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defaultThemeVersion="124226"/>
  <mc:AlternateContent xmlns:mc="http://schemas.openxmlformats.org/markup-compatibility/2006">
    <mc:Choice Requires="x15">
      <x15ac:absPath xmlns:x15ac="http://schemas.microsoft.com/office/spreadsheetml/2010/11/ac" url="H:\RPSAM\NetworkPlanning\Team members\NBlichfeldt\APR 2023\supplementary information\"/>
    </mc:Choice>
  </mc:AlternateContent>
  <bookViews>
    <workbookView xWindow="15750" yWindow="-16320" windowWidth="29040" windowHeight="15840" tabRatio="900"/>
  </bookViews>
  <sheets>
    <sheet name="Disclaimer" sheetId="11" r:id="rId1"/>
    <sheet name="Assumptions + methodology" sheetId="16" r:id="rId2"/>
    <sheet name="Tx-Dx connection points" sheetId="7" r:id="rId3"/>
    <sheet name="T-D data" sheetId="6" state="hidden" r:id="rId4"/>
    <sheet name="Zone subs &amp; sub-trans lines" sheetId="8" r:id="rId5"/>
    <sheet name="Zone data" sheetId="4" state="hidden" r:id="rId6"/>
    <sheet name="Distribution feeder max. demand" sheetId="17" r:id="rId7"/>
    <sheet name="ForecastData" sheetId="18" state="hidden" r:id="rId8"/>
    <sheet name="Substation DER" sheetId="20" r:id="rId9"/>
    <sheet name="DERdataMAX" sheetId="22" state="hidden" r:id="rId10"/>
    <sheet name="Feeder DER" sheetId="21" state="hidden" r:id="rId11"/>
  </sheets>
  <externalReferences>
    <externalReference r:id="rId12"/>
    <externalReference r:id="rId13"/>
    <externalReference r:id="rId14"/>
    <externalReference r:id="rId15"/>
  </externalReferences>
  <definedNames>
    <definedName name="_xlnm._FilterDatabase" localSheetId="9" hidden="1">DERdataMAX!$A$2:$BB$558</definedName>
    <definedName name="_xlnm._FilterDatabase" localSheetId="6" hidden="1">'Distribution feeder max. demand'!$A$4:$AA$396</definedName>
    <definedName name="_xlnm._FilterDatabase" localSheetId="3" hidden="1">'T-D data'!$A$1:$T$1014</definedName>
    <definedName name="_ftn1" localSheetId="3">'T-D data'!#REF!</definedName>
    <definedName name="_ftn1" localSheetId="2">'Tx-Dx connection points'!#REF!</definedName>
    <definedName name="_ftn1" localSheetId="5">'Zone data'!#REF!</definedName>
    <definedName name="_ftn1" localSheetId="4">'Zone subs &amp; sub-trans lines'!#REF!</definedName>
    <definedName name="_ftn2" localSheetId="3">'T-D data'!#REF!</definedName>
    <definedName name="_ftn2" localSheetId="2">'Tx-Dx connection points'!#REF!</definedName>
    <definedName name="_ftn2" localSheetId="5">'Zone data'!#REF!</definedName>
    <definedName name="_ftn2" localSheetId="4">'Zone subs &amp; sub-trans lines'!#REF!</definedName>
    <definedName name="_ftn3" localSheetId="3">'T-D data'!#REF!</definedName>
    <definedName name="_ftn3" localSheetId="2">'Tx-Dx connection points'!#REF!</definedName>
    <definedName name="_ftn3" localSheetId="5">'Zone data'!#REF!</definedName>
    <definedName name="_ftn3" localSheetId="4">'Zone subs &amp; sub-trans lines'!#REF!</definedName>
    <definedName name="_ftnref1" localSheetId="3">'T-D data'!$K$3</definedName>
    <definedName name="_ftnref1" localSheetId="2">'Tx-Dx connection points'!$J$10</definedName>
    <definedName name="_ftnref1" localSheetId="5">'Zone data'!#REF!</definedName>
    <definedName name="_ftnref1" localSheetId="4">'Zone subs &amp; sub-trans lines'!$J$10</definedName>
    <definedName name="_ftnref2" localSheetId="3">'T-D data'!$E$16</definedName>
    <definedName name="_ftnref2" localSheetId="2">'Tx-Dx connection points'!$C$27</definedName>
    <definedName name="_ftnref2" localSheetId="5">'Zone data'!#REF!</definedName>
    <definedName name="_ftnref2" localSheetId="4">'Zone subs &amp; sub-trans lines'!$C$27</definedName>
    <definedName name="_ftnref3" localSheetId="3">'T-D data'!#REF!</definedName>
    <definedName name="_ftnref3" localSheetId="2">'Tx-Dx connection points'!#REF!</definedName>
    <definedName name="_ftnref3" localSheetId="5">'Zone data'!#REF!</definedName>
    <definedName name="_ftnref3" localSheetId="4">'Zone subs &amp; sub-trans lines'!#REF!</definedName>
    <definedName name="Capacity_Paste">[1]Scenarios!$EG$33</definedName>
    <definedName name="Current_scen">[1]Scenarios!$A$17</definedName>
    <definedName name="First_CDY">[2]Customer_data!$E$2</definedName>
    <definedName name="LU_Basis">[3]Lookup!$D$66:$D$71</definedName>
    <definedName name="Scenarios">[1]Scenarios!$A$3:$A$12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D4" i="22" l="1"/>
  <c r="BE4" i="22"/>
  <c r="BF4" i="22"/>
  <c r="BG4" i="22"/>
  <c r="BH4" i="22"/>
  <c r="BI4" i="22"/>
  <c r="BJ4" i="22"/>
  <c r="BK4" i="22"/>
  <c r="BL4" i="22"/>
  <c r="BM4" i="22"/>
  <c r="BD5" i="22"/>
  <c r="BE5" i="22"/>
  <c r="BF5" i="22"/>
  <c r="BG5" i="22"/>
  <c r="BH5" i="22"/>
  <c r="BI5" i="22"/>
  <c r="BJ5" i="22"/>
  <c r="BK5" i="22"/>
  <c r="BL5" i="22"/>
  <c r="BM5" i="22"/>
  <c r="BD6" i="22"/>
  <c r="BE6" i="22"/>
  <c r="BF6" i="22"/>
  <c r="BG6" i="22"/>
  <c r="BH6" i="22"/>
  <c r="BI6" i="22"/>
  <c r="BJ6" i="22"/>
  <c r="BK6" i="22"/>
  <c r="BL6" i="22"/>
  <c r="BM6" i="22"/>
  <c r="BD7" i="22"/>
  <c r="BE7" i="22"/>
  <c r="BF7" i="22"/>
  <c r="BG7" i="22"/>
  <c r="BH7" i="22"/>
  <c r="BI7" i="22"/>
  <c r="BJ7" i="22"/>
  <c r="BK7" i="22"/>
  <c r="BL7" i="22"/>
  <c r="BM7" i="22"/>
  <c r="BD8" i="22"/>
  <c r="BE8" i="22"/>
  <c r="BF8" i="22"/>
  <c r="BG8" i="22"/>
  <c r="BH8" i="22"/>
  <c r="BI8" i="22"/>
  <c r="BJ8" i="22"/>
  <c r="BK8" i="22"/>
  <c r="BL8" i="22"/>
  <c r="BM8" i="22"/>
  <c r="BD9" i="22"/>
  <c r="BE9" i="22"/>
  <c r="BF9" i="22"/>
  <c r="BG9" i="22"/>
  <c r="BH9" i="22"/>
  <c r="BI9" i="22"/>
  <c r="BJ9" i="22"/>
  <c r="BK9" i="22"/>
  <c r="BL9" i="22"/>
  <c r="BM9" i="22"/>
  <c r="BD10" i="22"/>
  <c r="BE10" i="22"/>
  <c r="BF10" i="22"/>
  <c r="BG10" i="22"/>
  <c r="BH10" i="22"/>
  <c r="BI10" i="22"/>
  <c r="BJ10" i="22"/>
  <c r="BK10" i="22"/>
  <c r="BL10" i="22"/>
  <c r="BM10" i="22"/>
  <c r="BD11" i="22"/>
  <c r="BE11" i="22"/>
  <c r="BF11" i="22"/>
  <c r="BG11" i="22"/>
  <c r="BH11" i="22"/>
  <c r="BI11" i="22"/>
  <c r="BJ11" i="22"/>
  <c r="BK11" i="22"/>
  <c r="BL11" i="22"/>
  <c r="BM11" i="22"/>
  <c r="BD12" i="22"/>
  <c r="BE12" i="22"/>
  <c r="BF12" i="22"/>
  <c r="BG12" i="22"/>
  <c r="BH12" i="22"/>
  <c r="BI12" i="22"/>
  <c r="BJ12" i="22"/>
  <c r="BK12" i="22"/>
  <c r="BL12" i="22"/>
  <c r="BM12" i="22"/>
  <c r="BD13" i="22"/>
  <c r="BE13" i="22"/>
  <c r="BF13" i="22"/>
  <c r="BG13" i="22"/>
  <c r="BH13" i="22"/>
  <c r="BI13" i="22"/>
  <c r="BJ13" i="22"/>
  <c r="BK13" i="22"/>
  <c r="BL13" i="22"/>
  <c r="BM13" i="22"/>
  <c r="BD14" i="22"/>
  <c r="BE14" i="22"/>
  <c r="BF14" i="22"/>
  <c r="BG14" i="22"/>
  <c r="BH14" i="22"/>
  <c r="BI14" i="22"/>
  <c r="BJ14" i="22"/>
  <c r="BK14" i="22"/>
  <c r="BL14" i="22"/>
  <c r="BM14" i="22"/>
  <c r="BD15" i="22"/>
  <c r="BE15" i="22"/>
  <c r="BF15" i="22"/>
  <c r="BG15" i="22"/>
  <c r="BH15" i="22"/>
  <c r="BI15" i="22"/>
  <c r="BJ15" i="22"/>
  <c r="BK15" i="22"/>
  <c r="BL15" i="22"/>
  <c r="BM15" i="22"/>
  <c r="BD16" i="22"/>
  <c r="BE16" i="22"/>
  <c r="BF16" i="22"/>
  <c r="BG16" i="22"/>
  <c r="BH16" i="22"/>
  <c r="BI16" i="22"/>
  <c r="BJ16" i="22"/>
  <c r="BK16" i="22"/>
  <c r="BL16" i="22"/>
  <c r="BM16" i="22"/>
  <c r="BD17" i="22"/>
  <c r="BE17" i="22"/>
  <c r="BF17" i="22"/>
  <c r="BG17" i="22"/>
  <c r="BH17" i="22"/>
  <c r="BI17" i="22"/>
  <c r="BJ17" i="22"/>
  <c r="BK17" i="22"/>
  <c r="BL17" i="22"/>
  <c r="BM17" i="22"/>
  <c r="BD18" i="22"/>
  <c r="BE18" i="22"/>
  <c r="BF18" i="22"/>
  <c r="BG18" i="22"/>
  <c r="BH18" i="22"/>
  <c r="BI18" i="22"/>
  <c r="BJ18" i="22"/>
  <c r="BK18" i="22"/>
  <c r="BL18" i="22"/>
  <c r="BM18" i="22"/>
  <c r="BD19" i="22"/>
  <c r="BE19" i="22"/>
  <c r="BF19" i="22"/>
  <c r="BG19" i="22"/>
  <c r="BH19" i="22"/>
  <c r="BI19" i="22"/>
  <c r="BJ19" i="22"/>
  <c r="BK19" i="22"/>
  <c r="BL19" i="22"/>
  <c r="BM19" i="22"/>
  <c r="BD20" i="22"/>
  <c r="BE20" i="22"/>
  <c r="BF20" i="22"/>
  <c r="BG20" i="22"/>
  <c r="BH20" i="22"/>
  <c r="BI20" i="22"/>
  <c r="BJ20" i="22"/>
  <c r="BK20" i="22"/>
  <c r="BL20" i="22"/>
  <c r="BM20" i="22"/>
  <c r="BD21" i="22"/>
  <c r="BE21" i="22"/>
  <c r="BF21" i="22"/>
  <c r="BG21" i="22"/>
  <c r="BH21" i="22"/>
  <c r="BI21" i="22"/>
  <c r="BJ21" i="22"/>
  <c r="BK21" i="22"/>
  <c r="BL21" i="22"/>
  <c r="BM21" i="22"/>
  <c r="BD22" i="22"/>
  <c r="BE22" i="22"/>
  <c r="BF22" i="22"/>
  <c r="BG22" i="22"/>
  <c r="BH22" i="22"/>
  <c r="BI22" i="22"/>
  <c r="BJ22" i="22"/>
  <c r="BK22" i="22"/>
  <c r="BL22" i="22"/>
  <c r="BM22" i="22"/>
  <c r="BD23" i="22"/>
  <c r="BE23" i="22"/>
  <c r="BF23" i="22"/>
  <c r="BG23" i="22"/>
  <c r="BH23" i="22"/>
  <c r="BI23" i="22"/>
  <c r="BJ23" i="22"/>
  <c r="BK23" i="22"/>
  <c r="BL23" i="22"/>
  <c r="BM23" i="22"/>
  <c r="BD24" i="22"/>
  <c r="BE24" i="22"/>
  <c r="BF24" i="22"/>
  <c r="BG24" i="22"/>
  <c r="BH24" i="22"/>
  <c r="BI24" i="22"/>
  <c r="BJ24" i="22"/>
  <c r="BK24" i="22"/>
  <c r="BL24" i="22"/>
  <c r="BM24" i="22"/>
  <c r="BD25" i="22"/>
  <c r="BE25" i="22"/>
  <c r="BF25" i="22"/>
  <c r="BG25" i="22"/>
  <c r="BH25" i="22"/>
  <c r="BI25" i="22"/>
  <c r="BJ25" i="22"/>
  <c r="BK25" i="22"/>
  <c r="BL25" i="22"/>
  <c r="BM25" i="22"/>
  <c r="BD26" i="22"/>
  <c r="BE26" i="22"/>
  <c r="BF26" i="22"/>
  <c r="BG26" i="22"/>
  <c r="BH26" i="22"/>
  <c r="BI26" i="22"/>
  <c r="BJ26" i="22"/>
  <c r="BK26" i="22"/>
  <c r="BL26" i="22"/>
  <c r="BM26" i="22"/>
  <c r="BD27" i="22"/>
  <c r="BE27" i="22"/>
  <c r="BF27" i="22"/>
  <c r="BG27" i="22"/>
  <c r="BH27" i="22"/>
  <c r="BI27" i="22"/>
  <c r="BJ27" i="22"/>
  <c r="BK27" i="22"/>
  <c r="BL27" i="22"/>
  <c r="BM27" i="22"/>
  <c r="BD28" i="22"/>
  <c r="BE28" i="22"/>
  <c r="BF28" i="22"/>
  <c r="BG28" i="22"/>
  <c r="BH28" i="22"/>
  <c r="BI28" i="22"/>
  <c r="BJ28" i="22"/>
  <c r="BK28" i="22"/>
  <c r="BL28" i="22"/>
  <c r="BM28" i="22"/>
  <c r="BD29" i="22"/>
  <c r="BE29" i="22"/>
  <c r="BF29" i="22"/>
  <c r="BG29" i="22"/>
  <c r="BH29" i="22"/>
  <c r="BI29" i="22"/>
  <c r="BJ29" i="22"/>
  <c r="BK29" i="22"/>
  <c r="BL29" i="22"/>
  <c r="BM29" i="22"/>
  <c r="BD30" i="22"/>
  <c r="BE30" i="22"/>
  <c r="BF30" i="22"/>
  <c r="BG30" i="22"/>
  <c r="BH30" i="22"/>
  <c r="BI30" i="22"/>
  <c r="BJ30" i="22"/>
  <c r="BK30" i="22"/>
  <c r="BL30" i="22"/>
  <c r="BM30" i="22"/>
  <c r="BD31" i="22"/>
  <c r="BE31" i="22"/>
  <c r="BF31" i="22"/>
  <c r="BG31" i="22"/>
  <c r="BH31" i="22"/>
  <c r="BI31" i="22"/>
  <c r="BJ31" i="22"/>
  <c r="BK31" i="22"/>
  <c r="BL31" i="22"/>
  <c r="BM31" i="22"/>
  <c r="BD32" i="22"/>
  <c r="BE32" i="22"/>
  <c r="BF32" i="22"/>
  <c r="BG32" i="22"/>
  <c r="BH32" i="22"/>
  <c r="BI32" i="22"/>
  <c r="BJ32" i="22"/>
  <c r="BK32" i="22"/>
  <c r="BL32" i="22"/>
  <c r="BM32" i="22"/>
  <c r="BD33" i="22"/>
  <c r="BE33" i="22"/>
  <c r="BF33" i="22"/>
  <c r="BG33" i="22"/>
  <c r="BH33" i="22"/>
  <c r="BI33" i="22"/>
  <c r="BJ33" i="22"/>
  <c r="BK33" i="22"/>
  <c r="BL33" i="22"/>
  <c r="BM33" i="22"/>
  <c r="BD34" i="22"/>
  <c r="BE34" i="22"/>
  <c r="BF34" i="22"/>
  <c r="BG34" i="22"/>
  <c r="BH34" i="22"/>
  <c r="BI34" i="22"/>
  <c r="BJ34" i="22"/>
  <c r="BK34" i="22"/>
  <c r="BL34" i="22"/>
  <c r="BM34" i="22"/>
  <c r="BD35" i="22"/>
  <c r="BE35" i="22"/>
  <c r="BF35" i="22"/>
  <c r="BG35" i="22"/>
  <c r="BH35" i="22"/>
  <c r="BI35" i="22"/>
  <c r="BJ35" i="22"/>
  <c r="BK35" i="22"/>
  <c r="BL35" i="22"/>
  <c r="BM35" i="22"/>
  <c r="BD36" i="22"/>
  <c r="BE36" i="22"/>
  <c r="BF36" i="22"/>
  <c r="BG36" i="22"/>
  <c r="BH36" i="22"/>
  <c r="BI36" i="22"/>
  <c r="BJ36" i="22"/>
  <c r="BK36" i="22"/>
  <c r="BL36" i="22"/>
  <c r="BM36" i="22"/>
  <c r="BD37" i="22"/>
  <c r="BE37" i="22"/>
  <c r="BF37" i="22"/>
  <c r="BG37" i="22"/>
  <c r="BH37" i="22"/>
  <c r="BI37" i="22"/>
  <c r="BJ37" i="22"/>
  <c r="BK37" i="22"/>
  <c r="BL37" i="22"/>
  <c r="BM37" i="22"/>
  <c r="BD38" i="22"/>
  <c r="BE38" i="22"/>
  <c r="BF38" i="22"/>
  <c r="BG38" i="22"/>
  <c r="BH38" i="22"/>
  <c r="BI38" i="22"/>
  <c r="BJ38" i="22"/>
  <c r="BK38" i="22"/>
  <c r="BL38" i="22"/>
  <c r="BM38" i="22"/>
  <c r="BD39" i="22"/>
  <c r="BE39" i="22"/>
  <c r="BF39" i="22"/>
  <c r="BG39" i="22"/>
  <c r="BH39" i="22"/>
  <c r="BI39" i="22"/>
  <c r="BJ39" i="22"/>
  <c r="BK39" i="22"/>
  <c r="BL39" i="22"/>
  <c r="BM39" i="22"/>
  <c r="BD40" i="22"/>
  <c r="BE40" i="22"/>
  <c r="BF40" i="22"/>
  <c r="BG40" i="22"/>
  <c r="BH40" i="22"/>
  <c r="BI40" i="22"/>
  <c r="BJ40" i="22"/>
  <c r="BK40" i="22"/>
  <c r="BL40" i="22"/>
  <c r="BM40" i="22"/>
  <c r="BD41" i="22"/>
  <c r="BE41" i="22"/>
  <c r="BF41" i="22"/>
  <c r="BG41" i="22"/>
  <c r="BH41" i="22"/>
  <c r="BI41" i="22"/>
  <c r="BJ41" i="22"/>
  <c r="BK41" i="22"/>
  <c r="BL41" i="22"/>
  <c r="BM41" i="22"/>
  <c r="BD42" i="22"/>
  <c r="BE42" i="22"/>
  <c r="BF42" i="22"/>
  <c r="BG42" i="22"/>
  <c r="BH42" i="22"/>
  <c r="BI42" i="22"/>
  <c r="BJ42" i="22"/>
  <c r="BK42" i="22"/>
  <c r="BL42" i="22"/>
  <c r="BM42" i="22"/>
  <c r="BD43" i="22"/>
  <c r="BE43" i="22"/>
  <c r="BF43" i="22"/>
  <c r="BG43" i="22"/>
  <c r="BH43" i="22"/>
  <c r="BI43" i="22"/>
  <c r="BJ43" i="22"/>
  <c r="BK43" i="22"/>
  <c r="BL43" i="22"/>
  <c r="BM43" i="22"/>
  <c r="BD44" i="22"/>
  <c r="BE44" i="22"/>
  <c r="BF44" i="22"/>
  <c r="BG44" i="22"/>
  <c r="BH44" i="22"/>
  <c r="BI44" i="22"/>
  <c r="BJ44" i="22"/>
  <c r="BK44" i="22"/>
  <c r="BL44" i="22"/>
  <c r="BM44" i="22"/>
  <c r="BD45" i="22"/>
  <c r="BE45" i="22"/>
  <c r="BF45" i="22"/>
  <c r="BG45" i="22"/>
  <c r="BH45" i="22"/>
  <c r="BI45" i="22"/>
  <c r="BJ45" i="22"/>
  <c r="BK45" i="22"/>
  <c r="BL45" i="22"/>
  <c r="BM45" i="22"/>
  <c r="BD46" i="22"/>
  <c r="BE46" i="22"/>
  <c r="BF46" i="22"/>
  <c r="BG46" i="22"/>
  <c r="BH46" i="22"/>
  <c r="BI46" i="22"/>
  <c r="BJ46" i="22"/>
  <c r="BK46" i="22"/>
  <c r="BL46" i="22"/>
  <c r="BM46" i="22"/>
  <c r="BD47" i="22"/>
  <c r="BE47" i="22"/>
  <c r="BF47" i="22"/>
  <c r="BG47" i="22"/>
  <c r="BH47" i="22"/>
  <c r="BI47" i="22"/>
  <c r="BJ47" i="22"/>
  <c r="BK47" i="22"/>
  <c r="BL47" i="22"/>
  <c r="BM47" i="22"/>
  <c r="BD48" i="22"/>
  <c r="BE48" i="22"/>
  <c r="BF48" i="22"/>
  <c r="BG48" i="22"/>
  <c r="BH48" i="22"/>
  <c r="BI48" i="22"/>
  <c r="BJ48" i="22"/>
  <c r="BK48" i="22"/>
  <c r="BL48" i="22"/>
  <c r="BM48" i="22"/>
  <c r="BD49" i="22"/>
  <c r="BE49" i="22"/>
  <c r="BF49" i="22"/>
  <c r="BG49" i="22"/>
  <c r="BH49" i="22"/>
  <c r="BI49" i="22"/>
  <c r="BJ49" i="22"/>
  <c r="BK49" i="22"/>
  <c r="BL49" i="22"/>
  <c r="BM49" i="22"/>
  <c r="BD50" i="22"/>
  <c r="BE50" i="22"/>
  <c r="BF50" i="22"/>
  <c r="BG50" i="22"/>
  <c r="BH50" i="22"/>
  <c r="BI50" i="22"/>
  <c r="BJ50" i="22"/>
  <c r="BK50" i="22"/>
  <c r="BL50" i="22"/>
  <c r="BM50" i="22"/>
  <c r="BD51" i="22"/>
  <c r="BE51" i="22"/>
  <c r="BF51" i="22"/>
  <c r="BG51" i="22"/>
  <c r="BH51" i="22"/>
  <c r="BI51" i="22"/>
  <c r="BJ51" i="22"/>
  <c r="BK51" i="22"/>
  <c r="BL51" i="22"/>
  <c r="BM51" i="22"/>
  <c r="BD52" i="22"/>
  <c r="BE52" i="22"/>
  <c r="BF52" i="22"/>
  <c r="BG52" i="22"/>
  <c r="BH52" i="22"/>
  <c r="BI52" i="22"/>
  <c r="BJ52" i="22"/>
  <c r="BK52" i="22"/>
  <c r="BL52" i="22"/>
  <c r="BM52" i="22"/>
  <c r="BD53" i="22"/>
  <c r="BE53" i="22"/>
  <c r="BF53" i="22"/>
  <c r="BG53" i="22"/>
  <c r="BH53" i="22"/>
  <c r="BI53" i="22"/>
  <c r="BJ53" i="22"/>
  <c r="BK53" i="22"/>
  <c r="BL53" i="22"/>
  <c r="BM53" i="22"/>
  <c r="BD54" i="22"/>
  <c r="BE54" i="22"/>
  <c r="BF54" i="22"/>
  <c r="BG54" i="22"/>
  <c r="BH54" i="22"/>
  <c r="BI54" i="22"/>
  <c r="BJ54" i="22"/>
  <c r="BK54" i="22"/>
  <c r="BL54" i="22"/>
  <c r="BM54" i="22"/>
  <c r="BD55" i="22"/>
  <c r="BE55" i="22"/>
  <c r="BF55" i="22"/>
  <c r="BG55" i="22"/>
  <c r="BH55" i="22"/>
  <c r="BI55" i="22"/>
  <c r="BJ55" i="22"/>
  <c r="BK55" i="22"/>
  <c r="BL55" i="22"/>
  <c r="BM55" i="22"/>
  <c r="BD56" i="22"/>
  <c r="BE56" i="22"/>
  <c r="BF56" i="22"/>
  <c r="BG56" i="22"/>
  <c r="BH56" i="22"/>
  <c r="BI56" i="22"/>
  <c r="BJ56" i="22"/>
  <c r="BK56" i="22"/>
  <c r="BL56" i="22"/>
  <c r="BM56" i="22"/>
  <c r="BD57" i="22"/>
  <c r="BE57" i="22"/>
  <c r="BF57" i="22"/>
  <c r="BG57" i="22"/>
  <c r="BH57" i="22"/>
  <c r="BI57" i="22"/>
  <c r="BJ57" i="22"/>
  <c r="BK57" i="22"/>
  <c r="BL57" i="22"/>
  <c r="BM57" i="22"/>
  <c r="BD58" i="22"/>
  <c r="BE58" i="22"/>
  <c r="BF58" i="22"/>
  <c r="BG58" i="22"/>
  <c r="BH58" i="22"/>
  <c r="BI58" i="22"/>
  <c r="BJ58" i="22"/>
  <c r="BK58" i="22"/>
  <c r="BL58" i="22"/>
  <c r="BM58" i="22"/>
  <c r="BD59" i="22"/>
  <c r="BE59" i="22"/>
  <c r="BF59" i="22"/>
  <c r="BG59" i="22"/>
  <c r="BH59" i="22"/>
  <c r="BI59" i="22"/>
  <c r="BJ59" i="22"/>
  <c r="BK59" i="22"/>
  <c r="BL59" i="22"/>
  <c r="BM59" i="22"/>
  <c r="BD60" i="22"/>
  <c r="BE60" i="22"/>
  <c r="BF60" i="22"/>
  <c r="BG60" i="22"/>
  <c r="BH60" i="22"/>
  <c r="BI60" i="22"/>
  <c r="BJ60" i="22"/>
  <c r="BK60" i="22"/>
  <c r="BL60" i="22"/>
  <c r="BM60" i="22"/>
  <c r="BD61" i="22"/>
  <c r="BE61" i="22"/>
  <c r="BF61" i="22"/>
  <c r="BG61" i="22"/>
  <c r="BH61" i="22"/>
  <c r="BI61" i="22"/>
  <c r="BJ61" i="22"/>
  <c r="BK61" i="22"/>
  <c r="BL61" i="22"/>
  <c r="BM61" i="22"/>
  <c r="BD62" i="22"/>
  <c r="BE62" i="22"/>
  <c r="BF62" i="22"/>
  <c r="BG62" i="22"/>
  <c r="BH62" i="22"/>
  <c r="BI62" i="22"/>
  <c r="BJ62" i="22"/>
  <c r="BK62" i="22"/>
  <c r="BL62" i="22"/>
  <c r="BM62" i="22"/>
  <c r="BD63" i="22"/>
  <c r="BE63" i="22"/>
  <c r="BF63" i="22"/>
  <c r="BG63" i="22"/>
  <c r="BH63" i="22"/>
  <c r="BI63" i="22"/>
  <c r="BJ63" i="22"/>
  <c r="BK63" i="22"/>
  <c r="BL63" i="22"/>
  <c r="BM63" i="22"/>
  <c r="BD64" i="22"/>
  <c r="BE64" i="22"/>
  <c r="BF64" i="22"/>
  <c r="BG64" i="22"/>
  <c r="BH64" i="22"/>
  <c r="BI64" i="22"/>
  <c r="BJ64" i="22"/>
  <c r="BK64" i="22"/>
  <c r="BL64" i="22"/>
  <c r="BM64" i="22"/>
  <c r="BD65" i="22"/>
  <c r="BE65" i="22"/>
  <c r="BF65" i="22"/>
  <c r="BG65" i="22"/>
  <c r="BH65" i="22"/>
  <c r="BI65" i="22"/>
  <c r="BJ65" i="22"/>
  <c r="BK65" i="22"/>
  <c r="BL65" i="22"/>
  <c r="BM65" i="22"/>
  <c r="BD66" i="22"/>
  <c r="BE66" i="22"/>
  <c r="BF66" i="22"/>
  <c r="BG66" i="22"/>
  <c r="BH66" i="22"/>
  <c r="BI66" i="22"/>
  <c r="BJ66" i="22"/>
  <c r="BK66" i="22"/>
  <c r="BL66" i="22"/>
  <c r="BM66" i="22"/>
  <c r="BD67" i="22"/>
  <c r="BE67" i="22"/>
  <c r="BF67" i="22"/>
  <c r="BG67" i="22"/>
  <c r="BH67" i="22"/>
  <c r="BI67" i="22"/>
  <c r="BJ67" i="22"/>
  <c r="BK67" i="22"/>
  <c r="BL67" i="22"/>
  <c r="BM67" i="22"/>
  <c r="BD68" i="22"/>
  <c r="BE68" i="22"/>
  <c r="BF68" i="22"/>
  <c r="BG68" i="22"/>
  <c r="BH68" i="22"/>
  <c r="BI68" i="22"/>
  <c r="BJ68" i="22"/>
  <c r="BK68" i="22"/>
  <c r="BL68" i="22"/>
  <c r="BM68" i="22"/>
  <c r="BD69" i="22"/>
  <c r="BE69" i="22"/>
  <c r="BF69" i="22"/>
  <c r="BG69" i="22"/>
  <c r="BH69" i="22"/>
  <c r="BI69" i="22"/>
  <c r="BJ69" i="22"/>
  <c r="BK69" i="22"/>
  <c r="BL69" i="22"/>
  <c r="BM69" i="22"/>
  <c r="BD70" i="22"/>
  <c r="BE70" i="22"/>
  <c r="BF70" i="22"/>
  <c r="BG70" i="22"/>
  <c r="BH70" i="22"/>
  <c r="BI70" i="22"/>
  <c r="BJ70" i="22"/>
  <c r="BK70" i="22"/>
  <c r="BL70" i="22"/>
  <c r="BM70" i="22"/>
  <c r="BD71" i="22"/>
  <c r="BE71" i="22"/>
  <c r="BF71" i="22"/>
  <c r="BG71" i="22"/>
  <c r="BH71" i="22"/>
  <c r="BI71" i="22"/>
  <c r="BJ71" i="22"/>
  <c r="BK71" i="22"/>
  <c r="BL71" i="22"/>
  <c r="BM71" i="22"/>
  <c r="BD72" i="22"/>
  <c r="BE72" i="22"/>
  <c r="BF72" i="22"/>
  <c r="BG72" i="22"/>
  <c r="BH72" i="22"/>
  <c r="BI72" i="22"/>
  <c r="BJ72" i="22"/>
  <c r="BK72" i="22"/>
  <c r="BL72" i="22"/>
  <c r="BM72" i="22"/>
  <c r="BD73" i="22"/>
  <c r="BE73" i="22"/>
  <c r="BF73" i="22"/>
  <c r="BG73" i="22"/>
  <c r="BH73" i="22"/>
  <c r="BI73" i="22"/>
  <c r="BJ73" i="22"/>
  <c r="BK73" i="22"/>
  <c r="BL73" i="22"/>
  <c r="BM73" i="22"/>
  <c r="BD74" i="22"/>
  <c r="BE74" i="22"/>
  <c r="BF74" i="22"/>
  <c r="BG74" i="22"/>
  <c r="BH74" i="22"/>
  <c r="BI74" i="22"/>
  <c r="BJ74" i="22"/>
  <c r="BK74" i="22"/>
  <c r="BL74" i="22"/>
  <c r="BM74" i="22"/>
  <c r="BD75" i="22"/>
  <c r="BE75" i="22"/>
  <c r="BF75" i="22"/>
  <c r="BG75" i="22"/>
  <c r="BH75" i="22"/>
  <c r="BI75" i="22"/>
  <c r="BJ75" i="22"/>
  <c r="BK75" i="22"/>
  <c r="BL75" i="22"/>
  <c r="BM75" i="22"/>
  <c r="BD76" i="22"/>
  <c r="BE76" i="22"/>
  <c r="BF76" i="22"/>
  <c r="BG76" i="22"/>
  <c r="BH76" i="22"/>
  <c r="BI76" i="22"/>
  <c r="BJ76" i="22"/>
  <c r="BK76" i="22"/>
  <c r="BL76" i="22"/>
  <c r="BM76" i="22"/>
  <c r="BD77" i="22"/>
  <c r="BE77" i="22"/>
  <c r="BF77" i="22"/>
  <c r="BG77" i="22"/>
  <c r="BH77" i="22"/>
  <c r="BI77" i="22"/>
  <c r="BJ77" i="22"/>
  <c r="BK77" i="22"/>
  <c r="BL77" i="22"/>
  <c r="BM77" i="22"/>
  <c r="BD78" i="22"/>
  <c r="BE78" i="22"/>
  <c r="BF78" i="22"/>
  <c r="BG78" i="22"/>
  <c r="BH78" i="22"/>
  <c r="BI78" i="22"/>
  <c r="BJ78" i="22"/>
  <c r="BK78" i="22"/>
  <c r="BL78" i="22"/>
  <c r="BM78" i="22"/>
  <c r="BD79" i="22"/>
  <c r="BE79" i="22"/>
  <c r="BF79" i="22"/>
  <c r="BG79" i="22"/>
  <c r="BH79" i="22"/>
  <c r="BI79" i="22"/>
  <c r="BJ79" i="22"/>
  <c r="BK79" i="22"/>
  <c r="BL79" i="22"/>
  <c r="BM79" i="22"/>
  <c r="BD80" i="22"/>
  <c r="BE80" i="22"/>
  <c r="BF80" i="22"/>
  <c r="BG80" i="22"/>
  <c r="BH80" i="22"/>
  <c r="BI80" i="22"/>
  <c r="BJ80" i="22"/>
  <c r="BK80" i="22"/>
  <c r="BL80" i="22"/>
  <c r="BM80" i="22"/>
  <c r="BD81" i="22"/>
  <c r="BE81" i="22"/>
  <c r="BF81" i="22"/>
  <c r="BG81" i="22"/>
  <c r="BH81" i="22"/>
  <c r="BI81" i="22"/>
  <c r="BJ81" i="22"/>
  <c r="BK81" i="22"/>
  <c r="BL81" i="22"/>
  <c r="BM81" i="22"/>
  <c r="BD82" i="22"/>
  <c r="BE82" i="22"/>
  <c r="BF82" i="22"/>
  <c r="BG82" i="22"/>
  <c r="BH82" i="22"/>
  <c r="BI82" i="22"/>
  <c r="BJ82" i="22"/>
  <c r="BK82" i="22"/>
  <c r="BL82" i="22"/>
  <c r="BM82" i="22"/>
  <c r="BD83" i="22"/>
  <c r="BE83" i="22"/>
  <c r="BF83" i="22"/>
  <c r="BG83" i="22"/>
  <c r="BH83" i="22"/>
  <c r="BI83" i="22"/>
  <c r="BJ83" i="22"/>
  <c r="BK83" i="22"/>
  <c r="BL83" i="22"/>
  <c r="BM83" i="22"/>
  <c r="BD84" i="22"/>
  <c r="BE84" i="22"/>
  <c r="BF84" i="22"/>
  <c r="BG84" i="22"/>
  <c r="BH84" i="22"/>
  <c r="BI84" i="22"/>
  <c r="BJ84" i="22"/>
  <c r="BK84" i="22"/>
  <c r="BL84" i="22"/>
  <c r="BM84" i="22"/>
  <c r="BD85" i="22"/>
  <c r="BE85" i="22"/>
  <c r="BF85" i="22"/>
  <c r="BG85" i="22"/>
  <c r="BH85" i="22"/>
  <c r="BI85" i="22"/>
  <c r="BJ85" i="22"/>
  <c r="BK85" i="22"/>
  <c r="BL85" i="22"/>
  <c r="BM85" i="22"/>
  <c r="BD86" i="22"/>
  <c r="BE86" i="22"/>
  <c r="BF86" i="22"/>
  <c r="BG86" i="22"/>
  <c r="BH86" i="22"/>
  <c r="BI86" i="22"/>
  <c r="BJ86" i="22"/>
  <c r="BK86" i="22"/>
  <c r="BL86" i="22"/>
  <c r="BM86" i="22"/>
  <c r="BD87" i="22"/>
  <c r="BE87" i="22"/>
  <c r="BF87" i="22"/>
  <c r="BG87" i="22"/>
  <c r="BH87" i="22"/>
  <c r="BI87" i="22"/>
  <c r="BJ87" i="22"/>
  <c r="BK87" i="22"/>
  <c r="BL87" i="22"/>
  <c r="BM87" i="22"/>
  <c r="BD88" i="22"/>
  <c r="BE88" i="22"/>
  <c r="BF88" i="22"/>
  <c r="BG88" i="22"/>
  <c r="BH88" i="22"/>
  <c r="BI88" i="22"/>
  <c r="BJ88" i="22"/>
  <c r="BK88" i="22"/>
  <c r="BL88" i="22"/>
  <c r="BM88" i="22"/>
  <c r="BD89" i="22"/>
  <c r="BE89" i="22"/>
  <c r="BF89" i="22"/>
  <c r="BG89" i="22"/>
  <c r="BH89" i="22"/>
  <c r="BI89" i="22"/>
  <c r="BJ89" i="22"/>
  <c r="BK89" i="22"/>
  <c r="BL89" i="22"/>
  <c r="BM89" i="22"/>
  <c r="BD90" i="22"/>
  <c r="BE90" i="22"/>
  <c r="BF90" i="22"/>
  <c r="BG90" i="22"/>
  <c r="BH90" i="22"/>
  <c r="BI90" i="22"/>
  <c r="BJ90" i="22"/>
  <c r="BK90" i="22"/>
  <c r="BL90" i="22"/>
  <c r="BM90" i="22"/>
  <c r="BD91" i="22"/>
  <c r="BE91" i="22"/>
  <c r="BF91" i="22"/>
  <c r="BG91" i="22"/>
  <c r="BH91" i="22"/>
  <c r="BI91" i="22"/>
  <c r="BJ91" i="22"/>
  <c r="BK91" i="22"/>
  <c r="BL91" i="22"/>
  <c r="BM91" i="22"/>
  <c r="BD92" i="22"/>
  <c r="BE92" i="22"/>
  <c r="BF92" i="22"/>
  <c r="BG92" i="22"/>
  <c r="BH92" i="22"/>
  <c r="BI92" i="22"/>
  <c r="BJ92" i="22"/>
  <c r="BK92" i="22"/>
  <c r="BL92" i="22"/>
  <c r="BM92" i="22"/>
  <c r="BD93" i="22"/>
  <c r="BE93" i="22"/>
  <c r="BF93" i="22"/>
  <c r="BG93" i="22"/>
  <c r="BH93" i="22"/>
  <c r="BI93" i="22"/>
  <c r="BJ93" i="22"/>
  <c r="BK93" i="22"/>
  <c r="BL93" i="22"/>
  <c r="BM93" i="22"/>
  <c r="BD94" i="22"/>
  <c r="BE94" i="22"/>
  <c r="BF94" i="22"/>
  <c r="BG94" i="22"/>
  <c r="BH94" i="22"/>
  <c r="BI94" i="22"/>
  <c r="BJ94" i="22"/>
  <c r="BK94" i="22"/>
  <c r="BL94" i="22"/>
  <c r="BM94" i="22"/>
  <c r="BD95" i="22"/>
  <c r="BE95" i="22"/>
  <c r="BF95" i="22"/>
  <c r="BG95" i="22"/>
  <c r="BH95" i="22"/>
  <c r="BI95" i="22"/>
  <c r="BJ95" i="22"/>
  <c r="BK95" i="22"/>
  <c r="BL95" i="22"/>
  <c r="BM95" i="22"/>
  <c r="BD96" i="22"/>
  <c r="BE96" i="22"/>
  <c r="BF96" i="22"/>
  <c r="BG96" i="22"/>
  <c r="BH96" i="22"/>
  <c r="BI96" i="22"/>
  <c r="BJ96" i="22"/>
  <c r="BK96" i="22"/>
  <c r="BL96" i="22"/>
  <c r="BM96" i="22"/>
  <c r="BD97" i="22"/>
  <c r="BE97" i="22"/>
  <c r="BF97" i="22"/>
  <c r="BG97" i="22"/>
  <c r="BH97" i="22"/>
  <c r="BI97" i="22"/>
  <c r="BJ97" i="22"/>
  <c r="BK97" i="22"/>
  <c r="BL97" i="22"/>
  <c r="BM97" i="22"/>
  <c r="BD98" i="22"/>
  <c r="BE98" i="22"/>
  <c r="BF98" i="22"/>
  <c r="BG98" i="22"/>
  <c r="BH98" i="22"/>
  <c r="BI98" i="22"/>
  <c r="BJ98" i="22"/>
  <c r="BK98" i="22"/>
  <c r="BL98" i="22"/>
  <c r="BM98" i="22"/>
  <c r="BD99" i="22"/>
  <c r="BE99" i="22"/>
  <c r="BF99" i="22"/>
  <c r="BG99" i="22"/>
  <c r="BH99" i="22"/>
  <c r="BI99" i="22"/>
  <c r="BJ99" i="22"/>
  <c r="BK99" i="22"/>
  <c r="BL99" i="22"/>
  <c r="BM99" i="22"/>
  <c r="BD100" i="22"/>
  <c r="BE100" i="22"/>
  <c r="BF100" i="22"/>
  <c r="BG100" i="22"/>
  <c r="BH100" i="22"/>
  <c r="BI100" i="22"/>
  <c r="BJ100" i="22"/>
  <c r="BK100" i="22"/>
  <c r="BL100" i="22"/>
  <c r="BM100" i="22"/>
  <c r="BD101" i="22"/>
  <c r="BE101" i="22"/>
  <c r="BF101" i="22"/>
  <c r="BG101" i="22"/>
  <c r="BH101" i="22"/>
  <c r="BI101" i="22"/>
  <c r="BJ101" i="22"/>
  <c r="BK101" i="22"/>
  <c r="BL101" i="22"/>
  <c r="BM101" i="22"/>
  <c r="BD102" i="22"/>
  <c r="BE102" i="22"/>
  <c r="BF102" i="22"/>
  <c r="BG102" i="22"/>
  <c r="BH102" i="22"/>
  <c r="BI102" i="22"/>
  <c r="BJ102" i="22"/>
  <c r="BK102" i="22"/>
  <c r="BL102" i="22"/>
  <c r="BM102" i="22"/>
  <c r="BD103" i="22"/>
  <c r="BE103" i="22"/>
  <c r="BF103" i="22"/>
  <c r="BG103" i="22"/>
  <c r="BH103" i="22"/>
  <c r="BI103" i="22"/>
  <c r="BJ103" i="22"/>
  <c r="BK103" i="22"/>
  <c r="BL103" i="22"/>
  <c r="BM103" i="22"/>
  <c r="BD104" i="22"/>
  <c r="BE104" i="22"/>
  <c r="BF104" i="22"/>
  <c r="BG104" i="22"/>
  <c r="BH104" i="22"/>
  <c r="BI104" i="22"/>
  <c r="BJ104" i="22"/>
  <c r="BK104" i="22"/>
  <c r="BL104" i="22"/>
  <c r="BM104" i="22"/>
  <c r="BD105" i="22"/>
  <c r="BE105" i="22"/>
  <c r="BF105" i="22"/>
  <c r="BG105" i="22"/>
  <c r="BH105" i="22"/>
  <c r="BI105" i="22"/>
  <c r="BJ105" i="22"/>
  <c r="BK105" i="22"/>
  <c r="BL105" i="22"/>
  <c r="BM105" i="22"/>
  <c r="BD106" i="22"/>
  <c r="BE106" i="22"/>
  <c r="BF106" i="22"/>
  <c r="BG106" i="22"/>
  <c r="BH106" i="22"/>
  <c r="BI106" i="22"/>
  <c r="BJ106" i="22"/>
  <c r="BK106" i="22"/>
  <c r="BL106" i="22"/>
  <c r="BM106" i="22"/>
  <c r="BD107" i="22"/>
  <c r="BE107" i="22"/>
  <c r="BF107" i="22"/>
  <c r="BG107" i="22"/>
  <c r="BH107" i="22"/>
  <c r="BI107" i="22"/>
  <c r="BJ107" i="22"/>
  <c r="BK107" i="22"/>
  <c r="BL107" i="22"/>
  <c r="BM107" i="22"/>
  <c r="BD108" i="22"/>
  <c r="BE108" i="22"/>
  <c r="BF108" i="22"/>
  <c r="BG108" i="22"/>
  <c r="BH108" i="22"/>
  <c r="BI108" i="22"/>
  <c r="BJ108" i="22"/>
  <c r="BK108" i="22"/>
  <c r="BL108" i="22"/>
  <c r="BM108" i="22"/>
  <c r="BD109" i="22"/>
  <c r="BE109" i="22"/>
  <c r="BF109" i="22"/>
  <c r="BG109" i="22"/>
  <c r="BH109" i="22"/>
  <c r="BI109" i="22"/>
  <c r="BJ109" i="22"/>
  <c r="BK109" i="22"/>
  <c r="BL109" i="22"/>
  <c r="BM109" i="22"/>
  <c r="BD110" i="22"/>
  <c r="BE110" i="22"/>
  <c r="BF110" i="22"/>
  <c r="BG110" i="22"/>
  <c r="BH110" i="22"/>
  <c r="BI110" i="22"/>
  <c r="BJ110" i="22"/>
  <c r="BK110" i="22"/>
  <c r="BL110" i="22"/>
  <c r="BM110" i="22"/>
  <c r="BD111" i="22"/>
  <c r="BE111" i="22"/>
  <c r="BF111" i="22"/>
  <c r="BG111" i="22"/>
  <c r="BH111" i="22"/>
  <c r="BI111" i="22"/>
  <c r="BJ111" i="22"/>
  <c r="BK111" i="22"/>
  <c r="BL111" i="22"/>
  <c r="BM111" i="22"/>
  <c r="BD112" i="22"/>
  <c r="BE112" i="22"/>
  <c r="BF112" i="22"/>
  <c r="BG112" i="22"/>
  <c r="BH112" i="22"/>
  <c r="BI112" i="22"/>
  <c r="BJ112" i="22"/>
  <c r="BK112" i="22"/>
  <c r="BL112" i="22"/>
  <c r="BM112" i="22"/>
  <c r="BD113" i="22"/>
  <c r="BE113" i="22"/>
  <c r="BF113" i="22"/>
  <c r="BG113" i="22"/>
  <c r="BH113" i="22"/>
  <c r="BI113" i="22"/>
  <c r="BJ113" i="22"/>
  <c r="BK113" i="22"/>
  <c r="BL113" i="22"/>
  <c r="BM113" i="22"/>
  <c r="BD114" i="22"/>
  <c r="BE114" i="22"/>
  <c r="BF114" i="22"/>
  <c r="BG114" i="22"/>
  <c r="BH114" i="22"/>
  <c r="BI114" i="22"/>
  <c r="BJ114" i="22"/>
  <c r="BK114" i="22"/>
  <c r="BL114" i="22"/>
  <c r="BM114" i="22"/>
  <c r="BD115" i="22"/>
  <c r="BE115" i="22"/>
  <c r="BF115" i="22"/>
  <c r="BG115" i="22"/>
  <c r="BH115" i="22"/>
  <c r="BI115" i="22"/>
  <c r="BJ115" i="22"/>
  <c r="BK115" i="22"/>
  <c r="BL115" i="22"/>
  <c r="BM115" i="22"/>
  <c r="BD116" i="22"/>
  <c r="BE116" i="22"/>
  <c r="BF116" i="22"/>
  <c r="BG116" i="22"/>
  <c r="BH116" i="22"/>
  <c r="BI116" i="22"/>
  <c r="BJ116" i="22"/>
  <c r="BK116" i="22"/>
  <c r="BL116" i="22"/>
  <c r="BM116" i="22"/>
  <c r="BD117" i="22"/>
  <c r="BE117" i="22"/>
  <c r="BF117" i="22"/>
  <c r="BG117" i="22"/>
  <c r="BH117" i="22"/>
  <c r="BI117" i="22"/>
  <c r="BJ117" i="22"/>
  <c r="BK117" i="22"/>
  <c r="BL117" i="22"/>
  <c r="BM117" i="22"/>
  <c r="BD118" i="22"/>
  <c r="BE118" i="22"/>
  <c r="BF118" i="22"/>
  <c r="BG118" i="22"/>
  <c r="BH118" i="22"/>
  <c r="BI118" i="22"/>
  <c r="BJ118" i="22"/>
  <c r="BK118" i="22"/>
  <c r="BL118" i="22"/>
  <c r="BM118" i="22"/>
  <c r="BD119" i="22"/>
  <c r="BE119" i="22"/>
  <c r="BF119" i="22"/>
  <c r="BG119" i="22"/>
  <c r="BH119" i="22"/>
  <c r="BI119" i="22"/>
  <c r="BJ119" i="22"/>
  <c r="BK119" i="22"/>
  <c r="BL119" i="22"/>
  <c r="BM119" i="22"/>
  <c r="BD120" i="22"/>
  <c r="BE120" i="22"/>
  <c r="BF120" i="22"/>
  <c r="BG120" i="22"/>
  <c r="BH120" i="22"/>
  <c r="BI120" i="22"/>
  <c r="BJ120" i="22"/>
  <c r="BK120" i="22"/>
  <c r="BL120" i="22"/>
  <c r="BM120" i="22"/>
  <c r="BD121" i="22"/>
  <c r="BE121" i="22"/>
  <c r="BF121" i="22"/>
  <c r="BG121" i="22"/>
  <c r="BH121" i="22"/>
  <c r="BI121" i="22"/>
  <c r="BJ121" i="22"/>
  <c r="BK121" i="22"/>
  <c r="BL121" i="22"/>
  <c r="BM121" i="22"/>
  <c r="BD122" i="22"/>
  <c r="BE122" i="22"/>
  <c r="BF122" i="22"/>
  <c r="BG122" i="22"/>
  <c r="BH122" i="22"/>
  <c r="BI122" i="22"/>
  <c r="BJ122" i="22"/>
  <c r="BK122" i="22"/>
  <c r="BL122" i="22"/>
  <c r="BM122" i="22"/>
  <c r="BD123" i="22"/>
  <c r="BE123" i="22"/>
  <c r="BF123" i="22"/>
  <c r="BG123" i="22"/>
  <c r="BH123" i="22"/>
  <c r="BI123" i="22"/>
  <c r="BJ123" i="22"/>
  <c r="BK123" i="22"/>
  <c r="BL123" i="22"/>
  <c r="BM123" i="22"/>
  <c r="BD124" i="22"/>
  <c r="BE124" i="22"/>
  <c r="BF124" i="22"/>
  <c r="BG124" i="22"/>
  <c r="BH124" i="22"/>
  <c r="BI124" i="22"/>
  <c r="BJ124" i="22"/>
  <c r="BK124" i="22"/>
  <c r="BL124" i="22"/>
  <c r="BM124" i="22"/>
  <c r="BD125" i="22"/>
  <c r="BE125" i="22"/>
  <c r="BF125" i="22"/>
  <c r="BG125" i="22"/>
  <c r="BH125" i="22"/>
  <c r="BI125" i="22"/>
  <c r="BJ125" i="22"/>
  <c r="BK125" i="22"/>
  <c r="BL125" i="22"/>
  <c r="BM125" i="22"/>
  <c r="BD126" i="22"/>
  <c r="BE126" i="22"/>
  <c r="BF126" i="22"/>
  <c r="BG126" i="22"/>
  <c r="BH126" i="22"/>
  <c r="BI126" i="22"/>
  <c r="BJ126" i="22"/>
  <c r="BK126" i="22"/>
  <c r="BL126" i="22"/>
  <c r="BM126" i="22"/>
  <c r="BD127" i="22"/>
  <c r="BE127" i="22"/>
  <c r="BF127" i="22"/>
  <c r="BG127" i="22"/>
  <c r="BH127" i="22"/>
  <c r="BI127" i="22"/>
  <c r="BJ127" i="22"/>
  <c r="BK127" i="22"/>
  <c r="BL127" i="22"/>
  <c r="BM127" i="22"/>
  <c r="BD128" i="22"/>
  <c r="BE128" i="22"/>
  <c r="BF128" i="22"/>
  <c r="BG128" i="22"/>
  <c r="BH128" i="22"/>
  <c r="BI128" i="22"/>
  <c r="BJ128" i="22"/>
  <c r="BK128" i="22"/>
  <c r="BL128" i="22"/>
  <c r="BM128" i="22"/>
  <c r="BD129" i="22"/>
  <c r="BE129" i="22"/>
  <c r="BF129" i="22"/>
  <c r="BG129" i="22"/>
  <c r="BH129" i="22"/>
  <c r="BI129" i="22"/>
  <c r="BJ129" i="22"/>
  <c r="BK129" i="22"/>
  <c r="BL129" i="22"/>
  <c r="BM129" i="22"/>
  <c r="BD130" i="22"/>
  <c r="BE130" i="22"/>
  <c r="BF130" i="22"/>
  <c r="BG130" i="22"/>
  <c r="BH130" i="22"/>
  <c r="BI130" i="22"/>
  <c r="BJ130" i="22"/>
  <c r="BK130" i="22"/>
  <c r="BL130" i="22"/>
  <c r="BM130" i="22"/>
  <c r="BD131" i="22"/>
  <c r="BE131" i="22"/>
  <c r="BF131" i="22"/>
  <c r="BG131" i="22"/>
  <c r="BH131" i="22"/>
  <c r="BI131" i="22"/>
  <c r="BJ131" i="22"/>
  <c r="BK131" i="22"/>
  <c r="BL131" i="22"/>
  <c r="BM131" i="22"/>
  <c r="BD132" i="22"/>
  <c r="BE132" i="22"/>
  <c r="BF132" i="22"/>
  <c r="BG132" i="22"/>
  <c r="BH132" i="22"/>
  <c r="BI132" i="22"/>
  <c r="BJ132" i="22"/>
  <c r="BK132" i="22"/>
  <c r="BL132" i="22"/>
  <c r="BM132" i="22"/>
  <c r="BD133" i="22"/>
  <c r="BE133" i="22"/>
  <c r="BF133" i="22"/>
  <c r="BG133" i="22"/>
  <c r="BH133" i="22"/>
  <c r="BI133" i="22"/>
  <c r="BJ133" i="22"/>
  <c r="BK133" i="22"/>
  <c r="BL133" i="22"/>
  <c r="BM133" i="22"/>
  <c r="BD134" i="22"/>
  <c r="BE134" i="22"/>
  <c r="BF134" i="22"/>
  <c r="BG134" i="22"/>
  <c r="BH134" i="22"/>
  <c r="BI134" i="22"/>
  <c r="BJ134" i="22"/>
  <c r="BK134" i="22"/>
  <c r="BL134" i="22"/>
  <c r="BM134" i="22"/>
  <c r="BD135" i="22"/>
  <c r="BE135" i="22"/>
  <c r="BF135" i="22"/>
  <c r="BG135" i="22"/>
  <c r="BH135" i="22"/>
  <c r="BI135" i="22"/>
  <c r="BJ135" i="22"/>
  <c r="BK135" i="22"/>
  <c r="BL135" i="22"/>
  <c r="BM135" i="22"/>
  <c r="BD136" i="22"/>
  <c r="BE136" i="22"/>
  <c r="BF136" i="22"/>
  <c r="BG136" i="22"/>
  <c r="BH136" i="22"/>
  <c r="BI136" i="22"/>
  <c r="BJ136" i="22"/>
  <c r="BK136" i="22"/>
  <c r="BL136" i="22"/>
  <c r="BM136" i="22"/>
  <c r="BD137" i="22"/>
  <c r="BE137" i="22"/>
  <c r="BF137" i="22"/>
  <c r="BG137" i="22"/>
  <c r="BH137" i="22"/>
  <c r="BI137" i="22"/>
  <c r="BJ137" i="22"/>
  <c r="BK137" i="22"/>
  <c r="BL137" i="22"/>
  <c r="BM137" i="22"/>
  <c r="BD138" i="22"/>
  <c r="BE138" i="22"/>
  <c r="BF138" i="22"/>
  <c r="BG138" i="22"/>
  <c r="BH138" i="22"/>
  <c r="BI138" i="22"/>
  <c r="BJ138" i="22"/>
  <c r="BK138" i="22"/>
  <c r="BL138" i="22"/>
  <c r="BM138" i="22"/>
  <c r="BD139" i="22"/>
  <c r="BE139" i="22"/>
  <c r="BF139" i="22"/>
  <c r="BG139" i="22"/>
  <c r="BH139" i="22"/>
  <c r="BI139" i="22"/>
  <c r="BJ139" i="22"/>
  <c r="BK139" i="22"/>
  <c r="BL139" i="22"/>
  <c r="BM139" i="22"/>
  <c r="BD140" i="22"/>
  <c r="BE140" i="22"/>
  <c r="BF140" i="22"/>
  <c r="BG140" i="22"/>
  <c r="BH140" i="22"/>
  <c r="BI140" i="22"/>
  <c r="BJ140" i="22"/>
  <c r="BK140" i="22"/>
  <c r="BL140" i="22"/>
  <c r="BM140" i="22"/>
  <c r="BD141" i="22"/>
  <c r="BE141" i="22"/>
  <c r="BF141" i="22"/>
  <c r="BG141" i="22"/>
  <c r="BH141" i="22"/>
  <c r="BI141" i="22"/>
  <c r="BJ141" i="22"/>
  <c r="BK141" i="22"/>
  <c r="BL141" i="22"/>
  <c r="BM141" i="22"/>
  <c r="BD142" i="22"/>
  <c r="BE142" i="22"/>
  <c r="BF142" i="22"/>
  <c r="BG142" i="22"/>
  <c r="BH142" i="22"/>
  <c r="BI142" i="22"/>
  <c r="BJ142" i="22"/>
  <c r="BK142" i="22"/>
  <c r="BL142" i="22"/>
  <c r="BM142" i="22"/>
  <c r="BD143" i="22"/>
  <c r="BE143" i="22"/>
  <c r="BF143" i="22"/>
  <c r="BG143" i="22"/>
  <c r="BH143" i="22"/>
  <c r="BI143" i="22"/>
  <c r="BJ143" i="22"/>
  <c r="BK143" i="22"/>
  <c r="BL143" i="22"/>
  <c r="BM143" i="22"/>
  <c r="BD144" i="22"/>
  <c r="BE144" i="22"/>
  <c r="BF144" i="22"/>
  <c r="BG144" i="22"/>
  <c r="BH144" i="22"/>
  <c r="BI144" i="22"/>
  <c r="BJ144" i="22"/>
  <c r="BK144" i="22"/>
  <c r="BL144" i="22"/>
  <c r="BM144" i="22"/>
  <c r="BD145" i="22"/>
  <c r="BE145" i="22"/>
  <c r="BF145" i="22"/>
  <c r="BG145" i="22"/>
  <c r="BH145" i="22"/>
  <c r="BI145" i="22"/>
  <c r="BJ145" i="22"/>
  <c r="BK145" i="22"/>
  <c r="BL145" i="22"/>
  <c r="BM145" i="22"/>
  <c r="BD146" i="22"/>
  <c r="BE146" i="22"/>
  <c r="BF146" i="22"/>
  <c r="BG146" i="22"/>
  <c r="BH146" i="22"/>
  <c r="BI146" i="22"/>
  <c r="BJ146" i="22"/>
  <c r="BK146" i="22"/>
  <c r="BL146" i="22"/>
  <c r="BM146" i="22"/>
  <c r="BD147" i="22"/>
  <c r="BE147" i="22"/>
  <c r="BF147" i="22"/>
  <c r="BG147" i="22"/>
  <c r="BH147" i="22"/>
  <c r="BI147" i="22"/>
  <c r="BJ147" i="22"/>
  <c r="BK147" i="22"/>
  <c r="BL147" i="22"/>
  <c r="BM147" i="22"/>
  <c r="BD148" i="22"/>
  <c r="BE148" i="22"/>
  <c r="BF148" i="22"/>
  <c r="BG148" i="22"/>
  <c r="BH148" i="22"/>
  <c r="BI148" i="22"/>
  <c r="BJ148" i="22"/>
  <c r="BK148" i="22"/>
  <c r="BL148" i="22"/>
  <c r="BM148" i="22"/>
  <c r="BD149" i="22"/>
  <c r="BE149" i="22"/>
  <c r="BF149" i="22"/>
  <c r="BG149" i="22"/>
  <c r="BH149" i="22"/>
  <c r="BI149" i="22"/>
  <c r="BJ149" i="22"/>
  <c r="BK149" i="22"/>
  <c r="BL149" i="22"/>
  <c r="BM149" i="22"/>
  <c r="BD150" i="22"/>
  <c r="BE150" i="22"/>
  <c r="BF150" i="22"/>
  <c r="BG150" i="22"/>
  <c r="BH150" i="22"/>
  <c r="BI150" i="22"/>
  <c r="BJ150" i="22"/>
  <c r="BK150" i="22"/>
  <c r="BL150" i="22"/>
  <c r="BM150" i="22"/>
  <c r="BD151" i="22"/>
  <c r="BE151" i="22"/>
  <c r="BF151" i="22"/>
  <c r="BG151" i="22"/>
  <c r="BH151" i="22"/>
  <c r="BI151" i="22"/>
  <c r="BJ151" i="22"/>
  <c r="BK151" i="22"/>
  <c r="BL151" i="22"/>
  <c r="BM151" i="22"/>
  <c r="BD152" i="22"/>
  <c r="BE152" i="22"/>
  <c r="BF152" i="22"/>
  <c r="BG152" i="22"/>
  <c r="BH152" i="22"/>
  <c r="BI152" i="22"/>
  <c r="BJ152" i="22"/>
  <c r="BK152" i="22"/>
  <c r="BL152" i="22"/>
  <c r="BM152" i="22"/>
  <c r="BD153" i="22"/>
  <c r="BE153" i="22"/>
  <c r="BF153" i="22"/>
  <c r="BG153" i="22"/>
  <c r="BH153" i="22"/>
  <c r="BI153" i="22"/>
  <c r="BJ153" i="22"/>
  <c r="BK153" i="22"/>
  <c r="BL153" i="22"/>
  <c r="BM153" i="22"/>
  <c r="BD154" i="22"/>
  <c r="BE154" i="22"/>
  <c r="BF154" i="22"/>
  <c r="BG154" i="22"/>
  <c r="BH154" i="22"/>
  <c r="BI154" i="22"/>
  <c r="BJ154" i="22"/>
  <c r="BK154" i="22"/>
  <c r="BL154" i="22"/>
  <c r="BM154" i="22"/>
  <c r="BD155" i="22"/>
  <c r="BE155" i="22"/>
  <c r="BF155" i="22"/>
  <c r="BG155" i="22"/>
  <c r="BH155" i="22"/>
  <c r="BI155" i="22"/>
  <c r="BJ155" i="22"/>
  <c r="BK155" i="22"/>
  <c r="BL155" i="22"/>
  <c r="BM155" i="22"/>
  <c r="BD156" i="22"/>
  <c r="BE156" i="22"/>
  <c r="BF156" i="22"/>
  <c r="BG156" i="22"/>
  <c r="BH156" i="22"/>
  <c r="BI156" i="22"/>
  <c r="BJ156" i="22"/>
  <c r="BK156" i="22"/>
  <c r="BL156" i="22"/>
  <c r="BM156" i="22"/>
  <c r="BD157" i="22"/>
  <c r="BE157" i="22"/>
  <c r="BF157" i="22"/>
  <c r="BG157" i="22"/>
  <c r="BH157" i="22"/>
  <c r="BI157" i="22"/>
  <c r="BJ157" i="22"/>
  <c r="BK157" i="22"/>
  <c r="BL157" i="22"/>
  <c r="BM157" i="22"/>
  <c r="BD158" i="22"/>
  <c r="BE158" i="22"/>
  <c r="BF158" i="22"/>
  <c r="BG158" i="22"/>
  <c r="BH158" i="22"/>
  <c r="BI158" i="22"/>
  <c r="BJ158" i="22"/>
  <c r="BK158" i="22"/>
  <c r="BL158" i="22"/>
  <c r="BM158" i="22"/>
  <c r="BD159" i="22"/>
  <c r="BE159" i="22"/>
  <c r="BF159" i="22"/>
  <c r="BG159" i="22"/>
  <c r="BH159" i="22"/>
  <c r="BI159" i="22"/>
  <c r="BJ159" i="22"/>
  <c r="BK159" i="22"/>
  <c r="BL159" i="22"/>
  <c r="BM159" i="22"/>
  <c r="BD160" i="22"/>
  <c r="BE160" i="22"/>
  <c r="BF160" i="22"/>
  <c r="BG160" i="22"/>
  <c r="BH160" i="22"/>
  <c r="BI160" i="22"/>
  <c r="BJ160" i="22"/>
  <c r="BK160" i="22"/>
  <c r="BL160" i="22"/>
  <c r="BM160" i="22"/>
  <c r="BD161" i="22"/>
  <c r="BE161" i="22"/>
  <c r="BF161" i="22"/>
  <c r="BG161" i="22"/>
  <c r="BH161" i="22"/>
  <c r="BI161" i="22"/>
  <c r="BJ161" i="22"/>
  <c r="BK161" i="22"/>
  <c r="BL161" i="22"/>
  <c r="BM161" i="22"/>
  <c r="BD162" i="22"/>
  <c r="BE162" i="22"/>
  <c r="BF162" i="22"/>
  <c r="BG162" i="22"/>
  <c r="BH162" i="22"/>
  <c r="BI162" i="22"/>
  <c r="BJ162" i="22"/>
  <c r="BK162" i="22"/>
  <c r="BL162" i="22"/>
  <c r="BM162" i="22"/>
  <c r="BD163" i="22"/>
  <c r="BE163" i="22"/>
  <c r="BF163" i="22"/>
  <c r="BG163" i="22"/>
  <c r="BH163" i="22"/>
  <c r="BI163" i="22"/>
  <c r="BJ163" i="22"/>
  <c r="BK163" i="22"/>
  <c r="BL163" i="22"/>
  <c r="BM163" i="22"/>
  <c r="BD164" i="22"/>
  <c r="BE164" i="22"/>
  <c r="BF164" i="22"/>
  <c r="BG164" i="22"/>
  <c r="BH164" i="22"/>
  <c r="BI164" i="22"/>
  <c r="BJ164" i="22"/>
  <c r="BK164" i="22"/>
  <c r="BL164" i="22"/>
  <c r="BM164" i="22"/>
  <c r="BD165" i="22"/>
  <c r="BE165" i="22"/>
  <c r="BF165" i="22"/>
  <c r="BG165" i="22"/>
  <c r="BH165" i="22"/>
  <c r="BI165" i="22"/>
  <c r="BJ165" i="22"/>
  <c r="BK165" i="22"/>
  <c r="BL165" i="22"/>
  <c r="BM165" i="22"/>
  <c r="BD166" i="22"/>
  <c r="BE166" i="22"/>
  <c r="BF166" i="22"/>
  <c r="BG166" i="22"/>
  <c r="BH166" i="22"/>
  <c r="BI166" i="22"/>
  <c r="BJ166" i="22"/>
  <c r="BK166" i="22"/>
  <c r="BL166" i="22"/>
  <c r="BM166" i="22"/>
  <c r="BD167" i="22"/>
  <c r="BE167" i="22"/>
  <c r="BF167" i="22"/>
  <c r="BG167" i="22"/>
  <c r="BH167" i="22"/>
  <c r="BI167" i="22"/>
  <c r="BJ167" i="22"/>
  <c r="BK167" i="22"/>
  <c r="BL167" i="22"/>
  <c r="BM167" i="22"/>
  <c r="BD168" i="22"/>
  <c r="BE168" i="22"/>
  <c r="BF168" i="22"/>
  <c r="BG168" i="22"/>
  <c r="BH168" i="22"/>
  <c r="BI168" i="22"/>
  <c r="BJ168" i="22"/>
  <c r="BK168" i="22"/>
  <c r="BL168" i="22"/>
  <c r="BM168" i="22"/>
  <c r="BD169" i="22"/>
  <c r="BE169" i="22"/>
  <c r="BF169" i="22"/>
  <c r="BG169" i="22"/>
  <c r="BH169" i="22"/>
  <c r="BI169" i="22"/>
  <c r="BJ169" i="22"/>
  <c r="BK169" i="22"/>
  <c r="BL169" i="22"/>
  <c r="BM169" i="22"/>
  <c r="BD170" i="22"/>
  <c r="BE170" i="22"/>
  <c r="BF170" i="22"/>
  <c r="BG170" i="22"/>
  <c r="BH170" i="22"/>
  <c r="BI170" i="22"/>
  <c r="BJ170" i="22"/>
  <c r="BK170" i="22"/>
  <c r="BL170" i="22"/>
  <c r="BM170" i="22"/>
  <c r="BD171" i="22"/>
  <c r="BE171" i="22"/>
  <c r="BF171" i="22"/>
  <c r="BG171" i="22"/>
  <c r="BH171" i="22"/>
  <c r="BI171" i="22"/>
  <c r="BJ171" i="22"/>
  <c r="BK171" i="22"/>
  <c r="BL171" i="22"/>
  <c r="BM171" i="22"/>
  <c r="BD172" i="22"/>
  <c r="BE172" i="22"/>
  <c r="BF172" i="22"/>
  <c r="BG172" i="22"/>
  <c r="BH172" i="22"/>
  <c r="BI172" i="22"/>
  <c r="BJ172" i="22"/>
  <c r="BK172" i="22"/>
  <c r="BL172" i="22"/>
  <c r="BM172" i="22"/>
  <c r="BD173" i="22"/>
  <c r="BE173" i="22"/>
  <c r="BF173" i="22"/>
  <c r="BG173" i="22"/>
  <c r="BH173" i="22"/>
  <c r="BI173" i="22"/>
  <c r="BJ173" i="22"/>
  <c r="BK173" i="22"/>
  <c r="BL173" i="22"/>
  <c r="BM173" i="22"/>
  <c r="BD174" i="22"/>
  <c r="BE174" i="22"/>
  <c r="BF174" i="22"/>
  <c r="BG174" i="22"/>
  <c r="BH174" i="22"/>
  <c r="BI174" i="22"/>
  <c r="BJ174" i="22"/>
  <c r="BK174" i="22"/>
  <c r="BL174" i="22"/>
  <c r="BM174" i="22"/>
  <c r="BD175" i="22"/>
  <c r="BE175" i="22"/>
  <c r="BF175" i="22"/>
  <c r="BG175" i="22"/>
  <c r="BH175" i="22"/>
  <c r="BI175" i="22"/>
  <c r="BJ175" i="22"/>
  <c r="BK175" i="22"/>
  <c r="BL175" i="22"/>
  <c r="BM175" i="22"/>
  <c r="BD176" i="22"/>
  <c r="BE176" i="22"/>
  <c r="BF176" i="22"/>
  <c r="BG176" i="22"/>
  <c r="BH176" i="22"/>
  <c r="BI176" i="22"/>
  <c r="BJ176" i="22"/>
  <c r="BK176" i="22"/>
  <c r="BL176" i="22"/>
  <c r="BM176" i="22"/>
  <c r="BD177" i="22"/>
  <c r="BE177" i="22"/>
  <c r="BF177" i="22"/>
  <c r="BG177" i="22"/>
  <c r="BH177" i="22"/>
  <c r="BI177" i="22"/>
  <c r="BJ177" i="22"/>
  <c r="BK177" i="22"/>
  <c r="BL177" i="22"/>
  <c r="BM177" i="22"/>
  <c r="BD178" i="22"/>
  <c r="BE178" i="22"/>
  <c r="BF178" i="22"/>
  <c r="BG178" i="22"/>
  <c r="BH178" i="22"/>
  <c r="BI178" i="22"/>
  <c r="BJ178" i="22"/>
  <c r="BK178" i="22"/>
  <c r="BL178" i="22"/>
  <c r="BM178" i="22"/>
  <c r="BD179" i="22"/>
  <c r="BE179" i="22"/>
  <c r="BF179" i="22"/>
  <c r="BG179" i="22"/>
  <c r="BH179" i="22"/>
  <c r="BI179" i="22"/>
  <c r="BJ179" i="22"/>
  <c r="BK179" i="22"/>
  <c r="BL179" i="22"/>
  <c r="BM179" i="22"/>
  <c r="BD180" i="22"/>
  <c r="BE180" i="22"/>
  <c r="BF180" i="22"/>
  <c r="BG180" i="22"/>
  <c r="BH180" i="22"/>
  <c r="BI180" i="22"/>
  <c r="BJ180" i="22"/>
  <c r="BK180" i="22"/>
  <c r="BL180" i="22"/>
  <c r="BM180" i="22"/>
  <c r="BD181" i="22"/>
  <c r="BE181" i="22"/>
  <c r="BF181" i="22"/>
  <c r="BG181" i="22"/>
  <c r="BH181" i="22"/>
  <c r="BI181" i="22"/>
  <c r="BJ181" i="22"/>
  <c r="BK181" i="22"/>
  <c r="BL181" i="22"/>
  <c r="BM181" i="22"/>
  <c r="BD182" i="22"/>
  <c r="BE182" i="22"/>
  <c r="BF182" i="22"/>
  <c r="BG182" i="22"/>
  <c r="BH182" i="22"/>
  <c r="BI182" i="22"/>
  <c r="BJ182" i="22"/>
  <c r="BK182" i="22"/>
  <c r="BL182" i="22"/>
  <c r="BM182" i="22"/>
  <c r="BD183" i="22"/>
  <c r="BE183" i="22"/>
  <c r="BF183" i="22"/>
  <c r="BG183" i="22"/>
  <c r="BH183" i="22"/>
  <c r="BI183" i="22"/>
  <c r="BJ183" i="22"/>
  <c r="BK183" i="22"/>
  <c r="BL183" i="22"/>
  <c r="BM183" i="22"/>
  <c r="BD184" i="22"/>
  <c r="BE184" i="22"/>
  <c r="BF184" i="22"/>
  <c r="BG184" i="22"/>
  <c r="BH184" i="22"/>
  <c r="BI184" i="22"/>
  <c r="BJ184" i="22"/>
  <c r="BK184" i="22"/>
  <c r="BL184" i="22"/>
  <c r="BM184" i="22"/>
  <c r="BD185" i="22"/>
  <c r="BE185" i="22"/>
  <c r="BF185" i="22"/>
  <c r="BG185" i="22"/>
  <c r="BH185" i="22"/>
  <c r="BI185" i="22"/>
  <c r="BJ185" i="22"/>
  <c r="BK185" i="22"/>
  <c r="BL185" i="22"/>
  <c r="BM185" i="22"/>
  <c r="BD186" i="22"/>
  <c r="BE186" i="22"/>
  <c r="BF186" i="22"/>
  <c r="BG186" i="22"/>
  <c r="BH186" i="22"/>
  <c r="BI186" i="22"/>
  <c r="BJ186" i="22"/>
  <c r="BK186" i="22"/>
  <c r="BL186" i="22"/>
  <c r="BM186" i="22"/>
  <c r="BD187" i="22"/>
  <c r="BE187" i="22"/>
  <c r="BF187" i="22"/>
  <c r="BG187" i="22"/>
  <c r="BH187" i="22"/>
  <c r="BI187" i="22"/>
  <c r="BJ187" i="22"/>
  <c r="BK187" i="22"/>
  <c r="BL187" i="22"/>
  <c r="BM187" i="22"/>
  <c r="BD188" i="22"/>
  <c r="BE188" i="22"/>
  <c r="BF188" i="22"/>
  <c r="BG188" i="22"/>
  <c r="BH188" i="22"/>
  <c r="BI188" i="22"/>
  <c r="BJ188" i="22"/>
  <c r="BK188" i="22"/>
  <c r="BL188" i="22"/>
  <c r="BM188" i="22"/>
  <c r="BD189" i="22"/>
  <c r="BE189" i="22"/>
  <c r="BF189" i="22"/>
  <c r="BG189" i="22"/>
  <c r="BH189" i="22"/>
  <c r="BI189" i="22"/>
  <c r="BJ189" i="22"/>
  <c r="BK189" i="22"/>
  <c r="BL189" i="22"/>
  <c r="BM189" i="22"/>
  <c r="BD190" i="22"/>
  <c r="BE190" i="22"/>
  <c r="BF190" i="22"/>
  <c r="BG190" i="22"/>
  <c r="BH190" i="22"/>
  <c r="BI190" i="22"/>
  <c r="BJ190" i="22"/>
  <c r="BK190" i="22"/>
  <c r="BL190" i="22"/>
  <c r="BM190" i="22"/>
  <c r="BD191" i="22"/>
  <c r="BE191" i="22"/>
  <c r="BF191" i="22"/>
  <c r="BG191" i="22"/>
  <c r="BH191" i="22"/>
  <c r="BI191" i="22"/>
  <c r="BJ191" i="22"/>
  <c r="BK191" i="22"/>
  <c r="BL191" i="22"/>
  <c r="BM191" i="22"/>
  <c r="BD192" i="22"/>
  <c r="BE192" i="22"/>
  <c r="BF192" i="22"/>
  <c r="BG192" i="22"/>
  <c r="BH192" i="22"/>
  <c r="BI192" i="22"/>
  <c r="BJ192" i="22"/>
  <c r="BK192" i="22"/>
  <c r="BL192" i="22"/>
  <c r="BM192" i="22"/>
  <c r="BD193" i="22"/>
  <c r="BE193" i="22"/>
  <c r="BF193" i="22"/>
  <c r="BG193" i="22"/>
  <c r="BH193" i="22"/>
  <c r="BI193" i="22"/>
  <c r="BJ193" i="22"/>
  <c r="BK193" i="22"/>
  <c r="BL193" i="22"/>
  <c r="BM193" i="22"/>
  <c r="BD194" i="22"/>
  <c r="BE194" i="22"/>
  <c r="BF194" i="22"/>
  <c r="BG194" i="22"/>
  <c r="BH194" i="22"/>
  <c r="BI194" i="22"/>
  <c r="BJ194" i="22"/>
  <c r="BK194" i="22"/>
  <c r="BL194" i="22"/>
  <c r="BM194" i="22"/>
  <c r="BD195" i="22"/>
  <c r="BE195" i="22"/>
  <c r="BF195" i="22"/>
  <c r="BG195" i="22"/>
  <c r="BH195" i="22"/>
  <c r="BI195" i="22"/>
  <c r="BJ195" i="22"/>
  <c r="BK195" i="22"/>
  <c r="BL195" i="22"/>
  <c r="BM195" i="22"/>
  <c r="BD196" i="22"/>
  <c r="BE196" i="22"/>
  <c r="BF196" i="22"/>
  <c r="BG196" i="22"/>
  <c r="BH196" i="22"/>
  <c r="BI196" i="22"/>
  <c r="BJ196" i="22"/>
  <c r="BK196" i="22"/>
  <c r="BL196" i="22"/>
  <c r="BM196" i="22"/>
  <c r="BD197" i="22"/>
  <c r="BE197" i="22"/>
  <c r="BF197" i="22"/>
  <c r="BG197" i="22"/>
  <c r="BH197" i="22"/>
  <c r="BI197" i="22"/>
  <c r="BJ197" i="22"/>
  <c r="BK197" i="22"/>
  <c r="BL197" i="22"/>
  <c r="BM197" i="22"/>
  <c r="BD198" i="22"/>
  <c r="BE198" i="22"/>
  <c r="BF198" i="22"/>
  <c r="BG198" i="22"/>
  <c r="BH198" i="22"/>
  <c r="BI198" i="22"/>
  <c r="BJ198" i="22"/>
  <c r="BK198" i="22"/>
  <c r="BL198" i="22"/>
  <c r="BM198" i="22"/>
  <c r="BD199" i="22"/>
  <c r="BE199" i="22"/>
  <c r="BF199" i="22"/>
  <c r="BG199" i="22"/>
  <c r="BH199" i="22"/>
  <c r="BI199" i="22"/>
  <c r="BJ199" i="22"/>
  <c r="BK199" i="22"/>
  <c r="BL199" i="22"/>
  <c r="BM199" i="22"/>
  <c r="BD200" i="22"/>
  <c r="BE200" i="22"/>
  <c r="BF200" i="22"/>
  <c r="BG200" i="22"/>
  <c r="BH200" i="22"/>
  <c r="BI200" i="22"/>
  <c r="BJ200" i="22"/>
  <c r="BK200" i="22"/>
  <c r="BL200" i="22"/>
  <c r="BM200" i="22"/>
  <c r="BD201" i="22"/>
  <c r="BE201" i="22"/>
  <c r="BF201" i="22"/>
  <c r="BG201" i="22"/>
  <c r="BH201" i="22"/>
  <c r="BI201" i="22"/>
  <c r="BJ201" i="22"/>
  <c r="BK201" i="22"/>
  <c r="BL201" i="22"/>
  <c r="BM201" i="22"/>
  <c r="BD202" i="22"/>
  <c r="BE202" i="22"/>
  <c r="BF202" i="22"/>
  <c r="BG202" i="22"/>
  <c r="BH202" i="22"/>
  <c r="BI202" i="22"/>
  <c r="BJ202" i="22"/>
  <c r="BK202" i="22"/>
  <c r="BL202" i="22"/>
  <c r="BM202" i="22"/>
  <c r="BD203" i="22"/>
  <c r="BE203" i="22"/>
  <c r="BF203" i="22"/>
  <c r="BG203" i="22"/>
  <c r="BH203" i="22"/>
  <c r="BI203" i="22"/>
  <c r="BJ203" i="22"/>
  <c r="BK203" i="22"/>
  <c r="BL203" i="22"/>
  <c r="BM203" i="22"/>
  <c r="BD204" i="22"/>
  <c r="BE204" i="22"/>
  <c r="BF204" i="22"/>
  <c r="BG204" i="22"/>
  <c r="BH204" i="22"/>
  <c r="BI204" i="22"/>
  <c r="BJ204" i="22"/>
  <c r="BK204" i="22"/>
  <c r="BL204" i="22"/>
  <c r="BM204" i="22"/>
  <c r="BD205" i="22"/>
  <c r="BE205" i="22"/>
  <c r="BF205" i="22"/>
  <c r="BG205" i="22"/>
  <c r="BH205" i="22"/>
  <c r="BI205" i="22"/>
  <c r="BJ205" i="22"/>
  <c r="BK205" i="22"/>
  <c r="BL205" i="22"/>
  <c r="BM205" i="22"/>
  <c r="BD206" i="22"/>
  <c r="BE206" i="22"/>
  <c r="BF206" i="22"/>
  <c r="BG206" i="22"/>
  <c r="BH206" i="22"/>
  <c r="BI206" i="22"/>
  <c r="BJ206" i="22"/>
  <c r="BK206" i="22"/>
  <c r="BL206" i="22"/>
  <c r="BM206" i="22"/>
  <c r="BD207" i="22"/>
  <c r="BE207" i="22"/>
  <c r="BF207" i="22"/>
  <c r="BG207" i="22"/>
  <c r="BH207" i="22"/>
  <c r="BI207" i="22"/>
  <c r="BJ207" i="22"/>
  <c r="BK207" i="22"/>
  <c r="BL207" i="22"/>
  <c r="BM207" i="22"/>
  <c r="BD208" i="22"/>
  <c r="BE208" i="22"/>
  <c r="BF208" i="22"/>
  <c r="BG208" i="22"/>
  <c r="BH208" i="22"/>
  <c r="BI208" i="22"/>
  <c r="BJ208" i="22"/>
  <c r="BK208" i="22"/>
  <c r="BL208" i="22"/>
  <c r="BM208" i="22"/>
  <c r="BD209" i="22"/>
  <c r="BE209" i="22"/>
  <c r="BF209" i="22"/>
  <c r="BG209" i="22"/>
  <c r="BH209" i="22"/>
  <c r="BI209" i="22"/>
  <c r="BJ209" i="22"/>
  <c r="BK209" i="22"/>
  <c r="BL209" i="22"/>
  <c r="BM209" i="22"/>
  <c r="BD210" i="22"/>
  <c r="BE210" i="22"/>
  <c r="BF210" i="22"/>
  <c r="BG210" i="22"/>
  <c r="BH210" i="22"/>
  <c r="BI210" i="22"/>
  <c r="BJ210" i="22"/>
  <c r="BK210" i="22"/>
  <c r="BL210" i="22"/>
  <c r="BM210" i="22"/>
  <c r="BD211" i="22"/>
  <c r="BE211" i="22"/>
  <c r="BF211" i="22"/>
  <c r="BG211" i="22"/>
  <c r="BH211" i="22"/>
  <c r="BI211" i="22"/>
  <c r="BJ211" i="22"/>
  <c r="BK211" i="22"/>
  <c r="BL211" i="22"/>
  <c r="BM211" i="22"/>
  <c r="BD212" i="22"/>
  <c r="BE212" i="22"/>
  <c r="BF212" i="22"/>
  <c r="BG212" i="22"/>
  <c r="BH212" i="22"/>
  <c r="BI212" i="22"/>
  <c r="BJ212" i="22"/>
  <c r="BK212" i="22"/>
  <c r="BL212" i="22"/>
  <c r="BM212" i="22"/>
  <c r="BD213" i="22"/>
  <c r="BE213" i="22"/>
  <c r="BF213" i="22"/>
  <c r="BG213" i="22"/>
  <c r="BH213" i="22"/>
  <c r="BI213" i="22"/>
  <c r="BJ213" i="22"/>
  <c r="BK213" i="22"/>
  <c r="BL213" i="22"/>
  <c r="BM213" i="22"/>
  <c r="BD214" i="22"/>
  <c r="BE214" i="22"/>
  <c r="BF214" i="22"/>
  <c r="BG214" i="22"/>
  <c r="BH214" i="22"/>
  <c r="BI214" i="22"/>
  <c r="BJ214" i="22"/>
  <c r="BK214" i="22"/>
  <c r="BL214" i="22"/>
  <c r="BM214" i="22"/>
  <c r="BD215" i="22"/>
  <c r="BE215" i="22"/>
  <c r="BF215" i="22"/>
  <c r="BG215" i="22"/>
  <c r="BH215" i="22"/>
  <c r="BI215" i="22"/>
  <c r="BJ215" i="22"/>
  <c r="BK215" i="22"/>
  <c r="BL215" i="22"/>
  <c r="BM215" i="22"/>
  <c r="BD216" i="22"/>
  <c r="BE216" i="22"/>
  <c r="BF216" i="22"/>
  <c r="BG216" i="22"/>
  <c r="BH216" i="22"/>
  <c r="BI216" i="22"/>
  <c r="BJ216" i="22"/>
  <c r="BK216" i="22"/>
  <c r="BL216" i="22"/>
  <c r="BM216" i="22"/>
  <c r="BD217" i="22"/>
  <c r="BE217" i="22"/>
  <c r="BF217" i="22"/>
  <c r="BG217" i="22"/>
  <c r="BH217" i="22"/>
  <c r="BI217" i="22"/>
  <c r="BJ217" i="22"/>
  <c r="BK217" i="22"/>
  <c r="BL217" i="22"/>
  <c r="BM217" i="22"/>
  <c r="BD218" i="22"/>
  <c r="BE218" i="22"/>
  <c r="BF218" i="22"/>
  <c r="BG218" i="22"/>
  <c r="BH218" i="22"/>
  <c r="BI218" i="22"/>
  <c r="BJ218" i="22"/>
  <c r="BK218" i="22"/>
  <c r="BL218" i="22"/>
  <c r="BM218" i="22"/>
  <c r="BD219" i="22"/>
  <c r="BE219" i="22"/>
  <c r="BF219" i="22"/>
  <c r="BG219" i="22"/>
  <c r="BH219" i="22"/>
  <c r="BI219" i="22"/>
  <c r="BJ219" i="22"/>
  <c r="BK219" i="22"/>
  <c r="BL219" i="22"/>
  <c r="BM219" i="22"/>
  <c r="BD220" i="22"/>
  <c r="BE220" i="22"/>
  <c r="BF220" i="22"/>
  <c r="BG220" i="22"/>
  <c r="BH220" i="22"/>
  <c r="BI220" i="22"/>
  <c r="BJ220" i="22"/>
  <c r="BK220" i="22"/>
  <c r="BL220" i="22"/>
  <c r="BM220" i="22"/>
  <c r="BD221" i="22"/>
  <c r="BE221" i="22"/>
  <c r="BF221" i="22"/>
  <c r="BG221" i="22"/>
  <c r="BH221" i="22"/>
  <c r="BI221" i="22"/>
  <c r="BJ221" i="22"/>
  <c r="BK221" i="22"/>
  <c r="BL221" i="22"/>
  <c r="BM221" i="22"/>
  <c r="BD222" i="22"/>
  <c r="BE222" i="22"/>
  <c r="BF222" i="22"/>
  <c r="BG222" i="22"/>
  <c r="BH222" i="22"/>
  <c r="BI222" i="22"/>
  <c r="BJ222" i="22"/>
  <c r="BK222" i="22"/>
  <c r="BL222" i="22"/>
  <c r="BM222" i="22"/>
  <c r="BD223" i="22"/>
  <c r="BE223" i="22"/>
  <c r="BF223" i="22"/>
  <c r="BG223" i="22"/>
  <c r="BH223" i="22"/>
  <c r="BI223" i="22"/>
  <c r="BJ223" i="22"/>
  <c r="BK223" i="22"/>
  <c r="BL223" i="22"/>
  <c r="BM223" i="22"/>
  <c r="BD224" i="22"/>
  <c r="BE224" i="22"/>
  <c r="BF224" i="22"/>
  <c r="BG224" i="22"/>
  <c r="BH224" i="22"/>
  <c r="BI224" i="22"/>
  <c r="BJ224" i="22"/>
  <c r="BK224" i="22"/>
  <c r="BL224" i="22"/>
  <c r="BM224" i="22"/>
  <c r="BD225" i="22"/>
  <c r="BE225" i="22"/>
  <c r="BF225" i="22"/>
  <c r="BG225" i="22"/>
  <c r="BH225" i="22"/>
  <c r="BI225" i="22"/>
  <c r="BJ225" i="22"/>
  <c r="BK225" i="22"/>
  <c r="BL225" i="22"/>
  <c r="BM225" i="22"/>
  <c r="BD226" i="22"/>
  <c r="BE226" i="22"/>
  <c r="BF226" i="22"/>
  <c r="BG226" i="22"/>
  <c r="BH226" i="22"/>
  <c r="BI226" i="22"/>
  <c r="BJ226" i="22"/>
  <c r="BK226" i="22"/>
  <c r="BL226" i="22"/>
  <c r="BM226" i="22"/>
  <c r="BD227" i="22"/>
  <c r="BE227" i="22"/>
  <c r="BF227" i="22"/>
  <c r="BG227" i="22"/>
  <c r="BH227" i="22"/>
  <c r="BI227" i="22"/>
  <c r="BJ227" i="22"/>
  <c r="BK227" i="22"/>
  <c r="BL227" i="22"/>
  <c r="BM227" i="22"/>
  <c r="BD228" i="22"/>
  <c r="BE228" i="22"/>
  <c r="BF228" i="22"/>
  <c r="BG228" i="22"/>
  <c r="BH228" i="22"/>
  <c r="BI228" i="22"/>
  <c r="BJ228" i="22"/>
  <c r="BK228" i="22"/>
  <c r="BL228" i="22"/>
  <c r="BM228" i="22"/>
  <c r="BD229" i="22"/>
  <c r="BE229" i="22"/>
  <c r="BF229" i="22"/>
  <c r="BG229" i="22"/>
  <c r="BH229" i="22"/>
  <c r="BI229" i="22"/>
  <c r="BJ229" i="22"/>
  <c r="BK229" i="22"/>
  <c r="BL229" i="22"/>
  <c r="BM229" i="22"/>
  <c r="BD230" i="22"/>
  <c r="BE230" i="22"/>
  <c r="BF230" i="22"/>
  <c r="BG230" i="22"/>
  <c r="BH230" i="22"/>
  <c r="BI230" i="22"/>
  <c r="BJ230" i="22"/>
  <c r="BK230" i="22"/>
  <c r="BL230" i="22"/>
  <c r="BM230" i="22"/>
  <c r="BD231" i="22"/>
  <c r="BE231" i="22"/>
  <c r="BF231" i="22"/>
  <c r="BG231" i="22"/>
  <c r="BH231" i="22"/>
  <c r="BI231" i="22"/>
  <c r="BJ231" i="22"/>
  <c r="BK231" i="22"/>
  <c r="BL231" i="22"/>
  <c r="BM231" i="22"/>
  <c r="BD232" i="22"/>
  <c r="BE232" i="22"/>
  <c r="BF232" i="22"/>
  <c r="BG232" i="22"/>
  <c r="BH232" i="22"/>
  <c r="BI232" i="22"/>
  <c r="BJ232" i="22"/>
  <c r="BK232" i="22"/>
  <c r="BL232" i="22"/>
  <c r="BM232" i="22"/>
  <c r="BD233" i="22"/>
  <c r="BE233" i="22"/>
  <c r="BF233" i="22"/>
  <c r="BG233" i="22"/>
  <c r="BH233" i="22"/>
  <c r="BI233" i="22"/>
  <c r="BJ233" i="22"/>
  <c r="BK233" i="22"/>
  <c r="BL233" i="22"/>
  <c r="BM233" i="22"/>
  <c r="BD234" i="22"/>
  <c r="BE234" i="22"/>
  <c r="BF234" i="22"/>
  <c r="BG234" i="22"/>
  <c r="BH234" i="22"/>
  <c r="BI234" i="22"/>
  <c r="BJ234" i="22"/>
  <c r="BK234" i="22"/>
  <c r="BL234" i="22"/>
  <c r="BM234" i="22"/>
  <c r="BD235" i="22"/>
  <c r="BE235" i="22"/>
  <c r="BF235" i="22"/>
  <c r="BG235" i="22"/>
  <c r="BH235" i="22"/>
  <c r="BI235" i="22"/>
  <c r="BJ235" i="22"/>
  <c r="BK235" i="22"/>
  <c r="BL235" i="22"/>
  <c r="BM235" i="22"/>
  <c r="BD236" i="22"/>
  <c r="BE236" i="22"/>
  <c r="BF236" i="22"/>
  <c r="BG236" i="22"/>
  <c r="BH236" i="22"/>
  <c r="BI236" i="22"/>
  <c r="BJ236" i="22"/>
  <c r="BK236" i="22"/>
  <c r="BL236" i="22"/>
  <c r="BM236" i="22"/>
  <c r="BD237" i="22"/>
  <c r="BE237" i="22"/>
  <c r="BF237" i="22"/>
  <c r="BG237" i="22"/>
  <c r="BH237" i="22"/>
  <c r="BI237" i="22"/>
  <c r="BJ237" i="22"/>
  <c r="BK237" i="22"/>
  <c r="BL237" i="22"/>
  <c r="BM237" i="22"/>
  <c r="BD238" i="22"/>
  <c r="BE238" i="22"/>
  <c r="BF238" i="22"/>
  <c r="BG238" i="22"/>
  <c r="BH238" i="22"/>
  <c r="BI238" i="22"/>
  <c r="BJ238" i="22"/>
  <c r="BK238" i="22"/>
  <c r="BL238" i="22"/>
  <c r="BM238" i="22"/>
  <c r="BD239" i="22"/>
  <c r="BE239" i="22"/>
  <c r="BF239" i="22"/>
  <c r="BG239" i="22"/>
  <c r="BH239" i="22"/>
  <c r="BI239" i="22"/>
  <c r="BJ239" i="22"/>
  <c r="BK239" i="22"/>
  <c r="BL239" i="22"/>
  <c r="BM239" i="22"/>
  <c r="BD240" i="22"/>
  <c r="BE240" i="22"/>
  <c r="BF240" i="22"/>
  <c r="BG240" i="22"/>
  <c r="BH240" i="22"/>
  <c r="BI240" i="22"/>
  <c r="BJ240" i="22"/>
  <c r="BK240" i="22"/>
  <c r="BL240" i="22"/>
  <c r="BM240" i="22"/>
  <c r="BD241" i="22"/>
  <c r="BE241" i="22"/>
  <c r="BF241" i="22"/>
  <c r="BG241" i="22"/>
  <c r="BH241" i="22"/>
  <c r="BI241" i="22"/>
  <c r="BJ241" i="22"/>
  <c r="BK241" i="22"/>
  <c r="BL241" i="22"/>
  <c r="BM241" i="22"/>
  <c r="BD242" i="22"/>
  <c r="BE242" i="22"/>
  <c r="BF242" i="22"/>
  <c r="BG242" i="22"/>
  <c r="BH242" i="22"/>
  <c r="BI242" i="22"/>
  <c r="BJ242" i="22"/>
  <c r="BK242" i="22"/>
  <c r="BL242" i="22"/>
  <c r="BM242" i="22"/>
  <c r="BD243" i="22"/>
  <c r="BE243" i="22"/>
  <c r="BF243" i="22"/>
  <c r="BG243" i="22"/>
  <c r="BH243" i="22"/>
  <c r="BI243" i="22"/>
  <c r="BJ243" i="22"/>
  <c r="BK243" i="22"/>
  <c r="BL243" i="22"/>
  <c r="BM243" i="22"/>
  <c r="BD244" i="22"/>
  <c r="BE244" i="22"/>
  <c r="BF244" i="22"/>
  <c r="BG244" i="22"/>
  <c r="BH244" i="22"/>
  <c r="BI244" i="22"/>
  <c r="BJ244" i="22"/>
  <c r="BK244" i="22"/>
  <c r="BL244" i="22"/>
  <c r="BM244" i="22"/>
  <c r="BD245" i="22"/>
  <c r="BE245" i="22"/>
  <c r="BF245" i="22"/>
  <c r="BG245" i="22"/>
  <c r="BH245" i="22"/>
  <c r="BI245" i="22"/>
  <c r="BJ245" i="22"/>
  <c r="BK245" i="22"/>
  <c r="BL245" i="22"/>
  <c r="BM245" i="22"/>
  <c r="BD246" i="22"/>
  <c r="BE246" i="22"/>
  <c r="BF246" i="22"/>
  <c r="BG246" i="22"/>
  <c r="BH246" i="22"/>
  <c r="BI246" i="22"/>
  <c r="BJ246" i="22"/>
  <c r="BK246" i="22"/>
  <c r="BL246" i="22"/>
  <c r="BM246" i="22"/>
  <c r="BD247" i="22"/>
  <c r="BE247" i="22"/>
  <c r="BF247" i="22"/>
  <c r="BG247" i="22"/>
  <c r="BH247" i="22"/>
  <c r="BI247" i="22"/>
  <c r="BJ247" i="22"/>
  <c r="BK247" i="22"/>
  <c r="BL247" i="22"/>
  <c r="BM247" i="22"/>
  <c r="BD248" i="22"/>
  <c r="BE248" i="22"/>
  <c r="BF248" i="22"/>
  <c r="BG248" i="22"/>
  <c r="BH248" i="22"/>
  <c r="BI248" i="22"/>
  <c r="BJ248" i="22"/>
  <c r="BK248" i="22"/>
  <c r="BL248" i="22"/>
  <c r="BM248" i="22"/>
  <c r="BD249" i="22"/>
  <c r="BE249" i="22"/>
  <c r="BF249" i="22"/>
  <c r="BG249" i="22"/>
  <c r="BH249" i="22"/>
  <c r="BI249" i="22"/>
  <c r="BJ249" i="22"/>
  <c r="BK249" i="22"/>
  <c r="BL249" i="22"/>
  <c r="BM249" i="22"/>
  <c r="BD250" i="22"/>
  <c r="BE250" i="22"/>
  <c r="BF250" i="22"/>
  <c r="BG250" i="22"/>
  <c r="BH250" i="22"/>
  <c r="BI250" i="22"/>
  <c r="BJ250" i="22"/>
  <c r="BK250" i="22"/>
  <c r="BL250" i="22"/>
  <c r="BM250" i="22"/>
  <c r="BD251" i="22"/>
  <c r="BE251" i="22"/>
  <c r="BF251" i="22"/>
  <c r="BG251" i="22"/>
  <c r="BH251" i="22"/>
  <c r="BI251" i="22"/>
  <c r="BJ251" i="22"/>
  <c r="BK251" i="22"/>
  <c r="BL251" i="22"/>
  <c r="BM251" i="22"/>
  <c r="BD252" i="22"/>
  <c r="BE252" i="22"/>
  <c r="BF252" i="22"/>
  <c r="BG252" i="22"/>
  <c r="BH252" i="22"/>
  <c r="BI252" i="22"/>
  <c r="BJ252" i="22"/>
  <c r="BK252" i="22"/>
  <c r="BL252" i="22"/>
  <c r="BM252" i="22"/>
  <c r="BD253" i="22"/>
  <c r="BE253" i="22"/>
  <c r="BF253" i="22"/>
  <c r="BG253" i="22"/>
  <c r="BH253" i="22"/>
  <c r="BI253" i="22"/>
  <c r="BJ253" i="22"/>
  <c r="BK253" i="22"/>
  <c r="BL253" i="22"/>
  <c r="BM253" i="22"/>
  <c r="BD254" i="22"/>
  <c r="BE254" i="22"/>
  <c r="BF254" i="22"/>
  <c r="BG254" i="22"/>
  <c r="BH254" i="22"/>
  <c r="BI254" i="22"/>
  <c r="BJ254" i="22"/>
  <c r="BK254" i="22"/>
  <c r="BL254" i="22"/>
  <c r="BM254" i="22"/>
  <c r="BD255" i="22"/>
  <c r="BE255" i="22"/>
  <c r="BF255" i="22"/>
  <c r="BG255" i="22"/>
  <c r="BH255" i="22"/>
  <c r="BI255" i="22"/>
  <c r="BJ255" i="22"/>
  <c r="BK255" i="22"/>
  <c r="BL255" i="22"/>
  <c r="BM255" i="22"/>
  <c r="BD256" i="22"/>
  <c r="BE256" i="22"/>
  <c r="BF256" i="22"/>
  <c r="BG256" i="22"/>
  <c r="BH256" i="22"/>
  <c r="BI256" i="22"/>
  <c r="BJ256" i="22"/>
  <c r="BK256" i="22"/>
  <c r="BL256" i="22"/>
  <c r="BM256" i="22"/>
  <c r="BD257" i="22"/>
  <c r="BE257" i="22"/>
  <c r="BF257" i="22"/>
  <c r="BG257" i="22"/>
  <c r="BH257" i="22"/>
  <c r="BI257" i="22"/>
  <c r="BJ257" i="22"/>
  <c r="BK257" i="22"/>
  <c r="BL257" i="22"/>
  <c r="BM257" i="22"/>
  <c r="BD258" i="22"/>
  <c r="BE258" i="22"/>
  <c r="BF258" i="22"/>
  <c r="BG258" i="22"/>
  <c r="BH258" i="22"/>
  <c r="BI258" i="22"/>
  <c r="BJ258" i="22"/>
  <c r="BK258" i="22"/>
  <c r="BL258" i="22"/>
  <c r="BM258" i="22"/>
  <c r="BD259" i="22"/>
  <c r="BE259" i="22"/>
  <c r="BF259" i="22"/>
  <c r="BG259" i="22"/>
  <c r="BH259" i="22"/>
  <c r="BI259" i="22"/>
  <c r="BJ259" i="22"/>
  <c r="BK259" i="22"/>
  <c r="BL259" i="22"/>
  <c r="BM259" i="22"/>
  <c r="BD260" i="22"/>
  <c r="BE260" i="22"/>
  <c r="BF260" i="22"/>
  <c r="BG260" i="22"/>
  <c r="BH260" i="22"/>
  <c r="BI260" i="22"/>
  <c r="BJ260" i="22"/>
  <c r="BK260" i="22"/>
  <c r="BL260" i="22"/>
  <c r="BM260" i="22"/>
  <c r="BD261" i="22"/>
  <c r="BE261" i="22"/>
  <c r="BF261" i="22"/>
  <c r="BG261" i="22"/>
  <c r="BH261" i="22"/>
  <c r="BI261" i="22"/>
  <c r="BJ261" i="22"/>
  <c r="BK261" i="22"/>
  <c r="BL261" i="22"/>
  <c r="BM261" i="22"/>
  <c r="BD262" i="22"/>
  <c r="BE262" i="22"/>
  <c r="BF262" i="22"/>
  <c r="BG262" i="22"/>
  <c r="BH262" i="22"/>
  <c r="BI262" i="22"/>
  <c r="BJ262" i="22"/>
  <c r="BK262" i="22"/>
  <c r="BL262" i="22"/>
  <c r="BM262" i="22"/>
  <c r="BD263" i="22"/>
  <c r="BE263" i="22"/>
  <c r="BF263" i="22"/>
  <c r="BG263" i="22"/>
  <c r="BH263" i="22"/>
  <c r="BI263" i="22"/>
  <c r="BJ263" i="22"/>
  <c r="BK263" i="22"/>
  <c r="BL263" i="22"/>
  <c r="BM263" i="22"/>
  <c r="BD264" i="22"/>
  <c r="BE264" i="22"/>
  <c r="BF264" i="22"/>
  <c r="BG264" i="22"/>
  <c r="BH264" i="22"/>
  <c r="BI264" i="22"/>
  <c r="BJ264" i="22"/>
  <c r="BK264" i="22"/>
  <c r="BL264" i="22"/>
  <c r="BM264" i="22"/>
  <c r="BD265" i="22"/>
  <c r="BE265" i="22"/>
  <c r="BF265" i="22"/>
  <c r="BG265" i="22"/>
  <c r="BH265" i="22"/>
  <c r="BI265" i="22"/>
  <c r="BJ265" i="22"/>
  <c r="BK265" i="22"/>
  <c r="BL265" i="22"/>
  <c r="BM265" i="22"/>
  <c r="BD266" i="22"/>
  <c r="BE266" i="22"/>
  <c r="BF266" i="22"/>
  <c r="BG266" i="22"/>
  <c r="BH266" i="22"/>
  <c r="BI266" i="22"/>
  <c r="BJ266" i="22"/>
  <c r="BK266" i="22"/>
  <c r="BL266" i="22"/>
  <c r="BM266" i="22"/>
  <c r="BD267" i="22"/>
  <c r="BE267" i="22"/>
  <c r="BF267" i="22"/>
  <c r="BG267" i="22"/>
  <c r="BH267" i="22"/>
  <c r="BI267" i="22"/>
  <c r="BJ267" i="22"/>
  <c r="BK267" i="22"/>
  <c r="BL267" i="22"/>
  <c r="BM267" i="22"/>
  <c r="BD268" i="22"/>
  <c r="BE268" i="22"/>
  <c r="BF268" i="22"/>
  <c r="BG268" i="22"/>
  <c r="BH268" i="22"/>
  <c r="BI268" i="22"/>
  <c r="BJ268" i="22"/>
  <c r="BK268" i="22"/>
  <c r="BL268" i="22"/>
  <c r="BM268" i="22"/>
  <c r="BD269" i="22"/>
  <c r="BE269" i="22"/>
  <c r="BF269" i="22"/>
  <c r="BG269" i="22"/>
  <c r="BH269" i="22"/>
  <c r="BI269" i="22"/>
  <c r="BJ269" i="22"/>
  <c r="BK269" i="22"/>
  <c r="BL269" i="22"/>
  <c r="BM269" i="22"/>
  <c r="BD270" i="22"/>
  <c r="BE270" i="22"/>
  <c r="BF270" i="22"/>
  <c r="BG270" i="22"/>
  <c r="BH270" i="22"/>
  <c r="BI270" i="22"/>
  <c r="BJ270" i="22"/>
  <c r="BK270" i="22"/>
  <c r="BL270" i="22"/>
  <c r="BM270" i="22"/>
  <c r="BD271" i="22"/>
  <c r="BE271" i="22"/>
  <c r="BF271" i="22"/>
  <c r="BG271" i="22"/>
  <c r="BH271" i="22"/>
  <c r="BI271" i="22"/>
  <c r="BJ271" i="22"/>
  <c r="BK271" i="22"/>
  <c r="BL271" i="22"/>
  <c r="BM271" i="22"/>
  <c r="BD272" i="22"/>
  <c r="BE272" i="22"/>
  <c r="BF272" i="22"/>
  <c r="BG272" i="22"/>
  <c r="BH272" i="22"/>
  <c r="BI272" i="22"/>
  <c r="BJ272" i="22"/>
  <c r="BK272" i="22"/>
  <c r="BL272" i="22"/>
  <c r="BM272" i="22"/>
  <c r="BD273" i="22"/>
  <c r="BE273" i="22"/>
  <c r="BF273" i="22"/>
  <c r="BG273" i="22"/>
  <c r="BH273" i="22"/>
  <c r="BI273" i="22"/>
  <c r="BJ273" i="22"/>
  <c r="BK273" i="22"/>
  <c r="BL273" i="22"/>
  <c r="BM273" i="22"/>
  <c r="BD274" i="22"/>
  <c r="BE274" i="22"/>
  <c r="BF274" i="22"/>
  <c r="BG274" i="22"/>
  <c r="BH274" i="22"/>
  <c r="BI274" i="22"/>
  <c r="BJ274" i="22"/>
  <c r="BK274" i="22"/>
  <c r="BL274" i="22"/>
  <c r="BM274" i="22"/>
  <c r="BD275" i="22"/>
  <c r="BE275" i="22"/>
  <c r="BF275" i="22"/>
  <c r="BG275" i="22"/>
  <c r="BH275" i="22"/>
  <c r="BI275" i="22"/>
  <c r="BJ275" i="22"/>
  <c r="BK275" i="22"/>
  <c r="BL275" i="22"/>
  <c r="BM275" i="22"/>
  <c r="BD276" i="22"/>
  <c r="BE276" i="22"/>
  <c r="BF276" i="22"/>
  <c r="BG276" i="22"/>
  <c r="BH276" i="22"/>
  <c r="BI276" i="22"/>
  <c r="BJ276" i="22"/>
  <c r="BK276" i="22"/>
  <c r="BL276" i="22"/>
  <c r="BM276" i="22"/>
  <c r="BD277" i="22"/>
  <c r="BE277" i="22"/>
  <c r="BF277" i="22"/>
  <c r="BG277" i="22"/>
  <c r="BH277" i="22"/>
  <c r="BI277" i="22"/>
  <c r="BJ277" i="22"/>
  <c r="BK277" i="22"/>
  <c r="BL277" i="22"/>
  <c r="BM277" i="22"/>
  <c r="BD278" i="22"/>
  <c r="BE278" i="22"/>
  <c r="BF278" i="22"/>
  <c r="BG278" i="22"/>
  <c r="BH278" i="22"/>
  <c r="BI278" i="22"/>
  <c r="BJ278" i="22"/>
  <c r="BK278" i="22"/>
  <c r="BL278" i="22"/>
  <c r="BM278" i="22"/>
  <c r="BD279" i="22"/>
  <c r="BE279" i="22"/>
  <c r="BF279" i="22"/>
  <c r="BG279" i="22"/>
  <c r="BH279" i="22"/>
  <c r="BI279" i="22"/>
  <c r="BJ279" i="22"/>
  <c r="BK279" i="22"/>
  <c r="BL279" i="22"/>
  <c r="BM279" i="22"/>
  <c r="BD280" i="22"/>
  <c r="BE280" i="22"/>
  <c r="BF280" i="22"/>
  <c r="BG280" i="22"/>
  <c r="BH280" i="22"/>
  <c r="BI280" i="22"/>
  <c r="BJ280" i="22"/>
  <c r="BK280" i="22"/>
  <c r="BL280" i="22"/>
  <c r="BM280" i="22"/>
  <c r="BD281" i="22"/>
  <c r="BE281" i="22"/>
  <c r="BF281" i="22"/>
  <c r="BG281" i="22"/>
  <c r="BH281" i="22"/>
  <c r="BI281" i="22"/>
  <c r="BJ281" i="22"/>
  <c r="BK281" i="22"/>
  <c r="BL281" i="22"/>
  <c r="BM281" i="22"/>
  <c r="BD282" i="22"/>
  <c r="BE282" i="22"/>
  <c r="BF282" i="22"/>
  <c r="BG282" i="22"/>
  <c r="BH282" i="22"/>
  <c r="BI282" i="22"/>
  <c r="BJ282" i="22"/>
  <c r="BK282" i="22"/>
  <c r="BL282" i="22"/>
  <c r="BM282" i="22"/>
  <c r="BD283" i="22"/>
  <c r="BE283" i="22"/>
  <c r="BF283" i="22"/>
  <c r="BG283" i="22"/>
  <c r="BH283" i="22"/>
  <c r="BI283" i="22"/>
  <c r="BJ283" i="22"/>
  <c r="BK283" i="22"/>
  <c r="BL283" i="22"/>
  <c r="BM283" i="22"/>
  <c r="BD284" i="22"/>
  <c r="BE284" i="22"/>
  <c r="BF284" i="22"/>
  <c r="BG284" i="22"/>
  <c r="BH284" i="22"/>
  <c r="BI284" i="22"/>
  <c r="BJ284" i="22"/>
  <c r="BK284" i="22"/>
  <c r="BL284" i="22"/>
  <c r="BM284" i="22"/>
  <c r="BD285" i="22"/>
  <c r="BE285" i="22"/>
  <c r="BF285" i="22"/>
  <c r="BG285" i="22"/>
  <c r="BH285" i="22"/>
  <c r="BI285" i="22"/>
  <c r="BJ285" i="22"/>
  <c r="BK285" i="22"/>
  <c r="BL285" i="22"/>
  <c r="BM285" i="22"/>
  <c r="BD286" i="22"/>
  <c r="BE286" i="22"/>
  <c r="BF286" i="22"/>
  <c r="BG286" i="22"/>
  <c r="BH286" i="22"/>
  <c r="BI286" i="22"/>
  <c r="BJ286" i="22"/>
  <c r="BK286" i="22"/>
  <c r="BL286" i="22"/>
  <c r="BM286" i="22"/>
  <c r="BD287" i="22"/>
  <c r="BE287" i="22"/>
  <c r="BF287" i="22"/>
  <c r="BG287" i="22"/>
  <c r="BH287" i="22"/>
  <c r="BI287" i="22"/>
  <c r="BJ287" i="22"/>
  <c r="BK287" i="22"/>
  <c r="BL287" i="22"/>
  <c r="BM287" i="22"/>
  <c r="BD288" i="22"/>
  <c r="BE288" i="22"/>
  <c r="BF288" i="22"/>
  <c r="BG288" i="22"/>
  <c r="BH288" i="22"/>
  <c r="BI288" i="22"/>
  <c r="BJ288" i="22"/>
  <c r="BK288" i="22"/>
  <c r="BL288" i="22"/>
  <c r="BM288" i="22"/>
  <c r="BD289" i="22"/>
  <c r="BE289" i="22"/>
  <c r="BF289" i="22"/>
  <c r="BG289" i="22"/>
  <c r="BH289" i="22"/>
  <c r="BI289" i="22"/>
  <c r="BJ289" i="22"/>
  <c r="BK289" i="22"/>
  <c r="BL289" i="22"/>
  <c r="BM289" i="22"/>
  <c r="BD290" i="22"/>
  <c r="BE290" i="22"/>
  <c r="BF290" i="22"/>
  <c r="BG290" i="22"/>
  <c r="BH290" i="22"/>
  <c r="BI290" i="22"/>
  <c r="BJ290" i="22"/>
  <c r="BK290" i="22"/>
  <c r="BL290" i="22"/>
  <c r="BM290" i="22"/>
  <c r="BD291" i="22"/>
  <c r="BE291" i="22"/>
  <c r="BF291" i="22"/>
  <c r="BG291" i="22"/>
  <c r="BH291" i="22"/>
  <c r="BI291" i="22"/>
  <c r="BJ291" i="22"/>
  <c r="BK291" i="22"/>
  <c r="BL291" i="22"/>
  <c r="BM291" i="22"/>
  <c r="BD292" i="22"/>
  <c r="BE292" i="22"/>
  <c r="BF292" i="22"/>
  <c r="BG292" i="22"/>
  <c r="BH292" i="22"/>
  <c r="BI292" i="22"/>
  <c r="BJ292" i="22"/>
  <c r="BK292" i="22"/>
  <c r="BL292" i="22"/>
  <c r="BM292" i="22"/>
  <c r="BD293" i="22"/>
  <c r="BE293" i="22"/>
  <c r="BF293" i="22"/>
  <c r="BG293" i="22"/>
  <c r="BH293" i="22"/>
  <c r="BI293" i="22"/>
  <c r="BJ293" i="22"/>
  <c r="BK293" i="22"/>
  <c r="BL293" i="22"/>
  <c r="BM293" i="22"/>
  <c r="BD294" i="22"/>
  <c r="BE294" i="22"/>
  <c r="BF294" i="22"/>
  <c r="BG294" i="22"/>
  <c r="BH294" i="22"/>
  <c r="BI294" i="22"/>
  <c r="BJ294" i="22"/>
  <c r="BK294" i="22"/>
  <c r="BL294" i="22"/>
  <c r="BM294" i="22"/>
  <c r="BD295" i="22"/>
  <c r="BE295" i="22"/>
  <c r="BF295" i="22"/>
  <c r="BG295" i="22"/>
  <c r="BH295" i="22"/>
  <c r="BI295" i="22"/>
  <c r="BJ295" i="22"/>
  <c r="BK295" i="22"/>
  <c r="BL295" i="22"/>
  <c r="BM295" i="22"/>
  <c r="BD296" i="22"/>
  <c r="BE296" i="22"/>
  <c r="BF296" i="22"/>
  <c r="BG296" i="22"/>
  <c r="BH296" i="22"/>
  <c r="BI296" i="22"/>
  <c r="BJ296" i="22"/>
  <c r="BK296" i="22"/>
  <c r="BL296" i="22"/>
  <c r="BM296" i="22"/>
  <c r="BD297" i="22"/>
  <c r="BE297" i="22"/>
  <c r="BF297" i="22"/>
  <c r="BG297" i="22"/>
  <c r="BH297" i="22"/>
  <c r="BI297" i="22"/>
  <c r="BJ297" i="22"/>
  <c r="BK297" i="22"/>
  <c r="BL297" i="22"/>
  <c r="BM297" i="22"/>
  <c r="BD298" i="22"/>
  <c r="BE298" i="22"/>
  <c r="BF298" i="22"/>
  <c r="BG298" i="22"/>
  <c r="BH298" i="22"/>
  <c r="BI298" i="22"/>
  <c r="BJ298" i="22"/>
  <c r="BK298" i="22"/>
  <c r="BL298" i="22"/>
  <c r="BM298" i="22"/>
  <c r="BD299" i="22"/>
  <c r="BE299" i="22"/>
  <c r="BF299" i="22"/>
  <c r="BG299" i="22"/>
  <c r="BH299" i="22"/>
  <c r="BI299" i="22"/>
  <c r="BJ299" i="22"/>
  <c r="BK299" i="22"/>
  <c r="BL299" i="22"/>
  <c r="BM299" i="22"/>
  <c r="BD300" i="22"/>
  <c r="BE300" i="22"/>
  <c r="BF300" i="22"/>
  <c r="BG300" i="22"/>
  <c r="BH300" i="22"/>
  <c r="BI300" i="22"/>
  <c r="BJ300" i="22"/>
  <c r="BK300" i="22"/>
  <c r="BL300" i="22"/>
  <c r="BM300" i="22"/>
  <c r="BD301" i="22"/>
  <c r="BE301" i="22"/>
  <c r="BF301" i="22"/>
  <c r="BG301" i="22"/>
  <c r="BH301" i="22"/>
  <c r="BI301" i="22"/>
  <c r="BJ301" i="22"/>
  <c r="BK301" i="22"/>
  <c r="BL301" i="22"/>
  <c r="BM301" i="22"/>
  <c r="BD302" i="22"/>
  <c r="BE302" i="22"/>
  <c r="BF302" i="22"/>
  <c r="BG302" i="22"/>
  <c r="BH302" i="22"/>
  <c r="BI302" i="22"/>
  <c r="BJ302" i="22"/>
  <c r="BK302" i="22"/>
  <c r="BL302" i="22"/>
  <c r="BM302" i="22"/>
  <c r="BD303" i="22"/>
  <c r="BE303" i="22"/>
  <c r="BF303" i="22"/>
  <c r="BG303" i="22"/>
  <c r="BH303" i="22"/>
  <c r="BI303" i="22"/>
  <c r="BJ303" i="22"/>
  <c r="BK303" i="22"/>
  <c r="BL303" i="22"/>
  <c r="BM303" i="22"/>
  <c r="BD304" i="22"/>
  <c r="BE304" i="22"/>
  <c r="BF304" i="22"/>
  <c r="BG304" i="22"/>
  <c r="BH304" i="22"/>
  <c r="BI304" i="22"/>
  <c r="BJ304" i="22"/>
  <c r="BK304" i="22"/>
  <c r="BL304" i="22"/>
  <c r="BM304" i="22"/>
  <c r="BD305" i="22"/>
  <c r="BE305" i="22"/>
  <c r="BF305" i="22"/>
  <c r="BG305" i="22"/>
  <c r="BH305" i="22"/>
  <c r="BI305" i="22"/>
  <c r="BJ305" i="22"/>
  <c r="BK305" i="22"/>
  <c r="BL305" i="22"/>
  <c r="BM305" i="22"/>
  <c r="BD306" i="22"/>
  <c r="BE306" i="22"/>
  <c r="BF306" i="22"/>
  <c r="BG306" i="22"/>
  <c r="BH306" i="22"/>
  <c r="BI306" i="22"/>
  <c r="BJ306" i="22"/>
  <c r="BK306" i="22"/>
  <c r="BL306" i="22"/>
  <c r="BM306" i="22"/>
  <c r="BD307" i="22"/>
  <c r="BE307" i="22"/>
  <c r="BF307" i="22"/>
  <c r="BG307" i="22"/>
  <c r="BH307" i="22"/>
  <c r="BI307" i="22"/>
  <c r="BJ307" i="22"/>
  <c r="BK307" i="22"/>
  <c r="BL307" i="22"/>
  <c r="BM307" i="22"/>
  <c r="BD308" i="22"/>
  <c r="BE308" i="22"/>
  <c r="BF308" i="22"/>
  <c r="BG308" i="22"/>
  <c r="BH308" i="22"/>
  <c r="BI308" i="22"/>
  <c r="BJ308" i="22"/>
  <c r="BK308" i="22"/>
  <c r="BL308" i="22"/>
  <c r="BM308" i="22"/>
  <c r="BD309" i="22"/>
  <c r="BE309" i="22"/>
  <c r="BF309" i="22"/>
  <c r="BG309" i="22"/>
  <c r="BH309" i="22"/>
  <c r="BI309" i="22"/>
  <c r="BJ309" i="22"/>
  <c r="BK309" i="22"/>
  <c r="BL309" i="22"/>
  <c r="BM309" i="22"/>
  <c r="BD310" i="22"/>
  <c r="BE310" i="22"/>
  <c r="BF310" i="22"/>
  <c r="BG310" i="22"/>
  <c r="BH310" i="22"/>
  <c r="BI310" i="22"/>
  <c r="BJ310" i="22"/>
  <c r="BK310" i="22"/>
  <c r="BL310" i="22"/>
  <c r="BM310" i="22"/>
  <c r="BD311" i="22"/>
  <c r="BE311" i="22"/>
  <c r="BF311" i="22"/>
  <c r="BG311" i="22"/>
  <c r="BH311" i="22"/>
  <c r="BI311" i="22"/>
  <c r="BJ311" i="22"/>
  <c r="BK311" i="22"/>
  <c r="BL311" i="22"/>
  <c r="BM311" i="22"/>
  <c r="BD312" i="22"/>
  <c r="BE312" i="22"/>
  <c r="BF312" i="22"/>
  <c r="BG312" i="22"/>
  <c r="BH312" i="22"/>
  <c r="BI312" i="22"/>
  <c r="BJ312" i="22"/>
  <c r="BK312" i="22"/>
  <c r="BL312" i="22"/>
  <c r="BM312" i="22"/>
  <c r="BD313" i="22"/>
  <c r="BE313" i="22"/>
  <c r="BF313" i="22"/>
  <c r="BG313" i="22"/>
  <c r="BH313" i="22"/>
  <c r="BI313" i="22"/>
  <c r="BJ313" i="22"/>
  <c r="BK313" i="22"/>
  <c r="BL313" i="22"/>
  <c r="BM313" i="22"/>
  <c r="BD314" i="22"/>
  <c r="BE314" i="22"/>
  <c r="BF314" i="22"/>
  <c r="BG314" i="22"/>
  <c r="BH314" i="22"/>
  <c r="BI314" i="22"/>
  <c r="BJ314" i="22"/>
  <c r="BK314" i="22"/>
  <c r="BL314" i="22"/>
  <c r="BM314" i="22"/>
  <c r="BD315" i="22"/>
  <c r="BE315" i="22"/>
  <c r="BF315" i="22"/>
  <c r="BG315" i="22"/>
  <c r="BH315" i="22"/>
  <c r="BI315" i="22"/>
  <c r="BJ315" i="22"/>
  <c r="BK315" i="22"/>
  <c r="BL315" i="22"/>
  <c r="BM315" i="22"/>
  <c r="BD316" i="22"/>
  <c r="BE316" i="22"/>
  <c r="BF316" i="22"/>
  <c r="BG316" i="22"/>
  <c r="BH316" i="22"/>
  <c r="BI316" i="22"/>
  <c r="BJ316" i="22"/>
  <c r="BK316" i="22"/>
  <c r="BL316" i="22"/>
  <c r="BM316" i="22"/>
  <c r="BD317" i="22"/>
  <c r="BE317" i="22"/>
  <c r="BF317" i="22"/>
  <c r="BG317" i="22"/>
  <c r="BH317" i="22"/>
  <c r="BI317" i="22"/>
  <c r="BJ317" i="22"/>
  <c r="BK317" i="22"/>
  <c r="BL317" i="22"/>
  <c r="BM317" i="22"/>
  <c r="BD318" i="22"/>
  <c r="BE318" i="22"/>
  <c r="BF318" i="22"/>
  <c r="BG318" i="22"/>
  <c r="BH318" i="22"/>
  <c r="BI318" i="22"/>
  <c r="BJ318" i="22"/>
  <c r="BK318" i="22"/>
  <c r="BL318" i="22"/>
  <c r="BM318" i="22"/>
  <c r="BD319" i="22"/>
  <c r="BE319" i="22"/>
  <c r="BF319" i="22"/>
  <c r="BG319" i="22"/>
  <c r="BH319" i="22"/>
  <c r="BI319" i="22"/>
  <c r="BJ319" i="22"/>
  <c r="BK319" i="22"/>
  <c r="BL319" i="22"/>
  <c r="BM319" i="22"/>
  <c r="BD320" i="22"/>
  <c r="BE320" i="22"/>
  <c r="BF320" i="22"/>
  <c r="BG320" i="22"/>
  <c r="BH320" i="22"/>
  <c r="BI320" i="22"/>
  <c r="BJ320" i="22"/>
  <c r="BK320" i="22"/>
  <c r="BL320" i="22"/>
  <c r="BM320" i="22"/>
  <c r="BD321" i="22"/>
  <c r="BE321" i="22"/>
  <c r="BF321" i="22"/>
  <c r="BG321" i="22"/>
  <c r="BH321" i="22"/>
  <c r="BI321" i="22"/>
  <c r="BJ321" i="22"/>
  <c r="BK321" i="22"/>
  <c r="BL321" i="22"/>
  <c r="BM321" i="22"/>
  <c r="BD322" i="22"/>
  <c r="BE322" i="22"/>
  <c r="BF322" i="22"/>
  <c r="BG322" i="22"/>
  <c r="BH322" i="22"/>
  <c r="BI322" i="22"/>
  <c r="BJ322" i="22"/>
  <c r="BK322" i="22"/>
  <c r="BL322" i="22"/>
  <c r="BM322" i="22"/>
  <c r="BD323" i="22"/>
  <c r="BE323" i="22"/>
  <c r="BF323" i="22"/>
  <c r="BG323" i="22"/>
  <c r="BH323" i="22"/>
  <c r="BI323" i="22"/>
  <c r="BJ323" i="22"/>
  <c r="BK323" i="22"/>
  <c r="BL323" i="22"/>
  <c r="BM323" i="22"/>
  <c r="BD324" i="22"/>
  <c r="BE324" i="22"/>
  <c r="BF324" i="22"/>
  <c r="BG324" i="22"/>
  <c r="BH324" i="22"/>
  <c r="BI324" i="22"/>
  <c r="BJ324" i="22"/>
  <c r="BK324" i="22"/>
  <c r="BL324" i="22"/>
  <c r="BM324" i="22"/>
  <c r="BD325" i="22"/>
  <c r="BE325" i="22"/>
  <c r="BF325" i="22"/>
  <c r="BG325" i="22"/>
  <c r="BH325" i="22"/>
  <c r="BI325" i="22"/>
  <c r="BJ325" i="22"/>
  <c r="BK325" i="22"/>
  <c r="BL325" i="22"/>
  <c r="BM325" i="22"/>
  <c r="BD326" i="22"/>
  <c r="BE326" i="22"/>
  <c r="BF326" i="22"/>
  <c r="BG326" i="22"/>
  <c r="BH326" i="22"/>
  <c r="BI326" i="22"/>
  <c r="BJ326" i="22"/>
  <c r="BK326" i="22"/>
  <c r="BL326" i="22"/>
  <c r="BM326" i="22"/>
  <c r="BD327" i="22"/>
  <c r="BE327" i="22"/>
  <c r="BF327" i="22"/>
  <c r="BG327" i="22"/>
  <c r="BH327" i="22"/>
  <c r="BI327" i="22"/>
  <c r="BJ327" i="22"/>
  <c r="BK327" i="22"/>
  <c r="BL327" i="22"/>
  <c r="BM327" i="22"/>
  <c r="BD328" i="22"/>
  <c r="BE328" i="22"/>
  <c r="BF328" i="22"/>
  <c r="BG328" i="22"/>
  <c r="BH328" i="22"/>
  <c r="BI328" i="22"/>
  <c r="BJ328" i="22"/>
  <c r="BK328" i="22"/>
  <c r="BL328" i="22"/>
  <c r="BM328" i="22"/>
  <c r="BD329" i="22"/>
  <c r="BE329" i="22"/>
  <c r="BF329" i="22"/>
  <c r="BG329" i="22"/>
  <c r="BH329" i="22"/>
  <c r="BI329" i="22"/>
  <c r="BJ329" i="22"/>
  <c r="BK329" i="22"/>
  <c r="BL329" i="22"/>
  <c r="BM329" i="22"/>
  <c r="BD330" i="22"/>
  <c r="BE330" i="22"/>
  <c r="BF330" i="22"/>
  <c r="BG330" i="22"/>
  <c r="BH330" i="22"/>
  <c r="BI330" i="22"/>
  <c r="BJ330" i="22"/>
  <c r="BK330" i="22"/>
  <c r="BL330" i="22"/>
  <c r="BM330" i="22"/>
  <c r="BD331" i="22"/>
  <c r="BE331" i="22"/>
  <c r="BF331" i="22"/>
  <c r="BG331" i="22"/>
  <c r="BH331" i="22"/>
  <c r="BI331" i="22"/>
  <c r="BJ331" i="22"/>
  <c r="BK331" i="22"/>
  <c r="BL331" i="22"/>
  <c r="BM331" i="22"/>
  <c r="BD332" i="22"/>
  <c r="BE332" i="22"/>
  <c r="BF332" i="22"/>
  <c r="BG332" i="22"/>
  <c r="BH332" i="22"/>
  <c r="BI332" i="22"/>
  <c r="BJ332" i="22"/>
  <c r="BK332" i="22"/>
  <c r="BL332" i="22"/>
  <c r="BM332" i="22"/>
  <c r="BD333" i="22"/>
  <c r="BE333" i="22"/>
  <c r="BF333" i="22"/>
  <c r="BG333" i="22"/>
  <c r="BH333" i="22"/>
  <c r="BI333" i="22"/>
  <c r="BJ333" i="22"/>
  <c r="BK333" i="22"/>
  <c r="BL333" i="22"/>
  <c r="BM333" i="22"/>
  <c r="BD334" i="22"/>
  <c r="BE334" i="22"/>
  <c r="BF334" i="22"/>
  <c r="BG334" i="22"/>
  <c r="BH334" i="22"/>
  <c r="BI334" i="22"/>
  <c r="BJ334" i="22"/>
  <c r="BK334" i="22"/>
  <c r="BL334" i="22"/>
  <c r="BM334" i="22"/>
  <c r="BD335" i="22"/>
  <c r="BE335" i="22"/>
  <c r="BF335" i="22"/>
  <c r="BG335" i="22"/>
  <c r="BH335" i="22"/>
  <c r="BI335" i="22"/>
  <c r="BJ335" i="22"/>
  <c r="BK335" i="22"/>
  <c r="BL335" i="22"/>
  <c r="BM335" i="22"/>
  <c r="BD336" i="22"/>
  <c r="BE336" i="22"/>
  <c r="BF336" i="22"/>
  <c r="BG336" i="22"/>
  <c r="BH336" i="22"/>
  <c r="BI336" i="22"/>
  <c r="BJ336" i="22"/>
  <c r="BK336" i="22"/>
  <c r="BL336" i="22"/>
  <c r="BM336" i="22"/>
  <c r="BD337" i="22"/>
  <c r="BE337" i="22"/>
  <c r="BF337" i="22"/>
  <c r="BG337" i="22"/>
  <c r="BH337" i="22"/>
  <c r="BI337" i="22"/>
  <c r="BJ337" i="22"/>
  <c r="BK337" i="22"/>
  <c r="BL337" i="22"/>
  <c r="BM337" i="22"/>
  <c r="BD338" i="22"/>
  <c r="BE338" i="22"/>
  <c r="BF338" i="22"/>
  <c r="BG338" i="22"/>
  <c r="BH338" i="22"/>
  <c r="BI338" i="22"/>
  <c r="BJ338" i="22"/>
  <c r="BK338" i="22"/>
  <c r="BL338" i="22"/>
  <c r="BM338" i="22"/>
  <c r="BD339" i="22"/>
  <c r="BE339" i="22"/>
  <c r="BF339" i="22"/>
  <c r="BG339" i="22"/>
  <c r="BH339" i="22"/>
  <c r="BI339" i="22"/>
  <c r="BJ339" i="22"/>
  <c r="BK339" i="22"/>
  <c r="BL339" i="22"/>
  <c r="BM339" i="22"/>
  <c r="BD340" i="22"/>
  <c r="BE340" i="22"/>
  <c r="BF340" i="22"/>
  <c r="BG340" i="22"/>
  <c r="BH340" i="22"/>
  <c r="BI340" i="22"/>
  <c r="BJ340" i="22"/>
  <c r="BK340" i="22"/>
  <c r="BL340" i="22"/>
  <c r="BM340" i="22"/>
  <c r="BD341" i="22"/>
  <c r="BE341" i="22"/>
  <c r="BF341" i="22"/>
  <c r="BG341" i="22"/>
  <c r="BH341" i="22"/>
  <c r="BI341" i="22"/>
  <c r="BJ341" i="22"/>
  <c r="BK341" i="22"/>
  <c r="BL341" i="22"/>
  <c r="BM341" i="22"/>
  <c r="BD342" i="22"/>
  <c r="BE342" i="22"/>
  <c r="BF342" i="22"/>
  <c r="BG342" i="22"/>
  <c r="BH342" i="22"/>
  <c r="BI342" i="22"/>
  <c r="BJ342" i="22"/>
  <c r="BK342" i="22"/>
  <c r="BL342" i="22"/>
  <c r="BM342" i="22"/>
  <c r="BD343" i="22"/>
  <c r="BE343" i="22"/>
  <c r="BF343" i="22"/>
  <c r="BG343" i="22"/>
  <c r="BH343" i="22"/>
  <c r="BI343" i="22"/>
  <c r="BJ343" i="22"/>
  <c r="BK343" i="22"/>
  <c r="BL343" i="22"/>
  <c r="BM343" i="22"/>
  <c r="BD344" i="22"/>
  <c r="BE344" i="22"/>
  <c r="BF344" i="22"/>
  <c r="BG344" i="22"/>
  <c r="BH344" i="22"/>
  <c r="BI344" i="22"/>
  <c r="BJ344" i="22"/>
  <c r="BK344" i="22"/>
  <c r="BL344" i="22"/>
  <c r="BM344" i="22"/>
  <c r="BD345" i="22"/>
  <c r="BE345" i="22"/>
  <c r="BF345" i="22"/>
  <c r="BG345" i="22"/>
  <c r="BH345" i="22"/>
  <c r="BI345" i="22"/>
  <c r="BJ345" i="22"/>
  <c r="BK345" i="22"/>
  <c r="BL345" i="22"/>
  <c r="BM345" i="22"/>
  <c r="BD346" i="22"/>
  <c r="BE346" i="22"/>
  <c r="BF346" i="22"/>
  <c r="BG346" i="22"/>
  <c r="BH346" i="22"/>
  <c r="BI346" i="22"/>
  <c r="BJ346" i="22"/>
  <c r="BK346" i="22"/>
  <c r="BL346" i="22"/>
  <c r="BM346" i="22"/>
  <c r="BD347" i="22"/>
  <c r="BE347" i="22"/>
  <c r="BF347" i="22"/>
  <c r="BG347" i="22"/>
  <c r="BH347" i="22"/>
  <c r="BI347" i="22"/>
  <c r="BJ347" i="22"/>
  <c r="BK347" i="22"/>
  <c r="BL347" i="22"/>
  <c r="BM347" i="22"/>
  <c r="BD348" i="22"/>
  <c r="BE348" i="22"/>
  <c r="BF348" i="22"/>
  <c r="BG348" i="22"/>
  <c r="BH348" i="22"/>
  <c r="BI348" i="22"/>
  <c r="BJ348" i="22"/>
  <c r="BK348" i="22"/>
  <c r="BL348" i="22"/>
  <c r="BM348" i="22"/>
  <c r="BD349" i="22"/>
  <c r="BE349" i="22"/>
  <c r="BF349" i="22"/>
  <c r="BG349" i="22"/>
  <c r="BH349" i="22"/>
  <c r="BI349" i="22"/>
  <c r="BJ349" i="22"/>
  <c r="BK349" i="22"/>
  <c r="BL349" i="22"/>
  <c r="BM349" i="22"/>
  <c r="BD350" i="22"/>
  <c r="BE350" i="22"/>
  <c r="BF350" i="22"/>
  <c r="BG350" i="22"/>
  <c r="BH350" i="22"/>
  <c r="BI350" i="22"/>
  <c r="BJ350" i="22"/>
  <c r="BK350" i="22"/>
  <c r="BL350" i="22"/>
  <c r="BM350" i="22"/>
  <c r="BD351" i="22"/>
  <c r="BE351" i="22"/>
  <c r="BF351" i="22"/>
  <c r="BG351" i="22"/>
  <c r="BH351" i="22"/>
  <c r="BI351" i="22"/>
  <c r="BJ351" i="22"/>
  <c r="BK351" i="22"/>
  <c r="BL351" i="22"/>
  <c r="BM351" i="22"/>
  <c r="BD352" i="22"/>
  <c r="BE352" i="22"/>
  <c r="BF352" i="22"/>
  <c r="BG352" i="22"/>
  <c r="BH352" i="22"/>
  <c r="BI352" i="22"/>
  <c r="BJ352" i="22"/>
  <c r="BK352" i="22"/>
  <c r="BL352" i="22"/>
  <c r="BM352" i="22"/>
  <c r="BD353" i="22"/>
  <c r="BE353" i="22"/>
  <c r="BF353" i="22"/>
  <c r="BG353" i="22"/>
  <c r="BH353" i="22"/>
  <c r="BI353" i="22"/>
  <c r="BJ353" i="22"/>
  <c r="BK353" i="22"/>
  <c r="BL353" i="22"/>
  <c r="BM353" i="22"/>
  <c r="BD354" i="22"/>
  <c r="BE354" i="22"/>
  <c r="BF354" i="22"/>
  <c r="BG354" i="22"/>
  <c r="BH354" i="22"/>
  <c r="BI354" i="22"/>
  <c r="BJ354" i="22"/>
  <c r="BK354" i="22"/>
  <c r="BL354" i="22"/>
  <c r="BM354" i="22"/>
  <c r="BD355" i="22"/>
  <c r="BE355" i="22"/>
  <c r="BF355" i="22"/>
  <c r="BG355" i="22"/>
  <c r="BH355" i="22"/>
  <c r="BI355" i="22"/>
  <c r="BJ355" i="22"/>
  <c r="BK355" i="22"/>
  <c r="BL355" i="22"/>
  <c r="BM355" i="22"/>
  <c r="BD356" i="22"/>
  <c r="BE356" i="22"/>
  <c r="BF356" i="22"/>
  <c r="BG356" i="22"/>
  <c r="BH356" i="22"/>
  <c r="BI356" i="22"/>
  <c r="BJ356" i="22"/>
  <c r="BK356" i="22"/>
  <c r="BL356" i="22"/>
  <c r="BM356" i="22"/>
  <c r="BD357" i="22"/>
  <c r="BE357" i="22"/>
  <c r="BF357" i="22"/>
  <c r="BG357" i="22"/>
  <c r="BH357" i="22"/>
  <c r="BI357" i="22"/>
  <c r="BJ357" i="22"/>
  <c r="BK357" i="22"/>
  <c r="BL357" i="22"/>
  <c r="BM357" i="22"/>
  <c r="BD358" i="22"/>
  <c r="BE358" i="22"/>
  <c r="BF358" i="22"/>
  <c r="BG358" i="22"/>
  <c r="BH358" i="22"/>
  <c r="BI358" i="22"/>
  <c r="BJ358" i="22"/>
  <c r="BK358" i="22"/>
  <c r="BL358" i="22"/>
  <c r="BM358" i="22"/>
  <c r="BD359" i="22"/>
  <c r="BE359" i="22"/>
  <c r="BF359" i="22"/>
  <c r="BG359" i="22"/>
  <c r="BH359" i="22"/>
  <c r="BI359" i="22"/>
  <c r="BJ359" i="22"/>
  <c r="BK359" i="22"/>
  <c r="BL359" i="22"/>
  <c r="BM359" i="22"/>
  <c r="BD360" i="22"/>
  <c r="BE360" i="22"/>
  <c r="BF360" i="22"/>
  <c r="BG360" i="22"/>
  <c r="BH360" i="22"/>
  <c r="BI360" i="22"/>
  <c r="BJ360" i="22"/>
  <c r="BK360" i="22"/>
  <c r="BL360" i="22"/>
  <c r="BM360" i="22"/>
  <c r="BD361" i="22"/>
  <c r="BE361" i="22"/>
  <c r="BF361" i="22"/>
  <c r="BG361" i="22"/>
  <c r="BH361" i="22"/>
  <c r="BI361" i="22"/>
  <c r="BJ361" i="22"/>
  <c r="BK361" i="22"/>
  <c r="BL361" i="22"/>
  <c r="BM361" i="22"/>
  <c r="BD362" i="22"/>
  <c r="BE362" i="22"/>
  <c r="BF362" i="22"/>
  <c r="BG362" i="22"/>
  <c r="BH362" i="22"/>
  <c r="BI362" i="22"/>
  <c r="BJ362" i="22"/>
  <c r="BK362" i="22"/>
  <c r="BL362" i="22"/>
  <c r="BM362" i="22"/>
  <c r="BD363" i="22"/>
  <c r="BE363" i="22"/>
  <c r="BF363" i="22"/>
  <c r="BG363" i="22"/>
  <c r="BH363" i="22"/>
  <c r="BI363" i="22"/>
  <c r="BJ363" i="22"/>
  <c r="BK363" i="22"/>
  <c r="BL363" i="22"/>
  <c r="BM363" i="22"/>
  <c r="BD364" i="22"/>
  <c r="BE364" i="22"/>
  <c r="BF364" i="22"/>
  <c r="BG364" i="22"/>
  <c r="BH364" i="22"/>
  <c r="BI364" i="22"/>
  <c r="BJ364" i="22"/>
  <c r="BK364" i="22"/>
  <c r="BL364" i="22"/>
  <c r="BM364" i="22"/>
  <c r="BD365" i="22"/>
  <c r="BE365" i="22"/>
  <c r="BF365" i="22"/>
  <c r="BG365" i="22"/>
  <c r="BH365" i="22"/>
  <c r="BI365" i="22"/>
  <c r="BJ365" i="22"/>
  <c r="BK365" i="22"/>
  <c r="BL365" i="22"/>
  <c r="BM365" i="22"/>
  <c r="BD366" i="22"/>
  <c r="BE366" i="22"/>
  <c r="BF366" i="22"/>
  <c r="BG366" i="22"/>
  <c r="BH366" i="22"/>
  <c r="BI366" i="22"/>
  <c r="BJ366" i="22"/>
  <c r="BK366" i="22"/>
  <c r="BL366" i="22"/>
  <c r="BM366" i="22"/>
  <c r="BD367" i="22"/>
  <c r="BE367" i="22"/>
  <c r="BF367" i="22"/>
  <c r="BG367" i="22"/>
  <c r="BH367" i="22"/>
  <c r="BI367" i="22"/>
  <c r="BJ367" i="22"/>
  <c r="BK367" i="22"/>
  <c r="BL367" i="22"/>
  <c r="BM367" i="22"/>
  <c r="BD368" i="22"/>
  <c r="BE368" i="22"/>
  <c r="BF368" i="22"/>
  <c r="BG368" i="22"/>
  <c r="BH368" i="22"/>
  <c r="BI368" i="22"/>
  <c r="BJ368" i="22"/>
  <c r="BK368" i="22"/>
  <c r="BL368" i="22"/>
  <c r="BM368" i="22"/>
  <c r="BD369" i="22"/>
  <c r="BE369" i="22"/>
  <c r="BF369" i="22"/>
  <c r="BG369" i="22"/>
  <c r="BH369" i="22"/>
  <c r="BI369" i="22"/>
  <c r="BJ369" i="22"/>
  <c r="BK369" i="22"/>
  <c r="BL369" i="22"/>
  <c r="BM369" i="22"/>
  <c r="BD370" i="22"/>
  <c r="BE370" i="22"/>
  <c r="BF370" i="22"/>
  <c r="BG370" i="22"/>
  <c r="BH370" i="22"/>
  <c r="BI370" i="22"/>
  <c r="BJ370" i="22"/>
  <c r="BK370" i="22"/>
  <c r="BL370" i="22"/>
  <c r="BM370" i="22"/>
  <c r="BD371" i="22"/>
  <c r="BE371" i="22"/>
  <c r="BF371" i="22"/>
  <c r="BG371" i="22"/>
  <c r="BH371" i="22"/>
  <c r="BI371" i="22"/>
  <c r="BJ371" i="22"/>
  <c r="BK371" i="22"/>
  <c r="BL371" i="22"/>
  <c r="BM371" i="22"/>
  <c r="BD372" i="22"/>
  <c r="BE372" i="22"/>
  <c r="BF372" i="22"/>
  <c r="BG372" i="22"/>
  <c r="BH372" i="22"/>
  <c r="BI372" i="22"/>
  <c r="BJ372" i="22"/>
  <c r="BK372" i="22"/>
  <c r="BL372" i="22"/>
  <c r="BM372" i="22"/>
  <c r="BD373" i="22"/>
  <c r="BE373" i="22"/>
  <c r="BF373" i="22"/>
  <c r="BG373" i="22"/>
  <c r="BH373" i="22"/>
  <c r="BI373" i="22"/>
  <c r="BJ373" i="22"/>
  <c r="BK373" i="22"/>
  <c r="BL373" i="22"/>
  <c r="BM373" i="22"/>
  <c r="BD374" i="22"/>
  <c r="BE374" i="22"/>
  <c r="BF374" i="22"/>
  <c r="BG374" i="22"/>
  <c r="BH374" i="22"/>
  <c r="BI374" i="22"/>
  <c r="BJ374" i="22"/>
  <c r="BK374" i="22"/>
  <c r="BL374" i="22"/>
  <c r="BM374" i="22"/>
  <c r="BD375" i="22"/>
  <c r="BE375" i="22"/>
  <c r="BF375" i="22"/>
  <c r="BG375" i="22"/>
  <c r="BH375" i="22"/>
  <c r="BI375" i="22"/>
  <c r="BJ375" i="22"/>
  <c r="BK375" i="22"/>
  <c r="BL375" i="22"/>
  <c r="BM375" i="22"/>
  <c r="BD376" i="22"/>
  <c r="BE376" i="22"/>
  <c r="BF376" i="22"/>
  <c r="BG376" i="22"/>
  <c r="BH376" i="22"/>
  <c r="BI376" i="22"/>
  <c r="BJ376" i="22"/>
  <c r="BK376" i="22"/>
  <c r="BL376" i="22"/>
  <c r="BM376" i="22"/>
  <c r="BD377" i="22"/>
  <c r="BE377" i="22"/>
  <c r="BF377" i="22"/>
  <c r="BG377" i="22"/>
  <c r="BH377" i="22"/>
  <c r="BI377" i="22"/>
  <c r="BJ377" i="22"/>
  <c r="BK377" i="22"/>
  <c r="BL377" i="22"/>
  <c r="BM377" i="22"/>
  <c r="BD378" i="22"/>
  <c r="BE378" i="22"/>
  <c r="BF378" i="22"/>
  <c r="BG378" i="22"/>
  <c r="BH378" i="22"/>
  <c r="BI378" i="22"/>
  <c r="BJ378" i="22"/>
  <c r="BK378" i="22"/>
  <c r="BL378" i="22"/>
  <c r="BM378" i="22"/>
  <c r="BD379" i="22"/>
  <c r="BE379" i="22"/>
  <c r="BF379" i="22"/>
  <c r="BG379" i="22"/>
  <c r="BH379" i="22"/>
  <c r="BI379" i="22"/>
  <c r="BJ379" i="22"/>
  <c r="BK379" i="22"/>
  <c r="BL379" i="22"/>
  <c r="BM379" i="22"/>
  <c r="BD380" i="22"/>
  <c r="BE380" i="22"/>
  <c r="BF380" i="22"/>
  <c r="BG380" i="22"/>
  <c r="BH380" i="22"/>
  <c r="BI380" i="22"/>
  <c r="BJ380" i="22"/>
  <c r="BK380" i="22"/>
  <c r="BL380" i="22"/>
  <c r="BM380" i="22"/>
  <c r="BD381" i="22"/>
  <c r="BE381" i="22"/>
  <c r="BF381" i="22"/>
  <c r="BG381" i="22"/>
  <c r="BH381" i="22"/>
  <c r="BI381" i="22"/>
  <c r="BJ381" i="22"/>
  <c r="BK381" i="22"/>
  <c r="BL381" i="22"/>
  <c r="BM381" i="22"/>
  <c r="BD382" i="22"/>
  <c r="BE382" i="22"/>
  <c r="BF382" i="22"/>
  <c r="BG382" i="22"/>
  <c r="BH382" i="22"/>
  <c r="BI382" i="22"/>
  <c r="BJ382" i="22"/>
  <c r="BK382" i="22"/>
  <c r="BL382" i="22"/>
  <c r="BM382" i="22"/>
  <c r="BD383" i="22"/>
  <c r="BE383" i="22"/>
  <c r="BF383" i="22"/>
  <c r="BG383" i="22"/>
  <c r="BH383" i="22"/>
  <c r="BI383" i="22"/>
  <c r="BJ383" i="22"/>
  <c r="BK383" i="22"/>
  <c r="BL383" i="22"/>
  <c r="BM383" i="22"/>
  <c r="BD384" i="22"/>
  <c r="BE384" i="22"/>
  <c r="BF384" i="22"/>
  <c r="BG384" i="22"/>
  <c r="BH384" i="22"/>
  <c r="BI384" i="22"/>
  <c r="BJ384" i="22"/>
  <c r="BK384" i="22"/>
  <c r="BL384" i="22"/>
  <c r="BM384" i="22"/>
  <c r="BD385" i="22"/>
  <c r="BE385" i="22"/>
  <c r="BF385" i="22"/>
  <c r="BG385" i="22"/>
  <c r="BH385" i="22"/>
  <c r="BI385" i="22"/>
  <c r="BJ385" i="22"/>
  <c r="BK385" i="22"/>
  <c r="BL385" i="22"/>
  <c r="BM385" i="22"/>
  <c r="BD386" i="22"/>
  <c r="BE386" i="22"/>
  <c r="BF386" i="22"/>
  <c r="BG386" i="22"/>
  <c r="BH386" i="22"/>
  <c r="BI386" i="22"/>
  <c r="BJ386" i="22"/>
  <c r="BK386" i="22"/>
  <c r="BL386" i="22"/>
  <c r="BM386" i="22"/>
  <c r="BD387" i="22"/>
  <c r="BE387" i="22"/>
  <c r="BF387" i="22"/>
  <c r="BG387" i="22"/>
  <c r="BH387" i="22"/>
  <c r="BI387" i="22"/>
  <c r="BJ387" i="22"/>
  <c r="BK387" i="22"/>
  <c r="BL387" i="22"/>
  <c r="BM387" i="22"/>
  <c r="BD388" i="22"/>
  <c r="BE388" i="22"/>
  <c r="BF388" i="22"/>
  <c r="BG388" i="22"/>
  <c r="BH388" i="22"/>
  <c r="BI388" i="22"/>
  <c r="BJ388" i="22"/>
  <c r="BK388" i="22"/>
  <c r="BL388" i="22"/>
  <c r="BM388" i="22"/>
  <c r="BD389" i="22"/>
  <c r="BE389" i="22"/>
  <c r="BF389" i="22"/>
  <c r="BG389" i="22"/>
  <c r="BH389" i="22"/>
  <c r="BI389" i="22"/>
  <c r="BJ389" i="22"/>
  <c r="BK389" i="22"/>
  <c r="BL389" i="22"/>
  <c r="BM389" i="22"/>
  <c r="BD390" i="22"/>
  <c r="BE390" i="22"/>
  <c r="BF390" i="22"/>
  <c r="BG390" i="22"/>
  <c r="BH390" i="22"/>
  <c r="BI390" i="22"/>
  <c r="BJ390" i="22"/>
  <c r="BK390" i="22"/>
  <c r="BL390" i="22"/>
  <c r="BM390" i="22"/>
  <c r="BD391" i="22"/>
  <c r="BE391" i="22"/>
  <c r="BF391" i="22"/>
  <c r="BG391" i="22"/>
  <c r="BH391" i="22"/>
  <c r="BI391" i="22"/>
  <c r="BJ391" i="22"/>
  <c r="BK391" i="22"/>
  <c r="BL391" i="22"/>
  <c r="BM391" i="22"/>
  <c r="BD392" i="22"/>
  <c r="BE392" i="22"/>
  <c r="BF392" i="22"/>
  <c r="BG392" i="22"/>
  <c r="BH392" i="22"/>
  <c r="BI392" i="22"/>
  <c r="BJ392" i="22"/>
  <c r="BK392" i="22"/>
  <c r="BL392" i="22"/>
  <c r="BM392" i="22"/>
  <c r="BD393" i="22"/>
  <c r="BE393" i="22"/>
  <c r="BF393" i="22"/>
  <c r="BG393" i="22"/>
  <c r="BH393" i="22"/>
  <c r="BI393" i="22"/>
  <c r="BJ393" i="22"/>
  <c r="BK393" i="22"/>
  <c r="BL393" i="22"/>
  <c r="BM393" i="22"/>
  <c r="BD394" i="22"/>
  <c r="BE394" i="22"/>
  <c r="BF394" i="22"/>
  <c r="BG394" i="22"/>
  <c r="BH394" i="22"/>
  <c r="BI394" i="22"/>
  <c r="BJ394" i="22"/>
  <c r="BK394" i="22"/>
  <c r="BL394" i="22"/>
  <c r="BM394" i="22"/>
  <c r="BD395" i="22"/>
  <c r="BE395" i="22"/>
  <c r="BF395" i="22"/>
  <c r="BG395" i="22"/>
  <c r="BH395" i="22"/>
  <c r="BI395" i="22"/>
  <c r="BJ395" i="22"/>
  <c r="BK395" i="22"/>
  <c r="BL395" i="22"/>
  <c r="BM395" i="22"/>
  <c r="BD396" i="22"/>
  <c r="BE396" i="22"/>
  <c r="BF396" i="22"/>
  <c r="BG396" i="22"/>
  <c r="BH396" i="22"/>
  <c r="BI396" i="22"/>
  <c r="BJ396" i="22"/>
  <c r="BK396" i="22"/>
  <c r="BL396" i="22"/>
  <c r="BM396" i="22"/>
  <c r="BD397" i="22"/>
  <c r="BE397" i="22"/>
  <c r="BF397" i="22"/>
  <c r="BG397" i="22"/>
  <c r="BH397" i="22"/>
  <c r="BI397" i="22"/>
  <c r="BJ397" i="22"/>
  <c r="BK397" i="22"/>
  <c r="BL397" i="22"/>
  <c r="BM397" i="22"/>
  <c r="BD398" i="22"/>
  <c r="BE398" i="22"/>
  <c r="BF398" i="22"/>
  <c r="BG398" i="22"/>
  <c r="BH398" i="22"/>
  <c r="BI398" i="22"/>
  <c r="BJ398" i="22"/>
  <c r="BK398" i="22"/>
  <c r="BL398" i="22"/>
  <c r="BM398" i="22"/>
  <c r="BD399" i="22"/>
  <c r="BE399" i="22"/>
  <c r="BF399" i="22"/>
  <c r="BG399" i="22"/>
  <c r="BH399" i="22"/>
  <c r="BI399" i="22"/>
  <c r="BJ399" i="22"/>
  <c r="BK399" i="22"/>
  <c r="BL399" i="22"/>
  <c r="BM399" i="22"/>
  <c r="BD400" i="22"/>
  <c r="BE400" i="22"/>
  <c r="BF400" i="22"/>
  <c r="BG400" i="22"/>
  <c r="BH400" i="22"/>
  <c r="BI400" i="22"/>
  <c r="BJ400" i="22"/>
  <c r="BK400" i="22"/>
  <c r="BL400" i="22"/>
  <c r="BM400" i="22"/>
  <c r="BD401" i="22"/>
  <c r="BE401" i="22"/>
  <c r="BF401" i="22"/>
  <c r="BG401" i="22"/>
  <c r="BH401" i="22"/>
  <c r="BI401" i="22"/>
  <c r="BJ401" i="22"/>
  <c r="BK401" i="22"/>
  <c r="BL401" i="22"/>
  <c r="BM401" i="22"/>
  <c r="BD402" i="22"/>
  <c r="BE402" i="22"/>
  <c r="BF402" i="22"/>
  <c r="BG402" i="22"/>
  <c r="BH402" i="22"/>
  <c r="BI402" i="22"/>
  <c r="BJ402" i="22"/>
  <c r="BK402" i="22"/>
  <c r="BL402" i="22"/>
  <c r="BM402" i="22"/>
  <c r="BD403" i="22"/>
  <c r="BE403" i="22"/>
  <c r="BF403" i="22"/>
  <c r="BG403" i="22"/>
  <c r="BH403" i="22"/>
  <c r="BI403" i="22"/>
  <c r="BJ403" i="22"/>
  <c r="BK403" i="22"/>
  <c r="BL403" i="22"/>
  <c r="BM403" i="22"/>
  <c r="BD404" i="22"/>
  <c r="BE404" i="22"/>
  <c r="BF404" i="22"/>
  <c r="BG404" i="22"/>
  <c r="BH404" i="22"/>
  <c r="BI404" i="22"/>
  <c r="BJ404" i="22"/>
  <c r="BK404" i="22"/>
  <c r="BL404" i="22"/>
  <c r="BM404" i="22"/>
  <c r="BD405" i="22"/>
  <c r="BE405" i="22"/>
  <c r="BF405" i="22"/>
  <c r="BG405" i="22"/>
  <c r="BH405" i="22"/>
  <c r="BI405" i="22"/>
  <c r="BJ405" i="22"/>
  <c r="BK405" i="22"/>
  <c r="BL405" i="22"/>
  <c r="BM405" i="22"/>
  <c r="BD406" i="22"/>
  <c r="BE406" i="22"/>
  <c r="BF406" i="22"/>
  <c r="BG406" i="22"/>
  <c r="BH406" i="22"/>
  <c r="BI406" i="22"/>
  <c r="BJ406" i="22"/>
  <c r="BK406" i="22"/>
  <c r="BL406" i="22"/>
  <c r="BM406" i="22"/>
  <c r="BD407" i="22"/>
  <c r="BE407" i="22"/>
  <c r="BF407" i="22"/>
  <c r="BG407" i="22"/>
  <c r="BH407" i="22"/>
  <c r="BI407" i="22"/>
  <c r="BJ407" i="22"/>
  <c r="BK407" i="22"/>
  <c r="BL407" i="22"/>
  <c r="BM407" i="22"/>
  <c r="BD408" i="22"/>
  <c r="BE408" i="22"/>
  <c r="BF408" i="22"/>
  <c r="BG408" i="22"/>
  <c r="BH408" i="22"/>
  <c r="BI408" i="22"/>
  <c r="BJ408" i="22"/>
  <c r="BK408" i="22"/>
  <c r="BL408" i="22"/>
  <c r="BM408" i="22"/>
  <c r="BD409" i="22"/>
  <c r="BE409" i="22"/>
  <c r="BF409" i="22"/>
  <c r="BG409" i="22"/>
  <c r="BH409" i="22"/>
  <c r="BI409" i="22"/>
  <c r="BJ409" i="22"/>
  <c r="BK409" i="22"/>
  <c r="BL409" i="22"/>
  <c r="BM409" i="22"/>
  <c r="BD410" i="22"/>
  <c r="BE410" i="22"/>
  <c r="BF410" i="22"/>
  <c r="BG410" i="22"/>
  <c r="BH410" i="22"/>
  <c r="BI410" i="22"/>
  <c r="BJ410" i="22"/>
  <c r="BK410" i="22"/>
  <c r="BL410" i="22"/>
  <c r="BM410" i="22"/>
  <c r="BD411" i="22"/>
  <c r="BE411" i="22"/>
  <c r="BF411" i="22"/>
  <c r="BG411" i="22"/>
  <c r="BH411" i="22"/>
  <c r="BI411" i="22"/>
  <c r="BJ411" i="22"/>
  <c r="BK411" i="22"/>
  <c r="BL411" i="22"/>
  <c r="BM411" i="22"/>
  <c r="BD412" i="22"/>
  <c r="BE412" i="22"/>
  <c r="BF412" i="22"/>
  <c r="BG412" i="22"/>
  <c r="BH412" i="22"/>
  <c r="BI412" i="22"/>
  <c r="BJ412" i="22"/>
  <c r="BK412" i="22"/>
  <c r="BL412" i="22"/>
  <c r="BM412" i="22"/>
  <c r="BD413" i="22"/>
  <c r="BE413" i="22"/>
  <c r="BF413" i="22"/>
  <c r="BG413" i="22"/>
  <c r="BH413" i="22"/>
  <c r="BI413" i="22"/>
  <c r="BJ413" i="22"/>
  <c r="BK413" i="22"/>
  <c r="BL413" i="22"/>
  <c r="BM413" i="22"/>
  <c r="BD414" i="22"/>
  <c r="BE414" i="22"/>
  <c r="BF414" i="22"/>
  <c r="BG414" i="22"/>
  <c r="BH414" i="22"/>
  <c r="BI414" i="22"/>
  <c r="BJ414" i="22"/>
  <c r="BK414" i="22"/>
  <c r="BL414" i="22"/>
  <c r="BM414" i="22"/>
  <c r="BD415" i="22"/>
  <c r="BE415" i="22"/>
  <c r="BF415" i="22"/>
  <c r="BG415" i="22"/>
  <c r="BH415" i="22"/>
  <c r="BI415" i="22"/>
  <c r="BJ415" i="22"/>
  <c r="BK415" i="22"/>
  <c r="BL415" i="22"/>
  <c r="BM415" i="22"/>
  <c r="BD416" i="22"/>
  <c r="BE416" i="22"/>
  <c r="BF416" i="22"/>
  <c r="BG416" i="22"/>
  <c r="BH416" i="22"/>
  <c r="BI416" i="22"/>
  <c r="BJ416" i="22"/>
  <c r="BK416" i="22"/>
  <c r="BL416" i="22"/>
  <c r="BM416" i="22"/>
  <c r="BD417" i="22"/>
  <c r="BE417" i="22"/>
  <c r="BF417" i="22"/>
  <c r="BG417" i="22"/>
  <c r="BH417" i="22"/>
  <c r="BI417" i="22"/>
  <c r="BJ417" i="22"/>
  <c r="BK417" i="22"/>
  <c r="BL417" i="22"/>
  <c r="BM417" i="22"/>
  <c r="BD418" i="22"/>
  <c r="BE418" i="22"/>
  <c r="BF418" i="22"/>
  <c r="BG418" i="22"/>
  <c r="BH418" i="22"/>
  <c r="BI418" i="22"/>
  <c r="BJ418" i="22"/>
  <c r="BK418" i="22"/>
  <c r="BL418" i="22"/>
  <c r="BM418" i="22"/>
  <c r="BD419" i="22"/>
  <c r="BE419" i="22"/>
  <c r="BF419" i="22"/>
  <c r="BG419" i="22"/>
  <c r="BH419" i="22"/>
  <c r="BI419" i="22"/>
  <c r="BJ419" i="22"/>
  <c r="BK419" i="22"/>
  <c r="BL419" i="22"/>
  <c r="BM419" i="22"/>
  <c r="BD420" i="22"/>
  <c r="BE420" i="22"/>
  <c r="BF420" i="22"/>
  <c r="BG420" i="22"/>
  <c r="BH420" i="22"/>
  <c r="BI420" i="22"/>
  <c r="BJ420" i="22"/>
  <c r="BK420" i="22"/>
  <c r="BL420" i="22"/>
  <c r="BM420" i="22"/>
  <c r="BD421" i="22"/>
  <c r="BE421" i="22"/>
  <c r="BF421" i="22"/>
  <c r="BG421" i="22"/>
  <c r="BH421" i="22"/>
  <c r="BI421" i="22"/>
  <c r="BJ421" i="22"/>
  <c r="BK421" i="22"/>
  <c r="BL421" i="22"/>
  <c r="BM421" i="22"/>
  <c r="BD422" i="22"/>
  <c r="BE422" i="22"/>
  <c r="BF422" i="22"/>
  <c r="BG422" i="22"/>
  <c r="BH422" i="22"/>
  <c r="BI422" i="22"/>
  <c r="BJ422" i="22"/>
  <c r="BK422" i="22"/>
  <c r="BL422" i="22"/>
  <c r="BM422" i="22"/>
  <c r="BD423" i="22"/>
  <c r="BE423" i="22"/>
  <c r="BF423" i="22"/>
  <c r="BG423" i="22"/>
  <c r="BH423" i="22"/>
  <c r="BI423" i="22"/>
  <c r="BJ423" i="22"/>
  <c r="BK423" i="22"/>
  <c r="BL423" i="22"/>
  <c r="BM423" i="22"/>
  <c r="BD424" i="22"/>
  <c r="BE424" i="22"/>
  <c r="BF424" i="22"/>
  <c r="BG424" i="22"/>
  <c r="BH424" i="22"/>
  <c r="BI424" i="22"/>
  <c r="BJ424" i="22"/>
  <c r="BK424" i="22"/>
  <c r="BL424" i="22"/>
  <c r="BM424" i="22"/>
  <c r="BD425" i="22"/>
  <c r="BE425" i="22"/>
  <c r="BF425" i="22"/>
  <c r="BG425" i="22"/>
  <c r="BH425" i="22"/>
  <c r="BI425" i="22"/>
  <c r="BJ425" i="22"/>
  <c r="BK425" i="22"/>
  <c r="BL425" i="22"/>
  <c r="BM425" i="22"/>
  <c r="BD426" i="22"/>
  <c r="BE426" i="22"/>
  <c r="BF426" i="22"/>
  <c r="BG426" i="22"/>
  <c r="BH426" i="22"/>
  <c r="BI426" i="22"/>
  <c r="BJ426" i="22"/>
  <c r="BK426" i="22"/>
  <c r="BL426" i="22"/>
  <c r="BM426" i="22"/>
  <c r="BD427" i="22"/>
  <c r="BE427" i="22"/>
  <c r="BF427" i="22"/>
  <c r="BG427" i="22"/>
  <c r="BH427" i="22"/>
  <c r="BI427" i="22"/>
  <c r="BJ427" i="22"/>
  <c r="BK427" i="22"/>
  <c r="BL427" i="22"/>
  <c r="BM427" i="22"/>
  <c r="BD428" i="22"/>
  <c r="BE428" i="22"/>
  <c r="BF428" i="22"/>
  <c r="BG428" i="22"/>
  <c r="BH428" i="22"/>
  <c r="BI428" i="22"/>
  <c r="BJ428" i="22"/>
  <c r="BK428" i="22"/>
  <c r="BL428" i="22"/>
  <c r="BM428" i="22"/>
  <c r="BD429" i="22"/>
  <c r="BE429" i="22"/>
  <c r="BF429" i="22"/>
  <c r="BG429" i="22"/>
  <c r="BH429" i="22"/>
  <c r="BI429" i="22"/>
  <c r="BJ429" i="22"/>
  <c r="BK429" i="22"/>
  <c r="BL429" i="22"/>
  <c r="BM429" i="22"/>
  <c r="BD430" i="22"/>
  <c r="BE430" i="22"/>
  <c r="BF430" i="22"/>
  <c r="BG430" i="22"/>
  <c r="BH430" i="22"/>
  <c r="BI430" i="22"/>
  <c r="BJ430" i="22"/>
  <c r="BK430" i="22"/>
  <c r="BL430" i="22"/>
  <c r="BM430" i="22"/>
  <c r="BD431" i="22"/>
  <c r="BE431" i="22"/>
  <c r="BF431" i="22"/>
  <c r="BG431" i="22"/>
  <c r="BH431" i="22"/>
  <c r="BI431" i="22"/>
  <c r="BJ431" i="22"/>
  <c r="BK431" i="22"/>
  <c r="BL431" i="22"/>
  <c r="BM431" i="22"/>
  <c r="BD432" i="22"/>
  <c r="BE432" i="22"/>
  <c r="BF432" i="22"/>
  <c r="BG432" i="22"/>
  <c r="BH432" i="22"/>
  <c r="BI432" i="22"/>
  <c r="BJ432" i="22"/>
  <c r="BK432" i="22"/>
  <c r="BL432" i="22"/>
  <c r="BM432" i="22"/>
  <c r="BD433" i="22"/>
  <c r="BE433" i="22"/>
  <c r="BF433" i="22"/>
  <c r="BG433" i="22"/>
  <c r="BH433" i="22"/>
  <c r="BI433" i="22"/>
  <c r="BJ433" i="22"/>
  <c r="BK433" i="22"/>
  <c r="BL433" i="22"/>
  <c r="BM433" i="22"/>
  <c r="BD434" i="22"/>
  <c r="BE434" i="22"/>
  <c r="BF434" i="22"/>
  <c r="BG434" i="22"/>
  <c r="BH434" i="22"/>
  <c r="BI434" i="22"/>
  <c r="BJ434" i="22"/>
  <c r="BK434" i="22"/>
  <c r="BL434" i="22"/>
  <c r="BM434" i="22"/>
  <c r="BD435" i="22"/>
  <c r="BE435" i="22"/>
  <c r="BF435" i="22"/>
  <c r="BG435" i="22"/>
  <c r="BH435" i="22"/>
  <c r="BI435" i="22"/>
  <c r="BJ435" i="22"/>
  <c r="BK435" i="22"/>
  <c r="BL435" i="22"/>
  <c r="BM435" i="22"/>
  <c r="BD436" i="22"/>
  <c r="BE436" i="22"/>
  <c r="BF436" i="22"/>
  <c r="BG436" i="22"/>
  <c r="BH436" i="22"/>
  <c r="BI436" i="22"/>
  <c r="BJ436" i="22"/>
  <c r="BK436" i="22"/>
  <c r="BL436" i="22"/>
  <c r="BM436" i="22"/>
  <c r="BD437" i="22"/>
  <c r="BE437" i="22"/>
  <c r="BF437" i="22"/>
  <c r="BG437" i="22"/>
  <c r="BH437" i="22"/>
  <c r="BI437" i="22"/>
  <c r="BJ437" i="22"/>
  <c r="BK437" i="22"/>
  <c r="BL437" i="22"/>
  <c r="BM437" i="22"/>
  <c r="BD438" i="22"/>
  <c r="BE438" i="22"/>
  <c r="BF438" i="22"/>
  <c r="BG438" i="22"/>
  <c r="BH438" i="22"/>
  <c r="BI438" i="22"/>
  <c r="BJ438" i="22"/>
  <c r="BK438" i="22"/>
  <c r="BL438" i="22"/>
  <c r="BM438" i="22"/>
  <c r="BD439" i="22"/>
  <c r="BE439" i="22"/>
  <c r="BF439" i="22"/>
  <c r="BG439" i="22"/>
  <c r="BH439" i="22"/>
  <c r="BI439" i="22"/>
  <c r="BJ439" i="22"/>
  <c r="BK439" i="22"/>
  <c r="BL439" i="22"/>
  <c r="BM439" i="22"/>
  <c r="BD440" i="22"/>
  <c r="BE440" i="22"/>
  <c r="BF440" i="22"/>
  <c r="BG440" i="22"/>
  <c r="BH440" i="22"/>
  <c r="BI440" i="22"/>
  <c r="BJ440" i="22"/>
  <c r="BK440" i="22"/>
  <c r="BL440" i="22"/>
  <c r="BM440" i="22"/>
  <c r="BD441" i="22"/>
  <c r="BE441" i="22"/>
  <c r="BF441" i="22"/>
  <c r="BG441" i="22"/>
  <c r="BH441" i="22"/>
  <c r="BI441" i="22"/>
  <c r="BJ441" i="22"/>
  <c r="BK441" i="22"/>
  <c r="BL441" i="22"/>
  <c r="BM441" i="22"/>
  <c r="BD442" i="22"/>
  <c r="BE442" i="22"/>
  <c r="BF442" i="22"/>
  <c r="BG442" i="22"/>
  <c r="BH442" i="22"/>
  <c r="BI442" i="22"/>
  <c r="BJ442" i="22"/>
  <c r="BK442" i="22"/>
  <c r="BL442" i="22"/>
  <c r="BM442" i="22"/>
  <c r="BD443" i="22"/>
  <c r="BE443" i="22"/>
  <c r="BF443" i="22"/>
  <c r="BG443" i="22"/>
  <c r="BH443" i="22"/>
  <c r="BI443" i="22"/>
  <c r="BJ443" i="22"/>
  <c r="BK443" i="22"/>
  <c r="BL443" i="22"/>
  <c r="BM443" i="22"/>
  <c r="BD444" i="22"/>
  <c r="BE444" i="22"/>
  <c r="BF444" i="22"/>
  <c r="BG444" i="22"/>
  <c r="BH444" i="22"/>
  <c r="BI444" i="22"/>
  <c r="BJ444" i="22"/>
  <c r="BK444" i="22"/>
  <c r="BL444" i="22"/>
  <c r="BM444" i="22"/>
  <c r="BD445" i="22"/>
  <c r="BE445" i="22"/>
  <c r="BF445" i="22"/>
  <c r="BG445" i="22"/>
  <c r="BH445" i="22"/>
  <c r="BI445" i="22"/>
  <c r="BJ445" i="22"/>
  <c r="BK445" i="22"/>
  <c r="BL445" i="22"/>
  <c r="BM445" i="22"/>
  <c r="BD446" i="22"/>
  <c r="BE446" i="22"/>
  <c r="BF446" i="22"/>
  <c r="BG446" i="22"/>
  <c r="BH446" i="22"/>
  <c r="BI446" i="22"/>
  <c r="BJ446" i="22"/>
  <c r="BK446" i="22"/>
  <c r="BL446" i="22"/>
  <c r="BM446" i="22"/>
  <c r="BD447" i="22"/>
  <c r="BE447" i="22"/>
  <c r="BF447" i="22"/>
  <c r="BG447" i="22"/>
  <c r="BH447" i="22"/>
  <c r="BI447" i="22"/>
  <c r="BJ447" i="22"/>
  <c r="BK447" i="22"/>
  <c r="BL447" i="22"/>
  <c r="BM447" i="22"/>
  <c r="BD448" i="22"/>
  <c r="BE448" i="22"/>
  <c r="BF448" i="22"/>
  <c r="BG448" i="22"/>
  <c r="BH448" i="22"/>
  <c r="BI448" i="22"/>
  <c r="BJ448" i="22"/>
  <c r="BK448" i="22"/>
  <c r="BL448" i="22"/>
  <c r="BM448" i="22"/>
  <c r="BD449" i="22"/>
  <c r="BE449" i="22"/>
  <c r="BF449" i="22"/>
  <c r="BG449" i="22"/>
  <c r="BH449" i="22"/>
  <c r="BI449" i="22"/>
  <c r="BJ449" i="22"/>
  <c r="BK449" i="22"/>
  <c r="BL449" i="22"/>
  <c r="BM449" i="22"/>
  <c r="BD450" i="22"/>
  <c r="BE450" i="22"/>
  <c r="BF450" i="22"/>
  <c r="BG450" i="22"/>
  <c r="BH450" i="22"/>
  <c r="BI450" i="22"/>
  <c r="BJ450" i="22"/>
  <c r="BK450" i="22"/>
  <c r="BL450" i="22"/>
  <c r="BM450" i="22"/>
  <c r="BD451" i="22"/>
  <c r="BE451" i="22"/>
  <c r="BF451" i="22"/>
  <c r="BG451" i="22"/>
  <c r="BH451" i="22"/>
  <c r="BI451" i="22"/>
  <c r="BJ451" i="22"/>
  <c r="BK451" i="22"/>
  <c r="BL451" i="22"/>
  <c r="BM451" i="22"/>
  <c r="BD452" i="22"/>
  <c r="BE452" i="22"/>
  <c r="BF452" i="22"/>
  <c r="BG452" i="22"/>
  <c r="BH452" i="22"/>
  <c r="BI452" i="22"/>
  <c r="BJ452" i="22"/>
  <c r="BK452" i="22"/>
  <c r="BL452" i="22"/>
  <c r="BM452" i="22"/>
  <c r="BD453" i="22"/>
  <c r="BE453" i="22"/>
  <c r="BF453" i="22"/>
  <c r="BG453" i="22"/>
  <c r="BH453" i="22"/>
  <c r="BI453" i="22"/>
  <c r="BJ453" i="22"/>
  <c r="BK453" i="22"/>
  <c r="BL453" i="22"/>
  <c r="BM453" i="22"/>
  <c r="BD454" i="22"/>
  <c r="BE454" i="22"/>
  <c r="BF454" i="22"/>
  <c r="BG454" i="22"/>
  <c r="BH454" i="22"/>
  <c r="BI454" i="22"/>
  <c r="BJ454" i="22"/>
  <c r="BK454" i="22"/>
  <c r="BL454" i="22"/>
  <c r="BM454" i="22"/>
  <c r="BD455" i="22"/>
  <c r="BE455" i="22"/>
  <c r="BF455" i="22"/>
  <c r="BG455" i="22"/>
  <c r="BH455" i="22"/>
  <c r="BI455" i="22"/>
  <c r="BJ455" i="22"/>
  <c r="BK455" i="22"/>
  <c r="BL455" i="22"/>
  <c r="BM455" i="22"/>
  <c r="BD456" i="22"/>
  <c r="BE456" i="22"/>
  <c r="BF456" i="22"/>
  <c r="BG456" i="22"/>
  <c r="BH456" i="22"/>
  <c r="BI456" i="22"/>
  <c r="BJ456" i="22"/>
  <c r="BK456" i="22"/>
  <c r="BL456" i="22"/>
  <c r="BM456" i="22"/>
  <c r="BD457" i="22"/>
  <c r="BE457" i="22"/>
  <c r="BF457" i="22"/>
  <c r="BG457" i="22"/>
  <c r="BH457" i="22"/>
  <c r="BI457" i="22"/>
  <c r="BJ457" i="22"/>
  <c r="BK457" i="22"/>
  <c r="BL457" i="22"/>
  <c r="BM457" i="22"/>
  <c r="BD458" i="22"/>
  <c r="BE458" i="22"/>
  <c r="BF458" i="22"/>
  <c r="BG458" i="22"/>
  <c r="BH458" i="22"/>
  <c r="BI458" i="22"/>
  <c r="BJ458" i="22"/>
  <c r="BK458" i="22"/>
  <c r="BL458" i="22"/>
  <c r="BM458" i="22"/>
  <c r="BD459" i="22"/>
  <c r="BE459" i="22"/>
  <c r="BF459" i="22"/>
  <c r="BG459" i="22"/>
  <c r="BH459" i="22"/>
  <c r="BI459" i="22"/>
  <c r="BJ459" i="22"/>
  <c r="BK459" i="22"/>
  <c r="BL459" i="22"/>
  <c r="BM459" i="22"/>
  <c r="BD460" i="22"/>
  <c r="BE460" i="22"/>
  <c r="BF460" i="22"/>
  <c r="BG460" i="22"/>
  <c r="BH460" i="22"/>
  <c r="BI460" i="22"/>
  <c r="BJ460" i="22"/>
  <c r="BK460" i="22"/>
  <c r="BL460" i="22"/>
  <c r="BM460" i="22"/>
  <c r="BD461" i="22"/>
  <c r="BE461" i="22"/>
  <c r="BF461" i="22"/>
  <c r="BG461" i="22"/>
  <c r="BH461" i="22"/>
  <c r="BI461" i="22"/>
  <c r="BJ461" i="22"/>
  <c r="BK461" i="22"/>
  <c r="BL461" i="22"/>
  <c r="BM461" i="22"/>
  <c r="BD462" i="22"/>
  <c r="BE462" i="22"/>
  <c r="BF462" i="22"/>
  <c r="BG462" i="22"/>
  <c r="BH462" i="22"/>
  <c r="BI462" i="22"/>
  <c r="BJ462" i="22"/>
  <c r="BK462" i="22"/>
  <c r="BL462" i="22"/>
  <c r="BM462" i="22"/>
  <c r="BD463" i="22"/>
  <c r="BE463" i="22"/>
  <c r="BF463" i="22"/>
  <c r="BG463" i="22"/>
  <c r="BH463" i="22"/>
  <c r="BI463" i="22"/>
  <c r="BJ463" i="22"/>
  <c r="BK463" i="22"/>
  <c r="BL463" i="22"/>
  <c r="BM463" i="22"/>
  <c r="BD464" i="22"/>
  <c r="BE464" i="22"/>
  <c r="BF464" i="22"/>
  <c r="BG464" i="22"/>
  <c r="BH464" i="22"/>
  <c r="BI464" i="22"/>
  <c r="BJ464" i="22"/>
  <c r="BK464" i="22"/>
  <c r="BL464" i="22"/>
  <c r="BM464" i="22"/>
  <c r="BD465" i="22"/>
  <c r="BE465" i="22"/>
  <c r="BF465" i="22"/>
  <c r="BG465" i="22"/>
  <c r="BH465" i="22"/>
  <c r="BI465" i="22"/>
  <c r="BJ465" i="22"/>
  <c r="BK465" i="22"/>
  <c r="BL465" i="22"/>
  <c r="BM465" i="22"/>
  <c r="BD466" i="22"/>
  <c r="BE466" i="22"/>
  <c r="BF466" i="22"/>
  <c r="BG466" i="22"/>
  <c r="BH466" i="22"/>
  <c r="BI466" i="22"/>
  <c r="BJ466" i="22"/>
  <c r="BK466" i="22"/>
  <c r="BL466" i="22"/>
  <c r="BM466" i="22"/>
  <c r="BD467" i="22"/>
  <c r="BE467" i="22"/>
  <c r="BF467" i="22"/>
  <c r="BG467" i="22"/>
  <c r="BH467" i="22"/>
  <c r="BI467" i="22"/>
  <c r="BJ467" i="22"/>
  <c r="BK467" i="22"/>
  <c r="BL467" i="22"/>
  <c r="BM467" i="22"/>
  <c r="BD468" i="22"/>
  <c r="BE468" i="22"/>
  <c r="BF468" i="22"/>
  <c r="BG468" i="22"/>
  <c r="BH468" i="22"/>
  <c r="BI468" i="22"/>
  <c r="BJ468" i="22"/>
  <c r="BK468" i="22"/>
  <c r="BL468" i="22"/>
  <c r="BM468" i="22"/>
  <c r="BD469" i="22"/>
  <c r="BE469" i="22"/>
  <c r="BF469" i="22"/>
  <c r="BG469" i="22"/>
  <c r="BH469" i="22"/>
  <c r="BI469" i="22"/>
  <c r="BJ469" i="22"/>
  <c r="BK469" i="22"/>
  <c r="BL469" i="22"/>
  <c r="BM469" i="22"/>
  <c r="BD470" i="22"/>
  <c r="BE470" i="22"/>
  <c r="BF470" i="22"/>
  <c r="BG470" i="22"/>
  <c r="BH470" i="22"/>
  <c r="BI470" i="22"/>
  <c r="BJ470" i="22"/>
  <c r="BK470" i="22"/>
  <c r="BL470" i="22"/>
  <c r="BM470" i="22"/>
  <c r="BD471" i="22"/>
  <c r="BE471" i="22"/>
  <c r="BF471" i="22"/>
  <c r="BG471" i="22"/>
  <c r="BH471" i="22"/>
  <c r="BI471" i="22"/>
  <c r="BJ471" i="22"/>
  <c r="BK471" i="22"/>
  <c r="BL471" i="22"/>
  <c r="BM471" i="22"/>
  <c r="BD472" i="22"/>
  <c r="BE472" i="22"/>
  <c r="BF472" i="22"/>
  <c r="BG472" i="22"/>
  <c r="BH472" i="22"/>
  <c r="BI472" i="22"/>
  <c r="BJ472" i="22"/>
  <c r="BK472" i="22"/>
  <c r="BL472" i="22"/>
  <c r="BM472" i="22"/>
  <c r="BD473" i="22"/>
  <c r="BE473" i="22"/>
  <c r="BF473" i="22"/>
  <c r="BG473" i="22"/>
  <c r="BH473" i="22"/>
  <c r="BI473" i="22"/>
  <c r="BJ473" i="22"/>
  <c r="BK473" i="22"/>
  <c r="BL473" i="22"/>
  <c r="BM473" i="22"/>
  <c r="BD474" i="22"/>
  <c r="BE474" i="22"/>
  <c r="BF474" i="22"/>
  <c r="BG474" i="22"/>
  <c r="BH474" i="22"/>
  <c r="BI474" i="22"/>
  <c r="BJ474" i="22"/>
  <c r="BK474" i="22"/>
  <c r="BL474" i="22"/>
  <c r="BM474" i="22"/>
  <c r="BD475" i="22"/>
  <c r="BE475" i="22"/>
  <c r="BF475" i="22"/>
  <c r="BG475" i="22"/>
  <c r="BH475" i="22"/>
  <c r="BI475" i="22"/>
  <c r="BJ475" i="22"/>
  <c r="BK475" i="22"/>
  <c r="BL475" i="22"/>
  <c r="BM475" i="22"/>
  <c r="BD476" i="22"/>
  <c r="BE476" i="22"/>
  <c r="BF476" i="22"/>
  <c r="BG476" i="22"/>
  <c r="BH476" i="22"/>
  <c r="BI476" i="22"/>
  <c r="BJ476" i="22"/>
  <c r="BK476" i="22"/>
  <c r="BL476" i="22"/>
  <c r="BM476" i="22"/>
  <c r="BD477" i="22"/>
  <c r="BE477" i="22"/>
  <c r="BF477" i="22"/>
  <c r="BG477" i="22"/>
  <c r="BH477" i="22"/>
  <c r="BI477" i="22"/>
  <c r="BJ477" i="22"/>
  <c r="BK477" i="22"/>
  <c r="BL477" i="22"/>
  <c r="BM477" i="22"/>
  <c r="BD478" i="22"/>
  <c r="BE478" i="22"/>
  <c r="BF478" i="22"/>
  <c r="BG478" i="22"/>
  <c r="BH478" i="22"/>
  <c r="BI478" i="22"/>
  <c r="BJ478" i="22"/>
  <c r="BK478" i="22"/>
  <c r="BL478" i="22"/>
  <c r="BM478" i="22"/>
  <c r="BD479" i="22"/>
  <c r="BE479" i="22"/>
  <c r="BF479" i="22"/>
  <c r="BG479" i="22"/>
  <c r="BH479" i="22"/>
  <c r="BI479" i="22"/>
  <c r="BJ479" i="22"/>
  <c r="BK479" i="22"/>
  <c r="BL479" i="22"/>
  <c r="BM479" i="22"/>
  <c r="BD480" i="22"/>
  <c r="BE480" i="22"/>
  <c r="BF480" i="22"/>
  <c r="BG480" i="22"/>
  <c r="BH480" i="22"/>
  <c r="BI480" i="22"/>
  <c r="BJ480" i="22"/>
  <c r="BK480" i="22"/>
  <c r="BL480" i="22"/>
  <c r="BM480" i="22"/>
  <c r="BD481" i="22"/>
  <c r="BE481" i="22"/>
  <c r="BF481" i="22"/>
  <c r="BG481" i="22"/>
  <c r="BH481" i="22"/>
  <c r="BI481" i="22"/>
  <c r="BJ481" i="22"/>
  <c r="BK481" i="22"/>
  <c r="BL481" i="22"/>
  <c r="BM481" i="22"/>
  <c r="BD482" i="22"/>
  <c r="BE482" i="22"/>
  <c r="BF482" i="22"/>
  <c r="BG482" i="22"/>
  <c r="BH482" i="22"/>
  <c r="BI482" i="22"/>
  <c r="BJ482" i="22"/>
  <c r="BK482" i="22"/>
  <c r="BL482" i="22"/>
  <c r="BM482" i="22"/>
  <c r="BD483" i="22"/>
  <c r="BE483" i="22"/>
  <c r="BF483" i="22"/>
  <c r="BG483" i="22"/>
  <c r="BH483" i="22"/>
  <c r="BI483" i="22"/>
  <c r="BJ483" i="22"/>
  <c r="BK483" i="22"/>
  <c r="BL483" i="22"/>
  <c r="BM483" i="22"/>
  <c r="BD484" i="22"/>
  <c r="BE484" i="22"/>
  <c r="BF484" i="22"/>
  <c r="BG484" i="22"/>
  <c r="BH484" i="22"/>
  <c r="BI484" i="22"/>
  <c r="BJ484" i="22"/>
  <c r="BK484" i="22"/>
  <c r="BL484" i="22"/>
  <c r="BM484" i="22"/>
  <c r="BD485" i="22"/>
  <c r="BE485" i="22"/>
  <c r="BF485" i="22"/>
  <c r="BG485" i="22"/>
  <c r="BH485" i="22"/>
  <c r="BI485" i="22"/>
  <c r="BJ485" i="22"/>
  <c r="BK485" i="22"/>
  <c r="BL485" i="22"/>
  <c r="BM485" i="22"/>
  <c r="BD486" i="22"/>
  <c r="BE486" i="22"/>
  <c r="BF486" i="22"/>
  <c r="BG486" i="22"/>
  <c r="BH486" i="22"/>
  <c r="BI486" i="22"/>
  <c r="BJ486" i="22"/>
  <c r="BK486" i="22"/>
  <c r="BL486" i="22"/>
  <c r="BM486" i="22"/>
  <c r="BD487" i="22"/>
  <c r="BE487" i="22"/>
  <c r="BF487" i="22"/>
  <c r="BG487" i="22"/>
  <c r="BH487" i="22"/>
  <c r="BI487" i="22"/>
  <c r="BJ487" i="22"/>
  <c r="BK487" i="22"/>
  <c r="BL487" i="22"/>
  <c r="BM487" i="22"/>
  <c r="BD488" i="22"/>
  <c r="BE488" i="22"/>
  <c r="BF488" i="22"/>
  <c r="BG488" i="22"/>
  <c r="BH488" i="22"/>
  <c r="BI488" i="22"/>
  <c r="BJ488" i="22"/>
  <c r="BK488" i="22"/>
  <c r="BL488" i="22"/>
  <c r="BM488" i="22"/>
  <c r="BD489" i="22"/>
  <c r="BE489" i="22"/>
  <c r="BF489" i="22"/>
  <c r="BG489" i="22"/>
  <c r="BH489" i="22"/>
  <c r="BI489" i="22"/>
  <c r="BJ489" i="22"/>
  <c r="BK489" i="22"/>
  <c r="BL489" i="22"/>
  <c r="BM489" i="22"/>
  <c r="BD490" i="22"/>
  <c r="BE490" i="22"/>
  <c r="BF490" i="22"/>
  <c r="BG490" i="22"/>
  <c r="BH490" i="22"/>
  <c r="BI490" i="22"/>
  <c r="BJ490" i="22"/>
  <c r="BK490" i="22"/>
  <c r="BL490" i="22"/>
  <c r="BM490" i="22"/>
  <c r="BD491" i="22"/>
  <c r="BE491" i="22"/>
  <c r="BF491" i="22"/>
  <c r="BG491" i="22"/>
  <c r="BH491" i="22"/>
  <c r="BI491" i="22"/>
  <c r="BJ491" i="22"/>
  <c r="BK491" i="22"/>
  <c r="BL491" i="22"/>
  <c r="BM491" i="22"/>
  <c r="BD492" i="22"/>
  <c r="BE492" i="22"/>
  <c r="BF492" i="22"/>
  <c r="BG492" i="22"/>
  <c r="BH492" i="22"/>
  <c r="BI492" i="22"/>
  <c r="BJ492" i="22"/>
  <c r="BK492" i="22"/>
  <c r="BL492" i="22"/>
  <c r="BM492" i="22"/>
  <c r="BD493" i="22"/>
  <c r="BE493" i="22"/>
  <c r="BF493" i="22"/>
  <c r="BG493" i="22"/>
  <c r="BH493" i="22"/>
  <c r="BI493" i="22"/>
  <c r="BJ493" i="22"/>
  <c r="BK493" i="22"/>
  <c r="BL493" i="22"/>
  <c r="BM493" i="22"/>
  <c r="BD494" i="22"/>
  <c r="BE494" i="22"/>
  <c r="BF494" i="22"/>
  <c r="BG494" i="22"/>
  <c r="BH494" i="22"/>
  <c r="BI494" i="22"/>
  <c r="BJ494" i="22"/>
  <c r="BK494" i="22"/>
  <c r="BL494" i="22"/>
  <c r="BM494" i="22"/>
  <c r="BD495" i="22"/>
  <c r="BE495" i="22"/>
  <c r="BF495" i="22"/>
  <c r="BG495" i="22"/>
  <c r="BH495" i="22"/>
  <c r="BI495" i="22"/>
  <c r="BJ495" i="22"/>
  <c r="BK495" i="22"/>
  <c r="BL495" i="22"/>
  <c r="BM495" i="22"/>
  <c r="BD496" i="22"/>
  <c r="BE496" i="22"/>
  <c r="BF496" i="22"/>
  <c r="BG496" i="22"/>
  <c r="BH496" i="22"/>
  <c r="BI496" i="22"/>
  <c r="BJ496" i="22"/>
  <c r="BK496" i="22"/>
  <c r="BL496" i="22"/>
  <c r="BM496" i="22"/>
  <c r="BD497" i="22"/>
  <c r="BE497" i="22"/>
  <c r="BF497" i="22"/>
  <c r="BG497" i="22"/>
  <c r="BH497" i="22"/>
  <c r="BI497" i="22"/>
  <c r="BJ497" i="22"/>
  <c r="BK497" i="22"/>
  <c r="BL497" i="22"/>
  <c r="BM497" i="22"/>
  <c r="BD498" i="22"/>
  <c r="BE498" i="22"/>
  <c r="BF498" i="22"/>
  <c r="BG498" i="22"/>
  <c r="BH498" i="22"/>
  <c r="BI498" i="22"/>
  <c r="BJ498" i="22"/>
  <c r="BK498" i="22"/>
  <c r="BL498" i="22"/>
  <c r="BM498" i="22"/>
  <c r="BD499" i="22"/>
  <c r="BE499" i="22"/>
  <c r="BF499" i="22"/>
  <c r="BG499" i="22"/>
  <c r="BH499" i="22"/>
  <c r="BI499" i="22"/>
  <c r="BJ499" i="22"/>
  <c r="BK499" i="22"/>
  <c r="BL499" i="22"/>
  <c r="BM499" i="22"/>
  <c r="BD500" i="22"/>
  <c r="BE500" i="22"/>
  <c r="BF500" i="22"/>
  <c r="BG500" i="22"/>
  <c r="BH500" i="22"/>
  <c r="BI500" i="22"/>
  <c r="BJ500" i="22"/>
  <c r="BK500" i="22"/>
  <c r="BL500" i="22"/>
  <c r="BM500" i="22"/>
  <c r="BD501" i="22"/>
  <c r="BE501" i="22"/>
  <c r="BF501" i="22"/>
  <c r="BG501" i="22"/>
  <c r="BH501" i="22"/>
  <c r="BI501" i="22"/>
  <c r="BJ501" i="22"/>
  <c r="BK501" i="22"/>
  <c r="BL501" i="22"/>
  <c r="BM501" i="22"/>
  <c r="BD502" i="22"/>
  <c r="BE502" i="22"/>
  <c r="BF502" i="22"/>
  <c r="BG502" i="22"/>
  <c r="BH502" i="22"/>
  <c r="BI502" i="22"/>
  <c r="BJ502" i="22"/>
  <c r="BK502" i="22"/>
  <c r="BL502" i="22"/>
  <c r="BM502" i="22"/>
  <c r="BD503" i="22"/>
  <c r="BE503" i="22"/>
  <c r="BF503" i="22"/>
  <c r="BG503" i="22"/>
  <c r="BH503" i="22"/>
  <c r="BI503" i="22"/>
  <c r="BJ503" i="22"/>
  <c r="BK503" i="22"/>
  <c r="BL503" i="22"/>
  <c r="BM503" i="22"/>
  <c r="BD504" i="22"/>
  <c r="BE504" i="22"/>
  <c r="BF504" i="22"/>
  <c r="BG504" i="22"/>
  <c r="BH504" i="22"/>
  <c r="BI504" i="22"/>
  <c r="BJ504" i="22"/>
  <c r="BK504" i="22"/>
  <c r="BL504" i="22"/>
  <c r="BM504" i="22"/>
  <c r="BD505" i="22"/>
  <c r="BE505" i="22"/>
  <c r="BF505" i="22"/>
  <c r="BG505" i="22"/>
  <c r="BH505" i="22"/>
  <c r="BI505" i="22"/>
  <c r="BJ505" i="22"/>
  <c r="BK505" i="22"/>
  <c r="BL505" i="22"/>
  <c r="BM505" i="22"/>
  <c r="BD506" i="22"/>
  <c r="BE506" i="22"/>
  <c r="BF506" i="22"/>
  <c r="BG506" i="22"/>
  <c r="BH506" i="22"/>
  <c r="BI506" i="22"/>
  <c r="BJ506" i="22"/>
  <c r="BK506" i="22"/>
  <c r="BL506" i="22"/>
  <c r="BM506" i="22"/>
  <c r="BD507" i="22"/>
  <c r="BE507" i="22"/>
  <c r="BF507" i="22"/>
  <c r="BG507" i="22"/>
  <c r="BH507" i="22"/>
  <c r="BI507" i="22"/>
  <c r="BJ507" i="22"/>
  <c r="BK507" i="22"/>
  <c r="BL507" i="22"/>
  <c r="BM507" i="22"/>
  <c r="BD508" i="22"/>
  <c r="BE508" i="22"/>
  <c r="BF508" i="22"/>
  <c r="BG508" i="22"/>
  <c r="BH508" i="22"/>
  <c r="BI508" i="22"/>
  <c r="BJ508" i="22"/>
  <c r="BK508" i="22"/>
  <c r="BL508" i="22"/>
  <c r="BM508" i="22"/>
  <c r="BD509" i="22"/>
  <c r="BE509" i="22"/>
  <c r="BF509" i="22"/>
  <c r="BG509" i="22"/>
  <c r="BH509" i="22"/>
  <c r="BI509" i="22"/>
  <c r="BJ509" i="22"/>
  <c r="BK509" i="22"/>
  <c r="BL509" i="22"/>
  <c r="BM509" i="22"/>
  <c r="BD510" i="22"/>
  <c r="BE510" i="22"/>
  <c r="BF510" i="22"/>
  <c r="BG510" i="22"/>
  <c r="BH510" i="22"/>
  <c r="BI510" i="22"/>
  <c r="BJ510" i="22"/>
  <c r="BK510" i="22"/>
  <c r="BL510" i="22"/>
  <c r="BM510" i="22"/>
  <c r="BD511" i="22"/>
  <c r="BE511" i="22"/>
  <c r="BF511" i="22"/>
  <c r="BG511" i="22"/>
  <c r="BH511" i="22"/>
  <c r="BI511" i="22"/>
  <c r="BJ511" i="22"/>
  <c r="BK511" i="22"/>
  <c r="BL511" i="22"/>
  <c r="BM511" i="22"/>
  <c r="BD512" i="22"/>
  <c r="BE512" i="22"/>
  <c r="BF512" i="22"/>
  <c r="BG512" i="22"/>
  <c r="BH512" i="22"/>
  <c r="BI512" i="22"/>
  <c r="BJ512" i="22"/>
  <c r="BK512" i="22"/>
  <c r="BL512" i="22"/>
  <c r="BM512" i="22"/>
  <c r="BD513" i="22"/>
  <c r="BE513" i="22"/>
  <c r="BF513" i="22"/>
  <c r="BG513" i="22"/>
  <c r="BH513" i="22"/>
  <c r="BI513" i="22"/>
  <c r="BJ513" i="22"/>
  <c r="BK513" i="22"/>
  <c r="BL513" i="22"/>
  <c r="BM513" i="22"/>
  <c r="BD514" i="22"/>
  <c r="BE514" i="22"/>
  <c r="BF514" i="22"/>
  <c r="BG514" i="22"/>
  <c r="BH514" i="22"/>
  <c r="BI514" i="22"/>
  <c r="BJ514" i="22"/>
  <c r="BK514" i="22"/>
  <c r="BL514" i="22"/>
  <c r="BM514" i="22"/>
  <c r="BD515" i="22"/>
  <c r="BE515" i="22"/>
  <c r="BF515" i="22"/>
  <c r="BG515" i="22"/>
  <c r="BH515" i="22"/>
  <c r="BI515" i="22"/>
  <c r="BJ515" i="22"/>
  <c r="BK515" i="22"/>
  <c r="BL515" i="22"/>
  <c r="BM515" i="22"/>
  <c r="BD516" i="22"/>
  <c r="BE516" i="22"/>
  <c r="BF516" i="22"/>
  <c r="BG516" i="22"/>
  <c r="BH516" i="22"/>
  <c r="BI516" i="22"/>
  <c r="BJ516" i="22"/>
  <c r="BK516" i="22"/>
  <c r="BL516" i="22"/>
  <c r="BM516" i="22"/>
  <c r="BD517" i="22"/>
  <c r="BE517" i="22"/>
  <c r="BF517" i="22"/>
  <c r="BG517" i="22"/>
  <c r="BH517" i="22"/>
  <c r="BI517" i="22"/>
  <c r="BJ517" i="22"/>
  <c r="BK517" i="22"/>
  <c r="BL517" i="22"/>
  <c r="BM517" i="22"/>
  <c r="BD518" i="22"/>
  <c r="BE518" i="22"/>
  <c r="BF518" i="22"/>
  <c r="BG518" i="22"/>
  <c r="BH518" i="22"/>
  <c r="BI518" i="22"/>
  <c r="BJ518" i="22"/>
  <c r="BK518" i="22"/>
  <c r="BL518" i="22"/>
  <c r="BM518" i="22"/>
  <c r="BD519" i="22"/>
  <c r="BE519" i="22"/>
  <c r="BF519" i="22"/>
  <c r="BG519" i="22"/>
  <c r="BH519" i="22"/>
  <c r="BI519" i="22"/>
  <c r="BJ519" i="22"/>
  <c r="BK519" i="22"/>
  <c r="BL519" i="22"/>
  <c r="BM519" i="22"/>
  <c r="BD520" i="22"/>
  <c r="BE520" i="22"/>
  <c r="BF520" i="22"/>
  <c r="BG520" i="22"/>
  <c r="BH520" i="22"/>
  <c r="BI520" i="22"/>
  <c r="BJ520" i="22"/>
  <c r="BK520" i="22"/>
  <c r="BL520" i="22"/>
  <c r="BM520" i="22"/>
  <c r="BD521" i="22"/>
  <c r="BE521" i="22"/>
  <c r="BF521" i="22"/>
  <c r="BG521" i="22"/>
  <c r="BH521" i="22"/>
  <c r="BI521" i="22"/>
  <c r="BJ521" i="22"/>
  <c r="BK521" i="22"/>
  <c r="BL521" i="22"/>
  <c r="BM521" i="22"/>
  <c r="BD522" i="22"/>
  <c r="BE522" i="22"/>
  <c r="BF522" i="22"/>
  <c r="BG522" i="22"/>
  <c r="BH522" i="22"/>
  <c r="BI522" i="22"/>
  <c r="BJ522" i="22"/>
  <c r="BK522" i="22"/>
  <c r="BL522" i="22"/>
  <c r="BM522" i="22"/>
  <c r="BD523" i="22"/>
  <c r="BE523" i="22"/>
  <c r="BF523" i="22"/>
  <c r="BG523" i="22"/>
  <c r="BH523" i="22"/>
  <c r="BI523" i="22"/>
  <c r="BJ523" i="22"/>
  <c r="BK523" i="22"/>
  <c r="BL523" i="22"/>
  <c r="BM523" i="22"/>
  <c r="BD524" i="22"/>
  <c r="BE524" i="22"/>
  <c r="BF524" i="22"/>
  <c r="BG524" i="22"/>
  <c r="BH524" i="22"/>
  <c r="BI524" i="22"/>
  <c r="BJ524" i="22"/>
  <c r="BK524" i="22"/>
  <c r="BL524" i="22"/>
  <c r="BM524" i="22"/>
  <c r="BD525" i="22"/>
  <c r="BE525" i="22"/>
  <c r="BF525" i="22"/>
  <c r="BG525" i="22"/>
  <c r="BH525" i="22"/>
  <c r="BI525" i="22"/>
  <c r="BJ525" i="22"/>
  <c r="BK525" i="22"/>
  <c r="BL525" i="22"/>
  <c r="BM525" i="22"/>
  <c r="BD526" i="22"/>
  <c r="BE526" i="22"/>
  <c r="BF526" i="22"/>
  <c r="BG526" i="22"/>
  <c r="BH526" i="22"/>
  <c r="BI526" i="22"/>
  <c r="BJ526" i="22"/>
  <c r="BK526" i="22"/>
  <c r="BL526" i="22"/>
  <c r="BM526" i="22"/>
  <c r="BD527" i="22"/>
  <c r="BE527" i="22"/>
  <c r="BF527" i="22"/>
  <c r="BG527" i="22"/>
  <c r="BH527" i="22"/>
  <c r="BI527" i="22"/>
  <c r="BJ527" i="22"/>
  <c r="BK527" i="22"/>
  <c r="BL527" i="22"/>
  <c r="BM527" i="22"/>
  <c r="BD528" i="22"/>
  <c r="BE528" i="22"/>
  <c r="BF528" i="22"/>
  <c r="BG528" i="22"/>
  <c r="BH528" i="22"/>
  <c r="BI528" i="22"/>
  <c r="BJ528" i="22"/>
  <c r="BK528" i="22"/>
  <c r="BL528" i="22"/>
  <c r="BM528" i="22"/>
  <c r="BD529" i="22"/>
  <c r="BE529" i="22"/>
  <c r="BF529" i="22"/>
  <c r="BG529" i="22"/>
  <c r="BH529" i="22"/>
  <c r="BI529" i="22"/>
  <c r="BJ529" i="22"/>
  <c r="BK529" i="22"/>
  <c r="BL529" i="22"/>
  <c r="BM529" i="22"/>
  <c r="BD530" i="22"/>
  <c r="BE530" i="22"/>
  <c r="BF530" i="22"/>
  <c r="BG530" i="22"/>
  <c r="BH530" i="22"/>
  <c r="BI530" i="22"/>
  <c r="BJ530" i="22"/>
  <c r="BK530" i="22"/>
  <c r="BL530" i="22"/>
  <c r="BM530" i="22"/>
  <c r="BD531" i="22"/>
  <c r="BE531" i="22"/>
  <c r="BF531" i="22"/>
  <c r="BG531" i="22"/>
  <c r="BH531" i="22"/>
  <c r="BI531" i="22"/>
  <c r="BJ531" i="22"/>
  <c r="BK531" i="22"/>
  <c r="BL531" i="22"/>
  <c r="BM531" i="22"/>
  <c r="BD532" i="22"/>
  <c r="BE532" i="22"/>
  <c r="BF532" i="22"/>
  <c r="BG532" i="22"/>
  <c r="BH532" i="22"/>
  <c r="BI532" i="22"/>
  <c r="BJ532" i="22"/>
  <c r="BK532" i="22"/>
  <c r="BL532" i="22"/>
  <c r="BM532" i="22"/>
  <c r="BD533" i="22"/>
  <c r="BE533" i="22"/>
  <c r="BF533" i="22"/>
  <c r="BG533" i="22"/>
  <c r="BH533" i="22"/>
  <c r="BI533" i="22"/>
  <c r="BJ533" i="22"/>
  <c r="BK533" i="22"/>
  <c r="BL533" i="22"/>
  <c r="BM533" i="22"/>
  <c r="BD534" i="22"/>
  <c r="BE534" i="22"/>
  <c r="BF534" i="22"/>
  <c r="BG534" i="22"/>
  <c r="BH534" i="22"/>
  <c r="BI534" i="22"/>
  <c r="BJ534" i="22"/>
  <c r="BK534" i="22"/>
  <c r="BL534" i="22"/>
  <c r="BM534" i="22"/>
  <c r="BD535" i="22"/>
  <c r="BE535" i="22"/>
  <c r="BF535" i="22"/>
  <c r="BG535" i="22"/>
  <c r="BH535" i="22"/>
  <c r="BI535" i="22"/>
  <c r="BJ535" i="22"/>
  <c r="BK535" i="22"/>
  <c r="BL535" i="22"/>
  <c r="BM535" i="22"/>
  <c r="BD536" i="22"/>
  <c r="BE536" i="22"/>
  <c r="BF536" i="22"/>
  <c r="BG536" i="22"/>
  <c r="BH536" i="22"/>
  <c r="BI536" i="22"/>
  <c r="BJ536" i="22"/>
  <c r="BK536" i="22"/>
  <c r="BL536" i="22"/>
  <c r="BM536" i="22"/>
  <c r="BD537" i="22"/>
  <c r="BE537" i="22"/>
  <c r="BF537" i="22"/>
  <c r="BG537" i="22"/>
  <c r="BH537" i="22"/>
  <c r="BI537" i="22"/>
  <c r="BJ537" i="22"/>
  <c r="BK537" i="22"/>
  <c r="BL537" i="22"/>
  <c r="BM537" i="22"/>
  <c r="BD538" i="22"/>
  <c r="BE538" i="22"/>
  <c r="BF538" i="22"/>
  <c r="BG538" i="22"/>
  <c r="BH538" i="22"/>
  <c r="BI538" i="22"/>
  <c r="BJ538" i="22"/>
  <c r="BK538" i="22"/>
  <c r="BL538" i="22"/>
  <c r="BM538" i="22"/>
  <c r="BD539" i="22"/>
  <c r="BE539" i="22"/>
  <c r="BF539" i="22"/>
  <c r="BG539" i="22"/>
  <c r="BH539" i="22"/>
  <c r="BI539" i="22"/>
  <c r="BJ539" i="22"/>
  <c r="BK539" i="22"/>
  <c r="BL539" i="22"/>
  <c r="BM539" i="22"/>
  <c r="BD540" i="22"/>
  <c r="BE540" i="22"/>
  <c r="BF540" i="22"/>
  <c r="BG540" i="22"/>
  <c r="BH540" i="22"/>
  <c r="BI540" i="22"/>
  <c r="BJ540" i="22"/>
  <c r="BK540" i="22"/>
  <c r="BL540" i="22"/>
  <c r="BM540" i="22"/>
  <c r="BD541" i="22"/>
  <c r="BE541" i="22"/>
  <c r="BF541" i="22"/>
  <c r="BG541" i="22"/>
  <c r="BH541" i="22"/>
  <c r="BI541" i="22"/>
  <c r="BJ541" i="22"/>
  <c r="BK541" i="22"/>
  <c r="BL541" i="22"/>
  <c r="BM541" i="22"/>
  <c r="BD542" i="22"/>
  <c r="BE542" i="22"/>
  <c r="BF542" i="22"/>
  <c r="BG542" i="22"/>
  <c r="BH542" i="22"/>
  <c r="BI542" i="22"/>
  <c r="BJ542" i="22"/>
  <c r="BK542" i="22"/>
  <c r="BL542" i="22"/>
  <c r="BM542" i="22"/>
  <c r="BD543" i="22"/>
  <c r="BE543" i="22"/>
  <c r="BF543" i="22"/>
  <c r="BG543" i="22"/>
  <c r="BH543" i="22"/>
  <c r="BI543" i="22"/>
  <c r="BJ543" i="22"/>
  <c r="BK543" i="22"/>
  <c r="BL543" i="22"/>
  <c r="BM543" i="22"/>
  <c r="BD544" i="22"/>
  <c r="BE544" i="22"/>
  <c r="BF544" i="22"/>
  <c r="BG544" i="22"/>
  <c r="BH544" i="22"/>
  <c r="BI544" i="22"/>
  <c r="BJ544" i="22"/>
  <c r="BK544" i="22"/>
  <c r="BL544" i="22"/>
  <c r="BM544" i="22"/>
  <c r="BD545" i="22"/>
  <c r="BE545" i="22"/>
  <c r="BF545" i="22"/>
  <c r="BG545" i="22"/>
  <c r="BH545" i="22"/>
  <c r="BI545" i="22"/>
  <c r="BJ545" i="22"/>
  <c r="BK545" i="22"/>
  <c r="BL545" i="22"/>
  <c r="BM545" i="22"/>
  <c r="BD546" i="22"/>
  <c r="BE546" i="22"/>
  <c r="BF546" i="22"/>
  <c r="BG546" i="22"/>
  <c r="BH546" i="22"/>
  <c r="BI546" i="22"/>
  <c r="BJ546" i="22"/>
  <c r="BK546" i="22"/>
  <c r="BL546" i="22"/>
  <c r="BM546" i="22"/>
  <c r="BD547" i="22"/>
  <c r="BE547" i="22"/>
  <c r="BF547" i="22"/>
  <c r="BG547" i="22"/>
  <c r="BH547" i="22"/>
  <c r="BI547" i="22"/>
  <c r="BJ547" i="22"/>
  <c r="BK547" i="22"/>
  <c r="BL547" i="22"/>
  <c r="BM547" i="22"/>
  <c r="BD548" i="22"/>
  <c r="BE548" i="22"/>
  <c r="BF548" i="22"/>
  <c r="BG548" i="22"/>
  <c r="BH548" i="22"/>
  <c r="BI548" i="22"/>
  <c r="BJ548" i="22"/>
  <c r="BK548" i="22"/>
  <c r="BL548" i="22"/>
  <c r="BM548" i="22"/>
  <c r="BD549" i="22"/>
  <c r="BE549" i="22"/>
  <c r="BF549" i="22"/>
  <c r="BG549" i="22"/>
  <c r="BH549" i="22"/>
  <c r="BI549" i="22"/>
  <c r="BJ549" i="22"/>
  <c r="BK549" i="22"/>
  <c r="BL549" i="22"/>
  <c r="BM549" i="22"/>
  <c r="BD550" i="22"/>
  <c r="BE550" i="22"/>
  <c r="BF550" i="22"/>
  <c r="BG550" i="22"/>
  <c r="BH550" i="22"/>
  <c r="BI550" i="22"/>
  <c r="BJ550" i="22"/>
  <c r="BK550" i="22"/>
  <c r="BL550" i="22"/>
  <c r="BM550" i="22"/>
  <c r="BD551" i="22"/>
  <c r="BE551" i="22"/>
  <c r="BF551" i="22"/>
  <c r="BG551" i="22"/>
  <c r="BH551" i="22"/>
  <c r="BI551" i="22"/>
  <c r="BJ551" i="22"/>
  <c r="BK551" i="22"/>
  <c r="BL551" i="22"/>
  <c r="BM551" i="22"/>
  <c r="BD552" i="22"/>
  <c r="BE552" i="22"/>
  <c r="BF552" i="22"/>
  <c r="BG552" i="22"/>
  <c r="BH552" i="22"/>
  <c r="BI552" i="22"/>
  <c r="BJ552" i="22"/>
  <c r="BK552" i="22"/>
  <c r="BL552" i="22"/>
  <c r="BM552" i="22"/>
  <c r="BD553" i="22"/>
  <c r="BE553" i="22"/>
  <c r="BF553" i="22"/>
  <c r="BG553" i="22"/>
  <c r="BH553" i="22"/>
  <c r="BI553" i="22"/>
  <c r="BJ553" i="22"/>
  <c r="BK553" i="22"/>
  <c r="BL553" i="22"/>
  <c r="BM553" i="22"/>
  <c r="BD554" i="22"/>
  <c r="BE554" i="22"/>
  <c r="BF554" i="22"/>
  <c r="BG554" i="22"/>
  <c r="BH554" i="22"/>
  <c r="BI554" i="22"/>
  <c r="BJ554" i="22"/>
  <c r="BK554" i="22"/>
  <c r="BL554" i="22"/>
  <c r="BM554" i="22"/>
  <c r="BD555" i="22"/>
  <c r="BE555" i="22"/>
  <c r="BF555" i="22"/>
  <c r="BG555" i="22"/>
  <c r="BH555" i="22"/>
  <c r="BI555" i="22"/>
  <c r="BJ555" i="22"/>
  <c r="BK555" i="22"/>
  <c r="BL555" i="22"/>
  <c r="BM555" i="22"/>
  <c r="BD556" i="22"/>
  <c r="BE556" i="22"/>
  <c r="BF556" i="22"/>
  <c r="BG556" i="22"/>
  <c r="BH556" i="22"/>
  <c r="BI556" i="22"/>
  <c r="BJ556" i="22"/>
  <c r="BK556" i="22"/>
  <c r="BL556" i="22"/>
  <c r="BM556" i="22"/>
  <c r="BD557" i="22"/>
  <c r="BE557" i="22"/>
  <c r="BF557" i="22"/>
  <c r="BG557" i="22"/>
  <c r="BH557" i="22"/>
  <c r="BI557" i="22"/>
  <c r="BJ557" i="22"/>
  <c r="BK557" i="22"/>
  <c r="BL557" i="22"/>
  <c r="BM557" i="22"/>
  <c r="BD558" i="22"/>
  <c r="BE558" i="22"/>
  <c r="BF558" i="22"/>
  <c r="BG558" i="22"/>
  <c r="BH558" i="22"/>
  <c r="BI558" i="22"/>
  <c r="BJ558" i="22"/>
  <c r="BK558" i="22"/>
  <c r="BL558" i="22"/>
  <c r="BM558" i="22"/>
  <c r="BE3" i="22"/>
  <c r="BF3" i="22"/>
  <c r="BG3" i="22"/>
  <c r="BH3" i="22"/>
  <c r="BI3" i="22"/>
  <c r="BJ3" i="22"/>
  <c r="BK3" i="22"/>
  <c r="BL3" i="22"/>
  <c r="BM3" i="22"/>
  <c r="BD3" i="22"/>
  <c r="X4" i="18" l="1"/>
  <c r="Y4" i="18" s="1"/>
  <c r="Z4" i="18" s="1"/>
  <c r="AA4" i="18" s="1"/>
  <c r="AB4" i="18" s="1"/>
  <c r="AC4" i="18" s="1"/>
  <c r="AD4" i="18" s="1"/>
  <c r="AE4" i="18" s="1"/>
  <c r="I4" i="18"/>
  <c r="J4" i="18" s="1"/>
  <c r="K4" i="18" s="1"/>
  <c r="L4" i="18" s="1"/>
  <c r="M4" i="18" s="1"/>
  <c r="N4" i="18" s="1"/>
  <c r="O4" i="18" s="1"/>
  <c r="P4" i="18" s="1"/>
  <c r="AC6" i="17" l="1"/>
  <c r="AD6" i="17"/>
  <c r="AE6" i="17"/>
  <c r="AF6" i="17"/>
  <c r="AG6" i="17"/>
  <c r="AH6" i="17"/>
  <c r="AI6" i="17"/>
  <c r="AJ6" i="17"/>
  <c r="AK6" i="17"/>
  <c r="AL6" i="17"/>
  <c r="AM6" i="17"/>
  <c r="AN6" i="17"/>
  <c r="AO6" i="17"/>
  <c r="AP6" i="17"/>
  <c r="AQ6" i="17"/>
  <c r="AR6" i="17"/>
  <c r="AS6" i="17"/>
  <c r="AT6" i="17"/>
  <c r="AU6" i="17"/>
  <c r="AV6" i="17"/>
  <c r="AC7" i="17"/>
  <c r="AD7" i="17"/>
  <c r="AE7" i="17"/>
  <c r="AF7" i="17"/>
  <c r="AG7" i="17"/>
  <c r="AH7" i="17"/>
  <c r="AI7" i="17"/>
  <c r="AJ7" i="17"/>
  <c r="AK7" i="17"/>
  <c r="AL7" i="17"/>
  <c r="AM7" i="17"/>
  <c r="AN7" i="17"/>
  <c r="AO7" i="17"/>
  <c r="AP7" i="17"/>
  <c r="AQ7" i="17"/>
  <c r="AR7" i="17"/>
  <c r="AS7" i="17"/>
  <c r="AT7" i="17"/>
  <c r="AU7" i="17"/>
  <c r="AV7" i="17"/>
  <c r="AC8" i="17"/>
  <c r="AD8" i="17"/>
  <c r="AE8" i="17"/>
  <c r="AF8" i="17"/>
  <c r="AG8" i="17"/>
  <c r="AH8" i="17"/>
  <c r="AI8" i="17"/>
  <c r="AJ8" i="17"/>
  <c r="AK8" i="17"/>
  <c r="AL8" i="17"/>
  <c r="AM8" i="17"/>
  <c r="AN8" i="17"/>
  <c r="AO8" i="17"/>
  <c r="AP8" i="17"/>
  <c r="AQ8" i="17"/>
  <c r="AR8" i="17"/>
  <c r="AS8" i="17"/>
  <c r="AT8" i="17"/>
  <c r="AU8" i="17"/>
  <c r="AV8" i="17"/>
  <c r="AC9" i="17"/>
  <c r="AD9" i="17"/>
  <c r="AE9" i="17"/>
  <c r="AF9" i="17"/>
  <c r="AG9" i="17"/>
  <c r="AH9" i="17"/>
  <c r="AI9" i="17"/>
  <c r="AJ9" i="17"/>
  <c r="AK9" i="17"/>
  <c r="AL9" i="17"/>
  <c r="AM9" i="17"/>
  <c r="AN9" i="17"/>
  <c r="AO9" i="17"/>
  <c r="AP9" i="17"/>
  <c r="AQ9" i="17"/>
  <c r="AR9" i="17"/>
  <c r="AS9" i="17"/>
  <c r="AT9" i="17"/>
  <c r="AU9" i="17"/>
  <c r="AV9" i="17"/>
  <c r="AC10" i="17"/>
  <c r="AD10" i="17"/>
  <c r="AE10" i="17"/>
  <c r="AF10" i="17"/>
  <c r="AG10" i="17"/>
  <c r="AH10" i="17"/>
  <c r="AI10" i="17"/>
  <c r="AJ10" i="17"/>
  <c r="AK10" i="17"/>
  <c r="AL10" i="17"/>
  <c r="AM10" i="17"/>
  <c r="AN10" i="17"/>
  <c r="AO10" i="17"/>
  <c r="AP10" i="17"/>
  <c r="AQ10" i="17"/>
  <c r="AR10" i="17"/>
  <c r="AS10" i="17"/>
  <c r="AT10" i="17"/>
  <c r="AU10" i="17"/>
  <c r="AV10" i="17"/>
  <c r="AC11" i="17"/>
  <c r="AD11" i="17"/>
  <c r="AE11" i="17"/>
  <c r="AF11" i="17"/>
  <c r="AG11" i="17"/>
  <c r="AH11" i="17"/>
  <c r="AI11" i="17"/>
  <c r="AJ11" i="17"/>
  <c r="AK11" i="17"/>
  <c r="AL11" i="17"/>
  <c r="AM11" i="17"/>
  <c r="AN11" i="17"/>
  <c r="AO11" i="17"/>
  <c r="AP11" i="17"/>
  <c r="AQ11" i="17"/>
  <c r="AR11" i="17"/>
  <c r="AS11" i="17"/>
  <c r="AT11" i="17"/>
  <c r="AU11" i="17"/>
  <c r="AV11" i="17"/>
  <c r="AC12" i="17"/>
  <c r="AD12" i="17"/>
  <c r="AE12" i="17"/>
  <c r="AF12" i="17"/>
  <c r="AG12" i="17"/>
  <c r="AH12" i="17"/>
  <c r="AI12" i="17"/>
  <c r="AJ12" i="17"/>
  <c r="AK12" i="17"/>
  <c r="AL12" i="17"/>
  <c r="AM12" i="17"/>
  <c r="AN12" i="17"/>
  <c r="AO12" i="17"/>
  <c r="AP12" i="17"/>
  <c r="AQ12" i="17"/>
  <c r="AR12" i="17"/>
  <c r="AS12" i="17"/>
  <c r="AT12" i="17"/>
  <c r="AU12" i="17"/>
  <c r="AV12" i="17"/>
  <c r="AC13" i="17"/>
  <c r="AD13" i="17"/>
  <c r="AE13" i="17"/>
  <c r="AF13" i="17"/>
  <c r="AG13" i="17"/>
  <c r="AH13" i="17"/>
  <c r="AI13" i="17"/>
  <c r="AJ13" i="17"/>
  <c r="AK13" i="17"/>
  <c r="AL13" i="17"/>
  <c r="AM13" i="17"/>
  <c r="AN13" i="17"/>
  <c r="AO13" i="17"/>
  <c r="AP13" i="17"/>
  <c r="AQ13" i="17"/>
  <c r="AR13" i="17"/>
  <c r="AS13" i="17"/>
  <c r="AT13" i="17"/>
  <c r="AU13" i="17"/>
  <c r="AV13" i="17"/>
  <c r="AC14" i="17"/>
  <c r="AD14" i="17"/>
  <c r="AE14" i="17"/>
  <c r="AF14" i="17"/>
  <c r="AG14" i="17"/>
  <c r="AH14" i="17"/>
  <c r="AI14" i="17"/>
  <c r="AJ14" i="17"/>
  <c r="AK14" i="17"/>
  <c r="AL14" i="17"/>
  <c r="AM14" i="17"/>
  <c r="AN14" i="17"/>
  <c r="AO14" i="17"/>
  <c r="AP14" i="17"/>
  <c r="AQ14" i="17"/>
  <c r="AR14" i="17"/>
  <c r="AS14" i="17"/>
  <c r="AT14" i="17"/>
  <c r="AU14" i="17"/>
  <c r="AV14" i="17"/>
  <c r="AC15" i="17"/>
  <c r="AD15" i="17"/>
  <c r="AE15" i="17"/>
  <c r="AF15" i="17"/>
  <c r="AG15" i="17"/>
  <c r="AH15" i="17"/>
  <c r="AI15" i="17"/>
  <c r="AJ15" i="17"/>
  <c r="AK15" i="17"/>
  <c r="AL15" i="17"/>
  <c r="AM15" i="17"/>
  <c r="AN15" i="17"/>
  <c r="AO15" i="17"/>
  <c r="AP15" i="17"/>
  <c r="AQ15" i="17"/>
  <c r="AR15" i="17"/>
  <c r="AS15" i="17"/>
  <c r="AT15" i="17"/>
  <c r="AU15" i="17"/>
  <c r="AV15" i="17"/>
  <c r="AC16" i="17"/>
  <c r="AD16" i="17"/>
  <c r="AE16" i="17"/>
  <c r="AF16" i="17"/>
  <c r="AG16" i="17"/>
  <c r="AH16" i="17"/>
  <c r="AI16" i="17"/>
  <c r="AJ16" i="17"/>
  <c r="AK16" i="17"/>
  <c r="AL16" i="17"/>
  <c r="AM16" i="17"/>
  <c r="AN16" i="17"/>
  <c r="AO16" i="17"/>
  <c r="AP16" i="17"/>
  <c r="AQ16" i="17"/>
  <c r="AR16" i="17"/>
  <c r="AS16" i="17"/>
  <c r="AT16" i="17"/>
  <c r="AU16" i="17"/>
  <c r="AV16" i="17"/>
  <c r="AC17" i="17"/>
  <c r="AD17" i="17"/>
  <c r="AE17" i="17"/>
  <c r="AF17" i="17"/>
  <c r="AG17" i="17"/>
  <c r="AH17" i="17"/>
  <c r="AI17" i="17"/>
  <c r="AJ17" i="17"/>
  <c r="AK17" i="17"/>
  <c r="AL17" i="17"/>
  <c r="AM17" i="17"/>
  <c r="AN17" i="17"/>
  <c r="AO17" i="17"/>
  <c r="AP17" i="17"/>
  <c r="AQ17" i="17"/>
  <c r="AR17" i="17"/>
  <c r="AS17" i="17"/>
  <c r="AT17" i="17"/>
  <c r="AU17" i="17"/>
  <c r="AV17" i="17"/>
  <c r="AC18" i="17"/>
  <c r="AD18" i="17"/>
  <c r="AE18" i="17"/>
  <c r="AF18" i="17"/>
  <c r="AG18" i="17"/>
  <c r="AH18" i="17"/>
  <c r="AI18" i="17"/>
  <c r="AJ18" i="17"/>
  <c r="AK18" i="17"/>
  <c r="AL18" i="17"/>
  <c r="AM18" i="17"/>
  <c r="AN18" i="17"/>
  <c r="AO18" i="17"/>
  <c r="AP18" i="17"/>
  <c r="AQ18" i="17"/>
  <c r="AR18" i="17"/>
  <c r="AS18" i="17"/>
  <c r="AT18" i="17"/>
  <c r="AU18" i="17"/>
  <c r="AV18" i="17"/>
  <c r="AC19" i="17"/>
  <c r="AD19" i="17"/>
  <c r="AE19" i="17"/>
  <c r="AF19" i="17"/>
  <c r="AG19" i="17"/>
  <c r="AH19" i="17"/>
  <c r="AI19" i="17"/>
  <c r="AJ19" i="17"/>
  <c r="AK19" i="17"/>
  <c r="AL19" i="17"/>
  <c r="AM19" i="17"/>
  <c r="AN19" i="17"/>
  <c r="AO19" i="17"/>
  <c r="AP19" i="17"/>
  <c r="AQ19" i="17"/>
  <c r="AR19" i="17"/>
  <c r="AS19" i="17"/>
  <c r="AT19" i="17"/>
  <c r="AU19" i="17"/>
  <c r="AV19" i="17"/>
  <c r="AC20" i="17"/>
  <c r="AD20" i="17"/>
  <c r="AE20" i="17"/>
  <c r="AF20" i="17"/>
  <c r="AG20" i="17"/>
  <c r="AH20" i="17"/>
  <c r="AI20" i="17"/>
  <c r="AJ20" i="17"/>
  <c r="AK20" i="17"/>
  <c r="AL20" i="17"/>
  <c r="AM20" i="17"/>
  <c r="AN20" i="17"/>
  <c r="AO20" i="17"/>
  <c r="AP20" i="17"/>
  <c r="AQ20" i="17"/>
  <c r="AR20" i="17"/>
  <c r="AS20" i="17"/>
  <c r="AT20" i="17"/>
  <c r="AU20" i="17"/>
  <c r="AV20" i="17"/>
  <c r="AC21" i="17"/>
  <c r="AD21" i="17"/>
  <c r="AE21" i="17"/>
  <c r="AF21" i="17"/>
  <c r="AG21" i="17"/>
  <c r="AH21" i="17"/>
  <c r="AI21" i="17"/>
  <c r="AJ21" i="17"/>
  <c r="AK21" i="17"/>
  <c r="AL21" i="17"/>
  <c r="AM21" i="17"/>
  <c r="AN21" i="17"/>
  <c r="AO21" i="17"/>
  <c r="AP21" i="17"/>
  <c r="AQ21" i="17"/>
  <c r="AR21" i="17"/>
  <c r="AS21" i="17"/>
  <c r="AT21" i="17"/>
  <c r="AU21" i="17"/>
  <c r="AV21" i="17"/>
  <c r="AC22" i="17"/>
  <c r="AD22" i="17"/>
  <c r="AE22" i="17"/>
  <c r="AF22" i="17"/>
  <c r="AG22" i="17"/>
  <c r="AH22" i="17"/>
  <c r="AI22" i="17"/>
  <c r="AJ22" i="17"/>
  <c r="AK22" i="17"/>
  <c r="AL22" i="17"/>
  <c r="AM22" i="17"/>
  <c r="AN22" i="17"/>
  <c r="AO22" i="17"/>
  <c r="AP22" i="17"/>
  <c r="AQ22" i="17"/>
  <c r="AR22" i="17"/>
  <c r="AS22" i="17"/>
  <c r="AT22" i="17"/>
  <c r="AU22" i="17"/>
  <c r="AV22" i="17"/>
  <c r="AC23" i="17"/>
  <c r="AD23" i="17"/>
  <c r="AE23" i="17"/>
  <c r="AF23" i="17"/>
  <c r="AG23" i="17"/>
  <c r="AH23" i="17"/>
  <c r="AI23" i="17"/>
  <c r="AJ23" i="17"/>
  <c r="AK23" i="17"/>
  <c r="AL23" i="17"/>
  <c r="AM23" i="17"/>
  <c r="AN23" i="17"/>
  <c r="AO23" i="17"/>
  <c r="AP23" i="17"/>
  <c r="AQ23" i="17"/>
  <c r="AR23" i="17"/>
  <c r="AS23" i="17"/>
  <c r="AT23" i="17"/>
  <c r="AU23" i="17"/>
  <c r="AV23" i="17"/>
  <c r="AC24" i="17"/>
  <c r="AD24" i="17"/>
  <c r="AE24" i="17"/>
  <c r="AF24" i="17"/>
  <c r="AG24" i="17"/>
  <c r="AH24" i="17"/>
  <c r="AI24" i="17"/>
  <c r="AJ24" i="17"/>
  <c r="AK24" i="17"/>
  <c r="AL24" i="17"/>
  <c r="AM24" i="17"/>
  <c r="AN24" i="17"/>
  <c r="AO24" i="17"/>
  <c r="AP24" i="17"/>
  <c r="AQ24" i="17"/>
  <c r="AR24" i="17"/>
  <c r="AS24" i="17"/>
  <c r="AT24" i="17"/>
  <c r="AU24" i="17"/>
  <c r="AV24" i="17"/>
  <c r="AC25" i="17"/>
  <c r="AD25" i="17"/>
  <c r="AE25" i="17"/>
  <c r="AF25" i="17"/>
  <c r="AG25" i="17"/>
  <c r="AH25" i="17"/>
  <c r="AI25" i="17"/>
  <c r="AJ25" i="17"/>
  <c r="AK25" i="17"/>
  <c r="AL25" i="17"/>
  <c r="AM25" i="17"/>
  <c r="AN25" i="17"/>
  <c r="AO25" i="17"/>
  <c r="AP25" i="17"/>
  <c r="AQ25" i="17"/>
  <c r="AR25" i="17"/>
  <c r="AS25" i="17"/>
  <c r="AT25" i="17"/>
  <c r="AU25" i="17"/>
  <c r="AV25" i="17"/>
  <c r="AC26" i="17"/>
  <c r="AD26" i="17"/>
  <c r="AE26" i="17"/>
  <c r="AF26" i="17"/>
  <c r="AG26" i="17"/>
  <c r="AH26" i="17"/>
  <c r="AI26" i="17"/>
  <c r="AJ26" i="17"/>
  <c r="AK26" i="17"/>
  <c r="AL26" i="17"/>
  <c r="AM26" i="17"/>
  <c r="AN26" i="17"/>
  <c r="AO26" i="17"/>
  <c r="AP26" i="17"/>
  <c r="AQ26" i="17"/>
  <c r="AR26" i="17"/>
  <c r="AS26" i="17"/>
  <c r="AT26" i="17"/>
  <c r="AU26" i="17"/>
  <c r="AV26" i="17"/>
  <c r="AC27" i="17"/>
  <c r="AD27" i="17"/>
  <c r="AE27" i="17"/>
  <c r="AF27" i="17"/>
  <c r="AG27" i="17"/>
  <c r="AH27" i="17"/>
  <c r="AI27" i="17"/>
  <c r="AJ27" i="17"/>
  <c r="AK27" i="17"/>
  <c r="AL27" i="17"/>
  <c r="AM27" i="17"/>
  <c r="AN27" i="17"/>
  <c r="AO27" i="17"/>
  <c r="AP27" i="17"/>
  <c r="AQ27" i="17"/>
  <c r="AR27" i="17"/>
  <c r="AS27" i="17"/>
  <c r="AT27" i="17"/>
  <c r="AU27" i="17"/>
  <c r="AV27" i="17"/>
  <c r="AC28" i="17"/>
  <c r="AD28" i="17"/>
  <c r="AE28" i="17"/>
  <c r="AF28" i="17"/>
  <c r="AG28" i="17"/>
  <c r="AH28" i="17"/>
  <c r="AI28" i="17"/>
  <c r="AJ28" i="17"/>
  <c r="AK28" i="17"/>
  <c r="AL28" i="17"/>
  <c r="AM28" i="17"/>
  <c r="AN28" i="17"/>
  <c r="AO28" i="17"/>
  <c r="AP28" i="17"/>
  <c r="AQ28" i="17"/>
  <c r="AR28" i="17"/>
  <c r="AS28" i="17"/>
  <c r="AT28" i="17"/>
  <c r="AU28" i="17"/>
  <c r="AV28" i="17"/>
  <c r="AC29" i="17"/>
  <c r="AD29" i="17"/>
  <c r="AE29" i="17"/>
  <c r="AF29" i="17"/>
  <c r="AG29" i="17"/>
  <c r="AH29" i="17"/>
  <c r="AI29" i="17"/>
  <c r="AJ29" i="17"/>
  <c r="AK29" i="17"/>
  <c r="AL29" i="17"/>
  <c r="AM29" i="17"/>
  <c r="AN29" i="17"/>
  <c r="AO29" i="17"/>
  <c r="AP29" i="17"/>
  <c r="AQ29" i="17"/>
  <c r="AR29" i="17"/>
  <c r="AS29" i="17"/>
  <c r="AT29" i="17"/>
  <c r="AU29" i="17"/>
  <c r="AV29" i="17"/>
  <c r="AC30" i="17"/>
  <c r="AD30" i="17"/>
  <c r="AE30" i="17"/>
  <c r="AF30" i="17"/>
  <c r="AG30" i="17"/>
  <c r="AH30" i="17"/>
  <c r="AI30" i="17"/>
  <c r="AJ30" i="17"/>
  <c r="AK30" i="17"/>
  <c r="AL30" i="17"/>
  <c r="AM30" i="17"/>
  <c r="AN30" i="17"/>
  <c r="AO30" i="17"/>
  <c r="AP30" i="17"/>
  <c r="AQ30" i="17"/>
  <c r="AR30" i="17"/>
  <c r="AS30" i="17"/>
  <c r="AT30" i="17"/>
  <c r="AU30" i="17"/>
  <c r="AV30" i="17"/>
  <c r="AC31" i="17"/>
  <c r="AD31" i="17"/>
  <c r="AE31" i="17"/>
  <c r="AF31" i="17"/>
  <c r="AG31" i="17"/>
  <c r="AH31" i="17"/>
  <c r="AI31" i="17"/>
  <c r="AJ31" i="17"/>
  <c r="AK31" i="17"/>
  <c r="AL31" i="17"/>
  <c r="AM31" i="17"/>
  <c r="AN31" i="17"/>
  <c r="AO31" i="17"/>
  <c r="AP31" i="17"/>
  <c r="AQ31" i="17"/>
  <c r="AR31" i="17"/>
  <c r="AS31" i="17"/>
  <c r="AT31" i="17"/>
  <c r="AU31" i="17"/>
  <c r="AV31" i="17"/>
  <c r="AC32" i="17"/>
  <c r="AD32" i="17"/>
  <c r="AE32" i="17"/>
  <c r="AF32" i="17"/>
  <c r="AG32" i="17"/>
  <c r="AH32" i="17"/>
  <c r="AI32" i="17"/>
  <c r="AJ32" i="17"/>
  <c r="AK32" i="17"/>
  <c r="AL32" i="17"/>
  <c r="AM32" i="17"/>
  <c r="AN32" i="17"/>
  <c r="AO32" i="17"/>
  <c r="AP32" i="17"/>
  <c r="AQ32" i="17"/>
  <c r="AR32" i="17"/>
  <c r="AS32" i="17"/>
  <c r="AT32" i="17"/>
  <c r="AU32" i="17"/>
  <c r="AV32" i="17"/>
  <c r="AC33" i="17"/>
  <c r="AD33" i="17"/>
  <c r="AE33" i="17"/>
  <c r="AF33" i="17"/>
  <c r="AG33" i="17"/>
  <c r="AH33" i="17"/>
  <c r="AI33" i="17"/>
  <c r="AJ33" i="17"/>
  <c r="AK33" i="17"/>
  <c r="AL33" i="17"/>
  <c r="AM33" i="17"/>
  <c r="AN33" i="17"/>
  <c r="AO33" i="17"/>
  <c r="AP33" i="17"/>
  <c r="AQ33" i="17"/>
  <c r="AR33" i="17"/>
  <c r="AS33" i="17"/>
  <c r="AT33" i="17"/>
  <c r="AU33" i="17"/>
  <c r="AV33" i="17"/>
  <c r="AC34" i="17"/>
  <c r="AD34" i="17"/>
  <c r="AE34" i="17"/>
  <c r="AF34" i="17"/>
  <c r="AG34" i="17"/>
  <c r="AH34" i="17"/>
  <c r="AI34" i="17"/>
  <c r="AJ34" i="17"/>
  <c r="AK34" i="17"/>
  <c r="AL34" i="17"/>
  <c r="AM34" i="17"/>
  <c r="AN34" i="17"/>
  <c r="AO34" i="17"/>
  <c r="AP34" i="17"/>
  <c r="AQ34" i="17"/>
  <c r="AR34" i="17"/>
  <c r="AS34" i="17"/>
  <c r="AT34" i="17"/>
  <c r="AU34" i="17"/>
  <c r="AV34" i="17"/>
  <c r="AC35" i="17"/>
  <c r="AD35" i="17"/>
  <c r="AE35" i="17"/>
  <c r="AF35" i="17"/>
  <c r="AG35" i="17"/>
  <c r="AH35" i="17"/>
  <c r="AI35" i="17"/>
  <c r="AJ35" i="17"/>
  <c r="AK35" i="17"/>
  <c r="AL35" i="17"/>
  <c r="AM35" i="17"/>
  <c r="AN35" i="17"/>
  <c r="AO35" i="17"/>
  <c r="AP35" i="17"/>
  <c r="AQ35" i="17"/>
  <c r="AR35" i="17"/>
  <c r="AS35" i="17"/>
  <c r="AT35" i="17"/>
  <c r="AU35" i="17"/>
  <c r="AV35" i="17"/>
  <c r="AC36" i="17"/>
  <c r="AD36" i="17"/>
  <c r="AE36" i="17"/>
  <c r="AF36" i="17"/>
  <c r="AG36" i="17"/>
  <c r="AH36" i="17"/>
  <c r="AI36" i="17"/>
  <c r="AJ36" i="17"/>
  <c r="AK36" i="17"/>
  <c r="AL36" i="17"/>
  <c r="AM36" i="17"/>
  <c r="AN36" i="17"/>
  <c r="AO36" i="17"/>
  <c r="AP36" i="17"/>
  <c r="AQ36" i="17"/>
  <c r="AR36" i="17"/>
  <c r="AS36" i="17"/>
  <c r="AT36" i="17"/>
  <c r="AU36" i="17"/>
  <c r="AV36" i="17"/>
  <c r="AC37" i="17"/>
  <c r="AD37" i="17"/>
  <c r="AE37" i="17"/>
  <c r="AF37" i="17"/>
  <c r="AG37" i="17"/>
  <c r="AH37" i="17"/>
  <c r="AI37" i="17"/>
  <c r="AJ37" i="17"/>
  <c r="AK37" i="17"/>
  <c r="AL37" i="17"/>
  <c r="AM37" i="17"/>
  <c r="AN37" i="17"/>
  <c r="AO37" i="17"/>
  <c r="AP37" i="17"/>
  <c r="AQ37" i="17"/>
  <c r="AR37" i="17"/>
  <c r="AS37" i="17"/>
  <c r="AT37" i="17"/>
  <c r="AU37" i="17"/>
  <c r="AV37" i="17"/>
  <c r="AC38" i="17"/>
  <c r="AD38" i="17"/>
  <c r="AE38" i="17"/>
  <c r="AF38" i="17"/>
  <c r="AG38" i="17"/>
  <c r="AH38" i="17"/>
  <c r="AI38" i="17"/>
  <c r="AJ38" i="17"/>
  <c r="AK38" i="17"/>
  <c r="AL38" i="17"/>
  <c r="AM38" i="17"/>
  <c r="AN38" i="17"/>
  <c r="AO38" i="17"/>
  <c r="AP38" i="17"/>
  <c r="AQ38" i="17"/>
  <c r="AR38" i="17"/>
  <c r="AS38" i="17"/>
  <c r="AT38" i="17"/>
  <c r="AU38" i="17"/>
  <c r="AV38" i="17"/>
  <c r="AC39" i="17"/>
  <c r="AD39" i="17"/>
  <c r="AE39" i="17"/>
  <c r="AF39" i="17"/>
  <c r="AG39" i="17"/>
  <c r="AH39" i="17"/>
  <c r="AI39" i="17"/>
  <c r="AJ39" i="17"/>
  <c r="AK39" i="17"/>
  <c r="AL39" i="17"/>
  <c r="AM39" i="17"/>
  <c r="AN39" i="17"/>
  <c r="AO39" i="17"/>
  <c r="AP39" i="17"/>
  <c r="AQ39" i="17"/>
  <c r="AR39" i="17"/>
  <c r="AS39" i="17"/>
  <c r="AT39" i="17"/>
  <c r="AU39" i="17"/>
  <c r="AV39" i="17"/>
  <c r="AC40" i="17"/>
  <c r="AD40" i="17"/>
  <c r="AE40" i="17"/>
  <c r="AF40" i="17"/>
  <c r="AG40" i="17"/>
  <c r="AH40" i="17"/>
  <c r="AI40" i="17"/>
  <c r="AJ40" i="17"/>
  <c r="AK40" i="17"/>
  <c r="AL40" i="17"/>
  <c r="AM40" i="17"/>
  <c r="AN40" i="17"/>
  <c r="AO40" i="17"/>
  <c r="AP40" i="17"/>
  <c r="AQ40" i="17"/>
  <c r="AR40" i="17"/>
  <c r="AS40" i="17"/>
  <c r="AT40" i="17"/>
  <c r="AU40" i="17"/>
  <c r="AV40" i="17"/>
  <c r="AC41" i="17"/>
  <c r="AD41" i="17"/>
  <c r="AE41" i="17"/>
  <c r="AF41" i="17"/>
  <c r="AG41" i="17"/>
  <c r="AH41" i="17"/>
  <c r="AI41" i="17"/>
  <c r="AJ41" i="17"/>
  <c r="AK41" i="17"/>
  <c r="AL41" i="17"/>
  <c r="AM41" i="17"/>
  <c r="AN41" i="17"/>
  <c r="AO41" i="17"/>
  <c r="AP41" i="17"/>
  <c r="AQ41" i="17"/>
  <c r="AR41" i="17"/>
  <c r="AS41" i="17"/>
  <c r="AT41" i="17"/>
  <c r="AU41" i="17"/>
  <c r="AV41" i="17"/>
  <c r="AC42" i="17"/>
  <c r="AD42" i="17"/>
  <c r="AE42" i="17"/>
  <c r="AF42" i="17"/>
  <c r="AG42" i="17"/>
  <c r="AH42" i="17"/>
  <c r="AI42" i="17"/>
  <c r="AJ42" i="17"/>
  <c r="AK42" i="17"/>
  <c r="AL42" i="17"/>
  <c r="AM42" i="17"/>
  <c r="AN42" i="17"/>
  <c r="AO42" i="17"/>
  <c r="AP42" i="17"/>
  <c r="AQ42" i="17"/>
  <c r="AR42" i="17"/>
  <c r="AS42" i="17"/>
  <c r="AT42" i="17"/>
  <c r="AU42" i="17"/>
  <c r="AV42" i="17"/>
  <c r="AC43" i="17"/>
  <c r="AD43" i="17"/>
  <c r="AE43" i="17"/>
  <c r="AF43" i="17"/>
  <c r="AG43" i="17"/>
  <c r="AH43" i="17"/>
  <c r="AI43" i="17"/>
  <c r="AJ43" i="17"/>
  <c r="AK43" i="17"/>
  <c r="AL43" i="17"/>
  <c r="AM43" i="17"/>
  <c r="AN43" i="17"/>
  <c r="AO43" i="17"/>
  <c r="AP43" i="17"/>
  <c r="AQ43" i="17"/>
  <c r="AR43" i="17"/>
  <c r="AS43" i="17"/>
  <c r="AT43" i="17"/>
  <c r="AU43" i="17"/>
  <c r="AV43" i="17"/>
  <c r="AC44" i="17"/>
  <c r="AD44" i="17"/>
  <c r="AE44" i="17"/>
  <c r="AF44" i="17"/>
  <c r="AG44" i="17"/>
  <c r="AH44" i="17"/>
  <c r="AI44" i="17"/>
  <c r="AJ44" i="17"/>
  <c r="AK44" i="17"/>
  <c r="AL44" i="17"/>
  <c r="AM44" i="17"/>
  <c r="AN44" i="17"/>
  <c r="AO44" i="17"/>
  <c r="AP44" i="17"/>
  <c r="AQ44" i="17"/>
  <c r="AR44" i="17"/>
  <c r="AS44" i="17"/>
  <c r="AT44" i="17"/>
  <c r="AU44" i="17"/>
  <c r="AV44" i="17"/>
  <c r="AC45" i="17"/>
  <c r="AD45" i="17"/>
  <c r="AE45" i="17"/>
  <c r="AF45" i="17"/>
  <c r="AG45" i="17"/>
  <c r="AH45" i="17"/>
  <c r="AI45" i="17"/>
  <c r="AJ45" i="17"/>
  <c r="AK45" i="17"/>
  <c r="AL45" i="17"/>
  <c r="AM45" i="17"/>
  <c r="AN45" i="17"/>
  <c r="AO45" i="17"/>
  <c r="AP45" i="17"/>
  <c r="AQ45" i="17"/>
  <c r="AR45" i="17"/>
  <c r="AS45" i="17"/>
  <c r="AT45" i="17"/>
  <c r="AU45" i="17"/>
  <c r="AV45" i="17"/>
  <c r="AC46" i="17"/>
  <c r="AD46" i="17"/>
  <c r="AE46" i="17"/>
  <c r="AF46" i="17"/>
  <c r="AG46" i="17"/>
  <c r="AH46" i="17"/>
  <c r="AI46" i="17"/>
  <c r="AJ46" i="17"/>
  <c r="AK46" i="17"/>
  <c r="AL46" i="17"/>
  <c r="AM46" i="17"/>
  <c r="AN46" i="17"/>
  <c r="AO46" i="17"/>
  <c r="AP46" i="17"/>
  <c r="AQ46" i="17"/>
  <c r="AR46" i="17"/>
  <c r="AS46" i="17"/>
  <c r="AT46" i="17"/>
  <c r="AU46" i="17"/>
  <c r="AV46" i="17"/>
  <c r="AC47" i="17"/>
  <c r="AD47" i="17"/>
  <c r="AE47" i="17"/>
  <c r="AF47" i="17"/>
  <c r="AG47" i="17"/>
  <c r="AH47" i="17"/>
  <c r="AI47" i="17"/>
  <c r="AJ47" i="17"/>
  <c r="AK47" i="17"/>
  <c r="AL47" i="17"/>
  <c r="AM47" i="17"/>
  <c r="AN47" i="17"/>
  <c r="AO47" i="17"/>
  <c r="AP47" i="17"/>
  <c r="AQ47" i="17"/>
  <c r="AR47" i="17"/>
  <c r="AS47" i="17"/>
  <c r="AT47" i="17"/>
  <c r="AU47" i="17"/>
  <c r="AV47" i="17"/>
  <c r="AC48" i="17"/>
  <c r="AD48" i="17"/>
  <c r="AE48" i="17"/>
  <c r="AF48" i="17"/>
  <c r="AG48" i="17"/>
  <c r="AH48" i="17"/>
  <c r="AI48" i="17"/>
  <c r="AJ48" i="17"/>
  <c r="AK48" i="17"/>
  <c r="AL48" i="17"/>
  <c r="AM48" i="17"/>
  <c r="AN48" i="17"/>
  <c r="AO48" i="17"/>
  <c r="AP48" i="17"/>
  <c r="AQ48" i="17"/>
  <c r="AR48" i="17"/>
  <c r="AS48" i="17"/>
  <c r="AT48" i="17"/>
  <c r="AU48" i="17"/>
  <c r="AV48" i="17"/>
  <c r="AC49" i="17"/>
  <c r="AD49" i="17"/>
  <c r="AE49" i="17"/>
  <c r="AF49" i="17"/>
  <c r="AG49" i="17"/>
  <c r="AH49" i="17"/>
  <c r="AI49" i="17"/>
  <c r="AJ49" i="17"/>
  <c r="AK49" i="17"/>
  <c r="AL49" i="17"/>
  <c r="AM49" i="17"/>
  <c r="AN49" i="17"/>
  <c r="AO49" i="17"/>
  <c r="AP49" i="17"/>
  <c r="AQ49" i="17"/>
  <c r="AR49" i="17"/>
  <c r="AS49" i="17"/>
  <c r="AT49" i="17"/>
  <c r="AU49" i="17"/>
  <c r="AV49" i="17"/>
  <c r="AC50" i="17"/>
  <c r="AD50" i="17"/>
  <c r="AE50" i="17"/>
  <c r="AF50" i="17"/>
  <c r="AG50" i="17"/>
  <c r="AH50" i="17"/>
  <c r="AI50" i="17"/>
  <c r="AJ50" i="17"/>
  <c r="AK50" i="17"/>
  <c r="AL50" i="17"/>
  <c r="AM50" i="17"/>
  <c r="AN50" i="17"/>
  <c r="AO50" i="17"/>
  <c r="AP50" i="17"/>
  <c r="AQ50" i="17"/>
  <c r="AR50" i="17"/>
  <c r="AS50" i="17"/>
  <c r="AT50" i="17"/>
  <c r="AU50" i="17"/>
  <c r="AV50" i="17"/>
  <c r="AC51" i="17"/>
  <c r="AD51" i="17"/>
  <c r="AE51" i="17"/>
  <c r="AF51" i="17"/>
  <c r="AG51" i="17"/>
  <c r="AH51" i="17"/>
  <c r="AI51" i="17"/>
  <c r="AJ51" i="17"/>
  <c r="AK51" i="17"/>
  <c r="AL51" i="17"/>
  <c r="AM51" i="17"/>
  <c r="AN51" i="17"/>
  <c r="AO51" i="17"/>
  <c r="AP51" i="17"/>
  <c r="AQ51" i="17"/>
  <c r="AR51" i="17"/>
  <c r="AS51" i="17"/>
  <c r="AT51" i="17"/>
  <c r="AU51" i="17"/>
  <c r="AV51" i="17"/>
  <c r="AC52" i="17"/>
  <c r="AD52" i="17"/>
  <c r="AE52" i="17"/>
  <c r="AF52" i="17"/>
  <c r="AG52" i="17"/>
  <c r="AH52" i="17"/>
  <c r="AI52" i="17"/>
  <c r="AJ52" i="17"/>
  <c r="AK52" i="17"/>
  <c r="AL52" i="17"/>
  <c r="AM52" i="17"/>
  <c r="AN52" i="17"/>
  <c r="AO52" i="17"/>
  <c r="AP52" i="17"/>
  <c r="AQ52" i="17"/>
  <c r="AR52" i="17"/>
  <c r="AS52" i="17"/>
  <c r="AT52" i="17"/>
  <c r="AU52" i="17"/>
  <c r="AV52" i="17"/>
  <c r="AC53" i="17"/>
  <c r="AD53" i="17"/>
  <c r="AE53" i="17"/>
  <c r="AF53" i="17"/>
  <c r="AG53" i="17"/>
  <c r="AH53" i="17"/>
  <c r="AI53" i="17"/>
  <c r="AJ53" i="17"/>
  <c r="AK53" i="17"/>
  <c r="AL53" i="17"/>
  <c r="AM53" i="17"/>
  <c r="AN53" i="17"/>
  <c r="AO53" i="17"/>
  <c r="AP53" i="17"/>
  <c r="AQ53" i="17"/>
  <c r="AR53" i="17"/>
  <c r="AS53" i="17"/>
  <c r="AT53" i="17"/>
  <c r="AU53" i="17"/>
  <c r="AV53" i="17"/>
  <c r="AC54" i="17"/>
  <c r="AD54" i="17"/>
  <c r="AE54" i="17"/>
  <c r="AF54" i="17"/>
  <c r="AG54" i="17"/>
  <c r="AH54" i="17"/>
  <c r="AI54" i="17"/>
  <c r="AJ54" i="17"/>
  <c r="AK54" i="17"/>
  <c r="AL54" i="17"/>
  <c r="AM54" i="17"/>
  <c r="AN54" i="17"/>
  <c r="AO54" i="17"/>
  <c r="AP54" i="17"/>
  <c r="AQ54" i="17"/>
  <c r="AR54" i="17"/>
  <c r="AS54" i="17"/>
  <c r="AT54" i="17"/>
  <c r="AU54" i="17"/>
  <c r="AV54" i="17"/>
  <c r="AC55" i="17"/>
  <c r="AD55" i="17"/>
  <c r="AE55" i="17"/>
  <c r="AF55" i="17"/>
  <c r="AG55" i="17"/>
  <c r="AH55" i="17"/>
  <c r="AI55" i="17"/>
  <c r="AJ55" i="17"/>
  <c r="AK55" i="17"/>
  <c r="AL55" i="17"/>
  <c r="AM55" i="17"/>
  <c r="AN55" i="17"/>
  <c r="AO55" i="17"/>
  <c r="AP55" i="17"/>
  <c r="AQ55" i="17"/>
  <c r="AR55" i="17"/>
  <c r="AS55" i="17"/>
  <c r="AT55" i="17"/>
  <c r="AU55" i="17"/>
  <c r="AV55" i="17"/>
  <c r="AC56" i="17"/>
  <c r="AD56" i="17"/>
  <c r="AE56" i="17"/>
  <c r="AF56" i="17"/>
  <c r="AG56" i="17"/>
  <c r="AH56" i="17"/>
  <c r="AI56" i="17"/>
  <c r="AJ56" i="17"/>
  <c r="AK56" i="17"/>
  <c r="AL56" i="17"/>
  <c r="AM56" i="17"/>
  <c r="AN56" i="17"/>
  <c r="AO56" i="17"/>
  <c r="AP56" i="17"/>
  <c r="AQ56" i="17"/>
  <c r="AR56" i="17"/>
  <c r="AS56" i="17"/>
  <c r="AT56" i="17"/>
  <c r="AU56" i="17"/>
  <c r="AV56" i="17"/>
  <c r="AC57" i="17"/>
  <c r="AD57" i="17"/>
  <c r="AE57" i="17"/>
  <c r="AF57" i="17"/>
  <c r="AG57" i="17"/>
  <c r="AH57" i="17"/>
  <c r="AI57" i="17"/>
  <c r="AJ57" i="17"/>
  <c r="AK57" i="17"/>
  <c r="AL57" i="17"/>
  <c r="AM57" i="17"/>
  <c r="AN57" i="17"/>
  <c r="AO57" i="17"/>
  <c r="AP57" i="17"/>
  <c r="AQ57" i="17"/>
  <c r="AR57" i="17"/>
  <c r="AS57" i="17"/>
  <c r="AT57" i="17"/>
  <c r="AU57" i="17"/>
  <c r="AV57" i="17"/>
  <c r="AC58" i="17"/>
  <c r="AD58" i="17"/>
  <c r="AE58" i="17"/>
  <c r="AF58" i="17"/>
  <c r="AG58" i="17"/>
  <c r="AH58" i="17"/>
  <c r="AI58" i="17"/>
  <c r="AJ58" i="17"/>
  <c r="AK58" i="17"/>
  <c r="AL58" i="17"/>
  <c r="AM58" i="17"/>
  <c r="AN58" i="17"/>
  <c r="AO58" i="17"/>
  <c r="AP58" i="17"/>
  <c r="AQ58" i="17"/>
  <c r="AR58" i="17"/>
  <c r="AS58" i="17"/>
  <c r="AT58" i="17"/>
  <c r="AU58" i="17"/>
  <c r="AV58" i="17"/>
  <c r="AC59" i="17"/>
  <c r="AD59" i="17"/>
  <c r="AE59" i="17"/>
  <c r="AF59" i="17"/>
  <c r="AG59" i="17"/>
  <c r="AH59" i="17"/>
  <c r="AI59" i="17"/>
  <c r="AJ59" i="17"/>
  <c r="AK59" i="17"/>
  <c r="AL59" i="17"/>
  <c r="AM59" i="17"/>
  <c r="AN59" i="17"/>
  <c r="AO59" i="17"/>
  <c r="AP59" i="17"/>
  <c r="AQ59" i="17"/>
  <c r="AR59" i="17"/>
  <c r="AS59" i="17"/>
  <c r="AT59" i="17"/>
  <c r="AU59" i="17"/>
  <c r="AV59" i="17"/>
  <c r="AC60" i="17"/>
  <c r="AD60" i="17"/>
  <c r="AE60" i="17"/>
  <c r="AF60" i="17"/>
  <c r="AG60" i="17"/>
  <c r="AH60" i="17"/>
  <c r="AI60" i="17"/>
  <c r="AJ60" i="17"/>
  <c r="AK60" i="17"/>
  <c r="AL60" i="17"/>
  <c r="AM60" i="17"/>
  <c r="AN60" i="17"/>
  <c r="AO60" i="17"/>
  <c r="AP60" i="17"/>
  <c r="AQ60" i="17"/>
  <c r="AR60" i="17"/>
  <c r="AS60" i="17"/>
  <c r="AT60" i="17"/>
  <c r="AU60" i="17"/>
  <c r="AV60" i="17"/>
  <c r="AC61" i="17"/>
  <c r="AD61" i="17"/>
  <c r="AE61" i="17"/>
  <c r="AF61" i="17"/>
  <c r="AG61" i="17"/>
  <c r="AH61" i="17"/>
  <c r="AI61" i="17"/>
  <c r="AJ61" i="17"/>
  <c r="AK61" i="17"/>
  <c r="AL61" i="17"/>
  <c r="AM61" i="17"/>
  <c r="AN61" i="17"/>
  <c r="AO61" i="17"/>
  <c r="AP61" i="17"/>
  <c r="AQ61" i="17"/>
  <c r="AR61" i="17"/>
  <c r="AS61" i="17"/>
  <c r="AT61" i="17"/>
  <c r="AU61" i="17"/>
  <c r="AV61" i="17"/>
  <c r="AC62" i="17"/>
  <c r="AD62" i="17"/>
  <c r="AE62" i="17"/>
  <c r="AF62" i="17"/>
  <c r="AG62" i="17"/>
  <c r="AH62" i="17"/>
  <c r="AI62" i="17"/>
  <c r="AJ62" i="17"/>
  <c r="AK62" i="17"/>
  <c r="AL62" i="17"/>
  <c r="AM62" i="17"/>
  <c r="AN62" i="17"/>
  <c r="AO62" i="17"/>
  <c r="AP62" i="17"/>
  <c r="AQ62" i="17"/>
  <c r="AR62" i="17"/>
  <c r="AS62" i="17"/>
  <c r="AT62" i="17"/>
  <c r="AU62" i="17"/>
  <c r="AV62" i="17"/>
  <c r="AC63" i="17"/>
  <c r="AD63" i="17"/>
  <c r="AE63" i="17"/>
  <c r="AF63" i="17"/>
  <c r="AG63" i="17"/>
  <c r="AH63" i="17"/>
  <c r="AI63" i="17"/>
  <c r="AJ63" i="17"/>
  <c r="AK63" i="17"/>
  <c r="AL63" i="17"/>
  <c r="AM63" i="17"/>
  <c r="AN63" i="17"/>
  <c r="AO63" i="17"/>
  <c r="AP63" i="17"/>
  <c r="AQ63" i="17"/>
  <c r="AR63" i="17"/>
  <c r="AS63" i="17"/>
  <c r="AT63" i="17"/>
  <c r="AU63" i="17"/>
  <c r="AV63" i="17"/>
  <c r="AC64" i="17"/>
  <c r="AD64" i="17"/>
  <c r="AE64" i="17"/>
  <c r="AF64" i="17"/>
  <c r="AG64" i="17"/>
  <c r="AH64" i="17"/>
  <c r="AI64" i="17"/>
  <c r="AJ64" i="17"/>
  <c r="AK64" i="17"/>
  <c r="AL64" i="17"/>
  <c r="AM64" i="17"/>
  <c r="AN64" i="17"/>
  <c r="AO64" i="17"/>
  <c r="AP64" i="17"/>
  <c r="AQ64" i="17"/>
  <c r="AR64" i="17"/>
  <c r="AS64" i="17"/>
  <c r="AT64" i="17"/>
  <c r="AU64" i="17"/>
  <c r="AV64" i="17"/>
  <c r="AC65" i="17"/>
  <c r="AD65" i="17"/>
  <c r="AE65" i="17"/>
  <c r="AF65" i="17"/>
  <c r="AG65" i="17"/>
  <c r="AH65" i="17"/>
  <c r="AI65" i="17"/>
  <c r="AJ65" i="17"/>
  <c r="AK65" i="17"/>
  <c r="AL65" i="17"/>
  <c r="AM65" i="17"/>
  <c r="AN65" i="17"/>
  <c r="AO65" i="17"/>
  <c r="AP65" i="17"/>
  <c r="AQ65" i="17"/>
  <c r="AR65" i="17"/>
  <c r="AS65" i="17"/>
  <c r="AT65" i="17"/>
  <c r="AU65" i="17"/>
  <c r="AV65" i="17"/>
  <c r="AC66" i="17"/>
  <c r="AD66" i="17"/>
  <c r="AE66" i="17"/>
  <c r="AF66" i="17"/>
  <c r="AG66" i="17"/>
  <c r="AH66" i="17"/>
  <c r="AI66" i="17"/>
  <c r="AJ66" i="17"/>
  <c r="AK66" i="17"/>
  <c r="AL66" i="17"/>
  <c r="AM66" i="17"/>
  <c r="AN66" i="17"/>
  <c r="AO66" i="17"/>
  <c r="AP66" i="17"/>
  <c r="AQ66" i="17"/>
  <c r="AR66" i="17"/>
  <c r="AS66" i="17"/>
  <c r="AT66" i="17"/>
  <c r="AU66" i="17"/>
  <c r="AV66" i="17"/>
  <c r="AC67" i="17"/>
  <c r="AD67" i="17"/>
  <c r="AE67" i="17"/>
  <c r="AF67" i="17"/>
  <c r="AG67" i="17"/>
  <c r="AH67" i="17"/>
  <c r="AI67" i="17"/>
  <c r="AJ67" i="17"/>
  <c r="AK67" i="17"/>
  <c r="AL67" i="17"/>
  <c r="AM67" i="17"/>
  <c r="AN67" i="17"/>
  <c r="AO67" i="17"/>
  <c r="AP67" i="17"/>
  <c r="AQ67" i="17"/>
  <c r="AR67" i="17"/>
  <c r="AS67" i="17"/>
  <c r="AT67" i="17"/>
  <c r="AU67" i="17"/>
  <c r="AV67" i="17"/>
  <c r="AC68" i="17"/>
  <c r="AD68" i="17"/>
  <c r="AE68" i="17"/>
  <c r="AF68" i="17"/>
  <c r="AG68" i="17"/>
  <c r="AH68" i="17"/>
  <c r="AI68" i="17"/>
  <c r="AJ68" i="17"/>
  <c r="AK68" i="17"/>
  <c r="AL68" i="17"/>
  <c r="AM68" i="17"/>
  <c r="AN68" i="17"/>
  <c r="AO68" i="17"/>
  <c r="AP68" i="17"/>
  <c r="AQ68" i="17"/>
  <c r="AR68" i="17"/>
  <c r="AS68" i="17"/>
  <c r="AT68" i="17"/>
  <c r="AU68" i="17"/>
  <c r="AV68" i="17"/>
  <c r="AC69" i="17"/>
  <c r="AD69" i="17"/>
  <c r="AE69" i="17"/>
  <c r="AF69" i="17"/>
  <c r="AG69" i="17"/>
  <c r="AH69" i="17"/>
  <c r="AI69" i="17"/>
  <c r="AJ69" i="17"/>
  <c r="AK69" i="17"/>
  <c r="AL69" i="17"/>
  <c r="AM69" i="17"/>
  <c r="AN69" i="17"/>
  <c r="AO69" i="17"/>
  <c r="AP69" i="17"/>
  <c r="AQ69" i="17"/>
  <c r="AR69" i="17"/>
  <c r="AS69" i="17"/>
  <c r="AT69" i="17"/>
  <c r="AU69" i="17"/>
  <c r="AV69" i="17"/>
  <c r="AC70" i="17"/>
  <c r="AD70" i="17"/>
  <c r="AE70" i="17"/>
  <c r="AF70" i="17"/>
  <c r="AG70" i="17"/>
  <c r="AH70" i="17"/>
  <c r="AI70" i="17"/>
  <c r="AJ70" i="17"/>
  <c r="AK70" i="17"/>
  <c r="AL70" i="17"/>
  <c r="AM70" i="17"/>
  <c r="AN70" i="17"/>
  <c r="AO70" i="17"/>
  <c r="AP70" i="17"/>
  <c r="AQ70" i="17"/>
  <c r="AR70" i="17"/>
  <c r="AS70" i="17"/>
  <c r="AT70" i="17"/>
  <c r="AU70" i="17"/>
  <c r="AV70" i="17"/>
  <c r="AC71" i="17"/>
  <c r="AD71" i="17"/>
  <c r="AE71" i="17"/>
  <c r="AF71" i="17"/>
  <c r="AG71" i="17"/>
  <c r="AH71" i="17"/>
  <c r="AI71" i="17"/>
  <c r="AJ71" i="17"/>
  <c r="AK71" i="17"/>
  <c r="AL71" i="17"/>
  <c r="AM71" i="17"/>
  <c r="AN71" i="17"/>
  <c r="AO71" i="17"/>
  <c r="AP71" i="17"/>
  <c r="AQ71" i="17"/>
  <c r="AR71" i="17"/>
  <c r="AS71" i="17"/>
  <c r="AT71" i="17"/>
  <c r="AU71" i="17"/>
  <c r="AV71" i="17"/>
  <c r="AC72" i="17"/>
  <c r="AD72" i="17"/>
  <c r="AE72" i="17"/>
  <c r="AF72" i="17"/>
  <c r="AG72" i="17"/>
  <c r="AH72" i="17"/>
  <c r="AI72" i="17"/>
  <c r="AJ72" i="17"/>
  <c r="AK72" i="17"/>
  <c r="AL72" i="17"/>
  <c r="AM72" i="17"/>
  <c r="AN72" i="17"/>
  <c r="AO72" i="17"/>
  <c r="AP72" i="17"/>
  <c r="AQ72" i="17"/>
  <c r="AR72" i="17"/>
  <c r="AS72" i="17"/>
  <c r="AT72" i="17"/>
  <c r="AU72" i="17"/>
  <c r="AV72" i="17"/>
  <c r="AC73" i="17"/>
  <c r="AD73" i="17"/>
  <c r="AE73" i="17"/>
  <c r="AF73" i="17"/>
  <c r="AG73" i="17"/>
  <c r="AH73" i="17"/>
  <c r="AI73" i="17"/>
  <c r="AJ73" i="17"/>
  <c r="AK73" i="17"/>
  <c r="AL73" i="17"/>
  <c r="AM73" i="17"/>
  <c r="AN73" i="17"/>
  <c r="AO73" i="17"/>
  <c r="AP73" i="17"/>
  <c r="AQ73" i="17"/>
  <c r="AR73" i="17"/>
  <c r="AS73" i="17"/>
  <c r="AT73" i="17"/>
  <c r="AU73" i="17"/>
  <c r="AV73" i="17"/>
  <c r="AC74" i="17"/>
  <c r="AD74" i="17"/>
  <c r="AE74" i="17"/>
  <c r="AF74" i="17"/>
  <c r="AG74" i="17"/>
  <c r="AH74" i="17"/>
  <c r="AI74" i="17"/>
  <c r="AJ74" i="17"/>
  <c r="AK74" i="17"/>
  <c r="AL74" i="17"/>
  <c r="AM74" i="17"/>
  <c r="AN74" i="17"/>
  <c r="AO74" i="17"/>
  <c r="AP74" i="17"/>
  <c r="AQ74" i="17"/>
  <c r="AR74" i="17"/>
  <c r="AS74" i="17"/>
  <c r="AT74" i="17"/>
  <c r="AU74" i="17"/>
  <c r="AV74" i="17"/>
  <c r="AC75" i="17"/>
  <c r="AD75" i="17"/>
  <c r="AE75" i="17"/>
  <c r="AF75" i="17"/>
  <c r="AG75" i="17"/>
  <c r="AH75" i="17"/>
  <c r="AI75" i="17"/>
  <c r="AJ75" i="17"/>
  <c r="AK75" i="17"/>
  <c r="AL75" i="17"/>
  <c r="AM75" i="17"/>
  <c r="AN75" i="17"/>
  <c r="AO75" i="17"/>
  <c r="AP75" i="17"/>
  <c r="AQ75" i="17"/>
  <c r="AR75" i="17"/>
  <c r="AS75" i="17"/>
  <c r="AT75" i="17"/>
  <c r="AU75" i="17"/>
  <c r="AV75" i="17"/>
  <c r="AC76" i="17"/>
  <c r="AD76" i="17"/>
  <c r="AE76" i="17"/>
  <c r="AF76" i="17"/>
  <c r="AG76" i="17"/>
  <c r="AH76" i="17"/>
  <c r="AI76" i="17"/>
  <c r="AJ76" i="17"/>
  <c r="AK76" i="17"/>
  <c r="AL76" i="17"/>
  <c r="AM76" i="17"/>
  <c r="AN76" i="17"/>
  <c r="AO76" i="17"/>
  <c r="AP76" i="17"/>
  <c r="AQ76" i="17"/>
  <c r="AR76" i="17"/>
  <c r="AS76" i="17"/>
  <c r="AT76" i="17"/>
  <c r="AU76" i="17"/>
  <c r="AV76" i="17"/>
  <c r="AC77" i="17"/>
  <c r="AD77" i="17"/>
  <c r="AE77" i="17"/>
  <c r="AF77" i="17"/>
  <c r="AG77" i="17"/>
  <c r="AH77" i="17"/>
  <c r="AI77" i="17"/>
  <c r="AJ77" i="17"/>
  <c r="AK77" i="17"/>
  <c r="AL77" i="17"/>
  <c r="AM77" i="17"/>
  <c r="AN77" i="17"/>
  <c r="AO77" i="17"/>
  <c r="AP77" i="17"/>
  <c r="AQ77" i="17"/>
  <c r="AR77" i="17"/>
  <c r="AS77" i="17"/>
  <c r="AT77" i="17"/>
  <c r="AU77" i="17"/>
  <c r="AV77" i="17"/>
  <c r="AC78" i="17"/>
  <c r="AD78" i="17"/>
  <c r="AE78" i="17"/>
  <c r="AF78" i="17"/>
  <c r="AG78" i="17"/>
  <c r="AH78" i="17"/>
  <c r="AI78" i="17"/>
  <c r="AJ78" i="17"/>
  <c r="AK78" i="17"/>
  <c r="AL78" i="17"/>
  <c r="AM78" i="17"/>
  <c r="AN78" i="17"/>
  <c r="AO78" i="17"/>
  <c r="AP78" i="17"/>
  <c r="AQ78" i="17"/>
  <c r="AR78" i="17"/>
  <c r="AS78" i="17"/>
  <c r="AT78" i="17"/>
  <c r="AU78" i="17"/>
  <c r="AV78" i="17"/>
  <c r="AC79" i="17"/>
  <c r="AD79" i="17"/>
  <c r="AE79" i="17"/>
  <c r="AF79" i="17"/>
  <c r="AG79" i="17"/>
  <c r="AH79" i="17"/>
  <c r="AI79" i="17"/>
  <c r="AJ79" i="17"/>
  <c r="AK79" i="17"/>
  <c r="AL79" i="17"/>
  <c r="AM79" i="17"/>
  <c r="AN79" i="17"/>
  <c r="AO79" i="17"/>
  <c r="AP79" i="17"/>
  <c r="AQ79" i="17"/>
  <c r="AR79" i="17"/>
  <c r="AS79" i="17"/>
  <c r="AT79" i="17"/>
  <c r="AU79" i="17"/>
  <c r="AV79" i="17"/>
  <c r="AC80" i="17"/>
  <c r="AD80" i="17"/>
  <c r="AE80" i="17"/>
  <c r="AF80" i="17"/>
  <c r="AG80" i="17"/>
  <c r="AH80" i="17"/>
  <c r="AI80" i="17"/>
  <c r="AJ80" i="17"/>
  <c r="AK80" i="17"/>
  <c r="AL80" i="17"/>
  <c r="AM80" i="17"/>
  <c r="AN80" i="17"/>
  <c r="AO80" i="17"/>
  <c r="AP80" i="17"/>
  <c r="AQ80" i="17"/>
  <c r="AR80" i="17"/>
  <c r="AS80" i="17"/>
  <c r="AT80" i="17"/>
  <c r="AU80" i="17"/>
  <c r="AV80" i="17"/>
  <c r="AC81" i="17"/>
  <c r="AD81" i="17"/>
  <c r="AE81" i="17"/>
  <c r="AF81" i="17"/>
  <c r="AG81" i="17"/>
  <c r="AH81" i="17"/>
  <c r="AI81" i="17"/>
  <c r="AJ81" i="17"/>
  <c r="AK81" i="17"/>
  <c r="AL81" i="17"/>
  <c r="AM81" i="17"/>
  <c r="AN81" i="17"/>
  <c r="AO81" i="17"/>
  <c r="AP81" i="17"/>
  <c r="AQ81" i="17"/>
  <c r="AR81" i="17"/>
  <c r="AS81" i="17"/>
  <c r="AT81" i="17"/>
  <c r="AU81" i="17"/>
  <c r="AV81" i="17"/>
  <c r="AC82" i="17"/>
  <c r="AD82" i="17"/>
  <c r="AE82" i="17"/>
  <c r="AF82" i="17"/>
  <c r="AG82" i="17"/>
  <c r="AH82" i="17"/>
  <c r="AI82" i="17"/>
  <c r="AJ82" i="17"/>
  <c r="AK82" i="17"/>
  <c r="AL82" i="17"/>
  <c r="AM82" i="17"/>
  <c r="AN82" i="17"/>
  <c r="AO82" i="17"/>
  <c r="AP82" i="17"/>
  <c r="AQ82" i="17"/>
  <c r="AR82" i="17"/>
  <c r="AS82" i="17"/>
  <c r="AT82" i="17"/>
  <c r="AU82" i="17"/>
  <c r="AV82" i="17"/>
  <c r="AC83" i="17"/>
  <c r="AD83" i="17"/>
  <c r="AE83" i="17"/>
  <c r="AF83" i="17"/>
  <c r="AG83" i="17"/>
  <c r="AH83" i="17"/>
  <c r="AI83" i="17"/>
  <c r="AJ83" i="17"/>
  <c r="AK83" i="17"/>
  <c r="AL83" i="17"/>
  <c r="AM83" i="17"/>
  <c r="AN83" i="17"/>
  <c r="AO83" i="17"/>
  <c r="AP83" i="17"/>
  <c r="AQ83" i="17"/>
  <c r="AR83" i="17"/>
  <c r="AS83" i="17"/>
  <c r="AT83" i="17"/>
  <c r="AU83" i="17"/>
  <c r="AV83" i="17"/>
  <c r="AC84" i="17"/>
  <c r="AD84" i="17"/>
  <c r="AE84" i="17"/>
  <c r="AF84" i="17"/>
  <c r="AG84" i="17"/>
  <c r="AH84" i="17"/>
  <c r="AI84" i="17"/>
  <c r="AJ84" i="17"/>
  <c r="AK84" i="17"/>
  <c r="AL84" i="17"/>
  <c r="AM84" i="17"/>
  <c r="AN84" i="17"/>
  <c r="AO84" i="17"/>
  <c r="AP84" i="17"/>
  <c r="AQ84" i="17"/>
  <c r="AR84" i="17"/>
  <c r="AS84" i="17"/>
  <c r="AT84" i="17"/>
  <c r="AU84" i="17"/>
  <c r="AV84" i="17"/>
  <c r="AC85" i="17"/>
  <c r="AD85" i="17"/>
  <c r="AE85" i="17"/>
  <c r="AF85" i="17"/>
  <c r="AG85" i="17"/>
  <c r="AH85" i="17"/>
  <c r="AI85" i="17"/>
  <c r="AJ85" i="17"/>
  <c r="AK85" i="17"/>
  <c r="AL85" i="17"/>
  <c r="AM85" i="17"/>
  <c r="AN85" i="17"/>
  <c r="AO85" i="17"/>
  <c r="AP85" i="17"/>
  <c r="AQ85" i="17"/>
  <c r="AR85" i="17"/>
  <c r="AS85" i="17"/>
  <c r="AT85" i="17"/>
  <c r="AU85" i="17"/>
  <c r="AV85" i="17"/>
  <c r="AC86" i="17"/>
  <c r="AD86" i="17"/>
  <c r="AE86" i="17"/>
  <c r="AF86" i="17"/>
  <c r="AG86" i="17"/>
  <c r="AH86" i="17"/>
  <c r="AI86" i="17"/>
  <c r="AJ86" i="17"/>
  <c r="AK86" i="17"/>
  <c r="AL86" i="17"/>
  <c r="AM86" i="17"/>
  <c r="AN86" i="17"/>
  <c r="AO86" i="17"/>
  <c r="AP86" i="17"/>
  <c r="AQ86" i="17"/>
  <c r="AR86" i="17"/>
  <c r="AS86" i="17"/>
  <c r="AT86" i="17"/>
  <c r="AU86" i="17"/>
  <c r="AV86" i="17"/>
  <c r="AC87" i="17"/>
  <c r="AD87" i="17"/>
  <c r="AE87" i="17"/>
  <c r="AF87" i="17"/>
  <c r="AG87" i="17"/>
  <c r="AH87" i="17"/>
  <c r="AI87" i="17"/>
  <c r="AJ87" i="17"/>
  <c r="AK87" i="17"/>
  <c r="AL87" i="17"/>
  <c r="AM87" i="17"/>
  <c r="AN87" i="17"/>
  <c r="AO87" i="17"/>
  <c r="AP87" i="17"/>
  <c r="AQ87" i="17"/>
  <c r="AR87" i="17"/>
  <c r="AS87" i="17"/>
  <c r="AT87" i="17"/>
  <c r="AU87" i="17"/>
  <c r="AV87" i="17"/>
  <c r="AC88" i="17"/>
  <c r="AD88" i="17"/>
  <c r="AE88" i="17"/>
  <c r="AF88" i="17"/>
  <c r="AG88" i="17"/>
  <c r="AH88" i="17"/>
  <c r="AI88" i="17"/>
  <c r="AJ88" i="17"/>
  <c r="AK88" i="17"/>
  <c r="AL88" i="17"/>
  <c r="AM88" i="17"/>
  <c r="AN88" i="17"/>
  <c r="AO88" i="17"/>
  <c r="AP88" i="17"/>
  <c r="AQ88" i="17"/>
  <c r="AR88" i="17"/>
  <c r="AS88" i="17"/>
  <c r="AT88" i="17"/>
  <c r="AU88" i="17"/>
  <c r="AV88" i="17"/>
  <c r="AC89" i="17"/>
  <c r="AD89" i="17"/>
  <c r="AE89" i="17"/>
  <c r="AF89" i="17"/>
  <c r="AG89" i="17"/>
  <c r="AH89" i="17"/>
  <c r="AI89" i="17"/>
  <c r="AJ89" i="17"/>
  <c r="AK89" i="17"/>
  <c r="AL89" i="17"/>
  <c r="AM89" i="17"/>
  <c r="AN89" i="17"/>
  <c r="AO89" i="17"/>
  <c r="AP89" i="17"/>
  <c r="AQ89" i="17"/>
  <c r="AR89" i="17"/>
  <c r="AS89" i="17"/>
  <c r="AT89" i="17"/>
  <c r="AU89" i="17"/>
  <c r="AV89" i="17"/>
  <c r="AC90" i="17"/>
  <c r="AD90" i="17"/>
  <c r="AE90" i="17"/>
  <c r="AF90" i="17"/>
  <c r="AG90" i="17"/>
  <c r="AH90" i="17"/>
  <c r="AI90" i="17"/>
  <c r="AJ90" i="17"/>
  <c r="AK90" i="17"/>
  <c r="AL90" i="17"/>
  <c r="AM90" i="17"/>
  <c r="AN90" i="17"/>
  <c r="AO90" i="17"/>
  <c r="AP90" i="17"/>
  <c r="AQ90" i="17"/>
  <c r="AR90" i="17"/>
  <c r="AS90" i="17"/>
  <c r="AT90" i="17"/>
  <c r="AU90" i="17"/>
  <c r="AV90" i="17"/>
  <c r="AC91" i="17"/>
  <c r="AD91" i="17"/>
  <c r="AE91" i="17"/>
  <c r="AF91" i="17"/>
  <c r="AG91" i="17"/>
  <c r="AH91" i="17"/>
  <c r="AI91" i="17"/>
  <c r="AJ91" i="17"/>
  <c r="AK91" i="17"/>
  <c r="AL91" i="17"/>
  <c r="AM91" i="17"/>
  <c r="AN91" i="17"/>
  <c r="AO91" i="17"/>
  <c r="AP91" i="17"/>
  <c r="AQ91" i="17"/>
  <c r="AR91" i="17"/>
  <c r="AS91" i="17"/>
  <c r="AT91" i="17"/>
  <c r="AU91" i="17"/>
  <c r="AV91" i="17"/>
  <c r="AC92" i="17"/>
  <c r="AD92" i="17"/>
  <c r="AE92" i="17"/>
  <c r="AF92" i="17"/>
  <c r="AG92" i="17"/>
  <c r="AH92" i="17"/>
  <c r="AI92" i="17"/>
  <c r="AJ92" i="17"/>
  <c r="AK92" i="17"/>
  <c r="AL92" i="17"/>
  <c r="AM92" i="17"/>
  <c r="AN92" i="17"/>
  <c r="AO92" i="17"/>
  <c r="AP92" i="17"/>
  <c r="AQ92" i="17"/>
  <c r="AR92" i="17"/>
  <c r="AS92" i="17"/>
  <c r="AT92" i="17"/>
  <c r="AU92" i="17"/>
  <c r="AV92" i="17"/>
  <c r="AC93" i="17"/>
  <c r="AD93" i="17"/>
  <c r="AE93" i="17"/>
  <c r="AF93" i="17"/>
  <c r="AG93" i="17"/>
  <c r="AH93" i="17"/>
  <c r="AI93" i="17"/>
  <c r="AJ93" i="17"/>
  <c r="AK93" i="17"/>
  <c r="AL93" i="17"/>
  <c r="AM93" i="17"/>
  <c r="AN93" i="17"/>
  <c r="AO93" i="17"/>
  <c r="AP93" i="17"/>
  <c r="AQ93" i="17"/>
  <c r="AR93" i="17"/>
  <c r="AS93" i="17"/>
  <c r="AT93" i="17"/>
  <c r="AU93" i="17"/>
  <c r="AV93" i="17"/>
  <c r="AC94" i="17"/>
  <c r="AD94" i="17"/>
  <c r="AE94" i="17"/>
  <c r="AF94" i="17"/>
  <c r="AG94" i="17"/>
  <c r="AH94" i="17"/>
  <c r="AI94" i="17"/>
  <c r="AJ94" i="17"/>
  <c r="AK94" i="17"/>
  <c r="AL94" i="17"/>
  <c r="AM94" i="17"/>
  <c r="AN94" i="17"/>
  <c r="AO94" i="17"/>
  <c r="AP94" i="17"/>
  <c r="AQ94" i="17"/>
  <c r="AR94" i="17"/>
  <c r="AS94" i="17"/>
  <c r="AT94" i="17"/>
  <c r="AU94" i="17"/>
  <c r="AV94" i="17"/>
  <c r="AC95" i="17"/>
  <c r="AD95" i="17"/>
  <c r="AE95" i="17"/>
  <c r="AF95" i="17"/>
  <c r="AG95" i="17"/>
  <c r="AH95" i="17"/>
  <c r="AI95" i="17"/>
  <c r="AJ95" i="17"/>
  <c r="AK95" i="17"/>
  <c r="AL95" i="17"/>
  <c r="AM95" i="17"/>
  <c r="AN95" i="17"/>
  <c r="AO95" i="17"/>
  <c r="AP95" i="17"/>
  <c r="AQ95" i="17"/>
  <c r="AR95" i="17"/>
  <c r="AS95" i="17"/>
  <c r="AT95" i="17"/>
  <c r="AU95" i="17"/>
  <c r="AV95" i="17"/>
  <c r="AC96" i="17"/>
  <c r="AD96" i="17"/>
  <c r="AE96" i="17"/>
  <c r="AF96" i="17"/>
  <c r="AG96" i="17"/>
  <c r="AH96" i="17"/>
  <c r="AI96" i="17"/>
  <c r="AJ96" i="17"/>
  <c r="AK96" i="17"/>
  <c r="AL96" i="17"/>
  <c r="AM96" i="17"/>
  <c r="AN96" i="17"/>
  <c r="AO96" i="17"/>
  <c r="AP96" i="17"/>
  <c r="AQ96" i="17"/>
  <c r="AR96" i="17"/>
  <c r="AS96" i="17"/>
  <c r="AT96" i="17"/>
  <c r="AU96" i="17"/>
  <c r="AV96" i="17"/>
  <c r="AC97" i="17"/>
  <c r="AD97" i="17"/>
  <c r="AE97" i="17"/>
  <c r="AF97" i="17"/>
  <c r="AG97" i="17"/>
  <c r="AH97" i="17"/>
  <c r="AI97" i="17"/>
  <c r="AJ97" i="17"/>
  <c r="AK97" i="17"/>
  <c r="AL97" i="17"/>
  <c r="AM97" i="17"/>
  <c r="AN97" i="17"/>
  <c r="AO97" i="17"/>
  <c r="AP97" i="17"/>
  <c r="AQ97" i="17"/>
  <c r="AR97" i="17"/>
  <c r="AS97" i="17"/>
  <c r="AT97" i="17"/>
  <c r="AU97" i="17"/>
  <c r="AV97" i="17"/>
  <c r="AC98" i="17"/>
  <c r="AD98" i="17"/>
  <c r="AE98" i="17"/>
  <c r="AF98" i="17"/>
  <c r="AG98" i="17"/>
  <c r="AH98" i="17"/>
  <c r="AI98" i="17"/>
  <c r="AJ98" i="17"/>
  <c r="AK98" i="17"/>
  <c r="AL98" i="17"/>
  <c r="AM98" i="17"/>
  <c r="AN98" i="17"/>
  <c r="AO98" i="17"/>
  <c r="AP98" i="17"/>
  <c r="AQ98" i="17"/>
  <c r="AR98" i="17"/>
  <c r="AS98" i="17"/>
  <c r="AT98" i="17"/>
  <c r="AU98" i="17"/>
  <c r="AV98" i="17"/>
  <c r="AC99" i="17"/>
  <c r="AD99" i="17"/>
  <c r="AE99" i="17"/>
  <c r="AF99" i="17"/>
  <c r="AG99" i="17"/>
  <c r="AH99" i="17"/>
  <c r="AI99" i="17"/>
  <c r="AJ99" i="17"/>
  <c r="AK99" i="17"/>
  <c r="AL99" i="17"/>
  <c r="AM99" i="17"/>
  <c r="AN99" i="17"/>
  <c r="AO99" i="17"/>
  <c r="AP99" i="17"/>
  <c r="AQ99" i="17"/>
  <c r="AR99" i="17"/>
  <c r="AS99" i="17"/>
  <c r="AT99" i="17"/>
  <c r="AU99" i="17"/>
  <c r="AV99" i="17"/>
  <c r="AC100" i="17"/>
  <c r="AD100" i="17"/>
  <c r="AE100" i="17"/>
  <c r="AF100" i="17"/>
  <c r="AG100" i="17"/>
  <c r="AH100" i="17"/>
  <c r="AI100" i="17"/>
  <c r="AJ100" i="17"/>
  <c r="AK100" i="17"/>
  <c r="AL100" i="17"/>
  <c r="AM100" i="17"/>
  <c r="AN100" i="17"/>
  <c r="AO100" i="17"/>
  <c r="AP100" i="17"/>
  <c r="AQ100" i="17"/>
  <c r="AR100" i="17"/>
  <c r="AS100" i="17"/>
  <c r="AT100" i="17"/>
  <c r="AU100" i="17"/>
  <c r="AV100" i="17"/>
  <c r="AC101" i="17"/>
  <c r="AD101" i="17"/>
  <c r="AE101" i="17"/>
  <c r="AF101" i="17"/>
  <c r="AG101" i="17"/>
  <c r="AH101" i="17"/>
  <c r="AI101" i="17"/>
  <c r="AJ101" i="17"/>
  <c r="AK101" i="17"/>
  <c r="AL101" i="17"/>
  <c r="AM101" i="17"/>
  <c r="AN101" i="17"/>
  <c r="AO101" i="17"/>
  <c r="AP101" i="17"/>
  <c r="AQ101" i="17"/>
  <c r="AR101" i="17"/>
  <c r="AS101" i="17"/>
  <c r="AT101" i="17"/>
  <c r="AU101" i="17"/>
  <c r="AV101" i="17"/>
  <c r="AC102" i="17"/>
  <c r="AD102" i="17"/>
  <c r="AE102" i="17"/>
  <c r="AF102" i="17"/>
  <c r="AG102" i="17"/>
  <c r="AH102" i="17"/>
  <c r="AI102" i="17"/>
  <c r="AJ102" i="17"/>
  <c r="AK102" i="17"/>
  <c r="AL102" i="17"/>
  <c r="AM102" i="17"/>
  <c r="AN102" i="17"/>
  <c r="AO102" i="17"/>
  <c r="AP102" i="17"/>
  <c r="AQ102" i="17"/>
  <c r="AR102" i="17"/>
  <c r="AS102" i="17"/>
  <c r="AT102" i="17"/>
  <c r="AU102" i="17"/>
  <c r="AV102" i="17"/>
  <c r="AC103" i="17"/>
  <c r="AD103" i="17"/>
  <c r="AE103" i="17"/>
  <c r="AF103" i="17"/>
  <c r="AG103" i="17"/>
  <c r="AH103" i="17"/>
  <c r="AI103" i="17"/>
  <c r="AJ103" i="17"/>
  <c r="AK103" i="17"/>
  <c r="AL103" i="17"/>
  <c r="AM103" i="17"/>
  <c r="AN103" i="17"/>
  <c r="AO103" i="17"/>
  <c r="AP103" i="17"/>
  <c r="AQ103" i="17"/>
  <c r="AR103" i="17"/>
  <c r="AS103" i="17"/>
  <c r="AT103" i="17"/>
  <c r="AU103" i="17"/>
  <c r="AV103" i="17"/>
  <c r="AC104" i="17"/>
  <c r="AD104" i="17"/>
  <c r="AE104" i="17"/>
  <c r="AF104" i="17"/>
  <c r="AG104" i="17"/>
  <c r="AH104" i="17"/>
  <c r="AI104" i="17"/>
  <c r="AJ104" i="17"/>
  <c r="AK104" i="17"/>
  <c r="AL104" i="17"/>
  <c r="AM104" i="17"/>
  <c r="AN104" i="17"/>
  <c r="AO104" i="17"/>
  <c r="AP104" i="17"/>
  <c r="AQ104" i="17"/>
  <c r="AR104" i="17"/>
  <c r="AS104" i="17"/>
  <c r="AT104" i="17"/>
  <c r="AU104" i="17"/>
  <c r="AV104" i="17"/>
  <c r="AC105" i="17"/>
  <c r="AD105" i="17"/>
  <c r="AE105" i="17"/>
  <c r="AF105" i="17"/>
  <c r="AG105" i="17"/>
  <c r="AH105" i="17"/>
  <c r="AI105" i="17"/>
  <c r="AJ105" i="17"/>
  <c r="AK105" i="17"/>
  <c r="AL105" i="17"/>
  <c r="AM105" i="17"/>
  <c r="AN105" i="17"/>
  <c r="AO105" i="17"/>
  <c r="AP105" i="17"/>
  <c r="AQ105" i="17"/>
  <c r="AR105" i="17"/>
  <c r="AS105" i="17"/>
  <c r="AT105" i="17"/>
  <c r="AU105" i="17"/>
  <c r="AV105" i="17"/>
  <c r="AC106" i="17"/>
  <c r="AD106" i="17"/>
  <c r="AE106" i="17"/>
  <c r="AF106" i="17"/>
  <c r="AG106" i="17"/>
  <c r="AH106" i="17"/>
  <c r="AI106" i="17"/>
  <c r="AJ106" i="17"/>
  <c r="AK106" i="17"/>
  <c r="AL106" i="17"/>
  <c r="AM106" i="17"/>
  <c r="AN106" i="17"/>
  <c r="AO106" i="17"/>
  <c r="AP106" i="17"/>
  <c r="AQ106" i="17"/>
  <c r="AR106" i="17"/>
  <c r="AS106" i="17"/>
  <c r="AT106" i="17"/>
  <c r="AU106" i="17"/>
  <c r="AV106" i="17"/>
  <c r="AC107" i="17"/>
  <c r="AD107" i="17"/>
  <c r="AE107" i="17"/>
  <c r="AF107" i="17"/>
  <c r="AG107" i="17"/>
  <c r="AH107" i="17"/>
  <c r="AI107" i="17"/>
  <c r="AJ107" i="17"/>
  <c r="AK107" i="17"/>
  <c r="AL107" i="17"/>
  <c r="AM107" i="17"/>
  <c r="AN107" i="17"/>
  <c r="AO107" i="17"/>
  <c r="AP107" i="17"/>
  <c r="AQ107" i="17"/>
  <c r="AR107" i="17"/>
  <c r="AS107" i="17"/>
  <c r="AT107" i="17"/>
  <c r="AU107" i="17"/>
  <c r="AV107" i="17"/>
  <c r="AC108" i="17"/>
  <c r="AD108" i="17"/>
  <c r="AE108" i="17"/>
  <c r="AF108" i="17"/>
  <c r="AG108" i="17"/>
  <c r="AH108" i="17"/>
  <c r="AI108" i="17"/>
  <c r="AJ108" i="17"/>
  <c r="AK108" i="17"/>
  <c r="AL108" i="17"/>
  <c r="AM108" i="17"/>
  <c r="AN108" i="17"/>
  <c r="AO108" i="17"/>
  <c r="AP108" i="17"/>
  <c r="AQ108" i="17"/>
  <c r="AR108" i="17"/>
  <c r="AS108" i="17"/>
  <c r="AT108" i="17"/>
  <c r="AU108" i="17"/>
  <c r="AV108" i="17"/>
  <c r="AC109" i="17"/>
  <c r="AD109" i="17"/>
  <c r="AE109" i="17"/>
  <c r="AF109" i="17"/>
  <c r="AG109" i="17"/>
  <c r="AH109" i="17"/>
  <c r="AI109" i="17"/>
  <c r="AJ109" i="17"/>
  <c r="AK109" i="17"/>
  <c r="AL109" i="17"/>
  <c r="AM109" i="17"/>
  <c r="AN109" i="17"/>
  <c r="AO109" i="17"/>
  <c r="AP109" i="17"/>
  <c r="AQ109" i="17"/>
  <c r="AR109" i="17"/>
  <c r="AS109" i="17"/>
  <c r="AT109" i="17"/>
  <c r="AU109" i="17"/>
  <c r="AV109" i="17"/>
  <c r="AC110" i="17"/>
  <c r="AD110" i="17"/>
  <c r="AE110" i="17"/>
  <c r="AF110" i="17"/>
  <c r="AG110" i="17"/>
  <c r="AH110" i="17"/>
  <c r="AI110" i="17"/>
  <c r="AJ110" i="17"/>
  <c r="AK110" i="17"/>
  <c r="AL110" i="17"/>
  <c r="AM110" i="17"/>
  <c r="AN110" i="17"/>
  <c r="AO110" i="17"/>
  <c r="AP110" i="17"/>
  <c r="AQ110" i="17"/>
  <c r="AR110" i="17"/>
  <c r="AS110" i="17"/>
  <c r="AT110" i="17"/>
  <c r="AU110" i="17"/>
  <c r="AV110" i="17"/>
  <c r="AC111" i="17"/>
  <c r="AD111" i="17"/>
  <c r="AE111" i="17"/>
  <c r="AF111" i="17"/>
  <c r="AG111" i="17"/>
  <c r="AH111" i="17"/>
  <c r="AI111" i="17"/>
  <c r="AJ111" i="17"/>
  <c r="AK111" i="17"/>
  <c r="AL111" i="17"/>
  <c r="AM111" i="17"/>
  <c r="AN111" i="17"/>
  <c r="AO111" i="17"/>
  <c r="AP111" i="17"/>
  <c r="AQ111" i="17"/>
  <c r="AR111" i="17"/>
  <c r="AS111" i="17"/>
  <c r="AT111" i="17"/>
  <c r="AU111" i="17"/>
  <c r="AV111" i="17"/>
  <c r="AC112" i="17"/>
  <c r="AD112" i="17"/>
  <c r="AE112" i="17"/>
  <c r="AF112" i="17"/>
  <c r="AG112" i="17"/>
  <c r="AH112" i="17"/>
  <c r="AI112" i="17"/>
  <c r="AJ112" i="17"/>
  <c r="AK112" i="17"/>
  <c r="AL112" i="17"/>
  <c r="AM112" i="17"/>
  <c r="AN112" i="17"/>
  <c r="AO112" i="17"/>
  <c r="AP112" i="17"/>
  <c r="AQ112" i="17"/>
  <c r="AR112" i="17"/>
  <c r="AS112" i="17"/>
  <c r="AT112" i="17"/>
  <c r="AU112" i="17"/>
  <c r="AV112" i="17"/>
  <c r="AC113" i="17"/>
  <c r="AD113" i="17"/>
  <c r="AE113" i="17"/>
  <c r="AF113" i="17"/>
  <c r="AG113" i="17"/>
  <c r="AH113" i="17"/>
  <c r="AI113" i="17"/>
  <c r="AJ113" i="17"/>
  <c r="AK113" i="17"/>
  <c r="AL113" i="17"/>
  <c r="AM113" i="17"/>
  <c r="AN113" i="17"/>
  <c r="AO113" i="17"/>
  <c r="AP113" i="17"/>
  <c r="AQ113" i="17"/>
  <c r="AR113" i="17"/>
  <c r="AS113" i="17"/>
  <c r="AT113" i="17"/>
  <c r="AU113" i="17"/>
  <c r="AV113" i="17"/>
  <c r="AC114" i="17"/>
  <c r="AD114" i="17"/>
  <c r="AE114" i="17"/>
  <c r="AF114" i="17"/>
  <c r="AG114" i="17"/>
  <c r="AH114" i="17"/>
  <c r="AI114" i="17"/>
  <c r="AJ114" i="17"/>
  <c r="AK114" i="17"/>
  <c r="AL114" i="17"/>
  <c r="AM114" i="17"/>
  <c r="AN114" i="17"/>
  <c r="AO114" i="17"/>
  <c r="AP114" i="17"/>
  <c r="AQ114" i="17"/>
  <c r="AR114" i="17"/>
  <c r="AS114" i="17"/>
  <c r="AT114" i="17"/>
  <c r="AU114" i="17"/>
  <c r="AV114" i="17"/>
  <c r="AC115" i="17"/>
  <c r="AD115" i="17"/>
  <c r="AE115" i="17"/>
  <c r="AF115" i="17"/>
  <c r="AG115" i="17"/>
  <c r="AH115" i="17"/>
  <c r="AI115" i="17"/>
  <c r="AJ115" i="17"/>
  <c r="AK115" i="17"/>
  <c r="AL115" i="17"/>
  <c r="AM115" i="17"/>
  <c r="AN115" i="17"/>
  <c r="AO115" i="17"/>
  <c r="AP115" i="17"/>
  <c r="AQ115" i="17"/>
  <c r="AR115" i="17"/>
  <c r="AS115" i="17"/>
  <c r="AT115" i="17"/>
  <c r="AU115" i="17"/>
  <c r="AV115" i="17"/>
  <c r="AC116" i="17"/>
  <c r="AD116" i="17"/>
  <c r="AE116" i="17"/>
  <c r="AF116" i="17"/>
  <c r="AG116" i="17"/>
  <c r="AH116" i="17"/>
  <c r="AI116" i="17"/>
  <c r="AJ116" i="17"/>
  <c r="AK116" i="17"/>
  <c r="AL116" i="17"/>
  <c r="AM116" i="17"/>
  <c r="AN116" i="17"/>
  <c r="AO116" i="17"/>
  <c r="AP116" i="17"/>
  <c r="AQ116" i="17"/>
  <c r="AR116" i="17"/>
  <c r="AS116" i="17"/>
  <c r="AT116" i="17"/>
  <c r="AU116" i="17"/>
  <c r="AV116" i="17"/>
  <c r="AC117" i="17"/>
  <c r="AD117" i="17"/>
  <c r="AE117" i="17"/>
  <c r="AF117" i="17"/>
  <c r="AG117" i="17"/>
  <c r="AH117" i="17"/>
  <c r="AI117" i="17"/>
  <c r="AJ117" i="17"/>
  <c r="AK117" i="17"/>
  <c r="AL117" i="17"/>
  <c r="AM117" i="17"/>
  <c r="AN117" i="17"/>
  <c r="AO117" i="17"/>
  <c r="AP117" i="17"/>
  <c r="AQ117" i="17"/>
  <c r="AR117" i="17"/>
  <c r="AS117" i="17"/>
  <c r="AT117" i="17"/>
  <c r="AU117" i="17"/>
  <c r="AV117" i="17"/>
  <c r="AC118" i="17"/>
  <c r="AD118" i="17"/>
  <c r="AE118" i="17"/>
  <c r="AF118" i="17"/>
  <c r="AG118" i="17"/>
  <c r="AH118" i="17"/>
  <c r="AI118" i="17"/>
  <c r="AJ118" i="17"/>
  <c r="AK118" i="17"/>
  <c r="AL118" i="17"/>
  <c r="AM118" i="17"/>
  <c r="AN118" i="17"/>
  <c r="AO118" i="17"/>
  <c r="AP118" i="17"/>
  <c r="AQ118" i="17"/>
  <c r="AR118" i="17"/>
  <c r="AS118" i="17"/>
  <c r="AT118" i="17"/>
  <c r="AU118" i="17"/>
  <c r="AV118" i="17"/>
  <c r="AC119" i="17"/>
  <c r="AD119" i="17"/>
  <c r="AE119" i="17"/>
  <c r="AF119" i="17"/>
  <c r="AG119" i="17"/>
  <c r="AH119" i="17"/>
  <c r="AI119" i="17"/>
  <c r="AJ119" i="17"/>
  <c r="AK119" i="17"/>
  <c r="AL119" i="17"/>
  <c r="AM119" i="17"/>
  <c r="AN119" i="17"/>
  <c r="AO119" i="17"/>
  <c r="AP119" i="17"/>
  <c r="AQ119" i="17"/>
  <c r="AR119" i="17"/>
  <c r="AS119" i="17"/>
  <c r="AT119" i="17"/>
  <c r="AU119" i="17"/>
  <c r="AV119" i="17"/>
  <c r="AC120" i="17"/>
  <c r="AD120" i="17"/>
  <c r="AE120" i="17"/>
  <c r="AF120" i="17"/>
  <c r="AG120" i="17"/>
  <c r="AH120" i="17"/>
  <c r="AI120" i="17"/>
  <c r="AJ120" i="17"/>
  <c r="AK120" i="17"/>
  <c r="AL120" i="17"/>
  <c r="AM120" i="17"/>
  <c r="AN120" i="17"/>
  <c r="AO120" i="17"/>
  <c r="AP120" i="17"/>
  <c r="AQ120" i="17"/>
  <c r="AR120" i="17"/>
  <c r="AS120" i="17"/>
  <c r="AT120" i="17"/>
  <c r="AU120" i="17"/>
  <c r="AV120" i="17"/>
  <c r="AC121" i="17"/>
  <c r="AD121" i="17"/>
  <c r="AE121" i="17"/>
  <c r="AF121" i="17"/>
  <c r="AG121" i="17"/>
  <c r="AH121" i="17"/>
  <c r="AI121" i="17"/>
  <c r="AJ121" i="17"/>
  <c r="AK121" i="17"/>
  <c r="AL121" i="17"/>
  <c r="AM121" i="17"/>
  <c r="AN121" i="17"/>
  <c r="AO121" i="17"/>
  <c r="AP121" i="17"/>
  <c r="AQ121" i="17"/>
  <c r="AR121" i="17"/>
  <c r="AS121" i="17"/>
  <c r="AT121" i="17"/>
  <c r="AU121" i="17"/>
  <c r="AV121" i="17"/>
  <c r="AC122" i="17"/>
  <c r="AD122" i="17"/>
  <c r="AE122" i="17"/>
  <c r="AF122" i="17"/>
  <c r="AG122" i="17"/>
  <c r="AH122" i="17"/>
  <c r="AI122" i="17"/>
  <c r="AJ122" i="17"/>
  <c r="AK122" i="17"/>
  <c r="AL122" i="17"/>
  <c r="AM122" i="17"/>
  <c r="AN122" i="17"/>
  <c r="AO122" i="17"/>
  <c r="AP122" i="17"/>
  <c r="AQ122" i="17"/>
  <c r="AR122" i="17"/>
  <c r="AS122" i="17"/>
  <c r="AT122" i="17"/>
  <c r="AU122" i="17"/>
  <c r="AV122" i="17"/>
  <c r="AC123" i="17"/>
  <c r="AD123" i="17"/>
  <c r="AE123" i="17"/>
  <c r="AF123" i="17"/>
  <c r="AG123" i="17"/>
  <c r="AH123" i="17"/>
  <c r="AI123" i="17"/>
  <c r="AJ123" i="17"/>
  <c r="AK123" i="17"/>
  <c r="AL123" i="17"/>
  <c r="AM123" i="17"/>
  <c r="AN123" i="17"/>
  <c r="AO123" i="17"/>
  <c r="AP123" i="17"/>
  <c r="AQ123" i="17"/>
  <c r="AR123" i="17"/>
  <c r="AS123" i="17"/>
  <c r="AT123" i="17"/>
  <c r="AU123" i="17"/>
  <c r="AV123" i="17"/>
  <c r="AC124" i="17"/>
  <c r="AD124" i="17"/>
  <c r="AE124" i="17"/>
  <c r="AF124" i="17"/>
  <c r="AG124" i="17"/>
  <c r="AH124" i="17"/>
  <c r="AI124" i="17"/>
  <c r="AJ124" i="17"/>
  <c r="AK124" i="17"/>
  <c r="AL124" i="17"/>
  <c r="AM124" i="17"/>
  <c r="AN124" i="17"/>
  <c r="AO124" i="17"/>
  <c r="AP124" i="17"/>
  <c r="AQ124" i="17"/>
  <c r="AR124" i="17"/>
  <c r="AS124" i="17"/>
  <c r="AT124" i="17"/>
  <c r="AU124" i="17"/>
  <c r="AV124" i="17"/>
  <c r="AC125" i="17"/>
  <c r="AD125" i="17"/>
  <c r="AE125" i="17"/>
  <c r="AF125" i="17"/>
  <c r="AG125" i="17"/>
  <c r="AH125" i="17"/>
  <c r="AI125" i="17"/>
  <c r="AJ125" i="17"/>
  <c r="AK125" i="17"/>
  <c r="AL125" i="17"/>
  <c r="AM125" i="17"/>
  <c r="AN125" i="17"/>
  <c r="AO125" i="17"/>
  <c r="AP125" i="17"/>
  <c r="AQ125" i="17"/>
  <c r="AR125" i="17"/>
  <c r="AS125" i="17"/>
  <c r="AT125" i="17"/>
  <c r="AU125" i="17"/>
  <c r="AV125" i="17"/>
  <c r="AC126" i="17"/>
  <c r="AD126" i="17"/>
  <c r="AE126" i="17"/>
  <c r="AF126" i="17"/>
  <c r="AG126" i="17"/>
  <c r="AH126" i="17"/>
  <c r="AI126" i="17"/>
  <c r="AJ126" i="17"/>
  <c r="AK126" i="17"/>
  <c r="AL126" i="17"/>
  <c r="AM126" i="17"/>
  <c r="AN126" i="17"/>
  <c r="AO126" i="17"/>
  <c r="AP126" i="17"/>
  <c r="AQ126" i="17"/>
  <c r="AR126" i="17"/>
  <c r="AS126" i="17"/>
  <c r="AT126" i="17"/>
  <c r="AU126" i="17"/>
  <c r="AV126" i="17"/>
  <c r="AC127" i="17"/>
  <c r="AD127" i="17"/>
  <c r="AE127" i="17"/>
  <c r="AF127" i="17"/>
  <c r="AG127" i="17"/>
  <c r="AH127" i="17"/>
  <c r="AI127" i="17"/>
  <c r="AJ127" i="17"/>
  <c r="AK127" i="17"/>
  <c r="AL127" i="17"/>
  <c r="AM127" i="17"/>
  <c r="AN127" i="17"/>
  <c r="AO127" i="17"/>
  <c r="AP127" i="17"/>
  <c r="AQ127" i="17"/>
  <c r="AR127" i="17"/>
  <c r="AS127" i="17"/>
  <c r="AT127" i="17"/>
  <c r="AU127" i="17"/>
  <c r="AV127" i="17"/>
  <c r="AC128" i="17"/>
  <c r="AD128" i="17"/>
  <c r="AE128" i="17"/>
  <c r="AF128" i="17"/>
  <c r="AG128" i="17"/>
  <c r="AH128" i="17"/>
  <c r="AI128" i="17"/>
  <c r="AJ128" i="17"/>
  <c r="AK128" i="17"/>
  <c r="AL128" i="17"/>
  <c r="AM128" i="17"/>
  <c r="AN128" i="17"/>
  <c r="AO128" i="17"/>
  <c r="AP128" i="17"/>
  <c r="AQ128" i="17"/>
  <c r="AR128" i="17"/>
  <c r="AS128" i="17"/>
  <c r="AT128" i="17"/>
  <c r="AU128" i="17"/>
  <c r="AV128" i="17"/>
  <c r="AC129" i="17"/>
  <c r="AD129" i="17"/>
  <c r="AE129" i="17"/>
  <c r="AF129" i="17"/>
  <c r="AG129" i="17"/>
  <c r="AH129" i="17"/>
  <c r="AI129" i="17"/>
  <c r="AJ129" i="17"/>
  <c r="AK129" i="17"/>
  <c r="AL129" i="17"/>
  <c r="AM129" i="17"/>
  <c r="AN129" i="17"/>
  <c r="AO129" i="17"/>
  <c r="AP129" i="17"/>
  <c r="AQ129" i="17"/>
  <c r="AR129" i="17"/>
  <c r="AS129" i="17"/>
  <c r="AT129" i="17"/>
  <c r="AU129" i="17"/>
  <c r="AV129" i="17"/>
  <c r="AC130" i="17"/>
  <c r="AD130" i="17"/>
  <c r="AE130" i="17"/>
  <c r="AF130" i="17"/>
  <c r="AG130" i="17"/>
  <c r="AH130" i="17"/>
  <c r="AI130" i="17"/>
  <c r="AJ130" i="17"/>
  <c r="AK130" i="17"/>
  <c r="AL130" i="17"/>
  <c r="AM130" i="17"/>
  <c r="AN130" i="17"/>
  <c r="AO130" i="17"/>
  <c r="AP130" i="17"/>
  <c r="AQ130" i="17"/>
  <c r="AR130" i="17"/>
  <c r="AS130" i="17"/>
  <c r="AT130" i="17"/>
  <c r="AU130" i="17"/>
  <c r="AV130" i="17"/>
  <c r="AC131" i="17"/>
  <c r="AD131" i="17"/>
  <c r="AE131" i="17"/>
  <c r="AF131" i="17"/>
  <c r="AG131" i="17"/>
  <c r="AH131" i="17"/>
  <c r="AI131" i="17"/>
  <c r="AJ131" i="17"/>
  <c r="AK131" i="17"/>
  <c r="AL131" i="17"/>
  <c r="AM131" i="17"/>
  <c r="AN131" i="17"/>
  <c r="AO131" i="17"/>
  <c r="AP131" i="17"/>
  <c r="AQ131" i="17"/>
  <c r="AR131" i="17"/>
  <c r="AS131" i="17"/>
  <c r="AT131" i="17"/>
  <c r="AU131" i="17"/>
  <c r="AV131" i="17"/>
  <c r="AC132" i="17"/>
  <c r="AD132" i="17"/>
  <c r="AE132" i="17"/>
  <c r="AF132" i="17"/>
  <c r="AG132" i="17"/>
  <c r="AH132" i="17"/>
  <c r="AI132" i="17"/>
  <c r="AJ132" i="17"/>
  <c r="AK132" i="17"/>
  <c r="AL132" i="17"/>
  <c r="AM132" i="17"/>
  <c r="AN132" i="17"/>
  <c r="AO132" i="17"/>
  <c r="AP132" i="17"/>
  <c r="AQ132" i="17"/>
  <c r="AR132" i="17"/>
  <c r="AS132" i="17"/>
  <c r="AT132" i="17"/>
  <c r="AU132" i="17"/>
  <c r="AV132" i="17"/>
  <c r="AC133" i="17"/>
  <c r="AD133" i="17"/>
  <c r="AE133" i="17"/>
  <c r="AF133" i="17"/>
  <c r="AG133" i="17"/>
  <c r="AH133" i="17"/>
  <c r="AI133" i="17"/>
  <c r="AJ133" i="17"/>
  <c r="AK133" i="17"/>
  <c r="AL133" i="17"/>
  <c r="AM133" i="17"/>
  <c r="AN133" i="17"/>
  <c r="AO133" i="17"/>
  <c r="AP133" i="17"/>
  <c r="AQ133" i="17"/>
  <c r="AR133" i="17"/>
  <c r="AS133" i="17"/>
  <c r="AT133" i="17"/>
  <c r="AU133" i="17"/>
  <c r="AV133" i="17"/>
  <c r="AC134" i="17"/>
  <c r="AD134" i="17"/>
  <c r="AE134" i="17"/>
  <c r="AF134" i="17"/>
  <c r="AG134" i="17"/>
  <c r="AH134" i="17"/>
  <c r="AI134" i="17"/>
  <c r="AJ134" i="17"/>
  <c r="AK134" i="17"/>
  <c r="AL134" i="17"/>
  <c r="AM134" i="17"/>
  <c r="AN134" i="17"/>
  <c r="AO134" i="17"/>
  <c r="AP134" i="17"/>
  <c r="AQ134" i="17"/>
  <c r="AR134" i="17"/>
  <c r="AS134" i="17"/>
  <c r="AT134" i="17"/>
  <c r="AU134" i="17"/>
  <c r="AV134" i="17"/>
  <c r="AC135" i="17"/>
  <c r="AD135" i="17"/>
  <c r="AE135" i="17"/>
  <c r="AF135" i="17"/>
  <c r="AG135" i="17"/>
  <c r="AH135" i="17"/>
  <c r="AI135" i="17"/>
  <c r="AJ135" i="17"/>
  <c r="AK135" i="17"/>
  <c r="AL135" i="17"/>
  <c r="AM135" i="17"/>
  <c r="AN135" i="17"/>
  <c r="AO135" i="17"/>
  <c r="AP135" i="17"/>
  <c r="AQ135" i="17"/>
  <c r="AR135" i="17"/>
  <c r="AS135" i="17"/>
  <c r="AT135" i="17"/>
  <c r="AU135" i="17"/>
  <c r="AV135" i="17"/>
  <c r="AC136" i="17"/>
  <c r="AD136" i="17"/>
  <c r="AE136" i="17"/>
  <c r="AF136" i="17"/>
  <c r="AG136" i="17"/>
  <c r="AH136" i="17"/>
  <c r="AI136" i="17"/>
  <c r="AJ136" i="17"/>
  <c r="AK136" i="17"/>
  <c r="AL136" i="17"/>
  <c r="AM136" i="17"/>
  <c r="AN136" i="17"/>
  <c r="AO136" i="17"/>
  <c r="AP136" i="17"/>
  <c r="AQ136" i="17"/>
  <c r="AR136" i="17"/>
  <c r="AS136" i="17"/>
  <c r="AT136" i="17"/>
  <c r="AU136" i="17"/>
  <c r="AV136" i="17"/>
  <c r="AC137" i="17"/>
  <c r="AD137" i="17"/>
  <c r="AE137" i="17"/>
  <c r="AF137" i="17"/>
  <c r="AG137" i="17"/>
  <c r="AH137" i="17"/>
  <c r="AI137" i="17"/>
  <c r="AJ137" i="17"/>
  <c r="AK137" i="17"/>
  <c r="AL137" i="17"/>
  <c r="AM137" i="17"/>
  <c r="AN137" i="17"/>
  <c r="AO137" i="17"/>
  <c r="AP137" i="17"/>
  <c r="AQ137" i="17"/>
  <c r="AR137" i="17"/>
  <c r="AS137" i="17"/>
  <c r="AT137" i="17"/>
  <c r="AU137" i="17"/>
  <c r="AV137" i="17"/>
  <c r="AC138" i="17"/>
  <c r="AD138" i="17"/>
  <c r="AE138" i="17"/>
  <c r="AF138" i="17"/>
  <c r="AG138" i="17"/>
  <c r="AH138" i="17"/>
  <c r="AI138" i="17"/>
  <c r="AJ138" i="17"/>
  <c r="AK138" i="17"/>
  <c r="AL138" i="17"/>
  <c r="AM138" i="17"/>
  <c r="AN138" i="17"/>
  <c r="AO138" i="17"/>
  <c r="AP138" i="17"/>
  <c r="AQ138" i="17"/>
  <c r="AR138" i="17"/>
  <c r="AS138" i="17"/>
  <c r="AT138" i="17"/>
  <c r="AU138" i="17"/>
  <c r="AV138" i="17"/>
  <c r="AC139" i="17"/>
  <c r="AD139" i="17"/>
  <c r="AE139" i="17"/>
  <c r="AF139" i="17"/>
  <c r="AG139" i="17"/>
  <c r="AH139" i="17"/>
  <c r="AI139" i="17"/>
  <c r="AJ139" i="17"/>
  <c r="AK139" i="17"/>
  <c r="AL139" i="17"/>
  <c r="AM139" i="17"/>
  <c r="AN139" i="17"/>
  <c r="AO139" i="17"/>
  <c r="AP139" i="17"/>
  <c r="AQ139" i="17"/>
  <c r="AR139" i="17"/>
  <c r="AS139" i="17"/>
  <c r="AT139" i="17"/>
  <c r="AU139" i="17"/>
  <c r="AV139" i="17"/>
  <c r="AC140" i="17"/>
  <c r="AD140" i="17"/>
  <c r="AE140" i="17"/>
  <c r="AF140" i="17"/>
  <c r="AG140" i="17"/>
  <c r="AH140" i="17"/>
  <c r="AI140" i="17"/>
  <c r="AJ140" i="17"/>
  <c r="AK140" i="17"/>
  <c r="AL140" i="17"/>
  <c r="AM140" i="17"/>
  <c r="AN140" i="17"/>
  <c r="AO140" i="17"/>
  <c r="AP140" i="17"/>
  <c r="AQ140" i="17"/>
  <c r="AR140" i="17"/>
  <c r="AS140" i="17"/>
  <c r="AT140" i="17"/>
  <c r="AU140" i="17"/>
  <c r="AV140" i="17"/>
  <c r="AC141" i="17"/>
  <c r="AD141" i="17"/>
  <c r="AE141" i="17"/>
  <c r="AF141" i="17"/>
  <c r="AG141" i="17"/>
  <c r="AH141" i="17"/>
  <c r="AI141" i="17"/>
  <c r="AJ141" i="17"/>
  <c r="AK141" i="17"/>
  <c r="AL141" i="17"/>
  <c r="AM141" i="17"/>
  <c r="AN141" i="17"/>
  <c r="AO141" i="17"/>
  <c r="AP141" i="17"/>
  <c r="AQ141" i="17"/>
  <c r="AR141" i="17"/>
  <c r="AS141" i="17"/>
  <c r="AT141" i="17"/>
  <c r="AU141" i="17"/>
  <c r="AV141" i="17"/>
  <c r="AC142" i="17"/>
  <c r="AD142" i="17"/>
  <c r="AE142" i="17"/>
  <c r="AF142" i="17"/>
  <c r="AG142" i="17"/>
  <c r="AH142" i="17"/>
  <c r="AI142" i="17"/>
  <c r="AJ142" i="17"/>
  <c r="AK142" i="17"/>
  <c r="AL142" i="17"/>
  <c r="AM142" i="17"/>
  <c r="AN142" i="17"/>
  <c r="AO142" i="17"/>
  <c r="AP142" i="17"/>
  <c r="AQ142" i="17"/>
  <c r="AR142" i="17"/>
  <c r="AS142" i="17"/>
  <c r="AT142" i="17"/>
  <c r="AU142" i="17"/>
  <c r="AV142" i="17"/>
  <c r="AC143" i="17"/>
  <c r="AD143" i="17"/>
  <c r="AE143" i="17"/>
  <c r="AF143" i="17"/>
  <c r="AG143" i="17"/>
  <c r="AH143" i="17"/>
  <c r="AI143" i="17"/>
  <c r="AJ143" i="17"/>
  <c r="AK143" i="17"/>
  <c r="AL143" i="17"/>
  <c r="AM143" i="17"/>
  <c r="AN143" i="17"/>
  <c r="AO143" i="17"/>
  <c r="AP143" i="17"/>
  <c r="AQ143" i="17"/>
  <c r="AR143" i="17"/>
  <c r="AS143" i="17"/>
  <c r="AT143" i="17"/>
  <c r="AU143" i="17"/>
  <c r="AV143" i="17"/>
  <c r="AC144" i="17"/>
  <c r="AD144" i="17"/>
  <c r="AE144" i="17"/>
  <c r="AF144" i="17"/>
  <c r="AG144" i="17"/>
  <c r="AH144" i="17"/>
  <c r="AI144" i="17"/>
  <c r="AJ144" i="17"/>
  <c r="AK144" i="17"/>
  <c r="AL144" i="17"/>
  <c r="AM144" i="17"/>
  <c r="AN144" i="17"/>
  <c r="AO144" i="17"/>
  <c r="AP144" i="17"/>
  <c r="AQ144" i="17"/>
  <c r="AR144" i="17"/>
  <c r="AS144" i="17"/>
  <c r="AT144" i="17"/>
  <c r="AU144" i="17"/>
  <c r="AV144" i="17"/>
  <c r="AC145" i="17"/>
  <c r="AD145" i="17"/>
  <c r="AE145" i="17"/>
  <c r="AF145" i="17"/>
  <c r="AG145" i="17"/>
  <c r="AH145" i="17"/>
  <c r="AI145" i="17"/>
  <c r="AJ145" i="17"/>
  <c r="AK145" i="17"/>
  <c r="AL145" i="17"/>
  <c r="AM145" i="17"/>
  <c r="AN145" i="17"/>
  <c r="AO145" i="17"/>
  <c r="AP145" i="17"/>
  <c r="AQ145" i="17"/>
  <c r="AR145" i="17"/>
  <c r="AS145" i="17"/>
  <c r="AT145" i="17"/>
  <c r="AU145" i="17"/>
  <c r="AV145" i="17"/>
  <c r="AC146" i="17"/>
  <c r="AD146" i="17"/>
  <c r="AE146" i="17"/>
  <c r="AF146" i="17"/>
  <c r="AG146" i="17"/>
  <c r="AH146" i="17"/>
  <c r="AI146" i="17"/>
  <c r="AJ146" i="17"/>
  <c r="AK146" i="17"/>
  <c r="AL146" i="17"/>
  <c r="AM146" i="17"/>
  <c r="AN146" i="17"/>
  <c r="AO146" i="17"/>
  <c r="AP146" i="17"/>
  <c r="AQ146" i="17"/>
  <c r="AR146" i="17"/>
  <c r="AS146" i="17"/>
  <c r="AT146" i="17"/>
  <c r="AU146" i="17"/>
  <c r="AV146" i="17"/>
  <c r="AC147" i="17"/>
  <c r="AD147" i="17"/>
  <c r="AE147" i="17"/>
  <c r="AF147" i="17"/>
  <c r="AG147" i="17"/>
  <c r="AH147" i="17"/>
  <c r="AI147" i="17"/>
  <c r="AJ147" i="17"/>
  <c r="AK147" i="17"/>
  <c r="AL147" i="17"/>
  <c r="AM147" i="17"/>
  <c r="AN147" i="17"/>
  <c r="AO147" i="17"/>
  <c r="AP147" i="17"/>
  <c r="AQ147" i="17"/>
  <c r="AR147" i="17"/>
  <c r="AS147" i="17"/>
  <c r="AT147" i="17"/>
  <c r="AU147" i="17"/>
  <c r="AV147" i="17"/>
  <c r="AC148" i="17"/>
  <c r="AD148" i="17"/>
  <c r="AE148" i="17"/>
  <c r="AF148" i="17"/>
  <c r="AG148" i="17"/>
  <c r="AH148" i="17"/>
  <c r="AI148" i="17"/>
  <c r="AJ148" i="17"/>
  <c r="AK148" i="17"/>
  <c r="AL148" i="17"/>
  <c r="AM148" i="17"/>
  <c r="AN148" i="17"/>
  <c r="AO148" i="17"/>
  <c r="AP148" i="17"/>
  <c r="AQ148" i="17"/>
  <c r="AR148" i="17"/>
  <c r="AS148" i="17"/>
  <c r="AT148" i="17"/>
  <c r="AU148" i="17"/>
  <c r="AV148" i="17"/>
  <c r="AC149" i="17"/>
  <c r="AD149" i="17"/>
  <c r="AE149" i="17"/>
  <c r="AF149" i="17"/>
  <c r="AG149" i="17"/>
  <c r="AH149" i="17"/>
  <c r="AI149" i="17"/>
  <c r="AJ149" i="17"/>
  <c r="AK149" i="17"/>
  <c r="AL149" i="17"/>
  <c r="AM149" i="17"/>
  <c r="AN149" i="17"/>
  <c r="AO149" i="17"/>
  <c r="AP149" i="17"/>
  <c r="AQ149" i="17"/>
  <c r="AR149" i="17"/>
  <c r="AS149" i="17"/>
  <c r="AT149" i="17"/>
  <c r="AU149" i="17"/>
  <c r="AV149" i="17"/>
  <c r="AC150" i="17"/>
  <c r="AD150" i="17"/>
  <c r="AE150" i="17"/>
  <c r="AF150" i="17"/>
  <c r="AG150" i="17"/>
  <c r="AH150" i="17"/>
  <c r="AI150" i="17"/>
  <c r="AJ150" i="17"/>
  <c r="AK150" i="17"/>
  <c r="AL150" i="17"/>
  <c r="AM150" i="17"/>
  <c r="AN150" i="17"/>
  <c r="AO150" i="17"/>
  <c r="AP150" i="17"/>
  <c r="AQ150" i="17"/>
  <c r="AR150" i="17"/>
  <c r="AS150" i="17"/>
  <c r="AT150" i="17"/>
  <c r="AU150" i="17"/>
  <c r="AV150" i="17"/>
  <c r="AC151" i="17"/>
  <c r="AD151" i="17"/>
  <c r="AE151" i="17"/>
  <c r="AF151" i="17"/>
  <c r="AG151" i="17"/>
  <c r="AH151" i="17"/>
  <c r="AI151" i="17"/>
  <c r="AJ151" i="17"/>
  <c r="AK151" i="17"/>
  <c r="AL151" i="17"/>
  <c r="AM151" i="17"/>
  <c r="AN151" i="17"/>
  <c r="AO151" i="17"/>
  <c r="AP151" i="17"/>
  <c r="AQ151" i="17"/>
  <c r="AR151" i="17"/>
  <c r="AS151" i="17"/>
  <c r="AT151" i="17"/>
  <c r="AU151" i="17"/>
  <c r="AV151" i="17"/>
  <c r="AC152" i="17"/>
  <c r="AD152" i="17"/>
  <c r="AE152" i="17"/>
  <c r="AF152" i="17"/>
  <c r="AG152" i="17"/>
  <c r="AH152" i="17"/>
  <c r="AI152" i="17"/>
  <c r="AJ152" i="17"/>
  <c r="AK152" i="17"/>
  <c r="AL152" i="17"/>
  <c r="AM152" i="17"/>
  <c r="AN152" i="17"/>
  <c r="AO152" i="17"/>
  <c r="AP152" i="17"/>
  <c r="AQ152" i="17"/>
  <c r="AR152" i="17"/>
  <c r="AS152" i="17"/>
  <c r="AT152" i="17"/>
  <c r="AU152" i="17"/>
  <c r="AV152" i="17"/>
  <c r="AC153" i="17"/>
  <c r="AD153" i="17"/>
  <c r="AE153" i="17"/>
  <c r="AF153" i="17"/>
  <c r="AG153" i="17"/>
  <c r="AH153" i="17"/>
  <c r="AI153" i="17"/>
  <c r="AJ153" i="17"/>
  <c r="AK153" i="17"/>
  <c r="AL153" i="17"/>
  <c r="AM153" i="17"/>
  <c r="AN153" i="17"/>
  <c r="AO153" i="17"/>
  <c r="AP153" i="17"/>
  <c r="AQ153" i="17"/>
  <c r="AR153" i="17"/>
  <c r="AS153" i="17"/>
  <c r="AT153" i="17"/>
  <c r="AU153" i="17"/>
  <c r="AV153" i="17"/>
  <c r="AC154" i="17"/>
  <c r="AD154" i="17"/>
  <c r="AE154" i="17"/>
  <c r="AF154" i="17"/>
  <c r="AG154" i="17"/>
  <c r="AH154" i="17"/>
  <c r="AI154" i="17"/>
  <c r="AJ154" i="17"/>
  <c r="AK154" i="17"/>
  <c r="AL154" i="17"/>
  <c r="AM154" i="17"/>
  <c r="AN154" i="17"/>
  <c r="AO154" i="17"/>
  <c r="AP154" i="17"/>
  <c r="AQ154" i="17"/>
  <c r="AR154" i="17"/>
  <c r="AS154" i="17"/>
  <c r="AT154" i="17"/>
  <c r="AU154" i="17"/>
  <c r="AV154" i="17"/>
  <c r="AC155" i="17"/>
  <c r="AD155" i="17"/>
  <c r="AE155" i="17"/>
  <c r="AF155" i="17"/>
  <c r="AG155" i="17"/>
  <c r="AH155" i="17"/>
  <c r="AI155" i="17"/>
  <c r="AJ155" i="17"/>
  <c r="AK155" i="17"/>
  <c r="AL155" i="17"/>
  <c r="AM155" i="17"/>
  <c r="AN155" i="17"/>
  <c r="AO155" i="17"/>
  <c r="AP155" i="17"/>
  <c r="AQ155" i="17"/>
  <c r="AR155" i="17"/>
  <c r="AS155" i="17"/>
  <c r="AT155" i="17"/>
  <c r="AU155" i="17"/>
  <c r="AV155" i="17"/>
  <c r="AC156" i="17"/>
  <c r="AD156" i="17"/>
  <c r="AE156" i="17"/>
  <c r="AF156" i="17"/>
  <c r="AG156" i="17"/>
  <c r="AH156" i="17"/>
  <c r="AI156" i="17"/>
  <c r="AJ156" i="17"/>
  <c r="AK156" i="17"/>
  <c r="AL156" i="17"/>
  <c r="AM156" i="17"/>
  <c r="AN156" i="17"/>
  <c r="AO156" i="17"/>
  <c r="AP156" i="17"/>
  <c r="AQ156" i="17"/>
  <c r="AR156" i="17"/>
  <c r="AS156" i="17"/>
  <c r="AT156" i="17"/>
  <c r="AU156" i="17"/>
  <c r="AV156" i="17"/>
  <c r="AC157" i="17"/>
  <c r="AD157" i="17"/>
  <c r="AE157" i="17"/>
  <c r="AF157" i="17"/>
  <c r="AG157" i="17"/>
  <c r="AH157" i="17"/>
  <c r="AI157" i="17"/>
  <c r="AJ157" i="17"/>
  <c r="AK157" i="17"/>
  <c r="AL157" i="17"/>
  <c r="AM157" i="17"/>
  <c r="AN157" i="17"/>
  <c r="AO157" i="17"/>
  <c r="AP157" i="17"/>
  <c r="AQ157" i="17"/>
  <c r="AR157" i="17"/>
  <c r="AS157" i="17"/>
  <c r="AT157" i="17"/>
  <c r="AU157" i="17"/>
  <c r="AV157" i="17"/>
  <c r="AC158" i="17"/>
  <c r="AD158" i="17"/>
  <c r="AE158" i="17"/>
  <c r="AF158" i="17"/>
  <c r="AG158" i="17"/>
  <c r="AH158" i="17"/>
  <c r="AI158" i="17"/>
  <c r="AJ158" i="17"/>
  <c r="AK158" i="17"/>
  <c r="AL158" i="17"/>
  <c r="AM158" i="17"/>
  <c r="AN158" i="17"/>
  <c r="AO158" i="17"/>
  <c r="AP158" i="17"/>
  <c r="AQ158" i="17"/>
  <c r="AR158" i="17"/>
  <c r="AS158" i="17"/>
  <c r="AT158" i="17"/>
  <c r="AU158" i="17"/>
  <c r="AV158" i="17"/>
  <c r="AC159" i="17"/>
  <c r="AD159" i="17"/>
  <c r="AE159" i="17"/>
  <c r="AF159" i="17"/>
  <c r="AG159" i="17"/>
  <c r="AH159" i="17"/>
  <c r="AI159" i="17"/>
  <c r="AJ159" i="17"/>
  <c r="AK159" i="17"/>
  <c r="AL159" i="17"/>
  <c r="AM159" i="17"/>
  <c r="AN159" i="17"/>
  <c r="AO159" i="17"/>
  <c r="AP159" i="17"/>
  <c r="AQ159" i="17"/>
  <c r="AR159" i="17"/>
  <c r="AS159" i="17"/>
  <c r="AT159" i="17"/>
  <c r="AU159" i="17"/>
  <c r="AV159" i="17"/>
  <c r="AC160" i="17"/>
  <c r="AD160" i="17"/>
  <c r="AE160" i="17"/>
  <c r="AF160" i="17"/>
  <c r="AG160" i="17"/>
  <c r="AH160" i="17"/>
  <c r="AI160" i="17"/>
  <c r="AJ160" i="17"/>
  <c r="AK160" i="17"/>
  <c r="AL160" i="17"/>
  <c r="AM160" i="17"/>
  <c r="AN160" i="17"/>
  <c r="AO160" i="17"/>
  <c r="AP160" i="17"/>
  <c r="AQ160" i="17"/>
  <c r="AR160" i="17"/>
  <c r="AS160" i="17"/>
  <c r="AT160" i="17"/>
  <c r="AU160" i="17"/>
  <c r="AV160" i="17"/>
  <c r="AC161" i="17"/>
  <c r="AD161" i="17"/>
  <c r="AE161" i="17"/>
  <c r="AF161" i="17"/>
  <c r="AG161" i="17"/>
  <c r="AH161" i="17"/>
  <c r="AI161" i="17"/>
  <c r="AJ161" i="17"/>
  <c r="AK161" i="17"/>
  <c r="AL161" i="17"/>
  <c r="AM161" i="17"/>
  <c r="AN161" i="17"/>
  <c r="AO161" i="17"/>
  <c r="AP161" i="17"/>
  <c r="AQ161" i="17"/>
  <c r="AR161" i="17"/>
  <c r="AS161" i="17"/>
  <c r="AT161" i="17"/>
  <c r="AU161" i="17"/>
  <c r="AV161" i="17"/>
  <c r="AC162" i="17"/>
  <c r="AD162" i="17"/>
  <c r="AE162" i="17"/>
  <c r="AF162" i="17"/>
  <c r="AG162" i="17"/>
  <c r="AH162" i="17"/>
  <c r="AI162" i="17"/>
  <c r="AJ162" i="17"/>
  <c r="AK162" i="17"/>
  <c r="AL162" i="17"/>
  <c r="AM162" i="17"/>
  <c r="AN162" i="17"/>
  <c r="AO162" i="17"/>
  <c r="AP162" i="17"/>
  <c r="AQ162" i="17"/>
  <c r="AR162" i="17"/>
  <c r="AS162" i="17"/>
  <c r="AT162" i="17"/>
  <c r="AU162" i="17"/>
  <c r="AV162" i="17"/>
  <c r="AC163" i="17"/>
  <c r="AD163" i="17"/>
  <c r="AE163" i="17"/>
  <c r="AF163" i="17"/>
  <c r="AG163" i="17"/>
  <c r="AH163" i="17"/>
  <c r="AI163" i="17"/>
  <c r="AJ163" i="17"/>
  <c r="AK163" i="17"/>
  <c r="AL163" i="17"/>
  <c r="AM163" i="17"/>
  <c r="AN163" i="17"/>
  <c r="AO163" i="17"/>
  <c r="AP163" i="17"/>
  <c r="AQ163" i="17"/>
  <c r="AR163" i="17"/>
  <c r="AS163" i="17"/>
  <c r="AT163" i="17"/>
  <c r="AU163" i="17"/>
  <c r="AV163" i="17"/>
  <c r="AC164" i="17"/>
  <c r="AD164" i="17"/>
  <c r="AE164" i="17"/>
  <c r="AF164" i="17"/>
  <c r="AG164" i="17"/>
  <c r="AH164" i="17"/>
  <c r="AI164" i="17"/>
  <c r="AJ164" i="17"/>
  <c r="AK164" i="17"/>
  <c r="AL164" i="17"/>
  <c r="AM164" i="17"/>
  <c r="AN164" i="17"/>
  <c r="AO164" i="17"/>
  <c r="AP164" i="17"/>
  <c r="AQ164" i="17"/>
  <c r="AR164" i="17"/>
  <c r="AS164" i="17"/>
  <c r="AT164" i="17"/>
  <c r="AU164" i="17"/>
  <c r="AV164" i="17"/>
  <c r="AC165" i="17"/>
  <c r="AD165" i="17"/>
  <c r="AE165" i="17"/>
  <c r="AF165" i="17"/>
  <c r="AG165" i="17"/>
  <c r="AH165" i="17"/>
  <c r="AI165" i="17"/>
  <c r="AJ165" i="17"/>
  <c r="AK165" i="17"/>
  <c r="AL165" i="17"/>
  <c r="AM165" i="17"/>
  <c r="AN165" i="17"/>
  <c r="AO165" i="17"/>
  <c r="AP165" i="17"/>
  <c r="AQ165" i="17"/>
  <c r="AR165" i="17"/>
  <c r="AS165" i="17"/>
  <c r="AT165" i="17"/>
  <c r="AU165" i="17"/>
  <c r="AV165" i="17"/>
  <c r="AC166" i="17"/>
  <c r="AD166" i="17"/>
  <c r="AE166" i="17"/>
  <c r="AF166" i="17"/>
  <c r="AG166" i="17"/>
  <c r="AH166" i="17"/>
  <c r="AI166" i="17"/>
  <c r="AJ166" i="17"/>
  <c r="AK166" i="17"/>
  <c r="AL166" i="17"/>
  <c r="AM166" i="17"/>
  <c r="AN166" i="17"/>
  <c r="AO166" i="17"/>
  <c r="AP166" i="17"/>
  <c r="AQ166" i="17"/>
  <c r="AR166" i="17"/>
  <c r="AS166" i="17"/>
  <c r="AT166" i="17"/>
  <c r="AU166" i="17"/>
  <c r="AV166" i="17"/>
  <c r="AC167" i="17"/>
  <c r="AD167" i="17"/>
  <c r="AE167" i="17"/>
  <c r="AF167" i="17"/>
  <c r="AG167" i="17"/>
  <c r="AH167" i="17"/>
  <c r="AI167" i="17"/>
  <c r="AJ167" i="17"/>
  <c r="AK167" i="17"/>
  <c r="AL167" i="17"/>
  <c r="AM167" i="17"/>
  <c r="AN167" i="17"/>
  <c r="AO167" i="17"/>
  <c r="AP167" i="17"/>
  <c r="AQ167" i="17"/>
  <c r="AR167" i="17"/>
  <c r="AS167" i="17"/>
  <c r="AT167" i="17"/>
  <c r="AU167" i="17"/>
  <c r="AV167" i="17"/>
  <c r="AC168" i="17"/>
  <c r="AD168" i="17"/>
  <c r="AE168" i="17"/>
  <c r="AF168" i="17"/>
  <c r="AG168" i="17"/>
  <c r="AH168" i="17"/>
  <c r="AI168" i="17"/>
  <c r="AJ168" i="17"/>
  <c r="AK168" i="17"/>
  <c r="AL168" i="17"/>
  <c r="AM168" i="17"/>
  <c r="AN168" i="17"/>
  <c r="AO168" i="17"/>
  <c r="AP168" i="17"/>
  <c r="AQ168" i="17"/>
  <c r="AR168" i="17"/>
  <c r="AS168" i="17"/>
  <c r="AT168" i="17"/>
  <c r="AU168" i="17"/>
  <c r="AV168" i="17"/>
  <c r="AC169" i="17"/>
  <c r="AD169" i="17"/>
  <c r="AE169" i="17"/>
  <c r="AF169" i="17"/>
  <c r="AG169" i="17"/>
  <c r="AH169" i="17"/>
  <c r="AI169" i="17"/>
  <c r="AJ169" i="17"/>
  <c r="AK169" i="17"/>
  <c r="AL169" i="17"/>
  <c r="AM169" i="17"/>
  <c r="AN169" i="17"/>
  <c r="AO169" i="17"/>
  <c r="AP169" i="17"/>
  <c r="AQ169" i="17"/>
  <c r="AR169" i="17"/>
  <c r="AS169" i="17"/>
  <c r="AT169" i="17"/>
  <c r="AU169" i="17"/>
  <c r="AV169" i="17"/>
  <c r="AC170" i="17"/>
  <c r="AD170" i="17"/>
  <c r="AE170" i="17"/>
  <c r="AF170" i="17"/>
  <c r="AG170" i="17"/>
  <c r="AH170" i="17"/>
  <c r="AI170" i="17"/>
  <c r="AJ170" i="17"/>
  <c r="AK170" i="17"/>
  <c r="AL170" i="17"/>
  <c r="AM170" i="17"/>
  <c r="AN170" i="17"/>
  <c r="AO170" i="17"/>
  <c r="AP170" i="17"/>
  <c r="AQ170" i="17"/>
  <c r="AR170" i="17"/>
  <c r="AS170" i="17"/>
  <c r="AT170" i="17"/>
  <c r="AU170" i="17"/>
  <c r="AV170" i="17"/>
  <c r="AC171" i="17"/>
  <c r="AD171" i="17"/>
  <c r="AE171" i="17"/>
  <c r="AF171" i="17"/>
  <c r="AG171" i="17"/>
  <c r="AH171" i="17"/>
  <c r="AI171" i="17"/>
  <c r="AJ171" i="17"/>
  <c r="AK171" i="17"/>
  <c r="AL171" i="17"/>
  <c r="AM171" i="17"/>
  <c r="AN171" i="17"/>
  <c r="AO171" i="17"/>
  <c r="AP171" i="17"/>
  <c r="AQ171" i="17"/>
  <c r="AR171" i="17"/>
  <c r="AS171" i="17"/>
  <c r="AT171" i="17"/>
  <c r="AU171" i="17"/>
  <c r="AV171" i="17"/>
  <c r="AC172" i="17"/>
  <c r="AD172" i="17"/>
  <c r="AE172" i="17"/>
  <c r="AF172" i="17"/>
  <c r="AG172" i="17"/>
  <c r="AH172" i="17"/>
  <c r="AI172" i="17"/>
  <c r="AJ172" i="17"/>
  <c r="AK172" i="17"/>
  <c r="AL172" i="17"/>
  <c r="AM172" i="17"/>
  <c r="AN172" i="17"/>
  <c r="AO172" i="17"/>
  <c r="AP172" i="17"/>
  <c r="AQ172" i="17"/>
  <c r="AR172" i="17"/>
  <c r="AS172" i="17"/>
  <c r="AT172" i="17"/>
  <c r="AU172" i="17"/>
  <c r="AV172" i="17"/>
  <c r="AC173" i="17"/>
  <c r="AD173" i="17"/>
  <c r="AE173" i="17"/>
  <c r="AF173" i="17"/>
  <c r="AG173" i="17"/>
  <c r="AH173" i="17"/>
  <c r="AI173" i="17"/>
  <c r="AJ173" i="17"/>
  <c r="AK173" i="17"/>
  <c r="AL173" i="17"/>
  <c r="AM173" i="17"/>
  <c r="AN173" i="17"/>
  <c r="AO173" i="17"/>
  <c r="AP173" i="17"/>
  <c r="AQ173" i="17"/>
  <c r="AR173" i="17"/>
  <c r="AS173" i="17"/>
  <c r="AT173" i="17"/>
  <c r="AU173" i="17"/>
  <c r="AV173" i="17"/>
  <c r="AC174" i="17"/>
  <c r="AD174" i="17"/>
  <c r="AE174" i="17"/>
  <c r="AF174" i="17"/>
  <c r="AG174" i="17"/>
  <c r="AH174" i="17"/>
  <c r="AI174" i="17"/>
  <c r="AJ174" i="17"/>
  <c r="AK174" i="17"/>
  <c r="AL174" i="17"/>
  <c r="AM174" i="17"/>
  <c r="AN174" i="17"/>
  <c r="AO174" i="17"/>
  <c r="AP174" i="17"/>
  <c r="AQ174" i="17"/>
  <c r="AR174" i="17"/>
  <c r="AS174" i="17"/>
  <c r="AT174" i="17"/>
  <c r="AU174" i="17"/>
  <c r="AV174" i="17"/>
  <c r="AC175" i="17"/>
  <c r="AD175" i="17"/>
  <c r="AE175" i="17"/>
  <c r="AF175" i="17"/>
  <c r="AG175" i="17"/>
  <c r="AH175" i="17"/>
  <c r="AI175" i="17"/>
  <c r="AJ175" i="17"/>
  <c r="AK175" i="17"/>
  <c r="AL175" i="17"/>
  <c r="AM175" i="17"/>
  <c r="AN175" i="17"/>
  <c r="AO175" i="17"/>
  <c r="AP175" i="17"/>
  <c r="AQ175" i="17"/>
  <c r="AR175" i="17"/>
  <c r="AS175" i="17"/>
  <c r="AT175" i="17"/>
  <c r="AU175" i="17"/>
  <c r="AV175" i="17"/>
  <c r="AC176" i="17"/>
  <c r="AD176" i="17"/>
  <c r="AE176" i="17"/>
  <c r="AF176" i="17"/>
  <c r="AG176" i="17"/>
  <c r="AH176" i="17"/>
  <c r="AI176" i="17"/>
  <c r="AJ176" i="17"/>
  <c r="AK176" i="17"/>
  <c r="AL176" i="17"/>
  <c r="AM176" i="17"/>
  <c r="AN176" i="17"/>
  <c r="AO176" i="17"/>
  <c r="AP176" i="17"/>
  <c r="AQ176" i="17"/>
  <c r="AR176" i="17"/>
  <c r="AS176" i="17"/>
  <c r="AT176" i="17"/>
  <c r="AU176" i="17"/>
  <c r="AV176" i="17"/>
  <c r="AC177" i="17"/>
  <c r="AD177" i="17"/>
  <c r="AE177" i="17"/>
  <c r="AF177" i="17"/>
  <c r="AG177" i="17"/>
  <c r="AH177" i="17"/>
  <c r="AI177" i="17"/>
  <c r="AJ177" i="17"/>
  <c r="AK177" i="17"/>
  <c r="AL177" i="17"/>
  <c r="AM177" i="17"/>
  <c r="AN177" i="17"/>
  <c r="AO177" i="17"/>
  <c r="AP177" i="17"/>
  <c r="AQ177" i="17"/>
  <c r="AR177" i="17"/>
  <c r="AS177" i="17"/>
  <c r="AT177" i="17"/>
  <c r="AU177" i="17"/>
  <c r="AV177" i="17"/>
  <c r="AC178" i="17"/>
  <c r="AD178" i="17"/>
  <c r="AE178" i="17"/>
  <c r="AF178" i="17"/>
  <c r="AG178" i="17"/>
  <c r="AH178" i="17"/>
  <c r="AI178" i="17"/>
  <c r="AJ178" i="17"/>
  <c r="AK178" i="17"/>
  <c r="AL178" i="17"/>
  <c r="AM178" i="17"/>
  <c r="AN178" i="17"/>
  <c r="AO178" i="17"/>
  <c r="AP178" i="17"/>
  <c r="AQ178" i="17"/>
  <c r="AR178" i="17"/>
  <c r="AS178" i="17"/>
  <c r="AT178" i="17"/>
  <c r="AU178" i="17"/>
  <c r="AV178" i="17"/>
  <c r="AC179" i="17"/>
  <c r="AD179" i="17"/>
  <c r="AE179" i="17"/>
  <c r="AF179" i="17"/>
  <c r="AG179" i="17"/>
  <c r="AH179" i="17"/>
  <c r="AI179" i="17"/>
  <c r="AJ179" i="17"/>
  <c r="AK179" i="17"/>
  <c r="AL179" i="17"/>
  <c r="AM179" i="17"/>
  <c r="AN179" i="17"/>
  <c r="AO179" i="17"/>
  <c r="AP179" i="17"/>
  <c r="AQ179" i="17"/>
  <c r="AR179" i="17"/>
  <c r="AS179" i="17"/>
  <c r="AT179" i="17"/>
  <c r="AU179" i="17"/>
  <c r="AV179" i="17"/>
  <c r="AC180" i="17"/>
  <c r="AD180" i="17"/>
  <c r="AE180" i="17"/>
  <c r="AF180" i="17"/>
  <c r="AG180" i="17"/>
  <c r="AH180" i="17"/>
  <c r="AI180" i="17"/>
  <c r="AJ180" i="17"/>
  <c r="AK180" i="17"/>
  <c r="AL180" i="17"/>
  <c r="AM180" i="17"/>
  <c r="AN180" i="17"/>
  <c r="AO180" i="17"/>
  <c r="AP180" i="17"/>
  <c r="AQ180" i="17"/>
  <c r="AR180" i="17"/>
  <c r="AS180" i="17"/>
  <c r="AT180" i="17"/>
  <c r="AU180" i="17"/>
  <c r="AV180" i="17"/>
  <c r="AC181" i="17"/>
  <c r="AD181" i="17"/>
  <c r="AE181" i="17"/>
  <c r="AF181" i="17"/>
  <c r="AG181" i="17"/>
  <c r="AH181" i="17"/>
  <c r="AI181" i="17"/>
  <c r="AJ181" i="17"/>
  <c r="AK181" i="17"/>
  <c r="AL181" i="17"/>
  <c r="AM181" i="17"/>
  <c r="AN181" i="17"/>
  <c r="AO181" i="17"/>
  <c r="AP181" i="17"/>
  <c r="AQ181" i="17"/>
  <c r="AR181" i="17"/>
  <c r="AS181" i="17"/>
  <c r="AT181" i="17"/>
  <c r="AU181" i="17"/>
  <c r="AV181" i="17"/>
  <c r="AC182" i="17"/>
  <c r="AD182" i="17"/>
  <c r="AE182" i="17"/>
  <c r="AF182" i="17"/>
  <c r="AG182" i="17"/>
  <c r="AH182" i="17"/>
  <c r="AI182" i="17"/>
  <c r="AJ182" i="17"/>
  <c r="AK182" i="17"/>
  <c r="AL182" i="17"/>
  <c r="AM182" i="17"/>
  <c r="AN182" i="17"/>
  <c r="AO182" i="17"/>
  <c r="AP182" i="17"/>
  <c r="AQ182" i="17"/>
  <c r="AR182" i="17"/>
  <c r="AS182" i="17"/>
  <c r="AT182" i="17"/>
  <c r="AU182" i="17"/>
  <c r="AV182" i="17"/>
  <c r="AC183" i="17"/>
  <c r="AD183" i="17"/>
  <c r="AE183" i="17"/>
  <c r="AF183" i="17"/>
  <c r="AG183" i="17"/>
  <c r="AH183" i="17"/>
  <c r="AI183" i="17"/>
  <c r="AJ183" i="17"/>
  <c r="AK183" i="17"/>
  <c r="AL183" i="17"/>
  <c r="AM183" i="17"/>
  <c r="AN183" i="17"/>
  <c r="AO183" i="17"/>
  <c r="AP183" i="17"/>
  <c r="AQ183" i="17"/>
  <c r="AR183" i="17"/>
  <c r="AS183" i="17"/>
  <c r="AT183" i="17"/>
  <c r="AU183" i="17"/>
  <c r="AV183" i="17"/>
  <c r="AC184" i="17"/>
  <c r="AD184" i="17"/>
  <c r="AE184" i="17"/>
  <c r="AF184" i="17"/>
  <c r="AG184" i="17"/>
  <c r="AH184" i="17"/>
  <c r="AI184" i="17"/>
  <c r="AJ184" i="17"/>
  <c r="AK184" i="17"/>
  <c r="AL184" i="17"/>
  <c r="AM184" i="17"/>
  <c r="AN184" i="17"/>
  <c r="AO184" i="17"/>
  <c r="AP184" i="17"/>
  <c r="AQ184" i="17"/>
  <c r="AR184" i="17"/>
  <c r="AS184" i="17"/>
  <c r="AT184" i="17"/>
  <c r="AU184" i="17"/>
  <c r="AV184" i="17"/>
  <c r="AC185" i="17"/>
  <c r="AD185" i="17"/>
  <c r="AE185" i="17"/>
  <c r="AF185" i="17"/>
  <c r="AG185" i="17"/>
  <c r="AH185" i="17"/>
  <c r="AI185" i="17"/>
  <c r="AJ185" i="17"/>
  <c r="AK185" i="17"/>
  <c r="AL185" i="17"/>
  <c r="AM185" i="17"/>
  <c r="AN185" i="17"/>
  <c r="AO185" i="17"/>
  <c r="AP185" i="17"/>
  <c r="AQ185" i="17"/>
  <c r="AR185" i="17"/>
  <c r="AS185" i="17"/>
  <c r="AT185" i="17"/>
  <c r="AU185" i="17"/>
  <c r="AV185" i="17"/>
  <c r="AC186" i="17"/>
  <c r="AD186" i="17"/>
  <c r="AE186" i="17"/>
  <c r="AF186" i="17"/>
  <c r="AG186" i="17"/>
  <c r="AH186" i="17"/>
  <c r="AI186" i="17"/>
  <c r="AJ186" i="17"/>
  <c r="AK186" i="17"/>
  <c r="AL186" i="17"/>
  <c r="AM186" i="17"/>
  <c r="AN186" i="17"/>
  <c r="AO186" i="17"/>
  <c r="AP186" i="17"/>
  <c r="AQ186" i="17"/>
  <c r="AR186" i="17"/>
  <c r="AS186" i="17"/>
  <c r="AT186" i="17"/>
  <c r="AU186" i="17"/>
  <c r="AV186" i="17"/>
  <c r="AC187" i="17"/>
  <c r="AD187" i="17"/>
  <c r="AE187" i="17"/>
  <c r="AF187" i="17"/>
  <c r="AG187" i="17"/>
  <c r="AH187" i="17"/>
  <c r="AI187" i="17"/>
  <c r="AJ187" i="17"/>
  <c r="AK187" i="17"/>
  <c r="AL187" i="17"/>
  <c r="AM187" i="17"/>
  <c r="AN187" i="17"/>
  <c r="AO187" i="17"/>
  <c r="AP187" i="17"/>
  <c r="AQ187" i="17"/>
  <c r="AR187" i="17"/>
  <c r="AS187" i="17"/>
  <c r="AT187" i="17"/>
  <c r="AU187" i="17"/>
  <c r="AV187" i="17"/>
  <c r="AC188" i="17"/>
  <c r="AD188" i="17"/>
  <c r="AE188" i="17"/>
  <c r="AF188" i="17"/>
  <c r="AG188" i="17"/>
  <c r="AH188" i="17"/>
  <c r="AI188" i="17"/>
  <c r="AJ188" i="17"/>
  <c r="AK188" i="17"/>
  <c r="AL188" i="17"/>
  <c r="AM188" i="17"/>
  <c r="AN188" i="17"/>
  <c r="AO188" i="17"/>
  <c r="AP188" i="17"/>
  <c r="AQ188" i="17"/>
  <c r="AR188" i="17"/>
  <c r="AS188" i="17"/>
  <c r="AT188" i="17"/>
  <c r="AU188" i="17"/>
  <c r="AV188" i="17"/>
  <c r="AC189" i="17"/>
  <c r="AD189" i="17"/>
  <c r="AE189" i="17"/>
  <c r="AF189" i="17"/>
  <c r="AG189" i="17"/>
  <c r="AH189" i="17"/>
  <c r="AI189" i="17"/>
  <c r="AJ189" i="17"/>
  <c r="AK189" i="17"/>
  <c r="AL189" i="17"/>
  <c r="AM189" i="17"/>
  <c r="AN189" i="17"/>
  <c r="AO189" i="17"/>
  <c r="AP189" i="17"/>
  <c r="AQ189" i="17"/>
  <c r="AR189" i="17"/>
  <c r="AS189" i="17"/>
  <c r="AT189" i="17"/>
  <c r="AU189" i="17"/>
  <c r="AV189" i="17"/>
  <c r="AC190" i="17"/>
  <c r="AD190" i="17"/>
  <c r="AE190" i="17"/>
  <c r="AF190" i="17"/>
  <c r="AG190" i="17"/>
  <c r="AH190" i="17"/>
  <c r="AI190" i="17"/>
  <c r="AJ190" i="17"/>
  <c r="AK190" i="17"/>
  <c r="AL190" i="17"/>
  <c r="AM190" i="17"/>
  <c r="AN190" i="17"/>
  <c r="AO190" i="17"/>
  <c r="AP190" i="17"/>
  <c r="AQ190" i="17"/>
  <c r="AR190" i="17"/>
  <c r="AS190" i="17"/>
  <c r="AT190" i="17"/>
  <c r="AU190" i="17"/>
  <c r="AV190" i="17"/>
  <c r="AC191" i="17"/>
  <c r="AD191" i="17"/>
  <c r="AE191" i="17"/>
  <c r="AF191" i="17"/>
  <c r="AG191" i="17"/>
  <c r="AH191" i="17"/>
  <c r="AI191" i="17"/>
  <c r="AJ191" i="17"/>
  <c r="AK191" i="17"/>
  <c r="AL191" i="17"/>
  <c r="AM191" i="17"/>
  <c r="AN191" i="17"/>
  <c r="AO191" i="17"/>
  <c r="AP191" i="17"/>
  <c r="AQ191" i="17"/>
  <c r="AR191" i="17"/>
  <c r="AS191" i="17"/>
  <c r="AT191" i="17"/>
  <c r="AU191" i="17"/>
  <c r="AV191" i="17"/>
  <c r="AC192" i="17"/>
  <c r="AD192" i="17"/>
  <c r="AE192" i="17"/>
  <c r="AF192" i="17"/>
  <c r="AG192" i="17"/>
  <c r="AH192" i="17"/>
  <c r="AI192" i="17"/>
  <c r="AJ192" i="17"/>
  <c r="AK192" i="17"/>
  <c r="AL192" i="17"/>
  <c r="AM192" i="17"/>
  <c r="AN192" i="17"/>
  <c r="AO192" i="17"/>
  <c r="AP192" i="17"/>
  <c r="AQ192" i="17"/>
  <c r="AR192" i="17"/>
  <c r="AS192" i="17"/>
  <c r="AT192" i="17"/>
  <c r="AU192" i="17"/>
  <c r="AV192" i="17"/>
  <c r="AC193" i="17"/>
  <c r="AD193" i="17"/>
  <c r="AE193" i="17"/>
  <c r="AF193" i="17"/>
  <c r="AG193" i="17"/>
  <c r="AH193" i="17"/>
  <c r="AI193" i="17"/>
  <c r="AJ193" i="17"/>
  <c r="AK193" i="17"/>
  <c r="AL193" i="17"/>
  <c r="AM193" i="17"/>
  <c r="AN193" i="17"/>
  <c r="AO193" i="17"/>
  <c r="AP193" i="17"/>
  <c r="AQ193" i="17"/>
  <c r="AR193" i="17"/>
  <c r="AS193" i="17"/>
  <c r="AT193" i="17"/>
  <c r="AU193" i="17"/>
  <c r="AV193" i="17"/>
  <c r="AC194" i="17"/>
  <c r="AD194" i="17"/>
  <c r="AE194" i="17"/>
  <c r="AF194" i="17"/>
  <c r="AG194" i="17"/>
  <c r="AH194" i="17"/>
  <c r="AI194" i="17"/>
  <c r="AJ194" i="17"/>
  <c r="AK194" i="17"/>
  <c r="AL194" i="17"/>
  <c r="AM194" i="17"/>
  <c r="AN194" i="17"/>
  <c r="AO194" i="17"/>
  <c r="AP194" i="17"/>
  <c r="AQ194" i="17"/>
  <c r="AR194" i="17"/>
  <c r="AS194" i="17"/>
  <c r="AT194" i="17"/>
  <c r="AU194" i="17"/>
  <c r="AV194" i="17"/>
  <c r="AC195" i="17"/>
  <c r="AD195" i="17"/>
  <c r="AE195" i="17"/>
  <c r="AF195" i="17"/>
  <c r="AG195" i="17"/>
  <c r="AH195" i="17"/>
  <c r="AI195" i="17"/>
  <c r="AJ195" i="17"/>
  <c r="AK195" i="17"/>
  <c r="AL195" i="17"/>
  <c r="AM195" i="17"/>
  <c r="AN195" i="17"/>
  <c r="AO195" i="17"/>
  <c r="AP195" i="17"/>
  <c r="AQ195" i="17"/>
  <c r="AR195" i="17"/>
  <c r="AS195" i="17"/>
  <c r="AT195" i="17"/>
  <c r="AU195" i="17"/>
  <c r="AV195" i="17"/>
  <c r="AC196" i="17"/>
  <c r="AD196" i="17"/>
  <c r="AE196" i="17"/>
  <c r="AF196" i="17"/>
  <c r="AG196" i="17"/>
  <c r="AH196" i="17"/>
  <c r="AI196" i="17"/>
  <c r="AJ196" i="17"/>
  <c r="AK196" i="17"/>
  <c r="AL196" i="17"/>
  <c r="AM196" i="17"/>
  <c r="AN196" i="17"/>
  <c r="AO196" i="17"/>
  <c r="AP196" i="17"/>
  <c r="AQ196" i="17"/>
  <c r="AR196" i="17"/>
  <c r="AS196" i="17"/>
  <c r="AT196" i="17"/>
  <c r="AU196" i="17"/>
  <c r="AV196" i="17"/>
  <c r="AC197" i="17"/>
  <c r="AD197" i="17"/>
  <c r="AE197" i="17"/>
  <c r="AF197" i="17"/>
  <c r="AG197" i="17"/>
  <c r="AH197" i="17"/>
  <c r="AI197" i="17"/>
  <c r="AJ197" i="17"/>
  <c r="AK197" i="17"/>
  <c r="AL197" i="17"/>
  <c r="AM197" i="17"/>
  <c r="AN197" i="17"/>
  <c r="AO197" i="17"/>
  <c r="AP197" i="17"/>
  <c r="AQ197" i="17"/>
  <c r="AR197" i="17"/>
  <c r="AS197" i="17"/>
  <c r="AT197" i="17"/>
  <c r="AU197" i="17"/>
  <c r="AV197" i="17"/>
  <c r="AC198" i="17"/>
  <c r="AD198" i="17"/>
  <c r="AE198" i="17"/>
  <c r="AF198" i="17"/>
  <c r="AG198" i="17"/>
  <c r="AH198" i="17"/>
  <c r="AI198" i="17"/>
  <c r="AJ198" i="17"/>
  <c r="AK198" i="17"/>
  <c r="AL198" i="17"/>
  <c r="AM198" i="17"/>
  <c r="AN198" i="17"/>
  <c r="AO198" i="17"/>
  <c r="AP198" i="17"/>
  <c r="AQ198" i="17"/>
  <c r="AR198" i="17"/>
  <c r="AS198" i="17"/>
  <c r="AT198" i="17"/>
  <c r="AU198" i="17"/>
  <c r="AV198" i="17"/>
  <c r="AC199" i="17"/>
  <c r="AD199" i="17"/>
  <c r="AE199" i="17"/>
  <c r="AF199" i="17"/>
  <c r="AG199" i="17"/>
  <c r="AH199" i="17"/>
  <c r="AI199" i="17"/>
  <c r="AJ199" i="17"/>
  <c r="AK199" i="17"/>
  <c r="AL199" i="17"/>
  <c r="AM199" i="17"/>
  <c r="AN199" i="17"/>
  <c r="AO199" i="17"/>
  <c r="AP199" i="17"/>
  <c r="AQ199" i="17"/>
  <c r="AR199" i="17"/>
  <c r="AS199" i="17"/>
  <c r="AT199" i="17"/>
  <c r="AU199" i="17"/>
  <c r="AV199" i="17"/>
  <c r="AC200" i="17"/>
  <c r="AD200" i="17"/>
  <c r="AE200" i="17"/>
  <c r="AF200" i="17"/>
  <c r="AG200" i="17"/>
  <c r="AH200" i="17"/>
  <c r="AI200" i="17"/>
  <c r="AJ200" i="17"/>
  <c r="AK200" i="17"/>
  <c r="AL200" i="17"/>
  <c r="AM200" i="17"/>
  <c r="AN200" i="17"/>
  <c r="AO200" i="17"/>
  <c r="AP200" i="17"/>
  <c r="AQ200" i="17"/>
  <c r="AR200" i="17"/>
  <c r="AS200" i="17"/>
  <c r="AT200" i="17"/>
  <c r="AU200" i="17"/>
  <c r="AV200" i="17"/>
  <c r="AC201" i="17"/>
  <c r="AD201" i="17"/>
  <c r="AE201" i="17"/>
  <c r="AF201" i="17"/>
  <c r="AG201" i="17"/>
  <c r="AH201" i="17"/>
  <c r="AI201" i="17"/>
  <c r="AJ201" i="17"/>
  <c r="AK201" i="17"/>
  <c r="AL201" i="17"/>
  <c r="AM201" i="17"/>
  <c r="AN201" i="17"/>
  <c r="AO201" i="17"/>
  <c r="AP201" i="17"/>
  <c r="AQ201" i="17"/>
  <c r="AR201" i="17"/>
  <c r="AS201" i="17"/>
  <c r="AT201" i="17"/>
  <c r="AU201" i="17"/>
  <c r="AV201" i="17"/>
  <c r="AC202" i="17"/>
  <c r="AD202" i="17"/>
  <c r="AE202" i="17"/>
  <c r="AF202" i="17"/>
  <c r="AG202" i="17"/>
  <c r="AH202" i="17"/>
  <c r="AI202" i="17"/>
  <c r="AJ202" i="17"/>
  <c r="AK202" i="17"/>
  <c r="AL202" i="17"/>
  <c r="AM202" i="17"/>
  <c r="AN202" i="17"/>
  <c r="AO202" i="17"/>
  <c r="AP202" i="17"/>
  <c r="AQ202" i="17"/>
  <c r="AR202" i="17"/>
  <c r="AS202" i="17"/>
  <c r="AT202" i="17"/>
  <c r="AU202" i="17"/>
  <c r="AV202" i="17"/>
  <c r="AC203" i="17"/>
  <c r="AD203" i="17"/>
  <c r="AE203" i="17"/>
  <c r="AF203" i="17"/>
  <c r="AG203" i="17"/>
  <c r="AH203" i="17"/>
  <c r="AI203" i="17"/>
  <c r="AJ203" i="17"/>
  <c r="AK203" i="17"/>
  <c r="AL203" i="17"/>
  <c r="AM203" i="17"/>
  <c r="AN203" i="17"/>
  <c r="AO203" i="17"/>
  <c r="AP203" i="17"/>
  <c r="AQ203" i="17"/>
  <c r="AR203" i="17"/>
  <c r="AS203" i="17"/>
  <c r="AT203" i="17"/>
  <c r="AU203" i="17"/>
  <c r="AV203" i="17"/>
  <c r="AC204" i="17"/>
  <c r="AD204" i="17"/>
  <c r="AE204" i="17"/>
  <c r="AF204" i="17"/>
  <c r="AG204" i="17"/>
  <c r="AH204" i="17"/>
  <c r="AI204" i="17"/>
  <c r="AJ204" i="17"/>
  <c r="AK204" i="17"/>
  <c r="AL204" i="17"/>
  <c r="AM204" i="17"/>
  <c r="AN204" i="17"/>
  <c r="AO204" i="17"/>
  <c r="AP204" i="17"/>
  <c r="AQ204" i="17"/>
  <c r="AR204" i="17"/>
  <c r="AS204" i="17"/>
  <c r="AT204" i="17"/>
  <c r="AU204" i="17"/>
  <c r="AV204" i="17"/>
  <c r="AC205" i="17"/>
  <c r="AD205" i="17"/>
  <c r="AE205" i="17"/>
  <c r="AF205" i="17"/>
  <c r="AG205" i="17"/>
  <c r="AH205" i="17"/>
  <c r="AI205" i="17"/>
  <c r="AJ205" i="17"/>
  <c r="AK205" i="17"/>
  <c r="AL205" i="17"/>
  <c r="AM205" i="17"/>
  <c r="AN205" i="17"/>
  <c r="AO205" i="17"/>
  <c r="AP205" i="17"/>
  <c r="AQ205" i="17"/>
  <c r="AR205" i="17"/>
  <c r="AS205" i="17"/>
  <c r="AT205" i="17"/>
  <c r="AU205" i="17"/>
  <c r="AV205" i="17"/>
  <c r="AC206" i="17"/>
  <c r="AD206" i="17"/>
  <c r="AE206" i="17"/>
  <c r="AF206" i="17"/>
  <c r="AG206" i="17"/>
  <c r="AH206" i="17"/>
  <c r="AI206" i="17"/>
  <c r="AJ206" i="17"/>
  <c r="AK206" i="17"/>
  <c r="AL206" i="17"/>
  <c r="AM206" i="17"/>
  <c r="AN206" i="17"/>
  <c r="AO206" i="17"/>
  <c r="AP206" i="17"/>
  <c r="AQ206" i="17"/>
  <c r="AR206" i="17"/>
  <c r="AS206" i="17"/>
  <c r="AT206" i="17"/>
  <c r="AU206" i="17"/>
  <c r="AV206" i="17"/>
  <c r="AC207" i="17"/>
  <c r="AD207" i="17"/>
  <c r="AE207" i="17"/>
  <c r="AF207" i="17"/>
  <c r="AG207" i="17"/>
  <c r="AH207" i="17"/>
  <c r="AI207" i="17"/>
  <c r="AJ207" i="17"/>
  <c r="AK207" i="17"/>
  <c r="AL207" i="17"/>
  <c r="AM207" i="17"/>
  <c r="AN207" i="17"/>
  <c r="AO207" i="17"/>
  <c r="AP207" i="17"/>
  <c r="AQ207" i="17"/>
  <c r="AR207" i="17"/>
  <c r="AS207" i="17"/>
  <c r="AT207" i="17"/>
  <c r="AU207" i="17"/>
  <c r="AV207" i="17"/>
  <c r="AC208" i="17"/>
  <c r="AD208" i="17"/>
  <c r="AE208" i="17"/>
  <c r="AF208" i="17"/>
  <c r="AG208" i="17"/>
  <c r="AH208" i="17"/>
  <c r="AI208" i="17"/>
  <c r="AJ208" i="17"/>
  <c r="AK208" i="17"/>
  <c r="AL208" i="17"/>
  <c r="AM208" i="17"/>
  <c r="AN208" i="17"/>
  <c r="AO208" i="17"/>
  <c r="AP208" i="17"/>
  <c r="AQ208" i="17"/>
  <c r="AR208" i="17"/>
  <c r="AS208" i="17"/>
  <c r="AT208" i="17"/>
  <c r="AU208" i="17"/>
  <c r="AV208" i="17"/>
  <c r="AC209" i="17"/>
  <c r="AD209" i="17"/>
  <c r="AE209" i="17"/>
  <c r="AF209" i="17"/>
  <c r="AG209" i="17"/>
  <c r="AH209" i="17"/>
  <c r="AI209" i="17"/>
  <c r="AJ209" i="17"/>
  <c r="AK209" i="17"/>
  <c r="AL209" i="17"/>
  <c r="AM209" i="17"/>
  <c r="AN209" i="17"/>
  <c r="AO209" i="17"/>
  <c r="AP209" i="17"/>
  <c r="AQ209" i="17"/>
  <c r="AR209" i="17"/>
  <c r="AS209" i="17"/>
  <c r="AT209" i="17"/>
  <c r="AU209" i="17"/>
  <c r="AV209" i="17"/>
  <c r="AC210" i="17"/>
  <c r="AD210" i="17"/>
  <c r="AE210" i="17"/>
  <c r="AF210" i="17"/>
  <c r="AG210" i="17"/>
  <c r="AH210" i="17"/>
  <c r="AI210" i="17"/>
  <c r="AJ210" i="17"/>
  <c r="AK210" i="17"/>
  <c r="AL210" i="17"/>
  <c r="AM210" i="17"/>
  <c r="AN210" i="17"/>
  <c r="AO210" i="17"/>
  <c r="AP210" i="17"/>
  <c r="AQ210" i="17"/>
  <c r="AR210" i="17"/>
  <c r="AS210" i="17"/>
  <c r="AT210" i="17"/>
  <c r="AU210" i="17"/>
  <c r="AV210" i="17"/>
  <c r="AC211" i="17"/>
  <c r="AD211" i="17"/>
  <c r="AE211" i="17"/>
  <c r="AF211" i="17"/>
  <c r="AG211" i="17"/>
  <c r="AH211" i="17"/>
  <c r="AI211" i="17"/>
  <c r="AJ211" i="17"/>
  <c r="AK211" i="17"/>
  <c r="AL211" i="17"/>
  <c r="AM211" i="17"/>
  <c r="AN211" i="17"/>
  <c r="AO211" i="17"/>
  <c r="AP211" i="17"/>
  <c r="AQ211" i="17"/>
  <c r="AR211" i="17"/>
  <c r="AS211" i="17"/>
  <c r="AT211" i="17"/>
  <c r="AU211" i="17"/>
  <c r="AV211" i="17"/>
  <c r="AC212" i="17"/>
  <c r="AD212" i="17"/>
  <c r="AE212" i="17"/>
  <c r="AF212" i="17"/>
  <c r="AG212" i="17"/>
  <c r="AH212" i="17"/>
  <c r="AI212" i="17"/>
  <c r="AJ212" i="17"/>
  <c r="AK212" i="17"/>
  <c r="AL212" i="17"/>
  <c r="AM212" i="17"/>
  <c r="AN212" i="17"/>
  <c r="AO212" i="17"/>
  <c r="AP212" i="17"/>
  <c r="AQ212" i="17"/>
  <c r="AR212" i="17"/>
  <c r="AS212" i="17"/>
  <c r="AT212" i="17"/>
  <c r="AU212" i="17"/>
  <c r="AV212" i="17"/>
  <c r="AC213" i="17"/>
  <c r="AD213" i="17"/>
  <c r="AE213" i="17"/>
  <c r="AF213" i="17"/>
  <c r="AG213" i="17"/>
  <c r="AH213" i="17"/>
  <c r="AI213" i="17"/>
  <c r="AJ213" i="17"/>
  <c r="AK213" i="17"/>
  <c r="AL213" i="17"/>
  <c r="AM213" i="17"/>
  <c r="AN213" i="17"/>
  <c r="AO213" i="17"/>
  <c r="AP213" i="17"/>
  <c r="AQ213" i="17"/>
  <c r="AR213" i="17"/>
  <c r="AS213" i="17"/>
  <c r="AT213" i="17"/>
  <c r="AU213" i="17"/>
  <c r="AV213" i="17"/>
  <c r="AC214" i="17"/>
  <c r="AD214" i="17"/>
  <c r="AE214" i="17"/>
  <c r="AF214" i="17"/>
  <c r="AG214" i="17"/>
  <c r="AH214" i="17"/>
  <c r="AI214" i="17"/>
  <c r="AJ214" i="17"/>
  <c r="AK214" i="17"/>
  <c r="AL214" i="17"/>
  <c r="AM214" i="17"/>
  <c r="AN214" i="17"/>
  <c r="AO214" i="17"/>
  <c r="AP214" i="17"/>
  <c r="AQ214" i="17"/>
  <c r="AR214" i="17"/>
  <c r="AS214" i="17"/>
  <c r="AT214" i="17"/>
  <c r="AU214" i="17"/>
  <c r="AV214" i="17"/>
  <c r="AC215" i="17"/>
  <c r="AD215" i="17"/>
  <c r="AE215" i="17"/>
  <c r="AF215" i="17"/>
  <c r="AG215" i="17"/>
  <c r="AH215" i="17"/>
  <c r="AI215" i="17"/>
  <c r="AJ215" i="17"/>
  <c r="AK215" i="17"/>
  <c r="AL215" i="17"/>
  <c r="AM215" i="17"/>
  <c r="AN215" i="17"/>
  <c r="AO215" i="17"/>
  <c r="AP215" i="17"/>
  <c r="AQ215" i="17"/>
  <c r="AR215" i="17"/>
  <c r="AS215" i="17"/>
  <c r="AT215" i="17"/>
  <c r="AU215" i="17"/>
  <c r="AV215" i="17"/>
  <c r="AC216" i="17"/>
  <c r="AD216" i="17"/>
  <c r="AE216" i="17"/>
  <c r="AF216" i="17"/>
  <c r="AG216" i="17"/>
  <c r="AH216" i="17"/>
  <c r="AI216" i="17"/>
  <c r="AJ216" i="17"/>
  <c r="AK216" i="17"/>
  <c r="AL216" i="17"/>
  <c r="AM216" i="17"/>
  <c r="AN216" i="17"/>
  <c r="AO216" i="17"/>
  <c r="AP216" i="17"/>
  <c r="AQ216" i="17"/>
  <c r="AR216" i="17"/>
  <c r="AS216" i="17"/>
  <c r="AT216" i="17"/>
  <c r="AU216" i="17"/>
  <c r="AV216" i="17"/>
  <c r="AC217" i="17"/>
  <c r="AD217" i="17"/>
  <c r="AE217" i="17"/>
  <c r="AF217" i="17"/>
  <c r="AG217" i="17"/>
  <c r="AH217" i="17"/>
  <c r="AI217" i="17"/>
  <c r="AJ217" i="17"/>
  <c r="AK217" i="17"/>
  <c r="AL217" i="17"/>
  <c r="AM217" i="17"/>
  <c r="AN217" i="17"/>
  <c r="AO217" i="17"/>
  <c r="AP217" i="17"/>
  <c r="AQ217" i="17"/>
  <c r="AR217" i="17"/>
  <c r="AS217" i="17"/>
  <c r="AT217" i="17"/>
  <c r="AU217" i="17"/>
  <c r="AV217" i="17"/>
  <c r="AC218" i="17"/>
  <c r="AD218" i="17"/>
  <c r="AE218" i="17"/>
  <c r="AF218" i="17"/>
  <c r="AG218" i="17"/>
  <c r="AH218" i="17"/>
  <c r="AI218" i="17"/>
  <c r="AJ218" i="17"/>
  <c r="AK218" i="17"/>
  <c r="AL218" i="17"/>
  <c r="AM218" i="17"/>
  <c r="AN218" i="17"/>
  <c r="AO218" i="17"/>
  <c r="AP218" i="17"/>
  <c r="AQ218" i="17"/>
  <c r="AR218" i="17"/>
  <c r="AS218" i="17"/>
  <c r="AT218" i="17"/>
  <c r="AU218" i="17"/>
  <c r="AV218" i="17"/>
  <c r="AC219" i="17"/>
  <c r="AD219" i="17"/>
  <c r="AE219" i="17"/>
  <c r="AF219" i="17"/>
  <c r="AG219" i="17"/>
  <c r="AH219" i="17"/>
  <c r="AI219" i="17"/>
  <c r="AJ219" i="17"/>
  <c r="AK219" i="17"/>
  <c r="AL219" i="17"/>
  <c r="AM219" i="17"/>
  <c r="AN219" i="17"/>
  <c r="AO219" i="17"/>
  <c r="AP219" i="17"/>
  <c r="AQ219" i="17"/>
  <c r="AR219" i="17"/>
  <c r="AS219" i="17"/>
  <c r="AT219" i="17"/>
  <c r="AU219" i="17"/>
  <c r="AV219" i="17"/>
  <c r="AC220" i="17"/>
  <c r="AD220" i="17"/>
  <c r="AE220" i="17"/>
  <c r="AF220" i="17"/>
  <c r="AG220" i="17"/>
  <c r="AH220" i="17"/>
  <c r="AI220" i="17"/>
  <c r="AJ220" i="17"/>
  <c r="AK220" i="17"/>
  <c r="AL220" i="17"/>
  <c r="AM220" i="17"/>
  <c r="AN220" i="17"/>
  <c r="AO220" i="17"/>
  <c r="AP220" i="17"/>
  <c r="AQ220" i="17"/>
  <c r="AR220" i="17"/>
  <c r="AS220" i="17"/>
  <c r="AT220" i="17"/>
  <c r="AU220" i="17"/>
  <c r="AV220" i="17"/>
  <c r="AC221" i="17"/>
  <c r="AD221" i="17"/>
  <c r="AE221" i="17"/>
  <c r="AF221" i="17"/>
  <c r="AG221" i="17"/>
  <c r="AH221" i="17"/>
  <c r="AI221" i="17"/>
  <c r="AJ221" i="17"/>
  <c r="AK221" i="17"/>
  <c r="AL221" i="17"/>
  <c r="AM221" i="17"/>
  <c r="AN221" i="17"/>
  <c r="AO221" i="17"/>
  <c r="AP221" i="17"/>
  <c r="AQ221" i="17"/>
  <c r="AR221" i="17"/>
  <c r="AS221" i="17"/>
  <c r="AT221" i="17"/>
  <c r="AU221" i="17"/>
  <c r="AV221" i="17"/>
  <c r="AC222" i="17"/>
  <c r="AD222" i="17"/>
  <c r="AE222" i="17"/>
  <c r="AF222" i="17"/>
  <c r="AG222" i="17"/>
  <c r="AH222" i="17"/>
  <c r="AI222" i="17"/>
  <c r="AJ222" i="17"/>
  <c r="AK222" i="17"/>
  <c r="AL222" i="17"/>
  <c r="AM222" i="17"/>
  <c r="AN222" i="17"/>
  <c r="AO222" i="17"/>
  <c r="AP222" i="17"/>
  <c r="AQ222" i="17"/>
  <c r="AR222" i="17"/>
  <c r="AS222" i="17"/>
  <c r="AT222" i="17"/>
  <c r="AU222" i="17"/>
  <c r="AV222" i="17"/>
  <c r="AC223" i="17"/>
  <c r="AD223" i="17"/>
  <c r="AE223" i="17"/>
  <c r="AF223" i="17"/>
  <c r="AG223" i="17"/>
  <c r="AH223" i="17"/>
  <c r="AI223" i="17"/>
  <c r="AJ223" i="17"/>
  <c r="AK223" i="17"/>
  <c r="AL223" i="17"/>
  <c r="AM223" i="17"/>
  <c r="AN223" i="17"/>
  <c r="AO223" i="17"/>
  <c r="AP223" i="17"/>
  <c r="AQ223" i="17"/>
  <c r="AR223" i="17"/>
  <c r="AS223" i="17"/>
  <c r="AT223" i="17"/>
  <c r="AU223" i="17"/>
  <c r="AV223" i="17"/>
  <c r="AC224" i="17"/>
  <c r="AD224" i="17"/>
  <c r="AE224" i="17"/>
  <c r="AF224" i="17"/>
  <c r="AG224" i="17"/>
  <c r="AH224" i="17"/>
  <c r="AI224" i="17"/>
  <c r="AJ224" i="17"/>
  <c r="AK224" i="17"/>
  <c r="AL224" i="17"/>
  <c r="AM224" i="17"/>
  <c r="AN224" i="17"/>
  <c r="AO224" i="17"/>
  <c r="AP224" i="17"/>
  <c r="AQ224" i="17"/>
  <c r="AR224" i="17"/>
  <c r="AS224" i="17"/>
  <c r="AT224" i="17"/>
  <c r="AU224" i="17"/>
  <c r="AV224" i="17"/>
  <c r="AC225" i="17"/>
  <c r="AD225" i="17"/>
  <c r="AE225" i="17"/>
  <c r="AF225" i="17"/>
  <c r="AG225" i="17"/>
  <c r="AH225" i="17"/>
  <c r="AI225" i="17"/>
  <c r="AJ225" i="17"/>
  <c r="AK225" i="17"/>
  <c r="AL225" i="17"/>
  <c r="AM225" i="17"/>
  <c r="AN225" i="17"/>
  <c r="AO225" i="17"/>
  <c r="AP225" i="17"/>
  <c r="AQ225" i="17"/>
  <c r="AR225" i="17"/>
  <c r="AS225" i="17"/>
  <c r="AT225" i="17"/>
  <c r="AU225" i="17"/>
  <c r="AV225" i="17"/>
  <c r="AC226" i="17"/>
  <c r="AD226" i="17"/>
  <c r="AE226" i="17"/>
  <c r="AF226" i="17"/>
  <c r="AG226" i="17"/>
  <c r="AH226" i="17"/>
  <c r="AI226" i="17"/>
  <c r="AJ226" i="17"/>
  <c r="AK226" i="17"/>
  <c r="AL226" i="17"/>
  <c r="AM226" i="17"/>
  <c r="AN226" i="17"/>
  <c r="AO226" i="17"/>
  <c r="AP226" i="17"/>
  <c r="AQ226" i="17"/>
  <c r="AR226" i="17"/>
  <c r="AS226" i="17"/>
  <c r="AT226" i="17"/>
  <c r="AU226" i="17"/>
  <c r="AV226" i="17"/>
  <c r="AC227" i="17"/>
  <c r="AD227" i="17"/>
  <c r="AE227" i="17"/>
  <c r="AF227" i="17"/>
  <c r="AG227" i="17"/>
  <c r="AH227" i="17"/>
  <c r="AI227" i="17"/>
  <c r="AJ227" i="17"/>
  <c r="AK227" i="17"/>
  <c r="AL227" i="17"/>
  <c r="AM227" i="17"/>
  <c r="AN227" i="17"/>
  <c r="AO227" i="17"/>
  <c r="AP227" i="17"/>
  <c r="AQ227" i="17"/>
  <c r="AR227" i="17"/>
  <c r="AS227" i="17"/>
  <c r="AT227" i="17"/>
  <c r="AU227" i="17"/>
  <c r="AV227" i="17"/>
  <c r="AC228" i="17"/>
  <c r="AD228" i="17"/>
  <c r="AE228" i="17"/>
  <c r="AF228" i="17"/>
  <c r="AG228" i="17"/>
  <c r="AH228" i="17"/>
  <c r="AI228" i="17"/>
  <c r="AJ228" i="17"/>
  <c r="AK228" i="17"/>
  <c r="AL228" i="17"/>
  <c r="AM228" i="17"/>
  <c r="AN228" i="17"/>
  <c r="AO228" i="17"/>
  <c r="AP228" i="17"/>
  <c r="AQ228" i="17"/>
  <c r="AR228" i="17"/>
  <c r="AS228" i="17"/>
  <c r="AT228" i="17"/>
  <c r="AU228" i="17"/>
  <c r="AV228" i="17"/>
  <c r="AC229" i="17"/>
  <c r="AD229" i="17"/>
  <c r="AE229" i="17"/>
  <c r="AF229" i="17"/>
  <c r="AG229" i="17"/>
  <c r="AH229" i="17"/>
  <c r="AI229" i="17"/>
  <c r="AJ229" i="17"/>
  <c r="AK229" i="17"/>
  <c r="AL229" i="17"/>
  <c r="AM229" i="17"/>
  <c r="AN229" i="17"/>
  <c r="AO229" i="17"/>
  <c r="AP229" i="17"/>
  <c r="AQ229" i="17"/>
  <c r="AR229" i="17"/>
  <c r="AS229" i="17"/>
  <c r="AT229" i="17"/>
  <c r="AU229" i="17"/>
  <c r="AV229" i="17"/>
  <c r="AC230" i="17"/>
  <c r="AD230" i="17"/>
  <c r="AE230" i="17"/>
  <c r="AF230" i="17"/>
  <c r="AG230" i="17"/>
  <c r="AH230" i="17"/>
  <c r="AI230" i="17"/>
  <c r="AJ230" i="17"/>
  <c r="AK230" i="17"/>
  <c r="AL230" i="17"/>
  <c r="AM230" i="17"/>
  <c r="AN230" i="17"/>
  <c r="AO230" i="17"/>
  <c r="AP230" i="17"/>
  <c r="AQ230" i="17"/>
  <c r="AR230" i="17"/>
  <c r="AS230" i="17"/>
  <c r="AT230" i="17"/>
  <c r="AU230" i="17"/>
  <c r="AV230" i="17"/>
  <c r="AC231" i="17"/>
  <c r="AD231" i="17"/>
  <c r="AE231" i="17"/>
  <c r="AF231" i="17"/>
  <c r="AG231" i="17"/>
  <c r="AH231" i="17"/>
  <c r="AI231" i="17"/>
  <c r="AJ231" i="17"/>
  <c r="AK231" i="17"/>
  <c r="AL231" i="17"/>
  <c r="AM231" i="17"/>
  <c r="AN231" i="17"/>
  <c r="AO231" i="17"/>
  <c r="AP231" i="17"/>
  <c r="AQ231" i="17"/>
  <c r="AR231" i="17"/>
  <c r="AS231" i="17"/>
  <c r="AT231" i="17"/>
  <c r="AU231" i="17"/>
  <c r="AV231" i="17"/>
  <c r="AC232" i="17"/>
  <c r="AD232" i="17"/>
  <c r="AE232" i="17"/>
  <c r="AF232" i="17"/>
  <c r="AG232" i="17"/>
  <c r="AH232" i="17"/>
  <c r="AI232" i="17"/>
  <c r="AJ232" i="17"/>
  <c r="AK232" i="17"/>
  <c r="AL232" i="17"/>
  <c r="AM232" i="17"/>
  <c r="AN232" i="17"/>
  <c r="AO232" i="17"/>
  <c r="AP232" i="17"/>
  <c r="AQ232" i="17"/>
  <c r="AR232" i="17"/>
  <c r="AS232" i="17"/>
  <c r="AT232" i="17"/>
  <c r="AU232" i="17"/>
  <c r="AV232" i="17"/>
  <c r="AC233" i="17"/>
  <c r="AD233" i="17"/>
  <c r="AE233" i="17"/>
  <c r="AF233" i="17"/>
  <c r="AG233" i="17"/>
  <c r="AH233" i="17"/>
  <c r="AI233" i="17"/>
  <c r="AJ233" i="17"/>
  <c r="AK233" i="17"/>
  <c r="AL233" i="17"/>
  <c r="AM233" i="17"/>
  <c r="AN233" i="17"/>
  <c r="AO233" i="17"/>
  <c r="AP233" i="17"/>
  <c r="AQ233" i="17"/>
  <c r="AR233" i="17"/>
  <c r="AS233" i="17"/>
  <c r="AT233" i="17"/>
  <c r="AU233" i="17"/>
  <c r="AV233" i="17"/>
  <c r="AC234" i="17"/>
  <c r="AD234" i="17"/>
  <c r="AE234" i="17"/>
  <c r="AF234" i="17"/>
  <c r="AG234" i="17"/>
  <c r="AH234" i="17"/>
  <c r="AI234" i="17"/>
  <c r="AJ234" i="17"/>
  <c r="AK234" i="17"/>
  <c r="AL234" i="17"/>
  <c r="AM234" i="17"/>
  <c r="AN234" i="17"/>
  <c r="AO234" i="17"/>
  <c r="AP234" i="17"/>
  <c r="AQ234" i="17"/>
  <c r="AR234" i="17"/>
  <c r="AS234" i="17"/>
  <c r="AT234" i="17"/>
  <c r="AU234" i="17"/>
  <c r="AV234" i="17"/>
  <c r="AC235" i="17"/>
  <c r="AD235" i="17"/>
  <c r="AE235" i="17"/>
  <c r="AF235" i="17"/>
  <c r="AG235" i="17"/>
  <c r="AH235" i="17"/>
  <c r="AI235" i="17"/>
  <c r="AJ235" i="17"/>
  <c r="AK235" i="17"/>
  <c r="AL235" i="17"/>
  <c r="AM235" i="17"/>
  <c r="AN235" i="17"/>
  <c r="AO235" i="17"/>
  <c r="AP235" i="17"/>
  <c r="AQ235" i="17"/>
  <c r="AR235" i="17"/>
  <c r="AS235" i="17"/>
  <c r="AT235" i="17"/>
  <c r="AU235" i="17"/>
  <c r="AV235" i="17"/>
  <c r="AC236" i="17"/>
  <c r="AD236" i="17"/>
  <c r="AE236" i="17"/>
  <c r="AF236" i="17"/>
  <c r="AG236" i="17"/>
  <c r="AH236" i="17"/>
  <c r="AI236" i="17"/>
  <c r="AJ236" i="17"/>
  <c r="AK236" i="17"/>
  <c r="AL236" i="17"/>
  <c r="AM236" i="17"/>
  <c r="AN236" i="17"/>
  <c r="AO236" i="17"/>
  <c r="AP236" i="17"/>
  <c r="AQ236" i="17"/>
  <c r="AR236" i="17"/>
  <c r="AS236" i="17"/>
  <c r="AT236" i="17"/>
  <c r="AU236" i="17"/>
  <c r="AV236" i="17"/>
  <c r="AC237" i="17"/>
  <c r="AD237" i="17"/>
  <c r="AE237" i="17"/>
  <c r="AF237" i="17"/>
  <c r="AG237" i="17"/>
  <c r="AH237" i="17"/>
  <c r="AI237" i="17"/>
  <c r="AJ237" i="17"/>
  <c r="AK237" i="17"/>
  <c r="AL237" i="17"/>
  <c r="AM237" i="17"/>
  <c r="AN237" i="17"/>
  <c r="AO237" i="17"/>
  <c r="AP237" i="17"/>
  <c r="AQ237" i="17"/>
  <c r="AR237" i="17"/>
  <c r="AS237" i="17"/>
  <c r="AT237" i="17"/>
  <c r="AU237" i="17"/>
  <c r="AV237" i="17"/>
  <c r="AC238" i="17"/>
  <c r="AD238" i="17"/>
  <c r="AE238" i="17"/>
  <c r="AF238" i="17"/>
  <c r="AG238" i="17"/>
  <c r="AH238" i="17"/>
  <c r="AI238" i="17"/>
  <c r="AJ238" i="17"/>
  <c r="AK238" i="17"/>
  <c r="AL238" i="17"/>
  <c r="AM238" i="17"/>
  <c r="AN238" i="17"/>
  <c r="AO238" i="17"/>
  <c r="AP238" i="17"/>
  <c r="AQ238" i="17"/>
  <c r="AR238" i="17"/>
  <c r="AS238" i="17"/>
  <c r="AT238" i="17"/>
  <c r="AU238" i="17"/>
  <c r="AV238" i="17"/>
  <c r="AC239" i="17"/>
  <c r="AD239" i="17"/>
  <c r="AE239" i="17"/>
  <c r="AF239" i="17"/>
  <c r="AG239" i="17"/>
  <c r="AH239" i="17"/>
  <c r="AI239" i="17"/>
  <c r="AJ239" i="17"/>
  <c r="AK239" i="17"/>
  <c r="AL239" i="17"/>
  <c r="AM239" i="17"/>
  <c r="AN239" i="17"/>
  <c r="AO239" i="17"/>
  <c r="AP239" i="17"/>
  <c r="AQ239" i="17"/>
  <c r="AR239" i="17"/>
  <c r="AS239" i="17"/>
  <c r="AT239" i="17"/>
  <c r="AU239" i="17"/>
  <c r="AV239" i="17"/>
  <c r="AC240" i="17"/>
  <c r="AD240" i="17"/>
  <c r="AE240" i="17"/>
  <c r="AF240" i="17"/>
  <c r="AG240" i="17"/>
  <c r="AH240" i="17"/>
  <c r="AI240" i="17"/>
  <c r="AJ240" i="17"/>
  <c r="AK240" i="17"/>
  <c r="AL240" i="17"/>
  <c r="AM240" i="17"/>
  <c r="AN240" i="17"/>
  <c r="AO240" i="17"/>
  <c r="AP240" i="17"/>
  <c r="AQ240" i="17"/>
  <c r="AR240" i="17"/>
  <c r="AS240" i="17"/>
  <c r="AT240" i="17"/>
  <c r="AU240" i="17"/>
  <c r="AV240" i="17"/>
  <c r="AC241" i="17"/>
  <c r="AD241" i="17"/>
  <c r="AE241" i="17"/>
  <c r="AF241" i="17"/>
  <c r="AG241" i="17"/>
  <c r="AH241" i="17"/>
  <c r="AI241" i="17"/>
  <c r="AJ241" i="17"/>
  <c r="AK241" i="17"/>
  <c r="AL241" i="17"/>
  <c r="AM241" i="17"/>
  <c r="AN241" i="17"/>
  <c r="AO241" i="17"/>
  <c r="AP241" i="17"/>
  <c r="AQ241" i="17"/>
  <c r="AR241" i="17"/>
  <c r="AS241" i="17"/>
  <c r="AT241" i="17"/>
  <c r="AU241" i="17"/>
  <c r="AV241" i="17"/>
  <c r="AC242" i="17"/>
  <c r="AD242" i="17"/>
  <c r="AE242" i="17"/>
  <c r="AF242" i="17"/>
  <c r="AG242" i="17"/>
  <c r="AH242" i="17"/>
  <c r="AI242" i="17"/>
  <c r="AJ242" i="17"/>
  <c r="AK242" i="17"/>
  <c r="AL242" i="17"/>
  <c r="AM242" i="17"/>
  <c r="AN242" i="17"/>
  <c r="AO242" i="17"/>
  <c r="AP242" i="17"/>
  <c r="AQ242" i="17"/>
  <c r="AR242" i="17"/>
  <c r="AS242" i="17"/>
  <c r="AT242" i="17"/>
  <c r="AU242" i="17"/>
  <c r="AV242" i="17"/>
  <c r="AC243" i="17"/>
  <c r="AD243" i="17"/>
  <c r="AE243" i="17"/>
  <c r="AF243" i="17"/>
  <c r="AG243" i="17"/>
  <c r="AH243" i="17"/>
  <c r="AI243" i="17"/>
  <c r="AJ243" i="17"/>
  <c r="AK243" i="17"/>
  <c r="AL243" i="17"/>
  <c r="AM243" i="17"/>
  <c r="AN243" i="17"/>
  <c r="AO243" i="17"/>
  <c r="AP243" i="17"/>
  <c r="AQ243" i="17"/>
  <c r="AR243" i="17"/>
  <c r="AS243" i="17"/>
  <c r="AT243" i="17"/>
  <c r="AU243" i="17"/>
  <c r="AV243" i="17"/>
  <c r="AC244" i="17"/>
  <c r="AD244" i="17"/>
  <c r="AE244" i="17"/>
  <c r="AF244" i="17"/>
  <c r="AG244" i="17"/>
  <c r="AH244" i="17"/>
  <c r="AI244" i="17"/>
  <c r="AJ244" i="17"/>
  <c r="AK244" i="17"/>
  <c r="AL244" i="17"/>
  <c r="AM244" i="17"/>
  <c r="AN244" i="17"/>
  <c r="AO244" i="17"/>
  <c r="AP244" i="17"/>
  <c r="AQ244" i="17"/>
  <c r="AR244" i="17"/>
  <c r="AS244" i="17"/>
  <c r="AT244" i="17"/>
  <c r="AU244" i="17"/>
  <c r="AV244" i="17"/>
  <c r="AC245" i="17"/>
  <c r="AD245" i="17"/>
  <c r="AE245" i="17"/>
  <c r="AF245" i="17"/>
  <c r="AG245" i="17"/>
  <c r="AH245" i="17"/>
  <c r="AI245" i="17"/>
  <c r="AJ245" i="17"/>
  <c r="AK245" i="17"/>
  <c r="AL245" i="17"/>
  <c r="AM245" i="17"/>
  <c r="AN245" i="17"/>
  <c r="AO245" i="17"/>
  <c r="AP245" i="17"/>
  <c r="AQ245" i="17"/>
  <c r="AR245" i="17"/>
  <c r="AS245" i="17"/>
  <c r="AT245" i="17"/>
  <c r="AU245" i="17"/>
  <c r="AV245" i="17"/>
  <c r="AC246" i="17"/>
  <c r="AD246" i="17"/>
  <c r="AE246" i="17"/>
  <c r="AF246" i="17"/>
  <c r="AG246" i="17"/>
  <c r="AH246" i="17"/>
  <c r="AI246" i="17"/>
  <c r="AJ246" i="17"/>
  <c r="AK246" i="17"/>
  <c r="AL246" i="17"/>
  <c r="AM246" i="17"/>
  <c r="AN246" i="17"/>
  <c r="AO246" i="17"/>
  <c r="AP246" i="17"/>
  <c r="AQ246" i="17"/>
  <c r="AR246" i="17"/>
  <c r="AS246" i="17"/>
  <c r="AT246" i="17"/>
  <c r="AU246" i="17"/>
  <c r="AV246" i="17"/>
  <c r="AC247" i="17"/>
  <c r="AD247" i="17"/>
  <c r="AE247" i="17"/>
  <c r="AF247" i="17"/>
  <c r="AG247" i="17"/>
  <c r="AH247" i="17"/>
  <c r="AI247" i="17"/>
  <c r="AJ247" i="17"/>
  <c r="AK247" i="17"/>
  <c r="AL247" i="17"/>
  <c r="AM247" i="17"/>
  <c r="AN247" i="17"/>
  <c r="AO247" i="17"/>
  <c r="AP247" i="17"/>
  <c r="AQ247" i="17"/>
  <c r="AR247" i="17"/>
  <c r="AS247" i="17"/>
  <c r="AT247" i="17"/>
  <c r="AU247" i="17"/>
  <c r="AV247" i="17"/>
  <c r="AC248" i="17"/>
  <c r="AD248" i="17"/>
  <c r="AE248" i="17"/>
  <c r="AF248" i="17"/>
  <c r="AG248" i="17"/>
  <c r="AH248" i="17"/>
  <c r="AI248" i="17"/>
  <c r="AJ248" i="17"/>
  <c r="AK248" i="17"/>
  <c r="AL248" i="17"/>
  <c r="AM248" i="17"/>
  <c r="AN248" i="17"/>
  <c r="AO248" i="17"/>
  <c r="AP248" i="17"/>
  <c r="AQ248" i="17"/>
  <c r="AR248" i="17"/>
  <c r="AS248" i="17"/>
  <c r="AT248" i="17"/>
  <c r="AU248" i="17"/>
  <c r="AV248" i="17"/>
  <c r="AC249" i="17"/>
  <c r="AD249" i="17"/>
  <c r="AE249" i="17"/>
  <c r="AF249" i="17"/>
  <c r="AG249" i="17"/>
  <c r="AH249" i="17"/>
  <c r="AI249" i="17"/>
  <c r="AJ249" i="17"/>
  <c r="AK249" i="17"/>
  <c r="AL249" i="17"/>
  <c r="AM249" i="17"/>
  <c r="AN249" i="17"/>
  <c r="AO249" i="17"/>
  <c r="AP249" i="17"/>
  <c r="AQ249" i="17"/>
  <c r="AR249" i="17"/>
  <c r="AS249" i="17"/>
  <c r="AT249" i="17"/>
  <c r="AU249" i="17"/>
  <c r="AV249" i="17"/>
  <c r="AC250" i="17"/>
  <c r="AD250" i="17"/>
  <c r="AE250" i="17"/>
  <c r="AF250" i="17"/>
  <c r="AG250" i="17"/>
  <c r="AH250" i="17"/>
  <c r="AI250" i="17"/>
  <c r="AJ250" i="17"/>
  <c r="AK250" i="17"/>
  <c r="AL250" i="17"/>
  <c r="AM250" i="17"/>
  <c r="AN250" i="17"/>
  <c r="AO250" i="17"/>
  <c r="AP250" i="17"/>
  <c r="AQ250" i="17"/>
  <c r="AR250" i="17"/>
  <c r="AS250" i="17"/>
  <c r="AT250" i="17"/>
  <c r="AU250" i="17"/>
  <c r="AV250" i="17"/>
  <c r="AC251" i="17"/>
  <c r="AD251" i="17"/>
  <c r="AE251" i="17"/>
  <c r="AF251" i="17"/>
  <c r="AG251" i="17"/>
  <c r="AH251" i="17"/>
  <c r="AI251" i="17"/>
  <c r="AJ251" i="17"/>
  <c r="AK251" i="17"/>
  <c r="AL251" i="17"/>
  <c r="AM251" i="17"/>
  <c r="AN251" i="17"/>
  <c r="AO251" i="17"/>
  <c r="AP251" i="17"/>
  <c r="AQ251" i="17"/>
  <c r="AR251" i="17"/>
  <c r="AS251" i="17"/>
  <c r="AT251" i="17"/>
  <c r="AU251" i="17"/>
  <c r="AV251" i="17"/>
  <c r="AC252" i="17"/>
  <c r="AD252" i="17"/>
  <c r="AE252" i="17"/>
  <c r="AF252" i="17"/>
  <c r="AG252" i="17"/>
  <c r="AH252" i="17"/>
  <c r="AI252" i="17"/>
  <c r="AJ252" i="17"/>
  <c r="AK252" i="17"/>
  <c r="AL252" i="17"/>
  <c r="AM252" i="17"/>
  <c r="AN252" i="17"/>
  <c r="AO252" i="17"/>
  <c r="AP252" i="17"/>
  <c r="AQ252" i="17"/>
  <c r="AR252" i="17"/>
  <c r="AS252" i="17"/>
  <c r="AT252" i="17"/>
  <c r="AU252" i="17"/>
  <c r="AV252" i="17"/>
  <c r="AC253" i="17"/>
  <c r="AD253" i="17"/>
  <c r="AE253" i="17"/>
  <c r="AF253" i="17"/>
  <c r="AG253" i="17"/>
  <c r="AH253" i="17"/>
  <c r="AI253" i="17"/>
  <c r="AJ253" i="17"/>
  <c r="AK253" i="17"/>
  <c r="AL253" i="17"/>
  <c r="AM253" i="17"/>
  <c r="AN253" i="17"/>
  <c r="AO253" i="17"/>
  <c r="AP253" i="17"/>
  <c r="AQ253" i="17"/>
  <c r="AR253" i="17"/>
  <c r="AS253" i="17"/>
  <c r="AT253" i="17"/>
  <c r="AU253" i="17"/>
  <c r="AV253" i="17"/>
  <c r="AC254" i="17"/>
  <c r="AD254" i="17"/>
  <c r="AE254" i="17"/>
  <c r="AF254" i="17"/>
  <c r="AG254" i="17"/>
  <c r="AH254" i="17"/>
  <c r="AI254" i="17"/>
  <c r="AJ254" i="17"/>
  <c r="AK254" i="17"/>
  <c r="AL254" i="17"/>
  <c r="AM254" i="17"/>
  <c r="AN254" i="17"/>
  <c r="AO254" i="17"/>
  <c r="AP254" i="17"/>
  <c r="AQ254" i="17"/>
  <c r="AR254" i="17"/>
  <c r="AS254" i="17"/>
  <c r="AT254" i="17"/>
  <c r="AU254" i="17"/>
  <c r="AV254" i="17"/>
  <c r="AC255" i="17"/>
  <c r="AD255" i="17"/>
  <c r="AE255" i="17"/>
  <c r="AF255" i="17"/>
  <c r="AG255" i="17"/>
  <c r="AH255" i="17"/>
  <c r="AI255" i="17"/>
  <c r="AJ255" i="17"/>
  <c r="AK255" i="17"/>
  <c r="AL255" i="17"/>
  <c r="AM255" i="17"/>
  <c r="AN255" i="17"/>
  <c r="AO255" i="17"/>
  <c r="AP255" i="17"/>
  <c r="AQ255" i="17"/>
  <c r="AR255" i="17"/>
  <c r="AS255" i="17"/>
  <c r="AT255" i="17"/>
  <c r="AU255" i="17"/>
  <c r="AV255" i="17"/>
  <c r="AC256" i="17"/>
  <c r="AD256" i="17"/>
  <c r="AE256" i="17"/>
  <c r="AF256" i="17"/>
  <c r="AG256" i="17"/>
  <c r="AH256" i="17"/>
  <c r="AI256" i="17"/>
  <c r="AJ256" i="17"/>
  <c r="AK256" i="17"/>
  <c r="AL256" i="17"/>
  <c r="AM256" i="17"/>
  <c r="AN256" i="17"/>
  <c r="AO256" i="17"/>
  <c r="AP256" i="17"/>
  <c r="AQ256" i="17"/>
  <c r="AR256" i="17"/>
  <c r="AS256" i="17"/>
  <c r="AT256" i="17"/>
  <c r="AU256" i="17"/>
  <c r="AV256" i="17"/>
  <c r="AC257" i="17"/>
  <c r="AD257" i="17"/>
  <c r="AE257" i="17"/>
  <c r="AF257" i="17"/>
  <c r="AG257" i="17"/>
  <c r="AH257" i="17"/>
  <c r="AI257" i="17"/>
  <c r="AJ257" i="17"/>
  <c r="AK257" i="17"/>
  <c r="AL257" i="17"/>
  <c r="AM257" i="17"/>
  <c r="AN257" i="17"/>
  <c r="AO257" i="17"/>
  <c r="AP257" i="17"/>
  <c r="AQ257" i="17"/>
  <c r="AR257" i="17"/>
  <c r="AS257" i="17"/>
  <c r="AT257" i="17"/>
  <c r="AU257" i="17"/>
  <c r="AV257" i="17"/>
  <c r="AC258" i="17"/>
  <c r="AD258" i="17"/>
  <c r="AE258" i="17"/>
  <c r="AF258" i="17"/>
  <c r="AG258" i="17"/>
  <c r="AH258" i="17"/>
  <c r="AI258" i="17"/>
  <c r="AJ258" i="17"/>
  <c r="AK258" i="17"/>
  <c r="AL258" i="17"/>
  <c r="AM258" i="17"/>
  <c r="AN258" i="17"/>
  <c r="AO258" i="17"/>
  <c r="AP258" i="17"/>
  <c r="AQ258" i="17"/>
  <c r="AR258" i="17"/>
  <c r="AS258" i="17"/>
  <c r="AT258" i="17"/>
  <c r="AU258" i="17"/>
  <c r="AV258" i="17"/>
  <c r="AC259" i="17"/>
  <c r="AD259" i="17"/>
  <c r="AE259" i="17"/>
  <c r="AF259" i="17"/>
  <c r="AG259" i="17"/>
  <c r="AH259" i="17"/>
  <c r="AI259" i="17"/>
  <c r="AJ259" i="17"/>
  <c r="AK259" i="17"/>
  <c r="AL259" i="17"/>
  <c r="AM259" i="17"/>
  <c r="AN259" i="17"/>
  <c r="AO259" i="17"/>
  <c r="AP259" i="17"/>
  <c r="AQ259" i="17"/>
  <c r="AR259" i="17"/>
  <c r="AS259" i="17"/>
  <c r="AT259" i="17"/>
  <c r="AU259" i="17"/>
  <c r="AV259" i="17"/>
  <c r="AC260" i="17"/>
  <c r="AD260" i="17"/>
  <c r="AE260" i="17"/>
  <c r="AF260" i="17"/>
  <c r="AG260" i="17"/>
  <c r="AH260" i="17"/>
  <c r="AI260" i="17"/>
  <c r="AJ260" i="17"/>
  <c r="AK260" i="17"/>
  <c r="AL260" i="17"/>
  <c r="AM260" i="17"/>
  <c r="AN260" i="17"/>
  <c r="AO260" i="17"/>
  <c r="AP260" i="17"/>
  <c r="AQ260" i="17"/>
  <c r="AR260" i="17"/>
  <c r="AS260" i="17"/>
  <c r="AT260" i="17"/>
  <c r="AU260" i="17"/>
  <c r="AV260" i="17"/>
  <c r="AC261" i="17"/>
  <c r="AD261" i="17"/>
  <c r="AE261" i="17"/>
  <c r="AF261" i="17"/>
  <c r="AG261" i="17"/>
  <c r="AH261" i="17"/>
  <c r="AI261" i="17"/>
  <c r="AJ261" i="17"/>
  <c r="AK261" i="17"/>
  <c r="AL261" i="17"/>
  <c r="AM261" i="17"/>
  <c r="AN261" i="17"/>
  <c r="AO261" i="17"/>
  <c r="AP261" i="17"/>
  <c r="AQ261" i="17"/>
  <c r="AR261" i="17"/>
  <c r="AS261" i="17"/>
  <c r="AT261" i="17"/>
  <c r="AU261" i="17"/>
  <c r="AV261" i="17"/>
  <c r="AC262" i="17"/>
  <c r="AD262" i="17"/>
  <c r="AE262" i="17"/>
  <c r="AF262" i="17"/>
  <c r="AG262" i="17"/>
  <c r="AH262" i="17"/>
  <c r="AI262" i="17"/>
  <c r="AJ262" i="17"/>
  <c r="AK262" i="17"/>
  <c r="AL262" i="17"/>
  <c r="AM262" i="17"/>
  <c r="AN262" i="17"/>
  <c r="AO262" i="17"/>
  <c r="AP262" i="17"/>
  <c r="AQ262" i="17"/>
  <c r="AR262" i="17"/>
  <c r="AS262" i="17"/>
  <c r="AT262" i="17"/>
  <c r="AU262" i="17"/>
  <c r="AV262" i="17"/>
  <c r="AC263" i="17"/>
  <c r="AD263" i="17"/>
  <c r="AE263" i="17"/>
  <c r="AF263" i="17"/>
  <c r="AG263" i="17"/>
  <c r="AH263" i="17"/>
  <c r="AI263" i="17"/>
  <c r="AJ263" i="17"/>
  <c r="AK263" i="17"/>
  <c r="AL263" i="17"/>
  <c r="AM263" i="17"/>
  <c r="AN263" i="17"/>
  <c r="AO263" i="17"/>
  <c r="AP263" i="17"/>
  <c r="AQ263" i="17"/>
  <c r="AR263" i="17"/>
  <c r="AS263" i="17"/>
  <c r="AT263" i="17"/>
  <c r="AU263" i="17"/>
  <c r="AV263" i="17"/>
  <c r="AC264" i="17"/>
  <c r="AD264" i="17"/>
  <c r="AE264" i="17"/>
  <c r="AF264" i="17"/>
  <c r="AG264" i="17"/>
  <c r="AH264" i="17"/>
  <c r="AI264" i="17"/>
  <c r="AJ264" i="17"/>
  <c r="AK264" i="17"/>
  <c r="AL264" i="17"/>
  <c r="AM264" i="17"/>
  <c r="AN264" i="17"/>
  <c r="AO264" i="17"/>
  <c r="AP264" i="17"/>
  <c r="AQ264" i="17"/>
  <c r="AR264" i="17"/>
  <c r="AS264" i="17"/>
  <c r="AT264" i="17"/>
  <c r="AU264" i="17"/>
  <c r="AV264" i="17"/>
  <c r="AC265" i="17"/>
  <c r="AD265" i="17"/>
  <c r="AE265" i="17"/>
  <c r="AF265" i="17"/>
  <c r="AG265" i="17"/>
  <c r="AH265" i="17"/>
  <c r="AI265" i="17"/>
  <c r="AJ265" i="17"/>
  <c r="AK265" i="17"/>
  <c r="AL265" i="17"/>
  <c r="AM265" i="17"/>
  <c r="AN265" i="17"/>
  <c r="AO265" i="17"/>
  <c r="AP265" i="17"/>
  <c r="AQ265" i="17"/>
  <c r="AR265" i="17"/>
  <c r="AS265" i="17"/>
  <c r="AT265" i="17"/>
  <c r="AU265" i="17"/>
  <c r="AV265" i="17"/>
  <c r="AC266" i="17"/>
  <c r="AD266" i="17"/>
  <c r="AE266" i="17"/>
  <c r="AF266" i="17"/>
  <c r="AG266" i="17"/>
  <c r="AH266" i="17"/>
  <c r="AI266" i="17"/>
  <c r="AJ266" i="17"/>
  <c r="AK266" i="17"/>
  <c r="AL266" i="17"/>
  <c r="AM266" i="17"/>
  <c r="AN266" i="17"/>
  <c r="AO266" i="17"/>
  <c r="AP266" i="17"/>
  <c r="AQ266" i="17"/>
  <c r="AR266" i="17"/>
  <c r="AS266" i="17"/>
  <c r="AT266" i="17"/>
  <c r="AU266" i="17"/>
  <c r="AV266" i="17"/>
  <c r="AC267" i="17"/>
  <c r="AD267" i="17"/>
  <c r="AE267" i="17"/>
  <c r="AF267" i="17"/>
  <c r="AG267" i="17"/>
  <c r="AH267" i="17"/>
  <c r="AI267" i="17"/>
  <c r="AJ267" i="17"/>
  <c r="AK267" i="17"/>
  <c r="AL267" i="17"/>
  <c r="AM267" i="17"/>
  <c r="AN267" i="17"/>
  <c r="AO267" i="17"/>
  <c r="AP267" i="17"/>
  <c r="AQ267" i="17"/>
  <c r="AR267" i="17"/>
  <c r="AS267" i="17"/>
  <c r="AT267" i="17"/>
  <c r="AU267" i="17"/>
  <c r="AV267" i="17"/>
  <c r="AC268" i="17"/>
  <c r="AD268" i="17"/>
  <c r="AE268" i="17"/>
  <c r="AF268" i="17"/>
  <c r="AG268" i="17"/>
  <c r="AH268" i="17"/>
  <c r="AI268" i="17"/>
  <c r="AJ268" i="17"/>
  <c r="AK268" i="17"/>
  <c r="AL268" i="17"/>
  <c r="AM268" i="17"/>
  <c r="AN268" i="17"/>
  <c r="AO268" i="17"/>
  <c r="AP268" i="17"/>
  <c r="AQ268" i="17"/>
  <c r="AR268" i="17"/>
  <c r="AS268" i="17"/>
  <c r="AT268" i="17"/>
  <c r="AU268" i="17"/>
  <c r="AV268" i="17"/>
  <c r="AC269" i="17"/>
  <c r="AD269" i="17"/>
  <c r="AE269" i="17"/>
  <c r="AF269" i="17"/>
  <c r="AG269" i="17"/>
  <c r="AH269" i="17"/>
  <c r="AI269" i="17"/>
  <c r="AJ269" i="17"/>
  <c r="AK269" i="17"/>
  <c r="AL269" i="17"/>
  <c r="AM269" i="17"/>
  <c r="AN269" i="17"/>
  <c r="AO269" i="17"/>
  <c r="AP269" i="17"/>
  <c r="AQ269" i="17"/>
  <c r="AR269" i="17"/>
  <c r="AS269" i="17"/>
  <c r="AT269" i="17"/>
  <c r="AU269" i="17"/>
  <c r="AV269" i="17"/>
  <c r="AC270" i="17"/>
  <c r="AD270" i="17"/>
  <c r="AE270" i="17"/>
  <c r="AF270" i="17"/>
  <c r="AG270" i="17"/>
  <c r="AH270" i="17"/>
  <c r="AI270" i="17"/>
  <c r="AJ270" i="17"/>
  <c r="AK270" i="17"/>
  <c r="AL270" i="17"/>
  <c r="AM270" i="17"/>
  <c r="AN270" i="17"/>
  <c r="AO270" i="17"/>
  <c r="AP270" i="17"/>
  <c r="AQ270" i="17"/>
  <c r="AR270" i="17"/>
  <c r="AS270" i="17"/>
  <c r="AT270" i="17"/>
  <c r="AU270" i="17"/>
  <c r="AV270" i="17"/>
  <c r="AC271" i="17"/>
  <c r="AD271" i="17"/>
  <c r="AE271" i="17"/>
  <c r="AF271" i="17"/>
  <c r="AG271" i="17"/>
  <c r="AH271" i="17"/>
  <c r="AI271" i="17"/>
  <c r="AJ271" i="17"/>
  <c r="AK271" i="17"/>
  <c r="AL271" i="17"/>
  <c r="AM271" i="17"/>
  <c r="AN271" i="17"/>
  <c r="AO271" i="17"/>
  <c r="AP271" i="17"/>
  <c r="AQ271" i="17"/>
  <c r="AR271" i="17"/>
  <c r="AS271" i="17"/>
  <c r="AT271" i="17"/>
  <c r="AU271" i="17"/>
  <c r="AV271" i="17"/>
  <c r="AC272" i="17"/>
  <c r="AD272" i="17"/>
  <c r="AE272" i="17"/>
  <c r="AF272" i="17"/>
  <c r="AG272" i="17"/>
  <c r="AH272" i="17"/>
  <c r="AI272" i="17"/>
  <c r="AJ272" i="17"/>
  <c r="AK272" i="17"/>
  <c r="AL272" i="17"/>
  <c r="AM272" i="17"/>
  <c r="AN272" i="17"/>
  <c r="AO272" i="17"/>
  <c r="AP272" i="17"/>
  <c r="AQ272" i="17"/>
  <c r="AR272" i="17"/>
  <c r="AS272" i="17"/>
  <c r="AT272" i="17"/>
  <c r="AU272" i="17"/>
  <c r="AV272" i="17"/>
  <c r="AC273" i="17"/>
  <c r="AD273" i="17"/>
  <c r="AE273" i="17"/>
  <c r="AF273" i="17"/>
  <c r="AG273" i="17"/>
  <c r="AH273" i="17"/>
  <c r="AI273" i="17"/>
  <c r="AJ273" i="17"/>
  <c r="AK273" i="17"/>
  <c r="AL273" i="17"/>
  <c r="AM273" i="17"/>
  <c r="AN273" i="17"/>
  <c r="AO273" i="17"/>
  <c r="AP273" i="17"/>
  <c r="AQ273" i="17"/>
  <c r="AR273" i="17"/>
  <c r="AS273" i="17"/>
  <c r="AT273" i="17"/>
  <c r="AU273" i="17"/>
  <c r="AV273" i="17"/>
  <c r="AC274" i="17"/>
  <c r="AD274" i="17"/>
  <c r="AE274" i="17"/>
  <c r="AF274" i="17"/>
  <c r="AG274" i="17"/>
  <c r="AH274" i="17"/>
  <c r="AI274" i="17"/>
  <c r="AJ274" i="17"/>
  <c r="AK274" i="17"/>
  <c r="AL274" i="17"/>
  <c r="AM274" i="17"/>
  <c r="AN274" i="17"/>
  <c r="AO274" i="17"/>
  <c r="AP274" i="17"/>
  <c r="AQ274" i="17"/>
  <c r="AR274" i="17"/>
  <c r="AS274" i="17"/>
  <c r="AT274" i="17"/>
  <c r="AU274" i="17"/>
  <c r="AV274" i="17"/>
  <c r="AC275" i="17"/>
  <c r="AD275" i="17"/>
  <c r="AE275" i="17"/>
  <c r="AF275" i="17"/>
  <c r="AG275" i="17"/>
  <c r="AH275" i="17"/>
  <c r="AI275" i="17"/>
  <c r="AJ275" i="17"/>
  <c r="AK275" i="17"/>
  <c r="AL275" i="17"/>
  <c r="AM275" i="17"/>
  <c r="AN275" i="17"/>
  <c r="AO275" i="17"/>
  <c r="AP275" i="17"/>
  <c r="AQ275" i="17"/>
  <c r="AR275" i="17"/>
  <c r="AS275" i="17"/>
  <c r="AT275" i="17"/>
  <c r="AU275" i="17"/>
  <c r="AV275" i="17"/>
  <c r="AC276" i="17"/>
  <c r="AD276" i="17"/>
  <c r="AE276" i="17"/>
  <c r="AF276" i="17"/>
  <c r="AG276" i="17"/>
  <c r="AH276" i="17"/>
  <c r="AI276" i="17"/>
  <c r="AJ276" i="17"/>
  <c r="AK276" i="17"/>
  <c r="AL276" i="17"/>
  <c r="AM276" i="17"/>
  <c r="AN276" i="17"/>
  <c r="AO276" i="17"/>
  <c r="AP276" i="17"/>
  <c r="AQ276" i="17"/>
  <c r="AR276" i="17"/>
  <c r="AS276" i="17"/>
  <c r="AT276" i="17"/>
  <c r="AU276" i="17"/>
  <c r="AV276" i="17"/>
  <c r="AC277" i="17"/>
  <c r="AD277" i="17"/>
  <c r="AE277" i="17"/>
  <c r="AF277" i="17"/>
  <c r="AG277" i="17"/>
  <c r="AH277" i="17"/>
  <c r="AI277" i="17"/>
  <c r="AJ277" i="17"/>
  <c r="AK277" i="17"/>
  <c r="AL277" i="17"/>
  <c r="AM277" i="17"/>
  <c r="AN277" i="17"/>
  <c r="AO277" i="17"/>
  <c r="AP277" i="17"/>
  <c r="AQ277" i="17"/>
  <c r="AR277" i="17"/>
  <c r="AS277" i="17"/>
  <c r="AT277" i="17"/>
  <c r="AU277" i="17"/>
  <c r="AV277" i="17"/>
  <c r="AC278" i="17"/>
  <c r="AD278" i="17"/>
  <c r="AE278" i="17"/>
  <c r="AF278" i="17"/>
  <c r="AG278" i="17"/>
  <c r="AH278" i="17"/>
  <c r="AI278" i="17"/>
  <c r="AJ278" i="17"/>
  <c r="AK278" i="17"/>
  <c r="AL278" i="17"/>
  <c r="AM278" i="17"/>
  <c r="AN278" i="17"/>
  <c r="AO278" i="17"/>
  <c r="AP278" i="17"/>
  <c r="AQ278" i="17"/>
  <c r="AR278" i="17"/>
  <c r="AS278" i="17"/>
  <c r="AT278" i="17"/>
  <c r="AU278" i="17"/>
  <c r="AV278" i="17"/>
  <c r="AC279" i="17"/>
  <c r="AD279" i="17"/>
  <c r="AE279" i="17"/>
  <c r="AF279" i="17"/>
  <c r="AG279" i="17"/>
  <c r="AH279" i="17"/>
  <c r="AI279" i="17"/>
  <c r="AJ279" i="17"/>
  <c r="AK279" i="17"/>
  <c r="AL279" i="17"/>
  <c r="AM279" i="17"/>
  <c r="AN279" i="17"/>
  <c r="AO279" i="17"/>
  <c r="AP279" i="17"/>
  <c r="AQ279" i="17"/>
  <c r="AR279" i="17"/>
  <c r="AS279" i="17"/>
  <c r="AT279" i="17"/>
  <c r="AU279" i="17"/>
  <c r="AV279" i="17"/>
  <c r="AC280" i="17"/>
  <c r="AD280" i="17"/>
  <c r="AE280" i="17"/>
  <c r="AF280" i="17"/>
  <c r="AG280" i="17"/>
  <c r="AH280" i="17"/>
  <c r="AI280" i="17"/>
  <c r="AJ280" i="17"/>
  <c r="AK280" i="17"/>
  <c r="AL280" i="17"/>
  <c r="AM280" i="17"/>
  <c r="AN280" i="17"/>
  <c r="AO280" i="17"/>
  <c r="AP280" i="17"/>
  <c r="AQ280" i="17"/>
  <c r="AR280" i="17"/>
  <c r="AS280" i="17"/>
  <c r="AT280" i="17"/>
  <c r="AU280" i="17"/>
  <c r="AV280" i="17"/>
  <c r="AC281" i="17"/>
  <c r="AD281" i="17"/>
  <c r="AE281" i="17"/>
  <c r="AF281" i="17"/>
  <c r="AG281" i="17"/>
  <c r="AH281" i="17"/>
  <c r="AI281" i="17"/>
  <c r="AJ281" i="17"/>
  <c r="AK281" i="17"/>
  <c r="AL281" i="17"/>
  <c r="AM281" i="17"/>
  <c r="AN281" i="17"/>
  <c r="AO281" i="17"/>
  <c r="AP281" i="17"/>
  <c r="AQ281" i="17"/>
  <c r="AR281" i="17"/>
  <c r="AS281" i="17"/>
  <c r="AT281" i="17"/>
  <c r="AU281" i="17"/>
  <c r="AV281" i="17"/>
  <c r="AC282" i="17"/>
  <c r="AD282" i="17"/>
  <c r="AE282" i="17"/>
  <c r="AF282" i="17"/>
  <c r="AG282" i="17"/>
  <c r="AH282" i="17"/>
  <c r="AI282" i="17"/>
  <c r="AJ282" i="17"/>
  <c r="AK282" i="17"/>
  <c r="AL282" i="17"/>
  <c r="AM282" i="17"/>
  <c r="AN282" i="17"/>
  <c r="AO282" i="17"/>
  <c r="AP282" i="17"/>
  <c r="AQ282" i="17"/>
  <c r="AR282" i="17"/>
  <c r="AS282" i="17"/>
  <c r="AT282" i="17"/>
  <c r="AU282" i="17"/>
  <c r="AV282" i="17"/>
  <c r="AC283" i="17"/>
  <c r="AD283" i="17"/>
  <c r="AE283" i="17"/>
  <c r="AF283" i="17"/>
  <c r="AG283" i="17"/>
  <c r="AH283" i="17"/>
  <c r="AI283" i="17"/>
  <c r="AJ283" i="17"/>
  <c r="AK283" i="17"/>
  <c r="AL283" i="17"/>
  <c r="AM283" i="17"/>
  <c r="AN283" i="17"/>
  <c r="AO283" i="17"/>
  <c r="AP283" i="17"/>
  <c r="AQ283" i="17"/>
  <c r="AR283" i="17"/>
  <c r="AS283" i="17"/>
  <c r="AT283" i="17"/>
  <c r="AU283" i="17"/>
  <c r="AV283" i="17"/>
  <c r="AC284" i="17"/>
  <c r="AD284" i="17"/>
  <c r="AE284" i="17"/>
  <c r="AF284" i="17"/>
  <c r="AG284" i="17"/>
  <c r="AH284" i="17"/>
  <c r="AI284" i="17"/>
  <c r="AJ284" i="17"/>
  <c r="AK284" i="17"/>
  <c r="AL284" i="17"/>
  <c r="AM284" i="17"/>
  <c r="AN284" i="17"/>
  <c r="AO284" i="17"/>
  <c r="AP284" i="17"/>
  <c r="AQ284" i="17"/>
  <c r="AR284" i="17"/>
  <c r="AS284" i="17"/>
  <c r="AT284" i="17"/>
  <c r="AU284" i="17"/>
  <c r="AV284" i="17"/>
  <c r="AC285" i="17"/>
  <c r="AD285" i="17"/>
  <c r="AE285" i="17"/>
  <c r="AF285" i="17"/>
  <c r="AG285" i="17"/>
  <c r="AH285" i="17"/>
  <c r="AI285" i="17"/>
  <c r="AJ285" i="17"/>
  <c r="AK285" i="17"/>
  <c r="AL285" i="17"/>
  <c r="AM285" i="17"/>
  <c r="AN285" i="17"/>
  <c r="AO285" i="17"/>
  <c r="AP285" i="17"/>
  <c r="AQ285" i="17"/>
  <c r="AR285" i="17"/>
  <c r="AS285" i="17"/>
  <c r="AT285" i="17"/>
  <c r="AU285" i="17"/>
  <c r="AV285" i="17"/>
  <c r="AC286" i="17"/>
  <c r="AD286" i="17"/>
  <c r="AE286" i="17"/>
  <c r="AF286" i="17"/>
  <c r="AG286" i="17"/>
  <c r="AH286" i="17"/>
  <c r="AI286" i="17"/>
  <c r="AJ286" i="17"/>
  <c r="AK286" i="17"/>
  <c r="AL286" i="17"/>
  <c r="AM286" i="17"/>
  <c r="AN286" i="17"/>
  <c r="AO286" i="17"/>
  <c r="AP286" i="17"/>
  <c r="AQ286" i="17"/>
  <c r="AR286" i="17"/>
  <c r="AS286" i="17"/>
  <c r="AT286" i="17"/>
  <c r="AU286" i="17"/>
  <c r="AV286" i="17"/>
  <c r="AC287" i="17"/>
  <c r="AD287" i="17"/>
  <c r="AE287" i="17"/>
  <c r="AF287" i="17"/>
  <c r="AG287" i="17"/>
  <c r="AH287" i="17"/>
  <c r="AI287" i="17"/>
  <c r="AJ287" i="17"/>
  <c r="AK287" i="17"/>
  <c r="AL287" i="17"/>
  <c r="AM287" i="17"/>
  <c r="AN287" i="17"/>
  <c r="AO287" i="17"/>
  <c r="AP287" i="17"/>
  <c r="AQ287" i="17"/>
  <c r="AR287" i="17"/>
  <c r="AS287" i="17"/>
  <c r="AT287" i="17"/>
  <c r="AU287" i="17"/>
  <c r="AV287" i="17"/>
  <c r="AC288" i="17"/>
  <c r="AD288" i="17"/>
  <c r="AE288" i="17"/>
  <c r="AF288" i="17"/>
  <c r="AG288" i="17"/>
  <c r="AH288" i="17"/>
  <c r="AI288" i="17"/>
  <c r="AJ288" i="17"/>
  <c r="AK288" i="17"/>
  <c r="AL288" i="17"/>
  <c r="AM288" i="17"/>
  <c r="AN288" i="17"/>
  <c r="AO288" i="17"/>
  <c r="AP288" i="17"/>
  <c r="AQ288" i="17"/>
  <c r="AR288" i="17"/>
  <c r="AS288" i="17"/>
  <c r="AT288" i="17"/>
  <c r="AU288" i="17"/>
  <c r="AV288" i="17"/>
  <c r="AC289" i="17"/>
  <c r="AD289" i="17"/>
  <c r="AE289" i="17"/>
  <c r="AF289" i="17"/>
  <c r="AG289" i="17"/>
  <c r="AH289" i="17"/>
  <c r="AI289" i="17"/>
  <c r="AJ289" i="17"/>
  <c r="AK289" i="17"/>
  <c r="AL289" i="17"/>
  <c r="AM289" i="17"/>
  <c r="AN289" i="17"/>
  <c r="AO289" i="17"/>
  <c r="AP289" i="17"/>
  <c r="AQ289" i="17"/>
  <c r="AR289" i="17"/>
  <c r="AS289" i="17"/>
  <c r="AT289" i="17"/>
  <c r="AU289" i="17"/>
  <c r="AV289" i="17"/>
  <c r="AC290" i="17"/>
  <c r="AD290" i="17"/>
  <c r="AE290" i="17"/>
  <c r="AF290" i="17"/>
  <c r="AG290" i="17"/>
  <c r="AH290" i="17"/>
  <c r="AI290" i="17"/>
  <c r="AJ290" i="17"/>
  <c r="AK290" i="17"/>
  <c r="AL290" i="17"/>
  <c r="AM290" i="17"/>
  <c r="AN290" i="17"/>
  <c r="AO290" i="17"/>
  <c r="AP290" i="17"/>
  <c r="AQ290" i="17"/>
  <c r="AR290" i="17"/>
  <c r="AS290" i="17"/>
  <c r="AT290" i="17"/>
  <c r="AU290" i="17"/>
  <c r="AV290" i="17"/>
  <c r="AC291" i="17"/>
  <c r="AD291" i="17"/>
  <c r="AE291" i="17"/>
  <c r="AF291" i="17"/>
  <c r="AG291" i="17"/>
  <c r="AH291" i="17"/>
  <c r="AI291" i="17"/>
  <c r="AJ291" i="17"/>
  <c r="AK291" i="17"/>
  <c r="AL291" i="17"/>
  <c r="AM291" i="17"/>
  <c r="AN291" i="17"/>
  <c r="AO291" i="17"/>
  <c r="AP291" i="17"/>
  <c r="AQ291" i="17"/>
  <c r="AR291" i="17"/>
  <c r="AS291" i="17"/>
  <c r="AT291" i="17"/>
  <c r="AU291" i="17"/>
  <c r="AV291" i="17"/>
  <c r="AC292" i="17"/>
  <c r="AD292" i="17"/>
  <c r="AE292" i="17"/>
  <c r="AF292" i="17"/>
  <c r="AG292" i="17"/>
  <c r="AH292" i="17"/>
  <c r="AI292" i="17"/>
  <c r="AJ292" i="17"/>
  <c r="AK292" i="17"/>
  <c r="AL292" i="17"/>
  <c r="AM292" i="17"/>
  <c r="AN292" i="17"/>
  <c r="AO292" i="17"/>
  <c r="AP292" i="17"/>
  <c r="AQ292" i="17"/>
  <c r="AR292" i="17"/>
  <c r="AS292" i="17"/>
  <c r="AT292" i="17"/>
  <c r="AU292" i="17"/>
  <c r="AV292" i="17"/>
  <c r="AC293" i="17"/>
  <c r="AD293" i="17"/>
  <c r="AE293" i="17"/>
  <c r="AF293" i="17"/>
  <c r="AG293" i="17"/>
  <c r="AH293" i="17"/>
  <c r="AI293" i="17"/>
  <c r="AJ293" i="17"/>
  <c r="AK293" i="17"/>
  <c r="AL293" i="17"/>
  <c r="AM293" i="17"/>
  <c r="AN293" i="17"/>
  <c r="AO293" i="17"/>
  <c r="AP293" i="17"/>
  <c r="AQ293" i="17"/>
  <c r="AR293" i="17"/>
  <c r="AS293" i="17"/>
  <c r="AT293" i="17"/>
  <c r="AU293" i="17"/>
  <c r="AV293" i="17"/>
  <c r="AC294" i="17"/>
  <c r="AD294" i="17"/>
  <c r="AE294" i="17"/>
  <c r="AF294" i="17"/>
  <c r="AG294" i="17"/>
  <c r="AH294" i="17"/>
  <c r="AI294" i="17"/>
  <c r="AJ294" i="17"/>
  <c r="AK294" i="17"/>
  <c r="AL294" i="17"/>
  <c r="AM294" i="17"/>
  <c r="AN294" i="17"/>
  <c r="AO294" i="17"/>
  <c r="AP294" i="17"/>
  <c r="AQ294" i="17"/>
  <c r="AR294" i="17"/>
  <c r="AS294" i="17"/>
  <c r="AT294" i="17"/>
  <c r="AU294" i="17"/>
  <c r="AV294" i="17"/>
  <c r="AC295" i="17"/>
  <c r="AD295" i="17"/>
  <c r="AE295" i="17"/>
  <c r="AF295" i="17"/>
  <c r="AG295" i="17"/>
  <c r="AH295" i="17"/>
  <c r="AI295" i="17"/>
  <c r="AJ295" i="17"/>
  <c r="AK295" i="17"/>
  <c r="AL295" i="17"/>
  <c r="AM295" i="17"/>
  <c r="AN295" i="17"/>
  <c r="AO295" i="17"/>
  <c r="AP295" i="17"/>
  <c r="AQ295" i="17"/>
  <c r="AR295" i="17"/>
  <c r="AS295" i="17"/>
  <c r="AT295" i="17"/>
  <c r="AU295" i="17"/>
  <c r="AV295" i="17"/>
  <c r="AC296" i="17"/>
  <c r="AD296" i="17"/>
  <c r="AE296" i="17"/>
  <c r="AF296" i="17"/>
  <c r="AG296" i="17"/>
  <c r="AH296" i="17"/>
  <c r="AI296" i="17"/>
  <c r="AJ296" i="17"/>
  <c r="AK296" i="17"/>
  <c r="AL296" i="17"/>
  <c r="AM296" i="17"/>
  <c r="AN296" i="17"/>
  <c r="AO296" i="17"/>
  <c r="AP296" i="17"/>
  <c r="AQ296" i="17"/>
  <c r="AR296" i="17"/>
  <c r="AS296" i="17"/>
  <c r="AT296" i="17"/>
  <c r="AU296" i="17"/>
  <c r="AV296" i="17"/>
  <c r="AC297" i="17"/>
  <c r="AD297" i="17"/>
  <c r="AE297" i="17"/>
  <c r="AF297" i="17"/>
  <c r="AG297" i="17"/>
  <c r="AH297" i="17"/>
  <c r="AI297" i="17"/>
  <c r="AJ297" i="17"/>
  <c r="AK297" i="17"/>
  <c r="AL297" i="17"/>
  <c r="AM297" i="17"/>
  <c r="AN297" i="17"/>
  <c r="AO297" i="17"/>
  <c r="AP297" i="17"/>
  <c r="AQ297" i="17"/>
  <c r="AR297" i="17"/>
  <c r="AS297" i="17"/>
  <c r="AT297" i="17"/>
  <c r="AU297" i="17"/>
  <c r="AV297" i="17"/>
  <c r="AC298" i="17"/>
  <c r="AD298" i="17"/>
  <c r="AE298" i="17"/>
  <c r="AF298" i="17"/>
  <c r="AG298" i="17"/>
  <c r="AH298" i="17"/>
  <c r="AI298" i="17"/>
  <c r="AJ298" i="17"/>
  <c r="AK298" i="17"/>
  <c r="AL298" i="17"/>
  <c r="AM298" i="17"/>
  <c r="AN298" i="17"/>
  <c r="AO298" i="17"/>
  <c r="AP298" i="17"/>
  <c r="AQ298" i="17"/>
  <c r="AR298" i="17"/>
  <c r="AS298" i="17"/>
  <c r="AT298" i="17"/>
  <c r="AU298" i="17"/>
  <c r="AV298" i="17"/>
  <c r="AC299" i="17"/>
  <c r="AD299" i="17"/>
  <c r="AE299" i="17"/>
  <c r="AF299" i="17"/>
  <c r="AG299" i="17"/>
  <c r="AH299" i="17"/>
  <c r="AI299" i="17"/>
  <c r="AJ299" i="17"/>
  <c r="AK299" i="17"/>
  <c r="AL299" i="17"/>
  <c r="AM299" i="17"/>
  <c r="AN299" i="17"/>
  <c r="AO299" i="17"/>
  <c r="AP299" i="17"/>
  <c r="AQ299" i="17"/>
  <c r="AR299" i="17"/>
  <c r="AS299" i="17"/>
  <c r="AT299" i="17"/>
  <c r="AU299" i="17"/>
  <c r="AV299" i="17"/>
  <c r="AC300" i="17"/>
  <c r="AD300" i="17"/>
  <c r="AE300" i="17"/>
  <c r="AF300" i="17"/>
  <c r="AG300" i="17"/>
  <c r="AH300" i="17"/>
  <c r="AI300" i="17"/>
  <c r="AJ300" i="17"/>
  <c r="AK300" i="17"/>
  <c r="AL300" i="17"/>
  <c r="AM300" i="17"/>
  <c r="AN300" i="17"/>
  <c r="AO300" i="17"/>
  <c r="AP300" i="17"/>
  <c r="AQ300" i="17"/>
  <c r="AR300" i="17"/>
  <c r="AS300" i="17"/>
  <c r="AT300" i="17"/>
  <c r="AU300" i="17"/>
  <c r="AV300" i="17"/>
  <c r="AC301" i="17"/>
  <c r="AD301" i="17"/>
  <c r="AE301" i="17"/>
  <c r="AF301" i="17"/>
  <c r="AG301" i="17"/>
  <c r="AH301" i="17"/>
  <c r="AI301" i="17"/>
  <c r="AJ301" i="17"/>
  <c r="AK301" i="17"/>
  <c r="AL301" i="17"/>
  <c r="AM301" i="17"/>
  <c r="AN301" i="17"/>
  <c r="AO301" i="17"/>
  <c r="AP301" i="17"/>
  <c r="AQ301" i="17"/>
  <c r="AR301" i="17"/>
  <c r="AS301" i="17"/>
  <c r="AT301" i="17"/>
  <c r="AU301" i="17"/>
  <c r="AV301" i="17"/>
  <c r="AC302" i="17"/>
  <c r="AD302" i="17"/>
  <c r="AE302" i="17"/>
  <c r="AF302" i="17"/>
  <c r="AG302" i="17"/>
  <c r="AH302" i="17"/>
  <c r="AI302" i="17"/>
  <c r="AJ302" i="17"/>
  <c r="AK302" i="17"/>
  <c r="AL302" i="17"/>
  <c r="AM302" i="17"/>
  <c r="AN302" i="17"/>
  <c r="AO302" i="17"/>
  <c r="AP302" i="17"/>
  <c r="AQ302" i="17"/>
  <c r="AR302" i="17"/>
  <c r="AS302" i="17"/>
  <c r="AT302" i="17"/>
  <c r="AU302" i="17"/>
  <c r="AV302" i="17"/>
  <c r="AC303" i="17"/>
  <c r="AD303" i="17"/>
  <c r="AE303" i="17"/>
  <c r="AF303" i="17"/>
  <c r="AG303" i="17"/>
  <c r="AH303" i="17"/>
  <c r="AI303" i="17"/>
  <c r="AJ303" i="17"/>
  <c r="AK303" i="17"/>
  <c r="AL303" i="17"/>
  <c r="AM303" i="17"/>
  <c r="AN303" i="17"/>
  <c r="AO303" i="17"/>
  <c r="AP303" i="17"/>
  <c r="AQ303" i="17"/>
  <c r="AR303" i="17"/>
  <c r="AS303" i="17"/>
  <c r="AT303" i="17"/>
  <c r="AU303" i="17"/>
  <c r="AV303" i="17"/>
  <c r="AC304" i="17"/>
  <c r="AD304" i="17"/>
  <c r="AE304" i="17"/>
  <c r="AF304" i="17"/>
  <c r="AG304" i="17"/>
  <c r="AH304" i="17"/>
  <c r="AI304" i="17"/>
  <c r="AJ304" i="17"/>
  <c r="AK304" i="17"/>
  <c r="AL304" i="17"/>
  <c r="AM304" i="17"/>
  <c r="AN304" i="17"/>
  <c r="AO304" i="17"/>
  <c r="AP304" i="17"/>
  <c r="AQ304" i="17"/>
  <c r="AR304" i="17"/>
  <c r="AS304" i="17"/>
  <c r="AT304" i="17"/>
  <c r="AU304" i="17"/>
  <c r="AV304" i="17"/>
  <c r="AC305" i="17"/>
  <c r="AD305" i="17"/>
  <c r="AE305" i="17"/>
  <c r="AF305" i="17"/>
  <c r="AG305" i="17"/>
  <c r="AH305" i="17"/>
  <c r="AI305" i="17"/>
  <c r="AJ305" i="17"/>
  <c r="AK305" i="17"/>
  <c r="AL305" i="17"/>
  <c r="AM305" i="17"/>
  <c r="AN305" i="17"/>
  <c r="AO305" i="17"/>
  <c r="AP305" i="17"/>
  <c r="AQ305" i="17"/>
  <c r="AR305" i="17"/>
  <c r="AS305" i="17"/>
  <c r="AT305" i="17"/>
  <c r="AU305" i="17"/>
  <c r="AV305" i="17"/>
  <c r="AC306" i="17"/>
  <c r="AD306" i="17"/>
  <c r="AE306" i="17"/>
  <c r="AF306" i="17"/>
  <c r="AG306" i="17"/>
  <c r="AH306" i="17"/>
  <c r="AI306" i="17"/>
  <c r="AJ306" i="17"/>
  <c r="AK306" i="17"/>
  <c r="AL306" i="17"/>
  <c r="AM306" i="17"/>
  <c r="AN306" i="17"/>
  <c r="AO306" i="17"/>
  <c r="AP306" i="17"/>
  <c r="AQ306" i="17"/>
  <c r="AR306" i="17"/>
  <c r="AS306" i="17"/>
  <c r="AT306" i="17"/>
  <c r="AU306" i="17"/>
  <c r="AV306" i="17"/>
  <c r="AC307" i="17"/>
  <c r="AD307" i="17"/>
  <c r="AE307" i="17"/>
  <c r="AF307" i="17"/>
  <c r="AG307" i="17"/>
  <c r="AH307" i="17"/>
  <c r="AI307" i="17"/>
  <c r="AJ307" i="17"/>
  <c r="AK307" i="17"/>
  <c r="AL307" i="17"/>
  <c r="AM307" i="17"/>
  <c r="AN307" i="17"/>
  <c r="AO307" i="17"/>
  <c r="AP307" i="17"/>
  <c r="AQ307" i="17"/>
  <c r="AR307" i="17"/>
  <c r="AS307" i="17"/>
  <c r="AT307" i="17"/>
  <c r="AU307" i="17"/>
  <c r="AV307" i="17"/>
  <c r="AC308" i="17"/>
  <c r="AD308" i="17"/>
  <c r="AE308" i="17"/>
  <c r="AF308" i="17"/>
  <c r="AG308" i="17"/>
  <c r="AH308" i="17"/>
  <c r="AI308" i="17"/>
  <c r="AJ308" i="17"/>
  <c r="AK308" i="17"/>
  <c r="AL308" i="17"/>
  <c r="AM308" i="17"/>
  <c r="AN308" i="17"/>
  <c r="AO308" i="17"/>
  <c r="AP308" i="17"/>
  <c r="AQ308" i="17"/>
  <c r="AR308" i="17"/>
  <c r="AS308" i="17"/>
  <c r="AT308" i="17"/>
  <c r="AU308" i="17"/>
  <c r="AV308" i="17"/>
  <c r="AC309" i="17"/>
  <c r="AD309" i="17"/>
  <c r="AE309" i="17"/>
  <c r="AF309" i="17"/>
  <c r="AG309" i="17"/>
  <c r="AH309" i="17"/>
  <c r="AI309" i="17"/>
  <c r="AJ309" i="17"/>
  <c r="AK309" i="17"/>
  <c r="AL309" i="17"/>
  <c r="AM309" i="17"/>
  <c r="AN309" i="17"/>
  <c r="AO309" i="17"/>
  <c r="AP309" i="17"/>
  <c r="AQ309" i="17"/>
  <c r="AR309" i="17"/>
  <c r="AS309" i="17"/>
  <c r="AT309" i="17"/>
  <c r="AU309" i="17"/>
  <c r="AV309" i="17"/>
  <c r="AC310" i="17"/>
  <c r="AD310" i="17"/>
  <c r="AE310" i="17"/>
  <c r="AF310" i="17"/>
  <c r="AG310" i="17"/>
  <c r="AH310" i="17"/>
  <c r="AI310" i="17"/>
  <c r="AJ310" i="17"/>
  <c r="AK310" i="17"/>
  <c r="AL310" i="17"/>
  <c r="AM310" i="17"/>
  <c r="AN310" i="17"/>
  <c r="AO310" i="17"/>
  <c r="AP310" i="17"/>
  <c r="AQ310" i="17"/>
  <c r="AR310" i="17"/>
  <c r="AS310" i="17"/>
  <c r="AT310" i="17"/>
  <c r="AU310" i="17"/>
  <c r="AV310" i="17"/>
  <c r="AC311" i="17"/>
  <c r="AD311" i="17"/>
  <c r="AE311" i="17"/>
  <c r="AF311" i="17"/>
  <c r="AG311" i="17"/>
  <c r="AH311" i="17"/>
  <c r="AI311" i="17"/>
  <c r="AJ311" i="17"/>
  <c r="AK311" i="17"/>
  <c r="AL311" i="17"/>
  <c r="AM311" i="17"/>
  <c r="AN311" i="17"/>
  <c r="AO311" i="17"/>
  <c r="AP311" i="17"/>
  <c r="AQ311" i="17"/>
  <c r="AR311" i="17"/>
  <c r="AS311" i="17"/>
  <c r="AT311" i="17"/>
  <c r="AU311" i="17"/>
  <c r="AV311" i="17"/>
  <c r="AC312" i="17"/>
  <c r="AD312" i="17"/>
  <c r="AE312" i="17"/>
  <c r="AF312" i="17"/>
  <c r="AG312" i="17"/>
  <c r="AH312" i="17"/>
  <c r="AI312" i="17"/>
  <c r="AJ312" i="17"/>
  <c r="AK312" i="17"/>
  <c r="AL312" i="17"/>
  <c r="AM312" i="17"/>
  <c r="AN312" i="17"/>
  <c r="AO312" i="17"/>
  <c r="AP312" i="17"/>
  <c r="AQ312" i="17"/>
  <c r="AR312" i="17"/>
  <c r="AS312" i="17"/>
  <c r="AT312" i="17"/>
  <c r="AU312" i="17"/>
  <c r="AV312" i="17"/>
  <c r="AC313" i="17"/>
  <c r="AD313" i="17"/>
  <c r="AE313" i="17"/>
  <c r="AF313" i="17"/>
  <c r="AG313" i="17"/>
  <c r="AH313" i="17"/>
  <c r="AI313" i="17"/>
  <c r="AJ313" i="17"/>
  <c r="AK313" i="17"/>
  <c r="AL313" i="17"/>
  <c r="AM313" i="17"/>
  <c r="AN313" i="17"/>
  <c r="AO313" i="17"/>
  <c r="AP313" i="17"/>
  <c r="AQ313" i="17"/>
  <c r="AR313" i="17"/>
  <c r="AS313" i="17"/>
  <c r="AT313" i="17"/>
  <c r="AU313" i="17"/>
  <c r="AV313" i="17"/>
  <c r="AC314" i="17"/>
  <c r="AD314" i="17"/>
  <c r="AE314" i="17"/>
  <c r="AF314" i="17"/>
  <c r="AG314" i="17"/>
  <c r="AH314" i="17"/>
  <c r="AI314" i="17"/>
  <c r="AJ314" i="17"/>
  <c r="AK314" i="17"/>
  <c r="AL314" i="17"/>
  <c r="AM314" i="17"/>
  <c r="AN314" i="17"/>
  <c r="AO314" i="17"/>
  <c r="AP314" i="17"/>
  <c r="AQ314" i="17"/>
  <c r="AR314" i="17"/>
  <c r="AS314" i="17"/>
  <c r="AT314" i="17"/>
  <c r="AU314" i="17"/>
  <c r="AV314" i="17"/>
  <c r="AC315" i="17"/>
  <c r="AD315" i="17"/>
  <c r="AE315" i="17"/>
  <c r="AF315" i="17"/>
  <c r="AG315" i="17"/>
  <c r="AH315" i="17"/>
  <c r="AI315" i="17"/>
  <c r="AJ315" i="17"/>
  <c r="AK315" i="17"/>
  <c r="AL315" i="17"/>
  <c r="AM315" i="17"/>
  <c r="AN315" i="17"/>
  <c r="AO315" i="17"/>
  <c r="AP315" i="17"/>
  <c r="AQ315" i="17"/>
  <c r="AR315" i="17"/>
  <c r="AS315" i="17"/>
  <c r="AT315" i="17"/>
  <c r="AU315" i="17"/>
  <c r="AV315" i="17"/>
  <c r="AC316" i="17"/>
  <c r="AD316" i="17"/>
  <c r="AE316" i="17"/>
  <c r="AF316" i="17"/>
  <c r="AG316" i="17"/>
  <c r="AH316" i="17"/>
  <c r="AI316" i="17"/>
  <c r="AJ316" i="17"/>
  <c r="AK316" i="17"/>
  <c r="AL316" i="17"/>
  <c r="AM316" i="17"/>
  <c r="AN316" i="17"/>
  <c r="AO316" i="17"/>
  <c r="AP316" i="17"/>
  <c r="AQ316" i="17"/>
  <c r="AR316" i="17"/>
  <c r="AS316" i="17"/>
  <c r="AT316" i="17"/>
  <c r="AU316" i="17"/>
  <c r="AV316" i="17"/>
  <c r="AC317" i="17"/>
  <c r="AD317" i="17"/>
  <c r="AE317" i="17"/>
  <c r="AF317" i="17"/>
  <c r="AG317" i="17"/>
  <c r="AH317" i="17"/>
  <c r="AI317" i="17"/>
  <c r="AJ317" i="17"/>
  <c r="AK317" i="17"/>
  <c r="AL317" i="17"/>
  <c r="AM317" i="17"/>
  <c r="AN317" i="17"/>
  <c r="AO317" i="17"/>
  <c r="AP317" i="17"/>
  <c r="AQ317" i="17"/>
  <c r="AR317" i="17"/>
  <c r="AS317" i="17"/>
  <c r="AT317" i="17"/>
  <c r="AU317" i="17"/>
  <c r="AV317" i="17"/>
  <c r="AC318" i="17"/>
  <c r="AD318" i="17"/>
  <c r="AE318" i="17"/>
  <c r="AF318" i="17"/>
  <c r="AG318" i="17"/>
  <c r="AH318" i="17"/>
  <c r="AI318" i="17"/>
  <c r="AJ318" i="17"/>
  <c r="AK318" i="17"/>
  <c r="AL318" i="17"/>
  <c r="AM318" i="17"/>
  <c r="AN318" i="17"/>
  <c r="AO318" i="17"/>
  <c r="AP318" i="17"/>
  <c r="AQ318" i="17"/>
  <c r="AR318" i="17"/>
  <c r="AS318" i="17"/>
  <c r="AT318" i="17"/>
  <c r="AU318" i="17"/>
  <c r="AV318" i="17"/>
  <c r="AC319" i="17"/>
  <c r="AD319" i="17"/>
  <c r="AE319" i="17"/>
  <c r="AF319" i="17"/>
  <c r="AG319" i="17"/>
  <c r="AH319" i="17"/>
  <c r="AI319" i="17"/>
  <c r="AJ319" i="17"/>
  <c r="AK319" i="17"/>
  <c r="AL319" i="17"/>
  <c r="AM319" i="17"/>
  <c r="AN319" i="17"/>
  <c r="AO319" i="17"/>
  <c r="AP319" i="17"/>
  <c r="AQ319" i="17"/>
  <c r="AR319" i="17"/>
  <c r="AS319" i="17"/>
  <c r="AT319" i="17"/>
  <c r="AU319" i="17"/>
  <c r="AV319" i="17"/>
  <c r="AC320" i="17"/>
  <c r="AD320" i="17"/>
  <c r="AE320" i="17"/>
  <c r="AF320" i="17"/>
  <c r="AG320" i="17"/>
  <c r="AH320" i="17"/>
  <c r="AI320" i="17"/>
  <c r="AJ320" i="17"/>
  <c r="AK320" i="17"/>
  <c r="AL320" i="17"/>
  <c r="AM320" i="17"/>
  <c r="AN320" i="17"/>
  <c r="AO320" i="17"/>
  <c r="AP320" i="17"/>
  <c r="AQ320" i="17"/>
  <c r="AR320" i="17"/>
  <c r="AS320" i="17"/>
  <c r="AT320" i="17"/>
  <c r="AU320" i="17"/>
  <c r="AV320" i="17"/>
  <c r="AC321" i="17"/>
  <c r="AD321" i="17"/>
  <c r="AE321" i="17"/>
  <c r="AF321" i="17"/>
  <c r="AG321" i="17"/>
  <c r="AH321" i="17"/>
  <c r="AI321" i="17"/>
  <c r="AJ321" i="17"/>
  <c r="AK321" i="17"/>
  <c r="AL321" i="17"/>
  <c r="AM321" i="17"/>
  <c r="AN321" i="17"/>
  <c r="AO321" i="17"/>
  <c r="AP321" i="17"/>
  <c r="AQ321" i="17"/>
  <c r="AR321" i="17"/>
  <c r="AS321" i="17"/>
  <c r="AT321" i="17"/>
  <c r="AU321" i="17"/>
  <c r="AV321" i="17"/>
  <c r="AC322" i="17"/>
  <c r="AD322" i="17"/>
  <c r="AE322" i="17"/>
  <c r="AF322" i="17"/>
  <c r="AG322" i="17"/>
  <c r="AH322" i="17"/>
  <c r="AI322" i="17"/>
  <c r="AJ322" i="17"/>
  <c r="AK322" i="17"/>
  <c r="AL322" i="17"/>
  <c r="AM322" i="17"/>
  <c r="AN322" i="17"/>
  <c r="AO322" i="17"/>
  <c r="AP322" i="17"/>
  <c r="AQ322" i="17"/>
  <c r="AR322" i="17"/>
  <c r="AS322" i="17"/>
  <c r="AT322" i="17"/>
  <c r="AU322" i="17"/>
  <c r="AV322" i="17"/>
  <c r="AC323" i="17"/>
  <c r="AD323" i="17"/>
  <c r="AE323" i="17"/>
  <c r="AF323" i="17"/>
  <c r="AG323" i="17"/>
  <c r="AH323" i="17"/>
  <c r="AI323" i="17"/>
  <c r="AJ323" i="17"/>
  <c r="AK323" i="17"/>
  <c r="AL323" i="17"/>
  <c r="AM323" i="17"/>
  <c r="AN323" i="17"/>
  <c r="AO323" i="17"/>
  <c r="AP323" i="17"/>
  <c r="AQ323" i="17"/>
  <c r="AR323" i="17"/>
  <c r="AS323" i="17"/>
  <c r="AT323" i="17"/>
  <c r="AU323" i="17"/>
  <c r="AV323" i="17"/>
  <c r="AC324" i="17"/>
  <c r="AD324" i="17"/>
  <c r="AE324" i="17"/>
  <c r="AF324" i="17"/>
  <c r="AG324" i="17"/>
  <c r="AH324" i="17"/>
  <c r="AI324" i="17"/>
  <c r="AJ324" i="17"/>
  <c r="AK324" i="17"/>
  <c r="AL324" i="17"/>
  <c r="AM324" i="17"/>
  <c r="AN324" i="17"/>
  <c r="AO324" i="17"/>
  <c r="AP324" i="17"/>
  <c r="AQ324" i="17"/>
  <c r="AR324" i="17"/>
  <c r="AS324" i="17"/>
  <c r="AT324" i="17"/>
  <c r="AU324" i="17"/>
  <c r="AV324" i="17"/>
  <c r="AC325" i="17"/>
  <c r="AD325" i="17"/>
  <c r="AE325" i="17"/>
  <c r="AF325" i="17"/>
  <c r="AG325" i="17"/>
  <c r="AH325" i="17"/>
  <c r="AI325" i="17"/>
  <c r="AJ325" i="17"/>
  <c r="AK325" i="17"/>
  <c r="AL325" i="17"/>
  <c r="AM325" i="17"/>
  <c r="AN325" i="17"/>
  <c r="AO325" i="17"/>
  <c r="AP325" i="17"/>
  <c r="AQ325" i="17"/>
  <c r="AR325" i="17"/>
  <c r="AS325" i="17"/>
  <c r="AT325" i="17"/>
  <c r="AU325" i="17"/>
  <c r="AV325" i="17"/>
  <c r="AC326" i="17"/>
  <c r="AD326" i="17"/>
  <c r="AE326" i="17"/>
  <c r="AF326" i="17"/>
  <c r="AG326" i="17"/>
  <c r="AH326" i="17"/>
  <c r="AI326" i="17"/>
  <c r="AJ326" i="17"/>
  <c r="AK326" i="17"/>
  <c r="AL326" i="17"/>
  <c r="AM326" i="17"/>
  <c r="AN326" i="17"/>
  <c r="AO326" i="17"/>
  <c r="AP326" i="17"/>
  <c r="AQ326" i="17"/>
  <c r="AR326" i="17"/>
  <c r="AS326" i="17"/>
  <c r="AT326" i="17"/>
  <c r="AU326" i="17"/>
  <c r="AV326" i="17"/>
  <c r="AC327" i="17"/>
  <c r="AD327" i="17"/>
  <c r="AE327" i="17"/>
  <c r="AF327" i="17"/>
  <c r="AG327" i="17"/>
  <c r="AH327" i="17"/>
  <c r="AI327" i="17"/>
  <c r="AJ327" i="17"/>
  <c r="AK327" i="17"/>
  <c r="AL327" i="17"/>
  <c r="AM327" i="17"/>
  <c r="AN327" i="17"/>
  <c r="AO327" i="17"/>
  <c r="AP327" i="17"/>
  <c r="AQ327" i="17"/>
  <c r="AR327" i="17"/>
  <c r="AS327" i="17"/>
  <c r="AT327" i="17"/>
  <c r="AU327" i="17"/>
  <c r="AV327" i="17"/>
  <c r="AC328" i="17"/>
  <c r="AD328" i="17"/>
  <c r="AE328" i="17"/>
  <c r="AF328" i="17"/>
  <c r="AG328" i="17"/>
  <c r="AH328" i="17"/>
  <c r="AI328" i="17"/>
  <c r="AJ328" i="17"/>
  <c r="AK328" i="17"/>
  <c r="AL328" i="17"/>
  <c r="AM328" i="17"/>
  <c r="AN328" i="17"/>
  <c r="AO328" i="17"/>
  <c r="AP328" i="17"/>
  <c r="AQ328" i="17"/>
  <c r="AR328" i="17"/>
  <c r="AS328" i="17"/>
  <c r="AT328" i="17"/>
  <c r="AU328" i="17"/>
  <c r="AV328" i="17"/>
  <c r="AC329" i="17"/>
  <c r="AD329" i="17"/>
  <c r="AE329" i="17"/>
  <c r="AF329" i="17"/>
  <c r="AG329" i="17"/>
  <c r="AH329" i="17"/>
  <c r="AI329" i="17"/>
  <c r="AJ329" i="17"/>
  <c r="AK329" i="17"/>
  <c r="AL329" i="17"/>
  <c r="AM329" i="17"/>
  <c r="AN329" i="17"/>
  <c r="AO329" i="17"/>
  <c r="AP329" i="17"/>
  <c r="AQ329" i="17"/>
  <c r="AR329" i="17"/>
  <c r="AS329" i="17"/>
  <c r="AT329" i="17"/>
  <c r="AU329" i="17"/>
  <c r="AV329" i="17"/>
  <c r="AC330" i="17"/>
  <c r="AD330" i="17"/>
  <c r="AE330" i="17"/>
  <c r="AF330" i="17"/>
  <c r="AG330" i="17"/>
  <c r="AH330" i="17"/>
  <c r="AI330" i="17"/>
  <c r="AJ330" i="17"/>
  <c r="AK330" i="17"/>
  <c r="AL330" i="17"/>
  <c r="AM330" i="17"/>
  <c r="AN330" i="17"/>
  <c r="AO330" i="17"/>
  <c r="AP330" i="17"/>
  <c r="AQ330" i="17"/>
  <c r="AR330" i="17"/>
  <c r="AS330" i="17"/>
  <c r="AT330" i="17"/>
  <c r="AU330" i="17"/>
  <c r="AV330" i="17"/>
  <c r="AC331" i="17"/>
  <c r="AD331" i="17"/>
  <c r="AE331" i="17"/>
  <c r="AF331" i="17"/>
  <c r="AG331" i="17"/>
  <c r="AH331" i="17"/>
  <c r="AI331" i="17"/>
  <c r="AJ331" i="17"/>
  <c r="AK331" i="17"/>
  <c r="AL331" i="17"/>
  <c r="AM331" i="17"/>
  <c r="AN331" i="17"/>
  <c r="AO331" i="17"/>
  <c r="AP331" i="17"/>
  <c r="AQ331" i="17"/>
  <c r="AR331" i="17"/>
  <c r="AS331" i="17"/>
  <c r="AT331" i="17"/>
  <c r="AU331" i="17"/>
  <c r="AV331" i="17"/>
  <c r="AC332" i="17"/>
  <c r="AD332" i="17"/>
  <c r="AE332" i="17"/>
  <c r="AF332" i="17"/>
  <c r="AG332" i="17"/>
  <c r="AH332" i="17"/>
  <c r="AI332" i="17"/>
  <c r="AJ332" i="17"/>
  <c r="AK332" i="17"/>
  <c r="AL332" i="17"/>
  <c r="AM332" i="17"/>
  <c r="AN332" i="17"/>
  <c r="AO332" i="17"/>
  <c r="AP332" i="17"/>
  <c r="AQ332" i="17"/>
  <c r="AR332" i="17"/>
  <c r="AS332" i="17"/>
  <c r="AT332" i="17"/>
  <c r="AU332" i="17"/>
  <c r="AV332" i="17"/>
  <c r="AC333" i="17"/>
  <c r="AD333" i="17"/>
  <c r="AE333" i="17"/>
  <c r="AF333" i="17"/>
  <c r="AG333" i="17"/>
  <c r="AH333" i="17"/>
  <c r="AI333" i="17"/>
  <c r="AJ333" i="17"/>
  <c r="AK333" i="17"/>
  <c r="AL333" i="17"/>
  <c r="AM333" i="17"/>
  <c r="AN333" i="17"/>
  <c r="AO333" i="17"/>
  <c r="AP333" i="17"/>
  <c r="AQ333" i="17"/>
  <c r="AR333" i="17"/>
  <c r="AS333" i="17"/>
  <c r="AT333" i="17"/>
  <c r="AU333" i="17"/>
  <c r="AV333" i="17"/>
  <c r="AC334" i="17"/>
  <c r="AD334" i="17"/>
  <c r="AE334" i="17"/>
  <c r="AF334" i="17"/>
  <c r="AG334" i="17"/>
  <c r="AH334" i="17"/>
  <c r="AI334" i="17"/>
  <c r="AJ334" i="17"/>
  <c r="AK334" i="17"/>
  <c r="AL334" i="17"/>
  <c r="AM334" i="17"/>
  <c r="AN334" i="17"/>
  <c r="AO334" i="17"/>
  <c r="AP334" i="17"/>
  <c r="AQ334" i="17"/>
  <c r="AR334" i="17"/>
  <c r="AS334" i="17"/>
  <c r="AT334" i="17"/>
  <c r="AU334" i="17"/>
  <c r="AV334" i="17"/>
  <c r="AC335" i="17"/>
  <c r="AD335" i="17"/>
  <c r="AE335" i="17"/>
  <c r="AF335" i="17"/>
  <c r="AG335" i="17"/>
  <c r="AH335" i="17"/>
  <c r="AI335" i="17"/>
  <c r="AJ335" i="17"/>
  <c r="AK335" i="17"/>
  <c r="AL335" i="17"/>
  <c r="AM335" i="17"/>
  <c r="AN335" i="17"/>
  <c r="AO335" i="17"/>
  <c r="AP335" i="17"/>
  <c r="AQ335" i="17"/>
  <c r="AR335" i="17"/>
  <c r="AS335" i="17"/>
  <c r="AT335" i="17"/>
  <c r="AU335" i="17"/>
  <c r="AV335" i="17"/>
  <c r="AC336" i="17"/>
  <c r="AD336" i="17"/>
  <c r="AE336" i="17"/>
  <c r="AF336" i="17"/>
  <c r="AG336" i="17"/>
  <c r="AH336" i="17"/>
  <c r="AI336" i="17"/>
  <c r="AJ336" i="17"/>
  <c r="AK336" i="17"/>
  <c r="AL336" i="17"/>
  <c r="AM336" i="17"/>
  <c r="AN336" i="17"/>
  <c r="AO336" i="17"/>
  <c r="AP336" i="17"/>
  <c r="AQ336" i="17"/>
  <c r="AR336" i="17"/>
  <c r="AS336" i="17"/>
  <c r="AT336" i="17"/>
  <c r="AU336" i="17"/>
  <c r="AV336" i="17"/>
  <c r="AC337" i="17"/>
  <c r="AD337" i="17"/>
  <c r="AE337" i="17"/>
  <c r="AF337" i="17"/>
  <c r="AG337" i="17"/>
  <c r="AH337" i="17"/>
  <c r="AI337" i="17"/>
  <c r="AJ337" i="17"/>
  <c r="AK337" i="17"/>
  <c r="AL337" i="17"/>
  <c r="AM337" i="17"/>
  <c r="AN337" i="17"/>
  <c r="AO337" i="17"/>
  <c r="AP337" i="17"/>
  <c r="AQ337" i="17"/>
  <c r="AR337" i="17"/>
  <c r="AS337" i="17"/>
  <c r="AT337" i="17"/>
  <c r="AU337" i="17"/>
  <c r="AV337" i="17"/>
  <c r="AC338" i="17"/>
  <c r="AD338" i="17"/>
  <c r="AE338" i="17"/>
  <c r="AF338" i="17"/>
  <c r="AG338" i="17"/>
  <c r="AH338" i="17"/>
  <c r="AI338" i="17"/>
  <c r="AJ338" i="17"/>
  <c r="AK338" i="17"/>
  <c r="AL338" i="17"/>
  <c r="AM338" i="17"/>
  <c r="AN338" i="17"/>
  <c r="AO338" i="17"/>
  <c r="AP338" i="17"/>
  <c r="AQ338" i="17"/>
  <c r="AR338" i="17"/>
  <c r="AS338" i="17"/>
  <c r="AT338" i="17"/>
  <c r="AU338" i="17"/>
  <c r="AV338" i="17"/>
  <c r="AC339" i="17"/>
  <c r="AD339" i="17"/>
  <c r="AE339" i="17"/>
  <c r="AF339" i="17"/>
  <c r="AG339" i="17"/>
  <c r="AH339" i="17"/>
  <c r="AI339" i="17"/>
  <c r="AJ339" i="17"/>
  <c r="AK339" i="17"/>
  <c r="AL339" i="17"/>
  <c r="AM339" i="17"/>
  <c r="AN339" i="17"/>
  <c r="AO339" i="17"/>
  <c r="AP339" i="17"/>
  <c r="AQ339" i="17"/>
  <c r="AR339" i="17"/>
  <c r="AS339" i="17"/>
  <c r="AT339" i="17"/>
  <c r="AU339" i="17"/>
  <c r="AV339" i="17"/>
  <c r="AC340" i="17"/>
  <c r="AD340" i="17"/>
  <c r="AE340" i="17"/>
  <c r="AF340" i="17"/>
  <c r="AG340" i="17"/>
  <c r="AH340" i="17"/>
  <c r="AI340" i="17"/>
  <c r="AJ340" i="17"/>
  <c r="AK340" i="17"/>
  <c r="AL340" i="17"/>
  <c r="AM340" i="17"/>
  <c r="AN340" i="17"/>
  <c r="AO340" i="17"/>
  <c r="AP340" i="17"/>
  <c r="AQ340" i="17"/>
  <c r="AR340" i="17"/>
  <c r="AS340" i="17"/>
  <c r="AT340" i="17"/>
  <c r="AU340" i="17"/>
  <c r="AV340" i="17"/>
  <c r="AC341" i="17"/>
  <c r="AD341" i="17"/>
  <c r="AE341" i="17"/>
  <c r="AF341" i="17"/>
  <c r="AG341" i="17"/>
  <c r="AH341" i="17"/>
  <c r="AI341" i="17"/>
  <c r="AJ341" i="17"/>
  <c r="AK341" i="17"/>
  <c r="AL341" i="17"/>
  <c r="AM341" i="17"/>
  <c r="AN341" i="17"/>
  <c r="AO341" i="17"/>
  <c r="AP341" i="17"/>
  <c r="AQ341" i="17"/>
  <c r="AR341" i="17"/>
  <c r="AS341" i="17"/>
  <c r="AT341" i="17"/>
  <c r="AU341" i="17"/>
  <c r="AV341" i="17"/>
  <c r="AC342" i="17"/>
  <c r="AD342" i="17"/>
  <c r="AE342" i="17"/>
  <c r="AF342" i="17"/>
  <c r="AG342" i="17"/>
  <c r="AH342" i="17"/>
  <c r="AI342" i="17"/>
  <c r="AJ342" i="17"/>
  <c r="AK342" i="17"/>
  <c r="AL342" i="17"/>
  <c r="AM342" i="17"/>
  <c r="AN342" i="17"/>
  <c r="AO342" i="17"/>
  <c r="AP342" i="17"/>
  <c r="AQ342" i="17"/>
  <c r="AR342" i="17"/>
  <c r="AS342" i="17"/>
  <c r="AT342" i="17"/>
  <c r="AU342" i="17"/>
  <c r="AV342" i="17"/>
  <c r="AC343" i="17"/>
  <c r="AD343" i="17"/>
  <c r="AE343" i="17"/>
  <c r="AF343" i="17"/>
  <c r="AG343" i="17"/>
  <c r="AH343" i="17"/>
  <c r="AI343" i="17"/>
  <c r="AJ343" i="17"/>
  <c r="AK343" i="17"/>
  <c r="AL343" i="17"/>
  <c r="AM343" i="17"/>
  <c r="AN343" i="17"/>
  <c r="AO343" i="17"/>
  <c r="AP343" i="17"/>
  <c r="AQ343" i="17"/>
  <c r="AR343" i="17"/>
  <c r="AS343" i="17"/>
  <c r="AT343" i="17"/>
  <c r="AU343" i="17"/>
  <c r="AV343" i="17"/>
  <c r="AC344" i="17"/>
  <c r="AD344" i="17"/>
  <c r="AE344" i="17"/>
  <c r="AF344" i="17"/>
  <c r="AG344" i="17"/>
  <c r="AH344" i="17"/>
  <c r="AI344" i="17"/>
  <c r="AJ344" i="17"/>
  <c r="AK344" i="17"/>
  <c r="AL344" i="17"/>
  <c r="AM344" i="17"/>
  <c r="AN344" i="17"/>
  <c r="AO344" i="17"/>
  <c r="AP344" i="17"/>
  <c r="AQ344" i="17"/>
  <c r="AR344" i="17"/>
  <c r="AS344" i="17"/>
  <c r="AT344" i="17"/>
  <c r="AU344" i="17"/>
  <c r="AV344" i="17"/>
  <c r="AC345" i="17"/>
  <c r="AD345" i="17"/>
  <c r="AE345" i="17"/>
  <c r="AF345" i="17"/>
  <c r="AG345" i="17"/>
  <c r="AH345" i="17"/>
  <c r="AI345" i="17"/>
  <c r="AJ345" i="17"/>
  <c r="AK345" i="17"/>
  <c r="AL345" i="17"/>
  <c r="AM345" i="17"/>
  <c r="AN345" i="17"/>
  <c r="AO345" i="17"/>
  <c r="AP345" i="17"/>
  <c r="AQ345" i="17"/>
  <c r="AR345" i="17"/>
  <c r="AS345" i="17"/>
  <c r="AT345" i="17"/>
  <c r="AU345" i="17"/>
  <c r="AV345" i="17"/>
  <c r="AC346" i="17"/>
  <c r="AD346" i="17"/>
  <c r="AE346" i="17"/>
  <c r="AF346" i="17"/>
  <c r="AG346" i="17"/>
  <c r="AH346" i="17"/>
  <c r="AI346" i="17"/>
  <c r="AJ346" i="17"/>
  <c r="AK346" i="17"/>
  <c r="AL346" i="17"/>
  <c r="AM346" i="17"/>
  <c r="AN346" i="17"/>
  <c r="AO346" i="17"/>
  <c r="AP346" i="17"/>
  <c r="AQ346" i="17"/>
  <c r="AR346" i="17"/>
  <c r="AS346" i="17"/>
  <c r="AT346" i="17"/>
  <c r="AU346" i="17"/>
  <c r="AV346" i="17"/>
  <c r="AC347" i="17"/>
  <c r="AD347" i="17"/>
  <c r="AE347" i="17"/>
  <c r="AF347" i="17"/>
  <c r="AG347" i="17"/>
  <c r="AH347" i="17"/>
  <c r="AI347" i="17"/>
  <c r="AJ347" i="17"/>
  <c r="AK347" i="17"/>
  <c r="AL347" i="17"/>
  <c r="AM347" i="17"/>
  <c r="AN347" i="17"/>
  <c r="AO347" i="17"/>
  <c r="AP347" i="17"/>
  <c r="AQ347" i="17"/>
  <c r="AR347" i="17"/>
  <c r="AS347" i="17"/>
  <c r="AT347" i="17"/>
  <c r="AU347" i="17"/>
  <c r="AV347" i="17"/>
  <c r="AC348" i="17"/>
  <c r="AD348" i="17"/>
  <c r="AE348" i="17"/>
  <c r="AF348" i="17"/>
  <c r="AG348" i="17"/>
  <c r="AH348" i="17"/>
  <c r="AI348" i="17"/>
  <c r="AJ348" i="17"/>
  <c r="AK348" i="17"/>
  <c r="AL348" i="17"/>
  <c r="AM348" i="17"/>
  <c r="AN348" i="17"/>
  <c r="AO348" i="17"/>
  <c r="AP348" i="17"/>
  <c r="AQ348" i="17"/>
  <c r="AR348" i="17"/>
  <c r="AS348" i="17"/>
  <c r="AT348" i="17"/>
  <c r="AU348" i="17"/>
  <c r="AV348" i="17"/>
  <c r="AC349" i="17"/>
  <c r="AD349" i="17"/>
  <c r="AE349" i="17"/>
  <c r="AF349" i="17"/>
  <c r="AG349" i="17"/>
  <c r="AH349" i="17"/>
  <c r="AI349" i="17"/>
  <c r="AJ349" i="17"/>
  <c r="AK349" i="17"/>
  <c r="AL349" i="17"/>
  <c r="AM349" i="17"/>
  <c r="AN349" i="17"/>
  <c r="AO349" i="17"/>
  <c r="AP349" i="17"/>
  <c r="AQ349" i="17"/>
  <c r="AR349" i="17"/>
  <c r="AS349" i="17"/>
  <c r="AT349" i="17"/>
  <c r="AU349" i="17"/>
  <c r="AV349" i="17"/>
  <c r="AC350" i="17"/>
  <c r="AD350" i="17"/>
  <c r="AE350" i="17"/>
  <c r="AF350" i="17"/>
  <c r="AG350" i="17"/>
  <c r="AH350" i="17"/>
  <c r="AI350" i="17"/>
  <c r="AJ350" i="17"/>
  <c r="AK350" i="17"/>
  <c r="AL350" i="17"/>
  <c r="AM350" i="17"/>
  <c r="AN350" i="17"/>
  <c r="AO350" i="17"/>
  <c r="AP350" i="17"/>
  <c r="AQ350" i="17"/>
  <c r="AR350" i="17"/>
  <c r="AS350" i="17"/>
  <c r="AT350" i="17"/>
  <c r="AU350" i="17"/>
  <c r="AV350" i="17"/>
  <c r="AC351" i="17"/>
  <c r="AD351" i="17"/>
  <c r="AE351" i="17"/>
  <c r="AF351" i="17"/>
  <c r="AG351" i="17"/>
  <c r="AH351" i="17"/>
  <c r="AI351" i="17"/>
  <c r="AJ351" i="17"/>
  <c r="AK351" i="17"/>
  <c r="AL351" i="17"/>
  <c r="AM351" i="17"/>
  <c r="AN351" i="17"/>
  <c r="AO351" i="17"/>
  <c r="AP351" i="17"/>
  <c r="AQ351" i="17"/>
  <c r="AR351" i="17"/>
  <c r="AS351" i="17"/>
  <c r="AT351" i="17"/>
  <c r="AU351" i="17"/>
  <c r="AV351" i="17"/>
  <c r="AC352" i="17"/>
  <c r="AD352" i="17"/>
  <c r="AE352" i="17"/>
  <c r="AF352" i="17"/>
  <c r="AG352" i="17"/>
  <c r="AH352" i="17"/>
  <c r="AI352" i="17"/>
  <c r="AJ352" i="17"/>
  <c r="AK352" i="17"/>
  <c r="AL352" i="17"/>
  <c r="AM352" i="17"/>
  <c r="AN352" i="17"/>
  <c r="AO352" i="17"/>
  <c r="AP352" i="17"/>
  <c r="AQ352" i="17"/>
  <c r="AR352" i="17"/>
  <c r="AS352" i="17"/>
  <c r="AT352" i="17"/>
  <c r="AU352" i="17"/>
  <c r="AV352" i="17"/>
  <c r="AC353" i="17"/>
  <c r="AD353" i="17"/>
  <c r="AE353" i="17"/>
  <c r="AF353" i="17"/>
  <c r="AG353" i="17"/>
  <c r="AH353" i="17"/>
  <c r="AI353" i="17"/>
  <c r="AJ353" i="17"/>
  <c r="AK353" i="17"/>
  <c r="AL353" i="17"/>
  <c r="AM353" i="17"/>
  <c r="AN353" i="17"/>
  <c r="AO353" i="17"/>
  <c r="AP353" i="17"/>
  <c r="AQ353" i="17"/>
  <c r="AR353" i="17"/>
  <c r="AS353" i="17"/>
  <c r="AT353" i="17"/>
  <c r="AU353" i="17"/>
  <c r="AV353" i="17"/>
  <c r="AC354" i="17"/>
  <c r="AD354" i="17"/>
  <c r="AE354" i="17"/>
  <c r="AF354" i="17"/>
  <c r="AG354" i="17"/>
  <c r="AH354" i="17"/>
  <c r="AI354" i="17"/>
  <c r="AJ354" i="17"/>
  <c r="AK354" i="17"/>
  <c r="AL354" i="17"/>
  <c r="AM354" i="17"/>
  <c r="AN354" i="17"/>
  <c r="AO354" i="17"/>
  <c r="AP354" i="17"/>
  <c r="AQ354" i="17"/>
  <c r="AR354" i="17"/>
  <c r="AS354" i="17"/>
  <c r="AT354" i="17"/>
  <c r="AU354" i="17"/>
  <c r="AV354" i="17"/>
  <c r="AC355" i="17"/>
  <c r="AD355" i="17"/>
  <c r="AE355" i="17"/>
  <c r="AF355" i="17"/>
  <c r="AG355" i="17"/>
  <c r="AH355" i="17"/>
  <c r="AI355" i="17"/>
  <c r="AJ355" i="17"/>
  <c r="AK355" i="17"/>
  <c r="AL355" i="17"/>
  <c r="AM355" i="17"/>
  <c r="AN355" i="17"/>
  <c r="AO355" i="17"/>
  <c r="AP355" i="17"/>
  <c r="AQ355" i="17"/>
  <c r="AR355" i="17"/>
  <c r="AS355" i="17"/>
  <c r="AT355" i="17"/>
  <c r="AU355" i="17"/>
  <c r="AV355" i="17"/>
  <c r="AC356" i="17"/>
  <c r="AD356" i="17"/>
  <c r="AE356" i="17"/>
  <c r="AF356" i="17"/>
  <c r="AG356" i="17"/>
  <c r="AH356" i="17"/>
  <c r="AI356" i="17"/>
  <c r="AJ356" i="17"/>
  <c r="AK356" i="17"/>
  <c r="AL356" i="17"/>
  <c r="AM356" i="17"/>
  <c r="AN356" i="17"/>
  <c r="AO356" i="17"/>
  <c r="AP356" i="17"/>
  <c r="AQ356" i="17"/>
  <c r="AR356" i="17"/>
  <c r="AS356" i="17"/>
  <c r="AT356" i="17"/>
  <c r="AU356" i="17"/>
  <c r="AV356" i="17"/>
  <c r="AC357" i="17"/>
  <c r="AD357" i="17"/>
  <c r="AE357" i="17"/>
  <c r="AF357" i="17"/>
  <c r="AG357" i="17"/>
  <c r="AH357" i="17"/>
  <c r="AI357" i="17"/>
  <c r="AJ357" i="17"/>
  <c r="AK357" i="17"/>
  <c r="AL357" i="17"/>
  <c r="AM357" i="17"/>
  <c r="AN357" i="17"/>
  <c r="AO357" i="17"/>
  <c r="AP357" i="17"/>
  <c r="AQ357" i="17"/>
  <c r="AR357" i="17"/>
  <c r="AS357" i="17"/>
  <c r="AT357" i="17"/>
  <c r="AU357" i="17"/>
  <c r="AV357" i="17"/>
  <c r="AC358" i="17"/>
  <c r="AD358" i="17"/>
  <c r="AE358" i="17"/>
  <c r="AF358" i="17"/>
  <c r="AG358" i="17"/>
  <c r="AH358" i="17"/>
  <c r="AI358" i="17"/>
  <c r="AJ358" i="17"/>
  <c r="AK358" i="17"/>
  <c r="AL358" i="17"/>
  <c r="AM358" i="17"/>
  <c r="AN358" i="17"/>
  <c r="AO358" i="17"/>
  <c r="AP358" i="17"/>
  <c r="AQ358" i="17"/>
  <c r="AR358" i="17"/>
  <c r="AS358" i="17"/>
  <c r="AT358" i="17"/>
  <c r="AU358" i="17"/>
  <c r="AV358" i="17"/>
  <c r="AC359" i="17"/>
  <c r="AD359" i="17"/>
  <c r="AE359" i="17"/>
  <c r="AF359" i="17"/>
  <c r="AG359" i="17"/>
  <c r="AH359" i="17"/>
  <c r="AI359" i="17"/>
  <c r="AJ359" i="17"/>
  <c r="AK359" i="17"/>
  <c r="AL359" i="17"/>
  <c r="AM359" i="17"/>
  <c r="AN359" i="17"/>
  <c r="AO359" i="17"/>
  <c r="AP359" i="17"/>
  <c r="AQ359" i="17"/>
  <c r="AR359" i="17"/>
  <c r="AS359" i="17"/>
  <c r="AT359" i="17"/>
  <c r="AU359" i="17"/>
  <c r="AV359" i="17"/>
  <c r="AC360" i="17"/>
  <c r="AD360" i="17"/>
  <c r="AE360" i="17"/>
  <c r="AF360" i="17"/>
  <c r="AG360" i="17"/>
  <c r="AH360" i="17"/>
  <c r="AI360" i="17"/>
  <c r="AJ360" i="17"/>
  <c r="AK360" i="17"/>
  <c r="AL360" i="17"/>
  <c r="AM360" i="17"/>
  <c r="AN360" i="17"/>
  <c r="AO360" i="17"/>
  <c r="AP360" i="17"/>
  <c r="AQ360" i="17"/>
  <c r="AR360" i="17"/>
  <c r="AS360" i="17"/>
  <c r="AT360" i="17"/>
  <c r="AU360" i="17"/>
  <c r="AV360" i="17"/>
  <c r="AC361" i="17"/>
  <c r="AD361" i="17"/>
  <c r="AE361" i="17"/>
  <c r="AF361" i="17"/>
  <c r="AG361" i="17"/>
  <c r="AH361" i="17"/>
  <c r="AI361" i="17"/>
  <c r="AJ361" i="17"/>
  <c r="AK361" i="17"/>
  <c r="AL361" i="17"/>
  <c r="AM361" i="17"/>
  <c r="AN361" i="17"/>
  <c r="AO361" i="17"/>
  <c r="AP361" i="17"/>
  <c r="AQ361" i="17"/>
  <c r="AR361" i="17"/>
  <c r="AS361" i="17"/>
  <c r="AT361" i="17"/>
  <c r="AU361" i="17"/>
  <c r="AV361" i="17"/>
  <c r="AC362" i="17"/>
  <c r="AD362" i="17"/>
  <c r="AE362" i="17"/>
  <c r="AF362" i="17"/>
  <c r="AG362" i="17"/>
  <c r="AH362" i="17"/>
  <c r="AI362" i="17"/>
  <c r="AJ362" i="17"/>
  <c r="AK362" i="17"/>
  <c r="AL362" i="17"/>
  <c r="AM362" i="17"/>
  <c r="AN362" i="17"/>
  <c r="AO362" i="17"/>
  <c r="AP362" i="17"/>
  <c r="AQ362" i="17"/>
  <c r="AR362" i="17"/>
  <c r="AS362" i="17"/>
  <c r="AT362" i="17"/>
  <c r="AU362" i="17"/>
  <c r="AV362" i="17"/>
  <c r="AC363" i="17"/>
  <c r="AD363" i="17"/>
  <c r="AE363" i="17"/>
  <c r="AF363" i="17"/>
  <c r="AG363" i="17"/>
  <c r="AH363" i="17"/>
  <c r="AI363" i="17"/>
  <c r="AJ363" i="17"/>
  <c r="AK363" i="17"/>
  <c r="AL363" i="17"/>
  <c r="AM363" i="17"/>
  <c r="AN363" i="17"/>
  <c r="AO363" i="17"/>
  <c r="AP363" i="17"/>
  <c r="AQ363" i="17"/>
  <c r="AR363" i="17"/>
  <c r="AS363" i="17"/>
  <c r="AT363" i="17"/>
  <c r="AU363" i="17"/>
  <c r="AV363" i="17"/>
  <c r="AC364" i="17"/>
  <c r="AD364" i="17"/>
  <c r="AE364" i="17"/>
  <c r="AF364" i="17"/>
  <c r="AG364" i="17"/>
  <c r="AH364" i="17"/>
  <c r="AI364" i="17"/>
  <c r="AJ364" i="17"/>
  <c r="AK364" i="17"/>
  <c r="AL364" i="17"/>
  <c r="AM364" i="17"/>
  <c r="AN364" i="17"/>
  <c r="AO364" i="17"/>
  <c r="AP364" i="17"/>
  <c r="AQ364" i="17"/>
  <c r="AR364" i="17"/>
  <c r="AS364" i="17"/>
  <c r="AT364" i="17"/>
  <c r="AU364" i="17"/>
  <c r="AV364" i="17"/>
  <c r="AC365" i="17"/>
  <c r="AD365" i="17"/>
  <c r="AE365" i="17"/>
  <c r="AF365" i="17"/>
  <c r="AG365" i="17"/>
  <c r="AH365" i="17"/>
  <c r="AI365" i="17"/>
  <c r="AJ365" i="17"/>
  <c r="AK365" i="17"/>
  <c r="AL365" i="17"/>
  <c r="AM365" i="17"/>
  <c r="AN365" i="17"/>
  <c r="AO365" i="17"/>
  <c r="AP365" i="17"/>
  <c r="AQ365" i="17"/>
  <c r="AR365" i="17"/>
  <c r="AS365" i="17"/>
  <c r="AT365" i="17"/>
  <c r="AU365" i="17"/>
  <c r="AV365" i="17"/>
  <c r="AC366" i="17"/>
  <c r="AD366" i="17"/>
  <c r="AE366" i="17"/>
  <c r="AF366" i="17"/>
  <c r="AG366" i="17"/>
  <c r="AH366" i="17"/>
  <c r="AI366" i="17"/>
  <c r="AJ366" i="17"/>
  <c r="AK366" i="17"/>
  <c r="AL366" i="17"/>
  <c r="AM366" i="17"/>
  <c r="AN366" i="17"/>
  <c r="AO366" i="17"/>
  <c r="AP366" i="17"/>
  <c r="AQ366" i="17"/>
  <c r="AR366" i="17"/>
  <c r="AS366" i="17"/>
  <c r="AT366" i="17"/>
  <c r="AU366" i="17"/>
  <c r="AV366" i="17"/>
  <c r="AC367" i="17"/>
  <c r="AD367" i="17"/>
  <c r="AE367" i="17"/>
  <c r="AF367" i="17"/>
  <c r="AG367" i="17"/>
  <c r="AH367" i="17"/>
  <c r="AI367" i="17"/>
  <c r="AJ367" i="17"/>
  <c r="AK367" i="17"/>
  <c r="AL367" i="17"/>
  <c r="AM367" i="17"/>
  <c r="AN367" i="17"/>
  <c r="AO367" i="17"/>
  <c r="AP367" i="17"/>
  <c r="AQ367" i="17"/>
  <c r="AR367" i="17"/>
  <c r="AS367" i="17"/>
  <c r="AT367" i="17"/>
  <c r="AU367" i="17"/>
  <c r="AV367" i="17"/>
  <c r="AC368" i="17"/>
  <c r="AD368" i="17"/>
  <c r="AE368" i="17"/>
  <c r="AF368" i="17"/>
  <c r="AG368" i="17"/>
  <c r="AH368" i="17"/>
  <c r="AI368" i="17"/>
  <c r="AJ368" i="17"/>
  <c r="AK368" i="17"/>
  <c r="AL368" i="17"/>
  <c r="AM368" i="17"/>
  <c r="AN368" i="17"/>
  <c r="AO368" i="17"/>
  <c r="AP368" i="17"/>
  <c r="AQ368" i="17"/>
  <c r="AR368" i="17"/>
  <c r="AS368" i="17"/>
  <c r="AT368" i="17"/>
  <c r="AU368" i="17"/>
  <c r="AV368" i="17"/>
  <c r="AC369" i="17"/>
  <c r="AD369" i="17"/>
  <c r="AE369" i="17"/>
  <c r="AF369" i="17"/>
  <c r="AG369" i="17"/>
  <c r="AH369" i="17"/>
  <c r="AI369" i="17"/>
  <c r="AJ369" i="17"/>
  <c r="AK369" i="17"/>
  <c r="AL369" i="17"/>
  <c r="AM369" i="17"/>
  <c r="AN369" i="17"/>
  <c r="AO369" i="17"/>
  <c r="AP369" i="17"/>
  <c r="AQ369" i="17"/>
  <c r="AR369" i="17"/>
  <c r="AS369" i="17"/>
  <c r="AT369" i="17"/>
  <c r="AU369" i="17"/>
  <c r="AV369" i="17"/>
  <c r="AC370" i="17"/>
  <c r="AD370" i="17"/>
  <c r="AE370" i="17"/>
  <c r="AF370" i="17"/>
  <c r="AG370" i="17"/>
  <c r="AH370" i="17"/>
  <c r="AI370" i="17"/>
  <c r="AJ370" i="17"/>
  <c r="AK370" i="17"/>
  <c r="AL370" i="17"/>
  <c r="AM370" i="17"/>
  <c r="AN370" i="17"/>
  <c r="AO370" i="17"/>
  <c r="AP370" i="17"/>
  <c r="AQ370" i="17"/>
  <c r="AR370" i="17"/>
  <c r="AS370" i="17"/>
  <c r="AT370" i="17"/>
  <c r="AU370" i="17"/>
  <c r="AV370" i="17"/>
  <c r="AC371" i="17"/>
  <c r="AD371" i="17"/>
  <c r="AE371" i="17"/>
  <c r="AF371" i="17"/>
  <c r="AG371" i="17"/>
  <c r="AH371" i="17"/>
  <c r="AI371" i="17"/>
  <c r="AJ371" i="17"/>
  <c r="AK371" i="17"/>
  <c r="AL371" i="17"/>
  <c r="AM371" i="17"/>
  <c r="AN371" i="17"/>
  <c r="AO371" i="17"/>
  <c r="AP371" i="17"/>
  <c r="AQ371" i="17"/>
  <c r="AR371" i="17"/>
  <c r="AS371" i="17"/>
  <c r="AT371" i="17"/>
  <c r="AU371" i="17"/>
  <c r="AV371" i="17"/>
  <c r="AC372" i="17"/>
  <c r="AD372" i="17"/>
  <c r="AE372" i="17"/>
  <c r="AF372" i="17"/>
  <c r="AG372" i="17"/>
  <c r="AH372" i="17"/>
  <c r="AI372" i="17"/>
  <c r="AJ372" i="17"/>
  <c r="AK372" i="17"/>
  <c r="AL372" i="17"/>
  <c r="AM372" i="17"/>
  <c r="AN372" i="17"/>
  <c r="AO372" i="17"/>
  <c r="AP372" i="17"/>
  <c r="AQ372" i="17"/>
  <c r="AR372" i="17"/>
  <c r="AS372" i="17"/>
  <c r="AT372" i="17"/>
  <c r="AU372" i="17"/>
  <c r="AV372" i="17"/>
  <c r="AC373" i="17"/>
  <c r="AD373" i="17"/>
  <c r="AE373" i="17"/>
  <c r="AF373" i="17"/>
  <c r="AG373" i="17"/>
  <c r="AH373" i="17"/>
  <c r="AI373" i="17"/>
  <c r="AJ373" i="17"/>
  <c r="AK373" i="17"/>
  <c r="AL373" i="17"/>
  <c r="AM373" i="17"/>
  <c r="AN373" i="17"/>
  <c r="AO373" i="17"/>
  <c r="AP373" i="17"/>
  <c r="AQ373" i="17"/>
  <c r="AR373" i="17"/>
  <c r="AS373" i="17"/>
  <c r="AT373" i="17"/>
  <c r="AU373" i="17"/>
  <c r="AV373" i="17"/>
  <c r="AC374" i="17"/>
  <c r="AD374" i="17"/>
  <c r="AE374" i="17"/>
  <c r="AF374" i="17"/>
  <c r="AG374" i="17"/>
  <c r="AH374" i="17"/>
  <c r="AI374" i="17"/>
  <c r="AJ374" i="17"/>
  <c r="AK374" i="17"/>
  <c r="AL374" i="17"/>
  <c r="AM374" i="17"/>
  <c r="AN374" i="17"/>
  <c r="AO374" i="17"/>
  <c r="AP374" i="17"/>
  <c r="AQ374" i="17"/>
  <c r="AR374" i="17"/>
  <c r="AS374" i="17"/>
  <c r="AT374" i="17"/>
  <c r="AU374" i="17"/>
  <c r="AV374" i="17"/>
  <c r="AC375" i="17"/>
  <c r="AD375" i="17"/>
  <c r="AE375" i="17"/>
  <c r="AF375" i="17"/>
  <c r="AG375" i="17"/>
  <c r="AH375" i="17"/>
  <c r="AI375" i="17"/>
  <c r="AJ375" i="17"/>
  <c r="AK375" i="17"/>
  <c r="AL375" i="17"/>
  <c r="AM375" i="17"/>
  <c r="AN375" i="17"/>
  <c r="AO375" i="17"/>
  <c r="AP375" i="17"/>
  <c r="AQ375" i="17"/>
  <c r="AR375" i="17"/>
  <c r="AS375" i="17"/>
  <c r="AT375" i="17"/>
  <c r="AU375" i="17"/>
  <c r="AV375" i="17"/>
  <c r="AC376" i="17"/>
  <c r="AD376" i="17"/>
  <c r="AE376" i="17"/>
  <c r="AF376" i="17"/>
  <c r="AG376" i="17"/>
  <c r="AH376" i="17"/>
  <c r="AI376" i="17"/>
  <c r="AJ376" i="17"/>
  <c r="AK376" i="17"/>
  <c r="AL376" i="17"/>
  <c r="AM376" i="17"/>
  <c r="AN376" i="17"/>
  <c r="AO376" i="17"/>
  <c r="AP376" i="17"/>
  <c r="AQ376" i="17"/>
  <c r="AR376" i="17"/>
  <c r="AS376" i="17"/>
  <c r="AT376" i="17"/>
  <c r="AU376" i="17"/>
  <c r="AV376" i="17"/>
  <c r="AC377" i="17"/>
  <c r="AD377" i="17"/>
  <c r="AE377" i="17"/>
  <c r="AF377" i="17"/>
  <c r="AG377" i="17"/>
  <c r="AH377" i="17"/>
  <c r="AI377" i="17"/>
  <c r="AJ377" i="17"/>
  <c r="AK377" i="17"/>
  <c r="AL377" i="17"/>
  <c r="AM377" i="17"/>
  <c r="AN377" i="17"/>
  <c r="AO377" i="17"/>
  <c r="AP377" i="17"/>
  <c r="AQ377" i="17"/>
  <c r="AR377" i="17"/>
  <c r="AS377" i="17"/>
  <c r="AT377" i="17"/>
  <c r="AU377" i="17"/>
  <c r="AV377" i="17"/>
  <c r="AC378" i="17"/>
  <c r="AD378" i="17"/>
  <c r="AE378" i="17"/>
  <c r="AF378" i="17"/>
  <c r="AG378" i="17"/>
  <c r="AH378" i="17"/>
  <c r="AI378" i="17"/>
  <c r="AJ378" i="17"/>
  <c r="AK378" i="17"/>
  <c r="AL378" i="17"/>
  <c r="AM378" i="17"/>
  <c r="AN378" i="17"/>
  <c r="AO378" i="17"/>
  <c r="AP378" i="17"/>
  <c r="AQ378" i="17"/>
  <c r="AR378" i="17"/>
  <c r="AS378" i="17"/>
  <c r="AT378" i="17"/>
  <c r="AU378" i="17"/>
  <c r="AV378" i="17"/>
  <c r="AC379" i="17"/>
  <c r="AD379" i="17"/>
  <c r="AE379" i="17"/>
  <c r="AF379" i="17"/>
  <c r="AG379" i="17"/>
  <c r="AH379" i="17"/>
  <c r="AI379" i="17"/>
  <c r="AJ379" i="17"/>
  <c r="AK379" i="17"/>
  <c r="AL379" i="17"/>
  <c r="AM379" i="17"/>
  <c r="AN379" i="17"/>
  <c r="AO379" i="17"/>
  <c r="AP379" i="17"/>
  <c r="AQ379" i="17"/>
  <c r="AR379" i="17"/>
  <c r="AS379" i="17"/>
  <c r="AT379" i="17"/>
  <c r="AU379" i="17"/>
  <c r="AV379" i="17"/>
  <c r="AC380" i="17"/>
  <c r="AD380" i="17"/>
  <c r="AE380" i="17"/>
  <c r="AF380" i="17"/>
  <c r="AG380" i="17"/>
  <c r="AH380" i="17"/>
  <c r="AI380" i="17"/>
  <c r="AJ380" i="17"/>
  <c r="AK380" i="17"/>
  <c r="AL380" i="17"/>
  <c r="AM380" i="17"/>
  <c r="AN380" i="17"/>
  <c r="AO380" i="17"/>
  <c r="AP380" i="17"/>
  <c r="AQ380" i="17"/>
  <c r="AR380" i="17"/>
  <c r="AS380" i="17"/>
  <c r="AT380" i="17"/>
  <c r="AU380" i="17"/>
  <c r="AV380" i="17"/>
  <c r="AC381" i="17"/>
  <c r="AD381" i="17"/>
  <c r="AE381" i="17"/>
  <c r="AF381" i="17"/>
  <c r="AG381" i="17"/>
  <c r="AH381" i="17"/>
  <c r="AI381" i="17"/>
  <c r="AJ381" i="17"/>
  <c r="AK381" i="17"/>
  <c r="AL381" i="17"/>
  <c r="AM381" i="17"/>
  <c r="AN381" i="17"/>
  <c r="AO381" i="17"/>
  <c r="AP381" i="17"/>
  <c r="AQ381" i="17"/>
  <c r="AR381" i="17"/>
  <c r="AS381" i="17"/>
  <c r="AT381" i="17"/>
  <c r="AU381" i="17"/>
  <c r="AV381" i="17"/>
  <c r="AC382" i="17"/>
  <c r="AD382" i="17"/>
  <c r="AE382" i="17"/>
  <c r="AF382" i="17"/>
  <c r="AG382" i="17"/>
  <c r="AH382" i="17"/>
  <c r="AI382" i="17"/>
  <c r="AJ382" i="17"/>
  <c r="AK382" i="17"/>
  <c r="AL382" i="17"/>
  <c r="AM382" i="17"/>
  <c r="AN382" i="17"/>
  <c r="AO382" i="17"/>
  <c r="AP382" i="17"/>
  <c r="AQ382" i="17"/>
  <c r="AR382" i="17"/>
  <c r="AS382" i="17"/>
  <c r="AT382" i="17"/>
  <c r="AU382" i="17"/>
  <c r="AV382" i="17"/>
  <c r="AC383" i="17"/>
  <c r="AD383" i="17"/>
  <c r="AE383" i="17"/>
  <c r="AF383" i="17"/>
  <c r="AG383" i="17"/>
  <c r="AH383" i="17"/>
  <c r="AI383" i="17"/>
  <c r="AJ383" i="17"/>
  <c r="AK383" i="17"/>
  <c r="AL383" i="17"/>
  <c r="AM383" i="17"/>
  <c r="AN383" i="17"/>
  <c r="AO383" i="17"/>
  <c r="AP383" i="17"/>
  <c r="AQ383" i="17"/>
  <c r="AR383" i="17"/>
  <c r="AS383" i="17"/>
  <c r="AT383" i="17"/>
  <c r="AU383" i="17"/>
  <c r="AV383" i="17"/>
  <c r="AC384" i="17"/>
  <c r="AD384" i="17"/>
  <c r="AE384" i="17"/>
  <c r="AF384" i="17"/>
  <c r="AG384" i="17"/>
  <c r="AH384" i="17"/>
  <c r="AI384" i="17"/>
  <c r="AJ384" i="17"/>
  <c r="AK384" i="17"/>
  <c r="AL384" i="17"/>
  <c r="AM384" i="17"/>
  <c r="AN384" i="17"/>
  <c r="AO384" i="17"/>
  <c r="AP384" i="17"/>
  <c r="AQ384" i="17"/>
  <c r="AR384" i="17"/>
  <c r="AS384" i="17"/>
  <c r="AT384" i="17"/>
  <c r="AU384" i="17"/>
  <c r="AV384" i="17"/>
  <c r="AC385" i="17"/>
  <c r="AD385" i="17"/>
  <c r="AE385" i="17"/>
  <c r="AF385" i="17"/>
  <c r="AG385" i="17"/>
  <c r="AH385" i="17"/>
  <c r="AI385" i="17"/>
  <c r="AJ385" i="17"/>
  <c r="AK385" i="17"/>
  <c r="AL385" i="17"/>
  <c r="AM385" i="17"/>
  <c r="AN385" i="17"/>
  <c r="AO385" i="17"/>
  <c r="AP385" i="17"/>
  <c r="AQ385" i="17"/>
  <c r="AR385" i="17"/>
  <c r="AS385" i="17"/>
  <c r="AT385" i="17"/>
  <c r="AU385" i="17"/>
  <c r="AV385" i="17"/>
  <c r="AC386" i="17"/>
  <c r="AD386" i="17"/>
  <c r="AE386" i="17"/>
  <c r="AF386" i="17"/>
  <c r="AG386" i="17"/>
  <c r="AH386" i="17"/>
  <c r="AI386" i="17"/>
  <c r="AJ386" i="17"/>
  <c r="AK386" i="17"/>
  <c r="AL386" i="17"/>
  <c r="AM386" i="17"/>
  <c r="AN386" i="17"/>
  <c r="AO386" i="17"/>
  <c r="AP386" i="17"/>
  <c r="AQ386" i="17"/>
  <c r="AR386" i="17"/>
  <c r="AS386" i="17"/>
  <c r="AT386" i="17"/>
  <c r="AU386" i="17"/>
  <c r="AV386" i="17"/>
  <c r="AC387" i="17"/>
  <c r="AD387" i="17"/>
  <c r="AE387" i="17"/>
  <c r="AF387" i="17"/>
  <c r="AG387" i="17"/>
  <c r="AH387" i="17"/>
  <c r="AI387" i="17"/>
  <c r="AJ387" i="17"/>
  <c r="AK387" i="17"/>
  <c r="AL387" i="17"/>
  <c r="AM387" i="17"/>
  <c r="AN387" i="17"/>
  <c r="AO387" i="17"/>
  <c r="AP387" i="17"/>
  <c r="AQ387" i="17"/>
  <c r="AR387" i="17"/>
  <c r="AS387" i="17"/>
  <c r="AT387" i="17"/>
  <c r="AU387" i="17"/>
  <c r="AV387" i="17"/>
  <c r="AC388" i="17"/>
  <c r="AD388" i="17"/>
  <c r="AE388" i="17"/>
  <c r="AF388" i="17"/>
  <c r="AG388" i="17"/>
  <c r="AH388" i="17"/>
  <c r="AI388" i="17"/>
  <c r="AJ388" i="17"/>
  <c r="AK388" i="17"/>
  <c r="AL388" i="17"/>
  <c r="AM388" i="17"/>
  <c r="AN388" i="17"/>
  <c r="AO388" i="17"/>
  <c r="AP388" i="17"/>
  <c r="AQ388" i="17"/>
  <c r="AR388" i="17"/>
  <c r="AS388" i="17"/>
  <c r="AT388" i="17"/>
  <c r="AU388" i="17"/>
  <c r="AV388" i="17"/>
  <c r="AC389" i="17"/>
  <c r="AD389" i="17"/>
  <c r="AE389" i="17"/>
  <c r="AF389" i="17"/>
  <c r="AG389" i="17"/>
  <c r="AH389" i="17"/>
  <c r="AI389" i="17"/>
  <c r="AJ389" i="17"/>
  <c r="AK389" i="17"/>
  <c r="AL389" i="17"/>
  <c r="AM389" i="17"/>
  <c r="AN389" i="17"/>
  <c r="AO389" i="17"/>
  <c r="AP389" i="17"/>
  <c r="AQ389" i="17"/>
  <c r="AR389" i="17"/>
  <c r="AS389" i="17"/>
  <c r="AT389" i="17"/>
  <c r="AU389" i="17"/>
  <c r="AV389" i="17"/>
  <c r="AC390" i="17"/>
  <c r="AD390" i="17"/>
  <c r="AE390" i="17"/>
  <c r="AF390" i="17"/>
  <c r="AG390" i="17"/>
  <c r="AH390" i="17"/>
  <c r="AI390" i="17"/>
  <c r="AJ390" i="17"/>
  <c r="AK390" i="17"/>
  <c r="AL390" i="17"/>
  <c r="AM390" i="17"/>
  <c r="AN390" i="17"/>
  <c r="AO390" i="17"/>
  <c r="AP390" i="17"/>
  <c r="AQ390" i="17"/>
  <c r="AR390" i="17"/>
  <c r="AS390" i="17"/>
  <c r="AT390" i="17"/>
  <c r="AU390" i="17"/>
  <c r="AV390" i="17"/>
  <c r="AC391" i="17"/>
  <c r="AD391" i="17"/>
  <c r="AE391" i="17"/>
  <c r="AF391" i="17"/>
  <c r="AG391" i="17"/>
  <c r="AH391" i="17"/>
  <c r="AI391" i="17"/>
  <c r="AJ391" i="17"/>
  <c r="AK391" i="17"/>
  <c r="AL391" i="17"/>
  <c r="AM391" i="17"/>
  <c r="AN391" i="17"/>
  <c r="AO391" i="17"/>
  <c r="AP391" i="17"/>
  <c r="AQ391" i="17"/>
  <c r="AR391" i="17"/>
  <c r="AS391" i="17"/>
  <c r="AT391" i="17"/>
  <c r="AU391" i="17"/>
  <c r="AV391" i="17"/>
  <c r="AC392" i="17"/>
  <c r="AD392" i="17"/>
  <c r="AE392" i="17"/>
  <c r="AF392" i="17"/>
  <c r="AG392" i="17"/>
  <c r="AH392" i="17"/>
  <c r="AI392" i="17"/>
  <c r="AJ392" i="17"/>
  <c r="AK392" i="17"/>
  <c r="AL392" i="17"/>
  <c r="AM392" i="17"/>
  <c r="AN392" i="17"/>
  <c r="AO392" i="17"/>
  <c r="AP392" i="17"/>
  <c r="AQ392" i="17"/>
  <c r="AR392" i="17"/>
  <c r="AS392" i="17"/>
  <c r="AT392" i="17"/>
  <c r="AU392" i="17"/>
  <c r="AV392" i="17"/>
  <c r="AC393" i="17"/>
  <c r="AD393" i="17"/>
  <c r="AE393" i="17"/>
  <c r="AF393" i="17"/>
  <c r="AG393" i="17"/>
  <c r="AH393" i="17"/>
  <c r="AI393" i="17"/>
  <c r="AJ393" i="17"/>
  <c r="AK393" i="17"/>
  <c r="AL393" i="17"/>
  <c r="AM393" i="17"/>
  <c r="AN393" i="17"/>
  <c r="AO393" i="17"/>
  <c r="AP393" i="17"/>
  <c r="AQ393" i="17"/>
  <c r="AR393" i="17"/>
  <c r="AS393" i="17"/>
  <c r="AT393" i="17"/>
  <c r="AU393" i="17"/>
  <c r="AV393" i="17"/>
  <c r="AC394" i="17"/>
  <c r="AD394" i="17"/>
  <c r="AE394" i="17"/>
  <c r="AF394" i="17"/>
  <c r="AG394" i="17"/>
  <c r="AH394" i="17"/>
  <c r="AI394" i="17"/>
  <c r="AJ394" i="17"/>
  <c r="AK394" i="17"/>
  <c r="AL394" i="17"/>
  <c r="AM394" i="17"/>
  <c r="AN394" i="17"/>
  <c r="AO394" i="17"/>
  <c r="AP394" i="17"/>
  <c r="AQ394" i="17"/>
  <c r="AR394" i="17"/>
  <c r="AS394" i="17"/>
  <c r="AT394" i="17"/>
  <c r="AU394" i="17"/>
  <c r="AV394" i="17"/>
  <c r="AC395" i="17"/>
  <c r="AD395" i="17"/>
  <c r="AE395" i="17"/>
  <c r="AF395" i="17"/>
  <c r="AG395" i="17"/>
  <c r="AH395" i="17"/>
  <c r="AI395" i="17"/>
  <c r="AJ395" i="17"/>
  <c r="AK395" i="17"/>
  <c r="AL395" i="17"/>
  <c r="AM395" i="17"/>
  <c r="AN395" i="17"/>
  <c r="AO395" i="17"/>
  <c r="AP395" i="17"/>
  <c r="AQ395" i="17"/>
  <c r="AR395" i="17"/>
  <c r="AS395" i="17"/>
  <c r="AT395" i="17"/>
  <c r="AU395" i="17"/>
  <c r="AV395" i="17"/>
  <c r="AC396" i="17"/>
  <c r="AD396" i="17"/>
  <c r="AE396" i="17"/>
  <c r="AF396" i="17"/>
  <c r="AG396" i="17"/>
  <c r="AH396" i="17"/>
  <c r="AI396" i="17"/>
  <c r="AJ396" i="17"/>
  <c r="AK396" i="17"/>
  <c r="AL396" i="17"/>
  <c r="AM396" i="17"/>
  <c r="AN396" i="17"/>
  <c r="AO396" i="17"/>
  <c r="AP396" i="17"/>
  <c r="AQ396" i="17"/>
  <c r="AR396" i="17"/>
  <c r="AS396" i="17"/>
  <c r="AT396" i="17"/>
  <c r="AU396" i="17"/>
  <c r="AV396" i="17"/>
  <c r="AD5" i="17"/>
  <c r="AE5" i="17"/>
  <c r="AF5" i="17"/>
  <c r="AG5" i="17"/>
  <c r="AH5" i="17"/>
  <c r="AI5" i="17"/>
  <c r="AJ5" i="17"/>
  <c r="AK5" i="17"/>
  <c r="AL5" i="17"/>
  <c r="AM5" i="17"/>
  <c r="AN5" i="17"/>
  <c r="AO5" i="17"/>
  <c r="AP5" i="17"/>
  <c r="AQ5" i="17"/>
  <c r="AR5" i="17"/>
  <c r="AS5" i="17"/>
  <c r="AT5" i="17"/>
  <c r="AU5" i="17"/>
  <c r="AV5" i="17"/>
  <c r="AC5" i="17"/>
  <c r="E36" i="7" l="1"/>
  <c r="H36" i="7" l="1"/>
  <c r="M36" i="7"/>
  <c r="E35" i="7"/>
  <c r="J35" i="7" l="1"/>
  <c r="H35" i="7"/>
  <c r="D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 i="20"/>
  <c r="O36" i="7" l="1"/>
  <c r="P36" i="7"/>
  <c r="K36" i="7"/>
  <c r="N36" i="7"/>
  <c r="I36" i="7"/>
  <c r="Q36" i="7"/>
  <c r="J36" i="7"/>
  <c r="L36" i="7"/>
  <c r="L35" i="7"/>
  <c r="M35" i="7"/>
  <c r="K35" i="7"/>
  <c r="O35" i="7"/>
  <c r="I35" i="7"/>
  <c r="Q35" i="7"/>
  <c r="N35" i="7"/>
  <c r="P35" i="7"/>
  <c r="G302" i="4"/>
  <c r="H302" i="4" s="1"/>
  <c r="I302" i="4" s="1"/>
  <c r="J302" i="4" s="1"/>
  <c r="K302" i="4" s="1"/>
  <c r="L302" i="4" s="1"/>
  <c r="M302" i="4" s="1"/>
  <c r="N302" i="4" s="1"/>
  <c r="O302" i="4" s="1"/>
  <c r="P302" i="4" s="1"/>
  <c r="Q302" i="4" s="1"/>
  <c r="R302" i="4" s="1"/>
  <c r="G284" i="4"/>
  <c r="H284" i="4" s="1"/>
  <c r="I284" i="4" s="1"/>
  <c r="J284" i="4" s="1"/>
  <c r="K284" i="4" s="1"/>
  <c r="L284" i="4" s="1"/>
  <c r="M284" i="4" s="1"/>
  <c r="N284" i="4" s="1"/>
  <c r="O284" i="4" s="1"/>
  <c r="P284" i="4" s="1"/>
  <c r="Q284" i="4" s="1"/>
  <c r="R284" i="4" s="1"/>
  <c r="G248" i="4"/>
  <c r="H248" i="4" s="1"/>
  <c r="I248" i="4" s="1"/>
  <c r="J248" i="4" s="1"/>
  <c r="K248" i="4" s="1"/>
  <c r="L248" i="4" s="1"/>
  <c r="M248" i="4" s="1"/>
  <c r="N248" i="4" s="1"/>
  <c r="O248" i="4" s="1"/>
  <c r="P248" i="4" s="1"/>
  <c r="Q248" i="4" s="1"/>
  <c r="R248" i="4" s="1"/>
  <c r="G230" i="4"/>
  <c r="H230" i="4" s="1"/>
  <c r="I230" i="4" s="1"/>
  <c r="J230" i="4" s="1"/>
  <c r="K230" i="4" s="1"/>
  <c r="L230" i="4" s="1"/>
  <c r="M230" i="4" s="1"/>
  <c r="N230" i="4" s="1"/>
  <c r="O230" i="4" s="1"/>
  <c r="P230" i="4" s="1"/>
  <c r="Q230" i="4" s="1"/>
  <c r="R230" i="4" s="1"/>
  <c r="G212" i="4"/>
  <c r="H212" i="4" s="1"/>
  <c r="I212" i="4" s="1"/>
  <c r="J212" i="4" s="1"/>
  <c r="K212" i="4" s="1"/>
  <c r="L212" i="4" s="1"/>
  <c r="M212" i="4" s="1"/>
  <c r="N212" i="4" s="1"/>
  <c r="O212" i="4" s="1"/>
  <c r="P212" i="4" s="1"/>
  <c r="Q212" i="4" s="1"/>
  <c r="R212" i="4" s="1"/>
  <c r="G194" i="4"/>
  <c r="H194" i="4" s="1"/>
  <c r="I194" i="4" s="1"/>
  <c r="J194" i="4" s="1"/>
  <c r="K194" i="4" s="1"/>
  <c r="L194" i="4" s="1"/>
  <c r="M194" i="4" s="1"/>
  <c r="N194" i="4" s="1"/>
  <c r="O194" i="4" s="1"/>
  <c r="P194" i="4" s="1"/>
  <c r="Q194" i="4" s="1"/>
  <c r="R194" i="4" s="1"/>
  <c r="G176" i="4"/>
  <c r="H176" i="4" s="1"/>
  <c r="I176" i="4" s="1"/>
  <c r="J176" i="4" s="1"/>
  <c r="K176" i="4" s="1"/>
  <c r="L176" i="4" s="1"/>
  <c r="M176" i="4" s="1"/>
  <c r="N176" i="4" s="1"/>
  <c r="O176" i="4" s="1"/>
  <c r="P176" i="4" s="1"/>
  <c r="Q176" i="4" s="1"/>
  <c r="R176" i="4" s="1"/>
  <c r="G158" i="4"/>
  <c r="H158" i="4" s="1"/>
  <c r="I158" i="4" s="1"/>
  <c r="J158" i="4" s="1"/>
  <c r="K158" i="4" s="1"/>
  <c r="L158" i="4" s="1"/>
  <c r="M158" i="4" s="1"/>
  <c r="N158" i="4" s="1"/>
  <c r="O158" i="4" s="1"/>
  <c r="P158" i="4" s="1"/>
  <c r="Q158" i="4" s="1"/>
  <c r="R158" i="4" s="1"/>
  <c r="G140" i="4"/>
  <c r="H140" i="4" s="1"/>
  <c r="I140" i="4" s="1"/>
  <c r="J140" i="4" s="1"/>
  <c r="K140" i="4" s="1"/>
  <c r="L140" i="4" s="1"/>
  <c r="M140" i="4" s="1"/>
  <c r="N140" i="4" s="1"/>
  <c r="O140" i="4" s="1"/>
  <c r="P140" i="4" s="1"/>
  <c r="Q140" i="4" s="1"/>
  <c r="R140" i="4" s="1"/>
  <c r="G122" i="4"/>
  <c r="H122" i="4" s="1"/>
  <c r="I122" i="4" s="1"/>
  <c r="J122" i="4" s="1"/>
  <c r="K122" i="4" s="1"/>
  <c r="L122" i="4" s="1"/>
  <c r="M122" i="4" s="1"/>
  <c r="N122" i="4" s="1"/>
  <c r="O122" i="4" s="1"/>
  <c r="P122" i="4" s="1"/>
  <c r="Q122" i="4" s="1"/>
  <c r="R122" i="4" s="1"/>
  <c r="G104" i="4"/>
  <c r="H104" i="4" s="1"/>
  <c r="I104" i="4" s="1"/>
  <c r="J104" i="4" s="1"/>
  <c r="K104" i="4" s="1"/>
  <c r="L104" i="4" s="1"/>
  <c r="M104" i="4" s="1"/>
  <c r="N104" i="4" s="1"/>
  <c r="O104" i="4" s="1"/>
  <c r="P104" i="4" s="1"/>
  <c r="Q104" i="4" s="1"/>
  <c r="R104" i="4" s="1"/>
  <c r="G86" i="4"/>
  <c r="H86" i="4" s="1"/>
  <c r="I86" i="4" s="1"/>
  <c r="J86" i="4" s="1"/>
  <c r="K86" i="4" s="1"/>
  <c r="L86" i="4" s="1"/>
  <c r="M86" i="4" s="1"/>
  <c r="N86" i="4" s="1"/>
  <c r="O86" i="4" s="1"/>
  <c r="P86" i="4" s="1"/>
  <c r="Q86" i="4" s="1"/>
  <c r="R86" i="4" s="1"/>
  <c r="G68" i="4"/>
  <c r="H68" i="4" s="1"/>
  <c r="I68" i="4" s="1"/>
  <c r="J68" i="4" s="1"/>
  <c r="K68" i="4" s="1"/>
  <c r="L68" i="4" s="1"/>
  <c r="M68" i="4" s="1"/>
  <c r="N68" i="4" s="1"/>
  <c r="O68" i="4" s="1"/>
  <c r="P68" i="4" s="1"/>
  <c r="Q68" i="4" s="1"/>
  <c r="R68" i="4" s="1"/>
  <c r="G50" i="4"/>
  <c r="H50" i="4" s="1"/>
  <c r="I50" i="4" s="1"/>
  <c r="J50" i="4" s="1"/>
  <c r="K50" i="4" s="1"/>
  <c r="L50" i="4" s="1"/>
  <c r="M50" i="4" s="1"/>
  <c r="N50" i="4" s="1"/>
  <c r="O50" i="4" s="1"/>
  <c r="P50" i="4" s="1"/>
  <c r="Q50" i="4" s="1"/>
  <c r="R50" i="4" s="1"/>
  <c r="G32" i="4"/>
  <c r="H32" i="4" s="1"/>
  <c r="I32" i="4" s="1"/>
  <c r="J32" i="4" s="1"/>
  <c r="K32" i="4" s="1"/>
  <c r="L32" i="4" s="1"/>
  <c r="M32" i="4" s="1"/>
  <c r="N32" i="4" s="1"/>
  <c r="O32" i="4" s="1"/>
  <c r="P32" i="4" s="1"/>
  <c r="Q32" i="4" s="1"/>
  <c r="R32" i="4" s="1"/>
  <c r="G14" i="4"/>
  <c r="H14" i="4" s="1"/>
  <c r="I14" i="4" s="1"/>
  <c r="J14" i="4" s="1"/>
  <c r="K14" i="4" s="1"/>
  <c r="L14" i="4" s="1"/>
  <c r="M14" i="4" s="1"/>
  <c r="N14" i="4" s="1"/>
  <c r="O14" i="4" s="1"/>
  <c r="P14" i="4" s="1"/>
  <c r="Q14" i="4" s="1"/>
  <c r="R14" i="4" s="1"/>
  <c r="G1003" i="6" l="1"/>
  <c r="G981" i="6"/>
  <c r="G959" i="6"/>
  <c r="G937" i="6"/>
  <c r="G915" i="6"/>
  <c r="G893" i="6"/>
  <c r="G871" i="6"/>
  <c r="G849" i="6"/>
  <c r="G827" i="6"/>
  <c r="G805" i="6"/>
  <c r="G783" i="6"/>
  <c r="G761" i="6"/>
  <c r="G739" i="6"/>
  <c r="G717" i="6"/>
  <c r="G695" i="6"/>
  <c r="G673" i="6"/>
  <c r="G651" i="6"/>
  <c r="G629" i="6"/>
  <c r="G607" i="6"/>
  <c r="G585" i="6"/>
  <c r="G563" i="6"/>
  <c r="G541" i="6"/>
  <c r="G519" i="6"/>
  <c r="G497" i="6"/>
  <c r="G475" i="6"/>
  <c r="G453" i="6"/>
  <c r="G431" i="6"/>
  <c r="G409" i="6"/>
  <c r="G387" i="6"/>
  <c r="G365" i="6"/>
  <c r="G343" i="6"/>
  <c r="G321" i="6"/>
  <c r="G299" i="6"/>
  <c r="G255" i="6"/>
  <c r="G233" i="6"/>
  <c r="G211" i="6"/>
  <c r="G189" i="6"/>
  <c r="G167" i="6"/>
  <c r="G145" i="6"/>
  <c r="G123" i="6"/>
  <c r="G101" i="6"/>
  <c r="G79" i="6"/>
  <c r="G57" i="6"/>
  <c r="G35" i="6"/>
  <c r="H35" i="6" s="1"/>
  <c r="I35" i="6" s="1"/>
  <c r="J35" i="6" s="1"/>
  <c r="K35" i="6" s="1"/>
  <c r="L35" i="6" s="1"/>
  <c r="M35" i="6" s="1"/>
  <c r="N35" i="6" s="1"/>
  <c r="O35" i="6" s="1"/>
  <c r="P35" i="6" s="1"/>
  <c r="Q35" i="6" s="1"/>
  <c r="R35" i="6" s="1"/>
  <c r="G13" i="6"/>
  <c r="H13" i="6" s="1"/>
  <c r="I13" i="6" s="1"/>
  <c r="J13" i="6" s="1"/>
  <c r="K13" i="6" s="1"/>
  <c r="L13" i="6" s="1"/>
  <c r="M13" i="6" s="1"/>
  <c r="N13" i="6" s="1"/>
  <c r="O13" i="6" s="1"/>
  <c r="P13" i="6" s="1"/>
  <c r="Q13" i="6" s="1"/>
  <c r="R13" i="6" s="1"/>
  <c r="H2" i="6" l="1"/>
  <c r="I2" i="6"/>
  <c r="G2" i="6"/>
  <c r="AF4" i="18"/>
  <c r="J2" i="6"/>
  <c r="E4" i="17"/>
  <c r="L2" i="6" l="1"/>
  <c r="K2" i="6"/>
  <c r="F4" i="17"/>
  <c r="P4" i="17"/>
  <c r="M2" i="6" l="1"/>
  <c r="S4" i="17"/>
  <c r="G4" i="17"/>
  <c r="H4" i="17" s="1"/>
  <c r="R4" i="17"/>
  <c r="Q4" i="17" s="1"/>
  <c r="I4" i="17"/>
  <c r="U4" i="17"/>
  <c r="T4" i="17"/>
  <c r="N2" i="6" l="1"/>
  <c r="J4" i="17"/>
  <c r="V4" i="17"/>
  <c r="O2" i="6" l="1"/>
  <c r="K4" i="17"/>
  <c r="W4" i="17"/>
  <c r="P2" i="6" l="1"/>
  <c r="O8" i="7" s="1"/>
  <c r="L4" i="17"/>
  <c r="X4" i="17"/>
  <c r="G8" i="7"/>
  <c r="H8" i="7"/>
  <c r="I8" i="7"/>
  <c r="J8" i="7"/>
  <c r="K8" i="7"/>
  <c r="L8" i="7"/>
  <c r="M8" i="7"/>
  <c r="N8" i="7"/>
  <c r="G1014" i="6"/>
  <c r="G1013" i="6"/>
  <c r="G992" i="6"/>
  <c r="G991" i="6"/>
  <c r="G970" i="6"/>
  <c r="G969" i="6"/>
  <c r="G948" i="6"/>
  <c r="G947" i="6"/>
  <c r="G926" i="6"/>
  <c r="G925" i="6"/>
  <c r="G904" i="6"/>
  <c r="G903" i="6"/>
  <c r="G882" i="6"/>
  <c r="G881" i="6"/>
  <c r="G860" i="6"/>
  <c r="G859" i="6"/>
  <c r="G838" i="6"/>
  <c r="G837" i="6"/>
  <c r="G816" i="6"/>
  <c r="G815" i="6"/>
  <c r="G794" i="6"/>
  <c r="G793" i="6"/>
  <c r="G772" i="6"/>
  <c r="G771" i="6"/>
  <c r="G750" i="6"/>
  <c r="G749" i="6"/>
  <c r="G728" i="6"/>
  <c r="G727" i="6"/>
  <c r="G706" i="6"/>
  <c r="G705" i="6"/>
  <c r="G684" i="6"/>
  <c r="G683" i="6"/>
  <c r="G662" i="6"/>
  <c r="G661" i="6"/>
  <c r="G640" i="6"/>
  <c r="G639" i="6"/>
  <c r="G618" i="6"/>
  <c r="G617" i="6"/>
  <c r="G596" i="6"/>
  <c r="G595" i="6"/>
  <c r="G574" i="6"/>
  <c r="G573" i="6"/>
  <c r="G552" i="6"/>
  <c r="G551" i="6"/>
  <c r="G530" i="6"/>
  <c r="G529" i="6"/>
  <c r="G508" i="6"/>
  <c r="G507" i="6"/>
  <c r="G486" i="6"/>
  <c r="G485" i="6"/>
  <c r="G464" i="6"/>
  <c r="G463" i="6"/>
  <c r="G442" i="6"/>
  <c r="G441" i="6"/>
  <c r="G420" i="6"/>
  <c r="G419" i="6"/>
  <c r="G398" i="6"/>
  <c r="G397" i="6"/>
  <c r="G376" i="6"/>
  <c r="G375" i="6"/>
  <c r="G354" i="6"/>
  <c r="G353" i="6"/>
  <c r="G332" i="6"/>
  <c r="G331" i="6"/>
  <c r="G310" i="6"/>
  <c r="G309" i="6"/>
  <c r="G288" i="6"/>
  <c r="G287" i="6"/>
  <c r="G266" i="6"/>
  <c r="G265" i="6"/>
  <c r="G244" i="6"/>
  <c r="G243" i="6"/>
  <c r="G222" i="6"/>
  <c r="G221" i="6"/>
  <c r="G200" i="6"/>
  <c r="G199" i="6"/>
  <c r="G178" i="6"/>
  <c r="G177" i="6"/>
  <c r="G156" i="6"/>
  <c r="G155" i="6"/>
  <c r="G134" i="6"/>
  <c r="G133" i="6"/>
  <c r="G112" i="6"/>
  <c r="G111" i="6"/>
  <c r="G90" i="6"/>
  <c r="G89" i="6"/>
  <c r="G68" i="6"/>
  <c r="G67" i="6"/>
  <c r="G24" i="6"/>
  <c r="G23" i="6"/>
  <c r="G46" i="6"/>
  <c r="G45" i="6"/>
  <c r="Q4" i="18" l="1"/>
  <c r="R2" i="6" s="1"/>
  <c r="Q8" i="7" s="1"/>
  <c r="Q2" i="6"/>
  <c r="P8" i="7" s="1"/>
  <c r="Y4" i="17"/>
  <c r="M4" i="17"/>
  <c r="H1003" i="6"/>
  <c r="I1003" i="6" s="1"/>
  <c r="J1003" i="6" s="1"/>
  <c r="K1003" i="6" s="1"/>
  <c r="L1003" i="6" s="1"/>
  <c r="M1003" i="6" s="1"/>
  <c r="N1003" i="6" s="1"/>
  <c r="O1003" i="6" s="1"/>
  <c r="H981" i="6"/>
  <c r="I981" i="6" s="1"/>
  <c r="J981" i="6" s="1"/>
  <c r="K981" i="6" s="1"/>
  <c r="L981" i="6" s="1"/>
  <c r="M981" i="6" s="1"/>
  <c r="N981" i="6" s="1"/>
  <c r="O981" i="6" s="1"/>
  <c r="H959" i="6"/>
  <c r="I959" i="6" s="1"/>
  <c r="J959" i="6" s="1"/>
  <c r="K959" i="6" s="1"/>
  <c r="L959" i="6" s="1"/>
  <c r="M959" i="6" s="1"/>
  <c r="N959" i="6" s="1"/>
  <c r="O959" i="6" s="1"/>
  <c r="H937" i="6"/>
  <c r="I937" i="6" s="1"/>
  <c r="J937" i="6" s="1"/>
  <c r="K937" i="6" s="1"/>
  <c r="L937" i="6" s="1"/>
  <c r="M937" i="6" s="1"/>
  <c r="N937" i="6" s="1"/>
  <c r="O937" i="6" s="1"/>
  <c r="H915" i="6"/>
  <c r="I915" i="6" s="1"/>
  <c r="J915" i="6" s="1"/>
  <c r="K915" i="6" s="1"/>
  <c r="L915" i="6" s="1"/>
  <c r="M915" i="6" s="1"/>
  <c r="N915" i="6" s="1"/>
  <c r="O915" i="6" s="1"/>
  <c r="H893" i="6"/>
  <c r="I893" i="6" s="1"/>
  <c r="J893" i="6" s="1"/>
  <c r="K893" i="6" s="1"/>
  <c r="L893" i="6" s="1"/>
  <c r="M893" i="6" s="1"/>
  <c r="N893" i="6" s="1"/>
  <c r="O893" i="6" s="1"/>
  <c r="H871" i="6"/>
  <c r="I871" i="6" s="1"/>
  <c r="J871" i="6" s="1"/>
  <c r="K871" i="6" s="1"/>
  <c r="L871" i="6" s="1"/>
  <c r="M871" i="6" s="1"/>
  <c r="N871" i="6" s="1"/>
  <c r="O871" i="6" s="1"/>
  <c r="H849" i="6"/>
  <c r="I849" i="6" s="1"/>
  <c r="J849" i="6" s="1"/>
  <c r="K849" i="6" s="1"/>
  <c r="L849" i="6" s="1"/>
  <c r="M849" i="6" s="1"/>
  <c r="N849" i="6" s="1"/>
  <c r="O849" i="6" s="1"/>
  <c r="H827" i="6"/>
  <c r="I827" i="6" s="1"/>
  <c r="J827" i="6" s="1"/>
  <c r="K827" i="6" s="1"/>
  <c r="L827" i="6" s="1"/>
  <c r="M827" i="6" s="1"/>
  <c r="N827" i="6" s="1"/>
  <c r="O827" i="6" s="1"/>
  <c r="H805" i="6"/>
  <c r="I805" i="6" s="1"/>
  <c r="J805" i="6" s="1"/>
  <c r="K805" i="6" s="1"/>
  <c r="L805" i="6" s="1"/>
  <c r="M805" i="6" s="1"/>
  <c r="N805" i="6" s="1"/>
  <c r="O805" i="6" s="1"/>
  <c r="H783" i="6"/>
  <c r="I783" i="6" s="1"/>
  <c r="J783" i="6" s="1"/>
  <c r="K783" i="6" s="1"/>
  <c r="L783" i="6" s="1"/>
  <c r="M783" i="6" s="1"/>
  <c r="N783" i="6" s="1"/>
  <c r="O783" i="6" s="1"/>
  <c r="H761" i="6"/>
  <c r="I761" i="6" s="1"/>
  <c r="J761" i="6" s="1"/>
  <c r="K761" i="6" s="1"/>
  <c r="L761" i="6" s="1"/>
  <c r="M761" i="6" s="1"/>
  <c r="N761" i="6" s="1"/>
  <c r="O761" i="6" s="1"/>
  <c r="H739" i="6"/>
  <c r="I739" i="6" s="1"/>
  <c r="J739" i="6" s="1"/>
  <c r="K739" i="6" s="1"/>
  <c r="L739" i="6" s="1"/>
  <c r="M739" i="6" s="1"/>
  <c r="N739" i="6" s="1"/>
  <c r="O739" i="6" s="1"/>
  <c r="H717" i="6"/>
  <c r="I717" i="6" s="1"/>
  <c r="J717" i="6" s="1"/>
  <c r="K717" i="6" s="1"/>
  <c r="L717" i="6" s="1"/>
  <c r="M717" i="6" s="1"/>
  <c r="N717" i="6" s="1"/>
  <c r="O717" i="6" s="1"/>
  <c r="H695" i="6"/>
  <c r="I695" i="6" s="1"/>
  <c r="J695" i="6" s="1"/>
  <c r="K695" i="6" s="1"/>
  <c r="L695" i="6" s="1"/>
  <c r="M695" i="6" s="1"/>
  <c r="N695" i="6" s="1"/>
  <c r="O695" i="6" s="1"/>
  <c r="H673" i="6"/>
  <c r="I673" i="6" s="1"/>
  <c r="J673" i="6" s="1"/>
  <c r="K673" i="6" s="1"/>
  <c r="L673" i="6" s="1"/>
  <c r="M673" i="6" s="1"/>
  <c r="N673" i="6" s="1"/>
  <c r="O673" i="6" s="1"/>
  <c r="H651" i="6"/>
  <c r="I651" i="6" s="1"/>
  <c r="J651" i="6" s="1"/>
  <c r="K651" i="6" s="1"/>
  <c r="L651" i="6" s="1"/>
  <c r="M651" i="6" s="1"/>
  <c r="N651" i="6" s="1"/>
  <c r="O651" i="6" s="1"/>
  <c r="H629" i="6"/>
  <c r="I629" i="6" s="1"/>
  <c r="J629" i="6" s="1"/>
  <c r="K629" i="6" s="1"/>
  <c r="L629" i="6" s="1"/>
  <c r="M629" i="6" s="1"/>
  <c r="N629" i="6" s="1"/>
  <c r="O629" i="6" s="1"/>
  <c r="H607" i="6"/>
  <c r="I607" i="6" s="1"/>
  <c r="J607" i="6" s="1"/>
  <c r="K607" i="6" s="1"/>
  <c r="L607" i="6" s="1"/>
  <c r="M607" i="6" s="1"/>
  <c r="N607" i="6" s="1"/>
  <c r="O607" i="6" s="1"/>
  <c r="H585" i="6"/>
  <c r="I585" i="6" s="1"/>
  <c r="J585" i="6" s="1"/>
  <c r="K585" i="6" s="1"/>
  <c r="L585" i="6" s="1"/>
  <c r="M585" i="6" s="1"/>
  <c r="N585" i="6" s="1"/>
  <c r="O585" i="6" s="1"/>
  <c r="H563" i="6"/>
  <c r="I563" i="6" s="1"/>
  <c r="J563" i="6" s="1"/>
  <c r="K563" i="6" s="1"/>
  <c r="L563" i="6" s="1"/>
  <c r="M563" i="6" s="1"/>
  <c r="N563" i="6" s="1"/>
  <c r="O563" i="6" s="1"/>
  <c r="H541" i="6"/>
  <c r="I541" i="6" s="1"/>
  <c r="J541" i="6" s="1"/>
  <c r="K541" i="6" s="1"/>
  <c r="L541" i="6" s="1"/>
  <c r="M541" i="6" s="1"/>
  <c r="N541" i="6" s="1"/>
  <c r="O541" i="6" s="1"/>
  <c r="H519" i="6"/>
  <c r="I519" i="6" s="1"/>
  <c r="J519" i="6" s="1"/>
  <c r="K519" i="6" s="1"/>
  <c r="L519" i="6" s="1"/>
  <c r="M519" i="6" s="1"/>
  <c r="N519" i="6" s="1"/>
  <c r="O519" i="6" s="1"/>
  <c r="H497" i="6"/>
  <c r="I497" i="6" s="1"/>
  <c r="J497" i="6" s="1"/>
  <c r="K497" i="6" s="1"/>
  <c r="L497" i="6" s="1"/>
  <c r="M497" i="6" s="1"/>
  <c r="N497" i="6" s="1"/>
  <c r="O497" i="6" s="1"/>
  <c r="H475" i="6"/>
  <c r="I475" i="6" s="1"/>
  <c r="J475" i="6" s="1"/>
  <c r="K475" i="6" s="1"/>
  <c r="L475" i="6" s="1"/>
  <c r="M475" i="6" s="1"/>
  <c r="N475" i="6" s="1"/>
  <c r="O475" i="6" s="1"/>
  <c r="H453" i="6"/>
  <c r="I453" i="6" s="1"/>
  <c r="J453" i="6" s="1"/>
  <c r="K453" i="6" s="1"/>
  <c r="L453" i="6" s="1"/>
  <c r="M453" i="6" s="1"/>
  <c r="N453" i="6" s="1"/>
  <c r="O453" i="6" s="1"/>
  <c r="H431" i="6"/>
  <c r="I431" i="6" s="1"/>
  <c r="J431" i="6" s="1"/>
  <c r="K431" i="6" s="1"/>
  <c r="L431" i="6" s="1"/>
  <c r="M431" i="6" s="1"/>
  <c r="N431" i="6" s="1"/>
  <c r="O431" i="6" s="1"/>
  <c r="H409" i="6"/>
  <c r="I409" i="6" s="1"/>
  <c r="J409" i="6" s="1"/>
  <c r="K409" i="6" s="1"/>
  <c r="L409" i="6" s="1"/>
  <c r="M409" i="6" s="1"/>
  <c r="N409" i="6" s="1"/>
  <c r="O409" i="6" s="1"/>
  <c r="H387" i="6"/>
  <c r="I387" i="6" s="1"/>
  <c r="J387" i="6" s="1"/>
  <c r="K387" i="6" s="1"/>
  <c r="L387" i="6" s="1"/>
  <c r="M387" i="6" s="1"/>
  <c r="N387" i="6" s="1"/>
  <c r="O387" i="6" s="1"/>
  <c r="H365" i="6"/>
  <c r="I365" i="6" s="1"/>
  <c r="J365" i="6" s="1"/>
  <c r="K365" i="6" s="1"/>
  <c r="L365" i="6" s="1"/>
  <c r="M365" i="6" s="1"/>
  <c r="N365" i="6" s="1"/>
  <c r="O365" i="6" s="1"/>
  <c r="H343" i="6"/>
  <c r="I343" i="6" s="1"/>
  <c r="J343" i="6" s="1"/>
  <c r="K343" i="6" s="1"/>
  <c r="L343" i="6" s="1"/>
  <c r="M343" i="6" s="1"/>
  <c r="N343" i="6" s="1"/>
  <c r="O343" i="6" s="1"/>
  <c r="H321" i="6"/>
  <c r="I321" i="6" s="1"/>
  <c r="J321" i="6" s="1"/>
  <c r="K321" i="6" s="1"/>
  <c r="L321" i="6" s="1"/>
  <c r="M321" i="6" s="1"/>
  <c r="N321" i="6" s="1"/>
  <c r="O321" i="6" s="1"/>
  <c r="H299" i="6"/>
  <c r="I299" i="6" s="1"/>
  <c r="J299" i="6" s="1"/>
  <c r="K299" i="6" s="1"/>
  <c r="L299" i="6" s="1"/>
  <c r="M299" i="6" s="1"/>
  <c r="N299" i="6" s="1"/>
  <c r="O299" i="6" s="1"/>
  <c r="H277" i="6"/>
  <c r="I277" i="6" s="1"/>
  <c r="J277" i="6" s="1"/>
  <c r="K277" i="6" s="1"/>
  <c r="L277" i="6" s="1"/>
  <c r="M277" i="6" s="1"/>
  <c r="N277" i="6" s="1"/>
  <c r="O277" i="6" s="1"/>
  <c r="H255" i="6"/>
  <c r="I255" i="6" s="1"/>
  <c r="J255" i="6" s="1"/>
  <c r="K255" i="6" s="1"/>
  <c r="L255" i="6" s="1"/>
  <c r="M255" i="6" s="1"/>
  <c r="N255" i="6" s="1"/>
  <c r="O255" i="6" s="1"/>
  <c r="H233" i="6"/>
  <c r="I233" i="6" s="1"/>
  <c r="J233" i="6" s="1"/>
  <c r="K233" i="6" s="1"/>
  <c r="L233" i="6" s="1"/>
  <c r="M233" i="6" s="1"/>
  <c r="N233" i="6" s="1"/>
  <c r="O233" i="6" s="1"/>
  <c r="H211" i="6"/>
  <c r="I211" i="6" s="1"/>
  <c r="J211" i="6" s="1"/>
  <c r="K211" i="6" s="1"/>
  <c r="L211" i="6" s="1"/>
  <c r="M211" i="6" s="1"/>
  <c r="N211" i="6" s="1"/>
  <c r="O211" i="6" s="1"/>
  <c r="H189" i="6"/>
  <c r="I189" i="6" s="1"/>
  <c r="J189" i="6" s="1"/>
  <c r="K189" i="6" s="1"/>
  <c r="L189" i="6" s="1"/>
  <c r="M189" i="6" s="1"/>
  <c r="N189" i="6" s="1"/>
  <c r="O189" i="6" s="1"/>
  <c r="H167" i="6"/>
  <c r="I167" i="6" s="1"/>
  <c r="J167" i="6" s="1"/>
  <c r="K167" i="6" s="1"/>
  <c r="L167" i="6" s="1"/>
  <c r="M167" i="6" s="1"/>
  <c r="N167" i="6" s="1"/>
  <c r="O167" i="6" s="1"/>
  <c r="H145" i="6"/>
  <c r="I145" i="6" s="1"/>
  <c r="J145" i="6" s="1"/>
  <c r="K145" i="6" s="1"/>
  <c r="L145" i="6" s="1"/>
  <c r="M145" i="6" s="1"/>
  <c r="N145" i="6" s="1"/>
  <c r="O145" i="6" s="1"/>
  <c r="H123" i="6"/>
  <c r="I123" i="6" s="1"/>
  <c r="J123" i="6" s="1"/>
  <c r="K123" i="6" s="1"/>
  <c r="L123" i="6" s="1"/>
  <c r="M123" i="6" s="1"/>
  <c r="N123" i="6" s="1"/>
  <c r="O123" i="6" s="1"/>
  <c r="H101" i="6"/>
  <c r="I101" i="6" s="1"/>
  <c r="J101" i="6" s="1"/>
  <c r="K101" i="6" s="1"/>
  <c r="L101" i="6" s="1"/>
  <c r="M101" i="6" s="1"/>
  <c r="N101" i="6" s="1"/>
  <c r="O101" i="6" s="1"/>
  <c r="H79" i="6"/>
  <c r="I79" i="6" s="1"/>
  <c r="J79" i="6" s="1"/>
  <c r="K79" i="6" s="1"/>
  <c r="L79" i="6" s="1"/>
  <c r="M79" i="6" s="1"/>
  <c r="N79" i="6" s="1"/>
  <c r="O79" i="6" s="1"/>
  <c r="R346" i="6"/>
  <c r="Q346" i="6"/>
  <c r="P346" i="6"/>
  <c r="O346" i="6"/>
  <c r="N346" i="6"/>
  <c r="M346" i="6"/>
  <c r="L346" i="6"/>
  <c r="K346" i="6"/>
  <c r="J346" i="6"/>
  <c r="I346" i="6"/>
  <c r="H346" i="6"/>
  <c r="G346" i="6"/>
  <c r="R368" i="6"/>
  <c r="Q368" i="6"/>
  <c r="P368" i="6"/>
  <c r="O368" i="6"/>
  <c r="N368" i="6"/>
  <c r="M368" i="6"/>
  <c r="L368" i="6"/>
  <c r="K368" i="6"/>
  <c r="J368" i="6"/>
  <c r="I368" i="6"/>
  <c r="H368" i="6"/>
  <c r="G368" i="6"/>
  <c r="R390" i="6"/>
  <c r="Q390" i="6"/>
  <c r="P390" i="6"/>
  <c r="O390" i="6"/>
  <c r="N390" i="6"/>
  <c r="M390" i="6"/>
  <c r="L390" i="6"/>
  <c r="K390" i="6"/>
  <c r="J390" i="6"/>
  <c r="I390" i="6"/>
  <c r="H390" i="6"/>
  <c r="G390" i="6"/>
  <c r="R412" i="6"/>
  <c r="Q412" i="6"/>
  <c r="P412" i="6"/>
  <c r="O412" i="6"/>
  <c r="N412" i="6"/>
  <c r="M412" i="6"/>
  <c r="L412" i="6"/>
  <c r="K412" i="6"/>
  <c r="J412" i="6"/>
  <c r="I412" i="6"/>
  <c r="H412" i="6"/>
  <c r="G412" i="6"/>
  <c r="R434" i="6"/>
  <c r="Q434" i="6"/>
  <c r="P434" i="6"/>
  <c r="O434" i="6"/>
  <c r="N434" i="6"/>
  <c r="M434" i="6"/>
  <c r="L434" i="6"/>
  <c r="K434" i="6"/>
  <c r="J434" i="6"/>
  <c r="I434" i="6"/>
  <c r="H434" i="6"/>
  <c r="G434" i="6"/>
  <c r="R456" i="6"/>
  <c r="Q456" i="6"/>
  <c r="P456" i="6"/>
  <c r="O456" i="6"/>
  <c r="N456" i="6"/>
  <c r="M456" i="6"/>
  <c r="L456" i="6"/>
  <c r="K456" i="6"/>
  <c r="J456" i="6"/>
  <c r="I456" i="6"/>
  <c r="H456" i="6"/>
  <c r="G456" i="6"/>
  <c r="R478" i="6"/>
  <c r="Q478" i="6"/>
  <c r="P478" i="6"/>
  <c r="O478" i="6"/>
  <c r="N478" i="6"/>
  <c r="M478" i="6"/>
  <c r="L478" i="6"/>
  <c r="K478" i="6"/>
  <c r="J478" i="6"/>
  <c r="I478" i="6"/>
  <c r="H478" i="6"/>
  <c r="G478" i="6"/>
  <c r="R500" i="6"/>
  <c r="Q500" i="6"/>
  <c r="P500" i="6"/>
  <c r="O500" i="6"/>
  <c r="N500" i="6"/>
  <c r="M500" i="6"/>
  <c r="L500" i="6"/>
  <c r="K500" i="6"/>
  <c r="J500" i="6"/>
  <c r="I500" i="6"/>
  <c r="H500" i="6"/>
  <c r="G500" i="6"/>
  <c r="R522" i="6"/>
  <c r="Q522" i="6"/>
  <c r="P522" i="6"/>
  <c r="O522" i="6"/>
  <c r="N522" i="6"/>
  <c r="M522" i="6"/>
  <c r="L522" i="6"/>
  <c r="K522" i="6"/>
  <c r="J522" i="6"/>
  <c r="I522" i="6"/>
  <c r="H522" i="6"/>
  <c r="G522" i="6"/>
  <c r="R544" i="6"/>
  <c r="Q544" i="6"/>
  <c r="P544" i="6"/>
  <c r="O544" i="6"/>
  <c r="N544" i="6"/>
  <c r="M544" i="6"/>
  <c r="L544" i="6"/>
  <c r="K544" i="6"/>
  <c r="J544" i="6"/>
  <c r="I544" i="6"/>
  <c r="H544" i="6"/>
  <c r="G544" i="6"/>
  <c r="R566" i="6"/>
  <c r="Q566" i="6"/>
  <c r="P566" i="6"/>
  <c r="O566" i="6"/>
  <c r="N566" i="6"/>
  <c r="M566" i="6"/>
  <c r="L566" i="6"/>
  <c r="K566" i="6"/>
  <c r="J566" i="6"/>
  <c r="I566" i="6"/>
  <c r="H566" i="6"/>
  <c r="G566" i="6"/>
  <c r="R588" i="6"/>
  <c r="Q588" i="6"/>
  <c r="P588" i="6"/>
  <c r="O588" i="6"/>
  <c r="N588" i="6"/>
  <c r="M588" i="6"/>
  <c r="L588" i="6"/>
  <c r="K588" i="6"/>
  <c r="J588" i="6"/>
  <c r="I588" i="6"/>
  <c r="H588" i="6"/>
  <c r="G588" i="6"/>
  <c r="R610" i="6"/>
  <c r="Q610" i="6"/>
  <c r="P610" i="6"/>
  <c r="O610" i="6"/>
  <c r="N610" i="6"/>
  <c r="M610" i="6"/>
  <c r="L610" i="6"/>
  <c r="K610" i="6"/>
  <c r="J610" i="6"/>
  <c r="I610" i="6"/>
  <c r="H610" i="6"/>
  <c r="G610" i="6"/>
  <c r="R632" i="6"/>
  <c r="Q632" i="6"/>
  <c r="P632" i="6"/>
  <c r="O632" i="6"/>
  <c r="N632" i="6"/>
  <c r="M632" i="6"/>
  <c r="L632" i="6"/>
  <c r="K632" i="6"/>
  <c r="J632" i="6"/>
  <c r="I632" i="6"/>
  <c r="H632" i="6"/>
  <c r="G632" i="6"/>
  <c r="R654" i="6"/>
  <c r="Q654" i="6"/>
  <c r="P654" i="6"/>
  <c r="O654" i="6"/>
  <c r="N654" i="6"/>
  <c r="M654" i="6"/>
  <c r="L654" i="6"/>
  <c r="K654" i="6"/>
  <c r="J654" i="6"/>
  <c r="I654" i="6"/>
  <c r="H654" i="6"/>
  <c r="G654" i="6"/>
  <c r="R676" i="6"/>
  <c r="Q676" i="6"/>
  <c r="P676" i="6"/>
  <c r="O676" i="6"/>
  <c r="N676" i="6"/>
  <c r="M676" i="6"/>
  <c r="L676" i="6"/>
  <c r="K676" i="6"/>
  <c r="J676" i="6"/>
  <c r="I676" i="6"/>
  <c r="H676" i="6"/>
  <c r="G676" i="6"/>
  <c r="R698" i="6"/>
  <c r="Q698" i="6"/>
  <c r="P698" i="6"/>
  <c r="O698" i="6"/>
  <c r="N698" i="6"/>
  <c r="M698" i="6"/>
  <c r="L698" i="6"/>
  <c r="K698" i="6"/>
  <c r="J698" i="6"/>
  <c r="I698" i="6"/>
  <c r="H698" i="6"/>
  <c r="G698" i="6"/>
  <c r="R720" i="6"/>
  <c r="Q720" i="6"/>
  <c r="P720" i="6"/>
  <c r="O720" i="6"/>
  <c r="N720" i="6"/>
  <c r="M720" i="6"/>
  <c r="L720" i="6"/>
  <c r="K720" i="6"/>
  <c r="J720" i="6"/>
  <c r="I720" i="6"/>
  <c r="H720" i="6"/>
  <c r="G720" i="6"/>
  <c r="R742" i="6"/>
  <c r="Q742" i="6"/>
  <c r="P742" i="6"/>
  <c r="O742" i="6"/>
  <c r="N742" i="6"/>
  <c r="M742" i="6"/>
  <c r="L742" i="6"/>
  <c r="K742" i="6"/>
  <c r="J742" i="6"/>
  <c r="I742" i="6"/>
  <c r="H742" i="6"/>
  <c r="G742" i="6"/>
  <c r="R764" i="6"/>
  <c r="Q764" i="6"/>
  <c r="P764" i="6"/>
  <c r="O764" i="6"/>
  <c r="N764" i="6"/>
  <c r="M764" i="6"/>
  <c r="L764" i="6"/>
  <c r="K764" i="6"/>
  <c r="J764" i="6"/>
  <c r="I764" i="6"/>
  <c r="H764" i="6"/>
  <c r="G764" i="6"/>
  <c r="R786" i="6"/>
  <c r="Q786" i="6"/>
  <c r="P786" i="6"/>
  <c r="O786" i="6"/>
  <c r="N786" i="6"/>
  <c r="M786" i="6"/>
  <c r="L786" i="6"/>
  <c r="K786" i="6"/>
  <c r="J786" i="6"/>
  <c r="I786" i="6"/>
  <c r="H786" i="6"/>
  <c r="G786" i="6"/>
  <c r="R808" i="6"/>
  <c r="Q808" i="6"/>
  <c r="P808" i="6"/>
  <c r="O808" i="6"/>
  <c r="N808" i="6"/>
  <c r="M808" i="6"/>
  <c r="L808" i="6"/>
  <c r="K808" i="6"/>
  <c r="J808" i="6"/>
  <c r="I808" i="6"/>
  <c r="H808" i="6"/>
  <c r="G808" i="6"/>
  <c r="R830" i="6"/>
  <c r="Q830" i="6"/>
  <c r="P830" i="6"/>
  <c r="O830" i="6"/>
  <c r="N830" i="6"/>
  <c r="M830" i="6"/>
  <c r="L830" i="6"/>
  <c r="K830" i="6"/>
  <c r="J830" i="6"/>
  <c r="I830" i="6"/>
  <c r="H830" i="6"/>
  <c r="G830" i="6"/>
  <c r="R852" i="6"/>
  <c r="Q852" i="6"/>
  <c r="P852" i="6"/>
  <c r="O852" i="6"/>
  <c r="N852" i="6"/>
  <c r="M852" i="6"/>
  <c r="L852" i="6"/>
  <c r="K852" i="6"/>
  <c r="J852" i="6"/>
  <c r="I852" i="6"/>
  <c r="H852" i="6"/>
  <c r="G852" i="6"/>
  <c r="R874" i="6"/>
  <c r="Q874" i="6"/>
  <c r="P874" i="6"/>
  <c r="O874" i="6"/>
  <c r="N874" i="6"/>
  <c r="M874" i="6"/>
  <c r="L874" i="6"/>
  <c r="K874" i="6"/>
  <c r="J874" i="6"/>
  <c r="I874" i="6"/>
  <c r="H874" i="6"/>
  <c r="G874" i="6"/>
  <c r="R896" i="6"/>
  <c r="Q896" i="6"/>
  <c r="P896" i="6"/>
  <c r="O896" i="6"/>
  <c r="N896" i="6"/>
  <c r="M896" i="6"/>
  <c r="L896" i="6"/>
  <c r="K896" i="6"/>
  <c r="J896" i="6"/>
  <c r="I896" i="6"/>
  <c r="H896" i="6"/>
  <c r="G896" i="6"/>
  <c r="R918" i="6"/>
  <c r="Q918" i="6"/>
  <c r="P918" i="6"/>
  <c r="O918" i="6"/>
  <c r="N918" i="6"/>
  <c r="M918" i="6"/>
  <c r="L918" i="6"/>
  <c r="K918" i="6"/>
  <c r="J918" i="6"/>
  <c r="I918" i="6"/>
  <c r="H918" i="6"/>
  <c r="G918" i="6"/>
  <c r="R940" i="6"/>
  <c r="Q940" i="6"/>
  <c r="P940" i="6"/>
  <c r="O940" i="6"/>
  <c r="N940" i="6"/>
  <c r="M940" i="6"/>
  <c r="L940" i="6"/>
  <c r="K940" i="6"/>
  <c r="J940" i="6"/>
  <c r="I940" i="6"/>
  <c r="H940" i="6"/>
  <c r="G940" i="6"/>
  <c r="R962" i="6"/>
  <c r="Q962" i="6"/>
  <c r="P962" i="6"/>
  <c r="O962" i="6"/>
  <c r="N962" i="6"/>
  <c r="M962" i="6"/>
  <c r="L962" i="6"/>
  <c r="K962" i="6"/>
  <c r="J962" i="6"/>
  <c r="I962" i="6"/>
  <c r="H962" i="6"/>
  <c r="G962" i="6"/>
  <c r="R984" i="6"/>
  <c r="Q984" i="6"/>
  <c r="P984" i="6"/>
  <c r="O984" i="6"/>
  <c r="N984" i="6"/>
  <c r="M984" i="6"/>
  <c r="L984" i="6"/>
  <c r="K984" i="6"/>
  <c r="J984" i="6"/>
  <c r="I984" i="6"/>
  <c r="H984" i="6"/>
  <c r="G984" i="6"/>
  <c r="R1006" i="6"/>
  <c r="Q1006" i="6"/>
  <c r="P1006" i="6"/>
  <c r="O1006" i="6"/>
  <c r="N1006" i="6"/>
  <c r="M1006" i="6"/>
  <c r="L1006" i="6"/>
  <c r="K1006" i="6"/>
  <c r="J1006" i="6"/>
  <c r="I1006" i="6"/>
  <c r="H1006" i="6"/>
  <c r="G1006" i="6"/>
  <c r="R324" i="6"/>
  <c r="Q324" i="6"/>
  <c r="P324" i="6"/>
  <c r="O324" i="6"/>
  <c r="N324" i="6"/>
  <c r="M324" i="6"/>
  <c r="L324" i="6"/>
  <c r="K324" i="6"/>
  <c r="J324" i="6"/>
  <c r="I324" i="6"/>
  <c r="H324" i="6"/>
  <c r="G324" i="6"/>
  <c r="R302" i="6"/>
  <c r="Q302" i="6"/>
  <c r="P302" i="6"/>
  <c r="O302" i="6"/>
  <c r="N302" i="6"/>
  <c r="M302" i="6"/>
  <c r="L302" i="6"/>
  <c r="K302" i="6"/>
  <c r="J302" i="6"/>
  <c r="I302" i="6"/>
  <c r="H302" i="6"/>
  <c r="G302" i="6"/>
  <c r="R280" i="6"/>
  <c r="Q280" i="6"/>
  <c r="P280" i="6"/>
  <c r="O280" i="6"/>
  <c r="N280" i="6"/>
  <c r="M280" i="6"/>
  <c r="L280" i="6"/>
  <c r="K280" i="6"/>
  <c r="J280" i="6"/>
  <c r="I280" i="6"/>
  <c r="H280" i="6"/>
  <c r="G280" i="6"/>
  <c r="R258" i="6"/>
  <c r="Q258" i="6"/>
  <c r="P258" i="6"/>
  <c r="O258" i="6"/>
  <c r="N258" i="6"/>
  <c r="M258" i="6"/>
  <c r="L258" i="6"/>
  <c r="K258" i="6"/>
  <c r="J258" i="6"/>
  <c r="I258" i="6"/>
  <c r="H258" i="6"/>
  <c r="G258" i="6"/>
  <c r="R236" i="6"/>
  <c r="Q236" i="6"/>
  <c r="P236" i="6"/>
  <c r="O236" i="6"/>
  <c r="N236" i="6"/>
  <c r="M236" i="6"/>
  <c r="L236" i="6"/>
  <c r="K236" i="6"/>
  <c r="J236" i="6"/>
  <c r="I236" i="6"/>
  <c r="H236" i="6"/>
  <c r="G236" i="6"/>
  <c r="F236" i="6"/>
  <c r="F237" i="6"/>
  <c r="R214" i="6"/>
  <c r="Q214" i="6"/>
  <c r="P214" i="6"/>
  <c r="O214" i="6"/>
  <c r="N214" i="6"/>
  <c r="M214" i="6"/>
  <c r="L214" i="6"/>
  <c r="K214" i="6"/>
  <c r="J214" i="6"/>
  <c r="I214" i="6"/>
  <c r="H214" i="6"/>
  <c r="G214" i="6"/>
  <c r="R192" i="6"/>
  <c r="Q192" i="6"/>
  <c r="P192" i="6"/>
  <c r="O192" i="6"/>
  <c r="N192" i="6"/>
  <c r="M192" i="6"/>
  <c r="L192" i="6"/>
  <c r="K192" i="6"/>
  <c r="J192" i="6"/>
  <c r="I192" i="6"/>
  <c r="H192" i="6"/>
  <c r="G192" i="6"/>
  <c r="R170" i="6"/>
  <c r="Q170" i="6"/>
  <c r="P170" i="6"/>
  <c r="O170" i="6"/>
  <c r="N170" i="6"/>
  <c r="M170" i="6"/>
  <c r="L170" i="6"/>
  <c r="K170" i="6"/>
  <c r="J170" i="6"/>
  <c r="I170" i="6"/>
  <c r="H170" i="6"/>
  <c r="G170" i="6"/>
  <c r="R148" i="6"/>
  <c r="Q148" i="6"/>
  <c r="P148" i="6"/>
  <c r="O148" i="6"/>
  <c r="N148" i="6"/>
  <c r="M148" i="6"/>
  <c r="L148" i="6"/>
  <c r="K148" i="6"/>
  <c r="J148" i="6"/>
  <c r="I148" i="6"/>
  <c r="H148" i="6"/>
  <c r="G148" i="6"/>
  <c r="R126" i="6"/>
  <c r="Q126" i="6"/>
  <c r="P126" i="6"/>
  <c r="O126" i="6"/>
  <c r="N126" i="6"/>
  <c r="M126" i="6"/>
  <c r="L126" i="6"/>
  <c r="K126" i="6"/>
  <c r="J126" i="6"/>
  <c r="I126" i="6"/>
  <c r="H126" i="6"/>
  <c r="G126" i="6"/>
  <c r="R104" i="6"/>
  <c r="Q104" i="6"/>
  <c r="P104" i="6"/>
  <c r="O104" i="6"/>
  <c r="N104" i="6"/>
  <c r="M104" i="6"/>
  <c r="L104" i="6"/>
  <c r="K104" i="6"/>
  <c r="J104" i="6"/>
  <c r="I104" i="6"/>
  <c r="H104" i="6"/>
  <c r="G104" i="6"/>
  <c r="R82" i="6"/>
  <c r="Q82" i="6"/>
  <c r="P82" i="6"/>
  <c r="O82" i="6"/>
  <c r="N82" i="6"/>
  <c r="M82" i="6"/>
  <c r="L82" i="6"/>
  <c r="K82" i="6"/>
  <c r="J82" i="6"/>
  <c r="I82" i="6"/>
  <c r="H82" i="6"/>
  <c r="G82" i="6"/>
  <c r="R60" i="6"/>
  <c r="Q60" i="6"/>
  <c r="P60" i="6"/>
  <c r="O60" i="6"/>
  <c r="N60" i="6"/>
  <c r="M60" i="6"/>
  <c r="L60" i="6"/>
  <c r="K60" i="6"/>
  <c r="J60" i="6"/>
  <c r="I60" i="6"/>
  <c r="H60" i="6"/>
  <c r="G60" i="6"/>
  <c r="R38" i="6"/>
  <c r="Q38" i="6"/>
  <c r="P38" i="6"/>
  <c r="O38" i="6"/>
  <c r="N38" i="6"/>
  <c r="M38" i="6"/>
  <c r="L38" i="6"/>
  <c r="K38" i="6"/>
  <c r="J38" i="6"/>
  <c r="I38" i="6"/>
  <c r="H38" i="6"/>
  <c r="G38" i="6"/>
  <c r="G17" i="6"/>
  <c r="H17" i="6"/>
  <c r="I17" i="6"/>
  <c r="J17" i="6"/>
  <c r="K17" i="6"/>
  <c r="L17" i="6"/>
  <c r="M17" i="6"/>
  <c r="N17" i="6"/>
  <c r="O17" i="6"/>
  <c r="P17" i="6"/>
  <c r="Q17" i="6"/>
  <c r="R17" i="6"/>
  <c r="H16" i="6"/>
  <c r="I16" i="6"/>
  <c r="J16" i="6"/>
  <c r="K16" i="6"/>
  <c r="L16" i="6"/>
  <c r="M16" i="6"/>
  <c r="N16" i="6"/>
  <c r="O16" i="6"/>
  <c r="P16" i="6"/>
  <c r="Q16" i="6"/>
  <c r="R16" i="6"/>
  <c r="G16" i="6"/>
  <c r="H2" i="4"/>
  <c r="G8" i="8" s="1"/>
  <c r="I2" i="4"/>
  <c r="J2" i="4"/>
  <c r="K2" i="4"/>
  <c r="L2" i="4"/>
  <c r="M2" i="4"/>
  <c r="N2" i="4"/>
  <c r="O2" i="4"/>
  <c r="P2" i="4"/>
  <c r="Q2" i="4"/>
  <c r="R2" i="4"/>
  <c r="G2" i="4"/>
  <c r="F8" i="8" s="1"/>
  <c r="T10" i="6"/>
  <c r="T11" i="6" s="1"/>
  <c r="T300" i="4"/>
  <c r="H298" i="4" s="1"/>
  <c r="F8" i="7"/>
  <c r="Z4" i="17" l="1"/>
  <c r="N4" i="17"/>
  <c r="AA4" i="17" s="1"/>
  <c r="T30" i="4"/>
  <c r="T31" i="4" s="1"/>
  <c r="K31" i="4" s="1"/>
  <c r="T186" i="6"/>
  <c r="T188" i="6" s="1"/>
  <c r="O188" i="6" s="1"/>
  <c r="T138" i="4"/>
  <c r="T139" i="4" s="1"/>
  <c r="P137" i="4" s="1"/>
  <c r="T780" i="6"/>
  <c r="T781" i="6" s="1"/>
  <c r="T318" i="6"/>
  <c r="T320" i="6" s="1"/>
  <c r="H320" i="6" s="1"/>
  <c r="T802" i="6"/>
  <c r="T804" i="6" s="1"/>
  <c r="G804" i="6" s="1"/>
  <c r="T714" i="6"/>
  <c r="T716" i="6" s="1"/>
  <c r="M716" i="6" s="1"/>
  <c r="T516" i="6"/>
  <c r="R515" i="6" s="1"/>
  <c r="T142" i="6"/>
  <c r="T144" i="6" s="1"/>
  <c r="M144" i="6" s="1"/>
  <c r="T48" i="4"/>
  <c r="T49" i="4" s="1"/>
  <c r="G47" i="4" s="1"/>
  <c r="T282" i="4"/>
  <c r="O282" i="4" s="1"/>
  <c r="T1000" i="6"/>
  <c r="G999" i="6" s="1"/>
  <c r="T824" i="6"/>
  <c r="T826" i="6" s="1"/>
  <c r="K826" i="6" s="1"/>
  <c r="T648" i="6"/>
  <c r="T650" i="6" s="1"/>
  <c r="M650" i="6" s="1"/>
  <c r="T472" i="6"/>
  <c r="T474" i="6" s="1"/>
  <c r="K474" i="6" s="1"/>
  <c r="T120" i="4"/>
  <c r="H118" i="4" s="1"/>
  <c r="T736" i="6"/>
  <c r="T738" i="6" s="1"/>
  <c r="J738" i="6" s="1"/>
  <c r="T274" i="6"/>
  <c r="T276" i="6" s="1"/>
  <c r="G276" i="6" s="1"/>
  <c r="T12" i="4"/>
  <c r="T13" i="4" s="1"/>
  <c r="G11" i="4" s="1"/>
  <c r="T66" i="4"/>
  <c r="T67" i="4" s="1"/>
  <c r="N67" i="4" s="1"/>
  <c r="T868" i="6"/>
  <c r="T870" i="6" s="1"/>
  <c r="O870" i="6" s="1"/>
  <c r="T98" i="6"/>
  <c r="T100" i="6" s="1"/>
  <c r="I100" i="6" s="1"/>
  <c r="T174" i="4"/>
  <c r="K174" i="4" s="1"/>
  <c r="T582" i="6"/>
  <c r="T584" i="6" s="1"/>
  <c r="N584" i="6" s="1"/>
  <c r="T120" i="6"/>
  <c r="T122" i="6" s="1"/>
  <c r="K122" i="6" s="1"/>
  <c r="T228" i="4"/>
  <c r="T229" i="4" s="1"/>
  <c r="P227" i="4" s="1"/>
  <c r="T538" i="6"/>
  <c r="N536" i="6" s="1"/>
  <c r="T978" i="6"/>
  <c r="T980" i="6" s="1"/>
  <c r="O980" i="6" s="1"/>
  <c r="T450" i="6"/>
  <c r="T452" i="6" s="1"/>
  <c r="O452" i="6" s="1"/>
  <c r="T84" i="4"/>
  <c r="T85" i="4" s="1"/>
  <c r="N85" i="4" s="1"/>
  <c r="T956" i="6"/>
  <c r="G955" i="6" s="1"/>
  <c r="T758" i="6"/>
  <c r="T760" i="6" s="1"/>
  <c r="G760" i="6" s="1"/>
  <c r="T428" i="6"/>
  <c r="T430" i="6" s="1"/>
  <c r="O430" i="6" s="1"/>
  <c r="T102" i="4"/>
  <c r="T103" i="4" s="1"/>
  <c r="K103" i="4" s="1"/>
  <c r="T192" i="4"/>
  <c r="T934" i="6"/>
  <c r="T936" i="6" s="1"/>
  <c r="K936" i="6" s="1"/>
  <c r="T846" i="6"/>
  <c r="T848" i="6" s="1"/>
  <c r="N848" i="6" s="1"/>
  <c r="T604" i="6"/>
  <c r="T606" i="6" s="1"/>
  <c r="O606" i="6" s="1"/>
  <c r="T340" i="6"/>
  <c r="T156" i="4"/>
  <c r="T157" i="4" s="1"/>
  <c r="R157" i="4" s="1"/>
  <c r="T626" i="6"/>
  <c r="T628" i="6" s="1"/>
  <c r="P628" i="6" s="1"/>
  <c r="T246" i="4"/>
  <c r="P246" i="4" s="1"/>
  <c r="T210" i="4"/>
  <c r="I208" i="4" s="1"/>
  <c r="T890" i="6"/>
  <c r="T892" i="6" s="1"/>
  <c r="H892" i="6" s="1"/>
  <c r="T692" i="6"/>
  <c r="T694" i="6" s="1"/>
  <c r="O694" i="6" s="1"/>
  <c r="T560" i="6"/>
  <c r="T562" i="6" s="1"/>
  <c r="O562" i="6" s="1"/>
  <c r="T384" i="6"/>
  <c r="J383" i="6" s="1"/>
  <c r="T208" i="6"/>
  <c r="T210" i="6" s="1"/>
  <c r="P210" i="6" s="1"/>
  <c r="T76" i="6"/>
  <c r="T78" i="6" s="1"/>
  <c r="N78" i="6" s="1"/>
  <c r="T912" i="6"/>
  <c r="T914" i="6" s="1"/>
  <c r="O914" i="6" s="1"/>
  <c r="T670" i="6"/>
  <c r="G668" i="6" s="1"/>
  <c r="T494" i="6"/>
  <c r="T496" i="6" s="1"/>
  <c r="I496" i="6" s="1"/>
  <c r="T362" i="6"/>
  <c r="T364" i="6" s="1"/>
  <c r="Q364" i="6" s="1"/>
  <c r="T296" i="6"/>
  <c r="T298" i="6" s="1"/>
  <c r="K298" i="6" s="1"/>
  <c r="T164" i="6"/>
  <c r="R162" i="6" s="1"/>
  <c r="T406" i="6"/>
  <c r="T408" i="6" s="1"/>
  <c r="Q408" i="6" s="1"/>
  <c r="T252" i="6"/>
  <c r="T254" i="6" s="1"/>
  <c r="G254" i="6" s="1"/>
  <c r="T54" i="6"/>
  <c r="T56" i="6" s="1"/>
  <c r="G56" i="6" s="1"/>
  <c r="T230" i="6"/>
  <c r="J229" i="6" s="1"/>
  <c r="T32" i="6"/>
  <c r="T33" i="6" s="1"/>
  <c r="Q1003" i="6"/>
  <c r="R1003" i="6" s="1"/>
  <c r="P1003" i="6"/>
  <c r="Q981" i="6"/>
  <c r="R981" i="6" s="1"/>
  <c r="P981" i="6"/>
  <c r="Q959" i="6"/>
  <c r="R959" i="6" s="1"/>
  <c r="P959" i="6"/>
  <c r="Q937" i="6"/>
  <c r="R937" i="6" s="1"/>
  <c r="P937" i="6"/>
  <c r="P915" i="6"/>
  <c r="Q915" i="6"/>
  <c r="R915" i="6" s="1"/>
  <c r="Q893" i="6"/>
  <c r="R893" i="6" s="1"/>
  <c r="P893" i="6"/>
  <c r="Q871" i="6"/>
  <c r="R871" i="6" s="1"/>
  <c r="P871" i="6"/>
  <c r="Q849" i="6"/>
  <c r="R849" i="6" s="1"/>
  <c r="P849" i="6"/>
  <c r="Q827" i="6"/>
  <c r="R827" i="6" s="1"/>
  <c r="P827" i="6"/>
  <c r="Q805" i="6"/>
  <c r="R805" i="6" s="1"/>
  <c r="P805" i="6"/>
  <c r="Q783" i="6"/>
  <c r="R783" i="6" s="1"/>
  <c r="P783" i="6"/>
  <c r="Q761" i="6"/>
  <c r="R761" i="6" s="1"/>
  <c r="P761" i="6"/>
  <c r="Q739" i="6"/>
  <c r="R739" i="6" s="1"/>
  <c r="P739" i="6"/>
  <c r="Q717" i="6"/>
  <c r="R717" i="6" s="1"/>
  <c r="P717" i="6"/>
  <c r="P695" i="6"/>
  <c r="Q695" i="6"/>
  <c r="R695" i="6" s="1"/>
  <c r="P673" i="6"/>
  <c r="Q673" i="6"/>
  <c r="R673" i="6" s="1"/>
  <c r="Q651" i="6"/>
  <c r="R651" i="6" s="1"/>
  <c r="P651" i="6"/>
  <c r="Q629" i="6"/>
  <c r="R629" i="6" s="1"/>
  <c r="P629" i="6"/>
  <c r="Q607" i="6"/>
  <c r="R607" i="6" s="1"/>
  <c r="P607" i="6"/>
  <c r="Q585" i="6"/>
  <c r="R585" i="6" s="1"/>
  <c r="P585" i="6"/>
  <c r="Q563" i="6"/>
  <c r="R563" i="6" s="1"/>
  <c r="P563" i="6"/>
  <c r="Q541" i="6"/>
  <c r="R541" i="6" s="1"/>
  <c r="P541" i="6"/>
  <c r="Q519" i="6"/>
  <c r="R519" i="6" s="1"/>
  <c r="P519" i="6"/>
  <c r="Q497" i="6"/>
  <c r="R497" i="6" s="1"/>
  <c r="P497" i="6"/>
  <c r="Q475" i="6"/>
  <c r="R475" i="6" s="1"/>
  <c r="P475" i="6"/>
  <c r="Q453" i="6"/>
  <c r="R453" i="6" s="1"/>
  <c r="P453" i="6"/>
  <c r="Q431" i="6"/>
  <c r="R431" i="6" s="1"/>
  <c r="P431" i="6"/>
  <c r="Q409" i="6"/>
  <c r="R409" i="6" s="1"/>
  <c r="P409" i="6"/>
  <c r="P387" i="6"/>
  <c r="Q387" i="6"/>
  <c r="R387" i="6" s="1"/>
  <c r="Q365" i="6"/>
  <c r="R365" i="6" s="1"/>
  <c r="P365" i="6"/>
  <c r="Q343" i="6"/>
  <c r="R343" i="6" s="1"/>
  <c r="P343" i="6"/>
  <c r="P321" i="6"/>
  <c r="Q321" i="6"/>
  <c r="R321" i="6" s="1"/>
  <c r="P299" i="6"/>
  <c r="Q299" i="6"/>
  <c r="R299" i="6" s="1"/>
  <c r="P277" i="6"/>
  <c r="Q277" i="6"/>
  <c r="R277" i="6" s="1"/>
  <c r="Q255" i="6"/>
  <c r="R255" i="6" s="1"/>
  <c r="P255" i="6"/>
  <c r="Q233" i="6"/>
  <c r="R233" i="6" s="1"/>
  <c r="P233" i="6"/>
  <c r="Q211" i="6"/>
  <c r="R211" i="6" s="1"/>
  <c r="P211" i="6"/>
  <c r="Q189" i="6"/>
  <c r="R189" i="6" s="1"/>
  <c r="P189" i="6"/>
  <c r="P167" i="6"/>
  <c r="Q167" i="6"/>
  <c r="R167" i="6" s="1"/>
  <c r="Q145" i="6"/>
  <c r="R145" i="6" s="1"/>
  <c r="P145" i="6"/>
  <c r="Q123" i="6"/>
  <c r="R123" i="6" s="1"/>
  <c r="P123" i="6"/>
  <c r="P101" i="6"/>
  <c r="Q101" i="6"/>
  <c r="R101" i="6" s="1"/>
  <c r="Q79" i="6"/>
  <c r="R79" i="6" s="1"/>
  <c r="P79" i="6"/>
  <c r="G9" i="6"/>
  <c r="G8" i="6"/>
  <c r="R9" i="6"/>
  <c r="Q9" i="6"/>
  <c r="L8" i="6"/>
  <c r="I9" i="6"/>
  <c r="Q8" i="6"/>
  <c r="P8" i="6"/>
  <c r="J9" i="6"/>
  <c r="J8" i="6"/>
  <c r="M9" i="6"/>
  <c r="N9" i="6"/>
  <c r="R8" i="6"/>
  <c r="M8" i="6"/>
  <c r="H8" i="6"/>
  <c r="O9" i="6"/>
  <c r="K9" i="6"/>
  <c r="N8" i="6"/>
  <c r="I8" i="6"/>
  <c r="P9" i="6"/>
  <c r="L9" i="6"/>
  <c r="H9" i="6"/>
  <c r="O8" i="6"/>
  <c r="K8" i="6"/>
  <c r="T12" i="6"/>
  <c r="L300" i="4"/>
  <c r="J300" i="4"/>
  <c r="P300" i="4"/>
  <c r="Q300" i="4"/>
  <c r="N300" i="4"/>
  <c r="I300" i="4"/>
  <c r="R300" i="4"/>
  <c r="M300" i="4"/>
  <c r="H300" i="4"/>
  <c r="O300" i="4"/>
  <c r="K300" i="4"/>
  <c r="G300" i="4"/>
  <c r="R298" i="4"/>
  <c r="N298" i="4"/>
  <c r="J298" i="4"/>
  <c r="Q298" i="4"/>
  <c r="M298" i="4"/>
  <c r="I298" i="4"/>
  <c r="G298" i="4"/>
  <c r="O298" i="4"/>
  <c r="K298" i="4"/>
  <c r="P298" i="4"/>
  <c r="L298" i="4"/>
  <c r="I8" i="8"/>
  <c r="M8" i="8"/>
  <c r="Q8" i="8"/>
  <c r="H8" i="8"/>
  <c r="J8" i="8"/>
  <c r="K8" i="8"/>
  <c r="L8" i="8"/>
  <c r="N8" i="8"/>
  <c r="O8" i="8"/>
  <c r="P8" i="8"/>
  <c r="J28" i="4" l="1"/>
  <c r="I31" i="4"/>
  <c r="L30" i="4"/>
  <c r="M28" i="4"/>
  <c r="H30" i="4"/>
  <c r="L28" i="4"/>
  <c r="Q28" i="4"/>
  <c r="K29" i="4"/>
  <c r="O29" i="4"/>
  <c r="M30" i="4"/>
  <c r="G31" i="4"/>
  <c r="O30" i="4"/>
  <c r="G28" i="4"/>
  <c r="Q29" i="4"/>
  <c r="J157" i="4"/>
  <c r="P30" i="4"/>
  <c r="I30" i="4"/>
  <c r="M31" i="4"/>
  <c r="P29" i="4"/>
  <c r="P28" i="4"/>
  <c r="I28" i="4"/>
  <c r="M29" i="4"/>
  <c r="R28" i="4"/>
  <c r="H28" i="4"/>
  <c r="G30" i="4"/>
  <c r="H31" i="4"/>
  <c r="Q30" i="4"/>
  <c r="O28" i="4"/>
  <c r="J29" i="4"/>
  <c r="G29" i="4"/>
  <c r="L31" i="4"/>
  <c r="N28" i="4"/>
  <c r="K30" i="4"/>
  <c r="N31" i="4"/>
  <c r="H29" i="4"/>
  <c r="I29" i="4"/>
  <c r="L29" i="4"/>
  <c r="K28" i="4"/>
  <c r="R31" i="4"/>
  <c r="N29" i="4"/>
  <c r="R30" i="4"/>
  <c r="Q141" i="6"/>
  <c r="J31" i="4"/>
  <c r="P31" i="4"/>
  <c r="O31" i="4"/>
  <c r="G102" i="4"/>
  <c r="N156" i="4"/>
  <c r="R29" i="4"/>
  <c r="N30" i="4"/>
  <c r="H144" i="6"/>
  <c r="H142" i="6" s="1"/>
  <c r="H143" i="6" s="1"/>
  <c r="Q31" i="4"/>
  <c r="J30" i="4"/>
  <c r="L136" i="4"/>
  <c r="M229" i="4"/>
  <c r="R140" i="6"/>
  <c r="M157" i="4"/>
  <c r="L144" i="6"/>
  <c r="L142" i="6" s="1"/>
  <c r="L143" i="6" s="1"/>
  <c r="H155" i="4"/>
  <c r="K156" i="4"/>
  <c r="Q48" i="4"/>
  <c r="R46" i="4"/>
  <c r="N48" i="4"/>
  <c r="J48" i="4"/>
  <c r="G46" i="4"/>
  <c r="R47" i="4"/>
  <c r="K48" i="4"/>
  <c r="R49" i="4"/>
  <c r="N47" i="4"/>
  <c r="O47" i="4"/>
  <c r="R48" i="4"/>
  <c r="P46" i="4"/>
  <c r="Q47" i="4"/>
  <c r="O49" i="4"/>
  <c r="M47" i="4"/>
  <c r="H46" i="4"/>
  <c r="Q49" i="4"/>
  <c r="I46" i="4"/>
  <c r="H47" i="4"/>
  <c r="G48" i="4"/>
  <c r="O157" i="4"/>
  <c r="H12" i="4"/>
  <c r="R102" i="4"/>
  <c r="N185" i="6"/>
  <c r="K188" i="6"/>
  <c r="K186" i="6" s="1"/>
  <c r="K187" i="6" s="1"/>
  <c r="M48" i="4"/>
  <c r="M49" i="4"/>
  <c r="H49" i="4"/>
  <c r="L47" i="4"/>
  <c r="N46" i="4"/>
  <c r="J46" i="4"/>
  <c r="Q185" i="6"/>
  <c r="O185" i="6"/>
  <c r="L184" i="6"/>
  <c r="I48" i="4"/>
  <c r="L49" i="4"/>
  <c r="O46" i="4"/>
  <c r="I185" i="6"/>
  <c r="G184" i="6"/>
  <c r="P48" i="4"/>
  <c r="K47" i="4"/>
  <c r="P47" i="4"/>
  <c r="L48" i="4"/>
  <c r="Q46" i="4"/>
  <c r="J49" i="4"/>
  <c r="P49" i="4"/>
  <c r="G49" i="4"/>
  <c r="T187" i="6"/>
  <c r="O184" i="6"/>
  <c r="H48" i="4"/>
  <c r="M46" i="4"/>
  <c r="N49" i="4"/>
  <c r="I49" i="4"/>
  <c r="K49" i="4"/>
  <c r="O48" i="4"/>
  <c r="N122" i="6"/>
  <c r="N120" i="6" s="1"/>
  <c r="N121" i="6" s="1"/>
  <c r="R185" i="6"/>
  <c r="L46" i="4"/>
  <c r="J47" i="4"/>
  <c r="I47" i="4"/>
  <c r="K46" i="4"/>
  <c r="H185" i="6"/>
  <c r="I156" i="4"/>
  <c r="O156" i="4"/>
  <c r="Q155" i="4"/>
  <c r="H157" i="4"/>
  <c r="M154" i="4"/>
  <c r="R155" i="4"/>
  <c r="O144" i="6"/>
  <c r="O142" i="6" s="1"/>
  <c r="O143" i="6" s="1"/>
  <c r="I154" i="4"/>
  <c r="K157" i="4"/>
  <c r="N157" i="4"/>
  <c r="Q157" i="4"/>
  <c r="L154" i="4"/>
  <c r="I141" i="6"/>
  <c r="Q118" i="6"/>
  <c r="H188" i="6"/>
  <c r="H186" i="6" s="1"/>
  <c r="H187" i="6" s="1"/>
  <c r="Q188" i="6"/>
  <c r="Q186" i="6" s="1"/>
  <c r="Q187" i="6" s="1"/>
  <c r="I280" i="4"/>
  <c r="H246" i="4"/>
  <c r="L12" i="4"/>
  <c r="R13" i="4"/>
  <c r="K226" i="4"/>
  <c r="I102" i="4"/>
  <c r="H118" i="6"/>
  <c r="M119" i="6"/>
  <c r="L118" i="6"/>
  <c r="Q156" i="4"/>
  <c r="L155" i="4"/>
  <c r="K155" i="4"/>
  <c r="G154" i="4"/>
  <c r="H140" i="6"/>
  <c r="M156" i="4"/>
  <c r="L157" i="4"/>
  <c r="O155" i="4"/>
  <c r="O141" i="6"/>
  <c r="Q154" i="4"/>
  <c r="M155" i="4"/>
  <c r="P157" i="4"/>
  <c r="G156" i="4"/>
  <c r="J140" i="6"/>
  <c r="P155" i="4"/>
  <c r="I157" i="4"/>
  <c r="R154" i="4"/>
  <c r="P154" i="4"/>
  <c r="H119" i="6"/>
  <c r="Q140" i="6"/>
  <c r="J144" i="6"/>
  <c r="J142" i="6" s="1"/>
  <c r="J143" i="6" s="1"/>
  <c r="J185" i="6"/>
  <c r="K185" i="6"/>
  <c r="L156" i="4"/>
  <c r="L122" i="6"/>
  <c r="L120" i="6" s="1"/>
  <c r="L121" i="6" s="1"/>
  <c r="O276" i="6"/>
  <c r="O274" i="6" s="1"/>
  <c r="O12" i="4"/>
  <c r="Q122" i="6"/>
  <c r="Q120" i="6" s="1"/>
  <c r="Q121" i="6" s="1"/>
  <c r="N140" i="6"/>
  <c r="I184" i="6"/>
  <c r="R188" i="6"/>
  <c r="R186" i="6" s="1"/>
  <c r="R187" i="6" s="1"/>
  <c r="N272" i="6"/>
  <c r="P272" i="6"/>
  <c r="Q276" i="6"/>
  <c r="Q274" i="6" s="1"/>
  <c r="P119" i="6"/>
  <c r="N155" i="4"/>
  <c r="I155" i="4"/>
  <c r="G155" i="4"/>
  <c r="P156" i="4"/>
  <c r="K154" i="4"/>
  <c r="P118" i="6"/>
  <c r="O122" i="6"/>
  <c r="O120" i="6" s="1"/>
  <c r="O121" i="6" s="1"/>
  <c r="O140" i="6"/>
  <c r="P144" i="6"/>
  <c r="P142" i="6" s="1"/>
  <c r="P143" i="6" s="1"/>
  <c r="P184" i="6"/>
  <c r="I188" i="6"/>
  <c r="I186" i="6" s="1"/>
  <c r="I187" i="6" s="1"/>
  <c r="G185" i="6"/>
  <c r="P276" i="6"/>
  <c r="P274" i="6" s="1"/>
  <c r="M738" i="6"/>
  <c r="M736" i="6" s="1"/>
  <c r="M737" i="6" s="1"/>
  <c r="M118" i="6"/>
  <c r="I122" i="6"/>
  <c r="I120" i="6" s="1"/>
  <c r="I121" i="6" s="1"/>
  <c r="I140" i="6"/>
  <c r="T143" i="6"/>
  <c r="N184" i="6"/>
  <c r="L188" i="6"/>
  <c r="L186" i="6" s="1"/>
  <c r="L187" i="6" s="1"/>
  <c r="I273" i="6"/>
  <c r="O738" i="6"/>
  <c r="O736" i="6" s="1"/>
  <c r="O737" i="6" s="1"/>
  <c r="G157" i="4"/>
  <c r="J155" i="4"/>
  <c r="J154" i="4"/>
  <c r="I118" i="6"/>
  <c r="M122" i="6"/>
  <c r="M120" i="6" s="1"/>
  <c r="M121" i="6" s="1"/>
  <c r="L141" i="6"/>
  <c r="Q144" i="6"/>
  <c r="Q142" i="6" s="1"/>
  <c r="Q143" i="6" s="1"/>
  <c r="M184" i="6"/>
  <c r="P185" i="6"/>
  <c r="N188" i="6"/>
  <c r="N186" i="6" s="1"/>
  <c r="N187" i="6" s="1"/>
  <c r="M272" i="6"/>
  <c r="Q210" i="6"/>
  <c r="Q208" i="6" s="1"/>
  <c r="Q209" i="6" s="1"/>
  <c r="P430" i="6"/>
  <c r="P428" i="6" s="1"/>
  <c r="P429" i="6" s="1"/>
  <c r="P735" i="6"/>
  <c r="R156" i="4"/>
  <c r="M140" i="6"/>
  <c r="N141" i="6"/>
  <c r="R144" i="6"/>
  <c r="R142" i="6" s="1"/>
  <c r="R143" i="6" s="1"/>
  <c r="G140" i="6"/>
  <c r="M581" i="6"/>
  <c r="Q738" i="6"/>
  <c r="Q736" i="6" s="1"/>
  <c r="Q737" i="6" s="1"/>
  <c r="H154" i="4"/>
  <c r="M141" i="6"/>
  <c r="K141" i="6"/>
  <c r="P141" i="6"/>
  <c r="G144" i="6"/>
  <c r="G142" i="6" s="1"/>
  <c r="G143" i="6" s="1"/>
  <c r="Q207" i="6"/>
  <c r="G210" i="6"/>
  <c r="G208" i="6" s="1"/>
  <c r="G209" i="6" s="1"/>
  <c r="G141" i="6"/>
  <c r="L140" i="6"/>
  <c r="L138" i="6" s="1"/>
  <c r="L139" i="6" s="1"/>
  <c r="K144" i="6"/>
  <c r="K142" i="6" s="1"/>
  <c r="K143" i="6" s="1"/>
  <c r="I206" i="6"/>
  <c r="K210" i="6"/>
  <c r="K208" i="6" s="1"/>
  <c r="K209" i="6" s="1"/>
  <c r="I405" i="6"/>
  <c r="Q244" i="4"/>
  <c r="O226" i="4"/>
  <c r="K139" i="4"/>
  <c r="H227" i="4"/>
  <c r="R101" i="4"/>
  <c r="Q11" i="4"/>
  <c r="I282" i="4"/>
  <c r="L229" i="4"/>
  <c r="H11" i="4"/>
  <c r="J52" i="6"/>
  <c r="N282" i="4"/>
  <c r="M139" i="4"/>
  <c r="M10" i="4"/>
  <c r="R10" i="4"/>
  <c r="G228" i="4"/>
  <c r="O137" i="4"/>
  <c r="P52" i="6"/>
  <c r="P140" i="6"/>
  <c r="J141" i="6"/>
  <c r="I144" i="6"/>
  <c r="I142" i="6" s="1"/>
  <c r="I143" i="6" s="1"/>
  <c r="N144" i="6"/>
  <c r="N142" i="6" s="1"/>
  <c r="N143" i="6" s="1"/>
  <c r="L738" i="6"/>
  <c r="L736" i="6" s="1"/>
  <c r="L737" i="6" s="1"/>
  <c r="K140" i="6"/>
  <c r="N735" i="6"/>
  <c r="R141" i="6"/>
  <c r="H141" i="6"/>
  <c r="P580" i="6"/>
  <c r="I276" i="6"/>
  <c r="I274" i="6" s="1"/>
  <c r="K273" i="6"/>
  <c r="R251" i="6"/>
  <c r="J276" i="6"/>
  <c r="J274" i="6" s="1"/>
  <c r="H276" i="6"/>
  <c r="H274" i="6" s="1"/>
  <c r="O427" i="6"/>
  <c r="R119" i="6"/>
  <c r="L273" i="6"/>
  <c r="K276" i="6"/>
  <c r="K274" i="6" s="1"/>
  <c r="H272" i="6"/>
  <c r="O272" i="6"/>
  <c r="K75" i="6"/>
  <c r="G74" i="6"/>
  <c r="H254" i="6"/>
  <c r="H252" i="6" s="1"/>
  <c r="H253" i="6" s="1"/>
  <c r="Q75" i="6"/>
  <c r="R78" i="6"/>
  <c r="R76" i="6" s="1"/>
  <c r="R77" i="6" s="1"/>
  <c r="O74" i="6"/>
  <c r="I75" i="6"/>
  <c r="K78" i="6"/>
  <c r="K76" i="6" s="1"/>
  <c r="K77" i="6" s="1"/>
  <c r="I74" i="6"/>
  <c r="L74" i="6"/>
  <c r="R74" i="6"/>
  <c r="N75" i="6"/>
  <c r="G78" i="6"/>
  <c r="G76" i="6" s="1"/>
  <c r="G77" i="6" s="1"/>
  <c r="G119" i="6"/>
  <c r="K119" i="6"/>
  <c r="R426" i="6"/>
  <c r="L75" i="6"/>
  <c r="O78" i="6"/>
  <c r="O76" i="6" s="1"/>
  <c r="O77" i="6" s="1"/>
  <c r="G122" i="6"/>
  <c r="G120" i="6" s="1"/>
  <c r="G121" i="6" s="1"/>
  <c r="N119" i="6"/>
  <c r="K430" i="6"/>
  <c r="K428" i="6" s="1"/>
  <c r="K429" i="6" s="1"/>
  <c r="O75" i="6"/>
  <c r="R118" i="6"/>
  <c r="N250" i="6"/>
  <c r="O53" i="6"/>
  <c r="L250" i="6"/>
  <c r="R206" i="6"/>
  <c r="O251" i="6"/>
  <c r="M404" i="6"/>
  <c r="H580" i="6"/>
  <c r="K735" i="6"/>
  <c r="O154" i="4"/>
  <c r="J75" i="6"/>
  <c r="Q78" i="6"/>
  <c r="Q76" i="6" s="1"/>
  <c r="Q77" i="6" s="1"/>
  <c r="P207" i="6"/>
  <c r="I251" i="6"/>
  <c r="K250" i="6"/>
  <c r="Q426" i="6"/>
  <c r="O584" i="6"/>
  <c r="O582" i="6" s="1"/>
  <c r="O583" i="6" s="1"/>
  <c r="O210" i="6"/>
  <c r="O208" i="6" s="1"/>
  <c r="O209" i="6" s="1"/>
  <c r="I404" i="6"/>
  <c r="L584" i="6"/>
  <c r="L582" i="6" s="1"/>
  <c r="L583" i="6" s="1"/>
  <c r="T209" i="6"/>
  <c r="M210" i="6"/>
  <c r="M208" i="6" s="1"/>
  <c r="M209" i="6" s="1"/>
  <c r="N206" i="6"/>
  <c r="G206" i="6"/>
  <c r="O405" i="6"/>
  <c r="Q581" i="6"/>
  <c r="M584" i="6"/>
  <c r="M582" i="6" s="1"/>
  <c r="M583" i="6" s="1"/>
  <c r="K405" i="6"/>
  <c r="J156" i="4"/>
  <c r="N154" i="4"/>
  <c r="M207" i="6"/>
  <c r="H207" i="6"/>
  <c r="J210" i="6"/>
  <c r="J208" i="6" s="1"/>
  <c r="J209" i="6" s="1"/>
  <c r="O207" i="6"/>
  <c r="O206" i="6"/>
  <c r="H408" i="6"/>
  <c r="H406" i="6" s="1"/>
  <c r="H407" i="6" s="1"/>
  <c r="M580" i="6"/>
  <c r="K580" i="6"/>
  <c r="H156" i="4"/>
  <c r="Q206" i="6"/>
  <c r="P206" i="6"/>
  <c r="H210" i="6"/>
  <c r="H208" i="6" s="1"/>
  <c r="H209" i="6" s="1"/>
  <c r="G207" i="6"/>
  <c r="R581" i="6"/>
  <c r="G580" i="6"/>
  <c r="M206" i="6"/>
  <c r="L206" i="6"/>
  <c r="L210" i="6"/>
  <c r="L208" i="6" s="1"/>
  <c r="L209" i="6" s="1"/>
  <c r="K206" i="6"/>
  <c r="J581" i="6"/>
  <c r="H206" i="6"/>
  <c r="N210" i="6"/>
  <c r="N208" i="6" s="1"/>
  <c r="N209" i="6" s="1"/>
  <c r="R207" i="6"/>
  <c r="N207" i="6"/>
  <c r="Q254" i="6"/>
  <c r="Q252" i="6" s="1"/>
  <c r="Q253" i="6" s="1"/>
  <c r="J404" i="6"/>
  <c r="G426" i="6"/>
  <c r="I581" i="6"/>
  <c r="K581" i="6"/>
  <c r="I734" i="6"/>
  <c r="J735" i="6"/>
  <c r="R210" i="6"/>
  <c r="R208" i="6" s="1"/>
  <c r="R209" i="6" s="1"/>
  <c r="J207" i="6"/>
  <c r="J206" i="6"/>
  <c r="J254" i="6"/>
  <c r="J252" i="6" s="1"/>
  <c r="J253" i="6" s="1"/>
  <c r="T407" i="6"/>
  <c r="P427" i="6"/>
  <c r="Q580" i="6"/>
  <c r="H584" i="6"/>
  <c r="H582" i="6" s="1"/>
  <c r="H583" i="6" s="1"/>
  <c r="T737" i="6"/>
  <c r="R734" i="6"/>
  <c r="I207" i="6"/>
  <c r="L207" i="6"/>
  <c r="I210" i="6"/>
  <c r="I208" i="6" s="1"/>
  <c r="I209" i="6" s="1"/>
  <c r="K207" i="6"/>
  <c r="N251" i="6"/>
  <c r="N408" i="6"/>
  <c r="N406" i="6" s="1"/>
  <c r="N407" i="6" s="1"/>
  <c r="J430" i="6"/>
  <c r="J428" i="6" s="1"/>
  <c r="J429" i="6" s="1"/>
  <c r="N581" i="6"/>
  <c r="G584" i="6"/>
  <c r="G582" i="6" s="1"/>
  <c r="G583" i="6" s="1"/>
  <c r="P738" i="6"/>
  <c r="P736" i="6" s="1"/>
  <c r="P737" i="6" s="1"/>
  <c r="H404" i="6"/>
  <c r="L624" i="6"/>
  <c r="P404" i="6"/>
  <c r="L408" i="6"/>
  <c r="L406" i="6" s="1"/>
  <c r="L407" i="6" s="1"/>
  <c r="K53" i="6"/>
  <c r="G246" i="4"/>
  <c r="I103" i="4"/>
  <c r="O56" i="6"/>
  <c r="O54" i="6" s="1"/>
  <c r="O55" i="6" s="1"/>
  <c r="I244" i="4"/>
  <c r="R103" i="4"/>
  <c r="G52" i="6"/>
  <c r="O100" i="4"/>
  <c r="P100" i="4"/>
  <c r="J624" i="6"/>
  <c r="P254" i="6"/>
  <c r="P252" i="6" s="1"/>
  <c r="P253" i="6" s="1"/>
  <c r="L427" i="6"/>
  <c r="Q74" i="6"/>
  <c r="N74" i="6"/>
  <c r="M78" i="6"/>
  <c r="M76" i="6" s="1"/>
  <c r="M77" i="6" s="1"/>
  <c r="P251" i="6"/>
  <c r="K254" i="6"/>
  <c r="K252" i="6" s="1"/>
  <c r="K253" i="6" s="1"/>
  <c r="R427" i="6"/>
  <c r="M74" i="6"/>
  <c r="J74" i="6"/>
  <c r="J78" i="6"/>
  <c r="J76" i="6" s="1"/>
  <c r="J77" i="6" s="1"/>
  <c r="L251" i="6"/>
  <c r="O254" i="6"/>
  <c r="O252" i="6" s="1"/>
  <c r="O253" i="6" s="1"/>
  <c r="K251" i="6"/>
  <c r="J427" i="6"/>
  <c r="M625" i="6"/>
  <c r="P75" i="6"/>
  <c r="H74" i="6"/>
  <c r="L78" i="6"/>
  <c r="L76" i="6" s="1"/>
  <c r="L77" i="6" s="1"/>
  <c r="M250" i="6"/>
  <c r="I254" i="6"/>
  <c r="I252" i="6" s="1"/>
  <c r="I253" i="6" s="1"/>
  <c r="G251" i="6"/>
  <c r="I426" i="6"/>
  <c r="H430" i="6"/>
  <c r="H428" i="6" s="1"/>
  <c r="H429" i="6" s="1"/>
  <c r="H624" i="6"/>
  <c r="Q404" i="6"/>
  <c r="P405" i="6"/>
  <c r="R408" i="6"/>
  <c r="R406" i="6" s="1"/>
  <c r="R407" i="6" s="1"/>
  <c r="L580" i="6"/>
  <c r="O581" i="6"/>
  <c r="K584" i="6"/>
  <c r="K582" i="6" s="1"/>
  <c r="K583" i="6" s="1"/>
  <c r="Q735" i="6"/>
  <c r="I738" i="6"/>
  <c r="I736" i="6" s="1"/>
  <c r="I737" i="6" s="1"/>
  <c r="G735" i="6"/>
  <c r="G408" i="6"/>
  <c r="G406" i="6" s="1"/>
  <c r="G407" i="6" s="1"/>
  <c r="N760" i="6"/>
  <c r="N758" i="6" s="1"/>
  <c r="N759" i="6" s="1"/>
  <c r="R404" i="6"/>
  <c r="G405" i="6"/>
  <c r="K408" i="6"/>
  <c r="K406" i="6" s="1"/>
  <c r="K407" i="6" s="1"/>
  <c r="R580" i="6"/>
  <c r="P584" i="6"/>
  <c r="P582" i="6" s="1"/>
  <c r="P583" i="6" s="1"/>
  <c r="L735" i="6"/>
  <c r="Q756" i="6"/>
  <c r="R756" i="6"/>
  <c r="N404" i="6"/>
  <c r="O404" i="6"/>
  <c r="O408" i="6"/>
  <c r="O406" i="6" s="1"/>
  <c r="O407" i="6" s="1"/>
  <c r="L581" i="6"/>
  <c r="I584" i="6"/>
  <c r="I582" i="6" s="1"/>
  <c r="I583" i="6" s="1"/>
  <c r="H735" i="6"/>
  <c r="I756" i="6"/>
  <c r="J408" i="6"/>
  <c r="J406" i="6" s="1"/>
  <c r="J407" i="6" s="1"/>
  <c r="Q628" i="6"/>
  <c r="Q626" i="6" s="1"/>
  <c r="Q627" i="6" s="1"/>
  <c r="R625" i="6"/>
  <c r="G624" i="6"/>
  <c r="Q624" i="6"/>
  <c r="L628" i="6"/>
  <c r="L626" i="6" s="1"/>
  <c r="L627" i="6" s="1"/>
  <c r="M624" i="6"/>
  <c r="I628" i="6"/>
  <c r="I626" i="6" s="1"/>
  <c r="I627" i="6" s="1"/>
  <c r="H625" i="6"/>
  <c r="M628" i="6"/>
  <c r="M626" i="6" s="1"/>
  <c r="M627" i="6" s="1"/>
  <c r="O624" i="6"/>
  <c r="N624" i="6"/>
  <c r="M282" i="4"/>
  <c r="P226" i="4"/>
  <c r="N227" i="4"/>
  <c r="N228" i="4"/>
  <c r="J244" i="4"/>
  <c r="N137" i="4"/>
  <c r="H102" i="4"/>
  <c r="L103" i="4"/>
  <c r="M12" i="4"/>
  <c r="N13" i="4"/>
  <c r="K10" i="4"/>
  <c r="R56" i="6"/>
  <c r="R54" i="6" s="1"/>
  <c r="R55" i="6" s="1"/>
  <c r="H282" i="4"/>
  <c r="I228" i="4"/>
  <c r="L227" i="4"/>
  <c r="N226" i="4"/>
  <c r="J139" i="4"/>
  <c r="N100" i="4"/>
  <c r="G101" i="4"/>
  <c r="H10" i="4"/>
  <c r="N11" i="4"/>
  <c r="K12" i="4"/>
  <c r="Q52" i="6"/>
  <c r="O52" i="6"/>
  <c r="P280" i="4"/>
  <c r="L246" i="4"/>
  <c r="I227" i="4"/>
  <c r="T247" i="4"/>
  <c r="J245" i="4" s="1"/>
  <c r="P138" i="4"/>
  <c r="H137" i="4"/>
  <c r="J100" i="4"/>
  <c r="N103" i="4"/>
  <c r="I13" i="4"/>
  <c r="O10" i="4"/>
  <c r="H53" i="6"/>
  <c r="R52" i="6"/>
  <c r="J280" i="4"/>
  <c r="H244" i="4"/>
  <c r="P229" i="4"/>
  <c r="K244" i="4"/>
  <c r="H136" i="4"/>
  <c r="I138" i="4"/>
  <c r="Q137" i="4"/>
  <c r="O139" i="4"/>
  <c r="I101" i="4"/>
  <c r="P101" i="4"/>
  <c r="G100" i="4"/>
  <c r="K13" i="4"/>
  <c r="M56" i="6"/>
  <c r="M54" i="6" s="1"/>
  <c r="M55" i="6" s="1"/>
  <c r="G282" i="4"/>
  <c r="G280" i="4"/>
  <c r="J227" i="4"/>
  <c r="O227" i="4"/>
  <c r="J228" i="4"/>
  <c r="J138" i="4"/>
  <c r="Q136" i="4"/>
  <c r="J137" i="4"/>
  <c r="G138" i="4"/>
  <c r="M101" i="4"/>
  <c r="O136" i="4"/>
  <c r="O102" i="4"/>
  <c r="Q12" i="4"/>
  <c r="R11" i="4"/>
  <c r="O13" i="4"/>
  <c r="Q56" i="6"/>
  <c r="Q54" i="6" s="1"/>
  <c r="Q55" i="6" s="1"/>
  <c r="R405" i="6"/>
  <c r="L405" i="6"/>
  <c r="K404" i="6"/>
  <c r="P408" i="6"/>
  <c r="P406" i="6" s="1"/>
  <c r="P407" i="6" s="1"/>
  <c r="I580" i="6"/>
  <c r="N580" i="6"/>
  <c r="G581" i="6"/>
  <c r="Q584" i="6"/>
  <c r="Q582" i="6" s="1"/>
  <c r="Q583" i="6" s="1"/>
  <c r="M735" i="6"/>
  <c r="P734" i="6"/>
  <c r="N738" i="6"/>
  <c r="N736" i="6" s="1"/>
  <c r="N737" i="6" s="1"/>
  <c r="L757" i="6"/>
  <c r="O734" i="6"/>
  <c r="Q405" i="6"/>
  <c r="N405" i="6"/>
  <c r="H405" i="6"/>
  <c r="G404" i="6"/>
  <c r="I408" i="6"/>
  <c r="I406" i="6" s="1"/>
  <c r="I407" i="6" s="1"/>
  <c r="P581" i="6"/>
  <c r="J580" i="6"/>
  <c r="O580" i="6"/>
  <c r="J584" i="6"/>
  <c r="J582" i="6" s="1"/>
  <c r="J583" i="6" s="1"/>
  <c r="I735" i="6"/>
  <c r="L734" i="6"/>
  <c r="G738" i="6"/>
  <c r="G736" i="6" s="1"/>
  <c r="G737" i="6" s="1"/>
  <c r="P756" i="6"/>
  <c r="M405" i="6"/>
  <c r="J405" i="6"/>
  <c r="L404" i="6"/>
  <c r="M408" i="6"/>
  <c r="M406" i="6" s="1"/>
  <c r="M407" i="6" s="1"/>
  <c r="H581" i="6"/>
  <c r="T583" i="6"/>
  <c r="R584" i="6"/>
  <c r="R582" i="6" s="1"/>
  <c r="R583" i="6" s="1"/>
  <c r="Q734" i="6"/>
  <c r="H738" i="6"/>
  <c r="H736" i="6" s="1"/>
  <c r="H737" i="6" s="1"/>
  <c r="K738" i="6"/>
  <c r="K736" i="6" s="1"/>
  <c r="K737" i="6" s="1"/>
  <c r="O735" i="6"/>
  <c r="Q251" i="6"/>
  <c r="J251" i="6"/>
  <c r="H251" i="6"/>
  <c r="N254" i="6"/>
  <c r="N252" i="6" s="1"/>
  <c r="N253" i="6" s="1"/>
  <c r="Q273" i="6"/>
  <c r="T275" i="6"/>
  <c r="G250" i="6"/>
  <c r="N276" i="6"/>
  <c r="N274" i="6" s="1"/>
  <c r="N273" i="6"/>
  <c r="R273" i="6"/>
  <c r="K427" i="6"/>
  <c r="H427" i="6"/>
  <c r="N426" i="6"/>
  <c r="N430" i="6"/>
  <c r="N428" i="6" s="1"/>
  <c r="N429" i="6" s="1"/>
  <c r="I624" i="6"/>
  <c r="J273" i="6"/>
  <c r="J628" i="6"/>
  <c r="J626" i="6" s="1"/>
  <c r="J627" i="6" s="1"/>
  <c r="G628" i="6"/>
  <c r="G626" i="6" s="1"/>
  <c r="G627" i="6" s="1"/>
  <c r="G75" i="6"/>
  <c r="H78" i="6"/>
  <c r="H76" i="6" s="1"/>
  <c r="H77" i="6" s="1"/>
  <c r="J122" i="6"/>
  <c r="J120" i="6" s="1"/>
  <c r="J121" i="6" s="1"/>
  <c r="J118" i="6"/>
  <c r="G118" i="6"/>
  <c r="R184" i="6"/>
  <c r="J119" i="6"/>
  <c r="P188" i="6"/>
  <c r="P186" i="6" s="1"/>
  <c r="P187" i="6" s="1"/>
  <c r="M251" i="6"/>
  <c r="R250" i="6"/>
  <c r="P250" i="6"/>
  <c r="R254" i="6"/>
  <c r="R252" i="6" s="1"/>
  <c r="R253" i="6" s="1"/>
  <c r="M273" i="6"/>
  <c r="P273" i="6"/>
  <c r="R276" i="6"/>
  <c r="R274" i="6" s="1"/>
  <c r="R272" i="6"/>
  <c r="G273" i="6"/>
  <c r="Q427" i="6"/>
  <c r="G427" i="6"/>
  <c r="G424" i="6" s="1"/>
  <c r="G425" i="6" s="1"/>
  <c r="P426" i="6"/>
  <c r="J426" i="6"/>
  <c r="R430" i="6"/>
  <c r="R428" i="6" s="1"/>
  <c r="R429" i="6" s="1"/>
  <c r="T627" i="6"/>
  <c r="O625" i="6"/>
  <c r="N628" i="6"/>
  <c r="N626" i="6" s="1"/>
  <c r="N627" i="6" s="1"/>
  <c r="K628" i="6"/>
  <c r="K626" i="6" s="1"/>
  <c r="K627" i="6" s="1"/>
  <c r="O118" i="6"/>
  <c r="J272" i="6"/>
  <c r="M427" i="6"/>
  <c r="O426" i="6"/>
  <c r="L426" i="6"/>
  <c r="I430" i="6"/>
  <c r="I428" i="6" s="1"/>
  <c r="I429" i="6" s="1"/>
  <c r="M430" i="6"/>
  <c r="M428" i="6" s="1"/>
  <c r="M429" i="6" s="1"/>
  <c r="P625" i="6"/>
  <c r="K625" i="6"/>
  <c r="R628" i="6"/>
  <c r="R626" i="6" s="1"/>
  <c r="R627" i="6" s="1"/>
  <c r="O628" i="6"/>
  <c r="O626" i="6" s="1"/>
  <c r="O627" i="6" s="1"/>
  <c r="H75" i="6"/>
  <c r="T77" i="6"/>
  <c r="K74" i="6"/>
  <c r="P78" i="6"/>
  <c r="P76" i="6" s="1"/>
  <c r="P77" i="6" s="1"/>
  <c r="Q119" i="6"/>
  <c r="T121" i="6"/>
  <c r="H122" i="6"/>
  <c r="H120" i="6" s="1"/>
  <c r="H121" i="6" s="1"/>
  <c r="R122" i="6"/>
  <c r="R120" i="6" s="1"/>
  <c r="R121" i="6" s="1"/>
  <c r="O119" i="6"/>
  <c r="M185" i="6"/>
  <c r="L185" i="6"/>
  <c r="J184" i="6"/>
  <c r="J182" i="6" s="1"/>
  <c r="J183" i="6" s="1"/>
  <c r="M188" i="6"/>
  <c r="M186" i="6" s="1"/>
  <c r="M187" i="6" s="1"/>
  <c r="G188" i="6"/>
  <c r="G186" i="6" s="1"/>
  <c r="G187" i="6" s="1"/>
  <c r="Q250" i="6"/>
  <c r="J250" i="6"/>
  <c r="H250" i="6"/>
  <c r="L254" i="6"/>
  <c r="L252" i="6" s="1"/>
  <c r="L253" i="6" s="1"/>
  <c r="Q272" i="6"/>
  <c r="H273" i="6"/>
  <c r="O250" i="6"/>
  <c r="L276" i="6"/>
  <c r="L274" i="6" s="1"/>
  <c r="O273" i="6"/>
  <c r="O270" i="6" s="1"/>
  <c r="K272" i="6"/>
  <c r="I427" i="6"/>
  <c r="K426" i="6"/>
  <c r="H426" i="6"/>
  <c r="Q430" i="6"/>
  <c r="Q428" i="6" s="1"/>
  <c r="Q429" i="6" s="1"/>
  <c r="G430" i="6"/>
  <c r="G428" i="6" s="1"/>
  <c r="G429" i="6" s="1"/>
  <c r="Q625" i="6"/>
  <c r="L625" i="6"/>
  <c r="G625" i="6"/>
  <c r="H628" i="6"/>
  <c r="H626" i="6" s="1"/>
  <c r="H627" i="6" s="1"/>
  <c r="N625" i="6"/>
  <c r="R624" i="6"/>
  <c r="M75" i="6"/>
  <c r="R75" i="6"/>
  <c r="P74" i="6"/>
  <c r="I78" i="6"/>
  <c r="I76" i="6" s="1"/>
  <c r="I77" i="6" s="1"/>
  <c r="I119" i="6"/>
  <c r="L119" i="6"/>
  <c r="P122" i="6"/>
  <c r="P120" i="6" s="1"/>
  <c r="P121" i="6" s="1"/>
  <c r="K118" i="6"/>
  <c r="Q184" i="6"/>
  <c r="H184" i="6"/>
  <c r="N118" i="6"/>
  <c r="J188" i="6"/>
  <c r="J186" i="6" s="1"/>
  <c r="J187" i="6" s="1"/>
  <c r="K184" i="6"/>
  <c r="I250" i="6"/>
  <c r="T253" i="6"/>
  <c r="M254" i="6"/>
  <c r="M252" i="6" s="1"/>
  <c r="M253" i="6" s="1"/>
  <c r="I272" i="6"/>
  <c r="L272" i="6"/>
  <c r="M276" i="6"/>
  <c r="M274" i="6" s="1"/>
  <c r="G272" i="6"/>
  <c r="M426" i="6"/>
  <c r="T429" i="6"/>
  <c r="N427" i="6"/>
  <c r="L430" i="6"/>
  <c r="L428" i="6" s="1"/>
  <c r="L429" i="6" s="1"/>
  <c r="I625" i="6"/>
  <c r="P624" i="6"/>
  <c r="K624" i="6"/>
  <c r="J625" i="6"/>
  <c r="I53" i="6"/>
  <c r="M67" i="4"/>
  <c r="R738" i="6"/>
  <c r="R736" i="6" s="1"/>
  <c r="R737" i="6" s="1"/>
  <c r="N734" i="6"/>
  <c r="J734" i="6"/>
  <c r="M734" i="6"/>
  <c r="M732" i="6" s="1"/>
  <c r="M733" i="6" s="1"/>
  <c r="H734" i="6"/>
  <c r="H732" i="6" s="1"/>
  <c r="H733" i="6" s="1"/>
  <c r="R735" i="6"/>
  <c r="K734" i="6"/>
  <c r="N65" i="4"/>
  <c r="I66" i="4"/>
  <c r="G67" i="4"/>
  <c r="J64" i="4"/>
  <c r="H65" i="4"/>
  <c r="I31" i="6"/>
  <c r="L66" i="4"/>
  <c r="L64" i="4"/>
  <c r="R67" i="4"/>
  <c r="G66" i="4"/>
  <c r="Q65" i="4"/>
  <c r="K364" i="6"/>
  <c r="K362" i="6" s="1"/>
  <c r="K363" i="6" s="1"/>
  <c r="N30" i="6"/>
  <c r="L320" i="6"/>
  <c r="L318" i="6" s="1"/>
  <c r="L319" i="6" s="1"/>
  <c r="O320" i="6"/>
  <c r="O318" i="6" s="1"/>
  <c r="O319" i="6" s="1"/>
  <c r="J31" i="6"/>
  <c r="J493" i="6"/>
  <c r="G801" i="6"/>
  <c r="L449" i="6"/>
  <c r="L317" i="6"/>
  <c r="Q492" i="6"/>
  <c r="O493" i="6"/>
  <c r="R496" i="6"/>
  <c r="R494" i="6" s="1"/>
  <c r="R495" i="6" s="1"/>
  <c r="M316" i="6"/>
  <c r="K496" i="6"/>
  <c r="K494" i="6" s="1"/>
  <c r="K495" i="6" s="1"/>
  <c r="M713" i="6"/>
  <c r="Q282" i="4"/>
  <c r="L282" i="4"/>
  <c r="N280" i="4"/>
  <c r="K228" i="4"/>
  <c r="I226" i="4"/>
  <c r="L226" i="4"/>
  <c r="R229" i="4"/>
  <c r="H229" i="4"/>
  <c r="K229" i="4"/>
  <c r="R228" i="4"/>
  <c r="G244" i="4"/>
  <c r="N246" i="4"/>
  <c r="P136" i="4"/>
  <c r="J136" i="4"/>
  <c r="M138" i="4"/>
  <c r="P139" i="4"/>
  <c r="K137" i="4"/>
  <c r="G139" i="4"/>
  <c r="L102" i="4"/>
  <c r="R100" i="4"/>
  <c r="I100" i="4"/>
  <c r="N101" i="4"/>
  <c r="J103" i="4"/>
  <c r="O103" i="4"/>
  <c r="P12" i="4"/>
  <c r="J13" i="4"/>
  <c r="P13" i="4"/>
  <c r="G13" i="4"/>
  <c r="R12" i="4"/>
  <c r="M53" i="6"/>
  <c r="L53" i="6"/>
  <c r="I56" i="6"/>
  <c r="I54" i="6" s="1"/>
  <c r="I55" i="6" s="1"/>
  <c r="K56" i="6"/>
  <c r="K54" i="6" s="1"/>
  <c r="K55" i="6" s="1"/>
  <c r="N53" i="6"/>
  <c r="J53" i="6"/>
  <c r="Q280" i="4"/>
  <c r="L280" i="4"/>
  <c r="R280" i="4"/>
  <c r="Q228" i="4"/>
  <c r="P244" i="4"/>
  <c r="R227" i="4"/>
  <c r="G229" i="4"/>
  <c r="G227" i="4"/>
  <c r="Q246" i="4"/>
  <c r="R246" i="4"/>
  <c r="J226" i="4"/>
  <c r="R138" i="4"/>
  <c r="M136" i="4"/>
  <c r="I137" i="4"/>
  <c r="R137" i="4"/>
  <c r="N139" i="4"/>
  <c r="K138" i="4"/>
  <c r="L100" i="4"/>
  <c r="Q102" i="4"/>
  <c r="Q101" i="4"/>
  <c r="M103" i="4"/>
  <c r="H101" i="4"/>
  <c r="P10" i="4"/>
  <c r="I12" i="4"/>
  <c r="I11" i="4"/>
  <c r="M13" i="4"/>
  <c r="G12" i="4"/>
  <c r="M52" i="6"/>
  <c r="L52" i="6"/>
  <c r="J56" i="6"/>
  <c r="J54" i="6" s="1"/>
  <c r="J55" i="6" s="1"/>
  <c r="N52" i="6"/>
  <c r="G53" i="6"/>
  <c r="K52" i="6"/>
  <c r="L452" i="6"/>
  <c r="L450" i="6" s="1"/>
  <c r="L451" i="6" s="1"/>
  <c r="Q690" i="6"/>
  <c r="L804" i="6"/>
  <c r="L802" i="6" s="1"/>
  <c r="L803" i="6" s="1"/>
  <c r="K282" i="4"/>
  <c r="M280" i="4"/>
  <c r="H280" i="4"/>
  <c r="P228" i="4"/>
  <c r="M228" i="4"/>
  <c r="L244" i="4"/>
  <c r="I229" i="4"/>
  <c r="O229" i="4"/>
  <c r="K227" i="4"/>
  <c r="K246" i="4"/>
  <c r="M246" i="4"/>
  <c r="O246" i="4"/>
  <c r="N244" i="4"/>
  <c r="N138" i="4"/>
  <c r="I136" i="4"/>
  <c r="M137" i="4"/>
  <c r="I139" i="4"/>
  <c r="R139" i="4"/>
  <c r="G136" i="4"/>
  <c r="H100" i="4"/>
  <c r="M102" i="4"/>
  <c r="H103" i="4"/>
  <c r="Q103" i="4"/>
  <c r="L101" i="4"/>
  <c r="K102" i="4"/>
  <c r="L10" i="4"/>
  <c r="Q10" i="4"/>
  <c r="J11" i="4"/>
  <c r="M11" i="4"/>
  <c r="Q13" i="4"/>
  <c r="N12" i="4"/>
  <c r="J12" i="4"/>
  <c r="N10" i="4"/>
  <c r="I52" i="6"/>
  <c r="H52" i="6"/>
  <c r="N56" i="6"/>
  <c r="N54" i="6" s="1"/>
  <c r="N55" i="6" s="1"/>
  <c r="R53" i="6"/>
  <c r="Q361" i="6"/>
  <c r="P867" i="6"/>
  <c r="O280" i="4"/>
  <c r="T283" i="4"/>
  <c r="P283" i="4" s="1"/>
  <c r="J282" i="4"/>
  <c r="H226" i="4"/>
  <c r="Q226" i="4"/>
  <c r="L228" i="4"/>
  <c r="Q229" i="4"/>
  <c r="M227" i="4"/>
  <c r="N229" i="4"/>
  <c r="J246" i="4"/>
  <c r="R244" i="4"/>
  <c r="R226" i="4"/>
  <c r="L138" i="4"/>
  <c r="R136" i="4"/>
  <c r="H139" i="4"/>
  <c r="Q139" i="4"/>
  <c r="L137" i="4"/>
  <c r="G226" i="4"/>
  <c r="N102" i="4"/>
  <c r="Q100" i="4"/>
  <c r="P103" i="4"/>
  <c r="K101" i="4"/>
  <c r="G103" i="4"/>
  <c r="K136" i="4"/>
  <c r="K100" i="4"/>
  <c r="I10" i="4"/>
  <c r="K11" i="4"/>
  <c r="H13" i="4"/>
  <c r="L11" i="4"/>
  <c r="J10" i="4"/>
  <c r="O138" i="4"/>
  <c r="G10" i="4"/>
  <c r="T55" i="6"/>
  <c r="H56" i="6"/>
  <c r="H54" i="6" s="1"/>
  <c r="H55" i="6" s="1"/>
  <c r="P56" i="6"/>
  <c r="P54" i="6" s="1"/>
  <c r="P55" i="6" s="1"/>
  <c r="O364" i="6"/>
  <c r="O362" i="6" s="1"/>
  <c r="O363" i="6" s="1"/>
  <c r="J647" i="6"/>
  <c r="K280" i="4"/>
  <c r="P282" i="4"/>
  <c r="R282" i="4"/>
  <c r="O228" i="4"/>
  <c r="M226" i="4"/>
  <c r="H228" i="4"/>
  <c r="J229" i="4"/>
  <c r="Q227" i="4"/>
  <c r="O244" i="4"/>
  <c r="M244" i="4"/>
  <c r="I246" i="4"/>
  <c r="H138" i="4"/>
  <c r="N136" i="4"/>
  <c r="Q138" i="4"/>
  <c r="L139" i="4"/>
  <c r="G137" i="4"/>
  <c r="P102" i="4"/>
  <c r="J102" i="4"/>
  <c r="M100" i="4"/>
  <c r="J101" i="4"/>
  <c r="O101" i="4"/>
  <c r="O11" i="4"/>
  <c r="L13" i="4"/>
  <c r="P11" i="4"/>
  <c r="Q53" i="6"/>
  <c r="P53" i="6"/>
  <c r="L56" i="6"/>
  <c r="L54" i="6" s="1"/>
  <c r="L55" i="6" s="1"/>
  <c r="R646" i="6"/>
  <c r="M317" i="6"/>
  <c r="I320" i="6"/>
  <c r="I318" i="6" s="1"/>
  <c r="I319" i="6" s="1"/>
  <c r="L492" i="6"/>
  <c r="Q496" i="6"/>
  <c r="Q494" i="6" s="1"/>
  <c r="Q495" i="6" s="1"/>
  <c r="H66" i="4"/>
  <c r="Q66" i="4"/>
  <c r="I65" i="4"/>
  <c r="R65" i="4"/>
  <c r="L65" i="4"/>
  <c r="H30" i="6"/>
  <c r="M31" i="6"/>
  <c r="G30" i="6"/>
  <c r="O30" i="6"/>
  <c r="I317" i="6"/>
  <c r="T319" i="6"/>
  <c r="M320" i="6"/>
  <c r="M318" i="6" s="1"/>
  <c r="M319" i="6" s="1"/>
  <c r="G320" i="6"/>
  <c r="G318" i="6" s="1"/>
  <c r="G319" i="6" s="1"/>
  <c r="O317" i="6"/>
  <c r="R316" i="6"/>
  <c r="K316" i="6"/>
  <c r="M493" i="6"/>
  <c r="R493" i="6"/>
  <c r="P492" i="6"/>
  <c r="M496" i="6"/>
  <c r="M494" i="6" s="1"/>
  <c r="M495" i="6" s="1"/>
  <c r="N496" i="6"/>
  <c r="N494" i="6" s="1"/>
  <c r="N495" i="6" s="1"/>
  <c r="L826" i="6"/>
  <c r="L824" i="6" s="1"/>
  <c r="L825" i="6" s="1"/>
  <c r="L30" i="6"/>
  <c r="R31" i="6"/>
  <c r="M30" i="6"/>
  <c r="J30" i="6"/>
  <c r="P320" i="6"/>
  <c r="P318" i="6" s="1"/>
  <c r="P319" i="6" s="1"/>
  <c r="N317" i="6"/>
  <c r="Q493" i="6"/>
  <c r="L493" i="6"/>
  <c r="G492" i="6"/>
  <c r="I822" i="6"/>
  <c r="P64" i="4"/>
  <c r="M66" i="4"/>
  <c r="M65" i="4"/>
  <c r="I67" i="4"/>
  <c r="P65" i="4"/>
  <c r="K64" i="4"/>
  <c r="R64" i="4"/>
  <c r="G31" i="6"/>
  <c r="O31" i="6"/>
  <c r="Q316" i="6"/>
  <c r="P317" i="6"/>
  <c r="Q320" i="6"/>
  <c r="Q318" i="6" s="1"/>
  <c r="Q319" i="6" s="1"/>
  <c r="K320" i="6"/>
  <c r="K318" i="6" s="1"/>
  <c r="K319" i="6" s="1"/>
  <c r="G317" i="6"/>
  <c r="J316" i="6"/>
  <c r="I493" i="6"/>
  <c r="N493" i="6"/>
  <c r="H492" i="6"/>
  <c r="J496" i="6"/>
  <c r="J494" i="6" s="1"/>
  <c r="J495" i="6" s="1"/>
  <c r="G496" i="6"/>
  <c r="G494" i="6" s="1"/>
  <c r="G495" i="6" s="1"/>
  <c r="N823" i="6"/>
  <c r="Q64" i="4"/>
  <c r="H67" i="4"/>
  <c r="N66" i="4"/>
  <c r="M492" i="6"/>
  <c r="K493" i="6"/>
  <c r="O496" i="6"/>
  <c r="O494" i="6" s="1"/>
  <c r="O495" i="6" s="1"/>
  <c r="G932" i="6"/>
  <c r="K67" i="4"/>
  <c r="Q30" i="6"/>
  <c r="I316" i="6"/>
  <c r="H317" i="6"/>
  <c r="J320" i="6"/>
  <c r="J318" i="6" s="1"/>
  <c r="J319" i="6" s="1"/>
  <c r="R317" i="6"/>
  <c r="R492" i="6"/>
  <c r="H496" i="6"/>
  <c r="H494" i="6" s="1"/>
  <c r="H495" i="6" s="1"/>
  <c r="M64" i="4"/>
  <c r="L67" i="4"/>
  <c r="K65" i="4"/>
  <c r="O67" i="4"/>
  <c r="N64" i="4"/>
  <c r="R66" i="4"/>
  <c r="L31" i="6"/>
  <c r="N31" i="6"/>
  <c r="Q31" i="6"/>
  <c r="K30" i="6"/>
  <c r="P316" i="6"/>
  <c r="N320" i="6"/>
  <c r="N318" i="6" s="1"/>
  <c r="N319" i="6" s="1"/>
  <c r="J317" i="6"/>
  <c r="O316" i="6"/>
  <c r="I492" i="6"/>
  <c r="N492" i="6"/>
  <c r="G493" i="6"/>
  <c r="L496" i="6"/>
  <c r="L494" i="6" s="1"/>
  <c r="L495" i="6" s="1"/>
  <c r="L316" i="6"/>
  <c r="L314" i="6" s="1"/>
  <c r="L315" i="6" s="1"/>
  <c r="R320" i="6"/>
  <c r="R318" i="6" s="1"/>
  <c r="R319" i="6" s="1"/>
  <c r="K317" i="6"/>
  <c r="P493" i="6"/>
  <c r="J492" i="6"/>
  <c r="O492" i="6"/>
  <c r="P496" i="6"/>
  <c r="P494" i="6" s="1"/>
  <c r="P495" i="6" s="1"/>
  <c r="H64" i="4"/>
  <c r="Q67" i="4"/>
  <c r="P31" i="6"/>
  <c r="I30" i="6"/>
  <c r="I28" i="6" s="1"/>
  <c r="I29" i="6" s="1"/>
  <c r="O66" i="4"/>
  <c r="I64" i="4"/>
  <c r="G65" i="4"/>
  <c r="P67" i="4"/>
  <c r="O65" i="4"/>
  <c r="J66" i="4"/>
  <c r="O64" i="4"/>
  <c r="H31" i="6"/>
  <c r="K31" i="6"/>
  <c r="T34" i="6"/>
  <c r="L34" i="6" s="1"/>
  <c r="P66" i="4"/>
  <c r="K66" i="4"/>
  <c r="J67" i="4"/>
  <c r="J65" i="4"/>
  <c r="G64" i="4"/>
  <c r="P30" i="6"/>
  <c r="R30" i="6"/>
  <c r="Q317" i="6"/>
  <c r="H316" i="6"/>
  <c r="G316" i="6"/>
  <c r="N316" i="6"/>
  <c r="H493" i="6"/>
  <c r="T495" i="6"/>
  <c r="K492" i="6"/>
  <c r="M364" i="6"/>
  <c r="M362" i="6" s="1"/>
  <c r="M363" i="6" s="1"/>
  <c r="T451" i="6"/>
  <c r="G448" i="6"/>
  <c r="O559" i="6"/>
  <c r="I646" i="6"/>
  <c r="R694" i="6"/>
  <c r="R692" i="6" s="1"/>
  <c r="R693" i="6" s="1"/>
  <c r="K801" i="6"/>
  <c r="I867" i="6"/>
  <c r="P452" i="6"/>
  <c r="P450" i="6" s="1"/>
  <c r="P451" i="6" s="1"/>
  <c r="O647" i="6"/>
  <c r="M690" i="6"/>
  <c r="J690" i="6"/>
  <c r="P804" i="6"/>
  <c r="P802" i="6" s="1"/>
  <c r="P803" i="6" s="1"/>
  <c r="M870" i="6"/>
  <c r="M868" i="6" s="1"/>
  <c r="M869" i="6" s="1"/>
  <c r="O361" i="6"/>
  <c r="Q449" i="6"/>
  <c r="M471" i="6"/>
  <c r="R650" i="6"/>
  <c r="R648" i="6" s="1"/>
  <c r="R649" i="6" s="1"/>
  <c r="L690" i="6"/>
  <c r="O691" i="6"/>
  <c r="M800" i="6"/>
  <c r="O804" i="6"/>
  <c r="O802" i="6" s="1"/>
  <c r="O803" i="6" s="1"/>
  <c r="P361" i="6"/>
  <c r="M449" i="6"/>
  <c r="R471" i="6"/>
  <c r="P602" i="6"/>
  <c r="J650" i="6"/>
  <c r="J648" i="6" s="1"/>
  <c r="J649" i="6" s="1"/>
  <c r="H690" i="6"/>
  <c r="G691" i="6"/>
  <c r="I800" i="6"/>
  <c r="M100" i="6"/>
  <c r="M98" i="6" s="1"/>
  <c r="M99" i="6" s="1"/>
  <c r="L361" i="6"/>
  <c r="L448" i="6"/>
  <c r="P470" i="6"/>
  <c r="N650" i="6"/>
  <c r="N648" i="6" s="1"/>
  <c r="N649" i="6" s="1"/>
  <c r="Q716" i="6"/>
  <c r="Q714" i="6" s="1"/>
  <c r="Q715" i="6" s="1"/>
  <c r="R713" i="6"/>
  <c r="J801" i="6"/>
  <c r="I364" i="6"/>
  <c r="I362" i="6" s="1"/>
  <c r="I363" i="6" s="1"/>
  <c r="H448" i="6"/>
  <c r="I474" i="6"/>
  <c r="I472" i="6" s="1"/>
  <c r="I473" i="6" s="1"/>
  <c r="K449" i="6"/>
  <c r="O448" i="6"/>
  <c r="M646" i="6"/>
  <c r="N694" i="6"/>
  <c r="N692" i="6" s="1"/>
  <c r="N693" i="6" s="1"/>
  <c r="K716" i="6"/>
  <c r="K714" i="6" s="1"/>
  <c r="K715" i="6" s="1"/>
  <c r="R800" i="6"/>
  <c r="Q867" i="6"/>
  <c r="N471" i="6"/>
  <c r="O716" i="6"/>
  <c r="O714" i="6" s="1"/>
  <c r="O715" i="6" s="1"/>
  <c r="R85" i="4"/>
  <c r="K97" i="6"/>
  <c r="T363" i="6"/>
  <c r="P364" i="6"/>
  <c r="P362" i="6" s="1"/>
  <c r="P363" i="6" s="1"/>
  <c r="G364" i="6"/>
  <c r="G362" i="6" s="1"/>
  <c r="G363" i="6" s="1"/>
  <c r="J360" i="6"/>
  <c r="H449" i="6"/>
  <c r="J448" i="6"/>
  <c r="H452" i="6"/>
  <c r="H450" i="6" s="1"/>
  <c r="H451" i="6" s="1"/>
  <c r="Q471" i="6"/>
  <c r="L470" i="6"/>
  <c r="L471" i="6"/>
  <c r="P474" i="6"/>
  <c r="P472" i="6" s="1"/>
  <c r="P473" i="6" s="1"/>
  <c r="O474" i="6"/>
  <c r="O472" i="6" s="1"/>
  <c r="O473" i="6" s="1"/>
  <c r="J559" i="6"/>
  <c r="G470" i="6"/>
  <c r="Q646" i="6"/>
  <c r="N647" i="6"/>
  <c r="H646" i="6"/>
  <c r="Q650" i="6"/>
  <c r="Q648" i="6" s="1"/>
  <c r="Q649" i="6" s="1"/>
  <c r="I691" i="6"/>
  <c r="P690" i="6"/>
  <c r="J694" i="6"/>
  <c r="J692" i="6" s="1"/>
  <c r="J693" i="6" s="1"/>
  <c r="Q713" i="6"/>
  <c r="N690" i="6"/>
  <c r="N691" i="6"/>
  <c r="H712" i="6"/>
  <c r="I716" i="6"/>
  <c r="I714" i="6" s="1"/>
  <c r="I715" i="6" s="1"/>
  <c r="G716" i="6"/>
  <c r="G714" i="6" s="1"/>
  <c r="G715" i="6" s="1"/>
  <c r="Q800" i="6"/>
  <c r="N801" i="6"/>
  <c r="O801" i="6"/>
  <c r="H804" i="6"/>
  <c r="H802" i="6" s="1"/>
  <c r="H803" i="6" s="1"/>
  <c r="K804" i="6"/>
  <c r="K802" i="6" s="1"/>
  <c r="K803" i="6" s="1"/>
  <c r="O844" i="6"/>
  <c r="G471" i="6"/>
  <c r="G602" i="6"/>
  <c r="K96" i="6"/>
  <c r="M361" i="6"/>
  <c r="K361" i="6"/>
  <c r="H361" i="6"/>
  <c r="J364" i="6"/>
  <c r="J362" i="6" s="1"/>
  <c r="J363" i="6" s="1"/>
  <c r="I449" i="6"/>
  <c r="R449" i="6"/>
  <c r="P448" i="6"/>
  <c r="J452" i="6"/>
  <c r="J450" i="6" s="1"/>
  <c r="J451" i="6" s="1"/>
  <c r="Q470" i="6"/>
  <c r="J471" i="6"/>
  <c r="O471" i="6"/>
  <c r="Q474" i="6"/>
  <c r="Q472" i="6" s="1"/>
  <c r="Q473" i="6" s="1"/>
  <c r="K448" i="6"/>
  <c r="J606" i="6"/>
  <c r="J604" i="6" s="1"/>
  <c r="J605" i="6" s="1"/>
  <c r="T649" i="6"/>
  <c r="N646" i="6"/>
  <c r="H650" i="6"/>
  <c r="H648" i="6" s="1"/>
  <c r="H649" i="6" s="1"/>
  <c r="G650" i="6"/>
  <c r="G648" i="6" s="1"/>
  <c r="G649" i="6" s="1"/>
  <c r="G647" i="6"/>
  <c r="I690" i="6"/>
  <c r="H694" i="6"/>
  <c r="H692" i="6" s="1"/>
  <c r="H693" i="6" s="1"/>
  <c r="Q712" i="6"/>
  <c r="K713" i="6"/>
  <c r="P713" i="6"/>
  <c r="K690" i="6"/>
  <c r="N716" i="6"/>
  <c r="N714" i="6" s="1"/>
  <c r="N715" i="6" s="1"/>
  <c r="J712" i="6"/>
  <c r="T803" i="6"/>
  <c r="N800" i="6"/>
  <c r="O800" i="6"/>
  <c r="I804" i="6"/>
  <c r="I802" i="6" s="1"/>
  <c r="I803" i="6" s="1"/>
  <c r="M866" i="6"/>
  <c r="N870" i="6"/>
  <c r="N868" i="6" s="1"/>
  <c r="N869" i="6" s="1"/>
  <c r="H470" i="6"/>
  <c r="N712" i="6"/>
  <c r="R97" i="6"/>
  <c r="L294" i="6"/>
  <c r="I361" i="6"/>
  <c r="G361" i="6"/>
  <c r="P360" i="6"/>
  <c r="N364" i="6"/>
  <c r="N362" i="6" s="1"/>
  <c r="N363" i="6" s="1"/>
  <c r="N360" i="6"/>
  <c r="Q448" i="6"/>
  <c r="N449" i="6"/>
  <c r="I452" i="6"/>
  <c r="I450" i="6" s="1"/>
  <c r="I451" i="6" s="1"/>
  <c r="R452" i="6"/>
  <c r="R450" i="6" s="1"/>
  <c r="R451" i="6" s="1"/>
  <c r="M470" i="6"/>
  <c r="R470" i="6"/>
  <c r="K471" i="6"/>
  <c r="J474" i="6"/>
  <c r="J472" i="6" s="1"/>
  <c r="J473" i="6" s="1"/>
  <c r="R360" i="6"/>
  <c r="L647" i="6"/>
  <c r="J646" i="6"/>
  <c r="L650" i="6"/>
  <c r="L648" i="6" s="1"/>
  <c r="L649" i="6" s="1"/>
  <c r="K650" i="6"/>
  <c r="K648" i="6" s="1"/>
  <c r="K649" i="6" s="1"/>
  <c r="T693" i="6"/>
  <c r="L694" i="6"/>
  <c r="L692" i="6" s="1"/>
  <c r="L693" i="6" s="1"/>
  <c r="P694" i="6"/>
  <c r="P692" i="6" s="1"/>
  <c r="P693" i="6" s="1"/>
  <c r="M712" i="6"/>
  <c r="G713" i="6"/>
  <c r="L713" i="6"/>
  <c r="K646" i="6"/>
  <c r="R716" i="6"/>
  <c r="R714" i="6" s="1"/>
  <c r="R715" i="6" s="1"/>
  <c r="L801" i="6"/>
  <c r="J800" i="6"/>
  <c r="K800" i="6"/>
  <c r="Q804" i="6"/>
  <c r="Q802" i="6" s="1"/>
  <c r="Q803" i="6" s="1"/>
  <c r="Q844" i="6"/>
  <c r="T869" i="6"/>
  <c r="M474" i="6"/>
  <c r="M472" i="6" s="1"/>
  <c r="M473" i="6" s="1"/>
  <c r="P562" i="6"/>
  <c r="P560" i="6" s="1"/>
  <c r="P561" i="6" s="1"/>
  <c r="N602" i="6"/>
  <c r="I713" i="6"/>
  <c r="T715" i="6"/>
  <c r="N713" i="6"/>
  <c r="L84" i="4"/>
  <c r="M83" i="4"/>
  <c r="P295" i="6"/>
  <c r="Q360" i="6"/>
  <c r="O360" i="6"/>
  <c r="L360" i="6"/>
  <c r="R364" i="6"/>
  <c r="R362" i="6" s="1"/>
  <c r="R363" i="6" s="1"/>
  <c r="J361" i="6"/>
  <c r="R361" i="6"/>
  <c r="M448" i="6"/>
  <c r="J449" i="6"/>
  <c r="M452" i="6"/>
  <c r="M450" i="6" s="1"/>
  <c r="M451" i="6" s="1"/>
  <c r="G452" i="6"/>
  <c r="G450" i="6" s="1"/>
  <c r="G451" i="6" s="1"/>
  <c r="I470" i="6"/>
  <c r="N470" i="6"/>
  <c r="R474" i="6"/>
  <c r="R472" i="6" s="1"/>
  <c r="R473" i="6" s="1"/>
  <c r="N474" i="6"/>
  <c r="N472" i="6" s="1"/>
  <c r="N473" i="6" s="1"/>
  <c r="K470" i="6"/>
  <c r="Q647" i="6"/>
  <c r="P646" i="6"/>
  <c r="O470" i="6"/>
  <c r="P650" i="6"/>
  <c r="P648" i="6" s="1"/>
  <c r="P649" i="6" s="1"/>
  <c r="O650" i="6"/>
  <c r="O648" i="6" s="1"/>
  <c r="O649" i="6" s="1"/>
  <c r="O646" i="6"/>
  <c r="P691" i="6"/>
  <c r="I694" i="6"/>
  <c r="I692" i="6" s="1"/>
  <c r="I693" i="6" s="1"/>
  <c r="G694" i="6"/>
  <c r="G692" i="6" s="1"/>
  <c r="G693" i="6" s="1"/>
  <c r="I712" i="6"/>
  <c r="O712" i="6"/>
  <c r="H713" i="6"/>
  <c r="R690" i="6"/>
  <c r="H716" i="6"/>
  <c r="H714" i="6" s="1"/>
  <c r="H715" i="6" s="1"/>
  <c r="J713" i="6"/>
  <c r="Q801" i="6"/>
  <c r="P800" i="6"/>
  <c r="P801" i="6"/>
  <c r="G800" i="6"/>
  <c r="J804" i="6"/>
  <c r="J802" i="6" s="1"/>
  <c r="J803" i="6" s="1"/>
  <c r="P844" i="6"/>
  <c r="P866" i="6"/>
  <c r="O713" i="6"/>
  <c r="R82" i="4"/>
  <c r="I85" i="4"/>
  <c r="J298" i="6"/>
  <c r="J296" i="6" s="1"/>
  <c r="J297" i="6" s="1"/>
  <c r="K294" i="6"/>
  <c r="M360" i="6"/>
  <c r="M358" i="6" s="1"/>
  <c r="M359" i="6" s="1"/>
  <c r="K360" i="6"/>
  <c r="K358" i="6" s="1"/>
  <c r="K359" i="6" s="1"/>
  <c r="H360" i="6"/>
  <c r="H358" i="6" s="1"/>
  <c r="H359" i="6" s="1"/>
  <c r="L364" i="6"/>
  <c r="L362" i="6" s="1"/>
  <c r="L363" i="6" s="1"/>
  <c r="I448" i="6"/>
  <c r="I446" i="6" s="1"/>
  <c r="I447" i="6" s="1"/>
  <c r="R448" i="6"/>
  <c r="Q452" i="6"/>
  <c r="Q450" i="6" s="1"/>
  <c r="Q451" i="6" s="1"/>
  <c r="K452" i="6"/>
  <c r="K450" i="6" s="1"/>
  <c r="K451" i="6" s="1"/>
  <c r="P471" i="6"/>
  <c r="J470" i="6"/>
  <c r="J468" i="6" s="1"/>
  <c r="J469" i="6" s="1"/>
  <c r="H474" i="6"/>
  <c r="H472" i="6" s="1"/>
  <c r="H473" i="6" s="1"/>
  <c r="G474" i="6"/>
  <c r="G472" i="6" s="1"/>
  <c r="G473" i="6" s="1"/>
  <c r="O449" i="6"/>
  <c r="I602" i="6"/>
  <c r="M647" i="6"/>
  <c r="L646" i="6"/>
  <c r="P647" i="6"/>
  <c r="I650" i="6"/>
  <c r="I648" i="6" s="1"/>
  <c r="I649" i="6" s="1"/>
  <c r="K647" i="6"/>
  <c r="Q691" i="6"/>
  <c r="L691" i="6"/>
  <c r="M694" i="6"/>
  <c r="M692" i="6" s="1"/>
  <c r="M693" i="6" s="1"/>
  <c r="K694" i="6"/>
  <c r="K692" i="6" s="1"/>
  <c r="K693" i="6" s="1"/>
  <c r="R691" i="6"/>
  <c r="K712" i="6"/>
  <c r="P712" i="6"/>
  <c r="K691" i="6"/>
  <c r="P716" i="6"/>
  <c r="P714" i="6" s="1"/>
  <c r="P715" i="6" s="1"/>
  <c r="G690" i="6"/>
  <c r="G688" i="6" s="1"/>
  <c r="G689" i="6" s="1"/>
  <c r="M801" i="6"/>
  <c r="H800" i="6"/>
  <c r="H801" i="6"/>
  <c r="M804" i="6"/>
  <c r="M802" i="6" s="1"/>
  <c r="M803" i="6" s="1"/>
  <c r="N804" i="6"/>
  <c r="N802" i="6" s="1"/>
  <c r="N803" i="6" s="1"/>
  <c r="J845" i="6"/>
  <c r="R867" i="6"/>
  <c r="I471" i="6"/>
  <c r="J716" i="6"/>
  <c r="J714" i="6" s="1"/>
  <c r="J715" i="6" s="1"/>
  <c r="O298" i="6"/>
  <c r="O296" i="6" s="1"/>
  <c r="O297" i="6" s="1"/>
  <c r="I360" i="6"/>
  <c r="G360" i="6"/>
  <c r="H364" i="6"/>
  <c r="H362" i="6" s="1"/>
  <c r="H363" i="6" s="1"/>
  <c r="N361" i="6"/>
  <c r="P449" i="6"/>
  <c r="N448" i="6"/>
  <c r="N452" i="6"/>
  <c r="N450" i="6" s="1"/>
  <c r="N451" i="6" s="1"/>
  <c r="H471" i="6"/>
  <c r="T473" i="6"/>
  <c r="L474" i="6"/>
  <c r="L472" i="6" s="1"/>
  <c r="L473" i="6" s="1"/>
  <c r="G449" i="6"/>
  <c r="Q558" i="6"/>
  <c r="I647" i="6"/>
  <c r="R647" i="6"/>
  <c r="H647" i="6"/>
  <c r="G646" i="6"/>
  <c r="M691" i="6"/>
  <c r="H691" i="6"/>
  <c r="Q694" i="6"/>
  <c r="Q692" i="6" s="1"/>
  <c r="Q693" i="6" s="1"/>
  <c r="J691" i="6"/>
  <c r="G712" i="6"/>
  <c r="G710" i="6" s="1"/>
  <c r="G711" i="6" s="1"/>
  <c r="L712" i="6"/>
  <c r="L716" i="6"/>
  <c r="L714" i="6" s="1"/>
  <c r="L715" i="6" s="1"/>
  <c r="O690" i="6"/>
  <c r="I801" i="6"/>
  <c r="R801" i="6"/>
  <c r="L800" i="6"/>
  <c r="R804" i="6"/>
  <c r="R802" i="6" s="1"/>
  <c r="R803" i="6" s="1"/>
  <c r="T847" i="6"/>
  <c r="J867" i="6"/>
  <c r="H84" i="4"/>
  <c r="N82" i="4"/>
  <c r="Q84" i="4"/>
  <c r="Q83" i="4"/>
  <c r="M85" i="4"/>
  <c r="H83" i="4"/>
  <c r="Q97" i="6"/>
  <c r="N97" i="6"/>
  <c r="T99" i="6"/>
  <c r="J100" i="6"/>
  <c r="J98" i="6" s="1"/>
  <c r="J99" i="6" s="1"/>
  <c r="Q100" i="6"/>
  <c r="Q98" i="6" s="1"/>
  <c r="Q99" i="6" s="1"/>
  <c r="G96" i="6"/>
  <c r="R295" i="6"/>
  <c r="L295" i="6"/>
  <c r="N298" i="6"/>
  <c r="N296" i="6" s="1"/>
  <c r="N297" i="6" s="1"/>
  <c r="M558" i="6"/>
  <c r="R558" i="6"/>
  <c r="K559" i="6"/>
  <c r="I562" i="6"/>
  <c r="I560" i="6" s="1"/>
  <c r="I561" i="6" s="1"/>
  <c r="L602" i="6"/>
  <c r="N606" i="6"/>
  <c r="N604" i="6" s="1"/>
  <c r="N605" i="6" s="1"/>
  <c r="K558" i="6"/>
  <c r="P82" i="4"/>
  <c r="J82" i="4"/>
  <c r="M84" i="4"/>
  <c r="H85" i="4"/>
  <c r="Q85" i="4"/>
  <c r="L83" i="4"/>
  <c r="O84" i="4"/>
  <c r="M97" i="6"/>
  <c r="J97" i="6"/>
  <c r="P97" i="6"/>
  <c r="N100" i="6"/>
  <c r="N98" i="6" s="1"/>
  <c r="N99" i="6" s="1"/>
  <c r="G100" i="6"/>
  <c r="G98" i="6" s="1"/>
  <c r="G99" i="6" s="1"/>
  <c r="Q295" i="6"/>
  <c r="N295" i="6"/>
  <c r="H295" i="6"/>
  <c r="R298" i="6"/>
  <c r="R296" i="6" s="1"/>
  <c r="R297" i="6" s="1"/>
  <c r="I558" i="6"/>
  <c r="N558" i="6"/>
  <c r="G559" i="6"/>
  <c r="M562" i="6"/>
  <c r="M560" i="6" s="1"/>
  <c r="M561" i="6" s="1"/>
  <c r="G558" i="6"/>
  <c r="H602" i="6"/>
  <c r="R606" i="6"/>
  <c r="R604" i="6" s="1"/>
  <c r="R605" i="6" s="1"/>
  <c r="R602" i="6"/>
  <c r="O603" i="6"/>
  <c r="O602" i="6"/>
  <c r="L82" i="4"/>
  <c r="I84" i="4"/>
  <c r="L85" i="4"/>
  <c r="G83" i="4"/>
  <c r="P83" i="4"/>
  <c r="G84" i="4"/>
  <c r="K82" i="4"/>
  <c r="I97" i="6"/>
  <c r="R96" i="6"/>
  <c r="H97" i="6"/>
  <c r="R100" i="6"/>
  <c r="R98" i="6" s="1"/>
  <c r="R99" i="6" s="1"/>
  <c r="K100" i="6"/>
  <c r="K98" i="6" s="1"/>
  <c r="K99" i="6" s="1"/>
  <c r="G97" i="6"/>
  <c r="M295" i="6"/>
  <c r="J295" i="6"/>
  <c r="P294" i="6"/>
  <c r="H298" i="6"/>
  <c r="H296" i="6" s="1"/>
  <c r="H297" i="6" s="1"/>
  <c r="P559" i="6"/>
  <c r="J558" i="6"/>
  <c r="O558" i="6"/>
  <c r="Q562" i="6"/>
  <c r="Q560" i="6" s="1"/>
  <c r="Q561" i="6" s="1"/>
  <c r="Q603" i="6"/>
  <c r="L606" i="6"/>
  <c r="L604" i="6" s="1"/>
  <c r="L605" i="6" s="1"/>
  <c r="G603" i="6"/>
  <c r="H82" i="4"/>
  <c r="Q82" i="4"/>
  <c r="P85" i="4"/>
  <c r="K83" i="4"/>
  <c r="G85" i="4"/>
  <c r="Q96" i="6"/>
  <c r="N96" i="6"/>
  <c r="P96" i="6"/>
  <c r="H100" i="6"/>
  <c r="H98" i="6" s="1"/>
  <c r="H99" i="6" s="1"/>
  <c r="O100" i="6"/>
  <c r="O98" i="6" s="1"/>
  <c r="O99" i="6" s="1"/>
  <c r="I295" i="6"/>
  <c r="R294" i="6"/>
  <c r="H294" i="6"/>
  <c r="L298" i="6"/>
  <c r="L296" i="6" s="1"/>
  <c r="L297" i="6" s="1"/>
  <c r="K295" i="6"/>
  <c r="H559" i="6"/>
  <c r="T561" i="6"/>
  <c r="J562" i="6"/>
  <c r="J560" i="6" s="1"/>
  <c r="J561" i="6" s="1"/>
  <c r="N562" i="6"/>
  <c r="N560" i="6" s="1"/>
  <c r="N561" i="6" s="1"/>
  <c r="M603" i="6"/>
  <c r="T605" i="6"/>
  <c r="H606" i="6"/>
  <c r="H604" i="6" s="1"/>
  <c r="H605" i="6" s="1"/>
  <c r="P606" i="6"/>
  <c r="P604" i="6" s="1"/>
  <c r="P605" i="6" s="1"/>
  <c r="K602" i="6"/>
  <c r="N603" i="6"/>
  <c r="R84" i="4"/>
  <c r="M82" i="4"/>
  <c r="J83" i="4"/>
  <c r="O83" i="4"/>
  <c r="K85" i="4"/>
  <c r="K84" i="4"/>
  <c r="M96" i="6"/>
  <c r="J96" i="6"/>
  <c r="L96" i="6"/>
  <c r="L100" i="6"/>
  <c r="L98" i="6" s="1"/>
  <c r="L99" i="6" s="1"/>
  <c r="O96" i="6"/>
  <c r="Q294" i="6"/>
  <c r="N294" i="6"/>
  <c r="I298" i="6"/>
  <c r="I296" i="6" s="1"/>
  <c r="I297" i="6" s="1"/>
  <c r="P298" i="6"/>
  <c r="P296" i="6" s="1"/>
  <c r="P297" i="6" s="1"/>
  <c r="G294" i="6"/>
  <c r="Q559" i="6"/>
  <c r="L558" i="6"/>
  <c r="L559" i="6"/>
  <c r="R562" i="6"/>
  <c r="R560" i="6" s="1"/>
  <c r="R561" i="6" s="1"/>
  <c r="G562" i="6"/>
  <c r="G560" i="6" s="1"/>
  <c r="G561" i="6" s="1"/>
  <c r="I603" i="6"/>
  <c r="P603" i="6"/>
  <c r="I606" i="6"/>
  <c r="I604" i="6" s="1"/>
  <c r="I605" i="6" s="1"/>
  <c r="G606" i="6"/>
  <c r="G604" i="6" s="1"/>
  <c r="G605" i="6" s="1"/>
  <c r="J602" i="6"/>
  <c r="N84" i="4"/>
  <c r="I82" i="4"/>
  <c r="N83" i="4"/>
  <c r="J85" i="4"/>
  <c r="O85" i="4"/>
  <c r="G82" i="4"/>
  <c r="O82" i="4"/>
  <c r="I96" i="6"/>
  <c r="H96" i="6"/>
  <c r="P100" i="6"/>
  <c r="P98" i="6" s="1"/>
  <c r="P99" i="6" s="1"/>
  <c r="M294" i="6"/>
  <c r="J294" i="6"/>
  <c r="M298" i="6"/>
  <c r="M296" i="6" s="1"/>
  <c r="M297" i="6" s="1"/>
  <c r="G298" i="6"/>
  <c r="G296" i="6" s="1"/>
  <c r="G297" i="6" s="1"/>
  <c r="O294" i="6"/>
  <c r="M559" i="6"/>
  <c r="R559" i="6"/>
  <c r="P558" i="6"/>
  <c r="H562" i="6"/>
  <c r="H560" i="6" s="1"/>
  <c r="H561" i="6" s="1"/>
  <c r="K562" i="6"/>
  <c r="K560" i="6" s="1"/>
  <c r="K561" i="6" s="1"/>
  <c r="Q602" i="6"/>
  <c r="L603" i="6"/>
  <c r="M606" i="6"/>
  <c r="M604" i="6" s="1"/>
  <c r="M605" i="6" s="1"/>
  <c r="K606" i="6"/>
  <c r="K604" i="6" s="1"/>
  <c r="K605" i="6" s="1"/>
  <c r="R603" i="6"/>
  <c r="K603" i="6"/>
  <c r="P84" i="4"/>
  <c r="J84" i="4"/>
  <c r="I83" i="4"/>
  <c r="R83" i="4"/>
  <c r="L97" i="6"/>
  <c r="O97" i="6"/>
  <c r="I294" i="6"/>
  <c r="T297" i="6"/>
  <c r="Q298" i="6"/>
  <c r="Q296" i="6" s="1"/>
  <c r="Q297" i="6" s="1"/>
  <c r="O295" i="6"/>
  <c r="G295" i="6"/>
  <c r="I559" i="6"/>
  <c r="N559" i="6"/>
  <c r="H558" i="6"/>
  <c r="L562" i="6"/>
  <c r="L560" i="6" s="1"/>
  <c r="L561" i="6" s="1"/>
  <c r="M602" i="6"/>
  <c r="H603" i="6"/>
  <c r="Q606" i="6"/>
  <c r="Q604" i="6" s="1"/>
  <c r="Q605" i="6" s="1"/>
  <c r="J603" i="6"/>
  <c r="P760" i="6"/>
  <c r="P758" i="6" s="1"/>
  <c r="P759" i="6" s="1"/>
  <c r="Q826" i="6"/>
  <c r="Q824" i="6" s="1"/>
  <c r="Q825" i="6" s="1"/>
  <c r="M760" i="6"/>
  <c r="M758" i="6" s="1"/>
  <c r="M759" i="6" s="1"/>
  <c r="R826" i="6"/>
  <c r="R824" i="6" s="1"/>
  <c r="R825" i="6" s="1"/>
  <c r="O757" i="6"/>
  <c r="R757" i="6"/>
  <c r="O826" i="6"/>
  <c r="O824" i="6" s="1"/>
  <c r="O825" i="6" s="1"/>
  <c r="M757" i="6"/>
  <c r="T759" i="6"/>
  <c r="O756" i="6"/>
  <c r="R712" i="6"/>
  <c r="I823" i="6"/>
  <c r="O822" i="6"/>
  <c r="L823" i="6"/>
  <c r="H822" i="6"/>
  <c r="I757" i="6"/>
  <c r="K760" i="6"/>
  <c r="K758" i="6" s="1"/>
  <c r="K759" i="6" s="1"/>
  <c r="T825" i="6"/>
  <c r="N826" i="6"/>
  <c r="N824" i="6" s="1"/>
  <c r="N825" i="6" s="1"/>
  <c r="R845" i="6"/>
  <c r="M867" i="6"/>
  <c r="H866" i="6"/>
  <c r="L866" i="6"/>
  <c r="M756" i="6"/>
  <c r="P757" i="6"/>
  <c r="Q760" i="6"/>
  <c r="Q758" i="6" s="1"/>
  <c r="Q759" i="6" s="1"/>
  <c r="P822" i="6"/>
  <c r="G826" i="6"/>
  <c r="G824" i="6" s="1"/>
  <c r="G825" i="6" s="1"/>
  <c r="N844" i="6"/>
  <c r="Q866" i="6"/>
  <c r="N867" i="6"/>
  <c r="H870" i="6"/>
  <c r="H868" i="6" s="1"/>
  <c r="H869" i="6" s="1"/>
  <c r="H757" i="6"/>
  <c r="K757" i="6"/>
  <c r="H760" i="6"/>
  <c r="H758" i="6" s="1"/>
  <c r="H759" i="6" s="1"/>
  <c r="N757" i="6"/>
  <c r="Q823" i="6"/>
  <c r="H826" i="6"/>
  <c r="H824" i="6" s="1"/>
  <c r="H825" i="6" s="1"/>
  <c r="M845" i="6"/>
  <c r="H845" i="6"/>
  <c r="I866" i="6"/>
  <c r="N866" i="6"/>
  <c r="M889" i="6"/>
  <c r="Q757" i="6"/>
  <c r="Q754" i="6" s="1"/>
  <c r="Q755" i="6" s="1"/>
  <c r="H756" i="6"/>
  <c r="G756" i="6"/>
  <c r="I760" i="6"/>
  <c r="I758" i="6" s="1"/>
  <c r="I759" i="6" s="1"/>
  <c r="G734" i="6"/>
  <c r="M822" i="6"/>
  <c r="I826" i="6"/>
  <c r="I824" i="6" s="1"/>
  <c r="I825" i="6" s="1"/>
  <c r="I844" i="6"/>
  <c r="H848" i="6"/>
  <c r="H846" i="6" s="1"/>
  <c r="H847" i="6" s="1"/>
  <c r="L867" i="6"/>
  <c r="J822" i="6"/>
  <c r="R823" i="6"/>
  <c r="I845" i="6"/>
  <c r="N845" i="6"/>
  <c r="K845" i="6"/>
  <c r="H867" i="6"/>
  <c r="G870" i="6"/>
  <c r="G868" i="6" s="1"/>
  <c r="G869" i="6" s="1"/>
  <c r="M844" i="6"/>
  <c r="R844" i="6"/>
  <c r="G844" i="6"/>
  <c r="R866" i="6"/>
  <c r="I870" i="6"/>
  <c r="I868" i="6" s="1"/>
  <c r="I869" i="6" s="1"/>
  <c r="O823" i="6"/>
  <c r="P845" i="6"/>
  <c r="J844" i="6"/>
  <c r="Q848" i="6"/>
  <c r="Q846" i="6" s="1"/>
  <c r="Q847" i="6" s="1"/>
  <c r="J866" i="6"/>
  <c r="R870" i="6"/>
  <c r="R868" i="6" s="1"/>
  <c r="R869" i="6" s="1"/>
  <c r="N822" i="6"/>
  <c r="Q845" i="6"/>
  <c r="H844" i="6"/>
  <c r="L845" i="6"/>
  <c r="L870" i="6"/>
  <c r="L868" i="6" s="1"/>
  <c r="L869" i="6" s="1"/>
  <c r="O866" i="6"/>
  <c r="L844" i="6"/>
  <c r="P848" i="6"/>
  <c r="P846" i="6" s="1"/>
  <c r="P847" i="6" s="1"/>
  <c r="G845" i="6"/>
  <c r="K848" i="6"/>
  <c r="K846" i="6" s="1"/>
  <c r="K847" i="6" s="1"/>
  <c r="G866" i="6"/>
  <c r="K844" i="6"/>
  <c r="J848" i="6"/>
  <c r="J846" i="6" s="1"/>
  <c r="J847" i="6" s="1"/>
  <c r="G911" i="6"/>
  <c r="I848" i="6"/>
  <c r="I846" i="6" s="1"/>
  <c r="I847" i="6" s="1"/>
  <c r="M848" i="6"/>
  <c r="M846" i="6" s="1"/>
  <c r="M847" i="6" s="1"/>
  <c r="G848" i="6"/>
  <c r="G846" i="6" s="1"/>
  <c r="G847" i="6" s="1"/>
  <c r="K870" i="6"/>
  <c r="K868" i="6" s="1"/>
  <c r="K869" i="6" s="1"/>
  <c r="M914" i="6"/>
  <c r="M912" i="6" s="1"/>
  <c r="M913" i="6" s="1"/>
  <c r="O845" i="6"/>
  <c r="R848" i="6"/>
  <c r="R846" i="6" s="1"/>
  <c r="R847" i="6" s="1"/>
  <c r="O848" i="6"/>
  <c r="O846" i="6" s="1"/>
  <c r="O847" i="6" s="1"/>
  <c r="Q870" i="6"/>
  <c r="Q868" i="6" s="1"/>
  <c r="Q869" i="6" s="1"/>
  <c r="K866" i="6"/>
  <c r="T935" i="6"/>
  <c r="L848" i="6"/>
  <c r="L846" i="6" s="1"/>
  <c r="L847" i="6" s="1"/>
  <c r="G933" i="6"/>
  <c r="P870" i="6"/>
  <c r="P868" i="6" s="1"/>
  <c r="P869" i="6" s="1"/>
  <c r="N914" i="6"/>
  <c r="N912" i="6" s="1"/>
  <c r="N913" i="6" s="1"/>
  <c r="J870" i="6"/>
  <c r="J868" i="6" s="1"/>
  <c r="J869" i="6" s="1"/>
  <c r="I911" i="6"/>
  <c r="K911" i="6"/>
  <c r="R889" i="6"/>
  <c r="O867" i="6"/>
  <c r="Q977" i="6"/>
  <c r="K756" i="6"/>
  <c r="R760" i="6"/>
  <c r="R758" i="6" s="1"/>
  <c r="R759" i="6" s="1"/>
  <c r="O760" i="6"/>
  <c r="O758" i="6" s="1"/>
  <c r="O759" i="6" s="1"/>
  <c r="J757" i="6"/>
  <c r="M823" i="6"/>
  <c r="H823" i="6"/>
  <c r="M826" i="6"/>
  <c r="M824" i="6" s="1"/>
  <c r="M825" i="6" s="1"/>
  <c r="I888" i="6"/>
  <c r="K823" i="6"/>
  <c r="P910" i="6"/>
  <c r="G823" i="6"/>
  <c r="J823" i="6"/>
  <c r="L760" i="6"/>
  <c r="L758" i="6" s="1"/>
  <c r="L759" i="6" s="1"/>
  <c r="N756" i="6"/>
  <c r="Q822" i="6"/>
  <c r="L822" i="6"/>
  <c r="J826" i="6"/>
  <c r="J824" i="6" s="1"/>
  <c r="J825" i="6" s="1"/>
  <c r="G867" i="6"/>
  <c r="G822" i="6"/>
  <c r="P932" i="6"/>
  <c r="H977" i="6"/>
  <c r="I892" i="6"/>
  <c r="I890" i="6" s="1"/>
  <c r="I891" i="6" s="1"/>
  <c r="J889" i="6"/>
  <c r="J980" i="6"/>
  <c r="J978" i="6" s="1"/>
  <c r="J979" i="6" s="1"/>
  <c r="O892" i="6"/>
  <c r="O890" i="6" s="1"/>
  <c r="O891" i="6" s="1"/>
  <c r="G980" i="6"/>
  <c r="G978" i="6" s="1"/>
  <c r="G979" i="6" s="1"/>
  <c r="L888" i="6"/>
  <c r="L936" i="6"/>
  <c r="L934" i="6" s="1"/>
  <c r="L935" i="6" s="1"/>
  <c r="R976" i="6"/>
  <c r="L756" i="6"/>
  <c r="G757" i="6"/>
  <c r="J760" i="6"/>
  <c r="J758" i="6" s="1"/>
  <c r="J759" i="6" s="1"/>
  <c r="J756" i="6"/>
  <c r="P823" i="6"/>
  <c r="P826" i="6"/>
  <c r="P824" i="6" s="1"/>
  <c r="P825" i="6" s="1"/>
  <c r="R822" i="6"/>
  <c r="K867" i="6"/>
  <c r="M910" i="6"/>
  <c r="I933" i="6"/>
  <c r="J933" i="6"/>
  <c r="N977" i="6"/>
  <c r="G889" i="6"/>
  <c r="L911" i="6"/>
  <c r="G914" i="6"/>
  <c r="G912" i="6" s="1"/>
  <c r="G913" i="6" s="1"/>
  <c r="K822" i="6"/>
  <c r="I976" i="6"/>
  <c r="H889" i="6"/>
  <c r="R892" i="6"/>
  <c r="R890" i="6" s="1"/>
  <c r="R891" i="6" s="1"/>
  <c r="H910" i="6"/>
  <c r="R911" i="6"/>
  <c r="J936" i="6"/>
  <c r="J934" i="6" s="1"/>
  <c r="J935" i="6" s="1"/>
  <c r="H980" i="6"/>
  <c r="H978" i="6" s="1"/>
  <c r="H979" i="6" s="1"/>
  <c r="P889" i="6"/>
  <c r="O889" i="6"/>
  <c r="G892" i="6"/>
  <c r="G890" i="6" s="1"/>
  <c r="G891" i="6" s="1"/>
  <c r="P911" i="6"/>
  <c r="Q933" i="6"/>
  <c r="L933" i="6"/>
  <c r="R936" i="6"/>
  <c r="R934" i="6" s="1"/>
  <c r="R935" i="6" s="1"/>
  <c r="Q976" i="6"/>
  <c r="R980" i="6"/>
  <c r="R978" i="6" s="1"/>
  <c r="R979" i="6" s="1"/>
  <c r="Q888" i="6"/>
  <c r="P888" i="6"/>
  <c r="K888" i="6"/>
  <c r="M911" i="6"/>
  <c r="H911" i="6"/>
  <c r="L914" i="6"/>
  <c r="L912" i="6" s="1"/>
  <c r="L913" i="6" s="1"/>
  <c r="M932" i="6"/>
  <c r="H932" i="6"/>
  <c r="G936" i="6"/>
  <c r="G934" i="6" s="1"/>
  <c r="G935" i="6" s="1"/>
  <c r="P977" i="6"/>
  <c r="R977" i="6"/>
  <c r="J892" i="6"/>
  <c r="J890" i="6" s="1"/>
  <c r="J891" i="6" s="1"/>
  <c r="Q910" i="6"/>
  <c r="L910" i="6"/>
  <c r="L908" i="6" s="1"/>
  <c r="L909" i="6" s="1"/>
  <c r="J914" i="6"/>
  <c r="J912" i="6" s="1"/>
  <c r="J913" i="6" s="1"/>
  <c r="R932" i="6"/>
  <c r="L976" i="6"/>
  <c r="G977" i="6"/>
  <c r="L892" i="6"/>
  <c r="L890" i="6" s="1"/>
  <c r="L891" i="6" s="1"/>
  <c r="I910" i="6"/>
  <c r="N889" i="6"/>
  <c r="H914" i="6"/>
  <c r="H912" i="6" s="1"/>
  <c r="H913" i="6" s="1"/>
  <c r="N911" i="6"/>
  <c r="M936" i="6"/>
  <c r="M934" i="6" s="1"/>
  <c r="M935" i="6" s="1"/>
  <c r="I980" i="6"/>
  <c r="I978" i="6" s="1"/>
  <c r="I979" i="6" s="1"/>
  <c r="O976" i="6"/>
  <c r="I889" i="6"/>
  <c r="T891" i="6"/>
  <c r="G888" i="6"/>
  <c r="P892" i="6"/>
  <c r="P890" i="6" s="1"/>
  <c r="P891" i="6" s="1"/>
  <c r="R888" i="6"/>
  <c r="P914" i="6"/>
  <c r="P912" i="6" s="1"/>
  <c r="P913" i="6" s="1"/>
  <c r="I932" i="6"/>
  <c r="P933" i="6"/>
  <c r="K910" i="6"/>
  <c r="N936" i="6"/>
  <c r="N934" i="6" s="1"/>
  <c r="N935" i="6" s="1"/>
  <c r="N932" i="6"/>
  <c r="M977" i="6"/>
  <c r="P976" i="6"/>
  <c r="N980" i="6"/>
  <c r="N978" i="6" s="1"/>
  <c r="N979" i="6" s="1"/>
  <c r="O977" i="6"/>
  <c r="M888" i="6"/>
  <c r="L889" i="6"/>
  <c r="Q892" i="6"/>
  <c r="Q890" i="6" s="1"/>
  <c r="Q891" i="6" s="1"/>
  <c r="M892" i="6"/>
  <c r="M890" i="6" s="1"/>
  <c r="M891" i="6" s="1"/>
  <c r="I914" i="6"/>
  <c r="I912" i="6" s="1"/>
  <c r="I913" i="6" s="1"/>
  <c r="K914" i="6"/>
  <c r="K912" i="6" s="1"/>
  <c r="K913" i="6" s="1"/>
  <c r="N910" i="6"/>
  <c r="H933" i="6"/>
  <c r="R910" i="6"/>
  <c r="H936" i="6"/>
  <c r="H934" i="6" s="1"/>
  <c r="H935" i="6" s="1"/>
  <c r="O933" i="6"/>
  <c r="M976" i="6"/>
  <c r="H976" i="6"/>
  <c r="L980" i="6"/>
  <c r="L978" i="6" s="1"/>
  <c r="L979" i="6" s="1"/>
  <c r="K976" i="6"/>
  <c r="K889" i="6"/>
  <c r="N892" i="6"/>
  <c r="N890" i="6" s="1"/>
  <c r="N891" i="6" s="1"/>
  <c r="K892" i="6"/>
  <c r="K890" i="6" s="1"/>
  <c r="K891" i="6" s="1"/>
  <c r="N888" i="6"/>
  <c r="J888" i="6"/>
  <c r="M933" i="6"/>
  <c r="L932" i="6"/>
  <c r="I936" i="6"/>
  <c r="I934" i="6" s="1"/>
  <c r="I935" i="6" s="1"/>
  <c r="P936" i="6"/>
  <c r="P934" i="6" s="1"/>
  <c r="P935" i="6" s="1"/>
  <c r="K932" i="6"/>
  <c r="T979" i="6"/>
  <c r="P980" i="6"/>
  <c r="P978" i="6" s="1"/>
  <c r="P979" i="6" s="1"/>
  <c r="K980" i="6"/>
  <c r="K978" i="6" s="1"/>
  <c r="K979" i="6" s="1"/>
  <c r="J976" i="6"/>
  <c r="Q889" i="6"/>
  <c r="H888" i="6"/>
  <c r="O888" i="6"/>
  <c r="R914" i="6"/>
  <c r="R912" i="6" s="1"/>
  <c r="R913" i="6" s="1"/>
  <c r="Q932" i="6"/>
  <c r="J910" i="6"/>
  <c r="O911" i="6"/>
  <c r="Q936" i="6"/>
  <c r="Q934" i="6" s="1"/>
  <c r="Q935" i="6" s="1"/>
  <c r="O936" i="6"/>
  <c r="O934" i="6" s="1"/>
  <c r="O935" i="6" s="1"/>
  <c r="J932" i="6"/>
  <c r="L977" i="6"/>
  <c r="Q980" i="6"/>
  <c r="Q978" i="6" s="1"/>
  <c r="Q979" i="6" s="1"/>
  <c r="N976" i="6"/>
  <c r="K933" i="6"/>
  <c r="P954" i="6"/>
  <c r="Q911" i="6"/>
  <c r="T913" i="6"/>
  <c r="Q914" i="6"/>
  <c r="Q912" i="6" s="1"/>
  <c r="Q913" i="6" s="1"/>
  <c r="J911" i="6"/>
  <c r="G910" i="6"/>
  <c r="K977" i="6"/>
  <c r="T211" i="4"/>
  <c r="O208" i="4"/>
  <c r="G210" i="4"/>
  <c r="J208" i="4"/>
  <c r="O210" i="4"/>
  <c r="I210" i="4"/>
  <c r="N210" i="4"/>
  <c r="M210" i="4"/>
  <c r="R208" i="4"/>
  <c r="Q210" i="4"/>
  <c r="H208" i="4"/>
  <c r="G208" i="4"/>
  <c r="L208" i="4"/>
  <c r="N208" i="4"/>
  <c r="P208" i="4"/>
  <c r="K210" i="4"/>
  <c r="R210" i="4"/>
  <c r="K208" i="4"/>
  <c r="M208" i="4"/>
  <c r="L210" i="4"/>
  <c r="T518" i="6"/>
  <c r="O514" i="6"/>
  <c r="H514" i="6"/>
  <c r="J514" i="6"/>
  <c r="G515" i="6"/>
  <c r="L514" i="6"/>
  <c r="I514" i="6"/>
  <c r="N514" i="6"/>
  <c r="K515" i="6"/>
  <c r="P514" i="6"/>
  <c r="M514" i="6"/>
  <c r="R514" i="6"/>
  <c r="R512" i="6" s="1"/>
  <c r="R513" i="6" s="1"/>
  <c r="O515" i="6"/>
  <c r="H515" i="6"/>
  <c r="Q514" i="6"/>
  <c r="J515" i="6"/>
  <c r="L515" i="6"/>
  <c r="I515" i="6"/>
  <c r="N515" i="6"/>
  <c r="P515" i="6"/>
  <c r="M515" i="6"/>
  <c r="K514" i="6"/>
  <c r="G514" i="6"/>
  <c r="P210" i="4"/>
  <c r="Q118" i="4"/>
  <c r="H210" i="4"/>
  <c r="Q208" i="4"/>
  <c r="M383" i="6"/>
  <c r="T232" i="6"/>
  <c r="O228" i="6"/>
  <c r="H228" i="6"/>
  <c r="G228" i="6"/>
  <c r="L228" i="6"/>
  <c r="I228" i="6"/>
  <c r="N228" i="6"/>
  <c r="K229" i="6"/>
  <c r="K228" i="6"/>
  <c r="P228" i="6"/>
  <c r="M228" i="6"/>
  <c r="R229" i="6"/>
  <c r="G229" i="6"/>
  <c r="H229" i="6"/>
  <c r="Q228" i="6"/>
  <c r="J228" i="6"/>
  <c r="J226" i="6" s="1"/>
  <c r="J227" i="6" s="1"/>
  <c r="O229" i="6"/>
  <c r="L229" i="6"/>
  <c r="I229" i="6"/>
  <c r="N229" i="6"/>
  <c r="T231" i="6"/>
  <c r="Q229" i="6"/>
  <c r="T342" i="6"/>
  <c r="O339" i="6"/>
  <c r="J338" i="6"/>
  <c r="P339" i="6"/>
  <c r="N338" i="6"/>
  <c r="T341" i="6"/>
  <c r="I338" i="6"/>
  <c r="R338" i="6"/>
  <c r="M338" i="6"/>
  <c r="J339" i="6"/>
  <c r="H338" i="6"/>
  <c r="Q338" i="6"/>
  <c r="G338" i="6"/>
  <c r="N339" i="6"/>
  <c r="L338" i="6"/>
  <c r="I339" i="6"/>
  <c r="K339" i="6"/>
  <c r="O338" i="6"/>
  <c r="R339" i="6"/>
  <c r="P338" i="6"/>
  <c r="M339" i="6"/>
  <c r="K338" i="6"/>
  <c r="L339" i="6"/>
  <c r="T175" i="4"/>
  <c r="O174" i="4"/>
  <c r="P172" i="4"/>
  <c r="I174" i="4"/>
  <c r="O172" i="4"/>
  <c r="H174" i="4"/>
  <c r="N174" i="4"/>
  <c r="L174" i="4"/>
  <c r="I172" i="4"/>
  <c r="G172" i="4"/>
  <c r="P174" i="4"/>
  <c r="G174" i="4"/>
  <c r="N172" i="4"/>
  <c r="M172" i="4"/>
  <c r="J172" i="4"/>
  <c r="R174" i="4"/>
  <c r="M174" i="4"/>
  <c r="K172" i="4"/>
  <c r="R172" i="4"/>
  <c r="J174" i="4"/>
  <c r="Q174" i="4"/>
  <c r="L172" i="4"/>
  <c r="M229" i="6"/>
  <c r="P229" i="6"/>
  <c r="O537" i="6"/>
  <c r="T386" i="6"/>
  <c r="R383" i="6"/>
  <c r="H382" i="6"/>
  <c r="O382" i="6"/>
  <c r="L382" i="6"/>
  <c r="I382" i="6"/>
  <c r="K382" i="6"/>
  <c r="P382" i="6"/>
  <c r="J382" i="6"/>
  <c r="J380" i="6" s="1"/>
  <c r="J381" i="6" s="1"/>
  <c r="M382" i="6"/>
  <c r="H383" i="6"/>
  <c r="N382" i="6"/>
  <c r="Q382" i="6"/>
  <c r="K383" i="6"/>
  <c r="O383" i="6"/>
  <c r="L383" i="6"/>
  <c r="R382" i="6"/>
  <c r="I383" i="6"/>
  <c r="G383" i="6"/>
  <c r="T385" i="6"/>
  <c r="N383" i="6"/>
  <c r="Q383" i="6"/>
  <c r="T193" i="4"/>
  <c r="O190" i="4"/>
  <c r="I190" i="4"/>
  <c r="R190" i="4"/>
  <c r="G192" i="4"/>
  <c r="M190" i="4"/>
  <c r="J192" i="4"/>
  <c r="K190" i="4"/>
  <c r="Q190" i="4"/>
  <c r="N192" i="4"/>
  <c r="H190" i="4"/>
  <c r="O192" i="4"/>
  <c r="I192" i="4"/>
  <c r="R192" i="4"/>
  <c r="L190" i="4"/>
  <c r="G190" i="4"/>
  <c r="M192" i="4"/>
  <c r="P190" i="4"/>
  <c r="K192" i="4"/>
  <c r="Q192" i="4"/>
  <c r="H192" i="4"/>
  <c r="N190" i="4"/>
  <c r="P192" i="4"/>
  <c r="T121" i="4"/>
  <c r="P120" i="4"/>
  <c r="G120" i="4"/>
  <c r="R118" i="4"/>
  <c r="I118" i="4"/>
  <c r="L120" i="4"/>
  <c r="K118" i="4"/>
  <c r="I120" i="4"/>
  <c r="R120" i="4"/>
  <c r="P118" i="4"/>
  <c r="M120" i="4"/>
  <c r="H120" i="4"/>
  <c r="J120" i="4"/>
  <c r="Q120" i="4"/>
  <c r="O118" i="4"/>
  <c r="G118" i="4"/>
  <c r="O120" i="4"/>
  <c r="N120" i="4"/>
  <c r="L118" i="4"/>
  <c r="K120" i="4"/>
  <c r="M118" i="4"/>
  <c r="N118" i="4"/>
  <c r="Q515" i="6"/>
  <c r="L998" i="6"/>
  <c r="T672" i="6"/>
  <c r="G669" i="6"/>
  <c r="G666" i="6" s="1"/>
  <c r="G667" i="6" s="1"/>
  <c r="P669" i="6"/>
  <c r="I668" i="6"/>
  <c r="O669" i="6"/>
  <c r="K669" i="6"/>
  <c r="T671" i="6"/>
  <c r="M668" i="6"/>
  <c r="O668" i="6"/>
  <c r="J668" i="6"/>
  <c r="Q668" i="6"/>
  <c r="R668" i="6"/>
  <c r="N668" i="6"/>
  <c r="H668" i="6"/>
  <c r="I669" i="6"/>
  <c r="N669" i="6"/>
  <c r="J669" i="6"/>
  <c r="L668" i="6"/>
  <c r="M669" i="6"/>
  <c r="R669" i="6"/>
  <c r="P668" i="6"/>
  <c r="Q669" i="6"/>
  <c r="K668" i="6"/>
  <c r="L669" i="6"/>
  <c r="T782" i="6"/>
  <c r="O778" i="6"/>
  <c r="H778" i="6"/>
  <c r="Q779" i="6"/>
  <c r="J779" i="6"/>
  <c r="N778" i="6"/>
  <c r="L778" i="6"/>
  <c r="R779" i="6"/>
  <c r="K778" i="6"/>
  <c r="J778" i="6"/>
  <c r="P778" i="6"/>
  <c r="G778" i="6"/>
  <c r="G779" i="6"/>
  <c r="R778" i="6"/>
  <c r="H779" i="6"/>
  <c r="I778" i="6"/>
  <c r="K779" i="6"/>
  <c r="O779" i="6"/>
  <c r="N779" i="6"/>
  <c r="L779" i="6"/>
  <c r="M778" i="6"/>
  <c r="P779" i="6"/>
  <c r="Q778" i="6"/>
  <c r="M779" i="6"/>
  <c r="H172" i="4"/>
  <c r="Q172" i="4"/>
  <c r="H339" i="6"/>
  <c r="G339" i="6"/>
  <c r="G382" i="6"/>
  <c r="T540" i="6"/>
  <c r="R537" i="6"/>
  <c r="N537" i="6"/>
  <c r="N534" i="6" s="1"/>
  <c r="N535" i="6" s="1"/>
  <c r="L537" i="6"/>
  <c r="M537" i="6"/>
  <c r="J536" i="6"/>
  <c r="P537" i="6"/>
  <c r="Q537" i="6"/>
  <c r="O536" i="6"/>
  <c r="T539" i="6"/>
  <c r="K537" i="6"/>
  <c r="K536" i="6"/>
  <c r="H536" i="6"/>
  <c r="I536" i="6"/>
  <c r="G537" i="6"/>
  <c r="L536" i="6"/>
  <c r="M536" i="6"/>
  <c r="G536" i="6"/>
  <c r="J537" i="6"/>
  <c r="R536" i="6"/>
  <c r="H537" i="6"/>
  <c r="I537" i="6"/>
  <c r="J118" i="4"/>
  <c r="T517" i="6"/>
  <c r="I779" i="6"/>
  <c r="T166" i="6"/>
  <c r="L163" i="6"/>
  <c r="M162" i="6"/>
  <c r="J162" i="6"/>
  <c r="P163" i="6"/>
  <c r="Q162" i="6"/>
  <c r="T165" i="6"/>
  <c r="I163" i="6"/>
  <c r="G162" i="6"/>
  <c r="K162" i="6"/>
  <c r="M163" i="6"/>
  <c r="G163" i="6"/>
  <c r="N162" i="6"/>
  <c r="H162" i="6"/>
  <c r="Q163" i="6"/>
  <c r="K163" i="6"/>
  <c r="O163" i="6"/>
  <c r="J163" i="6"/>
  <c r="L162" i="6"/>
  <c r="O162" i="6"/>
  <c r="N163" i="6"/>
  <c r="H163" i="6"/>
  <c r="I162" i="6"/>
  <c r="T1002" i="6"/>
  <c r="O998" i="6"/>
  <c r="N998" i="6"/>
  <c r="H999" i="6"/>
  <c r="O999" i="6"/>
  <c r="J999" i="6"/>
  <c r="L999" i="6"/>
  <c r="I998" i="6"/>
  <c r="R998" i="6"/>
  <c r="R999" i="6"/>
  <c r="P999" i="6"/>
  <c r="M998" i="6"/>
  <c r="G998" i="6"/>
  <c r="G996" i="6" s="1"/>
  <c r="G997" i="6" s="1"/>
  <c r="K998" i="6"/>
  <c r="T1001" i="6"/>
  <c r="Q998" i="6"/>
  <c r="J998" i="6"/>
  <c r="K999" i="6"/>
  <c r="I999" i="6"/>
  <c r="H998" i="6"/>
  <c r="M999" i="6"/>
  <c r="N999" i="6"/>
  <c r="P998" i="6"/>
  <c r="J190" i="4"/>
  <c r="R163" i="6"/>
  <c r="R160" i="6" s="1"/>
  <c r="R161" i="6" s="1"/>
  <c r="Q339" i="6"/>
  <c r="P383" i="6"/>
  <c r="Q536" i="6"/>
  <c r="T958" i="6"/>
  <c r="N955" i="6"/>
  <c r="L955" i="6"/>
  <c r="I954" i="6"/>
  <c r="N954" i="6"/>
  <c r="P955" i="6"/>
  <c r="M954" i="6"/>
  <c r="O954" i="6"/>
  <c r="J955" i="6"/>
  <c r="T957" i="6"/>
  <c r="Q954" i="6"/>
  <c r="K955" i="6"/>
  <c r="R955" i="6"/>
  <c r="I955" i="6"/>
  <c r="R954" i="6"/>
  <c r="H954" i="6"/>
  <c r="M955" i="6"/>
  <c r="G954" i="6"/>
  <c r="G952" i="6" s="1"/>
  <c r="G953" i="6" s="1"/>
  <c r="K954" i="6"/>
  <c r="L954" i="6"/>
  <c r="Q955" i="6"/>
  <c r="O955" i="6"/>
  <c r="J954" i="6"/>
  <c r="H955" i="6"/>
  <c r="L192" i="4"/>
  <c r="J210" i="4"/>
  <c r="P162" i="6"/>
  <c r="R228" i="6"/>
  <c r="P536" i="6"/>
  <c r="H669" i="6"/>
  <c r="Q999" i="6"/>
  <c r="R933" i="6"/>
  <c r="N933" i="6"/>
  <c r="I977" i="6"/>
  <c r="M980" i="6"/>
  <c r="M978" i="6" s="1"/>
  <c r="M979" i="6" s="1"/>
  <c r="J977" i="6"/>
  <c r="G976" i="6"/>
  <c r="M237" i="6"/>
  <c r="L237" i="6"/>
  <c r="K237" i="6"/>
  <c r="R237" i="6"/>
  <c r="J237" i="6"/>
  <c r="Q237" i="6"/>
  <c r="I237" i="6"/>
  <c r="P237" i="6"/>
  <c r="H237" i="6"/>
  <c r="N237" i="6"/>
  <c r="O237" i="6"/>
  <c r="G237" i="6"/>
  <c r="O171" i="6"/>
  <c r="G171" i="6"/>
  <c r="N171" i="6"/>
  <c r="M171" i="6"/>
  <c r="L171" i="6"/>
  <c r="K171" i="6"/>
  <c r="R171" i="6"/>
  <c r="J171" i="6"/>
  <c r="P171" i="6"/>
  <c r="H171" i="6"/>
  <c r="Q171" i="6"/>
  <c r="I171" i="6"/>
  <c r="M677" i="6"/>
  <c r="L677" i="6"/>
  <c r="K677" i="6"/>
  <c r="R677" i="6"/>
  <c r="J677" i="6"/>
  <c r="Q677" i="6"/>
  <c r="I677" i="6"/>
  <c r="P677" i="6"/>
  <c r="H677" i="6"/>
  <c r="N677" i="6"/>
  <c r="O677" i="6"/>
  <c r="G677" i="6"/>
  <c r="M391" i="6"/>
  <c r="L391" i="6"/>
  <c r="K391" i="6"/>
  <c r="R391" i="6"/>
  <c r="J391" i="6"/>
  <c r="Q391" i="6"/>
  <c r="I391" i="6"/>
  <c r="P391" i="6"/>
  <c r="H391" i="6"/>
  <c r="N391" i="6"/>
  <c r="G391" i="6"/>
  <c r="O391" i="6"/>
  <c r="M347" i="6"/>
  <c r="L347" i="6"/>
  <c r="K347" i="6"/>
  <c r="R347" i="6"/>
  <c r="J347" i="6"/>
  <c r="Q347" i="6"/>
  <c r="I347" i="6"/>
  <c r="P347" i="6"/>
  <c r="H347" i="6"/>
  <c r="N347" i="6"/>
  <c r="O347" i="6"/>
  <c r="G347" i="6"/>
  <c r="M963" i="6"/>
  <c r="L963" i="6"/>
  <c r="K963" i="6"/>
  <c r="R963" i="6"/>
  <c r="J963" i="6"/>
  <c r="Q963" i="6"/>
  <c r="I963" i="6"/>
  <c r="P963" i="6"/>
  <c r="H963" i="6"/>
  <c r="N963" i="6"/>
  <c r="O963" i="6"/>
  <c r="G963" i="6"/>
  <c r="M545" i="6"/>
  <c r="L545" i="6"/>
  <c r="K545" i="6"/>
  <c r="R545" i="6"/>
  <c r="J545" i="6"/>
  <c r="Q545" i="6"/>
  <c r="I545" i="6"/>
  <c r="P545" i="6"/>
  <c r="H545" i="6"/>
  <c r="N545" i="6"/>
  <c r="O545" i="6"/>
  <c r="G545" i="6"/>
  <c r="M1007" i="6"/>
  <c r="L1007" i="6"/>
  <c r="K1007" i="6"/>
  <c r="R1007" i="6"/>
  <c r="J1007" i="6"/>
  <c r="Q1007" i="6"/>
  <c r="I1007" i="6"/>
  <c r="P1007" i="6"/>
  <c r="H1007" i="6"/>
  <c r="N1007" i="6"/>
  <c r="G1007" i="6"/>
  <c r="O1007" i="6"/>
  <c r="M523" i="6"/>
  <c r="L523" i="6"/>
  <c r="K523" i="6"/>
  <c r="R523" i="6"/>
  <c r="J523" i="6"/>
  <c r="Q523" i="6"/>
  <c r="I523" i="6"/>
  <c r="P523" i="6"/>
  <c r="H523" i="6"/>
  <c r="N523" i="6"/>
  <c r="O523" i="6"/>
  <c r="G523" i="6"/>
  <c r="M787" i="6"/>
  <c r="L787" i="6"/>
  <c r="K787" i="6"/>
  <c r="R787" i="6"/>
  <c r="J787" i="6"/>
  <c r="Q787" i="6"/>
  <c r="I787" i="6"/>
  <c r="P787" i="6"/>
  <c r="H787" i="6"/>
  <c r="N787" i="6"/>
  <c r="O787" i="6"/>
  <c r="G787" i="6"/>
  <c r="O910" i="6"/>
  <c r="O932" i="6"/>
  <c r="M61" i="6"/>
  <c r="K61" i="6"/>
  <c r="P61" i="6"/>
  <c r="H61" i="6"/>
  <c r="J61" i="6"/>
  <c r="I61" i="6"/>
  <c r="G61" i="6"/>
  <c r="R61" i="6"/>
  <c r="Q61" i="6"/>
  <c r="O61" i="6"/>
  <c r="N61" i="6"/>
  <c r="L61" i="6"/>
  <c r="M303" i="6"/>
  <c r="L303" i="6"/>
  <c r="K303" i="6"/>
  <c r="R303" i="6"/>
  <c r="J303" i="6"/>
  <c r="Q303" i="6"/>
  <c r="I303" i="6"/>
  <c r="P303" i="6"/>
  <c r="H303" i="6"/>
  <c r="N303" i="6"/>
  <c r="O303" i="6"/>
  <c r="G303" i="6"/>
  <c r="M919" i="6"/>
  <c r="L919" i="6"/>
  <c r="K919" i="6"/>
  <c r="R919" i="6"/>
  <c r="J919" i="6"/>
  <c r="Q919" i="6"/>
  <c r="I919" i="6"/>
  <c r="P919" i="6"/>
  <c r="H919" i="6"/>
  <c r="N919" i="6"/>
  <c r="G919" i="6"/>
  <c r="O919" i="6"/>
  <c r="M567" i="6"/>
  <c r="L567" i="6"/>
  <c r="K567" i="6"/>
  <c r="R567" i="6"/>
  <c r="J567" i="6"/>
  <c r="Q567" i="6"/>
  <c r="I567" i="6"/>
  <c r="P567" i="6"/>
  <c r="H567" i="6"/>
  <c r="N567" i="6"/>
  <c r="G567" i="6"/>
  <c r="O567" i="6"/>
  <c r="M611" i="6"/>
  <c r="L611" i="6"/>
  <c r="K611" i="6"/>
  <c r="R611" i="6"/>
  <c r="J611" i="6"/>
  <c r="Q611" i="6"/>
  <c r="I611" i="6"/>
  <c r="P611" i="6"/>
  <c r="H611" i="6"/>
  <c r="N611" i="6"/>
  <c r="O611" i="6"/>
  <c r="G611" i="6"/>
  <c r="O105" i="6"/>
  <c r="G105" i="6"/>
  <c r="N105" i="6"/>
  <c r="M105" i="6"/>
  <c r="L105" i="6"/>
  <c r="K105" i="6"/>
  <c r="R105" i="6"/>
  <c r="J105" i="6"/>
  <c r="P105" i="6"/>
  <c r="H105" i="6"/>
  <c r="I105" i="6"/>
  <c r="Q105" i="6"/>
  <c r="M479" i="6"/>
  <c r="L479" i="6"/>
  <c r="K479" i="6"/>
  <c r="R479" i="6"/>
  <c r="J479" i="6"/>
  <c r="Q479" i="6"/>
  <c r="I479" i="6"/>
  <c r="P479" i="6"/>
  <c r="H479" i="6"/>
  <c r="N479" i="6"/>
  <c r="G479" i="6"/>
  <c r="O479" i="6"/>
  <c r="M721" i="6"/>
  <c r="L721" i="6"/>
  <c r="K721" i="6"/>
  <c r="R721" i="6"/>
  <c r="J721" i="6"/>
  <c r="Q721" i="6"/>
  <c r="I721" i="6"/>
  <c r="P721" i="6"/>
  <c r="H721" i="6"/>
  <c r="N721" i="6"/>
  <c r="O721" i="6"/>
  <c r="G721" i="6"/>
  <c r="M259" i="6"/>
  <c r="L259" i="6"/>
  <c r="K259" i="6"/>
  <c r="R259" i="6"/>
  <c r="J259" i="6"/>
  <c r="Q259" i="6"/>
  <c r="I259" i="6"/>
  <c r="P259" i="6"/>
  <c r="H259" i="6"/>
  <c r="N259" i="6"/>
  <c r="G259" i="6"/>
  <c r="O259" i="6"/>
  <c r="M369" i="6"/>
  <c r="L369" i="6"/>
  <c r="K369" i="6"/>
  <c r="R369" i="6"/>
  <c r="J369" i="6"/>
  <c r="Q369" i="6"/>
  <c r="I369" i="6"/>
  <c r="P369" i="6"/>
  <c r="H369" i="6"/>
  <c r="N369" i="6"/>
  <c r="O369" i="6"/>
  <c r="G369" i="6"/>
  <c r="O83" i="6"/>
  <c r="M83" i="6"/>
  <c r="K83" i="6"/>
  <c r="R83" i="6"/>
  <c r="P83" i="6"/>
  <c r="H83" i="6"/>
  <c r="Q83" i="6"/>
  <c r="N83" i="6"/>
  <c r="L83" i="6"/>
  <c r="J83" i="6"/>
  <c r="I83" i="6"/>
  <c r="G83" i="6"/>
  <c r="M699" i="6"/>
  <c r="L699" i="6"/>
  <c r="K699" i="6"/>
  <c r="R699" i="6"/>
  <c r="J699" i="6"/>
  <c r="Q699" i="6"/>
  <c r="I699" i="6"/>
  <c r="P699" i="6"/>
  <c r="H699" i="6"/>
  <c r="N699" i="6"/>
  <c r="O699" i="6"/>
  <c r="G699" i="6"/>
  <c r="M633" i="6"/>
  <c r="L633" i="6"/>
  <c r="K633" i="6"/>
  <c r="R633" i="6"/>
  <c r="J633" i="6"/>
  <c r="Q633" i="6"/>
  <c r="I633" i="6"/>
  <c r="P633" i="6"/>
  <c r="H633" i="6"/>
  <c r="N633" i="6"/>
  <c r="O633" i="6"/>
  <c r="G633" i="6"/>
  <c r="M853" i="6"/>
  <c r="L853" i="6"/>
  <c r="K853" i="6"/>
  <c r="R853" i="6"/>
  <c r="J853" i="6"/>
  <c r="Q853" i="6"/>
  <c r="I853" i="6"/>
  <c r="P853" i="6"/>
  <c r="H853" i="6"/>
  <c r="N853" i="6"/>
  <c r="O853" i="6"/>
  <c r="G853" i="6"/>
  <c r="M435" i="6"/>
  <c r="L435" i="6"/>
  <c r="K435" i="6"/>
  <c r="R435" i="6"/>
  <c r="J435" i="6"/>
  <c r="Q435" i="6"/>
  <c r="I435" i="6"/>
  <c r="P435" i="6"/>
  <c r="H435" i="6"/>
  <c r="N435" i="6"/>
  <c r="O435" i="6"/>
  <c r="G435" i="6"/>
  <c r="M457" i="6"/>
  <c r="L457" i="6"/>
  <c r="K457" i="6"/>
  <c r="R457" i="6"/>
  <c r="J457" i="6"/>
  <c r="Q457" i="6"/>
  <c r="I457" i="6"/>
  <c r="P457" i="6"/>
  <c r="H457" i="6"/>
  <c r="N457" i="6"/>
  <c r="O457" i="6"/>
  <c r="G457" i="6"/>
  <c r="O127" i="6"/>
  <c r="G127" i="6"/>
  <c r="N127" i="6"/>
  <c r="M127" i="6"/>
  <c r="L127" i="6"/>
  <c r="K127" i="6"/>
  <c r="R127" i="6"/>
  <c r="J127" i="6"/>
  <c r="P127" i="6"/>
  <c r="H127" i="6"/>
  <c r="Q127" i="6"/>
  <c r="I127" i="6"/>
  <c r="M875" i="6"/>
  <c r="L875" i="6"/>
  <c r="K875" i="6"/>
  <c r="R875" i="6"/>
  <c r="J875" i="6"/>
  <c r="Q875" i="6"/>
  <c r="I875" i="6"/>
  <c r="P875" i="6"/>
  <c r="H875" i="6"/>
  <c r="N875" i="6"/>
  <c r="O875" i="6"/>
  <c r="G875" i="6"/>
  <c r="M281" i="6"/>
  <c r="L281" i="6"/>
  <c r="K281" i="6"/>
  <c r="R281" i="6"/>
  <c r="J281" i="6"/>
  <c r="Q281" i="6"/>
  <c r="I281" i="6"/>
  <c r="P281" i="6"/>
  <c r="H281" i="6"/>
  <c r="N281" i="6"/>
  <c r="O281" i="6"/>
  <c r="G281" i="6"/>
  <c r="M655" i="6"/>
  <c r="L655" i="6"/>
  <c r="K655" i="6"/>
  <c r="R655" i="6"/>
  <c r="J655" i="6"/>
  <c r="Q655" i="6"/>
  <c r="I655" i="6"/>
  <c r="P655" i="6"/>
  <c r="H655" i="6"/>
  <c r="N655" i="6"/>
  <c r="G655" i="6"/>
  <c r="O655" i="6"/>
  <c r="M809" i="6"/>
  <c r="L809" i="6"/>
  <c r="K809" i="6"/>
  <c r="R809" i="6"/>
  <c r="J809" i="6"/>
  <c r="Q809" i="6"/>
  <c r="I809" i="6"/>
  <c r="P809" i="6"/>
  <c r="H809" i="6"/>
  <c r="N809" i="6"/>
  <c r="O809" i="6"/>
  <c r="G809" i="6"/>
  <c r="O193" i="6"/>
  <c r="G193" i="6"/>
  <c r="N193" i="6"/>
  <c r="M193" i="6"/>
  <c r="L193" i="6"/>
  <c r="K193" i="6"/>
  <c r="R193" i="6"/>
  <c r="J193" i="6"/>
  <c r="P193" i="6"/>
  <c r="H193" i="6"/>
  <c r="Q193" i="6"/>
  <c r="I193" i="6"/>
  <c r="M39" i="6"/>
  <c r="K39" i="6"/>
  <c r="P39" i="6"/>
  <c r="H39" i="6"/>
  <c r="Q39" i="6"/>
  <c r="O39" i="6"/>
  <c r="N39" i="6"/>
  <c r="J39" i="6"/>
  <c r="L39" i="6"/>
  <c r="I39" i="6"/>
  <c r="G39" i="6"/>
  <c r="R39" i="6"/>
  <c r="M413" i="6"/>
  <c r="L413" i="6"/>
  <c r="K413" i="6"/>
  <c r="R413" i="6"/>
  <c r="J413" i="6"/>
  <c r="Q413" i="6"/>
  <c r="I413" i="6"/>
  <c r="P413" i="6"/>
  <c r="H413" i="6"/>
  <c r="N413" i="6"/>
  <c r="O413" i="6"/>
  <c r="G413" i="6"/>
  <c r="M501" i="6"/>
  <c r="L501" i="6"/>
  <c r="K501" i="6"/>
  <c r="R501" i="6"/>
  <c r="J501" i="6"/>
  <c r="Q501" i="6"/>
  <c r="I501" i="6"/>
  <c r="P501" i="6"/>
  <c r="H501" i="6"/>
  <c r="N501" i="6"/>
  <c r="O501" i="6"/>
  <c r="G501" i="6"/>
  <c r="O215" i="6"/>
  <c r="G215" i="6"/>
  <c r="N215" i="6"/>
  <c r="M215" i="6"/>
  <c r="L215" i="6"/>
  <c r="K215" i="6"/>
  <c r="R215" i="6"/>
  <c r="J215" i="6"/>
  <c r="P215" i="6"/>
  <c r="H215" i="6"/>
  <c r="Q215" i="6"/>
  <c r="I215" i="6"/>
  <c r="M897" i="6"/>
  <c r="L897" i="6"/>
  <c r="K897" i="6"/>
  <c r="R897" i="6"/>
  <c r="J897" i="6"/>
  <c r="Q897" i="6"/>
  <c r="I897" i="6"/>
  <c r="P897" i="6"/>
  <c r="H897" i="6"/>
  <c r="N897" i="6"/>
  <c r="O897" i="6"/>
  <c r="G897" i="6"/>
  <c r="M941" i="6"/>
  <c r="L941" i="6"/>
  <c r="K941" i="6"/>
  <c r="R941" i="6"/>
  <c r="J941" i="6"/>
  <c r="Q941" i="6"/>
  <c r="I941" i="6"/>
  <c r="P941" i="6"/>
  <c r="H941" i="6"/>
  <c r="N941" i="6"/>
  <c r="O941" i="6"/>
  <c r="G941" i="6"/>
  <c r="M765" i="6"/>
  <c r="L765" i="6"/>
  <c r="K765" i="6"/>
  <c r="R765" i="6"/>
  <c r="J765" i="6"/>
  <c r="Q765" i="6"/>
  <c r="I765" i="6"/>
  <c r="P765" i="6"/>
  <c r="H765" i="6"/>
  <c r="N765" i="6"/>
  <c r="O765" i="6"/>
  <c r="G765" i="6"/>
  <c r="M985" i="6"/>
  <c r="L985" i="6"/>
  <c r="K985" i="6"/>
  <c r="R985" i="6"/>
  <c r="J985" i="6"/>
  <c r="Q985" i="6"/>
  <c r="I985" i="6"/>
  <c r="P985" i="6"/>
  <c r="H985" i="6"/>
  <c r="N985" i="6"/>
  <c r="O985" i="6"/>
  <c r="G985" i="6"/>
  <c r="M589" i="6"/>
  <c r="L589" i="6"/>
  <c r="K589" i="6"/>
  <c r="R589" i="6"/>
  <c r="J589" i="6"/>
  <c r="Q589" i="6"/>
  <c r="I589" i="6"/>
  <c r="P589" i="6"/>
  <c r="H589" i="6"/>
  <c r="N589" i="6"/>
  <c r="O589" i="6"/>
  <c r="G589" i="6"/>
  <c r="M743" i="6"/>
  <c r="L743" i="6"/>
  <c r="K743" i="6"/>
  <c r="R743" i="6"/>
  <c r="J743" i="6"/>
  <c r="Q743" i="6"/>
  <c r="I743" i="6"/>
  <c r="P743" i="6"/>
  <c r="H743" i="6"/>
  <c r="N743" i="6"/>
  <c r="G743" i="6"/>
  <c r="O743" i="6"/>
  <c r="M831" i="6"/>
  <c r="L831" i="6"/>
  <c r="K831" i="6"/>
  <c r="R831" i="6"/>
  <c r="J831" i="6"/>
  <c r="Q831" i="6"/>
  <c r="I831" i="6"/>
  <c r="P831" i="6"/>
  <c r="H831" i="6"/>
  <c r="N831" i="6"/>
  <c r="G831" i="6"/>
  <c r="O831" i="6"/>
  <c r="O149" i="6"/>
  <c r="G149" i="6"/>
  <c r="N149" i="6"/>
  <c r="M149" i="6"/>
  <c r="L149" i="6"/>
  <c r="K149" i="6"/>
  <c r="R149" i="6"/>
  <c r="J149" i="6"/>
  <c r="P149" i="6"/>
  <c r="H149" i="6"/>
  <c r="I149" i="6"/>
  <c r="Q149" i="6"/>
  <c r="M325" i="6"/>
  <c r="L325" i="6"/>
  <c r="K325" i="6"/>
  <c r="R325" i="6"/>
  <c r="J325" i="6"/>
  <c r="Q325" i="6"/>
  <c r="I325" i="6"/>
  <c r="P325" i="6"/>
  <c r="H325" i="6"/>
  <c r="N325" i="6"/>
  <c r="O325" i="6"/>
  <c r="G325" i="6"/>
  <c r="O978" i="6"/>
  <c r="O979" i="6" s="1"/>
  <c r="K934" i="6"/>
  <c r="K935" i="6" s="1"/>
  <c r="O912" i="6"/>
  <c r="O913" i="6" s="1"/>
  <c r="H890" i="6"/>
  <c r="H891" i="6" s="1"/>
  <c r="O868" i="6"/>
  <c r="O869" i="6" s="1"/>
  <c r="N846" i="6"/>
  <c r="N847" i="6" s="1"/>
  <c r="K824" i="6"/>
  <c r="K825" i="6" s="1"/>
  <c r="G802" i="6"/>
  <c r="G803" i="6" s="1"/>
  <c r="G758" i="6"/>
  <c r="G759" i="6" s="1"/>
  <c r="J736" i="6"/>
  <c r="J737" i="6" s="1"/>
  <c r="M714" i="6"/>
  <c r="M715" i="6" s="1"/>
  <c r="O692" i="6"/>
  <c r="O693" i="6" s="1"/>
  <c r="M648" i="6"/>
  <c r="M649" i="6" s="1"/>
  <c r="P626" i="6"/>
  <c r="P627" i="6" s="1"/>
  <c r="O604" i="6"/>
  <c r="O605" i="6" s="1"/>
  <c r="N582" i="6"/>
  <c r="N583" i="6" s="1"/>
  <c r="O560" i="6"/>
  <c r="O561" i="6" s="1"/>
  <c r="I494" i="6"/>
  <c r="I495" i="6" s="1"/>
  <c r="K472" i="6"/>
  <c r="K473" i="6" s="1"/>
  <c r="O450" i="6"/>
  <c r="O451" i="6" s="1"/>
  <c r="O428" i="6"/>
  <c r="O429" i="6" s="1"/>
  <c r="Q406" i="6"/>
  <c r="Q407" i="6" s="1"/>
  <c r="Q362" i="6"/>
  <c r="Q363" i="6" s="1"/>
  <c r="H318" i="6"/>
  <c r="H319" i="6" s="1"/>
  <c r="K296" i="6"/>
  <c r="K297" i="6" s="1"/>
  <c r="G274" i="6"/>
  <c r="G275" i="6" s="1"/>
  <c r="G252" i="6"/>
  <c r="G253" i="6" s="1"/>
  <c r="P208" i="6"/>
  <c r="P209" i="6" s="1"/>
  <c r="O186" i="6"/>
  <c r="O187" i="6" s="1"/>
  <c r="M142" i="6"/>
  <c r="M143" i="6" s="1"/>
  <c r="K120" i="6"/>
  <c r="K121" i="6" s="1"/>
  <c r="I98" i="6"/>
  <c r="I99" i="6" s="1"/>
  <c r="N76" i="6"/>
  <c r="N77" i="6" s="1"/>
  <c r="G54" i="6"/>
  <c r="G55" i="6" s="1"/>
  <c r="G12" i="6"/>
  <c r="H12" i="6"/>
  <c r="L12" i="6"/>
  <c r="P12" i="6"/>
  <c r="I12" i="6"/>
  <c r="Q12" i="6"/>
  <c r="R12" i="6"/>
  <c r="K12" i="6"/>
  <c r="O12" i="6"/>
  <c r="M12" i="6"/>
  <c r="J12" i="6"/>
  <c r="N12" i="6"/>
  <c r="R6" i="6"/>
  <c r="I6" i="6"/>
  <c r="H6" i="6"/>
  <c r="L6" i="6"/>
  <c r="G6" i="6"/>
  <c r="G7" i="6" s="1"/>
  <c r="N6" i="6"/>
  <c r="M6" i="6"/>
  <c r="J6" i="6"/>
  <c r="K6" i="6"/>
  <c r="P6" i="6"/>
  <c r="P7" i="6" s="1"/>
  <c r="O6" i="6"/>
  <c r="Q6" i="6"/>
  <c r="M424" i="6" l="1"/>
  <c r="M425" i="6" s="1"/>
  <c r="P534" i="6"/>
  <c r="P535" i="6" s="1"/>
  <c r="O182" i="6"/>
  <c r="O183" i="6" s="1"/>
  <c r="P622" i="6"/>
  <c r="P623" i="6" s="1"/>
  <c r="N50" i="6"/>
  <c r="N51" i="6" s="1"/>
  <c r="H292" i="6"/>
  <c r="H293" i="6" s="1"/>
  <c r="J292" i="6"/>
  <c r="J293" i="6" s="1"/>
  <c r="L710" i="6"/>
  <c r="L711" i="6" s="1"/>
  <c r="H182" i="6"/>
  <c r="H183" i="6" s="1"/>
  <c r="P94" i="6"/>
  <c r="P95" i="6" s="1"/>
  <c r="P336" i="6"/>
  <c r="P337" i="6" s="1"/>
  <c r="J138" i="6"/>
  <c r="J139" i="6" s="1"/>
  <c r="M754" i="6"/>
  <c r="M755" i="6" s="1"/>
  <c r="H138" i="6"/>
  <c r="H139" i="6" s="1"/>
  <c r="I138" i="6"/>
  <c r="I139" i="6" s="1"/>
  <c r="R270" i="6"/>
  <c r="R271" i="6" s="1"/>
  <c r="M292" i="6"/>
  <c r="M293" i="6" s="1"/>
  <c r="Q138" i="6"/>
  <c r="Q139" i="6" s="1"/>
  <c r="I204" i="6"/>
  <c r="I205" i="6" s="1"/>
  <c r="Q182" i="6"/>
  <c r="Q183" i="6" s="1"/>
  <c r="R138" i="6"/>
  <c r="R139" i="6" s="1"/>
  <c r="P270" i="6"/>
  <c r="P271" i="6" s="1"/>
  <c r="L182" i="6"/>
  <c r="L183" i="6" s="1"/>
  <c r="R182" i="6"/>
  <c r="R183" i="6" s="1"/>
  <c r="Q116" i="6"/>
  <c r="Q117" i="6" s="1"/>
  <c r="M490" i="6"/>
  <c r="M491" i="6" s="1"/>
  <c r="N182" i="6"/>
  <c r="N183" i="6" s="1"/>
  <c r="G182" i="6"/>
  <c r="G183" i="6" s="1"/>
  <c r="I182" i="6"/>
  <c r="I183" i="6" s="1"/>
  <c r="L116" i="6"/>
  <c r="L117" i="6" s="1"/>
  <c r="O336" i="6"/>
  <c r="O337" i="6" s="1"/>
  <c r="M116" i="6"/>
  <c r="M117" i="6" s="1"/>
  <c r="H116" i="6"/>
  <c r="H117" i="6" s="1"/>
  <c r="M138" i="6"/>
  <c r="M139" i="6" s="1"/>
  <c r="K182" i="6"/>
  <c r="K183" i="6" s="1"/>
  <c r="K622" i="6"/>
  <c r="K623" i="6" s="1"/>
  <c r="I270" i="6"/>
  <c r="I271" i="6" s="1"/>
  <c r="H270" i="6"/>
  <c r="H271" i="6" s="1"/>
  <c r="N270" i="6"/>
  <c r="N271" i="6" s="1"/>
  <c r="O138" i="6"/>
  <c r="O139" i="6" s="1"/>
  <c r="K270" i="6"/>
  <c r="K271" i="6" s="1"/>
  <c r="M270" i="6"/>
  <c r="M271" i="6" s="1"/>
  <c r="P116" i="6"/>
  <c r="P117" i="6" s="1"/>
  <c r="I116" i="6"/>
  <c r="I117" i="6" s="1"/>
  <c r="N138" i="6"/>
  <c r="N139" i="6" s="1"/>
  <c r="P182" i="6"/>
  <c r="P183" i="6" s="1"/>
  <c r="K138" i="6"/>
  <c r="K139" i="6" s="1"/>
  <c r="P732" i="6"/>
  <c r="P733" i="6" s="1"/>
  <c r="P138" i="6"/>
  <c r="P139" i="6" s="1"/>
  <c r="M182" i="6"/>
  <c r="M183" i="6" s="1"/>
  <c r="Q204" i="6"/>
  <c r="Q205" i="6" s="1"/>
  <c r="G138" i="6"/>
  <c r="G139" i="6" s="1"/>
  <c r="J50" i="6"/>
  <c r="J51" i="6" s="1"/>
  <c r="M886" i="6"/>
  <c r="M887" i="6" s="1"/>
  <c r="M578" i="6"/>
  <c r="M579" i="6" s="1"/>
  <c r="I402" i="6"/>
  <c r="I403" i="6" s="1"/>
  <c r="G204" i="6"/>
  <c r="G205" i="6" s="1"/>
  <c r="P50" i="6"/>
  <c r="P51" i="6" s="1"/>
  <c r="P578" i="6"/>
  <c r="P579" i="6" s="1"/>
  <c r="L72" i="6"/>
  <c r="L73" i="6" s="1"/>
  <c r="G72" i="6"/>
  <c r="G73" i="6" s="1"/>
  <c r="N732" i="6"/>
  <c r="N733" i="6" s="1"/>
  <c r="L248" i="6"/>
  <c r="L249" i="6" s="1"/>
  <c r="R754" i="6"/>
  <c r="R755" i="6" s="1"/>
  <c r="R248" i="6"/>
  <c r="R249" i="6" s="1"/>
  <c r="R424" i="6"/>
  <c r="R425" i="6" s="1"/>
  <c r="K72" i="6"/>
  <c r="K73" i="6" s="1"/>
  <c r="M204" i="6"/>
  <c r="M205" i="6" s="1"/>
  <c r="N204" i="6"/>
  <c r="N205" i="6" s="1"/>
  <c r="I248" i="6"/>
  <c r="I249" i="6" s="1"/>
  <c r="O424" i="6"/>
  <c r="O425" i="6" s="1"/>
  <c r="J424" i="6"/>
  <c r="J425" i="6" s="1"/>
  <c r="N72" i="6"/>
  <c r="N73" i="6" s="1"/>
  <c r="K578" i="6"/>
  <c r="K579" i="6" s="1"/>
  <c r="Q72" i="6"/>
  <c r="Q73" i="6" s="1"/>
  <c r="K50" i="6"/>
  <c r="K51" i="6" s="1"/>
  <c r="N116" i="6"/>
  <c r="N117" i="6" s="1"/>
  <c r="R116" i="6"/>
  <c r="R117" i="6" s="1"/>
  <c r="I72" i="6"/>
  <c r="I73" i="6" s="1"/>
  <c r="R72" i="6"/>
  <c r="R73" i="6" s="1"/>
  <c r="O248" i="6"/>
  <c r="O249" i="6" s="1"/>
  <c r="R446" i="6"/>
  <c r="R447" i="6" s="1"/>
  <c r="R732" i="6"/>
  <c r="R733" i="6" s="1"/>
  <c r="J622" i="6"/>
  <c r="J623" i="6" s="1"/>
  <c r="M402" i="6"/>
  <c r="M403" i="6" s="1"/>
  <c r="L270" i="6"/>
  <c r="L271" i="6" s="1"/>
  <c r="Q424" i="6"/>
  <c r="Q425" i="6" s="1"/>
  <c r="O72" i="6"/>
  <c r="O73" i="6" s="1"/>
  <c r="K116" i="6"/>
  <c r="K117" i="6" s="1"/>
  <c r="K732" i="6"/>
  <c r="K733" i="6" s="1"/>
  <c r="G116" i="6"/>
  <c r="G117" i="6" s="1"/>
  <c r="H622" i="6"/>
  <c r="H623" i="6" s="1"/>
  <c r="H204" i="6"/>
  <c r="H205" i="6" s="1"/>
  <c r="M248" i="6"/>
  <c r="M249" i="6" s="1"/>
  <c r="J204" i="6"/>
  <c r="J205" i="6" s="1"/>
  <c r="O204" i="6"/>
  <c r="O205" i="6" s="1"/>
  <c r="H578" i="6"/>
  <c r="H579" i="6" s="1"/>
  <c r="O50" i="6"/>
  <c r="O51" i="6" s="1"/>
  <c r="N248" i="6"/>
  <c r="N249" i="6" s="1"/>
  <c r="J732" i="6"/>
  <c r="J733" i="6" s="1"/>
  <c r="R204" i="6"/>
  <c r="R205" i="6" s="1"/>
  <c r="P204" i="6"/>
  <c r="P205" i="6" s="1"/>
  <c r="G578" i="6"/>
  <c r="G579" i="6" s="1"/>
  <c r="G270" i="6"/>
  <c r="G271" i="6" s="1"/>
  <c r="Q622" i="6"/>
  <c r="Q623" i="6" s="1"/>
  <c r="Q732" i="6"/>
  <c r="Q733" i="6" s="1"/>
  <c r="L204" i="6"/>
  <c r="L205" i="6" s="1"/>
  <c r="N578" i="6"/>
  <c r="N579" i="6" s="1"/>
  <c r="K248" i="6"/>
  <c r="K249" i="6" s="1"/>
  <c r="J402" i="6"/>
  <c r="J403" i="6" s="1"/>
  <c r="G820" i="6"/>
  <c r="G821" i="6" s="1"/>
  <c r="J578" i="6"/>
  <c r="J579" i="6" s="1"/>
  <c r="Q578" i="6"/>
  <c r="Q579" i="6" s="1"/>
  <c r="R578" i="6"/>
  <c r="R579" i="6" s="1"/>
  <c r="L622" i="6"/>
  <c r="L623" i="6" s="1"/>
  <c r="P424" i="6"/>
  <c r="P425" i="6" s="1"/>
  <c r="K402" i="6"/>
  <c r="K403" i="6" s="1"/>
  <c r="P402" i="6"/>
  <c r="P403" i="6" s="1"/>
  <c r="J72" i="6"/>
  <c r="J73" i="6" s="1"/>
  <c r="K204" i="6"/>
  <c r="K205" i="6" s="1"/>
  <c r="M72" i="6"/>
  <c r="M73" i="6" s="1"/>
  <c r="I732" i="6"/>
  <c r="I733" i="6" s="1"/>
  <c r="O402" i="6"/>
  <c r="O403" i="6" s="1"/>
  <c r="H402" i="6"/>
  <c r="H403" i="6" s="1"/>
  <c r="L247" i="4"/>
  <c r="M622" i="6"/>
  <c r="M623" i="6" s="1"/>
  <c r="L732" i="6"/>
  <c r="L733" i="6" s="1"/>
  <c r="I754" i="6"/>
  <c r="I755" i="6" s="1"/>
  <c r="I578" i="6"/>
  <c r="I579" i="6" s="1"/>
  <c r="P72" i="6"/>
  <c r="P73" i="6" s="1"/>
  <c r="I424" i="6"/>
  <c r="I425" i="6" s="1"/>
  <c r="G732" i="6"/>
  <c r="G733" i="6" s="1"/>
  <c r="L424" i="6"/>
  <c r="L425" i="6" s="1"/>
  <c r="H72" i="6"/>
  <c r="H73" i="6" s="1"/>
  <c r="R402" i="6"/>
  <c r="R403" i="6" s="1"/>
  <c r="L578" i="6"/>
  <c r="L579" i="6" s="1"/>
  <c r="G402" i="6"/>
  <c r="G403" i="6" s="1"/>
  <c r="G50" i="6"/>
  <c r="G51" i="6" s="1"/>
  <c r="R622" i="6"/>
  <c r="R623" i="6" s="1"/>
  <c r="O622" i="6"/>
  <c r="O623" i="6" s="1"/>
  <c r="N402" i="6"/>
  <c r="N403" i="6" s="1"/>
  <c r="O578" i="6"/>
  <c r="O579" i="6" s="1"/>
  <c r="G248" i="6"/>
  <c r="G249" i="6" s="1"/>
  <c r="P248" i="6"/>
  <c r="P249" i="6" s="1"/>
  <c r="Q402" i="6"/>
  <c r="Q403" i="6" s="1"/>
  <c r="R245" i="4"/>
  <c r="O245" i="4"/>
  <c r="G622" i="6"/>
  <c r="G623" i="6" s="1"/>
  <c r="P754" i="6"/>
  <c r="P755" i="6" s="1"/>
  <c r="H50" i="6"/>
  <c r="H51" i="6" s="1"/>
  <c r="Q270" i="6"/>
  <c r="Q271" i="6" s="1"/>
  <c r="Q247" i="4"/>
  <c r="N424" i="6"/>
  <c r="N425" i="6" s="1"/>
  <c r="N622" i="6"/>
  <c r="N623" i="6" s="1"/>
  <c r="M247" i="4"/>
  <c r="R247" i="4"/>
  <c r="L402" i="6"/>
  <c r="L403" i="6" s="1"/>
  <c r="R50" i="6"/>
  <c r="R51" i="6" s="1"/>
  <c r="P247" i="4"/>
  <c r="H245" i="4"/>
  <c r="G245" i="4"/>
  <c r="I245" i="4"/>
  <c r="O247" i="4"/>
  <c r="K247" i="4"/>
  <c r="N247" i="4"/>
  <c r="M245" i="4"/>
  <c r="J247" i="4"/>
  <c r="N245" i="4"/>
  <c r="L754" i="6"/>
  <c r="L755" i="6" s="1"/>
  <c r="H424" i="6"/>
  <c r="H425" i="6" s="1"/>
  <c r="L245" i="4"/>
  <c r="P245" i="4"/>
  <c r="K424" i="6"/>
  <c r="K425" i="6" s="1"/>
  <c r="J116" i="6"/>
  <c r="J117" i="6" s="1"/>
  <c r="H247" i="4"/>
  <c r="I247" i="4"/>
  <c r="K245" i="4"/>
  <c r="Q245" i="4"/>
  <c r="G247" i="4"/>
  <c r="H248" i="6"/>
  <c r="H249" i="6" s="1"/>
  <c r="Q248" i="6"/>
  <c r="Q249" i="6" s="1"/>
  <c r="O732" i="6"/>
  <c r="O733" i="6" s="1"/>
  <c r="Q50" i="6"/>
  <c r="Q51" i="6" s="1"/>
  <c r="O116" i="6"/>
  <c r="O117" i="6" s="1"/>
  <c r="J270" i="6"/>
  <c r="J271" i="6" s="1"/>
  <c r="J248" i="6"/>
  <c r="J249" i="6" s="1"/>
  <c r="I622" i="6"/>
  <c r="I623" i="6" s="1"/>
  <c r="I50" i="6"/>
  <c r="I51" i="6" s="1"/>
  <c r="O28" i="6"/>
  <c r="O29" i="6" s="1"/>
  <c r="O710" i="6"/>
  <c r="O711" i="6" s="1"/>
  <c r="K798" i="6"/>
  <c r="K799" i="6" s="1"/>
  <c r="I820" i="6"/>
  <c r="I821" i="6" s="1"/>
  <c r="H996" i="6"/>
  <c r="H997" i="6" s="1"/>
  <c r="I490" i="6"/>
  <c r="I491" i="6" s="1"/>
  <c r="R28" i="6"/>
  <c r="R29" i="6" s="1"/>
  <c r="R490" i="6"/>
  <c r="R491" i="6" s="1"/>
  <c r="G28" i="6"/>
  <c r="G29" i="6" s="1"/>
  <c r="P28" i="6"/>
  <c r="P29" i="6" s="1"/>
  <c r="K314" i="6"/>
  <c r="K315" i="6" s="1"/>
  <c r="J644" i="6"/>
  <c r="J645" i="6" s="1"/>
  <c r="Q490" i="6"/>
  <c r="Q491" i="6" s="1"/>
  <c r="M314" i="6"/>
  <c r="M315" i="6" s="1"/>
  <c r="H314" i="6"/>
  <c r="H315" i="6" s="1"/>
  <c r="N28" i="6"/>
  <c r="N29" i="6" s="1"/>
  <c r="L490" i="6"/>
  <c r="L491" i="6" s="1"/>
  <c r="N644" i="6"/>
  <c r="N645" i="6" s="1"/>
  <c r="K94" i="6"/>
  <c r="K95" i="6" s="1"/>
  <c r="M28" i="6"/>
  <c r="M29" i="6" s="1"/>
  <c r="K644" i="6"/>
  <c r="K645" i="6" s="1"/>
  <c r="I644" i="6"/>
  <c r="I645" i="6" s="1"/>
  <c r="G798" i="6"/>
  <c r="G799" i="6" s="1"/>
  <c r="K28" i="6"/>
  <c r="K29" i="6" s="1"/>
  <c r="I94" i="6"/>
  <c r="I95" i="6" s="1"/>
  <c r="O490" i="6"/>
  <c r="O491" i="6" s="1"/>
  <c r="L336" i="6"/>
  <c r="L337" i="6" s="1"/>
  <c r="N446" i="6"/>
  <c r="N447" i="6" s="1"/>
  <c r="G314" i="6"/>
  <c r="G315" i="6" s="1"/>
  <c r="J283" i="4"/>
  <c r="H281" i="4"/>
  <c r="M283" i="4"/>
  <c r="K281" i="4"/>
  <c r="K864" i="6"/>
  <c r="K865" i="6" s="1"/>
  <c r="O281" i="4"/>
  <c r="J490" i="6"/>
  <c r="J491" i="6" s="1"/>
  <c r="L281" i="4"/>
  <c r="R600" i="6"/>
  <c r="R601" i="6" s="1"/>
  <c r="J28" i="6"/>
  <c r="J29" i="6" s="1"/>
  <c r="K283" i="4"/>
  <c r="L644" i="6"/>
  <c r="L645" i="6" s="1"/>
  <c r="O283" i="4"/>
  <c r="Q281" i="4"/>
  <c r="H283" i="4"/>
  <c r="R281" i="4"/>
  <c r="I283" i="4"/>
  <c r="P314" i="6"/>
  <c r="P315" i="6" s="1"/>
  <c r="I798" i="6"/>
  <c r="I799" i="6" s="1"/>
  <c r="L28" i="6"/>
  <c r="L29" i="6" s="1"/>
  <c r="R314" i="6"/>
  <c r="R315" i="6" s="1"/>
  <c r="Q28" i="6"/>
  <c r="Q29" i="6" s="1"/>
  <c r="P600" i="6"/>
  <c r="P601" i="6" s="1"/>
  <c r="G94" i="6"/>
  <c r="G95" i="6" s="1"/>
  <c r="L446" i="6"/>
  <c r="L447" i="6" s="1"/>
  <c r="O314" i="6"/>
  <c r="O315" i="6" s="1"/>
  <c r="H490" i="6"/>
  <c r="H491" i="6" s="1"/>
  <c r="I314" i="6"/>
  <c r="I315" i="6" s="1"/>
  <c r="O842" i="6"/>
  <c r="O843" i="6" s="1"/>
  <c r="R710" i="6"/>
  <c r="R711" i="6" s="1"/>
  <c r="K292" i="6"/>
  <c r="K293" i="6" s="1"/>
  <c r="H28" i="6"/>
  <c r="H29" i="6" s="1"/>
  <c r="P864" i="6"/>
  <c r="P865" i="6" s="1"/>
  <c r="O644" i="6"/>
  <c r="O645" i="6" s="1"/>
  <c r="Q644" i="6"/>
  <c r="Q645" i="6" s="1"/>
  <c r="M50" i="6"/>
  <c r="M51" i="6" s="1"/>
  <c r="J556" i="6"/>
  <c r="J557" i="6" s="1"/>
  <c r="G556" i="6"/>
  <c r="G557" i="6" s="1"/>
  <c r="Q798" i="6"/>
  <c r="Q799" i="6" s="1"/>
  <c r="P688" i="6"/>
  <c r="P689" i="6" s="1"/>
  <c r="M446" i="6"/>
  <c r="M447" i="6" s="1"/>
  <c r="J314" i="6"/>
  <c r="J315" i="6" s="1"/>
  <c r="J34" i="6"/>
  <c r="G490" i="6"/>
  <c r="G491" i="6" s="1"/>
  <c r="N820" i="6"/>
  <c r="N821" i="6" s="1"/>
  <c r="R864" i="6"/>
  <c r="R865" i="6" s="1"/>
  <c r="Q283" i="4"/>
  <c r="J754" i="6"/>
  <c r="J755" i="6" s="1"/>
  <c r="L842" i="6"/>
  <c r="L843" i="6" s="1"/>
  <c r="J864" i="6"/>
  <c r="J865" i="6" s="1"/>
  <c r="R842" i="6"/>
  <c r="R843" i="6" s="1"/>
  <c r="Q864" i="6"/>
  <c r="Q865" i="6" s="1"/>
  <c r="H864" i="6"/>
  <c r="H865" i="6" s="1"/>
  <c r="N292" i="6"/>
  <c r="N293" i="6" s="1"/>
  <c r="L292" i="6"/>
  <c r="L293" i="6" s="1"/>
  <c r="J688" i="6"/>
  <c r="J689" i="6" s="1"/>
  <c r="J358" i="6"/>
  <c r="J359" i="6" s="1"/>
  <c r="M710" i="6"/>
  <c r="M711" i="6" s="1"/>
  <c r="R358" i="6"/>
  <c r="R359" i="6" s="1"/>
  <c r="Q446" i="6"/>
  <c r="Q447" i="6" s="1"/>
  <c r="N710" i="6"/>
  <c r="N711" i="6" s="1"/>
  <c r="J710" i="6"/>
  <c r="J711" i="6" s="1"/>
  <c r="O468" i="6"/>
  <c r="O469" i="6" s="1"/>
  <c r="N688" i="6"/>
  <c r="N689" i="6" s="1"/>
  <c r="O446" i="6"/>
  <c r="O447" i="6" s="1"/>
  <c r="L688" i="6"/>
  <c r="L689" i="6" s="1"/>
  <c r="M688" i="6"/>
  <c r="M689" i="6" s="1"/>
  <c r="G446" i="6"/>
  <c r="G447" i="6" s="1"/>
  <c r="N490" i="6"/>
  <c r="N491" i="6" s="1"/>
  <c r="N314" i="6"/>
  <c r="N315" i="6" s="1"/>
  <c r="R644" i="6"/>
  <c r="R645" i="6" s="1"/>
  <c r="L50" i="6"/>
  <c r="L51" i="6" s="1"/>
  <c r="N283" i="4"/>
  <c r="I281" i="4"/>
  <c r="R283" i="4"/>
  <c r="M281" i="4"/>
  <c r="G281" i="4"/>
  <c r="N974" i="6"/>
  <c r="N975" i="6" s="1"/>
  <c r="L864" i="6"/>
  <c r="L865" i="6" s="1"/>
  <c r="H754" i="6"/>
  <c r="H755" i="6" s="1"/>
  <c r="N842" i="6"/>
  <c r="N843" i="6" s="1"/>
  <c r="M864" i="6"/>
  <c r="M865" i="6" s="1"/>
  <c r="M600" i="6"/>
  <c r="M601" i="6" s="1"/>
  <c r="Q292" i="6"/>
  <c r="Q293" i="6" s="1"/>
  <c r="L798" i="6"/>
  <c r="L799" i="6" s="1"/>
  <c r="P710" i="6"/>
  <c r="P711" i="6" s="1"/>
  <c r="P842" i="6"/>
  <c r="P843" i="6" s="1"/>
  <c r="R688" i="6"/>
  <c r="R689" i="6" s="1"/>
  <c r="N468" i="6"/>
  <c r="N469" i="6" s="1"/>
  <c r="K446" i="6"/>
  <c r="K447" i="6" s="1"/>
  <c r="P468" i="6"/>
  <c r="P469" i="6" s="1"/>
  <c r="Q314" i="6"/>
  <c r="Q315" i="6" s="1"/>
  <c r="P490" i="6"/>
  <c r="P491" i="6" s="1"/>
  <c r="Q688" i="6"/>
  <c r="Q689" i="6" s="1"/>
  <c r="P820" i="6"/>
  <c r="P821" i="6" s="1"/>
  <c r="I292" i="6"/>
  <c r="I293" i="6" s="1"/>
  <c r="L556" i="6"/>
  <c r="L557" i="6" s="1"/>
  <c r="O94" i="6"/>
  <c r="O95" i="6" s="1"/>
  <c r="O556" i="6"/>
  <c r="O557" i="6" s="1"/>
  <c r="H688" i="6"/>
  <c r="H689" i="6" s="1"/>
  <c r="H710" i="6"/>
  <c r="H711" i="6" s="1"/>
  <c r="I468" i="6"/>
  <c r="I469" i="6" s="1"/>
  <c r="L358" i="6"/>
  <c r="L359" i="6" s="1"/>
  <c r="K468" i="6"/>
  <c r="K469" i="6" s="1"/>
  <c r="Q468" i="6"/>
  <c r="Q469" i="6" s="1"/>
  <c r="N798" i="6"/>
  <c r="N799" i="6" s="1"/>
  <c r="H446" i="6"/>
  <c r="H447" i="6" s="1"/>
  <c r="R468" i="6"/>
  <c r="R469" i="6" s="1"/>
  <c r="K490" i="6"/>
  <c r="K491" i="6" s="1"/>
  <c r="J281" i="4"/>
  <c r="P281" i="4"/>
  <c r="L283" i="4"/>
  <c r="O292" i="6"/>
  <c r="O293" i="6" s="1"/>
  <c r="O688" i="6"/>
  <c r="O689" i="6" s="1"/>
  <c r="M644" i="6"/>
  <c r="M645" i="6" s="1"/>
  <c r="N281" i="4"/>
  <c r="G283" i="4"/>
  <c r="P886" i="6"/>
  <c r="P887" i="6" s="1"/>
  <c r="Q842" i="6"/>
  <c r="Q843" i="6" s="1"/>
  <c r="R94" i="6"/>
  <c r="R95" i="6" s="1"/>
  <c r="H644" i="6"/>
  <c r="H645" i="6" s="1"/>
  <c r="M798" i="6"/>
  <c r="M799" i="6" s="1"/>
  <c r="N358" i="6"/>
  <c r="N359" i="6" s="1"/>
  <c r="L886" i="6"/>
  <c r="L887" i="6" s="1"/>
  <c r="J842" i="6"/>
  <c r="J843" i="6" s="1"/>
  <c r="I908" i="6"/>
  <c r="I909" i="6" s="1"/>
  <c r="K688" i="6"/>
  <c r="K689" i="6" s="1"/>
  <c r="K842" i="6"/>
  <c r="K843" i="6" s="1"/>
  <c r="K754" i="6"/>
  <c r="K755" i="6" s="1"/>
  <c r="H798" i="6"/>
  <c r="H799" i="6" s="1"/>
  <c r="P798" i="6"/>
  <c r="P799" i="6" s="1"/>
  <c r="Q358" i="6"/>
  <c r="Q359" i="6" s="1"/>
  <c r="I688" i="6"/>
  <c r="I689" i="6" s="1"/>
  <c r="H600" i="6"/>
  <c r="H601" i="6" s="1"/>
  <c r="R908" i="6"/>
  <c r="R909" i="6" s="1"/>
  <c r="N908" i="6"/>
  <c r="N909" i="6" s="1"/>
  <c r="I864" i="6"/>
  <c r="I865" i="6" s="1"/>
  <c r="N600" i="6"/>
  <c r="N601" i="6" s="1"/>
  <c r="G908" i="6"/>
  <c r="G909" i="6" s="1"/>
  <c r="R292" i="6"/>
  <c r="R293" i="6" s="1"/>
  <c r="K34" i="6"/>
  <c r="N754" i="6"/>
  <c r="N755" i="6" s="1"/>
  <c r="J820" i="6"/>
  <c r="J821" i="6" s="1"/>
  <c r="I34" i="6"/>
  <c r="G34" i="6"/>
  <c r="M34" i="6"/>
  <c r="J886" i="6"/>
  <c r="J887" i="6" s="1"/>
  <c r="K820" i="6"/>
  <c r="K821" i="6" s="1"/>
  <c r="O34" i="6"/>
  <c r="Q34" i="6"/>
  <c r="R34" i="6"/>
  <c r="K160" i="6"/>
  <c r="K161" i="6" s="1"/>
  <c r="N34" i="6"/>
  <c r="P34" i="6"/>
  <c r="O930" i="6"/>
  <c r="O931" i="6" s="1"/>
  <c r="L820" i="6"/>
  <c r="L821" i="6" s="1"/>
  <c r="Q974" i="6"/>
  <c r="Q975" i="6" s="1"/>
  <c r="G930" i="6"/>
  <c r="G931" i="6" s="1"/>
  <c r="O820" i="6"/>
  <c r="O821" i="6" s="1"/>
  <c r="O754" i="6"/>
  <c r="O755" i="6" s="1"/>
  <c r="Q556" i="6"/>
  <c r="Q557" i="6" s="1"/>
  <c r="P556" i="6"/>
  <c r="P557" i="6" s="1"/>
  <c r="H94" i="6"/>
  <c r="H95" i="6" s="1"/>
  <c r="K556" i="6"/>
  <c r="K557" i="6" s="1"/>
  <c r="G644" i="6"/>
  <c r="G645" i="6" s="1"/>
  <c r="H468" i="6"/>
  <c r="H469" i="6" s="1"/>
  <c r="I710" i="6"/>
  <c r="I711" i="6" s="1"/>
  <c r="P644" i="6"/>
  <c r="P645" i="6" s="1"/>
  <c r="M468" i="6"/>
  <c r="M469" i="6" s="1"/>
  <c r="G358" i="6"/>
  <c r="G359" i="6" s="1"/>
  <c r="K710" i="6"/>
  <c r="K711" i="6" s="1"/>
  <c r="P446" i="6"/>
  <c r="P447" i="6" s="1"/>
  <c r="R798" i="6"/>
  <c r="R799" i="6" s="1"/>
  <c r="P358" i="6"/>
  <c r="P359" i="6" s="1"/>
  <c r="O358" i="6"/>
  <c r="O359" i="6" s="1"/>
  <c r="H34" i="6"/>
  <c r="P930" i="6"/>
  <c r="P931" i="6" s="1"/>
  <c r="H160" i="6"/>
  <c r="H161" i="6" s="1"/>
  <c r="G754" i="6"/>
  <c r="G755" i="6" s="1"/>
  <c r="Q820" i="6"/>
  <c r="Q821" i="6" s="1"/>
  <c r="L600" i="6"/>
  <c r="L601" i="6" s="1"/>
  <c r="R556" i="6"/>
  <c r="R557" i="6" s="1"/>
  <c r="I600" i="6"/>
  <c r="I601" i="6" s="1"/>
  <c r="J446" i="6"/>
  <c r="J447" i="6" s="1"/>
  <c r="I358" i="6"/>
  <c r="I359" i="6" s="1"/>
  <c r="O798" i="6"/>
  <c r="O799" i="6" s="1"/>
  <c r="Q710" i="6"/>
  <c r="Q711" i="6" s="1"/>
  <c r="G468" i="6"/>
  <c r="G469" i="6" s="1"/>
  <c r="L468" i="6"/>
  <c r="L469" i="6" s="1"/>
  <c r="J798" i="6"/>
  <c r="J799" i="6" s="1"/>
  <c r="Q600" i="6"/>
  <c r="Q601" i="6" s="1"/>
  <c r="M94" i="6"/>
  <c r="M95" i="6" s="1"/>
  <c r="M380" i="6"/>
  <c r="M381" i="6" s="1"/>
  <c r="O952" i="6"/>
  <c r="O953" i="6" s="1"/>
  <c r="J160" i="6"/>
  <c r="J161" i="6" s="1"/>
  <c r="K930" i="6"/>
  <c r="K931" i="6" s="1"/>
  <c r="N886" i="6"/>
  <c r="N887" i="6" s="1"/>
  <c r="I842" i="6"/>
  <c r="I843" i="6" s="1"/>
  <c r="J600" i="6"/>
  <c r="J601" i="6" s="1"/>
  <c r="G292" i="6"/>
  <c r="G293" i="6" s="1"/>
  <c r="P292" i="6"/>
  <c r="P293" i="6" s="1"/>
  <c r="M820" i="6"/>
  <c r="M821" i="6" s="1"/>
  <c r="M842" i="6"/>
  <c r="M843" i="6" s="1"/>
  <c r="L94" i="6"/>
  <c r="L95" i="6" s="1"/>
  <c r="G974" i="6"/>
  <c r="G975" i="6" s="1"/>
  <c r="P974" i="6"/>
  <c r="P975" i="6" s="1"/>
  <c r="H842" i="6"/>
  <c r="H843" i="6" s="1"/>
  <c r="K600" i="6"/>
  <c r="K601" i="6" s="1"/>
  <c r="H556" i="6"/>
  <c r="H557" i="6" s="1"/>
  <c r="G600" i="6"/>
  <c r="G601" i="6" s="1"/>
  <c r="O600" i="6"/>
  <c r="O601" i="6" s="1"/>
  <c r="N556" i="6"/>
  <c r="N557" i="6" s="1"/>
  <c r="M556" i="6"/>
  <c r="M557" i="6" s="1"/>
  <c r="N94" i="6"/>
  <c r="N95" i="6" s="1"/>
  <c r="H380" i="6"/>
  <c r="H381" i="6" s="1"/>
  <c r="G842" i="6"/>
  <c r="G843" i="6" s="1"/>
  <c r="R820" i="6"/>
  <c r="R821" i="6" s="1"/>
  <c r="N864" i="6"/>
  <c r="N865" i="6" s="1"/>
  <c r="H820" i="6"/>
  <c r="H821" i="6" s="1"/>
  <c r="I556" i="6"/>
  <c r="I557" i="6" s="1"/>
  <c r="J94" i="6"/>
  <c r="J95" i="6" s="1"/>
  <c r="Q94" i="6"/>
  <c r="Q95" i="6" s="1"/>
  <c r="I886" i="6"/>
  <c r="I887" i="6" s="1"/>
  <c r="J930" i="6"/>
  <c r="J931" i="6" s="1"/>
  <c r="G864" i="6"/>
  <c r="G865" i="6" s="1"/>
  <c r="P908" i="6"/>
  <c r="P909" i="6" s="1"/>
  <c r="N930" i="6"/>
  <c r="N931" i="6" s="1"/>
  <c r="R996" i="6"/>
  <c r="R997" i="6" s="1"/>
  <c r="R886" i="6"/>
  <c r="R887" i="6" s="1"/>
  <c r="O864" i="6"/>
  <c r="O865" i="6" s="1"/>
  <c r="K908" i="6"/>
  <c r="K909" i="6" s="1"/>
  <c r="K512" i="6"/>
  <c r="K513" i="6" s="1"/>
  <c r="G886" i="6"/>
  <c r="G887" i="6" s="1"/>
  <c r="R974" i="6"/>
  <c r="R975" i="6" s="1"/>
  <c r="H974" i="6"/>
  <c r="H975" i="6" s="1"/>
  <c r="M974" i="6"/>
  <c r="M975" i="6" s="1"/>
  <c r="M534" i="6"/>
  <c r="M535" i="6" s="1"/>
  <c r="K776" i="6"/>
  <c r="K777" i="6" s="1"/>
  <c r="H930" i="6"/>
  <c r="H931" i="6" s="1"/>
  <c r="R380" i="6"/>
  <c r="R381" i="6" s="1"/>
  <c r="K336" i="6"/>
  <c r="K337" i="6" s="1"/>
  <c r="K952" i="6"/>
  <c r="K953" i="6" s="1"/>
  <c r="I160" i="6"/>
  <c r="I161" i="6" s="1"/>
  <c r="O534" i="6"/>
  <c r="O535" i="6" s="1"/>
  <c r="L930" i="6"/>
  <c r="L931" i="6" s="1"/>
  <c r="O974" i="6"/>
  <c r="O975" i="6" s="1"/>
  <c r="L534" i="6"/>
  <c r="L535" i="6" s="1"/>
  <c r="I380" i="6"/>
  <c r="I381" i="6" s="1"/>
  <c r="J996" i="6"/>
  <c r="J997" i="6" s="1"/>
  <c r="G534" i="6"/>
  <c r="G535" i="6" s="1"/>
  <c r="P776" i="6"/>
  <c r="P777" i="6" s="1"/>
  <c r="N776" i="6"/>
  <c r="N777" i="6" s="1"/>
  <c r="Q666" i="6"/>
  <c r="Q667" i="6" s="1"/>
  <c r="N380" i="6"/>
  <c r="N381" i="6" s="1"/>
  <c r="L380" i="6"/>
  <c r="L381" i="6" s="1"/>
  <c r="I226" i="6"/>
  <c r="I227" i="6" s="1"/>
  <c r="H226" i="6"/>
  <c r="H227" i="6" s="1"/>
  <c r="N512" i="6"/>
  <c r="N513" i="6" s="1"/>
  <c r="H512" i="6"/>
  <c r="H513" i="6" s="1"/>
  <c r="H886" i="6"/>
  <c r="H887" i="6" s="1"/>
  <c r="I930" i="6"/>
  <c r="I931" i="6" s="1"/>
  <c r="O666" i="6"/>
  <c r="O667" i="6" s="1"/>
  <c r="R930" i="6"/>
  <c r="R931" i="6" s="1"/>
  <c r="I974" i="6"/>
  <c r="I975" i="6" s="1"/>
  <c r="M908" i="6"/>
  <c r="M909" i="6" s="1"/>
  <c r="P380" i="6"/>
  <c r="P381" i="6" s="1"/>
  <c r="I534" i="6"/>
  <c r="I535" i="6" s="1"/>
  <c r="H952" i="6"/>
  <c r="H953" i="6" s="1"/>
  <c r="Q930" i="6"/>
  <c r="Q931" i="6" s="1"/>
  <c r="O908" i="6"/>
  <c r="O909" i="6" s="1"/>
  <c r="P512" i="6"/>
  <c r="P513" i="6" s="1"/>
  <c r="R336" i="6"/>
  <c r="R337" i="6" s="1"/>
  <c r="O226" i="6"/>
  <c r="O227" i="6" s="1"/>
  <c r="L512" i="6"/>
  <c r="L513" i="6" s="1"/>
  <c r="I952" i="6"/>
  <c r="I953" i="6" s="1"/>
  <c r="Q336" i="6"/>
  <c r="Q337" i="6" s="1"/>
  <c r="R534" i="6"/>
  <c r="R535" i="6" s="1"/>
  <c r="O996" i="6"/>
  <c r="O997" i="6" s="1"/>
  <c r="O160" i="6"/>
  <c r="O161" i="6" s="1"/>
  <c r="G160" i="6"/>
  <c r="G161" i="6" s="1"/>
  <c r="J534" i="6"/>
  <c r="J535" i="6" s="1"/>
  <c r="J776" i="6"/>
  <c r="J777" i="6" s="1"/>
  <c r="J666" i="6"/>
  <c r="J667" i="6" s="1"/>
  <c r="Q226" i="6"/>
  <c r="Q227" i="6" s="1"/>
  <c r="I512" i="6"/>
  <c r="I513" i="6" s="1"/>
  <c r="J908" i="6"/>
  <c r="J909" i="6" s="1"/>
  <c r="L974" i="6"/>
  <c r="L975" i="6" s="1"/>
  <c r="O886" i="6"/>
  <c r="O887" i="6" s="1"/>
  <c r="Q996" i="6"/>
  <c r="Q997" i="6" s="1"/>
  <c r="M776" i="6"/>
  <c r="M777" i="6" s="1"/>
  <c r="N666" i="6"/>
  <c r="N667" i="6" s="1"/>
  <c r="O380" i="6"/>
  <c r="O381" i="6" s="1"/>
  <c r="P226" i="6"/>
  <c r="P227" i="6" s="1"/>
  <c r="Q886" i="6"/>
  <c r="Q887" i="6" s="1"/>
  <c r="L996" i="6"/>
  <c r="L997" i="6" s="1"/>
  <c r="M930" i="6"/>
  <c r="M931" i="6" s="1"/>
  <c r="Q380" i="6"/>
  <c r="Q381" i="6" s="1"/>
  <c r="N336" i="6"/>
  <c r="N337" i="6" s="1"/>
  <c r="Q952" i="6"/>
  <c r="Q953" i="6" s="1"/>
  <c r="O776" i="6"/>
  <c r="O777" i="6" s="1"/>
  <c r="K886" i="6"/>
  <c r="K887" i="6" s="1"/>
  <c r="Q908" i="6"/>
  <c r="Q909" i="6" s="1"/>
  <c r="H908" i="6"/>
  <c r="H909" i="6" s="1"/>
  <c r="K534" i="6"/>
  <c r="K535" i="6" s="1"/>
  <c r="L666" i="6"/>
  <c r="L667" i="6" s="1"/>
  <c r="N952" i="6"/>
  <c r="N953" i="6" s="1"/>
  <c r="Q534" i="6"/>
  <c r="Q535" i="6" s="1"/>
  <c r="K666" i="6"/>
  <c r="K667" i="6" s="1"/>
  <c r="Q512" i="6"/>
  <c r="Q513" i="6" s="1"/>
  <c r="N226" i="6"/>
  <c r="N227" i="6" s="1"/>
  <c r="R226" i="6"/>
  <c r="R227" i="6" s="1"/>
  <c r="J974" i="6"/>
  <c r="J975" i="6" s="1"/>
  <c r="K996" i="6"/>
  <c r="K997" i="6" s="1"/>
  <c r="N160" i="6"/>
  <c r="N161" i="6" s="1"/>
  <c r="H666" i="6"/>
  <c r="H667" i="6" s="1"/>
  <c r="M336" i="6"/>
  <c r="M337" i="6" s="1"/>
  <c r="G336" i="6"/>
  <c r="G337" i="6" s="1"/>
  <c r="M226" i="6"/>
  <c r="M227" i="6" s="1"/>
  <c r="R952" i="6"/>
  <c r="R953" i="6" s="1"/>
  <c r="J336" i="6"/>
  <c r="J337" i="6" s="1"/>
  <c r="L952" i="6"/>
  <c r="L953" i="6" s="1"/>
  <c r="I996" i="6"/>
  <c r="I997" i="6" s="1"/>
  <c r="Q160" i="6"/>
  <c r="Q161" i="6" s="1"/>
  <c r="I776" i="6"/>
  <c r="I777" i="6" s="1"/>
  <c r="R776" i="6"/>
  <c r="R777" i="6" s="1"/>
  <c r="M666" i="6"/>
  <c r="M667" i="6" s="1"/>
  <c r="K380" i="6"/>
  <c r="K381" i="6" s="1"/>
  <c r="I336" i="6"/>
  <c r="I337" i="6" s="1"/>
  <c r="G226" i="6"/>
  <c r="G227" i="6" s="1"/>
  <c r="L226" i="6"/>
  <c r="L227" i="6" s="1"/>
  <c r="M512" i="6"/>
  <c r="M513" i="6" s="1"/>
  <c r="O512" i="6"/>
  <c r="O513" i="6" s="1"/>
  <c r="G512" i="6"/>
  <c r="G513" i="6" s="1"/>
  <c r="P160" i="6"/>
  <c r="P161" i="6" s="1"/>
  <c r="J952" i="6"/>
  <c r="J953" i="6" s="1"/>
  <c r="M952" i="6"/>
  <c r="M953" i="6" s="1"/>
  <c r="M996" i="6"/>
  <c r="M997" i="6" s="1"/>
  <c r="L160" i="6"/>
  <c r="L161" i="6" s="1"/>
  <c r="M160" i="6"/>
  <c r="M161" i="6" s="1"/>
  <c r="H534" i="6"/>
  <c r="H535" i="6" s="1"/>
  <c r="L776" i="6"/>
  <c r="L777" i="6" s="1"/>
  <c r="Q776" i="6"/>
  <c r="Q777" i="6" s="1"/>
  <c r="R666" i="6"/>
  <c r="R667" i="6" s="1"/>
  <c r="I666" i="6"/>
  <c r="I667" i="6" s="1"/>
  <c r="G380" i="6"/>
  <c r="G381" i="6" s="1"/>
  <c r="H336" i="6"/>
  <c r="H337" i="6" s="1"/>
  <c r="K974" i="6"/>
  <c r="K975" i="6" s="1"/>
  <c r="P952" i="6"/>
  <c r="P953" i="6" s="1"/>
  <c r="P996" i="6"/>
  <c r="P997" i="6" s="1"/>
  <c r="N996" i="6"/>
  <c r="N997" i="6" s="1"/>
  <c r="H776" i="6"/>
  <c r="H777" i="6" s="1"/>
  <c r="P666" i="6"/>
  <c r="P667" i="6" s="1"/>
  <c r="J512" i="6"/>
  <c r="J513" i="6" s="1"/>
  <c r="G776" i="6"/>
  <c r="G777" i="6" s="1"/>
  <c r="O121" i="4"/>
  <c r="L119" i="4"/>
  <c r="I121" i="4"/>
  <c r="Q121" i="4"/>
  <c r="R119" i="4"/>
  <c r="L121" i="4"/>
  <c r="R121" i="4"/>
  <c r="M119" i="4"/>
  <c r="G121" i="4"/>
  <c r="G119" i="4"/>
  <c r="P121" i="4"/>
  <c r="H119" i="4"/>
  <c r="P119" i="4"/>
  <c r="K119" i="4"/>
  <c r="K121" i="4"/>
  <c r="M121" i="4"/>
  <c r="J119" i="4"/>
  <c r="O119" i="4"/>
  <c r="I119" i="4"/>
  <c r="Q119" i="4"/>
  <c r="N121" i="4"/>
  <c r="J121" i="4"/>
  <c r="N119" i="4"/>
  <c r="H121" i="4"/>
  <c r="J958" i="6"/>
  <c r="J956" i="6" s="1"/>
  <c r="J957" i="6" s="1"/>
  <c r="Q958" i="6"/>
  <c r="Q956" i="6" s="1"/>
  <c r="Q957" i="6" s="1"/>
  <c r="O958" i="6"/>
  <c r="O956" i="6" s="1"/>
  <c r="O957" i="6" s="1"/>
  <c r="M958" i="6"/>
  <c r="M956" i="6" s="1"/>
  <c r="M957" i="6" s="1"/>
  <c r="K958" i="6"/>
  <c r="K956" i="6" s="1"/>
  <c r="K957" i="6" s="1"/>
  <c r="I958" i="6"/>
  <c r="I956" i="6" s="1"/>
  <c r="I957" i="6" s="1"/>
  <c r="G958" i="6"/>
  <c r="G956" i="6" s="1"/>
  <c r="G957" i="6" s="1"/>
  <c r="P958" i="6"/>
  <c r="P956" i="6" s="1"/>
  <c r="P957" i="6" s="1"/>
  <c r="H958" i="6"/>
  <c r="H956" i="6" s="1"/>
  <c r="H957" i="6" s="1"/>
  <c r="L958" i="6"/>
  <c r="L956" i="6" s="1"/>
  <c r="L957" i="6" s="1"/>
  <c r="N958" i="6"/>
  <c r="N956" i="6" s="1"/>
  <c r="N957" i="6" s="1"/>
  <c r="R958" i="6"/>
  <c r="R956" i="6" s="1"/>
  <c r="R957" i="6" s="1"/>
  <c r="K226" i="6"/>
  <c r="K227" i="6" s="1"/>
  <c r="Q232" i="6"/>
  <c r="Q230" i="6" s="1"/>
  <c r="Q231" i="6" s="1"/>
  <c r="O232" i="6"/>
  <c r="O230" i="6" s="1"/>
  <c r="O231" i="6" s="1"/>
  <c r="M232" i="6"/>
  <c r="M230" i="6" s="1"/>
  <c r="M231" i="6" s="1"/>
  <c r="K232" i="6"/>
  <c r="K230" i="6" s="1"/>
  <c r="K231" i="6" s="1"/>
  <c r="I232" i="6"/>
  <c r="I230" i="6" s="1"/>
  <c r="I231" i="6" s="1"/>
  <c r="G232" i="6"/>
  <c r="G230" i="6" s="1"/>
  <c r="G231" i="6" s="1"/>
  <c r="P232" i="6"/>
  <c r="P230" i="6" s="1"/>
  <c r="P231" i="6" s="1"/>
  <c r="L232" i="6"/>
  <c r="L230" i="6" s="1"/>
  <c r="L231" i="6" s="1"/>
  <c r="H232" i="6"/>
  <c r="H230" i="6" s="1"/>
  <c r="H231" i="6" s="1"/>
  <c r="R232" i="6"/>
  <c r="R230" i="6" s="1"/>
  <c r="R231" i="6" s="1"/>
  <c r="J232" i="6"/>
  <c r="J230" i="6" s="1"/>
  <c r="J231" i="6" s="1"/>
  <c r="N232" i="6"/>
  <c r="N230" i="6" s="1"/>
  <c r="N231" i="6" s="1"/>
  <c r="Q518" i="6"/>
  <c r="Q516" i="6" s="1"/>
  <c r="Q517" i="6" s="1"/>
  <c r="I518" i="6"/>
  <c r="I516" i="6" s="1"/>
  <c r="I517" i="6" s="1"/>
  <c r="O518" i="6"/>
  <c r="O516" i="6" s="1"/>
  <c r="O517" i="6" s="1"/>
  <c r="P518" i="6"/>
  <c r="P516" i="6" s="1"/>
  <c r="P517" i="6" s="1"/>
  <c r="K518" i="6"/>
  <c r="K516" i="6" s="1"/>
  <c r="K517" i="6" s="1"/>
  <c r="L518" i="6"/>
  <c r="L516" i="6" s="1"/>
  <c r="L517" i="6" s="1"/>
  <c r="G518" i="6"/>
  <c r="G516" i="6" s="1"/>
  <c r="G517" i="6" s="1"/>
  <c r="H518" i="6"/>
  <c r="H516" i="6" s="1"/>
  <c r="H517" i="6" s="1"/>
  <c r="R518" i="6"/>
  <c r="R516" i="6" s="1"/>
  <c r="R517" i="6" s="1"/>
  <c r="M518" i="6"/>
  <c r="M516" i="6" s="1"/>
  <c r="M517" i="6" s="1"/>
  <c r="J518" i="6"/>
  <c r="J516" i="6" s="1"/>
  <c r="J517" i="6" s="1"/>
  <c r="N518" i="6"/>
  <c r="N516" i="6" s="1"/>
  <c r="N517" i="6" s="1"/>
  <c r="J166" i="6"/>
  <c r="J164" i="6" s="1"/>
  <c r="J165" i="6" s="1"/>
  <c r="Q166" i="6"/>
  <c r="Q164" i="6" s="1"/>
  <c r="Q165" i="6" s="1"/>
  <c r="M166" i="6"/>
  <c r="M164" i="6" s="1"/>
  <c r="M165" i="6" s="1"/>
  <c r="O166" i="6"/>
  <c r="O164" i="6" s="1"/>
  <c r="O165" i="6" s="1"/>
  <c r="I166" i="6"/>
  <c r="I164" i="6" s="1"/>
  <c r="I165" i="6" s="1"/>
  <c r="K166" i="6"/>
  <c r="K164" i="6" s="1"/>
  <c r="K165" i="6" s="1"/>
  <c r="P166" i="6"/>
  <c r="P164" i="6" s="1"/>
  <c r="P165" i="6" s="1"/>
  <c r="G166" i="6"/>
  <c r="G164" i="6" s="1"/>
  <c r="G165" i="6" s="1"/>
  <c r="L166" i="6"/>
  <c r="L164" i="6" s="1"/>
  <c r="L165" i="6" s="1"/>
  <c r="N166" i="6"/>
  <c r="N164" i="6" s="1"/>
  <c r="N165" i="6" s="1"/>
  <c r="R166" i="6"/>
  <c r="R164" i="6" s="1"/>
  <c r="R165" i="6" s="1"/>
  <c r="H166" i="6"/>
  <c r="H164" i="6" s="1"/>
  <c r="H165" i="6" s="1"/>
  <c r="P386" i="6"/>
  <c r="P384" i="6" s="1"/>
  <c r="P385" i="6" s="1"/>
  <c r="I386" i="6"/>
  <c r="I384" i="6" s="1"/>
  <c r="I385" i="6" s="1"/>
  <c r="L386" i="6"/>
  <c r="L384" i="6" s="1"/>
  <c r="L385" i="6" s="1"/>
  <c r="H386" i="6"/>
  <c r="H384" i="6" s="1"/>
  <c r="H385" i="6" s="1"/>
  <c r="R386" i="6"/>
  <c r="R384" i="6" s="1"/>
  <c r="R385" i="6" s="1"/>
  <c r="N386" i="6"/>
  <c r="N384" i="6" s="1"/>
  <c r="N385" i="6" s="1"/>
  <c r="O386" i="6"/>
  <c r="O384" i="6" s="1"/>
  <c r="O385" i="6" s="1"/>
  <c r="J386" i="6"/>
  <c r="J384" i="6" s="1"/>
  <c r="J385" i="6" s="1"/>
  <c r="G386" i="6"/>
  <c r="G384" i="6" s="1"/>
  <c r="G385" i="6" s="1"/>
  <c r="M386" i="6"/>
  <c r="M384" i="6" s="1"/>
  <c r="M385" i="6" s="1"/>
  <c r="Q386" i="6"/>
  <c r="Q384" i="6" s="1"/>
  <c r="Q385" i="6" s="1"/>
  <c r="K386" i="6"/>
  <c r="K384" i="6" s="1"/>
  <c r="K385" i="6" s="1"/>
  <c r="K342" i="6"/>
  <c r="K340" i="6" s="1"/>
  <c r="K341" i="6" s="1"/>
  <c r="P342" i="6"/>
  <c r="P340" i="6" s="1"/>
  <c r="P341" i="6" s="1"/>
  <c r="G342" i="6"/>
  <c r="G340" i="6" s="1"/>
  <c r="G341" i="6" s="1"/>
  <c r="L342" i="6"/>
  <c r="L340" i="6" s="1"/>
  <c r="L341" i="6" s="1"/>
  <c r="R342" i="6"/>
  <c r="R340" i="6" s="1"/>
  <c r="R341" i="6" s="1"/>
  <c r="H342" i="6"/>
  <c r="H340" i="6" s="1"/>
  <c r="H341" i="6" s="1"/>
  <c r="N342" i="6"/>
  <c r="N340" i="6" s="1"/>
  <c r="N341" i="6" s="1"/>
  <c r="J342" i="6"/>
  <c r="J340" i="6" s="1"/>
  <c r="J341" i="6" s="1"/>
  <c r="Q342" i="6"/>
  <c r="Q340" i="6" s="1"/>
  <c r="Q341" i="6" s="1"/>
  <c r="O342" i="6"/>
  <c r="O340" i="6" s="1"/>
  <c r="O341" i="6" s="1"/>
  <c r="I342" i="6"/>
  <c r="I340" i="6" s="1"/>
  <c r="I341" i="6" s="1"/>
  <c r="M342" i="6"/>
  <c r="M340" i="6" s="1"/>
  <c r="M341" i="6" s="1"/>
  <c r="R1002" i="6"/>
  <c r="R1000" i="6" s="1"/>
  <c r="R1001" i="6" s="1"/>
  <c r="N1002" i="6"/>
  <c r="N1000" i="6" s="1"/>
  <c r="N1001" i="6" s="1"/>
  <c r="J1002" i="6"/>
  <c r="J1000" i="6" s="1"/>
  <c r="J1001" i="6" s="1"/>
  <c r="Q1002" i="6"/>
  <c r="Q1000" i="6" s="1"/>
  <c r="Q1001" i="6" s="1"/>
  <c r="O1002" i="6"/>
  <c r="O1000" i="6" s="1"/>
  <c r="O1001" i="6" s="1"/>
  <c r="M1002" i="6"/>
  <c r="M1000" i="6" s="1"/>
  <c r="M1001" i="6" s="1"/>
  <c r="K1002" i="6"/>
  <c r="K1000" i="6" s="1"/>
  <c r="K1001" i="6" s="1"/>
  <c r="I1002" i="6"/>
  <c r="I1000" i="6" s="1"/>
  <c r="I1001" i="6" s="1"/>
  <c r="L1002" i="6"/>
  <c r="L1000" i="6" s="1"/>
  <c r="L1001" i="6" s="1"/>
  <c r="H1002" i="6"/>
  <c r="H1000" i="6" s="1"/>
  <c r="H1001" i="6" s="1"/>
  <c r="P1002" i="6"/>
  <c r="P1000" i="6" s="1"/>
  <c r="P1001" i="6" s="1"/>
  <c r="G1002" i="6"/>
  <c r="G1000" i="6" s="1"/>
  <c r="G1001" i="6" s="1"/>
  <c r="O782" i="6"/>
  <c r="O780" i="6" s="1"/>
  <c r="O781" i="6" s="1"/>
  <c r="J782" i="6"/>
  <c r="J780" i="6" s="1"/>
  <c r="J781" i="6" s="1"/>
  <c r="K782" i="6"/>
  <c r="K780" i="6" s="1"/>
  <c r="K781" i="6" s="1"/>
  <c r="Q782" i="6"/>
  <c r="Q780" i="6" s="1"/>
  <c r="Q781" i="6" s="1"/>
  <c r="G782" i="6"/>
  <c r="G780" i="6" s="1"/>
  <c r="G781" i="6" s="1"/>
  <c r="M782" i="6"/>
  <c r="M780" i="6" s="1"/>
  <c r="M781" i="6" s="1"/>
  <c r="P782" i="6"/>
  <c r="P780" i="6" s="1"/>
  <c r="P781" i="6" s="1"/>
  <c r="I782" i="6"/>
  <c r="I780" i="6" s="1"/>
  <c r="I781" i="6" s="1"/>
  <c r="L782" i="6"/>
  <c r="L780" i="6" s="1"/>
  <c r="L781" i="6" s="1"/>
  <c r="H782" i="6"/>
  <c r="H780" i="6" s="1"/>
  <c r="H781" i="6" s="1"/>
  <c r="N782" i="6"/>
  <c r="N780" i="6" s="1"/>
  <c r="N781" i="6" s="1"/>
  <c r="R782" i="6"/>
  <c r="R780" i="6" s="1"/>
  <c r="R781" i="6" s="1"/>
  <c r="H672" i="6"/>
  <c r="H670" i="6" s="1"/>
  <c r="H671" i="6" s="1"/>
  <c r="R672" i="6"/>
  <c r="R670" i="6" s="1"/>
  <c r="R671" i="6" s="1"/>
  <c r="N672" i="6"/>
  <c r="N670" i="6" s="1"/>
  <c r="N671" i="6" s="1"/>
  <c r="J672" i="6"/>
  <c r="J670" i="6" s="1"/>
  <c r="J671" i="6" s="1"/>
  <c r="O672" i="6"/>
  <c r="O670" i="6" s="1"/>
  <c r="O671" i="6" s="1"/>
  <c r="Q672" i="6"/>
  <c r="Q670" i="6" s="1"/>
  <c r="Q671" i="6" s="1"/>
  <c r="K672" i="6"/>
  <c r="K670" i="6" s="1"/>
  <c r="K671" i="6" s="1"/>
  <c r="M672" i="6"/>
  <c r="M670" i="6" s="1"/>
  <c r="M671" i="6" s="1"/>
  <c r="P672" i="6"/>
  <c r="P670" i="6" s="1"/>
  <c r="P671" i="6" s="1"/>
  <c r="L672" i="6"/>
  <c r="L670" i="6" s="1"/>
  <c r="L671" i="6" s="1"/>
  <c r="G672" i="6"/>
  <c r="G670" i="6" s="1"/>
  <c r="G671" i="6" s="1"/>
  <c r="I672" i="6"/>
  <c r="I670" i="6" s="1"/>
  <c r="I671" i="6" s="1"/>
  <c r="O175" i="4"/>
  <c r="R173" i="4"/>
  <c r="K173" i="4"/>
  <c r="K175" i="4"/>
  <c r="N173" i="4"/>
  <c r="G173" i="4"/>
  <c r="G175" i="4"/>
  <c r="J173" i="4"/>
  <c r="Q175" i="4"/>
  <c r="P173" i="4"/>
  <c r="P175" i="4"/>
  <c r="L175" i="4"/>
  <c r="L173" i="4"/>
  <c r="R175" i="4"/>
  <c r="H175" i="4"/>
  <c r="H173" i="4"/>
  <c r="N175" i="4"/>
  <c r="Q173" i="4"/>
  <c r="I175" i="4"/>
  <c r="O173" i="4"/>
  <c r="I173" i="4"/>
  <c r="M173" i="4"/>
  <c r="M175" i="4"/>
  <c r="J175" i="4"/>
  <c r="O540" i="6"/>
  <c r="O538" i="6" s="1"/>
  <c r="O539" i="6" s="1"/>
  <c r="Q540" i="6"/>
  <c r="Q538" i="6" s="1"/>
  <c r="Q539" i="6" s="1"/>
  <c r="K540" i="6"/>
  <c r="K538" i="6" s="1"/>
  <c r="K539" i="6" s="1"/>
  <c r="M540" i="6"/>
  <c r="M538" i="6" s="1"/>
  <c r="M539" i="6" s="1"/>
  <c r="G540" i="6"/>
  <c r="G538" i="6" s="1"/>
  <c r="G539" i="6" s="1"/>
  <c r="I540" i="6"/>
  <c r="I538" i="6" s="1"/>
  <c r="I539" i="6" s="1"/>
  <c r="P540" i="6"/>
  <c r="P538" i="6" s="1"/>
  <c r="P539" i="6" s="1"/>
  <c r="L540" i="6"/>
  <c r="L538" i="6" s="1"/>
  <c r="L539" i="6" s="1"/>
  <c r="H540" i="6"/>
  <c r="H538" i="6" s="1"/>
  <c r="H539" i="6" s="1"/>
  <c r="R540" i="6"/>
  <c r="R538" i="6" s="1"/>
  <c r="R539" i="6" s="1"/>
  <c r="J540" i="6"/>
  <c r="J538" i="6" s="1"/>
  <c r="J539" i="6" s="1"/>
  <c r="N540" i="6"/>
  <c r="N538" i="6" s="1"/>
  <c r="N539" i="6" s="1"/>
  <c r="L191" i="4"/>
  <c r="Q193" i="4"/>
  <c r="H193" i="4"/>
  <c r="H191" i="4"/>
  <c r="M193" i="4"/>
  <c r="Q191" i="4"/>
  <c r="R193" i="4"/>
  <c r="I193" i="4"/>
  <c r="M191" i="4"/>
  <c r="N193" i="4"/>
  <c r="R191" i="4"/>
  <c r="I191" i="4"/>
  <c r="O193" i="4"/>
  <c r="J193" i="4"/>
  <c r="N191" i="4"/>
  <c r="K193" i="4"/>
  <c r="O191" i="4"/>
  <c r="J191" i="4"/>
  <c r="P191" i="4"/>
  <c r="G191" i="4"/>
  <c r="L193" i="4"/>
  <c r="P193" i="4"/>
  <c r="G193" i="4"/>
  <c r="K191" i="4"/>
  <c r="O211" i="4"/>
  <c r="L211" i="4"/>
  <c r="O209" i="4"/>
  <c r="K211" i="4"/>
  <c r="H211" i="4"/>
  <c r="K209" i="4"/>
  <c r="G211" i="4"/>
  <c r="Q209" i="4"/>
  <c r="G209" i="4"/>
  <c r="P209" i="4"/>
  <c r="M209" i="4"/>
  <c r="Q211" i="4"/>
  <c r="L209" i="4"/>
  <c r="I209" i="4"/>
  <c r="I211" i="4"/>
  <c r="H209" i="4"/>
  <c r="R211" i="4"/>
  <c r="R209" i="4"/>
  <c r="P211" i="4"/>
  <c r="J211" i="4"/>
  <c r="J209" i="4"/>
  <c r="M211" i="4"/>
  <c r="N211" i="4"/>
  <c r="N209" i="4"/>
  <c r="P275" i="6"/>
  <c r="L275" i="6"/>
  <c r="M275" i="6"/>
  <c r="O275" i="6"/>
  <c r="K275" i="6"/>
  <c r="H275" i="6"/>
  <c r="N275" i="6"/>
  <c r="J275" i="6"/>
  <c r="Q275" i="6"/>
  <c r="I275" i="6"/>
  <c r="R275" i="6"/>
  <c r="O271" i="6"/>
  <c r="T301" i="4"/>
  <c r="AE28" i="4"/>
  <c r="AE29" i="4"/>
  <c r="AE27" i="4"/>
  <c r="G301" i="4" l="1"/>
  <c r="H301" i="4"/>
  <c r="L301" i="4"/>
  <c r="P301" i="4"/>
  <c r="I301" i="4"/>
  <c r="M301" i="4"/>
  <c r="Q301" i="4"/>
  <c r="J301" i="4"/>
  <c r="N301" i="4"/>
  <c r="R301" i="4"/>
  <c r="K301" i="4"/>
  <c r="O301" i="4"/>
  <c r="G299" i="4"/>
  <c r="H299" i="4"/>
  <c r="L299" i="4"/>
  <c r="P299" i="4"/>
  <c r="I299" i="4"/>
  <c r="M299" i="4"/>
  <c r="Q299" i="4"/>
  <c r="J299" i="4"/>
  <c r="N299" i="4"/>
  <c r="R299" i="4"/>
  <c r="K299" i="4"/>
  <c r="O299" i="4"/>
  <c r="H45" i="8" l="1"/>
  <c r="I45" i="8"/>
  <c r="J45" i="8"/>
  <c r="K45" i="8"/>
  <c r="L45" i="8"/>
  <c r="M45" i="8"/>
  <c r="N45" i="8"/>
  <c r="Q45" i="8"/>
  <c r="G45" i="8"/>
  <c r="F45" i="8" s="1"/>
  <c r="P43" i="7" l="1"/>
  <c r="Q43" i="7"/>
  <c r="E19" i="7" l="1"/>
  <c r="F164" i="4" l="1"/>
  <c r="F163" i="4"/>
  <c r="F162" i="4"/>
  <c r="F161" i="4"/>
  <c r="F160" i="4"/>
  <c r="F159" i="4"/>
  <c r="F158" i="4"/>
  <c r="F157" i="4"/>
  <c r="F156" i="4"/>
  <c r="F155" i="4"/>
  <c r="F154" i="4"/>
  <c r="F153" i="4"/>
  <c r="F152" i="4"/>
  <c r="F151" i="4"/>
  <c r="F150" i="4"/>
  <c r="F149" i="4"/>
  <c r="F148" i="4"/>
  <c r="F147" i="4"/>
  <c r="F310" i="6" l="1"/>
  <c r="F309" i="6"/>
  <c r="F308" i="6"/>
  <c r="F307" i="6"/>
  <c r="F306" i="6"/>
  <c r="F305" i="6"/>
  <c r="F304" i="6"/>
  <c r="F303" i="6"/>
  <c r="F302" i="6"/>
  <c r="F301" i="6"/>
  <c r="F300" i="6"/>
  <c r="F299" i="6"/>
  <c r="F298" i="6"/>
  <c r="F297" i="6"/>
  <c r="F296" i="6"/>
  <c r="F295" i="6"/>
  <c r="F294" i="6"/>
  <c r="F293" i="6"/>
  <c r="F292" i="6"/>
  <c r="F291" i="6"/>
  <c r="F290" i="6"/>
  <c r="F289" i="6"/>
  <c r="F311" i="6"/>
  <c r="F312" i="6"/>
  <c r="F313" i="6"/>
  <c r="F314" i="6"/>
  <c r="F315" i="6"/>
  <c r="F316" i="6"/>
  <c r="F317" i="6"/>
  <c r="F318" i="6"/>
  <c r="F319" i="6"/>
  <c r="F320" i="6"/>
  <c r="F321" i="6"/>
  <c r="F322" i="6"/>
  <c r="F323" i="6"/>
  <c r="F324" i="6"/>
  <c r="F325" i="6"/>
  <c r="F326" i="6"/>
  <c r="F327" i="6"/>
  <c r="F328" i="6"/>
  <c r="F329" i="6"/>
  <c r="F330" i="6"/>
  <c r="F331" i="6"/>
  <c r="F827" i="6" l="1"/>
  <c r="F342" i="6"/>
  <c r="F276" i="6"/>
  <c r="F254" i="6"/>
  <c r="F232" i="6"/>
  <c r="F233" i="6"/>
  <c r="F210" i="6"/>
  <c r="F188" i="6"/>
  <c r="F166" i="6"/>
  <c r="F144" i="6"/>
  <c r="F122" i="6"/>
  <c r="F100" i="6"/>
  <c r="F78" i="6"/>
  <c r="F77" i="6"/>
  <c r="F76" i="6"/>
  <c r="F56" i="6"/>
  <c r="F12" i="6"/>
  <c r="F34" i="6"/>
  <c r="I7" i="6" l="1"/>
  <c r="J7" i="6"/>
  <c r="K7" i="6"/>
  <c r="L7" i="6"/>
  <c r="M7" i="6"/>
  <c r="N7" i="6"/>
  <c r="O7" i="6"/>
  <c r="Q7" i="6"/>
  <c r="R7" i="6"/>
  <c r="H7" i="6"/>
  <c r="H57" i="6" l="1"/>
  <c r="I57" i="6" s="1"/>
  <c r="J57" i="6" s="1"/>
  <c r="K57" i="6" s="1"/>
  <c r="L57" i="6" s="1"/>
  <c r="M57" i="6" s="1"/>
  <c r="N57" i="6" s="1"/>
  <c r="O57" i="6" s="1"/>
  <c r="Q57" i="6" l="1"/>
  <c r="R57" i="6" s="1"/>
  <c r="P57" i="6"/>
  <c r="F297" i="4"/>
  <c r="F298" i="4"/>
  <c r="F299" i="4"/>
  <c r="F300" i="4"/>
  <c r="F301" i="4"/>
  <c r="F279" i="4"/>
  <c r="F280" i="4"/>
  <c r="F281" i="4"/>
  <c r="F282" i="4"/>
  <c r="F283" i="4"/>
  <c r="F261" i="4"/>
  <c r="F262" i="4"/>
  <c r="F263" i="4"/>
  <c r="F264" i="4"/>
  <c r="F265" i="4"/>
  <c r="F243" i="4"/>
  <c r="F244" i="4"/>
  <c r="F245" i="4"/>
  <c r="F246" i="4"/>
  <c r="F247" i="4"/>
  <c r="F248" i="4"/>
  <c r="F225" i="4"/>
  <c r="F226" i="4"/>
  <c r="F227" i="4"/>
  <c r="F228" i="4"/>
  <c r="F229" i="4"/>
  <c r="F207" i="4"/>
  <c r="F208" i="4"/>
  <c r="F209" i="4"/>
  <c r="F210" i="4"/>
  <c r="F211" i="4"/>
  <c r="F189" i="4"/>
  <c r="F190" i="4"/>
  <c r="F191" i="4"/>
  <c r="F192" i="4"/>
  <c r="F193" i="4"/>
  <c r="F171" i="4"/>
  <c r="F172" i="4"/>
  <c r="F173" i="4"/>
  <c r="F174" i="4"/>
  <c r="F175" i="4"/>
  <c r="F176" i="4"/>
  <c r="F135" i="4"/>
  <c r="F136" i="4"/>
  <c r="F137" i="4"/>
  <c r="F138" i="4"/>
  <c r="F139" i="4"/>
  <c r="F140" i="4"/>
  <c r="F141" i="4"/>
  <c r="F115" i="4"/>
  <c r="F116" i="4"/>
  <c r="F117" i="4"/>
  <c r="F118" i="4"/>
  <c r="F119" i="4"/>
  <c r="F120" i="4"/>
  <c r="F121" i="4"/>
  <c r="F122" i="4"/>
  <c r="F99" i="4"/>
  <c r="F100" i="4"/>
  <c r="F101" i="4"/>
  <c r="F102" i="4"/>
  <c r="F103" i="4"/>
  <c r="F81" i="4"/>
  <c r="F82" i="4"/>
  <c r="F83" i="4"/>
  <c r="F84" i="4"/>
  <c r="F85" i="4"/>
  <c r="F86" i="4"/>
  <c r="F63" i="4"/>
  <c r="F64" i="4"/>
  <c r="F65" i="4"/>
  <c r="F66" i="4"/>
  <c r="F67" i="4"/>
  <c r="F45" i="4"/>
  <c r="F46" i="4"/>
  <c r="F47" i="4"/>
  <c r="F48" i="4"/>
  <c r="F49" i="4"/>
  <c r="F50" i="4"/>
  <c r="F27" i="4"/>
  <c r="F28" i="4"/>
  <c r="F29" i="4"/>
  <c r="F30" i="4"/>
  <c r="F31" i="4"/>
  <c r="F13" i="4" l="1"/>
  <c r="E23" i="8"/>
  <c r="E16" i="8"/>
  <c r="F9" i="4"/>
  <c r="F8" i="4"/>
  <c r="E28" i="7" l="1"/>
  <c r="E29" i="7"/>
  <c r="E30" i="7"/>
  <c r="E31" i="7"/>
  <c r="E27" i="7"/>
  <c r="E34" i="7"/>
  <c r="E33" i="7"/>
  <c r="E25" i="7"/>
  <c r="E24" i="7"/>
  <c r="E22" i="7"/>
  <c r="E20" i="7"/>
  <c r="E17" i="7"/>
  <c r="E16" i="7"/>
  <c r="E15" i="7"/>
  <c r="E14" i="7"/>
  <c r="E12" i="7"/>
  <c r="E11" i="7"/>
  <c r="L11" i="7" s="1"/>
  <c r="E10" i="7"/>
  <c r="F4" i="6" l="1"/>
  <c r="F5" i="6"/>
  <c r="F6" i="6"/>
  <c r="F7" i="6"/>
  <c r="F8" i="6"/>
  <c r="F9" i="6"/>
  <c r="F10" i="6"/>
  <c r="F11" i="6"/>
  <c r="F13" i="6"/>
  <c r="F14" i="6"/>
  <c r="F15" i="6"/>
  <c r="F16" i="6"/>
  <c r="F17" i="6"/>
  <c r="F18" i="6"/>
  <c r="F19" i="6"/>
  <c r="F20" i="6"/>
  <c r="F21" i="6"/>
  <c r="F22" i="6"/>
  <c r="F23" i="6"/>
  <c r="F24" i="6"/>
  <c r="F25" i="6"/>
  <c r="F26" i="6"/>
  <c r="F27" i="6"/>
  <c r="F28" i="6"/>
  <c r="F29" i="6"/>
  <c r="F30" i="6"/>
  <c r="F31" i="6"/>
  <c r="F32" i="6"/>
  <c r="F33" i="6"/>
  <c r="F35" i="6"/>
  <c r="F36" i="6"/>
  <c r="F37" i="6"/>
  <c r="F38" i="6"/>
  <c r="F39" i="6"/>
  <c r="F40" i="6"/>
  <c r="F41" i="6"/>
  <c r="F42" i="6"/>
  <c r="F43" i="6"/>
  <c r="F44" i="6"/>
  <c r="F45" i="6"/>
  <c r="F46" i="6"/>
  <c r="F47" i="6"/>
  <c r="F48" i="6"/>
  <c r="F49" i="6"/>
  <c r="F50" i="6"/>
  <c r="F51" i="6"/>
  <c r="F52" i="6"/>
  <c r="F53" i="6"/>
  <c r="F54" i="6"/>
  <c r="F55" i="6"/>
  <c r="F57" i="6"/>
  <c r="F58" i="6"/>
  <c r="F59" i="6"/>
  <c r="F60" i="6"/>
  <c r="F61" i="6"/>
  <c r="F62" i="6"/>
  <c r="F63" i="6"/>
  <c r="F64" i="6"/>
  <c r="F65" i="6"/>
  <c r="F66" i="6"/>
  <c r="F67" i="6"/>
  <c r="F68" i="6"/>
  <c r="F69" i="6"/>
  <c r="F70" i="6"/>
  <c r="F71" i="6"/>
  <c r="F72" i="6"/>
  <c r="F73" i="6"/>
  <c r="F74" i="6"/>
  <c r="F75" i="6"/>
  <c r="F79" i="6"/>
  <c r="F80" i="6"/>
  <c r="F81" i="6"/>
  <c r="F82" i="6"/>
  <c r="F83" i="6"/>
  <c r="F84" i="6"/>
  <c r="F85" i="6"/>
  <c r="F86" i="6"/>
  <c r="F87" i="6"/>
  <c r="F88" i="6"/>
  <c r="F89" i="6"/>
  <c r="F90" i="6"/>
  <c r="F91" i="6"/>
  <c r="F92" i="6"/>
  <c r="F93" i="6"/>
  <c r="F94" i="6"/>
  <c r="F95" i="6"/>
  <c r="F96" i="6"/>
  <c r="F97" i="6"/>
  <c r="F98" i="6"/>
  <c r="F99" i="6"/>
  <c r="F101" i="6"/>
  <c r="F102" i="6"/>
  <c r="F103" i="6"/>
  <c r="F104" i="6"/>
  <c r="F105" i="6"/>
  <c r="F106" i="6"/>
  <c r="F107" i="6"/>
  <c r="F108" i="6"/>
  <c r="F109" i="6"/>
  <c r="F110" i="6"/>
  <c r="F111" i="6"/>
  <c r="F112" i="6"/>
  <c r="F113" i="6"/>
  <c r="F114" i="6"/>
  <c r="F115" i="6"/>
  <c r="F116" i="6"/>
  <c r="F117" i="6"/>
  <c r="F118" i="6"/>
  <c r="F119" i="6"/>
  <c r="F120" i="6"/>
  <c r="F121" i="6"/>
  <c r="F123" i="6"/>
  <c r="F124" i="6"/>
  <c r="F125" i="6"/>
  <c r="F126" i="6"/>
  <c r="F127" i="6"/>
  <c r="F128" i="6"/>
  <c r="F129" i="6"/>
  <c r="F130" i="6"/>
  <c r="F131" i="6"/>
  <c r="F132" i="6"/>
  <c r="F133" i="6"/>
  <c r="F134" i="6"/>
  <c r="F135" i="6"/>
  <c r="F136" i="6"/>
  <c r="F137" i="6"/>
  <c r="F138" i="6"/>
  <c r="F139" i="6"/>
  <c r="F140" i="6"/>
  <c r="F141" i="6"/>
  <c r="F142" i="6"/>
  <c r="F143" i="6"/>
  <c r="F145" i="6"/>
  <c r="F146" i="6"/>
  <c r="F147" i="6"/>
  <c r="F148" i="6"/>
  <c r="F149" i="6"/>
  <c r="F150" i="6"/>
  <c r="F151" i="6"/>
  <c r="F152" i="6"/>
  <c r="F153" i="6"/>
  <c r="F154" i="6"/>
  <c r="F155" i="6"/>
  <c r="F156" i="6"/>
  <c r="F157" i="6"/>
  <c r="F158" i="6"/>
  <c r="F159" i="6"/>
  <c r="F160" i="6"/>
  <c r="F161" i="6"/>
  <c r="F162" i="6"/>
  <c r="F163" i="6"/>
  <c r="F164" i="6"/>
  <c r="F165" i="6"/>
  <c r="F167" i="6"/>
  <c r="F168" i="6"/>
  <c r="F169" i="6"/>
  <c r="F170" i="6"/>
  <c r="F171" i="6"/>
  <c r="F172" i="6"/>
  <c r="F173" i="6"/>
  <c r="F174" i="6"/>
  <c r="F175" i="6"/>
  <c r="F176" i="6"/>
  <c r="F177" i="6"/>
  <c r="F178" i="6"/>
  <c r="F179" i="6"/>
  <c r="F180" i="6"/>
  <c r="F181" i="6"/>
  <c r="F182" i="6"/>
  <c r="F183" i="6"/>
  <c r="F184" i="6"/>
  <c r="F185" i="6"/>
  <c r="F186" i="6"/>
  <c r="F187" i="6"/>
  <c r="F189" i="6"/>
  <c r="F190" i="6"/>
  <c r="F191" i="6"/>
  <c r="F192" i="6"/>
  <c r="F193" i="6"/>
  <c r="F194" i="6"/>
  <c r="F195" i="6"/>
  <c r="F196" i="6"/>
  <c r="F197" i="6"/>
  <c r="F198" i="6"/>
  <c r="F199" i="6"/>
  <c r="F200" i="6"/>
  <c r="F201" i="6"/>
  <c r="F202" i="6"/>
  <c r="F203" i="6"/>
  <c r="F204" i="6"/>
  <c r="F205" i="6"/>
  <c r="F206" i="6"/>
  <c r="F207" i="6"/>
  <c r="F208" i="6"/>
  <c r="F209" i="6"/>
  <c r="F211" i="6"/>
  <c r="F212" i="6"/>
  <c r="F213" i="6"/>
  <c r="F214" i="6"/>
  <c r="F215" i="6"/>
  <c r="F216" i="6"/>
  <c r="F217" i="6"/>
  <c r="F218" i="6"/>
  <c r="F219" i="6"/>
  <c r="F220" i="6"/>
  <c r="F221" i="6"/>
  <c r="F222" i="6"/>
  <c r="F223" i="6"/>
  <c r="F224" i="6"/>
  <c r="F225" i="6"/>
  <c r="F226" i="6"/>
  <c r="F227" i="6"/>
  <c r="F228" i="6"/>
  <c r="F229" i="6"/>
  <c r="F230" i="6"/>
  <c r="F231" i="6"/>
  <c r="F234" i="6"/>
  <c r="F235" i="6"/>
  <c r="F238" i="6"/>
  <c r="F239" i="6"/>
  <c r="F240" i="6"/>
  <c r="F241" i="6"/>
  <c r="F242" i="6"/>
  <c r="F243" i="6"/>
  <c r="F244" i="6"/>
  <c r="F245" i="6"/>
  <c r="F246" i="6"/>
  <c r="F247" i="6"/>
  <c r="F248" i="6"/>
  <c r="F249" i="6"/>
  <c r="F250" i="6"/>
  <c r="F251" i="6"/>
  <c r="F252" i="6"/>
  <c r="F253" i="6"/>
  <c r="F255" i="6"/>
  <c r="F256" i="6"/>
  <c r="F257" i="6"/>
  <c r="F258" i="6"/>
  <c r="F259" i="6"/>
  <c r="F260" i="6"/>
  <c r="F261" i="6"/>
  <c r="F262" i="6"/>
  <c r="F263" i="6"/>
  <c r="F264" i="6"/>
  <c r="F265" i="6"/>
  <c r="F266" i="6"/>
  <c r="F267" i="6"/>
  <c r="F268" i="6"/>
  <c r="F269" i="6"/>
  <c r="F270" i="6"/>
  <c r="F271" i="6"/>
  <c r="F272" i="6"/>
  <c r="F273" i="6"/>
  <c r="F274" i="6"/>
  <c r="F275" i="6"/>
  <c r="F277" i="6"/>
  <c r="F278" i="6"/>
  <c r="F279" i="6"/>
  <c r="F280" i="6"/>
  <c r="F281" i="6"/>
  <c r="F282" i="6"/>
  <c r="F283" i="6"/>
  <c r="F284" i="6"/>
  <c r="F285" i="6"/>
  <c r="F286" i="6"/>
  <c r="F287" i="6"/>
  <c r="F288" i="6"/>
  <c r="F332" i="6"/>
  <c r="F333" i="6"/>
  <c r="F334" i="6"/>
  <c r="F335" i="6"/>
  <c r="F336" i="6"/>
  <c r="F337" i="6"/>
  <c r="F338" i="6"/>
  <c r="F339" i="6"/>
  <c r="F340" i="6"/>
  <c r="F341" i="6"/>
  <c r="F343" i="6"/>
  <c r="F344" i="6"/>
  <c r="F345" i="6"/>
  <c r="F346" i="6"/>
  <c r="F347" i="6"/>
  <c r="F348" i="6"/>
  <c r="F349" i="6"/>
  <c r="F350" i="6"/>
  <c r="F351" i="6"/>
  <c r="F352" i="6"/>
  <c r="F353" i="6"/>
  <c r="F354" i="6"/>
  <c r="F355" i="6"/>
  <c r="F356" i="6"/>
  <c r="F357" i="6"/>
  <c r="F358" i="6"/>
  <c r="F359" i="6"/>
  <c r="F360" i="6"/>
  <c r="F361" i="6"/>
  <c r="F362" i="6"/>
  <c r="F363" i="6"/>
  <c r="F365" i="6"/>
  <c r="F366" i="6"/>
  <c r="F367" i="6"/>
  <c r="F368" i="6"/>
  <c r="F369" i="6"/>
  <c r="F370" i="6"/>
  <c r="F371" i="6"/>
  <c r="F372" i="6"/>
  <c r="F373" i="6"/>
  <c r="F374" i="6"/>
  <c r="F375" i="6"/>
  <c r="F376" i="6"/>
  <c r="F377" i="6"/>
  <c r="F378" i="6"/>
  <c r="F379" i="6"/>
  <c r="F380" i="6"/>
  <c r="F381" i="6"/>
  <c r="F382" i="6"/>
  <c r="F383" i="6"/>
  <c r="F384" i="6"/>
  <c r="F385" i="6"/>
  <c r="F387" i="6"/>
  <c r="F388" i="6"/>
  <c r="F389" i="6"/>
  <c r="F390" i="6"/>
  <c r="F391" i="6"/>
  <c r="F392" i="6"/>
  <c r="F393" i="6"/>
  <c r="F394" i="6"/>
  <c r="F395" i="6"/>
  <c r="F396" i="6"/>
  <c r="F397" i="6"/>
  <c r="F398" i="6"/>
  <c r="F399" i="6"/>
  <c r="F400" i="6"/>
  <c r="F401" i="6"/>
  <c r="F402" i="6"/>
  <c r="F403" i="6"/>
  <c r="F404" i="6"/>
  <c r="F405" i="6"/>
  <c r="F406" i="6"/>
  <c r="F407" i="6"/>
  <c r="F409" i="6"/>
  <c r="F410" i="6"/>
  <c r="F411" i="6"/>
  <c r="F412" i="6"/>
  <c r="F413" i="6"/>
  <c r="F414" i="6"/>
  <c r="F415" i="6"/>
  <c r="F416" i="6"/>
  <c r="F417" i="6"/>
  <c r="F418" i="6"/>
  <c r="F419" i="6"/>
  <c r="F420" i="6"/>
  <c r="F421" i="6"/>
  <c r="F422" i="6"/>
  <c r="F423" i="6"/>
  <c r="F424" i="6"/>
  <c r="F425" i="6"/>
  <c r="F426" i="6"/>
  <c r="F427" i="6"/>
  <c r="F428" i="6"/>
  <c r="F429" i="6"/>
  <c r="F431" i="6"/>
  <c r="F432" i="6"/>
  <c r="F433" i="6"/>
  <c r="F434" i="6"/>
  <c r="F435" i="6"/>
  <c r="F436" i="6"/>
  <c r="F437" i="6"/>
  <c r="F438" i="6"/>
  <c r="F439" i="6"/>
  <c r="F440" i="6"/>
  <c r="F441" i="6"/>
  <c r="F442" i="6"/>
  <c r="F443" i="6"/>
  <c r="F444" i="6"/>
  <c r="F445" i="6"/>
  <c r="F446" i="6"/>
  <c r="F447" i="6"/>
  <c r="F448" i="6"/>
  <c r="F449" i="6"/>
  <c r="F450" i="6"/>
  <c r="F451" i="6"/>
  <c r="F453" i="6"/>
  <c r="F454" i="6"/>
  <c r="F455" i="6"/>
  <c r="F456" i="6"/>
  <c r="F457" i="6"/>
  <c r="F458" i="6"/>
  <c r="F459" i="6"/>
  <c r="F460" i="6"/>
  <c r="F461" i="6"/>
  <c r="F462" i="6"/>
  <c r="F463" i="6"/>
  <c r="F464" i="6"/>
  <c r="F465" i="6"/>
  <c r="F466" i="6"/>
  <c r="F467" i="6"/>
  <c r="F468" i="6"/>
  <c r="F469" i="6"/>
  <c r="F470" i="6"/>
  <c r="F471" i="6"/>
  <c r="F472" i="6"/>
  <c r="F473" i="6"/>
  <c r="F475" i="6"/>
  <c r="F476" i="6"/>
  <c r="F477" i="6"/>
  <c r="F478" i="6"/>
  <c r="F479" i="6"/>
  <c r="F480" i="6"/>
  <c r="F481" i="6"/>
  <c r="F482" i="6"/>
  <c r="F483" i="6"/>
  <c r="F484" i="6"/>
  <c r="F485" i="6"/>
  <c r="F486" i="6"/>
  <c r="F487" i="6"/>
  <c r="F488" i="6"/>
  <c r="F489" i="6"/>
  <c r="F490" i="6"/>
  <c r="F491" i="6"/>
  <c r="F492" i="6"/>
  <c r="F493" i="6"/>
  <c r="F494" i="6"/>
  <c r="F495" i="6"/>
  <c r="F497" i="6"/>
  <c r="F498" i="6"/>
  <c r="F499" i="6"/>
  <c r="F500" i="6"/>
  <c r="F501" i="6"/>
  <c r="F502" i="6"/>
  <c r="F503" i="6"/>
  <c r="F504" i="6"/>
  <c r="F505" i="6"/>
  <c r="F506" i="6"/>
  <c r="F507" i="6"/>
  <c r="F508" i="6"/>
  <c r="F509" i="6"/>
  <c r="F510" i="6"/>
  <c r="F511" i="6"/>
  <c r="F512" i="6"/>
  <c r="F513" i="6"/>
  <c r="F514" i="6"/>
  <c r="F515" i="6"/>
  <c r="F516" i="6"/>
  <c r="F517" i="6"/>
  <c r="F519" i="6"/>
  <c r="F520" i="6"/>
  <c r="F521" i="6"/>
  <c r="F522" i="6"/>
  <c r="F523" i="6"/>
  <c r="F524" i="6"/>
  <c r="F525" i="6"/>
  <c r="F526" i="6"/>
  <c r="F527" i="6"/>
  <c r="F528" i="6"/>
  <c r="F529" i="6"/>
  <c r="F530" i="6"/>
  <c r="F531" i="6"/>
  <c r="F532" i="6"/>
  <c r="F533" i="6"/>
  <c r="F534" i="6"/>
  <c r="F535" i="6"/>
  <c r="F536" i="6"/>
  <c r="F537" i="6"/>
  <c r="F538" i="6"/>
  <c r="F539" i="6"/>
  <c r="F541" i="6"/>
  <c r="F542" i="6"/>
  <c r="F543" i="6"/>
  <c r="F544" i="6"/>
  <c r="F545" i="6"/>
  <c r="F546" i="6"/>
  <c r="F547" i="6"/>
  <c r="F548" i="6"/>
  <c r="F549" i="6"/>
  <c r="F550" i="6"/>
  <c r="F551" i="6"/>
  <c r="F552" i="6"/>
  <c r="F553" i="6"/>
  <c r="F554" i="6"/>
  <c r="F555" i="6"/>
  <c r="F556" i="6"/>
  <c r="F557" i="6"/>
  <c r="F558" i="6"/>
  <c r="F559" i="6"/>
  <c r="F560" i="6"/>
  <c r="F561" i="6"/>
  <c r="F563" i="6"/>
  <c r="F564" i="6"/>
  <c r="F565" i="6"/>
  <c r="F566" i="6"/>
  <c r="F567" i="6"/>
  <c r="F568" i="6"/>
  <c r="F569" i="6"/>
  <c r="F570" i="6"/>
  <c r="F571" i="6"/>
  <c r="F572" i="6"/>
  <c r="F573" i="6"/>
  <c r="F574" i="6"/>
  <c r="F575" i="6"/>
  <c r="F576" i="6"/>
  <c r="F577" i="6"/>
  <c r="F578" i="6"/>
  <c r="F579" i="6"/>
  <c r="F580" i="6"/>
  <c r="F581" i="6"/>
  <c r="F582" i="6"/>
  <c r="F583" i="6"/>
  <c r="F585" i="6"/>
  <c r="F586" i="6"/>
  <c r="F587" i="6"/>
  <c r="F588" i="6"/>
  <c r="F589" i="6"/>
  <c r="F590" i="6"/>
  <c r="F591" i="6"/>
  <c r="F592" i="6"/>
  <c r="F593" i="6"/>
  <c r="F594" i="6"/>
  <c r="F595" i="6"/>
  <c r="F596" i="6"/>
  <c r="F597" i="6"/>
  <c r="F598" i="6"/>
  <c r="F599" i="6"/>
  <c r="F600" i="6"/>
  <c r="F601" i="6"/>
  <c r="F602" i="6"/>
  <c r="F603" i="6"/>
  <c r="F604" i="6"/>
  <c r="F605" i="6"/>
  <c r="F607" i="6"/>
  <c r="F608" i="6"/>
  <c r="F609" i="6"/>
  <c r="F610" i="6"/>
  <c r="F611" i="6"/>
  <c r="F612" i="6"/>
  <c r="F613" i="6"/>
  <c r="F614" i="6"/>
  <c r="F615" i="6"/>
  <c r="F616" i="6"/>
  <c r="F617" i="6"/>
  <c r="F618" i="6"/>
  <c r="F619" i="6"/>
  <c r="F620" i="6"/>
  <c r="F621" i="6"/>
  <c r="F622" i="6"/>
  <c r="F623" i="6"/>
  <c r="F624" i="6"/>
  <c r="F625" i="6"/>
  <c r="F626" i="6"/>
  <c r="F627" i="6"/>
  <c r="F629" i="6"/>
  <c r="F630" i="6"/>
  <c r="F631" i="6"/>
  <c r="F632" i="6"/>
  <c r="F633" i="6"/>
  <c r="F634" i="6"/>
  <c r="F635" i="6"/>
  <c r="F636" i="6"/>
  <c r="F637" i="6"/>
  <c r="F638" i="6"/>
  <c r="F639" i="6"/>
  <c r="F640" i="6"/>
  <c r="F641" i="6"/>
  <c r="F642" i="6"/>
  <c r="F643" i="6"/>
  <c r="F644" i="6"/>
  <c r="F645" i="6"/>
  <c r="F646" i="6"/>
  <c r="F647" i="6"/>
  <c r="F648" i="6"/>
  <c r="F649" i="6"/>
  <c r="F651" i="6"/>
  <c r="F652" i="6"/>
  <c r="F653" i="6"/>
  <c r="F654" i="6"/>
  <c r="F655" i="6"/>
  <c r="F656" i="6"/>
  <c r="F657" i="6"/>
  <c r="F658" i="6"/>
  <c r="F659" i="6"/>
  <c r="F660" i="6"/>
  <c r="F661" i="6"/>
  <c r="F662" i="6"/>
  <c r="F663" i="6"/>
  <c r="F664" i="6"/>
  <c r="F665" i="6"/>
  <c r="F666" i="6"/>
  <c r="F667" i="6"/>
  <c r="F668" i="6"/>
  <c r="F669" i="6"/>
  <c r="F670" i="6"/>
  <c r="F671" i="6"/>
  <c r="F673" i="6"/>
  <c r="F674" i="6"/>
  <c r="F675" i="6"/>
  <c r="F676" i="6"/>
  <c r="F677" i="6"/>
  <c r="F678" i="6"/>
  <c r="F679" i="6"/>
  <c r="F680" i="6"/>
  <c r="F681" i="6"/>
  <c r="F682" i="6"/>
  <c r="F683" i="6"/>
  <c r="F684" i="6"/>
  <c r="F685" i="6"/>
  <c r="F686" i="6"/>
  <c r="F687" i="6"/>
  <c r="F688" i="6"/>
  <c r="F689" i="6"/>
  <c r="F690" i="6"/>
  <c r="F691" i="6"/>
  <c r="F692" i="6"/>
  <c r="F693" i="6"/>
  <c r="F695" i="6"/>
  <c r="F696" i="6"/>
  <c r="F697" i="6"/>
  <c r="F698" i="6"/>
  <c r="F699" i="6"/>
  <c r="F700" i="6"/>
  <c r="F701" i="6"/>
  <c r="F702" i="6"/>
  <c r="F703" i="6"/>
  <c r="F704" i="6"/>
  <c r="F705" i="6"/>
  <c r="F706" i="6"/>
  <c r="F707" i="6"/>
  <c r="F708" i="6"/>
  <c r="F709" i="6"/>
  <c r="F710" i="6"/>
  <c r="F711" i="6"/>
  <c r="F712" i="6"/>
  <c r="F713" i="6"/>
  <c r="F714" i="6"/>
  <c r="F715" i="6"/>
  <c r="F717" i="6"/>
  <c r="F718" i="6"/>
  <c r="F719" i="6"/>
  <c r="F720" i="6"/>
  <c r="F721" i="6"/>
  <c r="F722" i="6"/>
  <c r="F723" i="6"/>
  <c r="F724" i="6"/>
  <c r="F725" i="6"/>
  <c r="F726" i="6"/>
  <c r="F727" i="6"/>
  <c r="F728" i="6"/>
  <c r="F729" i="6"/>
  <c r="F730" i="6"/>
  <c r="F731" i="6"/>
  <c r="F732" i="6"/>
  <c r="F733" i="6"/>
  <c r="F734" i="6"/>
  <c r="F735" i="6"/>
  <c r="F736" i="6"/>
  <c r="F737" i="6"/>
  <c r="F739" i="6"/>
  <c r="F740" i="6"/>
  <c r="F741" i="6"/>
  <c r="F742" i="6"/>
  <c r="F743" i="6"/>
  <c r="F744" i="6"/>
  <c r="F745" i="6"/>
  <c r="F746" i="6"/>
  <c r="F747" i="6"/>
  <c r="F748" i="6"/>
  <c r="F749" i="6"/>
  <c r="F750" i="6"/>
  <c r="F751" i="6"/>
  <c r="F752" i="6"/>
  <c r="F753" i="6"/>
  <c r="F754" i="6"/>
  <c r="F755" i="6"/>
  <c r="F756" i="6"/>
  <c r="F757" i="6"/>
  <c r="F758" i="6"/>
  <c r="F759" i="6"/>
  <c r="F761" i="6"/>
  <c r="F762" i="6"/>
  <c r="F763" i="6"/>
  <c r="F764" i="6"/>
  <c r="F765" i="6"/>
  <c r="F766" i="6"/>
  <c r="F767" i="6"/>
  <c r="F768" i="6"/>
  <c r="F769" i="6"/>
  <c r="F770" i="6"/>
  <c r="F771" i="6"/>
  <c r="F772" i="6"/>
  <c r="F773" i="6"/>
  <c r="F774" i="6"/>
  <c r="F775" i="6"/>
  <c r="F776" i="6"/>
  <c r="F777" i="6"/>
  <c r="F778" i="6"/>
  <c r="F779" i="6"/>
  <c r="F780" i="6"/>
  <c r="F781" i="6"/>
  <c r="F783" i="6"/>
  <c r="F784" i="6"/>
  <c r="F785" i="6"/>
  <c r="F786" i="6"/>
  <c r="F787" i="6"/>
  <c r="F788" i="6"/>
  <c r="F789" i="6"/>
  <c r="F790" i="6"/>
  <c r="F791" i="6"/>
  <c r="F792" i="6"/>
  <c r="F793" i="6"/>
  <c r="F794" i="6"/>
  <c r="F795" i="6"/>
  <c r="F796" i="6"/>
  <c r="F797" i="6"/>
  <c r="F798" i="6"/>
  <c r="F799" i="6"/>
  <c r="F800" i="6"/>
  <c r="F801" i="6"/>
  <c r="F802" i="6"/>
  <c r="F803" i="6"/>
  <c r="F805" i="6"/>
  <c r="F806" i="6"/>
  <c r="F807" i="6"/>
  <c r="F808" i="6"/>
  <c r="F809" i="6"/>
  <c r="F810" i="6"/>
  <c r="F811" i="6"/>
  <c r="F812" i="6"/>
  <c r="F813" i="6"/>
  <c r="F814" i="6"/>
  <c r="F815" i="6"/>
  <c r="F816" i="6"/>
  <c r="F817" i="6"/>
  <c r="F818" i="6"/>
  <c r="F819" i="6"/>
  <c r="F820" i="6"/>
  <c r="F821" i="6"/>
  <c r="F822" i="6"/>
  <c r="F823" i="6"/>
  <c r="F824" i="6"/>
  <c r="F825" i="6"/>
  <c r="F828" i="6"/>
  <c r="F829" i="6"/>
  <c r="F830" i="6"/>
  <c r="F831" i="6"/>
  <c r="F832" i="6"/>
  <c r="F833" i="6"/>
  <c r="F834" i="6"/>
  <c r="F835" i="6"/>
  <c r="F836" i="6"/>
  <c r="F837" i="6"/>
  <c r="F838" i="6"/>
  <c r="F839" i="6"/>
  <c r="F840" i="6"/>
  <c r="F841" i="6"/>
  <c r="F842" i="6"/>
  <c r="F843" i="6"/>
  <c r="F844" i="6"/>
  <c r="F845" i="6"/>
  <c r="F846" i="6"/>
  <c r="F847" i="6"/>
  <c r="F849" i="6"/>
  <c r="F850" i="6"/>
  <c r="F851" i="6"/>
  <c r="F852" i="6"/>
  <c r="F853" i="6"/>
  <c r="F854" i="6"/>
  <c r="F855" i="6"/>
  <c r="F856" i="6"/>
  <c r="F857" i="6"/>
  <c r="F858" i="6"/>
  <c r="F859" i="6"/>
  <c r="F860" i="6"/>
  <c r="F861" i="6"/>
  <c r="F862" i="6"/>
  <c r="F863" i="6"/>
  <c r="F864" i="6"/>
  <c r="F865" i="6"/>
  <c r="F866" i="6"/>
  <c r="F867" i="6"/>
  <c r="F868" i="6"/>
  <c r="F869" i="6"/>
  <c r="F871" i="6"/>
  <c r="F872" i="6"/>
  <c r="F873" i="6"/>
  <c r="F874" i="6"/>
  <c r="F875" i="6"/>
  <c r="F876" i="6"/>
  <c r="F877" i="6"/>
  <c r="F878" i="6"/>
  <c r="F879" i="6"/>
  <c r="F880" i="6"/>
  <c r="F881" i="6"/>
  <c r="F882" i="6"/>
  <c r="F883" i="6"/>
  <c r="F884" i="6"/>
  <c r="F885" i="6"/>
  <c r="F886" i="6"/>
  <c r="F887" i="6"/>
  <c r="F888" i="6"/>
  <c r="F889" i="6"/>
  <c r="F890" i="6"/>
  <c r="F891" i="6"/>
  <c r="F893" i="6"/>
  <c r="F894" i="6"/>
  <c r="F895" i="6"/>
  <c r="F896" i="6"/>
  <c r="F897" i="6"/>
  <c r="F898" i="6"/>
  <c r="F899" i="6"/>
  <c r="F900" i="6"/>
  <c r="F901" i="6"/>
  <c r="F902" i="6"/>
  <c r="F903" i="6"/>
  <c r="F904" i="6"/>
  <c r="F905" i="6"/>
  <c r="F906" i="6"/>
  <c r="F907" i="6"/>
  <c r="F908" i="6"/>
  <c r="F909" i="6"/>
  <c r="F910" i="6"/>
  <c r="F911" i="6"/>
  <c r="F912" i="6"/>
  <c r="F913" i="6"/>
  <c r="F915" i="6"/>
  <c r="F916" i="6"/>
  <c r="F917" i="6"/>
  <c r="F918" i="6"/>
  <c r="F919" i="6"/>
  <c r="F920" i="6"/>
  <c r="F921" i="6"/>
  <c r="F922" i="6"/>
  <c r="F923" i="6"/>
  <c r="F924" i="6"/>
  <c r="F925" i="6"/>
  <c r="F926" i="6"/>
  <c r="F927" i="6"/>
  <c r="F928" i="6"/>
  <c r="F929" i="6"/>
  <c r="F930" i="6"/>
  <c r="F931" i="6"/>
  <c r="F932" i="6"/>
  <c r="F933" i="6"/>
  <c r="F934" i="6"/>
  <c r="F935" i="6"/>
  <c r="F937" i="6"/>
  <c r="F938" i="6"/>
  <c r="F939" i="6"/>
  <c r="F940" i="6"/>
  <c r="F941" i="6"/>
  <c r="F942" i="6"/>
  <c r="F943" i="6"/>
  <c r="F944" i="6"/>
  <c r="F945" i="6"/>
  <c r="F946" i="6"/>
  <c r="F947" i="6"/>
  <c r="F948" i="6"/>
  <c r="F949" i="6"/>
  <c r="F950" i="6"/>
  <c r="F951" i="6"/>
  <c r="F952" i="6"/>
  <c r="F953" i="6"/>
  <c r="F954" i="6"/>
  <c r="F955" i="6"/>
  <c r="F956" i="6"/>
  <c r="F957" i="6"/>
  <c r="F959" i="6"/>
  <c r="F960" i="6"/>
  <c r="F961" i="6"/>
  <c r="F962" i="6"/>
  <c r="F963" i="6"/>
  <c r="F964" i="6"/>
  <c r="F965" i="6"/>
  <c r="F966" i="6"/>
  <c r="F967" i="6"/>
  <c r="F968" i="6"/>
  <c r="F969" i="6"/>
  <c r="F970" i="6"/>
  <c r="F971" i="6"/>
  <c r="F972" i="6"/>
  <c r="F973" i="6"/>
  <c r="F974" i="6"/>
  <c r="F975" i="6"/>
  <c r="F976" i="6"/>
  <c r="F977" i="6"/>
  <c r="F978" i="6"/>
  <c r="F979" i="6"/>
  <c r="F981" i="6"/>
  <c r="F982" i="6"/>
  <c r="F983" i="6"/>
  <c r="F984" i="6"/>
  <c r="F985" i="6"/>
  <c r="F986" i="6"/>
  <c r="F987" i="6"/>
  <c r="F988" i="6"/>
  <c r="F989" i="6"/>
  <c r="F990" i="6"/>
  <c r="F991" i="6"/>
  <c r="F992" i="6"/>
  <c r="F993" i="6"/>
  <c r="F994" i="6"/>
  <c r="F995" i="6"/>
  <c r="F996" i="6"/>
  <c r="F997" i="6"/>
  <c r="F998" i="6"/>
  <c r="F999" i="6"/>
  <c r="F1000" i="6"/>
  <c r="F1001" i="6"/>
  <c r="F1003" i="6"/>
  <c r="F1004" i="6"/>
  <c r="F1005" i="6"/>
  <c r="F1006" i="6"/>
  <c r="F1007" i="6"/>
  <c r="F1008" i="6"/>
  <c r="F1009" i="6"/>
  <c r="F1010" i="6"/>
  <c r="F1011" i="6"/>
  <c r="F1012" i="6"/>
  <c r="F1013" i="6"/>
  <c r="F1014" i="6"/>
  <c r="E22" i="8"/>
  <c r="F12" i="4"/>
  <c r="AE4" i="4" l="1"/>
  <c r="AE5" i="4"/>
  <c r="AE6" i="4"/>
  <c r="AE7" i="4"/>
  <c r="AE8" i="4"/>
  <c r="AE9" i="4"/>
  <c r="AE10" i="4"/>
  <c r="AE11" i="4"/>
  <c r="AE12" i="4"/>
  <c r="AE13" i="4"/>
  <c r="AE14" i="4"/>
  <c r="AE15" i="4"/>
  <c r="AE16" i="4"/>
  <c r="AE17" i="4"/>
  <c r="AE18" i="4"/>
  <c r="AE19" i="4"/>
  <c r="AE20" i="4"/>
  <c r="AE21" i="4"/>
  <c r="AE22" i="4"/>
  <c r="AE23" i="4"/>
  <c r="AE24" i="4"/>
  <c r="AE25" i="4"/>
  <c r="AE26" i="4"/>
  <c r="AE30" i="4"/>
  <c r="AE31" i="4"/>
  <c r="AE32" i="4"/>
  <c r="AE33" i="4"/>
  <c r="AE34" i="4"/>
  <c r="AE35" i="4"/>
  <c r="AE36" i="4"/>
  <c r="AE37" i="4"/>
  <c r="AE38" i="4"/>
  <c r="AE39" i="4"/>
  <c r="AE40" i="4"/>
  <c r="AE41" i="4"/>
  <c r="AE42" i="4"/>
  <c r="AE43" i="4"/>
  <c r="AE44" i="4"/>
  <c r="AE45" i="4"/>
  <c r="AE46" i="4"/>
  <c r="AE47" i="4"/>
  <c r="AE48" i="4"/>
  <c r="AE49" i="4"/>
  <c r="AE50" i="4"/>
  <c r="AE51" i="4"/>
  <c r="AE52" i="4"/>
  <c r="AE53" i="4"/>
  <c r="AE3" i="4"/>
  <c r="F38" i="7" l="1"/>
  <c r="F38" i="8"/>
  <c r="U5" i="8" l="1"/>
  <c r="U4" i="8"/>
  <c r="U3" i="8"/>
  <c r="K6" i="8"/>
  <c r="K5" i="8"/>
  <c r="K4" i="8"/>
  <c r="K3" i="8"/>
  <c r="K2" i="8"/>
  <c r="E19" i="8"/>
  <c r="E20" i="8"/>
  <c r="E33" i="8"/>
  <c r="E32" i="8"/>
  <c r="E30" i="8"/>
  <c r="E29" i="8"/>
  <c r="E28" i="8"/>
  <c r="E27" i="8"/>
  <c r="E25" i="8"/>
  <c r="E17" i="8"/>
  <c r="E15" i="8"/>
  <c r="E14" i="8"/>
  <c r="E12" i="8"/>
  <c r="E11" i="8"/>
  <c r="E10" i="8"/>
  <c r="F308" i="4"/>
  <c r="F307" i="4"/>
  <c r="F306" i="4"/>
  <c r="F305" i="4"/>
  <c r="F304" i="4"/>
  <c r="F303" i="4"/>
  <c r="F302" i="4"/>
  <c r="F296" i="4"/>
  <c r="F295" i="4"/>
  <c r="F294" i="4"/>
  <c r="F293" i="4"/>
  <c r="F292" i="4"/>
  <c r="F291" i="4"/>
  <c r="F290" i="4"/>
  <c r="F289" i="4"/>
  <c r="F288" i="4"/>
  <c r="F287" i="4"/>
  <c r="F286" i="4"/>
  <c r="F285" i="4"/>
  <c r="F284" i="4"/>
  <c r="F278" i="4"/>
  <c r="F277" i="4"/>
  <c r="F276" i="4"/>
  <c r="F275" i="4"/>
  <c r="F274" i="4"/>
  <c r="F273" i="4"/>
  <c r="F272" i="4"/>
  <c r="F271" i="4"/>
  <c r="F270" i="4"/>
  <c r="F269" i="4"/>
  <c r="F268" i="4"/>
  <c r="F267" i="4"/>
  <c r="F266" i="4"/>
  <c r="F260" i="4"/>
  <c r="F259" i="4"/>
  <c r="F258" i="4"/>
  <c r="F257" i="4"/>
  <c r="F256" i="4"/>
  <c r="F255" i="4"/>
  <c r="F254" i="4"/>
  <c r="F253" i="4"/>
  <c r="F252" i="4"/>
  <c r="F251" i="4"/>
  <c r="F250" i="4"/>
  <c r="F249" i="4"/>
  <c r="F242" i="4"/>
  <c r="F241" i="4"/>
  <c r="F240" i="4"/>
  <c r="F239" i="4"/>
  <c r="F238" i="4"/>
  <c r="F237" i="4"/>
  <c r="F236" i="4"/>
  <c r="F235" i="4"/>
  <c r="F234" i="4"/>
  <c r="F233" i="4"/>
  <c r="F232" i="4"/>
  <c r="F231" i="4"/>
  <c r="F230" i="4"/>
  <c r="F224" i="4"/>
  <c r="F223" i="4"/>
  <c r="F222" i="4"/>
  <c r="F221" i="4"/>
  <c r="F220" i="4"/>
  <c r="F219" i="4"/>
  <c r="F218" i="4"/>
  <c r="F217" i="4"/>
  <c r="F216" i="4"/>
  <c r="F215" i="4"/>
  <c r="F214" i="4"/>
  <c r="F213" i="4"/>
  <c r="F212" i="4"/>
  <c r="F206" i="4"/>
  <c r="F205" i="4"/>
  <c r="F204" i="4"/>
  <c r="F203" i="4"/>
  <c r="F202" i="4"/>
  <c r="F201" i="4"/>
  <c r="F200" i="4"/>
  <c r="F199" i="4"/>
  <c r="F198" i="4"/>
  <c r="F197" i="4"/>
  <c r="F196" i="4"/>
  <c r="F195" i="4"/>
  <c r="F194" i="4"/>
  <c r="F188" i="4"/>
  <c r="F187" i="4"/>
  <c r="F186" i="4"/>
  <c r="F185" i="4"/>
  <c r="F184" i="4"/>
  <c r="F183" i="4"/>
  <c r="F182" i="4"/>
  <c r="F181" i="4"/>
  <c r="F180" i="4"/>
  <c r="F179" i="4"/>
  <c r="F178" i="4"/>
  <c r="F177" i="4"/>
  <c r="F170" i="4"/>
  <c r="F169" i="4"/>
  <c r="F168" i="4"/>
  <c r="F167" i="4"/>
  <c r="F166" i="4"/>
  <c r="F165" i="4"/>
  <c r="F146" i="4"/>
  <c r="F145" i="4"/>
  <c r="F144" i="4"/>
  <c r="F143" i="4"/>
  <c r="F142" i="4"/>
  <c r="F134" i="4"/>
  <c r="F133" i="4"/>
  <c r="F132" i="4"/>
  <c r="F131" i="4"/>
  <c r="F130" i="4"/>
  <c r="F129" i="4"/>
  <c r="F128" i="4"/>
  <c r="F127" i="4"/>
  <c r="F126" i="4"/>
  <c r="F125" i="4"/>
  <c r="F124" i="4"/>
  <c r="F123" i="4"/>
  <c r="F114" i="4"/>
  <c r="F113" i="4"/>
  <c r="F112" i="4"/>
  <c r="F111" i="4"/>
  <c r="F110" i="4"/>
  <c r="F109" i="4"/>
  <c r="F108" i="4"/>
  <c r="F107" i="4"/>
  <c r="F106" i="4"/>
  <c r="F105" i="4"/>
  <c r="F104" i="4"/>
  <c r="F98" i="4"/>
  <c r="F97" i="4"/>
  <c r="F96" i="4"/>
  <c r="F95" i="4"/>
  <c r="F94" i="4"/>
  <c r="F93" i="4"/>
  <c r="F92" i="4"/>
  <c r="F91" i="4"/>
  <c r="F90" i="4"/>
  <c r="F89" i="4"/>
  <c r="F88" i="4"/>
  <c r="F87" i="4"/>
  <c r="F80" i="4"/>
  <c r="F79" i="4"/>
  <c r="F78" i="4"/>
  <c r="F77" i="4"/>
  <c r="F76" i="4"/>
  <c r="F75" i="4"/>
  <c r="F74" i="4"/>
  <c r="F73" i="4"/>
  <c r="F72" i="4"/>
  <c r="F71" i="4"/>
  <c r="F70" i="4"/>
  <c r="F69" i="4"/>
  <c r="F68" i="4"/>
  <c r="F62" i="4"/>
  <c r="F61" i="4"/>
  <c r="F60" i="4"/>
  <c r="F59" i="4"/>
  <c r="F58" i="4"/>
  <c r="F57" i="4"/>
  <c r="F56" i="4"/>
  <c r="F55" i="4"/>
  <c r="F54" i="4"/>
  <c r="F53" i="4"/>
  <c r="F52" i="4"/>
  <c r="F51" i="4"/>
  <c r="F44" i="4"/>
  <c r="F43" i="4"/>
  <c r="F42" i="4"/>
  <c r="F41" i="4"/>
  <c r="F40" i="4"/>
  <c r="F39" i="4"/>
  <c r="F38" i="4"/>
  <c r="F37" i="4"/>
  <c r="F36" i="4"/>
  <c r="F35" i="4"/>
  <c r="F34" i="4"/>
  <c r="F33" i="4"/>
  <c r="F32" i="4"/>
  <c r="F26" i="4"/>
  <c r="F25" i="4"/>
  <c r="F24" i="4"/>
  <c r="F23" i="4"/>
  <c r="F22" i="4"/>
  <c r="F21" i="4"/>
  <c r="F6" i="4"/>
  <c r="F7" i="4"/>
  <c r="F20" i="4"/>
  <c r="F19" i="4"/>
  <c r="F18" i="4"/>
  <c r="F17" i="4"/>
  <c r="F16" i="4"/>
  <c r="F15" i="4"/>
  <c r="F14" i="4"/>
  <c r="F11" i="4"/>
  <c r="F10" i="4"/>
  <c r="F5" i="4"/>
  <c r="F4" i="4"/>
  <c r="F3" i="4"/>
  <c r="F10" i="8" l="1"/>
  <c r="F46" i="8" s="1"/>
  <c r="C28" i="8"/>
  <c r="C27" i="8"/>
  <c r="C29" i="8"/>
  <c r="C30" i="8"/>
  <c r="L16" i="8"/>
  <c r="N23" i="8"/>
  <c r="P23" i="8"/>
  <c r="G16" i="8"/>
  <c r="I16" i="8"/>
  <c r="H16" i="8"/>
  <c r="M23" i="8"/>
  <c r="Q23" i="8"/>
  <c r="I23" i="8"/>
  <c r="K16" i="8"/>
  <c r="Q16" i="8"/>
  <c r="P16" i="8"/>
  <c r="G23" i="8"/>
  <c r="O23" i="8"/>
  <c r="L23" i="8"/>
  <c r="O16" i="8"/>
  <c r="J16" i="8"/>
  <c r="M16" i="8"/>
  <c r="H23" i="8"/>
  <c r="K23" i="8"/>
  <c r="J23" i="8"/>
  <c r="N16" i="8"/>
  <c r="G22" i="8"/>
  <c r="Q22" i="8"/>
  <c r="P22" i="8"/>
  <c r="L22" i="8"/>
  <c r="O22" i="8"/>
  <c r="J22" i="8"/>
  <c r="H22" i="8"/>
  <c r="K22" i="8"/>
  <c r="M22" i="8"/>
  <c r="I22" i="8"/>
  <c r="N22" i="8"/>
  <c r="J10" i="8"/>
  <c r="J46" i="8" s="1"/>
  <c r="N10" i="8"/>
  <c r="N46" i="8" s="1"/>
  <c r="H10" i="8"/>
  <c r="H46" i="8" s="1"/>
  <c r="L10" i="8"/>
  <c r="P10" i="8"/>
  <c r="P46" i="8" s="1"/>
  <c r="I10" i="8"/>
  <c r="I46" i="8" s="1"/>
  <c r="M10" i="8"/>
  <c r="M46" i="8" s="1"/>
  <c r="Q10" i="8"/>
  <c r="Q46" i="8" s="1"/>
  <c r="G10" i="8"/>
  <c r="G46" i="8" s="1"/>
  <c r="K10" i="8"/>
  <c r="K46" i="8" s="1"/>
  <c r="O10" i="8"/>
  <c r="O46" i="8" s="1"/>
  <c r="G33" i="8"/>
  <c r="K33" i="8"/>
  <c r="O33" i="8"/>
  <c r="L33" i="8"/>
  <c r="M33" i="8"/>
  <c r="J33" i="8"/>
  <c r="N33" i="8"/>
  <c r="H33" i="8"/>
  <c r="P33" i="8"/>
  <c r="I33" i="8"/>
  <c r="Q33" i="8"/>
  <c r="H17" i="8"/>
  <c r="L17" i="8"/>
  <c r="P17" i="8"/>
  <c r="M17" i="8"/>
  <c r="J17" i="8"/>
  <c r="G17" i="8"/>
  <c r="K17" i="8"/>
  <c r="O17" i="8"/>
  <c r="I17" i="8"/>
  <c r="Q17" i="8"/>
  <c r="N17" i="8"/>
  <c r="L20" i="8"/>
  <c r="K20" i="8"/>
  <c r="N20" i="8"/>
  <c r="O20" i="8"/>
  <c r="G20" i="8"/>
  <c r="H20" i="8"/>
  <c r="M20" i="8"/>
  <c r="P20" i="8"/>
  <c r="Q20" i="8"/>
  <c r="J20" i="8"/>
  <c r="I20" i="8"/>
  <c r="I25" i="8"/>
  <c r="M25" i="8"/>
  <c r="Q25" i="8"/>
  <c r="J25" i="8"/>
  <c r="G25" i="8"/>
  <c r="O25" i="8"/>
  <c r="H25" i="8"/>
  <c r="L25" i="8"/>
  <c r="P25" i="8"/>
  <c r="N25" i="8"/>
  <c r="K25" i="8"/>
  <c r="G19" i="8"/>
  <c r="G49" i="8" s="1"/>
  <c r="H19" i="8"/>
  <c r="H49" i="8" s="1"/>
  <c r="P19" i="8"/>
  <c r="P49" i="8" s="1"/>
  <c r="Q19" i="8"/>
  <c r="Q49" i="8" s="1"/>
  <c r="O19" i="8"/>
  <c r="O49" i="8" s="1"/>
  <c r="K19" i="8"/>
  <c r="K49" i="8" s="1"/>
  <c r="N19" i="8"/>
  <c r="N49" i="8" s="1"/>
  <c r="M19" i="8"/>
  <c r="M49" i="8" s="1"/>
  <c r="I19" i="8"/>
  <c r="I49" i="8" s="1"/>
  <c r="L19" i="8"/>
  <c r="L49" i="8" s="1"/>
  <c r="J19" i="8"/>
  <c r="J49" i="8" s="1"/>
  <c r="I14" i="8"/>
  <c r="M14" i="8"/>
  <c r="Q14" i="8"/>
  <c r="G14" i="8"/>
  <c r="O14" i="8"/>
  <c r="H14" i="8"/>
  <c r="L14" i="8"/>
  <c r="P14" i="8"/>
  <c r="J14" i="8"/>
  <c r="N14" i="8"/>
  <c r="K14" i="8"/>
  <c r="J32" i="8"/>
  <c r="N32" i="8"/>
  <c r="G32" i="8"/>
  <c r="O32" i="8"/>
  <c r="L32" i="8"/>
  <c r="P32" i="8"/>
  <c r="I32" i="8"/>
  <c r="M32" i="8"/>
  <c r="Q32" i="8"/>
  <c r="K32" i="8"/>
  <c r="H32" i="8"/>
  <c r="J15" i="8"/>
  <c r="N15" i="8"/>
  <c r="H15" i="8"/>
  <c r="L15" i="8"/>
  <c r="P15" i="8"/>
  <c r="I15" i="8"/>
  <c r="M15" i="8"/>
  <c r="Q15" i="8"/>
  <c r="G15" i="8"/>
  <c r="K15" i="8"/>
  <c r="O15" i="8"/>
  <c r="G11" i="8"/>
  <c r="G47" i="8" s="1"/>
  <c r="K11" i="8"/>
  <c r="K47" i="8" s="1"/>
  <c r="O11" i="8"/>
  <c r="O47" i="8" s="1"/>
  <c r="I11" i="8"/>
  <c r="I47" i="8" s="1"/>
  <c r="M11" i="8"/>
  <c r="M47" i="8" s="1"/>
  <c r="Q11" i="8"/>
  <c r="Q47" i="8" s="1"/>
  <c r="J11" i="8"/>
  <c r="J47" i="8" s="1"/>
  <c r="N11" i="8"/>
  <c r="N47" i="8" s="1"/>
  <c r="H11" i="8"/>
  <c r="H47" i="8" s="1"/>
  <c r="L11" i="8"/>
  <c r="L47" i="8" s="1"/>
  <c r="P11" i="8"/>
  <c r="P47" i="8" s="1"/>
  <c r="H12" i="8"/>
  <c r="H48" i="8" s="1"/>
  <c r="L12" i="8"/>
  <c r="L48" i="8" s="1"/>
  <c r="P12" i="8"/>
  <c r="P48" i="8" s="1"/>
  <c r="Q12" i="8"/>
  <c r="Q48" i="8" s="1"/>
  <c r="J12" i="8"/>
  <c r="J48" i="8" s="1"/>
  <c r="N12" i="8"/>
  <c r="N48" i="8" s="1"/>
  <c r="G12" i="8"/>
  <c r="G48" i="8" s="1"/>
  <c r="K12" i="8"/>
  <c r="K48" i="8" s="1"/>
  <c r="O12" i="8"/>
  <c r="O48" i="8" s="1"/>
  <c r="I12" i="8"/>
  <c r="I48" i="8" s="1"/>
  <c r="M12" i="8"/>
  <c r="M48" i="8" s="1"/>
  <c r="F23" i="8"/>
  <c r="F22" i="8"/>
  <c r="F19" i="8"/>
  <c r="F49" i="8" s="1"/>
  <c r="F32" i="8"/>
  <c r="F16" i="8"/>
  <c r="F15" i="8"/>
  <c r="F17" i="8"/>
  <c r="F14" i="8"/>
  <c r="B23" i="8"/>
  <c r="B20" i="8"/>
  <c r="L46" i="8"/>
  <c r="F33" i="8"/>
  <c r="F11" i="8"/>
  <c r="F47" i="8" s="1"/>
  <c r="F20" i="8"/>
  <c r="F12" i="8"/>
  <c r="F48" i="8" s="1"/>
  <c r="F25" i="8"/>
  <c r="K6" i="7"/>
  <c r="K5" i="7"/>
  <c r="K4" i="7"/>
  <c r="K3" i="7"/>
  <c r="K2" i="7"/>
  <c r="F3" i="6"/>
  <c r="C31" i="7" l="1"/>
  <c r="C27" i="7"/>
  <c r="O17" i="7"/>
  <c r="H17" i="7"/>
  <c r="K17" i="7"/>
  <c r="I10" i="7"/>
  <c r="O10" i="7"/>
  <c r="N10" i="7"/>
  <c r="I15" i="7"/>
  <c r="K15" i="7"/>
  <c r="P15" i="7"/>
  <c r="G22" i="7"/>
  <c r="M22" i="7"/>
  <c r="P22" i="7"/>
  <c r="I34" i="7"/>
  <c r="N34" i="7"/>
  <c r="G12" i="7"/>
  <c r="P12" i="7"/>
  <c r="N12" i="7"/>
  <c r="I25" i="7"/>
  <c r="M25" i="7"/>
  <c r="K25" i="7"/>
  <c r="P14" i="7"/>
  <c r="N14" i="7"/>
  <c r="O14" i="7"/>
  <c r="H33" i="7"/>
  <c r="J33" i="7"/>
  <c r="H11" i="7"/>
  <c r="N11" i="7"/>
  <c r="I11" i="7"/>
  <c r="G16" i="7"/>
  <c r="O16" i="7"/>
  <c r="P16" i="7"/>
  <c r="M24" i="7"/>
  <c r="L24" i="7"/>
  <c r="J24" i="7"/>
  <c r="P17" i="7"/>
  <c r="M15" i="7"/>
  <c r="N15" i="7"/>
  <c r="I22" i="7"/>
  <c r="P34" i="7"/>
  <c r="O34" i="7"/>
  <c r="J12" i="7"/>
  <c r="J25" i="7"/>
  <c r="C30" i="7"/>
  <c r="C28" i="7"/>
  <c r="I17" i="7"/>
  <c r="Q17" i="7"/>
  <c r="M10" i="7"/>
  <c r="H10" i="7"/>
  <c r="G10" i="7"/>
  <c r="J15" i="7"/>
  <c r="G15" i="7"/>
  <c r="O15" i="7"/>
  <c r="O22" i="7"/>
  <c r="Q22" i="7"/>
  <c r="H34" i="7"/>
  <c r="M34" i="7"/>
  <c r="G34" i="7"/>
  <c r="K12" i="7"/>
  <c r="I12" i="7"/>
  <c r="L12" i="7"/>
  <c r="N25" i="7"/>
  <c r="P25" i="7"/>
  <c r="H25" i="7"/>
  <c r="L14" i="7"/>
  <c r="G14" i="7"/>
  <c r="G33" i="7"/>
  <c r="P33" i="7"/>
  <c r="N33" i="7"/>
  <c r="G11" i="7"/>
  <c r="Q11" i="7"/>
  <c r="H16" i="7"/>
  <c r="N16" i="7"/>
  <c r="I16" i="7"/>
  <c r="Q24" i="7"/>
  <c r="K24" i="7"/>
  <c r="F10" i="7"/>
  <c r="L17" i="7"/>
  <c r="J17" i="7"/>
  <c r="G17" i="7"/>
  <c r="Q10" i="7"/>
  <c r="L10" i="7"/>
  <c r="K10" i="7"/>
  <c r="Q15" i="7"/>
  <c r="L15" i="7"/>
  <c r="J22" i="7"/>
  <c r="L22" i="7"/>
  <c r="K22" i="7"/>
  <c r="L34" i="7"/>
  <c r="Q34" i="7"/>
  <c r="K34" i="7"/>
  <c r="O12" i="7"/>
  <c r="Q12" i="7"/>
  <c r="M12" i="7"/>
  <c r="L25" i="7"/>
  <c r="Q25" i="7"/>
  <c r="M14" i="7"/>
  <c r="H14" i="7"/>
  <c r="Q14" i="7"/>
  <c r="K33" i="7"/>
  <c r="I33" i="7"/>
  <c r="L33" i="7"/>
  <c r="P11" i="7"/>
  <c r="K11" i="7"/>
  <c r="J11" i="7"/>
  <c r="J16" i="7"/>
  <c r="M16" i="7"/>
  <c r="N24" i="7"/>
  <c r="I24" i="7"/>
  <c r="O24" i="7"/>
  <c r="C29" i="7"/>
  <c r="N17" i="7"/>
  <c r="M17" i="7"/>
  <c r="J10" i="7"/>
  <c r="P10" i="7"/>
  <c r="H15" i="7"/>
  <c r="N22" i="7"/>
  <c r="H22" i="7"/>
  <c r="J34" i="7"/>
  <c r="H12" i="7"/>
  <c r="O25" i="7"/>
  <c r="J14" i="7"/>
  <c r="M11" i="7"/>
  <c r="L16" i="7"/>
  <c r="Q33" i="7"/>
  <c r="K14" i="7"/>
  <c r="K16" i="7"/>
  <c r="P24" i="7"/>
  <c r="G25" i="7"/>
  <c r="O33" i="7"/>
  <c r="O11" i="7"/>
  <c r="H24" i="7"/>
  <c r="I14" i="7"/>
  <c r="Q16" i="7"/>
  <c r="G24" i="7"/>
  <c r="M33" i="7"/>
  <c r="H29" i="8"/>
  <c r="L29" i="8"/>
  <c r="P29" i="8"/>
  <c r="M29" i="8"/>
  <c r="N29" i="8"/>
  <c r="G29" i="8"/>
  <c r="K29" i="8"/>
  <c r="O29" i="8"/>
  <c r="I29" i="8"/>
  <c r="Q29" i="8"/>
  <c r="J29" i="8"/>
  <c r="G28" i="8"/>
  <c r="K28" i="8"/>
  <c r="O28" i="8"/>
  <c r="I28" i="8"/>
  <c r="M28" i="8"/>
  <c r="Q28" i="8"/>
  <c r="J28" i="8"/>
  <c r="N28" i="8"/>
  <c r="H28" i="8"/>
  <c r="L28" i="8"/>
  <c r="P28" i="8"/>
  <c r="J27" i="8"/>
  <c r="N27" i="8"/>
  <c r="H27" i="8"/>
  <c r="L27" i="8"/>
  <c r="P27" i="8"/>
  <c r="I27" i="8"/>
  <c r="M27" i="8"/>
  <c r="Q27" i="8"/>
  <c r="G27" i="8"/>
  <c r="K27" i="8"/>
  <c r="O27" i="8"/>
  <c r="I30" i="8"/>
  <c r="M30" i="8"/>
  <c r="Q30" i="8"/>
  <c r="J30" i="8"/>
  <c r="K30" i="8"/>
  <c r="O30" i="8"/>
  <c r="H30" i="8"/>
  <c r="L30" i="8"/>
  <c r="P30" i="8"/>
  <c r="N30" i="8"/>
  <c r="G30" i="8"/>
  <c r="B16" i="7"/>
  <c r="B20" i="7"/>
  <c r="F30" i="8"/>
  <c r="F28" i="8"/>
  <c r="F27" i="8"/>
  <c r="F29" i="8"/>
  <c r="J28" i="7" l="1"/>
  <c r="F28" i="7"/>
  <c r="I28" i="7"/>
  <c r="H28" i="7"/>
  <c r="G28" i="7"/>
  <c r="V4" i="8"/>
  <c r="Q4" i="8"/>
  <c r="Q5" i="8"/>
  <c r="V3" i="8"/>
  <c r="Q3" i="8"/>
  <c r="V5" i="8"/>
  <c r="F24" i="7" l="1"/>
  <c r="F22" i="7"/>
  <c r="F34" i="7"/>
  <c r="F15" i="7"/>
  <c r="F17" i="7"/>
  <c r="F25" i="7"/>
  <c r="F14" i="7"/>
  <c r="F33" i="7"/>
  <c r="F12" i="7"/>
  <c r="P44" i="7"/>
  <c r="F11" i="7"/>
  <c r="P46" i="7"/>
  <c r="Q44" i="7"/>
  <c r="Q45" i="7"/>
  <c r="P45" i="7"/>
  <c r="F16" i="7"/>
  <c r="Q46" i="7"/>
  <c r="N28" i="7" l="1"/>
  <c r="K28" i="7"/>
  <c r="O28" i="7"/>
  <c r="P28" i="7"/>
  <c r="M28" i="7"/>
  <c r="Q28" i="7"/>
  <c r="L28" i="7"/>
  <c r="I31" i="7"/>
  <c r="M31" i="7"/>
  <c r="Q31" i="7"/>
  <c r="N31" i="7"/>
  <c r="G31" i="7"/>
  <c r="O31" i="7"/>
  <c r="H31" i="7"/>
  <c r="L31" i="7"/>
  <c r="P31" i="7"/>
  <c r="J31" i="7"/>
  <c r="K31" i="7"/>
  <c r="I27" i="7"/>
  <c r="M27" i="7"/>
  <c r="Q27" i="7"/>
  <c r="J27" i="7"/>
  <c r="N27" i="7"/>
  <c r="G27" i="7"/>
  <c r="K27" i="7"/>
  <c r="O27" i="7"/>
  <c r="H27" i="7"/>
  <c r="L27" i="7"/>
  <c r="P27" i="7"/>
  <c r="H30" i="7"/>
  <c r="L30" i="7"/>
  <c r="P30" i="7"/>
  <c r="M30" i="7"/>
  <c r="Q30" i="7"/>
  <c r="J30" i="7"/>
  <c r="G30" i="7"/>
  <c r="K30" i="7"/>
  <c r="O30" i="7"/>
  <c r="I30" i="7"/>
  <c r="N30" i="7"/>
  <c r="G29" i="7"/>
  <c r="K29" i="7"/>
  <c r="O29" i="7"/>
  <c r="L29" i="7"/>
  <c r="P29" i="7"/>
  <c r="M29" i="7"/>
  <c r="J29" i="7"/>
  <c r="N29" i="7"/>
  <c r="H29" i="7"/>
  <c r="I29" i="7"/>
  <c r="Q29" i="7"/>
  <c r="F27" i="7"/>
  <c r="F30" i="7"/>
  <c r="F31" i="7"/>
  <c r="F29" i="7"/>
  <c r="R6" i="18" l="1"/>
  <c r="R5" i="18"/>
  <c r="G10" i="6" l="1"/>
  <c r="N10" i="6"/>
  <c r="Q10" i="6"/>
  <c r="K10" i="6"/>
  <c r="P10" i="6"/>
  <c r="I10" i="6"/>
  <c r="O10" i="6"/>
  <c r="J10" i="6"/>
  <c r="R10" i="6"/>
  <c r="L10" i="6"/>
  <c r="M10" i="6"/>
  <c r="H10" i="6"/>
  <c r="L32" i="6"/>
  <c r="L33" i="6" s="1"/>
  <c r="J32" i="6"/>
  <c r="J33" i="6" s="1"/>
  <c r="H32" i="6"/>
  <c r="H33" i="6" s="1"/>
  <c r="P32" i="6"/>
  <c r="P33" i="6" s="1"/>
  <c r="O32" i="6"/>
  <c r="O33" i="6" s="1"/>
  <c r="M32" i="6"/>
  <c r="M33" i="6" s="1"/>
  <c r="K32" i="6"/>
  <c r="K33" i="6" s="1"/>
  <c r="N32" i="6"/>
  <c r="N33" i="6" s="1"/>
  <c r="I32" i="6"/>
  <c r="I33" i="6" s="1"/>
  <c r="G32" i="6"/>
  <c r="G33" i="6" s="1"/>
  <c r="R32" i="6"/>
  <c r="R33" i="6" s="1"/>
  <c r="Q32" i="6"/>
  <c r="Q33" i="6" s="1"/>
  <c r="J11" i="6" l="1"/>
  <c r="I20" i="7" s="1"/>
  <c r="I19" i="7"/>
  <c r="O11" i="6"/>
  <c r="N20" i="7" s="1"/>
  <c r="N19" i="7"/>
  <c r="P11" i="6"/>
  <c r="O20" i="7" s="1"/>
  <c r="O19" i="7"/>
  <c r="K11" i="6"/>
  <c r="J20" i="7" s="1"/>
  <c r="J19" i="7"/>
  <c r="H11" i="6"/>
  <c r="G20" i="7" s="1"/>
  <c r="G19" i="7"/>
  <c r="M11" i="6"/>
  <c r="L20" i="7" s="1"/>
  <c r="L19" i="7"/>
  <c r="Q11" i="6"/>
  <c r="P20" i="7" s="1"/>
  <c r="P19" i="7"/>
  <c r="L11" i="6"/>
  <c r="K20" i="7" s="1"/>
  <c r="K19" i="7"/>
  <c r="N11" i="6"/>
  <c r="M20" i="7" s="1"/>
  <c r="M19" i="7"/>
  <c r="I11" i="6"/>
  <c r="H20" i="7" s="1"/>
  <c r="H19" i="7"/>
  <c r="R11" i="6"/>
  <c r="Q20" i="7" s="1"/>
  <c r="Q19" i="7"/>
  <c r="G11" i="6"/>
  <c r="F20" i="7" s="1"/>
  <c r="F19" i="7"/>
</calcChain>
</file>

<file path=xl/comments1.xml><?xml version="1.0" encoding="utf-8"?>
<comments xmlns="http://schemas.openxmlformats.org/spreadsheetml/2006/main">
  <authors>
    <author>Dhor Ngor-Apuol</author>
  </authors>
  <commentList>
    <comment ref="A2" authorId="0" shapeId="0">
      <text>
        <r>
          <rPr>
            <b/>
            <sz val="9"/>
            <color indexed="81"/>
            <rFont val="Tahoma"/>
            <family val="2"/>
          </rPr>
          <t>Dhor Ngor-Apuol:</t>
        </r>
        <r>
          <rPr>
            <sz val="9"/>
            <color indexed="81"/>
            <rFont val="Tahoma"/>
            <family val="2"/>
          </rPr>
          <t xml:space="preserve">
Data acquired from "NIEIR Final Substation ALL SCENARIOS 05042023"</t>
        </r>
      </text>
    </comment>
  </commentList>
</comments>
</file>

<file path=xl/sharedStrings.xml><?xml version="1.0" encoding="utf-8"?>
<sst xmlns="http://schemas.openxmlformats.org/spreadsheetml/2006/main" count="13286" uniqueCount="516">
  <si>
    <t>Planning area</t>
  </si>
  <si>
    <t>Greater Hobart</t>
  </si>
  <si>
    <t>Supplying</t>
  </si>
  <si>
    <t>Sub-transmission lines</t>
  </si>
  <si>
    <t>Voltage</t>
  </si>
  <si>
    <t>110/33 kV</t>
  </si>
  <si>
    <t>Number of transformers</t>
  </si>
  <si>
    <t>Peaking season</t>
  </si>
  <si>
    <t>Winter</t>
  </si>
  <si>
    <t>120[1]</t>
  </si>
  <si>
    <t>Reactive power (coincident) (MVAr)</t>
  </si>
  <si>
    <t>Power factor (coincident)</t>
  </si>
  <si>
    <t>Load transfer capacity (MVA)</t>
  </si>
  <si>
    <t>Embedded generation capacity (MVA)</t>
  </si>
  <si>
    <t>Arthurs Lake</t>
  </si>
  <si>
    <t>Avoca</t>
  </si>
  <si>
    <t>Queenstown</t>
  </si>
  <si>
    <t>Burnie</t>
  </si>
  <si>
    <t>Devonport</t>
  </si>
  <si>
    <t>Emu Bay</t>
  </si>
  <si>
    <t>Railton</t>
  </si>
  <si>
    <t>Smithton</t>
  </si>
  <si>
    <t>Ulverstone</t>
  </si>
  <si>
    <t>Wesley Vale</t>
  </si>
  <si>
    <t>Derby</t>
  </si>
  <si>
    <t>George Town</t>
  </si>
  <si>
    <t>Hadspen</t>
  </si>
  <si>
    <t>Mowbray</t>
  </si>
  <si>
    <t>Norwood</t>
  </si>
  <si>
    <t>Palmerston</t>
  </si>
  <si>
    <t>Scottsdale</t>
  </si>
  <si>
    <t>St Leonards</t>
  </si>
  <si>
    <t>Trevallyn</t>
  </si>
  <si>
    <t>Derwent Bridge</t>
  </si>
  <si>
    <t>Meadowbank</t>
  </si>
  <si>
    <t>New Norfolk</t>
  </si>
  <si>
    <t>Tungatinah</t>
  </si>
  <si>
    <t>Waddamana</t>
  </si>
  <si>
    <t>Bridgewater</t>
  </si>
  <si>
    <t>Chapel Street</t>
  </si>
  <si>
    <t>Creek Road</t>
  </si>
  <si>
    <t>Lindisfarne</t>
  </si>
  <si>
    <t>Mornington</t>
  </si>
  <si>
    <t>North Hobart</t>
  </si>
  <si>
    <t>Risdon</t>
  </si>
  <si>
    <t>Rokeby</t>
  </si>
  <si>
    <t>St Marys</t>
  </si>
  <si>
    <t>Sorell</t>
  </si>
  <si>
    <t>Triabunna</t>
  </si>
  <si>
    <t>Electrona</t>
  </si>
  <si>
    <t>Kermandie</t>
  </si>
  <si>
    <t>Knights Road</t>
  </si>
  <si>
    <t>Central</t>
  </si>
  <si>
    <t>Distribution lines</t>
  </si>
  <si>
    <t>110/6.6 kV</t>
  </si>
  <si>
    <t>Wayatinah</t>
  </si>
  <si>
    <t>Firm capacity (continuous rating)</t>
  </si>
  <si>
    <t>Firm capacity (short-term rating)</t>
  </si>
  <si>
    <t>Eastern</t>
  </si>
  <si>
    <t>110/22 kV</t>
  </si>
  <si>
    <t>Summer</t>
  </si>
  <si>
    <t>110/11 kV</t>
  </si>
  <si>
    <t>Claremont</t>
  </si>
  <si>
    <t>Derwent Park</t>
  </si>
  <si>
    <t>North West</t>
  </si>
  <si>
    <t>Port Latta</t>
  </si>
  <si>
    <t>New Town</t>
  </si>
  <si>
    <t>Northern</t>
  </si>
  <si>
    <t>Kingston-South</t>
  </si>
  <si>
    <t>Kingston</t>
  </si>
  <si>
    <t>Sandy Bay</t>
  </si>
  <si>
    <t>West Cost</t>
  </si>
  <si>
    <t>East Hobart</t>
  </si>
  <si>
    <t>West Hobart</t>
  </si>
  <si>
    <t>West Coast</t>
  </si>
  <si>
    <t>Cambridge</t>
  </si>
  <si>
    <t>Howrah</t>
  </si>
  <si>
    <t>44/22 kV</t>
  </si>
  <si>
    <t>110/44 kV</t>
  </si>
  <si>
    <t>110/22 kV</t>
  </si>
  <si>
    <t>Distribution lines and transmission-connected customer</t>
  </si>
  <si>
    <t>Bellerive</t>
  </si>
  <si>
    <t>Geilston Bay</t>
  </si>
  <si>
    <t>Summerleas</t>
  </si>
  <si>
    <t>Trial Harbour</t>
  </si>
  <si>
    <t>Substation capacity (winter and summer) (MVA)</t>
  </si>
  <si>
    <t xml:space="preserve">Total </t>
  </si>
  <si>
    <t>Firm delivery</t>
  </si>
  <si>
    <t>Short-term firm delivery</t>
  </si>
  <si>
    <t>Hours exceeding</t>
  </si>
  <si>
    <t>Regional diversity factor</t>
  </si>
  <si>
    <t>AL</t>
  </si>
  <si>
    <t>AV</t>
  </si>
  <si>
    <t>BW</t>
  </si>
  <si>
    <t>BU</t>
  </si>
  <si>
    <t>CS</t>
  </si>
  <si>
    <t>CR</t>
  </si>
  <si>
    <t>DE</t>
  </si>
  <si>
    <t>DB</t>
  </si>
  <si>
    <t>DP</t>
  </si>
  <si>
    <t>EL</t>
  </si>
  <si>
    <t>EB</t>
  </si>
  <si>
    <t>GT</t>
  </si>
  <si>
    <t>HA</t>
  </si>
  <si>
    <t>KE</t>
  </si>
  <si>
    <t>KI11</t>
  </si>
  <si>
    <t>KI33</t>
  </si>
  <si>
    <t>KR</t>
  </si>
  <si>
    <t>LF</t>
  </si>
  <si>
    <t>MB</t>
  </si>
  <si>
    <t>MT</t>
  </si>
  <si>
    <t>MY</t>
  </si>
  <si>
    <t>NT</t>
  </si>
  <si>
    <t>NH</t>
  </si>
  <si>
    <t>NW</t>
  </si>
  <si>
    <t>PM</t>
  </si>
  <si>
    <t>PL</t>
  </si>
  <si>
    <t>QT</t>
  </si>
  <si>
    <t>RA</t>
  </si>
  <si>
    <t>RI</t>
  </si>
  <si>
    <t>RK</t>
  </si>
  <si>
    <t>RB22</t>
  </si>
  <si>
    <t>RB44</t>
  </si>
  <si>
    <t>SR</t>
  </si>
  <si>
    <t>SD</t>
  </si>
  <si>
    <t>ST</t>
  </si>
  <si>
    <t>SO</t>
  </si>
  <si>
    <t>SL</t>
  </si>
  <si>
    <t>SM</t>
  </si>
  <si>
    <t>TR</t>
  </si>
  <si>
    <t>TB</t>
  </si>
  <si>
    <t>TU</t>
  </si>
  <si>
    <t>UL</t>
  </si>
  <si>
    <t>WA</t>
  </si>
  <si>
    <t>WV</t>
  </si>
  <si>
    <t>NN</t>
  </si>
  <si>
    <t>Load transfer
capacity (MVA)</t>
  </si>
  <si>
    <t>Load transfer capacity (MVA)1</t>
  </si>
  <si>
    <t>Load transfer capacity (MVA)2</t>
  </si>
  <si>
    <t>Load transfer capacity (MVA)3</t>
  </si>
  <si>
    <t>Load transfer capacity (MVA)4</t>
  </si>
  <si>
    <t>Load transfer capacity (MVA)5</t>
  </si>
  <si>
    <t>Units less than 100 kVA</t>
  </si>
  <si>
    <t>Parameter</t>
  </si>
  <si>
    <t>Forecast</t>
  </si>
  <si>
    <t>Units greater than 100 kVA</t>
  </si>
  <si>
    <t>Transmission-distribution connection point:</t>
  </si>
  <si>
    <t>Load transfer point</t>
  </si>
  <si>
    <t>Substation</t>
  </si>
  <si>
    <t>Kingston (11 kV)</t>
  </si>
  <si>
    <t>Kingston (33 kV)</t>
  </si>
  <si>
    <t>Rosebery (22 kV)</t>
  </si>
  <si>
    <t>Newton</t>
  </si>
  <si>
    <t>BEZ</t>
  </si>
  <si>
    <t>CAZ</t>
  </si>
  <si>
    <t>CLZ</t>
  </si>
  <si>
    <t>DPZ</t>
  </si>
  <si>
    <t>EHZ</t>
  </si>
  <si>
    <t>GBZ</t>
  </si>
  <si>
    <t>HOZ</t>
  </si>
  <si>
    <t>NTZ</t>
  </si>
  <si>
    <t>SBZ</t>
  </si>
  <si>
    <t>SUZ</t>
  </si>
  <si>
    <t>THZ</t>
  </si>
  <si>
    <t>WHZ</t>
  </si>
  <si>
    <t>GRZ</t>
  </si>
  <si>
    <t>NNZ</t>
  </si>
  <si>
    <t>RIZ</t>
  </si>
  <si>
    <t>WYZ</t>
  </si>
  <si>
    <t>Gretna rural</t>
  </si>
  <si>
    <t>New Norfolk rural</t>
  </si>
  <si>
    <t>Richmond rural</t>
  </si>
  <si>
    <t>Wayatinah rural</t>
  </si>
  <si>
    <t>Sub-transmission feeders</t>
  </si>
  <si>
    <t>Source substation</t>
  </si>
  <si>
    <t>50[1]</t>
  </si>
  <si>
    <t>Comment</t>
  </si>
  <si>
    <t>Notes</t>
  </si>
  <si>
    <t>10[2]</t>
  </si>
  <si>
    <t>Port Latta[1]</t>
  </si>
  <si>
    <t>Savage River[1]</t>
  </si>
  <si>
    <t>Rosebery (44 kV)[1]</t>
  </si>
  <si>
    <t>33/11 kV</t>
  </si>
  <si>
    <t>44/22 kV</t>
  </si>
  <si>
    <t>22/11 kV</t>
  </si>
  <si>
    <t>11/22 kV</t>
  </si>
  <si>
    <t>Non-peaking season</t>
  </si>
  <si>
    <t>Feeder</t>
  </si>
  <si>
    <t>Gordon</t>
  </si>
  <si>
    <t>[1]</t>
  </si>
  <si>
    <t>Arthurs Lake[1]</t>
  </si>
  <si>
    <t>[1] Arthurs Lake Substation supplies both distribution and generation-pump load customers. The distribution component only is shown for load forecast and hours exceeding 95% of peak load. Total substation load is used for hours exceeding firm capacity.</t>
  </si>
  <si>
    <t>Zone substation:</t>
  </si>
  <si>
    <t>Total (winter)</t>
  </si>
  <si>
    <t>Firm delivery (summer)</t>
  </si>
  <si>
    <t>Firm delivery (winter)</t>
  </si>
  <si>
    <t>Total (summer)</t>
  </si>
  <si>
    <t>Sub-transmission lines capacity</t>
  </si>
  <si>
    <t>Sub-transmission line capacity (MVA)</t>
  </si>
  <si>
    <t>Huon River</t>
  </si>
  <si>
    <t>HR</t>
  </si>
  <si>
    <t>110/11 kV</t>
  </si>
  <si>
    <t>RPZ</t>
  </si>
  <si>
    <t>110/22 kV [1]</t>
  </si>
  <si>
    <t>22.9[1]</t>
  </si>
  <si>
    <t>Rosny Park</t>
  </si>
  <si>
    <t>[1] Rural zone substations are supplied from within the distribution network, not by sub-transmission lines.</t>
  </si>
  <si>
    <t>15[2]</t>
  </si>
  <si>
    <t>Maximum demand forecast</t>
  </si>
  <si>
    <t>Substation capacity
(winter and summer) (MVA)</t>
  </si>
  <si>
    <t>Maximum demand (MW)</t>
  </si>
  <si>
    <t>Maximum demand (MVA)</t>
  </si>
  <si>
    <t>95% of maximum demand</t>
  </si>
  <si>
    <t>Maximum demand forecast(non-peak season)</t>
  </si>
  <si>
    <t>Maximum demand forecast(peak season)</t>
  </si>
  <si>
    <t>18.3[1]</t>
  </si>
  <si>
    <t>13[1]</t>
  </si>
  <si>
    <t>25[1]</t>
  </si>
  <si>
    <t>[1] Supply transformer is rated to 25 MVA, but substation is limited to 13 MVA by bay conductor.</t>
  </si>
  <si>
    <t>3.8[1]</t>
  </si>
  <si>
    <t>25[2]</t>
  </si>
  <si>
    <t>[1] Rural zone substations are supplied from within the distribution network, not by sub-transmission lines.
[2] We propose to replace and rationalise the supply transformers due to asset condition in by 2019 with new 3 x 5 MVA units of standard size.</t>
  </si>
  <si>
    <t>[1] From summer 2018, load is forecast to exceed the firm rating of the sub-transmission lines, as detailed in Section 6.9.2 of this APR.</t>
  </si>
  <si>
    <t>[1] From this data, the load at Howrah Zone has currently exceeds the firm rating of the sub-transmission lines. However we believe the assigned rating of these lines are overly conservative and are currently investigating this. Therefore this has not been identified as a constraint in this APR.</t>
  </si>
  <si>
    <t>[1] Currently in summer, and in winter from 2024, load exceeds the firm rating of the sub-transmission lines, as detailed in Section 6.9.2 of this APR.
[1] We propose to replace the supply transformers due to asset condition in 2022 with new units of standard size, as detailed in Section 6.9.3 of this APR. Upon replacement of the transformers, the firm rating of the substation will be limited by the rating of the 11 kV switchboard.</t>
  </si>
  <si>
    <t>22.9[2]</t>
  </si>
  <si>
    <t>[1] Load forecast step increase in 2018 from point load increase.</t>
  </si>
  <si>
    <t>Distribution line max. demand</t>
  </si>
  <si>
    <t>18131A</t>
  </si>
  <si>
    <t>18131B</t>
  </si>
  <si>
    <t>18132A</t>
  </si>
  <si>
    <t>18132B</t>
  </si>
  <si>
    <t>18133A</t>
  </si>
  <si>
    <t>18133B</t>
  </si>
  <si>
    <t>18134A</t>
  </si>
  <si>
    <t>18134B</t>
  </si>
  <si>
    <t>18135A</t>
  </si>
  <si>
    <t>18135B</t>
  </si>
  <si>
    <t>18136A</t>
  </si>
  <si>
    <t>18136B</t>
  </si>
  <si>
    <t>18141A</t>
  </si>
  <si>
    <t>18141B</t>
  </si>
  <si>
    <t>18142A</t>
  </si>
  <si>
    <t>18142B</t>
  </si>
  <si>
    <t>18143A</t>
  </si>
  <si>
    <t>18143B</t>
  </si>
  <si>
    <t>18144A</t>
  </si>
  <si>
    <t>18144B</t>
  </si>
  <si>
    <t>18145A</t>
  </si>
  <si>
    <t>18145B</t>
  </si>
  <si>
    <t>18146A</t>
  </si>
  <si>
    <t>18146B</t>
  </si>
  <si>
    <t>Zs-Bellerive</t>
  </si>
  <si>
    <t>Zs-CambridgeLF</t>
  </si>
  <si>
    <t>Zs-CambridgeMT</t>
  </si>
  <si>
    <t>Zs-Claremont</t>
  </si>
  <si>
    <t>Zs-Derwent Park</t>
  </si>
  <si>
    <t>Zs-East Hobart</t>
  </si>
  <si>
    <t>Zs-Geilston Bay</t>
  </si>
  <si>
    <t>Zs-Gretna</t>
  </si>
  <si>
    <t>Zs-Howrah</t>
  </si>
  <si>
    <t>Zs-New Town</t>
  </si>
  <si>
    <t>Zs-Richmond</t>
  </si>
  <si>
    <t>Zs-Rosny Park</t>
  </si>
  <si>
    <t>Zs-Sandy Bay</t>
  </si>
  <si>
    <t>Zs-Summerleas</t>
  </si>
  <si>
    <t>Zs-Trial Harbour</t>
  </si>
  <si>
    <t>Zs-West Hobart</t>
  </si>
  <si>
    <t>PF</t>
  </si>
  <si>
    <t>Summer (MVA)</t>
  </si>
  <si>
    <t>Winter (MVA)</t>
  </si>
  <si>
    <t>Cambridge-Total</t>
  </si>
  <si>
    <t>Regional DF</t>
  </si>
  <si>
    <t>Arthurs Lake (DL)</t>
  </si>
  <si>
    <t>Emu Bay (RT)</t>
  </si>
  <si>
    <t>Kingston 11kV</t>
  </si>
  <si>
    <t>Kingston 33kV</t>
  </si>
  <si>
    <t>Newton (Henty Goldmine)</t>
  </si>
  <si>
    <t>Port Latta (RT)</t>
  </si>
  <si>
    <t>Risdon 33kV</t>
  </si>
  <si>
    <t>Rosebery 22kV</t>
  </si>
  <si>
    <t>Rosebery 44kV</t>
  </si>
  <si>
    <t>Savage River DL</t>
  </si>
  <si>
    <t>Triabunna (RT)</t>
  </si>
  <si>
    <t>Embedded generation</t>
  </si>
  <si>
    <t>less than 100 kVA</t>
  </si>
  <si>
    <t>Over 100 kVA</t>
  </si>
  <si>
    <t>WY</t>
  </si>
  <si>
    <t>GO</t>
  </si>
  <si>
    <t>[1] We propose to replace the supply transformers due to asset condition in 2020 with new units of standard size, as detailed in Section 6.9.3 of this APR.</t>
  </si>
  <si>
    <t>This Annual Planning Report (APR) has been prepared and published by Tasmanian Networks Pty Ltd (TasNetworks) solely for the purposes of TasNetworks’ compliance with regulatory obligations, including sections 5.12.2 and 5.13.2 of the National Electricity Rules and our transmission licence.
The APR sets out network planning proposals, scenarios and forecasts as at the date of publication, which may change at any time or not eventuate. It has been prepared in good faith, including information and assumptions provided by third parties without further verification. It may not contain all information on the subject matter. Nothing in this APR should be taken as a recommendation in respect of any possible investment. Anyone considering using the information contained in this document should independently verify the currency, reliability, accuracy and completeness of the information.
Accordingly, reliance should not be placed on the information contained in this document and TasNetworks makes no representation or warranty as to the reliability, accuracy or completeness of the information, or its suitability for any purpose other than the purpose for which it has been prepared. To the maximum extent permitted by law, TasNetworks, its employees, agents and consultants will have no liability for any loss or damage arising out of, or in connection with, the statements, opinions or other information in this document (including liability by reason of negligence or negligent misstatement).</t>
  </si>
  <si>
    <t>2020 (Actual)</t>
  </si>
  <si>
    <t>2021 (Actual)</t>
  </si>
  <si>
    <r>
      <rPr>
        <b/>
        <sz val="11"/>
        <color theme="0"/>
        <rFont val="Calibri"/>
        <family val="2"/>
        <scheme val="minor"/>
      </rPr>
      <t>Substation and sub-transmission line capacity</t>
    </r>
    <r>
      <rPr>
        <sz val="11"/>
        <color theme="0"/>
        <rFont val="Calibri"/>
        <family val="2"/>
        <scheme val="minor"/>
      </rPr>
      <t xml:space="preserve"> - The substation (total or firm) capacity is generally the capacity of the supply transformers, however may be limited by substation terminal equipment. Generally, for transmission substations the short-term rating is the four-hour rating of the transformers. For zone substation supply transformers and sub-transmission lines we apply generic short-term overload capabilities of 30% and 20%, respectively.
</t>
    </r>
    <r>
      <rPr>
        <b/>
        <sz val="11"/>
        <color theme="0"/>
        <rFont val="Calibri"/>
        <family val="2"/>
        <scheme val="minor"/>
      </rPr>
      <t>Maximum demand forecast</t>
    </r>
    <r>
      <rPr>
        <sz val="11"/>
        <color theme="0"/>
        <rFont val="Calibri"/>
        <family val="2"/>
        <scheme val="minor"/>
      </rPr>
      <t xml:space="preserve"> - The methodology and assumptions used in developing the forecasts is presented in Appendix A.3.2 of this APR. We do not forecast reactive power and power factor values - our forecast model uses the actual value from the preceeding year. As all zone substations are radially supplied, the zone substation maximum demand forecasts also apply to the sub-transmission lines supplying them.
</t>
    </r>
    <r>
      <rPr>
        <b/>
        <sz val="11"/>
        <color theme="0"/>
        <rFont val="Calibri"/>
        <family val="2"/>
        <scheme val="minor"/>
      </rPr>
      <t>Hours exceeding</t>
    </r>
    <r>
      <rPr>
        <sz val="11"/>
        <color theme="0"/>
        <rFont val="Calibri"/>
        <family val="2"/>
        <scheme val="minor"/>
      </rPr>
      <t xml:space="preserve"> - We forecast future load profiles by taking the preceeding year's load profile and growing it by the ratio of the forecast maximum demand of that profile to the recorded maximum demand of that profile. That is, if the maximum demand is forecast to grow at 1.1%pa, the energy is multiplied by 1.1%pa also. As all points on the load profile are forecast to grow at the same rate, the value of hours exceeding 95% of peak load will not grow over the forecast period (as that value also grows at the maximum demand growth rate).
</t>
    </r>
    <r>
      <rPr>
        <b/>
        <sz val="11"/>
        <color theme="0"/>
        <rFont val="Calibri"/>
        <family val="2"/>
        <scheme val="minor"/>
      </rPr>
      <t>Load transfer capacity</t>
    </r>
    <r>
      <rPr>
        <sz val="11"/>
        <color theme="0"/>
        <rFont val="Calibri"/>
        <family val="2"/>
        <scheme val="minor"/>
      </rPr>
      <t xml:space="preserve"> - The load transfer capacities show the capability of the distribution network for the load transer. They do not taken in account the capability of loading beyond the continuous rating of the supply transformer(s) at any given site and do not indicate long term period transfers but for periods of about one day. The analysis uses (in some cases) data from 2009, winter peak loadings, operational knowledge of past successful transfers, and medium-voltage limits (~6 per cent) tolerances. We do not currently forecast load transfer capacities unless for a specific study.
</t>
    </r>
    <r>
      <rPr>
        <b/>
        <sz val="11"/>
        <color theme="0"/>
        <rFont val="Calibri"/>
        <family val="2"/>
        <scheme val="minor"/>
      </rPr>
      <t>Embedded generation capacity</t>
    </r>
    <r>
      <rPr>
        <sz val="11"/>
        <color theme="0"/>
        <rFont val="Calibri"/>
        <family val="2"/>
        <scheme val="minor"/>
      </rPr>
      <t xml:space="preserve"> - The values provided are for known existing embedded generation. We do not currently forecast embedded generation capacity at connection point, sub-transmission or zone substation level. Individual embedded generating units over 0.5 MW are detailed in Appendix C of this APR.</t>
    </r>
  </si>
  <si>
    <t>The methodology and assumptions used in developing the distribution line maximum demand forecasts are detailed in Appendix A.3.2 of this APR.</t>
  </si>
  <si>
    <t>Ref. Embedded Generation NMIs 230621.xlsx in 2021 APR Chapter 4 folder, http://collaborationzone.tnad.tasnetworks.com.au/business-functions/network-planning/APR15/Annual%20Planning%20Report%20Creation/Chapter%204%20-%20Area%20planning</t>
  </si>
  <si>
    <t>Tx-Dx connection points</t>
  </si>
  <si>
    <t>Zone subs &amp; sub-trans lines</t>
  </si>
  <si>
    <t>66[2]</t>
  </si>
  <si>
    <t>[1] Port Latta Substation supplies both distribution and transmission-connected customers. For reasons of confidentiality, the distribution component only is shown for load forecast and hours exceeding 95% of peak load. Total substation load is used for hours exceeding firm capacity.
[2] We propose to replace the supply transformers due to condition in 2027, with new standard units, as detailed in Section 4.9 of this APR.</t>
  </si>
  <si>
    <t>[1] We propose to replace the supply transformers due to asset condition in 2030 with new units of standard size, as detailed in Section 4.9 of this APR.</t>
  </si>
  <si>
    <t>[1] From summer 2022, load is forecast to exceed the firm rating of the substation, however will be addressed by the connection point at Sheffield Substation. Note: AEMO did not prepare a forecast for the proposed connection point.</t>
  </si>
  <si>
    <t>[1] Rosebery Substation supplies both distribution and transmission-connected customers. For reasons of confidentiality, the distribution component only is shown for load forecast and hours exceeding 95% of peak load. Total substation load is used for hours exceeding firm capacity.</t>
  </si>
  <si>
    <t>[1] Savage River Substation supplies both distribution and transmission-connected customers. For reasons of confidentiality, the distribution component only is shown for load forecast and hours exceeding 95% of peak load. Total substation load is used for hours exceeding firm capacity.
[2] We propose to replace the supply transformers due to condition in 2029, with new standard units, as detailed in Section 4.9 of this APR.</t>
  </si>
  <si>
    <t>[1] Load exceeds substation firm rating, as detailed in Section 4.6.2 of this APR. However, we propose to replace the supply transformers due to condition in 2027, with new standard units providing sufficient capacity for the substation forecast load, detailed in Section 4.9 of this APR.</t>
  </si>
  <si>
    <t>[1] Waddamana transformer rated to 5 MVA, but substation is limited to 3.8 MVA by 22 kV combined voltage-current transformer.
[2] We propose to replace the supply transformer due to asset condition in 2029 with new units of standard size, as detailed in Section 4.9 of this APR.</t>
  </si>
  <si>
    <t>[1] We propose to replace the supply transformers due to asset condition in 2025 with new units of standard size, as detailed in Section 4.9 of this APR.</t>
  </si>
  <si>
    <t>[1] We propose to replace the supply transformers due to asset condition in 2025 with new units of standard size, as detailed in Section 4.9 of this APR. Upon replacement of the transformers, the firm rating of the substation will be limited by the rating of the 11 kV switchboard.
[2] Currently in summer, and from 2024 in winter, load exceeds the firm rating of the sub-transmission lines, as detailed in Section 6.9.2 of this APR.</t>
  </si>
  <si>
    <t>[1] We propose to replace the supply transformers due to asset condition in 2028 with new units of standard size, as detailed in Section 4.9 of this APR. Upon replacement of the transformers, the firm rating of the substation will be limited by the rating of the 11 kV switchboard.
[2] Load reduction following transfer of load to new Rosny Park Zone Substation, as detailed in chapter 6 of this APR.</t>
  </si>
  <si>
    <t>[1] We propose to replace the supply transformers due to asset condition in 2027 with new units of standard size, as detailed in Section 4.9 of this APR. Upon replacement of the transformers, the firm rating of the substation will be limited by the rating of the 11 kV switchboard.</t>
  </si>
  <si>
    <t>[1] Rural zone substations are supplied from within the distribution network, not by sub-transmission lines.
[2] The supply transformers replacement is a committed project to commission in 2023 with new 2 x 5 MVA units of standard size.
[3] Load currently exceeds the firm rating of the substation, however fast, remote load transfers exist to manage this. This has not been identified as a constraint in this APR.</t>
  </si>
  <si>
    <t>[1] We propose to replace the supply transformers due to asset condition in 2029 with new units of standard size, as detailed in Section 4.9 of this APR.</t>
  </si>
  <si>
    <t>hours above 95% load</t>
  </si>
  <si>
    <t>Sub</t>
  </si>
  <si>
    <t>Zone</t>
  </si>
  <si>
    <t>hours above 95% of MD</t>
  </si>
  <si>
    <t>Distribution feeder maximum demand, (Amps) 2021 50% POE forecast.</t>
  </si>
  <si>
    <t>Rosebery (44 kV)</t>
  </si>
  <si>
    <t>Savage River</t>
  </si>
  <si>
    <t>Bellerive Zone</t>
  </si>
  <si>
    <t>Cambridge Zone</t>
  </si>
  <si>
    <t>Claremont Zone</t>
  </si>
  <si>
    <t>Derwent Park Zone</t>
  </si>
  <si>
    <t>East Hobart Zone</t>
  </si>
  <si>
    <t>Geilston Bay Zone</t>
  </si>
  <si>
    <t>Gretna Rural Zone</t>
  </si>
  <si>
    <t>Howrah Zone</t>
  </si>
  <si>
    <t>New Town Zone</t>
  </si>
  <si>
    <t>Richmond Rural Zone</t>
  </si>
  <si>
    <t>Rosny Park Zone</t>
  </si>
  <si>
    <t>Sandy Bay Zone</t>
  </si>
  <si>
    <t>Summerleas Zone</t>
  </si>
  <si>
    <t>Trial Harbour Zone</t>
  </si>
  <si>
    <t>West Hobart Zone</t>
  </si>
  <si>
    <t>Updated 3 December 2021</t>
  </si>
  <si>
    <t>Fisher</t>
  </si>
  <si>
    <t>Gretna</t>
  </si>
  <si>
    <t>New Norfolk Terminal</t>
  </si>
  <si>
    <t>Richmond</t>
  </si>
  <si>
    <t>Rosebery</t>
  </si>
  <si>
    <t>Trial Harbour Road</t>
  </si>
  <si>
    <t>Abbreviation</t>
  </si>
  <si>
    <t>Embedded generation forecast capacity (MVA)</t>
  </si>
  <si>
    <t>NET DER AVERAGE DAY MAX DEMAND IMPACT (kW)</t>
  </si>
  <si>
    <t>Forecast average day max generation impact</t>
  </si>
  <si>
    <t>NET DER AVERAGE DAY MIN DEMAND IMPACT (kW)</t>
  </si>
  <si>
    <t>Column index</t>
  </si>
  <si>
    <t>2022 (Actuals)</t>
  </si>
  <si>
    <t>2021 (Actuals)</t>
  </si>
  <si>
    <t>PV</t>
  </si>
  <si>
    <t>EV</t>
  </si>
  <si>
    <t>Battery</t>
  </si>
  <si>
    <t>DER Maximum</t>
  </si>
  <si>
    <t>PMA</t>
  </si>
  <si>
    <t>Western</t>
  </si>
  <si>
    <t>TQU2</t>
  </si>
  <si>
    <t>Que</t>
  </si>
  <si>
    <t>base</t>
  </si>
  <si>
    <t>maximum</t>
  </si>
  <si>
    <t>non-coincident</t>
  </si>
  <si>
    <t>POE50</t>
  </si>
  <si>
    <t>summer</t>
  </si>
  <si>
    <t>terminal</t>
  </si>
  <si>
    <t>MW</t>
  </si>
  <si>
    <t>MI</t>
  </si>
  <si>
    <t>TRB2</t>
  </si>
  <si>
    <t>Rosebery 44 kV</t>
  </si>
  <si>
    <t>TSR2</t>
  </si>
  <si>
    <t>Southern</t>
  </si>
  <si>
    <t>zone</t>
  </si>
  <si>
    <t>Zs</t>
  </si>
  <si>
    <t>zone plus embedded</t>
  </si>
  <si>
    <t>Summerleas Road</t>
  </si>
  <si>
    <t>TWY2</t>
  </si>
  <si>
    <t>RT</t>
  </si>
  <si>
    <t>RBZ</t>
  </si>
  <si>
    <t>Rosebery 22 kV</t>
  </si>
  <si>
    <t>total terminal</t>
  </si>
  <si>
    <t>total zone</t>
  </si>
  <si>
    <t>TC01</t>
  </si>
  <si>
    <t>Comalco</t>
  </si>
  <si>
    <t>Camalco</t>
  </si>
  <si>
    <t>TSW1</t>
  </si>
  <si>
    <t>Starwood</t>
  </si>
  <si>
    <t>TTE1</t>
  </si>
  <si>
    <t>Temco</t>
  </si>
  <si>
    <t>North</t>
  </si>
  <si>
    <t>TAL2</t>
  </si>
  <si>
    <t>Ax-Arthurs Lake 6.6 kV</t>
  </si>
  <si>
    <t>Ax</t>
  </si>
  <si>
    <t>TAV2</t>
  </si>
  <si>
    <t>Avoca 22 kV</t>
  </si>
  <si>
    <t>terminal plus embedded</t>
  </si>
  <si>
    <t>TDE2</t>
  </si>
  <si>
    <t>Derby 22 kV</t>
  </si>
  <si>
    <t>THA3</t>
  </si>
  <si>
    <t>Hadspen 22 kV</t>
  </si>
  <si>
    <t>TMY2</t>
  </si>
  <si>
    <t>Mowbray 22 kV</t>
  </si>
  <si>
    <t>TPM3</t>
  </si>
  <si>
    <t>Palmerston 22 kV</t>
  </si>
  <si>
    <t>TSD2</t>
  </si>
  <si>
    <t>Scottsdale 22 kV</t>
  </si>
  <si>
    <t>TSL2</t>
  </si>
  <si>
    <t>St Leonards 22 kV</t>
  </si>
  <si>
    <t>TSL3</t>
  </si>
  <si>
    <t>St Leonards 22 kV (scheduled load)</t>
  </si>
  <si>
    <t>Firmus Grid</t>
  </si>
  <si>
    <t>TSM2</t>
  </si>
  <si>
    <t>St Marys 22 kV</t>
  </si>
  <si>
    <t>Northwest</t>
  </si>
  <si>
    <t>TDP2</t>
  </si>
  <si>
    <t>Devonport 22 kV</t>
  </si>
  <si>
    <t>TEB2</t>
  </si>
  <si>
    <t>Emu Bay 11 kV</t>
  </si>
  <si>
    <t>THM2</t>
  </si>
  <si>
    <t>Hampshire</t>
  </si>
  <si>
    <t>TPL2</t>
  </si>
  <si>
    <t>TRA2</t>
  </si>
  <si>
    <t>Railton 22 kV</t>
  </si>
  <si>
    <t>TSH3</t>
  </si>
  <si>
    <t>Sheffield</t>
  </si>
  <si>
    <t>TST2</t>
  </si>
  <si>
    <t>Smithton 22 kV</t>
  </si>
  <si>
    <t>TUL2</t>
  </si>
  <si>
    <t>Ulverstone 22 kV</t>
  </si>
  <si>
    <t>TWV2</t>
  </si>
  <si>
    <t>Wesley Vale 11 kV</t>
  </si>
  <si>
    <t>TBW2</t>
  </si>
  <si>
    <t>Bridgewater 11 kV</t>
  </si>
  <si>
    <t>TBYA</t>
  </si>
  <si>
    <t>Boyer SWA</t>
  </si>
  <si>
    <t>Boyer</t>
  </si>
  <si>
    <t>TBYB</t>
  </si>
  <si>
    <t>Boyer SWB</t>
  </si>
  <si>
    <t>TCR2</t>
  </si>
  <si>
    <t>Creek Rd 33 kV</t>
  </si>
  <si>
    <t>TCS3</t>
  </si>
  <si>
    <t>Chapel St 11 kV</t>
  </si>
  <si>
    <t>TDB2</t>
  </si>
  <si>
    <t>Derwent Bridge 22 kV</t>
  </si>
  <si>
    <t>TEL2</t>
  </si>
  <si>
    <t>Electrona 11 kV</t>
  </si>
  <si>
    <t>THR2</t>
  </si>
  <si>
    <t>TK12</t>
  </si>
  <si>
    <t>Kingston 11 kV</t>
  </si>
  <si>
    <t>TK13</t>
  </si>
  <si>
    <t>Kingston 33 kV</t>
  </si>
  <si>
    <t>TKE2</t>
  </si>
  <si>
    <t>Kermandie 11 kV</t>
  </si>
  <si>
    <t>TLF2</t>
  </si>
  <si>
    <t>Lindisfarne 33 kV</t>
  </si>
  <si>
    <t>TMB2</t>
  </si>
  <si>
    <t>Meadowbank 22 kV</t>
  </si>
  <si>
    <t>TMT2</t>
  </si>
  <si>
    <t>Mornington 33 kV</t>
  </si>
  <si>
    <t>TNH2</t>
  </si>
  <si>
    <t>North Hobart 11 kV</t>
  </si>
  <si>
    <t>TNN2</t>
  </si>
  <si>
    <t>New Norfolk 22 kV</t>
  </si>
  <si>
    <t>Brynn Estyn</t>
  </si>
  <si>
    <t>TR13</t>
  </si>
  <si>
    <t>Risdon 11 kV</t>
  </si>
  <si>
    <t>TR14</t>
  </si>
  <si>
    <t>Risdon 33 kV</t>
  </si>
  <si>
    <t>TRK2</t>
  </si>
  <si>
    <t>Rokeby 11 kV</t>
  </si>
  <si>
    <t>TS02</t>
  </si>
  <si>
    <t>TTB2</t>
  </si>
  <si>
    <t>Triabunna 22 kV</t>
  </si>
  <si>
    <t>TTU2</t>
  </si>
  <si>
    <t>Tungatinah 22 kV</t>
  </si>
  <si>
    <t>TWA2</t>
  </si>
  <si>
    <t>Waddamana 22 kV</t>
  </si>
  <si>
    <t>TGO2</t>
  </si>
  <si>
    <t>TNT2</t>
  </si>
  <si>
    <t>Newton 22 kV</t>
  </si>
  <si>
    <t>TNT3</t>
  </si>
  <si>
    <t>Ax-Newton 11 kV</t>
  </si>
  <si>
    <t>TQT2</t>
  </si>
  <si>
    <t>Queenstown 22 kV</t>
  </si>
  <si>
    <t>TQT3</t>
  </si>
  <si>
    <t>Queenstown 11 kV</t>
  </si>
  <si>
    <t>high</t>
  </si>
  <si>
    <t>low</t>
  </si>
  <si>
    <t>WTZ</t>
  </si>
  <si>
    <t>TGT3</t>
  </si>
  <si>
    <t>George Town 22 kV</t>
  </si>
  <si>
    <t>TNW2</t>
  </si>
  <si>
    <t>Norwood 22 kV</t>
  </si>
  <si>
    <t>TTR2</t>
  </si>
  <si>
    <t>Trevallyn 22 kV</t>
  </si>
  <si>
    <t>TBU3</t>
  </si>
  <si>
    <t>Burnie 22 kV</t>
  </si>
  <si>
    <t>TKR2</t>
  </si>
  <si>
    <t>Knights Rd 11 kV</t>
  </si>
  <si>
    <t>Index</t>
  </si>
  <si>
    <t>constraint</t>
  </si>
  <si>
    <t>planning_region</t>
  </si>
  <si>
    <t>final_ss_code</t>
  </si>
  <si>
    <t>final_name</t>
  </si>
  <si>
    <t>scenario</t>
  </si>
  <si>
    <t>max_min</t>
  </si>
  <si>
    <t>series</t>
  </si>
  <si>
    <t>coincidence</t>
  </si>
  <si>
    <t>Type</t>
  </si>
  <si>
    <t>season</t>
  </si>
  <si>
    <t>category</t>
  </si>
  <si>
    <t>subcategory</t>
  </si>
  <si>
    <t>units</t>
  </si>
  <si>
    <t>Transmission Customer</t>
  </si>
  <si>
    <t>LoadType_MI_or_RT</t>
  </si>
  <si>
    <t>kW</t>
  </si>
  <si>
    <t>Forecast average day DER generation contribution</t>
  </si>
  <si>
    <t>TasNetworks – Annual Planning Report 2023 – Supplementary Information</t>
  </si>
  <si>
    <t>This information contained in this file forms part of TasNetworks Annual Planning Report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</si>
</sst>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quot;$&quot;* #,##0.00_-;_-&quot;$&quot;* &quot;-&quot;??_-;_-@_-"/>
    <numFmt numFmtId="43" formatCode="_-* #,##0.00_-;\-* #,##0.00_-;_-* &quot;-&quot;??_-;_-@_-"/>
    <numFmt numFmtId="164" formatCode="0.0"/>
    <numFmt numFmtId="165" formatCode="&quot;Load forecast&quot;\ \(General\)"/>
    <numFmt numFmtId="166" formatCode="0.000"/>
    <numFmt numFmtId="167" formatCode="0.0000"/>
    <numFmt numFmtId="168" formatCode="0.0000000"/>
    <numFmt numFmtId="169" formatCode="###0\ &quot;(Actual)&quot;"/>
  </numFmts>
  <fonts count="58" x14ac:knownFonts="1">
    <font>
      <sz val="11"/>
      <color theme="1"/>
      <name val="Calibri"/>
      <family val="2"/>
      <scheme val="minor"/>
    </font>
    <font>
      <sz val="8"/>
      <color theme="1"/>
      <name val="Calibri"/>
      <family val="2"/>
      <scheme val="minor"/>
    </font>
    <font>
      <u/>
      <sz val="11"/>
      <color theme="10"/>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color indexed="12"/>
      <name val="Arial"/>
      <family val="2"/>
    </font>
    <font>
      <sz val="11"/>
      <color indexed="8"/>
      <name val="Calibri"/>
      <family val="2"/>
    </font>
    <font>
      <u/>
      <sz val="10"/>
      <color theme="10"/>
      <name val="Arial"/>
      <family val="2"/>
    </font>
    <font>
      <u/>
      <sz val="11"/>
      <color theme="10"/>
      <name val="Calibri"/>
      <family val="2"/>
    </font>
    <font>
      <b/>
      <i/>
      <sz val="11"/>
      <color rgb="FF4F81BD"/>
      <name val="Calibri"/>
      <family val="2"/>
      <scheme val="minor"/>
    </font>
    <font>
      <u/>
      <sz val="11"/>
      <color theme="0"/>
      <name val="Calibri"/>
      <family val="2"/>
      <scheme val="minor"/>
    </font>
    <font>
      <i/>
      <sz val="11"/>
      <color theme="0"/>
      <name val="Calibri"/>
      <family val="2"/>
      <scheme val="minor"/>
    </font>
    <font>
      <sz val="11"/>
      <name val="Calibri"/>
      <family val="2"/>
      <scheme val="minor"/>
    </font>
    <font>
      <sz val="8"/>
      <color theme="0"/>
      <name val="Calibri"/>
      <family val="2"/>
      <scheme val="minor"/>
    </font>
    <font>
      <b/>
      <sz val="11"/>
      <name val="Calibri"/>
      <family val="2"/>
      <scheme val="minor"/>
    </font>
    <font>
      <sz val="11"/>
      <color theme="0" tint="-4.9989318521683403E-2"/>
      <name val="Calibri"/>
      <family val="2"/>
      <scheme val="minor"/>
    </font>
    <font>
      <sz val="11"/>
      <color theme="0" tint="-0.14999847407452621"/>
      <name val="Calibri"/>
      <family val="2"/>
      <scheme val="minor"/>
    </font>
    <font>
      <sz val="11"/>
      <color theme="0" tint="-0.14999847407452621"/>
      <name val="Calibri"/>
      <family val="2"/>
    </font>
    <font>
      <sz val="10"/>
      <name val="Arial"/>
      <family val="2"/>
    </font>
    <font>
      <sz val="11"/>
      <color theme="0" tint="-0.14999847407452621"/>
      <name val="Calibri Light"/>
      <family val="2"/>
    </font>
    <font>
      <b/>
      <sz val="8"/>
      <color theme="1"/>
      <name val="Calibri"/>
      <family val="2"/>
      <scheme val="minor"/>
    </font>
    <font>
      <b/>
      <sz val="11"/>
      <color rgb="FFFF0000"/>
      <name val="Calibri"/>
      <family val="2"/>
      <scheme val="minor"/>
    </font>
    <font>
      <sz val="11"/>
      <color rgb="FF9C5700"/>
      <name val="Calibri"/>
      <family val="2"/>
      <scheme val="minor"/>
    </font>
    <font>
      <sz val="18"/>
      <color theme="3"/>
      <name val="Cambria"/>
      <family val="2"/>
      <scheme val="major"/>
    </font>
    <font>
      <b/>
      <sz val="9"/>
      <color indexed="81"/>
      <name val="Tahoma"/>
      <family val="2"/>
    </font>
    <font>
      <sz val="9"/>
      <color indexed="81"/>
      <name val="Tahoma"/>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4659260841701"/>
        <bgColor indexed="64"/>
      </patternFill>
    </fill>
    <fill>
      <patternFill patternType="solid">
        <fgColor theme="0"/>
        <bgColor indexed="64"/>
      </patternFill>
    </fill>
    <fill>
      <patternFill patternType="solid">
        <fgColor rgb="FF404041"/>
        <bgColor indexed="64"/>
      </patternFill>
    </fill>
    <fill>
      <patternFill patternType="solid">
        <fgColor rgb="FF929497"/>
        <bgColor indexed="64"/>
      </patternFill>
    </fill>
    <fill>
      <patternFill patternType="solid">
        <fgColor rgb="FF00ADEE"/>
        <bgColor indexed="64"/>
      </patternFill>
    </fill>
    <fill>
      <patternFill patternType="solid">
        <fgColor rgb="FFEB008B"/>
        <bgColor indexed="64"/>
      </patternFill>
    </fill>
    <fill>
      <patternFill patternType="solid">
        <fgColor rgb="FFC3D941"/>
        <bgColor indexed="64"/>
      </patternFill>
    </fill>
    <fill>
      <patternFill patternType="solid">
        <fgColor rgb="FFFFFF00"/>
        <bgColor indexed="64"/>
      </patternFill>
    </fill>
    <fill>
      <patternFill patternType="solid">
        <fgColor theme="1"/>
        <bgColor indexed="64"/>
      </patternFill>
    </fill>
  </fills>
  <borders count="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bottom style="thin">
        <color indexed="64"/>
      </bottom>
      <diagonal/>
    </border>
    <border>
      <left/>
      <right style="thin">
        <color theme="0"/>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theme="0"/>
      </right>
      <top style="thin">
        <color theme="0"/>
      </top>
      <bottom/>
      <diagonal/>
    </border>
  </borders>
  <cellStyleXfs count="56436">
    <xf numFmtId="0" fontId="0" fillId="0" borderId="0"/>
    <xf numFmtId="0" fontId="2" fillId="0" borderId="0" applyNumberFormat="0" applyFill="0" applyBorder="0" applyAlignment="0" applyProtection="0"/>
    <xf numFmtId="0" fontId="4"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2" fillId="0" borderId="1" applyNumberFormat="0" applyFill="0" applyAlignment="0" applyProtection="0"/>
    <xf numFmtId="0" fontId="23" fillId="0" borderId="2" applyNumberFormat="0" applyFill="0" applyAlignment="0" applyProtection="0"/>
    <xf numFmtId="0" fontId="24" fillId="0" borderId="3" applyNumberFormat="0" applyFill="0" applyAlignment="0" applyProtection="0"/>
    <xf numFmtId="0" fontId="24" fillId="0" borderId="0" applyNumberFormat="0" applyFill="0" applyBorder="0" applyAlignment="0" applyProtection="0"/>
    <xf numFmtId="0" fontId="25" fillId="2" borderId="0" applyNumberFormat="0" applyBorder="0" applyAlignment="0" applyProtection="0"/>
    <xf numFmtId="0" fontId="26" fillId="3" borderId="0" applyNumberFormat="0" applyBorder="0" applyAlignment="0" applyProtection="0"/>
    <xf numFmtId="0" fontId="27" fillId="4" borderId="0" applyNumberFormat="0" applyBorder="0" applyAlignment="0" applyProtection="0"/>
    <xf numFmtId="0" fontId="28" fillId="5" borderId="4" applyNumberFormat="0" applyAlignment="0" applyProtection="0"/>
    <xf numFmtId="0" fontId="29" fillId="6" borderId="5" applyNumberFormat="0" applyAlignment="0" applyProtection="0"/>
    <xf numFmtId="0" fontId="30" fillId="6" borderId="4" applyNumberFormat="0" applyAlignment="0" applyProtection="0"/>
    <xf numFmtId="0" fontId="31" fillId="0" borderId="6" applyNumberFormat="0" applyFill="0" applyAlignment="0" applyProtection="0"/>
    <xf numFmtId="0" fontId="32" fillId="7" borderId="7"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36" fillId="28" borderId="0" applyNumberFormat="0" applyBorder="0" applyAlignment="0" applyProtection="0"/>
    <xf numFmtId="0" fontId="36"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36" fillId="32" borderId="0" applyNumberFormat="0" applyBorder="0" applyAlignment="0" applyProtection="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3" fillId="0" borderId="0"/>
    <xf numFmtId="0" fontId="3" fillId="0" borderId="0"/>
    <xf numFmtId="0" fontId="3" fillId="0" borderId="0"/>
    <xf numFmtId="0" fontId="20" fillId="0" borderId="0"/>
    <xf numFmtId="0" fontId="20"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xf numFmtId="0" fontId="3" fillId="0" borderId="0"/>
    <xf numFmtId="0" fontId="21" fillId="0" borderId="0"/>
    <xf numFmtId="0" fontId="20" fillId="0" borderId="0"/>
    <xf numFmtId="0" fontId="20" fillId="0" borderId="0"/>
    <xf numFmtId="0" fontId="3" fillId="0" borderId="0"/>
    <xf numFmtId="0" fontId="20" fillId="0" borderId="0"/>
    <xf numFmtId="0" fontId="3" fillId="0" borderId="0"/>
    <xf numFmtId="0" fontId="20" fillId="0" borderId="0"/>
    <xf numFmtId="0" fontId="3" fillId="0" borderId="0"/>
    <xf numFmtId="0" fontId="3" fillId="0" borderId="0"/>
    <xf numFmtId="0" fontId="3" fillId="0" borderId="0"/>
    <xf numFmtId="0" fontId="3" fillId="0" borderId="0"/>
    <xf numFmtId="0" fontId="3"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43" fontId="20" fillId="0" borderId="0" applyFont="0" applyFill="0" applyBorder="0" applyAlignment="0" applyProtection="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8" fillId="5" borderId="4" applyNumberFormat="0" applyAlignment="0" applyProtection="0"/>
    <xf numFmtId="9" fontId="38" fillId="0" borderId="0" applyFont="0" applyFill="0" applyBorder="0" applyAlignment="0" applyProtection="0"/>
    <xf numFmtId="0" fontId="37" fillId="0" borderId="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36" fillId="20" borderId="0" applyNumberFormat="0" applyBorder="0" applyAlignment="0" applyProtection="0"/>
    <xf numFmtId="0" fontId="24" fillId="0" borderId="3" applyNumberFormat="0" applyFill="0" applyAlignment="0" applyProtection="0"/>
    <xf numFmtId="0" fontId="27" fillId="4" borderId="0" applyNumberFormat="0" applyBorder="0" applyAlignment="0" applyProtection="0"/>
    <xf numFmtId="0" fontId="36" fillId="13" borderId="0" applyNumberFormat="0" applyBorder="0" applyAlignment="0" applyProtection="0"/>
    <xf numFmtId="0" fontId="36" fillId="29" borderId="0" applyNumberFormat="0" applyBorder="0" applyAlignment="0" applyProtection="0"/>
    <xf numFmtId="0" fontId="25" fillId="2" borderId="0" applyNumberFormat="0" applyBorder="0" applyAlignment="0" applyProtection="0"/>
    <xf numFmtId="0" fontId="29" fillId="6" borderId="5" applyNumberFormat="0" applyAlignment="0" applyProtection="0"/>
    <xf numFmtId="0" fontId="36" fillId="24" borderId="0" applyNumberFormat="0" applyBorder="0" applyAlignment="0" applyProtection="0"/>
    <xf numFmtId="0" fontId="36" fillId="21" borderId="0" applyNumberFormat="0" applyBorder="0" applyAlignment="0" applyProtection="0"/>
    <xf numFmtId="0" fontId="26" fillId="3" borderId="0" applyNumberFormat="0" applyBorder="0" applyAlignment="0" applyProtection="0"/>
    <xf numFmtId="0" fontId="34" fillId="0" borderId="0" applyNumberFormat="0" applyFill="0" applyBorder="0" applyAlignment="0" applyProtection="0"/>
    <xf numFmtId="0" fontId="36" fillId="9" borderId="0" applyNumberFormat="0" applyBorder="0" applyAlignment="0" applyProtection="0"/>
    <xf numFmtId="0" fontId="36" fillId="16" borderId="0" applyNumberFormat="0" applyBorder="0" applyAlignment="0" applyProtection="0"/>
    <xf numFmtId="0" fontId="36" fillId="32" borderId="0" applyNumberFormat="0" applyBorder="0" applyAlignment="0" applyProtection="0"/>
    <xf numFmtId="0" fontId="31" fillId="0" borderId="6" applyNumberFormat="0" applyFill="0" applyAlignment="0" applyProtection="0"/>
    <xf numFmtId="0" fontId="36" fillId="25" borderId="0" applyNumberFormat="0" applyBorder="0" applyAlignment="0" applyProtection="0"/>
    <xf numFmtId="0" fontId="32" fillId="7" borderId="7" applyNumberFormat="0" applyAlignment="0" applyProtection="0"/>
    <xf numFmtId="0" fontId="21" fillId="0" borderId="0"/>
    <xf numFmtId="0" fontId="33" fillId="0" borderId="0" applyNumberFormat="0" applyFill="0" applyBorder="0" applyAlignment="0" applyProtection="0"/>
    <xf numFmtId="0" fontId="23" fillId="0" borderId="2" applyNumberFormat="0" applyFill="0" applyAlignment="0" applyProtection="0"/>
    <xf numFmtId="0" fontId="24" fillId="0" borderId="0" applyNumberFormat="0" applyFill="0" applyBorder="0" applyAlignment="0" applyProtection="0"/>
    <xf numFmtId="0" fontId="36" fillId="28" borderId="0" applyNumberFormat="0" applyBorder="0" applyAlignment="0" applyProtection="0"/>
    <xf numFmtId="0" fontId="36" fillId="17" borderId="0" applyNumberFormat="0" applyBorder="0" applyAlignment="0" applyProtection="0"/>
    <xf numFmtId="0" fontId="30" fillId="6" borderId="4" applyNumberFormat="0" applyAlignment="0" applyProtection="0"/>
    <xf numFmtId="0" fontId="22" fillId="0" borderId="1" applyNumberFormat="0" applyFill="0" applyAlignment="0" applyProtection="0"/>
    <xf numFmtId="0" fontId="35" fillId="0" borderId="9" applyNumberFormat="0" applyFill="0" applyAlignment="0" applyProtection="0"/>
    <xf numFmtId="0" fontId="36" fillId="12"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0" fillId="0" borderId="0"/>
    <xf numFmtId="0" fontId="37" fillId="0" borderId="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39" fillId="0" borderId="0" applyNumberFormat="0" applyFill="0" applyBorder="0" applyAlignment="0" applyProtection="0">
      <alignment vertical="top"/>
      <protection locked="0"/>
    </xf>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43" fontId="37" fillId="0" borderId="0" applyFont="0" applyFill="0" applyBorder="0" applyAlignment="0" applyProtection="0"/>
    <xf numFmtId="0" fontId="21" fillId="0" borderId="0"/>
    <xf numFmtId="0" fontId="21" fillId="8" borderId="8" applyNumberFormat="0" applyFont="0" applyAlignment="0" applyProtection="0"/>
    <xf numFmtId="43" fontId="21"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3" fillId="0" borderId="0"/>
    <xf numFmtId="0" fontId="3" fillId="0" borderId="0"/>
    <xf numFmtId="0" fontId="3" fillId="0" borderId="0"/>
    <xf numFmtId="0" fontId="21" fillId="0" borderId="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43" fontId="20" fillId="0" borderId="0" applyFont="0" applyFill="0" applyBorder="0" applyAlignment="0" applyProtection="0"/>
    <xf numFmtId="0" fontId="21" fillId="0" borderId="0"/>
    <xf numFmtId="0" fontId="21" fillId="8" borderId="8" applyNumberFormat="0" applyFont="0" applyAlignment="0" applyProtection="0"/>
    <xf numFmtId="0" fontId="21" fillId="0" borderId="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43" fontId="20" fillId="0" borderId="0" applyFont="0" applyFill="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3" fillId="0" borderId="0"/>
    <xf numFmtId="0" fontId="3" fillId="0" borderId="0"/>
    <xf numFmtId="0" fontId="3" fillId="0" borderId="0"/>
    <xf numFmtId="0" fontId="21" fillId="0" borderId="0"/>
    <xf numFmtId="0" fontId="3"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0" borderId="0"/>
    <xf numFmtId="0" fontId="21" fillId="8" borderId="8" applyNumberFormat="0" applyFont="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0"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0" borderId="0"/>
    <xf numFmtId="0" fontId="21" fillId="8" borderId="8" applyNumberFormat="0" applyFont="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0" borderId="0"/>
    <xf numFmtId="0" fontId="21" fillId="8" borderId="8" applyNumberFormat="0" applyFont="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0" borderId="0"/>
    <xf numFmtId="0" fontId="21" fillId="8" borderId="8" applyNumberFormat="0" applyFont="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0" borderId="0"/>
    <xf numFmtId="0" fontId="21" fillId="8" borderId="8" applyNumberFormat="0" applyFont="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0" borderId="0"/>
    <xf numFmtId="0" fontId="21" fillId="8" borderId="8" applyNumberFormat="0" applyFont="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0" borderId="0"/>
    <xf numFmtId="0" fontId="21" fillId="8" borderId="8" applyNumberFormat="0" applyFont="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0" fillId="0" borderId="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0" borderId="0"/>
    <xf numFmtId="0" fontId="21" fillId="8" borderId="8" applyNumberFormat="0" applyFont="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0" borderId="0"/>
    <xf numFmtId="0" fontId="21" fillId="8" borderId="8" applyNumberFormat="0" applyFont="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0" borderId="0"/>
    <xf numFmtId="0" fontId="21" fillId="8" borderId="8" applyNumberFormat="0" applyFont="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0" borderId="0"/>
    <xf numFmtId="0" fontId="21" fillId="8" borderId="8" applyNumberFormat="0" applyFont="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0" borderId="0"/>
    <xf numFmtId="0" fontId="21" fillId="8" borderId="8" applyNumberFormat="0" applyFont="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0" borderId="0"/>
    <xf numFmtId="0" fontId="21" fillId="8" borderId="8" applyNumberFormat="0" applyFont="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0" borderId="0"/>
    <xf numFmtId="0" fontId="21" fillId="8" borderId="8" applyNumberFormat="0" applyFont="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0" borderId="0"/>
    <xf numFmtId="0" fontId="21" fillId="8" borderId="8" applyNumberFormat="0" applyFont="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8" borderId="8" applyNumberFormat="0" applyFont="0" applyAlignment="0" applyProtection="0"/>
    <xf numFmtId="0" fontId="21" fillId="0" borderId="0"/>
    <xf numFmtId="43" fontId="21" fillId="0" borderId="0" applyFont="0" applyFill="0" applyBorder="0" applyAlignment="0" applyProtection="0"/>
    <xf numFmtId="0" fontId="37" fillId="0" borderId="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8" borderId="8" applyNumberFormat="0" applyFont="0" applyAlignment="0" applyProtection="0"/>
    <xf numFmtId="9" fontId="37" fillId="0" borderId="0" applyFont="0" applyFill="0" applyBorder="0" applyAlignment="0" applyProtection="0"/>
    <xf numFmtId="0" fontId="21" fillId="0" borderId="0"/>
    <xf numFmtId="9" fontId="3" fillId="0" borderId="0" applyFont="0" applyFill="0" applyBorder="0" applyAlignment="0" applyProtection="0"/>
    <xf numFmtId="0" fontId="40" fillId="0" borderId="0" applyNumberFormat="0" applyFill="0" applyBorder="0" applyAlignment="0" applyProtection="0">
      <alignment vertical="top"/>
      <protection locked="0"/>
    </xf>
    <xf numFmtId="0" fontId="20" fillId="33" borderId="0" applyNumberFormat="0" applyFont="0" applyBorder="0" applyAlignment="0" applyProtection="0"/>
    <xf numFmtId="0" fontId="3" fillId="8" borderId="8" applyNumberFormat="0" applyFont="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21" fillId="0" borderId="0"/>
    <xf numFmtId="0" fontId="3" fillId="0" borderId="0"/>
    <xf numFmtId="9" fontId="3" fillId="0" borderId="0" applyFont="0" applyFill="0" applyBorder="0" applyAlignment="0" applyProtection="0"/>
    <xf numFmtId="0" fontId="40" fillId="0" borderId="0" applyNumberFormat="0" applyFill="0" applyBorder="0" applyAlignment="0" applyProtection="0">
      <alignment vertical="top"/>
      <protection locked="0"/>
    </xf>
    <xf numFmtId="0" fontId="3" fillId="8" borderId="8" applyNumberFormat="0" applyFont="0" applyAlignment="0" applyProtection="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9" fontId="21" fillId="0" borderId="0" applyFont="0" applyFill="0" applyBorder="0" applyAlignment="0" applyProtection="0"/>
    <xf numFmtId="0" fontId="21" fillId="0" borderId="0"/>
    <xf numFmtId="0" fontId="3"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9" fontId="21" fillId="0" borderId="0" applyFont="0" applyFill="0" applyBorder="0" applyAlignment="0" applyProtection="0"/>
    <xf numFmtId="0" fontId="21" fillId="0" borderId="0"/>
    <xf numFmtId="0" fontId="3" fillId="0" borderId="0"/>
    <xf numFmtId="9" fontId="3" fillId="0" borderId="0" applyFont="0" applyFill="0" applyBorder="0" applyAlignment="0" applyProtection="0"/>
    <xf numFmtId="43" fontId="21" fillId="0" borderId="0" applyFont="0" applyFill="0" applyBorder="0" applyAlignment="0" applyProtection="0"/>
    <xf numFmtId="0" fontId="22" fillId="0" borderId="1" applyNumberFormat="0" applyFill="0" applyAlignment="0" applyProtection="0"/>
    <xf numFmtId="0" fontId="23" fillId="0" borderId="2" applyNumberFormat="0" applyFill="0" applyAlignment="0" applyProtection="0"/>
    <xf numFmtId="0" fontId="24" fillId="0" borderId="3" applyNumberFormat="0" applyFill="0" applyAlignment="0" applyProtection="0"/>
    <xf numFmtId="0" fontId="24" fillId="0" borderId="0" applyNumberFormat="0" applyFill="0" applyBorder="0" applyAlignment="0" applyProtection="0"/>
    <xf numFmtId="0" fontId="25" fillId="2" borderId="0" applyNumberFormat="0" applyBorder="0" applyAlignment="0" applyProtection="0"/>
    <xf numFmtId="0" fontId="26" fillId="3" borderId="0" applyNumberFormat="0" applyBorder="0" applyAlignment="0" applyProtection="0"/>
    <xf numFmtId="0" fontId="27" fillId="4" borderId="0" applyNumberFormat="0" applyBorder="0" applyAlignment="0" applyProtection="0"/>
    <xf numFmtId="0" fontId="28" fillId="5" borderId="4" applyNumberFormat="0" applyAlignment="0" applyProtection="0"/>
    <xf numFmtId="0" fontId="29" fillId="6" borderId="5" applyNumberFormat="0" applyAlignment="0" applyProtection="0"/>
    <xf numFmtId="0" fontId="30" fillId="6" borderId="4" applyNumberFormat="0" applyAlignment="0" applyProtection="0"/>
    <xf numFmtId="0" fontId="31" fillId="0" borderId="6" applyNumberFormat="0" applyFill="0" applyAlignment="0" applyProtection="0"/>
    <xf numFmtId="0" fontId="32" fillId="7" borderId="7" applyNumberFormat="0" applyAlignment="0" applyProtection="0"/>
    <xf numFmtId="0" fontId="33" fillId="0" borderId="0" applyNumberFormat="0" applyFill="0" applyBorder="0" applyAlignment="0" applyProtection="0"/>
    <xf numFmtId="0" fontId="21" fillId="8" borderId="8" applyNumberFormat="0" applyFont="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36" fillId="28" borderId="0" applyNumberFormat="0" applyBorder="0" applyAlignment="0" applyProtection="0"/>
    <xf numFmtId="0" fontId="36"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36" fillId="32" borderId="0" applyNumberFormat="0" applyBorder="0" applyAlignment="0" applyProtection="0"/>
    <xf numFmtId="9" fontId="21" fillId="0" borderId="0" applyFont="0" applyFill="0" applyBorder="0" applyAlignment="0" applyProtection="0"/>
    <xf numFmtId="0" fontId="3" fillId="0" borderId="0"/>
    <xf numFmtId="9" fontId="3" fillId="0" borderId="0" applyFont="0" applyFill="0" applyBorder="0" applyAlignment="0" applyProtection="0"/>
    <xf numFmtId="0" fontId="37" fillId="0" borderId="0"/>
    <xf numFmtId="43" fontId="37"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0" fontId="21" fillId="0" borderId="0"/>
    <xf numFmtId="0" fontId="37" fillId="0" borderId="0"/>
    <xf numFmtId="9" fontId="37" fillId="0" borderId="0" applyFont="0" applyFill="0" applyBorder="0" applyAlignment="0" applyProtection="0"/>
    <xf numFmtId="0" fontId="21" fillId="0" borderId="0"/>
    <xf numFmtId="44" fontId="21" fillId="0" borderId="0" applyFont="0" applyFill="0" applyBorder="0" applyAlignment="0" applyProtection="0"/>
    <xf numFmtId="43" fontId="21" fillId="0" borderId="0" applyFont="0" applyFill="0" applyBorder="0" applyAlignment="0" applyProtection="0"/>
    <xf numFmtId="0" fontId="50" fillId="0" borderId="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54"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55" fillId="0" borderId="0" applyNumberFormat="0" applyFill="0" applyBorder="0" applyAlignment="0" applyProtection="0"/>
  </cellStyleXfs>
  <cellXfs count="147">
    <xf numFmtId="0" fontId="0" fillId="0" borderId="0" xfId="0"/>
    <xf numFmtId="0" fontId="0" fillId="34" borderId="0" xfId="0" applyFill="1"/>
    <xf numFmtId="0" fontId="41" fillId="34" borderId="0" xfId="0" applyFont="1" applyFill="1" applyAlignment="1">
      <alignment vertical="center"/>
    </xf>
    <xf numFmtId="0" fontId="18" fillId="34" borderId="0" xfId="0" applyFont="1" applyFill="1" applyAlignment="1">
      <alignment vertical="center"/>
    </xf>
    <xf numFmtId="0" fontId="0" fillId="34" borderId="0" xfId="0" applyFill="1" applyAlignment="1">
      <alignment vertical="center"/>
    </xf>
    <xf numFmtId="0" fontId="0" fillId="34" borderId="10" xfId="0" applyFill="1" applyBorder="1"/>
    <xf numFmtId="0" fontId="0" fillId="34" borderId="10" xfId="0" applyFill="1" applyBorder="1" applyAlignment="1">
      <alignment vertical="center"/>
    </xf>
    <xf numFmtId="0" fontId="15" fillId="35" borderId="10" xfId="0" applyFont="1" applyFill="1" applyBorder="1" applyAlignment="1">
      <alignment vertical="center"/>
    </xf>
    <xf numFmtId="0" fontId="19" fillId="36" borderId="10" xfId="0" applyFont="1" applyFill="1" applyBorder="1" applyAlignment="1">
      <alignment vertical="center"/>
    </xf>
    <xf numFmtId="164" fontId="19" fillId="36" borderId="10" xfId="0" applyNumberFormat="1" applyFont="1" applyFill="1" applyBorder="1" applyAlignment="1">
      <alignment vertical="center"/>
    </xf>
    <xf numFmtId="2" fontId="19" fillId="36" borderId="10" xfId="0" applyNumberFormat="1" applyFont="1" applyFill="1" applyBorder="1" applyAlignment="1">
      <alignment vertical="center"/>
    </xf>
    <xf numFmtId="0" fontId="19" fillId="34" borderId="10" xfId="0" applyFont="1" applyFill="1" applyBorder="1" applyAlignment="1">
      <alignment vertical="center"/>
    </xf>
    <xf numFmtId="0" fontId="19" fillId="35" borderId="10" xfId="0" applyFont="1" applyFill="1" applyBorder="1" applyAlignment="1">
      <alignment vertical="center"/>
    </xf>
    <xf numFmtId="0" fontId="19" fillId="35" borderId="11" xfId="0" applyFont="1" applyFill="1" applyBorder="1" applyAlignment="1">
      <alignment horizontal="center" vertical="center" wrapText="1"/>
    </xf>
    <xf numFmtId="0" fontId="19" fillId="36" borderId="10" xfId="0" applyFont="1" applyFill="1" applyBorder="1"/>
    <xf numFmtId="0" fontId="19" fillId="35" borderId="10" xfId="0" applyFont="1" applyFill="1" applyBorder="1"/>
    <xf numFmtId="0" fontId="15" fillId="35" borderId="10" xfId="0" applyFont="1" applyFill="1" applyBorder="1"/>
    <xf numFmtId="0" fontId="15" fillId="34" borderId="10" xfId="0" applyFont="1" applyFill="1" applyBorder="1" applyAlignment="1">
      <alignment vertical="center"/>
    </xf>
    <xf numFmtId="0" fontId="42" fillId="36" borderId="10" xfId="1" applyFont="1" applyFill="1" applyBorder="1" applyAlignment="1">
      <alignment vertical="center"/>
    </xf>
    <xf numFmtId="0" fontId="15" fillId="36" borderId="10" xfId="0" applyFont="1" applyFill="1" applyBorder="1" applyAlignment="1">
      <alignment vertical="center"/>
    </xf>
    <xf numFmtId="0" fontId="19" fillId="35" borderId="10" xfId="0" applyFont="1" applyFill="1" applyBorder="1" applyAlignment="1">
      <alignment horizontal="left" vertical="center"/>
    </xf>
    <xf numFmtId="0" fontId="43" fillId="35" borderId="10" xfId="0" applyFont="1" applyFill="1" applyBorder="1" applyAlignment="1">
      <alignment horizontal="right" vertical="center"/>
    </xf>
    <xf numFmtId="0" fontId="19" fillId="34" borderId="12" xfId="0" applyFont="1" applyFill="1" applyBorder="1" applyAlignment="1">
      <alignment horizontal="center" wrapText="1"/>
    </xf>
    <xf numFmtId="0" fontId="15" fillId="34" borderId="10" xfId="0" applyFont="1" applyFill="1" applyBorder="1"/>
    <xf numFmtId="0" fontId="19" fillId="34" borderId="12" xfId="0" applyFont="1" applyFill="1" applyBorder="1" applyAlignment="1">
      <alignment horizontal="center" vertical="center" wrapText="1"/>
    </xf>
    <xf numFmtId="164" fontId="19" fillId="34" borderId="10" xfId="0" applyNumberFormat="1" applyFont="1" applyFill="1" applyBorder="1" applyAlignment="1">
      <alignment vertical="center"/>
    </xf>
    <xf numFmtId="0" fontId="19" fillId="34" borderId="0" xfId="0" applyFont="1" applyFill="1" applyAlignment="1">
      <alignment horizontal="center" vertical="center" wrapText="1"/>
    </xf>
    <xf numFmtId="0" fontId="43" fillId="34" borderId="10" xfId="0" applyFont="1" applyFill="1" applyBorder="1" applyAlignment="1">
      <alignment horizontal="right" vertical="center"/>
    </xf>
    <xf numFmtId="0" fontId="19" fillId="34" borderId="11" xfId="0" applyFont="1" applyFill="1" applyBorder="1" applyAlignment="1">
      <alignment vertical="center"/>
    </xf>
    <xf numFmtId="0" fontId="15" fillId="35" borderId="10" xfId="0" applyFont="1" applyFill="1" applyBorder="1" applyAlignment="1">
      <alignment vertical="center" wrapText="1"/>
    </xf>
    <xf numFmtId="0" fontId="15" fillId="35" borderId="16" xfId="0" applyFont="1" applyFill="1" applyBorder="1" applyAlignment="1">
      <alignment horizontal="center" vertical="center"/>
    </xf>
    <xf numFmtId="0" fontId="43" fillId="36" borderId="16" xfId="0" applyFont="1" applyFill="1" applyBorder="1" applyAlignment="1">
      <alignment horizontal="center" vertical="center"/>
    </xf>
    <xf numFmtId="0" fontId="45" fillId="35" borderId="10" xfId="0" applyFont="1" applyFill="1" applyBorder="1" applyAlignment="1">
      <alignment horizontal="left" vertical="center"/>
    </xf>
    <xf numFmtId="0" fontId="1" fillId="34" borderId="0" xfId="0" applyFont="1" applyFill="1"/>
    <xf numFmtId="0" fontId="19" fillId="36" borderId="10" xfId="0" applyFont="1" applyFill="1" applyBorder="1" applyAlignment="1">
      <alignment vertical="center" wrapText="1"/>
    </xf>
    <xf numFmtId="0" fontId="19" fillId="36" borderId="10" xfId="0" applyFont="1" applyFill="1" applyBorder="1" applyAlignment="1">
      <alignment horizontal="right" vertical="center"/>
    </xf>
    <xf numFmtId="164" fontId="19" fillId="36" borderId="10" xfId="0" applyNumberFormat="1" applyFont="1" applyFill="1" applyBorder="1" applyAlignment="1">
      <alignment horizontal="right" vertical="center"/>
    </xf>
    <xf numFmtId="2" fontId="19" fillId="36" borderId="10" xfId="0" applyNumberFormat="1" applyFont="1" applyFill="1" applyBorder="1" applyAlignment="1">
      <alignment horizontal="right" vertical="center"/>
    </xf>
    <xf numFmtId="0" fontId="46" fillId="0" borderId="10" xfId="0" applyFont="1" applyBorder="1" applyAlignment="1">
      <alignment vertical="center"/>
    </xf>
    <xf numFmtId="0" fontId="0" fillId="0" borderId="10" xfId="0" applyBorder="1"/>
    <xf numFmtId="0" fontId="44" fillId="0" borderId="10" xfId="0" applyFont="1" applyBorder="1" applyAlignment="1">
      <alignment vertical="center"/>
    </xf>
    <xf numFmtId="0" fontId="18" fillId="34" borderId="0" xfId="0" applyFont="1" applyFill="1"/>
    <xf numFmtId="0" fontId="19" fillId="36" borderId="10" xfId="0" applyFont="1" applyFill="1" applyBorder="1" applyAlignment="1">
      <alignment horizontal="center" vertical="center"/>
    </xf>
    <xf numFmtId="1" fontId="19" fillId="36" borderId="10" xfId="0" applyNumberFormat="1" applyFont="1" applyFill="1" applyBorder="1" applyAlignment="1">
      <alignment horizontal="right" vertical="center"/>
    </xf>
    <xf numFmtId="0" fontId="47" fillId="34" borderId="0" xfId="0" applyFont="1" applyFill="1"/>
    <xf numFmtId="0" fontId="47" fillId="0" borderId="0" xfId="0" applyFont="1"/>
    <xf numFmtId="0" fontId="48" fillId="0" borderId="0" xfId="0" applyFont="1" applyAlignment="1">
      <alignment horizontal="left"/>
    </xf>
    <xf numFmtId="0" fontId="48" fillId="34" borderId="0" xfId="0" applyFont="1" applyFill="1" applyAlignment="1">
      <alignment horizontal="left"/>
    </xf>
    <xf numFmtId="0" fontId="49" fillId="34" borderId="10" xfId="0" applyFont="1" applyFill="1" applyBorder="1" applyAlignment="1">
      <alignment horizontal="left"/>
    </xf>
    <xf numFmtId="0" fontId="43" fillId="38" borderId="0" xfId="0" applyFont="1" applyFill="1" applyAlignment="1">
      <alignment vertical="center"/>
    </xf>
    <xf numFmtId="0" fontId="19" fillId="35" borderId="13" xfId="0" applyFont="1" applyFill="1" applyBorder="1" applyAlignment="1">
      <alignment horizontal="center" vertical="center" wrapText="1"/>
    </xf>
    <xf numFmtId="0" fontId="19" fillId="35" borderId="11" xfId="0" applyFont="1" applyFill="1" applyBorder="1" applyAlignment="1">
      <alignment horizontal="center" wrapText="1"/>
    </xf>
    <xf numFmtId="165" fontId="0" fillId="34" borderId="0" xfId="0" applyNumberFormat="1" applyFill="1"/>
    <xf numFmtId="0" fontId="19" fillId="35" borderId="22" xfId="0" applyFont="1" applyFill="1" applyBorder="1" applyAlignment="1">
      <alignment horizontal="center" vertical="center" wrapText="1"/>
    </xf>
    <xf numFmtId="166" fontId="19" fillId="36" borderId="10" xfId="0" applyNumberFormat="1" applyFont="1" applyFill="1" applyBorder="1" applyAlignment="1">
      <alignment horizontal="right" vertical="center"/>
    </xf>
    <xf numFmtId="0" fontId="19" fillId="35" borderId="12" xfId="0" applyFont="1" applyFill="1" applyBorder="1" applyAlignment="1">
      <alignment horizontal="center" vertical="top" wrapText="1"/>
    </xf>
    <xf numFmtId="0" fontId="48" fillId="34" borderId="0" xfId="0" applyFont="1" applyFill="1"/>
    <xf numFmtId="0" fontId="48" fillId="0" borderId="0" xfId="0" applyFont="1"/>
    <xf numFmtId="0" fontId="49" fillId="34" borderId="10" xfId="0" applyFont="1" applyFill="1" applyBorder="1" applyAlignment="1">
      <alignment vertical="center"/>
    </xf>
    <xf numFmtId="0" fontId="51" fillId="34" borderId="10" xfId="0" applyFont="1" applyFill="1" applyBorder="1"/>
    <xf numFmtId="0" fontId="16" fillId="36" borderId="10" xfId="0" applyFont="1" applyFill="1" applyBorder="1" applyAlignment="1">
      <alignment vertical="center"/>
    </xf>
    <xf numFmtId="1" fontId="19" fillId="36" borderId="10" xfId="0" applyNumberFormat="1" applyFont="1" applyFill="1" applyBorder="1" applyAlignment="1">
      <alignment vertical="center"/>
    </xf>
    <xf numFmtId="0" fontId="44" fillId="34" borderId="0" xfId="0" applyFont="1" applyFill="1"/>
    <xf numFmtId="1" fontId="19" fillId="34" borderId="0" xfId="0" applyNumberFormat="1" applyFont="1" applyFill="1"/>
    <xf numFmtId="0" fontId="19" fillId="34" borderId="0" xfId="0" applyFont="1" applyFill="1"/>
    <xf numFmtId="0" fontId="15" fillId="35" borderId="10" xfId="0" applyFont="1" applyFill="1" applyBorder="1" applyAlignment="1">
      <alignment horizontal="center" vertical="top" wrapText="1"/>
    </xf>
    <xf numFmtId="0" fontId="0" fillId="34" borderId="0" xfId="0" applyFill="1" applyAlignment="1">
      <alignment horizontal="center" vertical="top"/>
    </xf>
    <xf numFmtId="0" fontId="15" fillId="35" borderId="10" xfId="0" applyFont="1" applyFill="1" applyBorder="1" applyAlignment="1">
      <alignment vertical="top" wrapText="1"/>
    </xf>
    <xf numFmtId="0" fontId="44" fillId="0" borderId="10" xfId="0" applyFont="1" applyBorder="1" applyAlignment="1">
      <alignment vertical="center" wrapText="1"/>
    </xf>
    <xf numFmtId="167" fontId="0" fillId="0" borderId="0" xfId="0" applyNumberFormat="1"/>
    <xf numFmtId="2" fontId="0" fillId="0" borderId="0" xfId="0" applyNumberFormat="1"/>
    <xf numFmtId="0" fontId="0" fillId="40" borderId="0" xfId="0" applyFill="1"/>
    <xf numFmtId="166" fontId="19" fillId="36" borderId="10" xfId="0" applyNumberFormat="1" applyFont="1" applyFill="1" applyBorder="1" applyAlignment="1">
      <alignment vertical="center"/>
    </xf>
    <xf numFmtId="168" fontId="0" fillId="0" borderId="0" xfId="0" applyNumberFormat="1"/>
    <xf numFmtId="169" fontId="0" fillId="0" borderId="0" xfId="0" applyNumberFormat="1"/>
    <xf numFmtId="0" fontId="18" fillId="38" borderId="19" xfId="0" applyFont="1" applyFill="1" applyBorder="1" applyAlignment="1">
      <alignment horizontal="right" vertical="top" wrapText="1"/>
    </xf>
    <xf numFmtId="0" fontId="43" fillId="37" borderId="0" xfId="0" applyFont="1" applyFill="1" applyAlignment="1">
      <alignment vertical="center"/>
    </xf>
    <xf numFmtId="0" fontId="15" fillId="35" borderId="19" xfId="0" applyFont="1" applyFill="1" applyBorder="1" applyAlignment="1">
      <alignment vertical="center"/>
    </xf>
    <xf numFmtId="0" fontId="43" fillId="34" borderId="0" xfId="0" applyFont="1" applyFill="1" applyAlignment="1">
      <alignment horizontal="left" vertical="center"/>
    </xf>
    <xf numFmtId="0" fontId="19" fillId="36" borderId="0" xfId="0" applyFont="1" applyFill="1" applyAlignment="1">
      <alignment horizontal="center" vertical="center"/>
    </xf>
    <xf numFmtId="1" fontId="19" fillId="36" borderId="0" xfId="0" applyNumberFormat="1" applyFont="1" applyFill="1" applyAlignment="1">
      <alignment horizontal="right" vertical="center"/>
    </xf>
    <xf numFmtId="0" fontId="52" fillId="34" borderId="0" xfId="0" applyFont="1" applyFill="1"/>
    <xf numFmtId="0" fontId="15" fillId="41" borderId="24" xfId="0" applyFont="1" applyFill="1" applyBorder="1"/>
    <xf numFmtId="0" fontId="19" fillId="41" borderId="25" xfId="0" applyFont="1" applyFill="1" applyBorder="1"/>
    <xf numFmtId="0" fontId="18" fillId="0" borderId="26" xfId="0" applyFont="1" applyBorder="1"/>
    <xf numFmtId="0" fontId="18" fillId="0" borderId="27" xfId="0" applyFont="1" applyBorder="1"/>
    <xf numFmtId="0" fontId="18" fillId="0" borderId="28" xfId="0" applyFont="1" applyBorder="1"/>
    <xf numFmtId="0" fontId="18" fillId="0" borderId="0" xfId="0" applyFont="1" applyAlignment="1">
      <alignment horizontal="center" vertical="center" wrapText="1"/>
    </xf>
    <xf numFmtId="0" fontId="0" fillId="0" borderId="30" xfId="0" applyBorder="1"/>
    <xf numFmtId="3" fontId="0" fillId="0" borderId="0" xfId="0" applyNumberFormat="1"/>
    <xf numFmtId="0" fontId="15" fillId="35" borderId="11" xfId="0" applyFont="1" applyFill="1" applyBorder="1" applyAlignment="1">
      <alignment horizontal="center" vertical="top" wrapText="1"/>
    </xf>
    <xf numFmtId="3" fontId="0" fillId="0" borderId="29" xfId="0" applyNumberFormat="1" applyBorder="1"/>
    <xf numFmtId="3" fontId="0" fillId="0" borderId="30" xfId="0" applyNumberFormat="1" applyBorder="1"/>
    <xf numFmtId="3" fontId="0" fillId="0" borderId="31" xfId="0" applyNumberFormat="1" applyBorder="1"/>
    <xf numFmtId="0" fontId="16" fillId="0" borderId="0" xfId="0" applyFont="1"/>
    <xf numFmtId="0" fontId="53" fillId="0" borderId="0" xfId="0" applyFont="1"/>
    <xf numFmtId="0" fontId="16" fillId="34" borderId="0" xfId="0" applyFont="1" applyFill="1"/>
    <xf numFmtId="1" fontId="16" fillId="34" borderId="0" xfId="0" applyNumberFormat="1" applyFont="1" applyFill="1"/>
    <xf numFmtId="2" fontId="0" fillId="40" borderId="0" xfId="0" applyNumberFormat="1" applyFill="1"/>
    <xf numFmtId="0" fontId="44" fillId="0" borderId="0" xfId="0" applyFont="1"/>
    <xf numFmtId="167" fontId="0" fillId="40" borderId="0" xfId="0" applyNumberFormat="1" applyFill="1"/>
    <xf numFmtId="0" fontId="15" fillId="35" borderId="0" xfId="0" applyFont="1" applyFill="1" applyAlignment="1">
      <alignment vertical="center"/>
    </xf>
    <xf numFmtId="0" fontId="44" fillId="0" borderId="18" xfId="0" applyFont="1" applyBorder="1" applyAlignment="1">
      <alignment vertical="center" wrapText="1"/>
    </xf>
    <xf numFmtId="0" fontId="44" fillId="0" borderId="14" xfId="0" applyFont="1" applyBorder="1" applyAlignment="1">
      <alignment vertical="center" wrapText="1"/>
    </xf>
    <xf numFmtId="0" fontId="44" fillId="0" borderId="19" xfId="0" applyFont="1" applyBorder="1" applyAlignment="1">
      <alignment vertical="center" wrapText="1"/>
    </xf>
    <xf numFmtId="0" fontId="44" fillId="0" borderId="0" xfId="0" applyFont="1" applyAlignment="1">
      <alignment vertical="center" wrapText="1"/>
    </xf>
    <xf numFmtId="0" fontId="44" fillId="0" borderId="20" xfId="0" applyFont="1" applyBorder="1" applyAlignment="1">
      <alignment vertical="center" wrapText="1"/>
    </xf>
    <xf numFmtId="0" fontId="44" fillId="0" borderId="21" xfId="0" applyFont="1" applyBorder="1" applyAlignment="1">
      <alignment vertical="center" wrapText="1"/>
    </xf>
    <xf numFmtId="0" fontId="18" fillId="39" borderId="19" xfId="0" applyFont="1" applyFill="1" applyBorder="1" applyAlignment="1">
      <alignment vertical="top" wrapText="1"/>
    </xf>
    <xf numFmtId="0" fontId="18" fillId="39" borderId="23" xfId="0" applyFont="1" applyFill="1" applyBorder="1" applyAlignment="1">
      <alignment vertical="top" wrapText="1"/>
    </xf>
    <xf numFmtId="0" fontId="19" fillId="36" borderId="19" xfId="0" applyFont="1" applyFill="1" applyBorder="1" applyAlignment="1">
      <alignment horizontal="left" vertical="top" wrapText="1"/>
    </xf>
    <xf numFmtId="0" fontId="19" fillId="36" borderId="0" xfId="0" applyFont="1" applyFill="1" applyAlignment="1">
      <alignment horizontal="left" vertical="top" wrapText="1"/>
    </xf>
    <xf numFmtId="0" fontId="19" fillId="36" borderId="19" xfId="0" applyFont="1" applyFill="1" applyBorder="1" applyAlignment="1">
      <alignment vertical="top" wrapText="1"/>
    </xf>
    <xf numFmtId="0" fontId="19" fillId="36" borderId="0" xfId="0" applyFont="1" applyFill="1" applyAlignment="1">
      <alignment vertical="top" wrapText="1"/>
    </xf>
    <xf numFmtId="0" fontId="18" fillId="37" borderId="11" xfId="0" applyFont="1" applyFill="1" applyBorder="1" applyAlignment="1">
      <alignment horizontal="right" vertical="top" wrapText="1"/>
    </xf>
    <xf numFmtId="0" fontId="18" fillId="37" borderId="12" xfId="0" applyFont="1" applyFill="1" applyBorder="1" applyAlignment="1">
      <alignment horizontal="right" vertical="top" wrapText="1"/>
    </xf>
    <xf numFmtId="0" fontId="19" fillId="35" borderId="11" xfId="0" applyFont="1" applyFill="1" applyBorder="1" applyAlignment="1">
      <alignment horizontal="center" vertical="center" wrapText="1"/>
    </xf>
    <xf numFmtId="0" fontId="19" fillId="35" borderId="12" xfId="0" applyFont="1" applyFill="1" applyBorder="1" applyAlignment="1">
      <alignment horizontal="center" vertical="center" wrapText="1"/>
    </xf>
    <xf numFmtId="0" fontId="19" fillId="35" borderId="13" xfId="0" applyFont="1" applyFill="1" applyBorder="1" applyAlignment="1">
      <alignment horizontal="center" vertical="center" wrapText="1"/>
    </xf>
    <xf numFmtId="0" fontId="19" fillId="35" borderId="11" xfId="0" applyFont="1" applyFill="1" applyBorder="1" applyAlignment="1">
      <alignment horizontal="center" wrapText="1"/>
    </xf>
    <xf numFmtId="0" fontId="19" fillId="35" borderId="12" xfId="0" applyFont="1" applyFill="1" applyBorder="1" applyAlignment="1">
      <alignment horizontal="center" wrapText="1"/>
    </xf>
    <xf numFmtId="0" fontId="19" fillId="35" borderId="12" xfId="0" applyFont="1" applyFill="1" applyBorder="1" applyAlignment="1">
      <alignment horizontal="center" vertical="top" wrapText="1"/>
    </xf>
    <xf numFmtId="0" fontId="19" fillId="35" borderId="13" xfId="0" applyFont="1" applyFill="1" applyBorder="1" applyAlignment="1">
      <alignment horizontal="center" vertical="top" wrapText="1"/>
    </xf>
    <xf numFmtId="0" fontId="45" fillId="36" borderId="0" xfId="0" applyFont="1" applyFill="1" applyAlignment="1">
      <alignment horizontal="center" vertical="top" wrapText="1"/>
    </xf>
    <xf numFmtId="0" fontId="45" fillId="35" borderId="14" xfId="0" applyFont="1" applyFill="1" applyBorder="1" applyAlignment="1">
      <alignment horizontal="center" vertical="center"/>
    </xf>
    <xf numFmtId="0" fontId="45" fillId="35" borderId="0" xfId="0" applyFont="1" applyFill="1" applyAlignment="1">
      <alignment horizontal="center" vertical="center"/>
    </xf>
    <xf numFmtId="0" fontId="19" fillId="35" borderId="32" xfId="0" applyFont="1" applyFill="1" applyBorder="1" applyAlignment="1">
      <alignment horizontal="center" vertical="center" wrapText="1"/>
    </xf>
    <xf numFmtId="0" fontId="19" fillId="35" borderId="23" xfId="0" applyFont="1" applyFill="1" applyBorder="1" applyAlignment="1">
      <alignment horizontal="center" vertical="center" wrapText="1"/>
    </xf>
    <xf numFmtId="0" fontId="43" fillId="36" borderId="10" xfId="0" applyFont="1" applyFill="1" applyBorder="1" applyAlignment="1">
      <alignment horizontal="left" vertical="center"/>
    </xf>
    <xf numFmtId="0" fontId="15" fillId="35" borderId="10" xfId="0" applyFont="1" applyFill="1" applyBorder="1" applyAlignment="1">
      <alignment horizontal="right" vertical="center"/>
    </xf>
    <xf numFmtId="0" fontId="45" fillId="36" borderId="0" xfId="0" applyFont="1" applyFill="1" applyAlignment="1">
      <alignment horizontal="left" vertical="top" wrapText="1"/>
    </xf>
    <xf numFmtId="0" fontId="43" fillId="36" borderId="15" xfId="0" applyFont="1" applyFill="1" applyBorder="1" applyAlignment="1">
      <alignment horizontal="center" vertical="center"/>
    </xf>
    <xf numFmtId="0" fontId="43" fillId="36" borderId="16" xfId="0" applyFont="1" applyFill="1" applyBorder="1" applyAlignment="1">
      <alignment horizontal="center" vertical="center"/>
    </xf>
    <xf numFmtId="0" fontId="43" fillId="36" borderId="17" xfId="0" applyFont="1" applyFill="1" applyBorder="1" applyAlignment="1">
      <alignment horizontal="center" vertical="center"/>
    </xf>
    <xf numFmtId="0" fontId="15" fillId="35" borderId="15" xfId="0" applyFont="1" applyFill="1" applyBorder="1" applyAlignment="1">
      <alignment horizontal="left" vertical="center"/>
    </xf>
    <xf numFmtId="0" fontId="15" fillId="35" borderId="16" xfId="0" applyFont="1" applyFill="1" applyBorder="1" applyAlignment="1">
      <alignment horizontal="left" vertical="center"/>
    </xf>
    <xf numFmtId="0" fontId="43" fillId="36" borderId="15" xfId="0" applyFont="1" applyFill="1" applyBorder="1" applyAlignment="1">
      <alignment horizontal="left" vertical="center"/>
    </xf>
    <xf numFmtId="0" fontId="43" fillId="36" borderId="16" xfId="0" applyFont="1" applyFill="1" applyBorder="1" applyAlignment="1">
      <alignment horizontal="left" vertical="center"/>
    </xf>
    <xf numFmtId="0" fontId="19" fillId="35" borderId="14" xfId="0" applyFont="1" applyFill="1" applyBorder="1" applyAlignment="1">
      <alignment horizontal="center" vertical="center" wrapText="1"/>
    </xf>
    <xf numFmtId="0" fontId="19" fillId="35" borderId="0" xfId="0" applyFont="1" applyFill="1" applyAlignment="1">
      <alignment horizontal="center" vertical="center" wrapText="1"/>
    </xf>
    <xf numFmtId="0" fontId="15" fillId="35" borderId="15" xfId="0" applyFont="1" applyFill="1" applyBorder="1" applyAlignment="1">
      <alignment horizontal="center" vertical="center"/>
    </xf>
    <xf numFmtId="0" fontId="15" fillId="35" borderId="16" xfId="0" applyFont="1" applyFill="1" applyBorder="1" applyAlignment="1">
      <alignment horizontal="center" vertical="center"/>
    </xf>
    <xf numFmtId="0" fontId="15" fillId="35" borderId="17" xfId="0" applyFont="1" applyFill="1" applyBorder="1" applyAlignment="1">
      <alignment horizontal="center" vertical="center"/>
    </xf>
    <xf numFmtId="0" fontId="15" fillId="35" borderId="15" xfId="0" applyFont="1" applyFill="1" applyBorder="1" applyAlignment="1">
      <alignment horizontal="center" vertical="center" wrapText="1"/>
    </xf>
    <xf numFmtId="0" fontId="15" fillId="35" borderId="16" xfId="0" applyFont="1" applyFill="1" applyBorder="1" applyAlignment="1">
      <alignment horizontal="center" vertical="center" wrapText="1"/>
    </xf>
    <xf numFmtId="0" fontId="15" fillId="35" borderId="17" xfId="0" applyFont="1" applyFill="1" applyBorder="1" applyAlignment="1">
      <alignment horizontal="center" vertical="center" wrapText="1"/>
    </xf>
    <xf numFmtId="0" fontId="0" fillId="0" borderId="0" xfId="0" applyAlignment="1">
      <alignment horizontal="center"/>
    </xf>
  </cellXfs>
  <cellStyles count="56436">
    <cellStyle name="20% - Accent1" xfId="56412" builtinId="30" customBuiltin="1"/>
    <cellStyle name="20% - Accent1 10" xfId="1941"/>
    <cellStyle name="20% - Accent1 10 2" xfId="5460"/>
    <cellStyle name="20% - Accent1 10 2 2" xfId="12467"/>
    <cellStyle name="20% - Accent1 10 2 2 2" xfId="26471"/>
    <cellStyle name="20% - Accent1 10 2 2 2 2" xfId="54485"/>
    <cellStyle name="20% - Accent1 10 2 2 3" xfId="40481"/>
    <cellStyle name="20% - Accent1 10 2 3" xfId="19468"/>
    <cellStyle name="20% - Accent1 10 2 3 2" xfId="47482"/>
    <cellStyle name="20% - Accent1 10 2 4" xfId="33478"/>
    <cellStyle name="20% - Accent1 10 3" xfId="8966"/>
    <cellStyle name="20% - Accent1 10 3 2" xfId="22970"/>
    <cellStyle name="20% - Accent1 10 3 2 2" xfId="50984"/>
    <cellStyle name="20% - Accent1 10 3 3" xfId="36980"/>
    <cellStyle name="20% - Accent1 10 4" xfId="15967"/>
    <cellStyle name="20% - Accent1 10 4 2" xfId="43981"/>
    <cellStyle name="20% - Accent1 10 5" xfId="29977"/>
    <cellStyle name="20% - Accent1 11" xfId="3707"/>
    <cellStyle name="20% - Accent1 11 2" xfId="10717"/>
    <cellStyle name="20% - Accent1 11 2 2" xfId="24721"/>
    <cellStyle name="20% - Accent1 11 2 2 2" xfId="52735"/>
    <cellStyle name="20% - Accent1 11 2 3" xfId="38731"/>
    <cellStyle name="20% - Accent1 11 3" xfId="17718"/>
    <cellStyle name="20% - Accent1 11 3 2" xfId="45732"/>
    <cellStyle name="20% - Accent1 11 4" xfId="31728"/>
    <cellStyle name="20% - Accent1 12" xfId="7213"/>
    <cellStyle name="20% - Accent1 12 2" xfId="21220"/>
    <cellStyle name="20% - Accent1 12 2 2" xfId="49234"/>
    <cellStyle name="20% - Accent1 12 3" xfId="35230"/>
    <cellStyle name="20% - Accent1 13" xfId="14217"/>
    <cellStyle name="20% - Accent1 13 2" xfId="42231"/>
    <cellStyle name="20% - Accent1 14" xfId="28226"/>
    <cellStyle name="20% - Accent1 15" xfId="56307"/>
    <cellStyle name="20% - Accent1 16" xfId="67"/>
    <cellStyle name="20% - Accent1 2" xfId="185"/>
    <cellStyle name="20% - Accent1 2 10" xfId="7248"/>
    <cellStyle name="20% - Accent1 2 10 2" xfId="21252"/>
    <cellStyle name="20% - Accent1 2 10 2 2" xfId="49266"/>
    <cellStyle name="20% - Accent1 2 10 3" xfId="35262"/>
    <cellStyle name="20% - Accent1 2 11" xfId="14249"/>
    <cellStyle name="20% - Accent1 2 11 2" xfId="42263"/>
    <cellStyle name="20% - Accent1 2 12" xfId="28259"/>
    <cellStyle name="20% - Accent1 2 13" xfId="56237"/>
    <cellStyle name="20% - Accent1 2 14" xfId="56274"/>
    <cellStyle name="20% - Accent1 2 15" xfId="56324"/>
    <cellStyle name="20% - Accent1 2 2" xfId="240"/>
    <cellStyle name="20% - Accent1 2 2 10" xfId="14298"/>
    <cellStyle name="20% - Accent1 2 2 10 2" xfId="42312"/>
    <cellStyle name="20% - Accent1 2 2 11" xfId="28308"/>
    <cellStyle name="20% - Accent1 2 2 2" xfId="365"/>
    <cellStyle name="20% - Accent1 2 2 2 2" xfId="656"/>
    <cellStyle name="20% - Accent1 2 2 2 2 2" xfId="1534"/>
    <cellStyle name="20% - Accent1 2 2 2 2 2 2" xfId="3302"/>
    <cellStyle name="20% - Accent1 2 2 2 2 2 2 2" xfId="6806"/>
    <cellStyle name="20% - Accent1 2 2 2 2 2 2 2 2" xfId="13813"/>
    <cellStyle name="20% - Accent1 2 2 2 2 2 2 2 2 2" xfId="27817"/>
    <cellStyle name="20% - Accent1 2 2 2 2 2 2 2 2 2 2" xfId="55831"/>
    <cellStyle name="20% - Accent1 2 2 2 2 2 2 2 2 3" xfId="41827"/>
    <cellStyle name="20% - Accent1 2 2 2 2 2 2 2 3" xfId="20814"/>
    <cellStyle name="20% - Accent1 2 2 2 2 2 2 2 3 2" xfId="48828"/>
    <cellStyle name="20% - Accent1 2 2 2 2 2 2 2 4" xfId="34824"/>
    <cellStyle name="20% - Accent1 2 2 2 2 2 2 3" xfId="10312"/>
    <cellStyle name="20% - Accent1 2 2 2 2 2 2 3 2" xfId="24316"/>
    <cellStyle name="20% - Accent1 2 2 2 2 2 2 3 2 2" xfId="52330"/>
    <cellStyle name="20% - Accent1 2 2 2 2 2 2 3 3" xfId="38326"/>
    <cellStyle name="20% - Accent1 2 2 2 2 2 2 4" xfId="17313"/>
    <cellStyle name="20% - Accent1 2 2 2 2 2 2 4 2" xfId="45327"/>
    <cellStyle name="20% - Accent1 2 2 2 2 2 2 5" xfId="31323"/>
    <cellStyle name="20% - Accent1 2 2 2 2 2 3" xfId="5054"/>
    <cellStyle name="20% - Accent1 2 2 2 2 2 3 2" xfId="12061"/>
    <cellStyle name="20% - Accent1 2 2 2 2 2 3 2 2" xfId="26065"/>
    <cellStyle name="20% - Accent1 2 2 2 2 2 3 2 2 2" xfId="54079"/>
    <cellStyle name="20% - Accent1 2 2 2 2 2 3 2 3" xfId="40075"/>
    <cellStyle name="20% - Accent1 2 2 2 2 2 3 3" xfId="19062"/>
    <cellStyle name="20% - Accent1 2 2 2 2 2 3 3 2" xfId="47076"/>
    <cellStyle name="20% - Accent1 2 2 2 2 2 3 4" xfId="33072"/>
    <cellStyle name="20% - Accent1 2 2 2 2 2 4" xfId="8560"/>
    <cellStyle name="20% - Accent1 2 2 2 2 2 4 2" xfId="22564"/>
    <cellStyle name="20% - Accent1 2 2 2 2 2 4 2 2" xfId="50578"/>
    <cellStyle name="20% - Accent1 2 2 2 2 2 4 3" xfId="36574"/>
    <cellStyle name="20% - Accent1 2 2 2 2 2 5" xfId="15561"/>
    <cellStyle name="20% - Accent1 2 2 2 2 2 5 2" xfId="43575"/>
    <cellStyle name="20% - Accent1 2 2 2 2 2 6" xfId="29571"/>
    <cellStyle name="20% - Accent1 2 2 2 2 3" xfId="2427"/>
    <cellStyle name="20% - Accent1 2 2 2 2 3 2" xfId="5931"/>
    <cellStyle name="20% - Accent1 2 2 2 2 3 2 2" xfId="12938"/>
    <cellStyle name="20% - Accent1 2 2 2 2 3 2 2 2" xfId="26942"/>
    <cellStyle name="20% - Accent1 2 2 2 2 3 2 2 2 2" xfId="54956"/>
    <cellStyle name="20% - Accent1 2 2 2 2 3 2 2 3" xfId="40952"/>
    <cellStyle name="20% - Accent1 2 2 2 2 3 2 3" xfId="19939"/>
    <cellStyle name="20% - Accent1 2 2 2 2 3 2 3 2" xfId="47953"/>
    <cellStyle name="20% - Accent1 2 2 2 2 3 2 4" xfId="33949"/>
    <cellStyle name="20% - Accent1 2 2 2 2 3 3" xfId="9437"/>
    <cellStyle name="20% - Accent1 2 2 2 2 3 3 2" xfId="23441"/>
    <cellStyle name="20% - Accent1 2 2 2 2 3 3 2 2" xfId="51455"/>
    <cellStyle name="20% - Accent1 2 2 2 2 3 3 3" xfId="37451"/>
    <cellStyle name="20% - Accent1 2 2 2 2 3 4" xfId="16438"/>
    <cellStyle name="20% - Accent1 2 2 2 2 3 4 2" xfId="44452"/>
    <cellStyle name="20% - Accent1 2 2 2 2 3 5" xfId="30448"/>
    <cellStyle name="20% - Accent1 2 2 2 2 4" xfId="4179"/>
    <cellStyle name="20% - Accent1 2 2 2 2 4 2" xfId="11186"/>
    <cellStyle name="20% - Accent1 2 2 2 2 4 2 2" xfId="25190"/>
    <cellStyle name="20% - Accent1 2 2 2 2 4 2 2 2" xfId="53204"/>
    <cellStyle name="20% - Accent1 2 2 2 2 4 2 3" xfId="39200"/>
    <cellStyle name="20% - Accent1 2 2 2 2 4 3" xfId="18187"/>
    <cellStyle name="20% - Accent1 2 2 2 2 4 3 2" xfId="46201"/>
    <cellStyle name="20% - Accent1 2 2 2 2 4 4" xfId="32197"/>
    <cellStyle name="20% - Accent1 2 2 2 2 5" xfId="7685"/>
    <cellStyle name="20% - Accent1 2 2 2 2 5 2" xfId="21689"/>
    <cellStyle name="20% - Accent1 2 2 2 2 5 2 2" xfId="49703"/>
    <cellStyle name="20% - Accent1 2 2 2 2 5 3" xfId="35699"/>
    <cellStyle name="20% - Accent1 2 2 2 2 6" xfId="14686"/>
    <cellStyle name="20% - Accent1 2 2 2 2 6 2" xfId="42700"/>
    <cellStyle name="20% - Accent1 2 2 2 2 7" xfId="28696"/>
    <cellStyle name="20% - Accent1 2 2 2 3" xfId="947"/>
    <cellStyle name="20% - Accent1 2 2 2 3 2" xfId="1825"/>
    <cellStyle name="20% - Accent1 2 2 2 3 2 2" xfId="3593"/>
    <cellStyle name="20% - Accent1 2 2 2 3 2 2 2" xfId="7097"/>
    <cellStyle name="20% - Accent1 2 2 2 3 2 2 2 2" xfId="14104"/>
    <cellStyle name="20% - Accent1 2 2 2 3 2 2 2 2 2" xfId="28108"/>
    <cellStyle name="20% - Accent1 2 2 2 3 2 2 2 2 2 2" xfId="56122"/>
    <cellStyle name="20% - Accent1 2 2 2 3 2 2 2 2 3" xfId="42118"/>
    <cellStyle name="20% - Accent1 2 2 2 3 2 2 2 3" xfId="21105"/>
    <cellStyle name="20% - Accent1 2 2 2 3 2 2 2 3 2" xfId="49119"/>
    <cellStyle name="20% - Accent1 2 2 2 3 2 2 2 4" xfId="35115"/>
    <cellStyle name="20% - Accent1 2 2 2 3 2 2 3" xfId="10603"/>
    <cellStyle name="20% - Accent1 2 2 2 3 2 2 3 2" xfId="24607"/>
    <cellStyle name="20% - Accent1 2 2 2 3 2 2 3 2 2" xfId="52621"/>
    <cellStyle name="20% - Accent1 2 2 2 3 2 2 3 3" xfId="38617"/>
    <cellStyle name="20% - Accent1 2 2 2 3 2 2 4" xfId="17604"/>
    <cellStyle name="20% - Accent1 2 2 2 3 2 2 4 2" xfId="45618"/>
    <cellStyle name="20% - Accent1 2 2 2 3 2 2 5" xfId="31614"/>
    <cellStyle name="20% - Accent1 2 2 2 3 2 3" xfId="5345"/>
    <cellStyle name="20% - Accent1 2 2 2 3 2 3 2" xfId="12352"/>
    <cellStyle name="20% - Accent1 2 2 2 3 2 3 2 2" xfId="26356"/>
    <cellStyle name="20% - Accent1 2 2 2 3 2 3 2 2 2" xfId="54370"/>
    <cellStyle name="20% - Accent1 2 2 2 3 2 3 2 3" xfId="40366"/>
    <cellStyle name="20% - Accent1 2 2 2 3 2 3 3" xfId="19353"/>
    <cellStyle name="20% - Accent1 2 2 2 3 2 3 3 2" xfId="47367"/>
    <cellStyle name="20% - Accent1 2 2 2 3 2 3 4" xfId="33363"/>
    <cellStyle name="20% - Accent1 2 2 2 3 2 4" xfId="8851"/>
    <cellStyle name="20% - Accent1 2 2 2 3 2 4 2" xfId="22855"/>
    <cellStyle name="20% - Accent1 2 2 2 3 2 4 2 2" xfId="50869"/>
    <cellStyle name="20% - Accent1 2 2 2 3 2 4 3" xfId="36865"/>
    <cellStyle name="20% - Accent1 2 2 2 3 2 5" xfId="15852"/>
    <cellStyle name="20% - Accent1 2 2 2 3 2 5 2" xfId="43866"/>
    <cellStyle name="20% - Accent1 2 2 2 3 2 6" xfId="29862"/>
    <cellStyle name="20% - Accent1 2 2 2 3 3" xfId="2718"/>
    <cellStyle name="20% - Accent1 2 2 2 3 3 2" xfId="6222"/>
    <cellStyle name="20% - Accent1 2 2 2 3 3 2 2" xfId="13229"/>
    <cellStyle name="20% - Accent1 2 2 2 3 3 2 2 2" xfId="27233"/>
    <cellStyle name="20% - Accent1 2 2 2 3 3 2 2 2 2" xfId="55247"/>
    <cellStyle name="20% - Accent1 2 2 2 3 3 2 2 3" xfId="41243"/>
    <cellStyle name="20% - Accent1 2 2 2 3 3 2 3" xfId="20230"/>
    <cellStyle name="20% - Accent1 2 2 2 3 3 2 3 2" xfId="48244"/>
    <cellStyle name="20% - Accent1 2 2 2 3 3 2 4" xfId="34240"/>
    <cellStyle name="20% - Accent1 2 2 2 3 3 3" xfId="9728"/>
    <cellStyle name="20% - Accent1 2 2 2 3 3 3 2" xfId="23732"/>
    <cellStyle name="20% - Accent1 2 2 2 3 3 3 2 2" xfId="51746"/>
    <cellStyle name="20% - Accent1 2 2 2 3 3 3 3" xfId="37742"/>
    <cellStyle name="20% - Accent1 2 2 2 3 3 4" xfId="16729"/>
    <cellStyle name="20% - Accent1 2 2 2 3 3 4 2" xfId="44743"/>
    <cellStyle name="20% - Accent1 2 2 2 3 3 5" xfId="30739"/>
    <cellStyle name="20% - Accent1 2 2 2 3 4" xfId="4470"/>
    <cellStyle name="20% - Accent1 2 2 2 3 4 2" xfId="11477"/>
    <cellStyle name="20% - Accent1 2 2 2 3 4 2 2" xfId="25481"/>
    <cellStyle name="20% - Accent1 2 2 2 3 4 2 2 2" xfId="53495"/>
    <cellStyle name="20% - Accent1 2 2 2 3 4 2 3" xfId="39491"/>
    <cellStyle name="20% - Accent1 2 2 2 3 4 3" xfId="18478"/>
    <cellStyle name="20% - Accent1 2 2 2 3 4 3 2" xfId="46492"/>
    <cellStyle name="20% - Accent1 2 2 2 3 4 4" xfId="32488"/>
    <cellStyle name="20% - Accent1 2 2 2 3 5" xfId="7976"/>
    <cellStyle name="20% - Accent1 2 2 2 3 5 2" xfId="21980"/>
    <cellStyle name="20% - Accent1 2 2 2 3 5 2 2" xfId="49994"/>
    <cellStyle name="20% - Accent1 2 2 2 3 5 3" xfId="35990"/>
    <cellStyle name="20% - Accent1 2 2 2 3 6" xfId="14977"/>
    <cellStyle name="20% - Accent1 2 2 2 3 6 2" xfId="42991"/>
    <cellStyle name="20% - Accent1 2 2 2 3 7" xfId="28987"/>
    <cellStyle name="20% - Accent1 2 2 2 4" xfId="1243"/>
    <cellStyle name="20% - Accent1 2 2 2 4 2" xfId="3011"/>
    <cellStyle name="20% - Accent1 2 2 2 4 2 2" xfId="6515"/>
    <cellStyle name="20% - Accent1 2 2 2 4 2 2 2" xfId="13522"/>
    <cellStyle name="20% - Accent1 2 2 2 4 2 2 2 2" xfId="27526"/>
    <cellStyle name="20% - Accent1 2 2 2 4 2 2 2 2 2" xfId="55540"/>
    <cellStyle name="20% - Accent1 2 2 2 4 2 2 2 3" xfId="41536"/>
    <cellStyle name="20% - Accent1 2 2 2 4 2 2 3" xfId="20523"/>
    <cellStyle name="20% - Accent1 2 2 2 4 2 2 3 2" xfId="48537"/>
    <cellStyle name="20% - Accent1 2 2 2 4 2 2 4" xfId="34533"/>
    <cellStyle name="20% - Accent1 2 2 2 4 2 3" xfId="10021"/>
    <cellStyle name="20% - Accent1 2 2 2 4 2 3 2" xfId="24025"/>
    <cellStyle name="20% - Accent1 2 2 2 4 2 3 2 2" xfId="52039"/>
    <cellStyle name="20% - Accent1 2 2 2 4 2 3 3" xfId="38035"/>
    <cellStyle name="20% - Accent1 2 2 2 4 2 4" xfId="17022"/>
    <cellStyle name="20% - Accent1 2 2 2 4 2 4 2" xfId="45036"/>
    <cellStyle name="20% - Accent1 2 2 2 4 2 5" xfId="31032"/>
    <cellStyle name="20% - Accent1 2 2 2 4 3" xfId="4763"/>
    <cellStyle name="20% - Accent1 2 2 2 4 3 2" xfId="11770"/>
    <cellStyle name="20% - Accent1 2 2 2 4 3 2 2" xfId="25774"/>
    <cellStyle name="20% - Accent1 2 2 2 4 3 2 2 2" xfId="53788"/>
    <cellStyle name="20% - Accent1 2 2 2 4 3 2 3" xfId="39784"/>
    <cellStyle name="20% - Accent1 2 2 2 4 3 3" xfId="18771"/>
    <cellStyle name="20% - Accent1 2 2 2 4 3 3 2" xfId="46785"/>
    <cellStyle name="20% - Accent1 2 2 2 4 3 4" xfId="32781"/>
    <cellStyle name="20% - Accent1 2 2 2 4 4" xfId="8269"/>
    <cellStyle name="20% - Accent1 2 2 2 4 4 2" xfId="22273"/>
    <cellStyle name="20% - Accent1 2 2 2 4 4 2 2" xfId="50287"/>
    <cellStyle name="20% - Accent1 2 2 2 4 4 3" xfId="36283"/>
    <cellStyle name="20% - Accent1 2 2 2 4 5" xfId="15270"/>
    <cellStyle name="20% - Accent1 2 2 2 4 5 2" xfId="43284"/>
    <cellStyle name="20% - Accent1 2 2 2 4 6" xfId="29280"/>
    <cellStyle name="20% - Accent1 2 2 2 5" xfId="2136"/>
    <cellStyle name="20% - Accent1 2 2 2 5 2" xfId="5640"/>
    <cellStyle name="20% - Accent1 2 2 2 5 2 2" xfId="12647"/>
    <cellStyle name="20% - Accent1 2 2 2 5 2 2 2" xfId="26651"/>
    <cellStyle name="20% - Accent1 2 2 2 5 2 2 2 2" xfId="54665"/>
    <cellStyle name="20% - Accent1 2 2 2 5 2 2 3" xfId="40661"/>
    <cellStyle name="20% - Accent1 2 2 2 5 2 3" xfId="19648"/>
    <cellStyle name="20% - Accent1 2 2 2 5 2 3 2" xfId="47662"/>
    <cellStyle name="20% - Accent1 2 2 2 5 2 4" xfId="33658"/>
    <cellStyle name="20% - Accent1 2 2 2 5 3" xfId="9146"/>
    <cellStyle name="20% - Accent1 2 2 2 5 3 2" xfId="23150"/>
    <cellStyle name="20% - Accent1 2 2 2 5 3 2 2" xfId="51164"/>
    <cellStyle name="20% - Accent1 2 2 2 5 3 3" xfId="37160"/>
    <cellStyle name="20% - Accent1 2 2 2 5 4" xfId="16147"/>
    <cellStyle name="20% - Accent1 2 2 2 5 4 2" xfId="44161"/>
    <cellStyle name="20% - Accent1 2 2 2 5 5" xfId="30157"/>
    <cellStyle name="20% - Accent1 2 2 2 6" xfId="3888"/>
    <cellStyle name="20% - Accent1 2 2 2 6 2" xfId="10895"/>
    <cellStyle name="20% - Accent1 2 2 2 6 2 2" xfId="24899"/>
    <cellStyle name="20% - Accent1 2 2 2 6 2 2 2" xfId="52913"/>
    <cellStyle name="20% - Accent1 2 2 2 6 2 3" xfId="38909"/>
    <cellStyle name="20% - Accent1 2 2 2 6 3" xfId="17896"/>
    <cellStyle name="20% - Accent1 2 2 2 6 3 2" xfId="45910"/>
    <cellStyle name="20% - Accent1 2 2 2 6 4" xfId="31906"/>
    <cellStyle name="20% - Accent1 2 2 2 7" xfId="7394"/>
    <cellStyle name="20% - Accent1 2 2 2 7 2" xfId="21398"/>
    <cellStyle name="20% - Accent1 2 2 2 7 2 2" xfId="49412"/>
    <cellStyle name="20% - Accent1 2 2 2 7 3" xfId="35408"/>
    <cellStyle name="20% - Accent1 2 2 2 8" xfId="14395"/>
    <cellStyle name="20% - Accent1 2 2 2 8 2" xfId="42409"/>
    <cellStyle name="20% - Accent1 2 2 2 9" xfId="28405"/>
    <cellStyle name="20% - Accent1 2 2 3" xfId="462"/>
    <cellStyle name="20% - Accent1 2 2 3 2" xfId="753"/>
    <cellStyle name="20% - Accent1 2 2 3 2 2" xfId="1631"/>
    <cellStyle name="20% - Accent1 2 2 3 2 2 2" xfId="3399"/>
    <cellStyle name="20% - Accent1 2 2 3 2 2 2 2" xfId="6903"/>
    <cellStyle name="20% - Accent1 2 2 3 2 2 2 2 2" xfId="13910"/>
    <cellStyle name="20% - Accent1 2 2 3 2 2 2 2 2 2" xfId="27914"/>
    <cellStyle name="20% - Accent1 2 2 3 2 2 2 2 2 2 2" xfId="55928"/>
    <cellStyle name="20% - Accent1 2 2 3 2 2 2 2 2 3" xfId="41924"/>
    <cellStyle name="20% - Accent1 2 2 3 2 2 2 2 3" xfId="20911"/>
    <cellStyle name="20% - Accent1 2 2 3 2 2 2 2 3 2" xfId="48925"/>
    <cellStyle name="20% - Accent1 2 2 3 2 2 2 2 4" xfId="34921"/>
    <cellStyle name="20% - Accent1 2 2 3 2 2 2 3" xfId="10409"/>
    <cellStyle name="20% - Accent1 2 2 3 2 2 2 3 2" xfId="24413"/>
    <cellStyle name="20% - Accent1 2 2 3 2 2 2 3 2 2" xfId="52427"/>
    <cellStyle name="20% - Accent1 2 2 3 2 2 2 3 3" xfId="38423"/>
    <cellStyle name="20% - Accent1 2 2 3 2 2 2 4" xfId="17410"/>
    <cellStyle name="20% - Accent1 2 2 3 2 2 2 4 2" xfId="45424"/>
    <cellStyle name="20% - Accent1 2 2 3 2 2 2 5" xfId="31420"/>
    <cellStyle name="20% - Accent1 2 2 3 2 2 3" xfId="5151"/>
    <cellStyle name="20% - Accent1 2 2 3 2 2 3 2" xfId="12158"/>
    <cellStyle name="20% - Accent1 2 2 3 2 2 3 2 2" xfId="26162"/>
    <cellStyle name="20% - Accent1 2 2 3 2 2 3 2 2 2" xfId="54176"/>
    <cellStyle name="20% - Accent1 2 2 3 2 2 3 2 3" xfId="40172"/>
    <cellStyle name="20% - Accent1 2 2 3 2 2 3 3" xfId="19159"/>
    <cellStyle name="20% - Accent1 2 2 3 2 2 3 3 2" xfId="47173"/>
    <cellStyle name="20% - Accent1 2 2 3 2 2 3 4" xfId="33169"/>
    <cellStyle name="20% - Accent1 2 2 3 2 2 4" xfId="8657"/>
    <cellStyle name="20% - Accent1 2 2 3 2 2 4 2" xfId="22661"/>
    <cellStyle name="20% - Accent1 2 2 3 2 2 4 2 2" xfId="50675"/>
    <cellStyle name="20% - Accent1 2 2 3 2 2 4 3" xfId="36671"/>
    <cellStyle name="20% - Accent1 2 2 3 2 2 5" xfId="15658"/>
    <cellStyle name="20% - Accent1 2 2 3 2 2 5 2" xfId="43672"/>
    <cellStyle name="20% - Accent1 2 2 3 2 2 6" xfId="29668"/>
    <cellStyle name="20% - Accent1 2 2 3 2 3" xfId="2524"/>
    <cellStyle name="20% - Accent1 2 2 3 2 3 2" xfId="6028"/>
    <cellStyle name="20% - Accent1 2 2 3 2 3 2 2" xfId="13035"/>
    <cellStyle name="20% - Accent1 2 2 3 2 3 2 2 2" xfId="27039"/>
    <cellStyle name="20% - Accent1 2 2 3 2 3 2 2 2 2" xfId="55053"/>
    <cellStyle name="20% - Accent1 2 2 3 2 3 2 2 3" xfId="41049"/>
    <cellStyle name="20% - Accent1 2 2 3 2 3 2 3" xfId="20036"/>
    <cellStyle name="20% - Accent1 2 2 3 2 3 2 3 2" xfId="48050"/>
    <cellStyle name="20% - Accent1 2 2 3 2 3 2 4" xfId="34046"/>
    <cellStyle name="20% - Accent1 2 2 3 2 3 3" xfId="9534"/>
    <cellStyle name="20% - Accent1 2 2 3 2 3 3 2" xfId="23538"/>
    <cellStyle name="20% - Accent1 2 2 3 2 3 3 2 2" xfId="51552"/>
    <cellStyle name="20% - Accent1 2 2 3 2 3 3 3" xfId="37548"/>
    <cellStyle name="20% - Accent1 2 2 3 2 3 4" xfId="16535"/>
    <cellStyle name="20% - Accent1 2 2 3 2 3 4 2" xfId="44549"/>
    <cellStyle name="20% - Accent1 2 2 3 2 3 5" xfId="30545"/>
    <cellStyle name="20% - Accent1 2 2 3 2 4" xfId="4276"/>
    <cellStyle name="20% - Accent1 2 2 3 2 4 2" xfId="11283"/>
    <cellStyle name="20% - Accent1 2 2 3 2 4 2 2" xfId="25287"/>
    <cellStyle name="20% - Accent1 2 2 3 2 4 2 2 2" xfId="53301"/>
    <cellStyle name="20% - Accent1 2 2 3 2 4 2 3" xfId="39297"/>
    <cellStyle name="20% - Accent1 2 2 3 2 4 3" xfId="18284"/>
    <cellStyle name="20% - Accent1 2 2 3 2 4 3 2" xfId="46298"/>
    <cellStyle name="20% - Accent1 2 2 3 2 4 4" xfId="32294"/>
    <cellStyle name="20% - Accent1 2 2 3 2 5" xfId="7782"/>
    <cellStyle name="20% - Accent1 2 2 3 2 5 2" xfId="21786"/>
    <cellStyle name="20% - Accent1 2 2 3 2 5 2 2" xfId="49800"/>
    <cellStyle name="20% - Accent1 2 2 3 2 5 3" xfId="35796"/>
    <cellStyle name="20% - Accent1 2 2 3 2 6" xfId="14783"/>
    <cellStyle name="20% - Accent1 2 2 3 2 6 2" xfId="42797"/>
    <cellStyle name="20% - Accent1 2 2 3 2 7" xfId="28793"/>
    <cellStyle name="20% - Accent1 2 2 3 3" xfId="1044"/>
    <cellStyle name="20% - Accent1 2 2 3 3 2" xfId="1922"/>
    <cellStyle name="20% - Accent1 2 2 3 3 2 2" xfId="3690"/>
    <cellStyle name="20% - Accent1 2 2 3 3 2 2 2" xfId="7194"/>
    <cellStyle name="20% - Accent1 2 2 3 3 2 2 2 2" xfId="14201"/>
    <cellStyle name="20% - Accent1 2 2 3 3 2 2 2 2 2" xfId="28205"/>
    <cellStyle name="20% - Accent1 2 2 3 3 2 2 2 2 2 2" xfId="56219"/>
    <cellStyle name="20% - Accent1 2 2 3 3 2 2 2 2 3" xfId="42215"/>
    <cellStyle name="20% - Accent1 2 2 3 3 2 2 2 3" xfId="21202"/>
    <cellStyle name="20% - Accent1 2 2 3 3 2 2 2 3 2" xfId="49216"/>
    <cellStyle name="20% - Accent1 2 2 3 3 2 2 2 4" xfId="35212"/>
    <cellStyle name="20% - Accent1 2 2 3 3 2 2 3" xfId="10700"/>
    <cellStyle name="20% - Accent1 2 2 3 3 2 2 3 2" xfId="24704"/>
    <cellStyle name="20% - Accent1 2 2 3 3 2 2 3 2 2" xfId="52718"/>
    <cellStyle name="20% - Accent1 2 2 3 3 2 2 3 3" xfId="38714"/>
    <cellStyle name="20% - Accent1 2 2 3 3 2 2 4" xfId="17701"/>
    <cellStyle name="20% - Accent1 2 2 3 3 2 2 4 2" xfId="45715"/>
    <cellStyle name="20% - Accent1 2 2 3 3 2 2 5" xfId="31711"/>
    <cellStyle name="20% - Accent1 2 2 3 3 2 3" xfId="5442"/>
    <cellStyle name="20% - Accent1 2 2 3 3 2 3 2" xfId="12449"/>
    <cellStyle name="20% - Accent1 2 2 3 3 2 3 2 2" xfId="26453"/>
    <cellStyle name="20% - Accent1 2 2 3 3 2 3 2 2 2" xfId="54467"/>
    <cellStyle name="20% - Accent1 2 2 3 3 2 3 2 3" xfId="40463"/>
    <cellStyle name="20% - Accent1 2 2 3 3 2 3 3" xfId="19450"/>
    <cellStyle name="20% - Accent1 2 2 3 3 2 3 3 2" xfId="47464"/>
    <cellStyle name="20% - Accent1 2 2 3 3 2 3 4" xfId="33460"/>
    <cellStyle name="20% - Accent1 2 2 3 3 2 4" xfId="8948"/>
    <cellStyle name="20% - Accent1 2 2 3 3 2 4 2" xfId="22952"/>
    <cellStyle name="20% - Accent1 2 2 3 3 2 4 2 2" xfId="50966"/>
    <cellStyle name="20% - Accent1 2 2 3 3 2 4 3" xfId="36962"/>
    <cellStyle name="20% - Accent1 2 2 3 3 2 5" xfId="15949"/>
    <cellStyle name="20% - Accent1 2 2 3 3 2 5 2" xfId="43963"/>
    <cellStyle name="20% - Accent1 2 2 3 3 2 6" xfId="29959"/>
    <cellStyle name="20% - Accent1 2 2 3 3 3" xfId="2815"/>
    <cellStyle name="20% - Accent1 2 2 3 3 3 2" xfId="6319"/>
    <cellStyle name="20% - Accent1 2 2 3 3 3 2 2" xfId="13326"/>
    <cellStyle name="20% - Accent1 2 2 3 3 3 2 2 2" xfId="27330"/>
    <cellStyle name="20% - Accent1 2 2 3 3 3 2 2 2 2" xfId="55344"/>
    <cellStyle name="20% - Accent1 2 2 3 3 3 2 2 3" xfId="41340"/>
    <cellStyle name="20% - Accent1 2 2 3 3 3 2 3" xfId="20327"/>
    <cellStyle name="20% - Accent1 2 2 3 3 3 2 3 2" xfId="48341"/>
    <cellStyle name="20% - Accent1 2 2 3 3 3 2 4" xfId="34337"/>
    <cellStyle name="20% - Accent1 2 2 3 3 3 3" xfId="9825"/>
    <cellStyle name="20% - Accent1 2 2 3 3 3 3 2" xfId="23829"/>
    <cellStyle name="20% - Accent1 2 2 3 3 3 3 2 2" xfId="51843"/>
    <cellStyle name="20% - Accent1 2 2 3 3 3 3 3" xfId="37839"/>
    <cellStyle name="20% - Accent1 2 2 3 3 3 4" xfId="16826"/>
    <cellStyle name="20% - Accent1 2 2 3 3 3 4 2" xfId="44840"/>
    <cellStyle name="20% - Accent1 2 2 3 3 3 5" xfId="30836"/>
    <cellStyle name="20% - Accent1 2 2 3 3 4" xfId="4567"/>
    <cellStyle name="20% - Accent1 2 2 3 3 4 2" xfId="11574"/>
    <cellStyle name="20% - Accent1 2 2 3 3 4 2 2" xfId="25578"/>
    <cellStyle name="20% - Accent1 2 2 3 3 4 2 2 2" xfId="53592"/>
    <cellStyle name="20% - Accent1 2 2 3 3 4 2 3" xfId="39588"/>
    <cellStyle name="20% - Accent1 2 2 3 3 4 3" xfId="18575"/>
    <cellStyle name="20% - Accent1 2 2 3 3 4 3 2" xfId="46589"/>
    <cellStyle name="20% - Accent1 2 2 3 3 4 4" xfId="32585"/>
    <cellStyle name="20% - Accent1 2 2 3 3 5" xfId="8073"/>
    <cellStyle name="20% - Accent1 2 2 3 3 5 2" xfId="22077"/>
    <cellStyle name="20% - Accent1 2 2 3 3 5 2 2" xfId="50091"/>
    <cellStyle name="20% - Accent1 2 2 3 3 5 3" xfId="36087"/>
    <cellStyle name="20% - Accent1 2 2 3 3 6" xfId="15074"/>
    <cellStyle name="20% - Accent1 2 2 3 3 6 2" xfId="43088"/>
    <cellStyle name="20% - Accent1 2 2 3 3 7" xfId="29084"/>
    <cellStyle name="20% - Accent1 2 2 3 4" xfId="1340"/>
    <cellStyle name="20% - Accent1 2 2 3 4 2" xfId="3108"/>
    <cellStyle name="20% - Accent1 2 2 3 4 2 2" xfId="6612"/>
    <cellStyle name="20% - Accent1 2 2 3 4 2 2 2" xfId="13619"/>
    <cellStyle name="20% - Accent1 2 2 3 4 2 2 2 2" xfId="27623"/>
    <cellStyle name="20% - Accent1 2 2 3 4 2 2 2 2 2" xfId="55637"/>
    <cellStyle name="20% - Accent1 2 2 3 4 2 2 2 3" xfId="41633"/>
    <cellStyle name="20% - Accent1 2 2 3 4 2 2 3" xfId="20620"/>
    <cellStyle name="20% - Accent1 2 2 3 4 2 2 3 2" xfId="48634"/>
    <cellStyle name="20% - Accent1 2 2 3 4 2 2 4" xfId="34630"/>
    <cellStyle name="20% - Accent1 2 2 3 4 2 3" xfId="10118"/>
    <cellStyle name="20% - Accent1 2 2 3 4 2 3 2" xfId="24122"/>
    <cellStyle name="20% - Accent1 2 2 3 4 2 3 2 2" xfId="52136"/>
    <cellStyle name="20% - Accent1 2 2 3 4 2 3 3" xfId="38132"/>
    <cellStyle name="20% - Accent1 2 2 3 4 2 4" xfId="17119"/>
    <cellStyle name="20% - Accent1 2 2 3 4 2 4 2" xfId="45133"/>
    <cellStyle name="20% - Accent1 2 2 3 4 2 5" xfId="31129"/>
    <cellStyle name="20% - Accent1 2 2 3 4 3" xfId="4860"/>
    <cellStyle name="20% - Accent1 2 2 3 4 3 2" xfId="11867"/>
    <cellStyle name="20% - Accent1 2 2 3 4 3 2 2" xfId="25871"/>
    <cellStyle name="20% - Accent1 2 2 3 4 3 2 2 2" xfId="53885"/>
    <cellStyle name="20% - Accent1 2 2 3 4 3 2 3" xfId="39881"/>
    <cellStyle name="20% - Accent1 2 2 3 4 3 3" xfId="18868"/>
    <cellStyle name="20% - Accent1 2 2 3 4 3 3 2" xfId="46882"/>
    <cellStyle name="20% - Accent1 2 2 3 4 3 4" xfId="32878"/>
    <cellStyle name="20% - Accent1 2 2 3 4 4" xfId="8366"/>
    <cellStyle name="20% - Accent1 2 2 3 4 4 2" xfId="22370"/>
    <cellStyle name="20% - Accent1 2 2 3 4 4 2 2" xfId="50384"/>
    <cellStyle name="20% - Accent1 2 2 3 4 4 3" xfId="36380"/>
    <cellStyle name="20% - Accent1 2 2 3 4 5" xfId="15367"/>
    <cellStyle name="20% - Accent1 2 2 3 4 5 2" xfId="43381"/>
    <cellStyle name="20% - Accent1 2 2 3 4 6" xfId="29377"/>
    <cellStyle name="20% - Accent1 2 2 3 5" xfId="2233"/>
    <cellStyle name="20% - Accent1 2 2 3 5 2" xfId="5737"/>
    <cellStyle name="20% - Accent1 2 2 3 5 2 2" xfId="12744"/>
    <cellStyle name="20% - Accent1 2 2 3 5 2 2 2" xfId="26748"/>
    <cellStyle name="20% - Accent1 2 2 3 5 2 2 2 2" xfId="54762"/>
    <cellStyle name="20% - Accent1 2 2 3 5 2 2 3" xfId="40758"/>
    <cellStyle name="20% - Accent1 2 2 3 5 2 3" xfId="19745"/>
    <cellStyle name="20% - Accent1 2 2 3 5 2 3 2" xfId="47759"/>
    <cellStyle name="20% - Accent1 2 2 3 5 2 4" xfId="33755"/>
    <cellStyle name="20% - Accent1 2 2 3 5 3" xfId="9243"/>
    <cellStyle name="20% - Accent1 2 2 3 5 3 2" xfId="23247"/>
    <cellStyle name="20% - Accent1 2 2 3 5 3 2 2" xfId="51261"/>
    <cellStyle name="20% - Accent1 2 2 3 5 3 3" xfId="37257"/>
    <cellStyle name="20% - Accent1 2 2 3 5 4" xfId="16244"/>
    <cellStyle name="20% - Accent1 2 2 3 5 4 2" xfId="44258"/>
    <cellStyle name="20% - Accent1 2 2 3 5 5" xfId="30254"/>
    <cellStyle name="20% - Accent1 2 2 3 6" xfId="3985"/>
    <cellStyle name="20% - Accent1 2 2 3 6 2" xfId="10992"/>
    <cellStyle name="20% - Accent1 2 2 3 6 2 2" xfId="24996"/>
    <cellStyle name="20% - Accent1 2 2 3 6 2 2 2" xfId="53010"/>
    <cellStyle name="20% - Accent1 2 2 3 6 2 3" xfId="39006"/>
    <cellStyle name="20% - Accent1 2 2 3 6 3" xfId="17993"/>
    <cellStyle name="20% - Accent1 2 2 3 6 3 2" xfId="46007"/>
    <cellStyle name="20% - Accent1 2 2 3 6 4" xfId="32003"/>
    <cellStyle name="20% - Accent1 2 2 3 7" xfId="7491"/>
    <cellStyle name="20% - Accent1 2 2 3 7 2" xfId="21495"/>
    <cellStyle name="20% - Accent1 2 2 3 7 2 2" xfId="49509"/>
    <cellStyle name="20% - Accent1 2 2 3 7 3" xfId="35505"/>
    <cellStyle name="20% - Accent1 2 2 3 8" xfId="14492"/>
    <cellStyle name="20% - Accent1 2 2 3 8 2" xfId="42506"/>
    <cellStyle name="20% - Accent1 2 2 3 9" xfId="28502"/>
    <cellStyle name="20% - Accent1 2 2 4" xfId="559"/>
    <cellStyle name="20% - Accent1 2 2 4 2" xfId="1437"/>
    <cellStyle name="20% - Accent1 2 2 4 2 2" xfId="3205"/>
    <cellStyle name="20% - Accent1 2 2 4 2 2 2" xfId="6709"/>
    <cellStyle name="20% - Accent1 2 2 4 2 2 2 2" xfId="13716"/>
    <cellStyle name="20% - Accent1 2 2 4 2 2 2 2 2" xfId="27720"/>
    <cellStyle name="20% - Accent1 2 2 4 2 2 2 2 2 2" xfId="55734"/>
    <cellStyle name="20% - Accent1 2 2 4 2 2 2 2 3" xfId="41730"/>
    <cellStyle name="20% - Accent1 2 2 4 2 2 2 3" xfId="20717"/>
    <cellStyle name="20% - Accent1 2 2 4 2 2 2 3 2" xfId="48731"/>
    <cellStyle name="20% - Accent1 2 2 4 2 2 2 4" xfId="34727"/>
    <cellStyle name="20% - Accent1 2 2 4 2 2 3" xfId="10215"/>
    <cellStyle name="20% - Accent1 2 2 4 2 2 3 2" xfId="24219"/>
    <cellStyle name="20% - Accent1 2 2 4 2 2 3 2 2" xfId="52233"/>
    <cellStyle name="20% - Accent1 2 2 4 2 2 3 3" xfId="38229"/>
    <cellStyle name="20% - Accent1 2 2 4 2 2 4" xfId="17216"/>
    <cellStyle name="20% - Accent1 2 2 4 2 2 4 2" xfId="45230"/>
    <cellStyle name="20% - Accent1 2 2 4 2 2 5" xfId="31226"/>
    <cellStyle name="20% - Accent1 2 2 4 2 3" xfId="4957"/>
    <cellStyle name="20% - Accent1 2 2 4 2 3 2" xfId="11964"/>
    <cellStyle name="20% - Accent1 2 2 4 2 3 2 2" xfId="25968"/>
    <cellStyle name="20% - Accent1 2 2 4 2 3 2 2 2" xfId="53982"/>
    <cellStyle name="20% - Accent1 2 2 4 2 3 2 3" xfId="39978"/>
    <cellStyle name="20% - Accent1 2 2 4 2 3 3" xfId="18965"/>
    <cellStyle name="20% - Accent1 2 2 4 2 3 3 2" xfId="46979"/>
    <cellStyle name="20% - Accent1 2 2 4 2 3 4" xfId="32975"/>
    <cellStyle name="20% - Accent1 2 2 4 2 4" xfId="8463"/>
    <cellStyle name="20% - Accent1 2 2 4 2 4 2" xfId="22467"/>
    <cellStyle name="20% - Accent1 2 2 4 2 4 2 2" xfId="50481"/>
    <cellStyle name="20% - Accent1 2 2 4 2 4 3" xfId="36477"/>
    <cellStyle name="20% - Accent1 2 2 4 2 5" xfId="15464"/>
    <cellStyle name="20% - Accent1 2 2 4 2 5 2" xfId="43478"/>
    <cellStyle name="20% - Accent1 2 2 4 2 6" xfId="29474"/>
    <cellStyle name="20% - Accent1 2 2 4 3" xfId="2330"/>
    <cellStyle name="20% - Accent1 2 2 4 3 2" xfId="5834"/>
    <cellStyle name="20% - Accent1 2 2 4 3 2 2" xfId="12841"/>
    <cellStyle name="20% - Accent1 2 2 4 3 2 2 2" xfId="26845"/>
    <cellStyle name="20% - Accent1 2 2 4 3 2 2 2 2" xfId="54859"/>
    <cellStyle name="20% - Accent1 2 2 4 3 2 2 3" xfId="40855"/>
    <cellStyle name="20% - Accent1 2 2 4 3 2 3" xfId="19842"/>
    <cellStyle name="20% - Accent1 2 2 4 3 2 3 2" xfId="47856"/>
    <cellStyle name="20% - Accent1 2 2 4 3 2 4" xfId="33852"/>
    <cellStyle name="20% - Accent1 2 2 4 3 3" xfId="9340"/>
    <cellStyle name="20% - Accent1 2 2 4 3 3 2" xfId="23344"/>
    <cellStyle name="20% - Accent1 2 2 4 3 3 2 2" xfId="51358"/>
    <cellStyle name="20% - Accent1 2 2 4 3 3 3" xfId="37354"/>
    <cellStyle name="20% - Accent1 2 2 4 3 4" xfId="16341"/>
    <cellStyle name="20% - Accent1 2 2 4 3 4 2" xfId="44355"/>
    <cellStyle name="20% - Accent1 2 2 4 3 5" xfId="30351"/>
    <cellStyle name="20% - Accent1 2 2 4 4" xfId="4082"/>
    <cellStyle name="20% - Accent1 2 2 4 4 2" xfId="11089"/>
    <cellStyle name="20% - Accent1 2 2 4 4 2 2" xfId="25093"/>
    <cellStyle name="20% - Accent1 2 2 4 4 2 2 2" xfId="53107"/>
    <cellStyle name="20% - Accent1 2 2 4 4 2 3" xfId="39103"/>
    <cellStyle name="20% - Accent1 2 2 4 4 3" xfId="18090"/>
    <cellStyle name="20% - Accent1 2 2 4 4 3 2" xfId="46104"/>
    <cellStyle name="20% - Accent1 2 2 4 4 4" xfId="32100"/>
    <cellStyle name="20% - Accent1 2 2 4 5" xfId="7588"/>
    <cellStyle name="20% - Accent1 2 2 4 5 2" xfId="21592"/>
    <cellStyle name="20% - Accent1 2 2 4 5 2 2" xfId="49606"/>
    <cellStyle name="20% - Accent1 2 2 4 5 3" xfId="35602"/>
    <cellStyle name="20% - Accent1 2 2 4 6" xfId="14589"/>
    <cellStyle name="20% - Accent1 2 2 4 6 2" xfId="42603"/>
    <cellStyle name="20% - Accent1 2 2 4 7" xfId="28599"/>
    <cellStyle name="20% - Accent1 2 2 5" xfId="850"/>
    <cellStyle name="20% - Accent1 2 2 5 2" xfId="1728"/>
    <cellStyle name="20% - Accent1 2 2 5 2 2" xfId="3496"/>
    <cellStyle name="20% - Accent1 2 2 5 2 2 2" xfId="7000"/>
    <cellStyle name="20% - Accent1 2 2 5 2 2 2 2" xfId="14007"/>
    <cellStyle name="20% - Accent1 2 2 5 2 2 2 2 2" xfId="28011"/>
    <cellStyle name="20% - Accent1 2 2 5 2 2 2 2 2 2" xfId="56025"/>
    <cellStyle name="20% - Accent1 2 2 5 2 2 2 2 3" xfId="42021"/>
    <cellStyle name="20% - Accent1 2 2 5 2 2 2 3" xfId="21008"/>
    <cellStyle name="20% - Accent1 2 2 5 2 2 2 3 2" xfId="49022"/>
    <cellStyle name="20% - Accent1 2 2 5 2 2 2 4" xfId="35018"/>
    <cellStyle name="20% - Accent1 2 2 5 2 2 3" xfId="10506"/>
    <cellStyle name="20% - Accent1 2 2 5 2 2 3 2" xfId="24510"/>
    <cellStyle name="20% - Accent1 2 2 5 2 2 3 2 2" xfId="52524"/>
    <cellStyle name="20% - Accent1 2 2 5 2 2 3 3" xfId="38520"/>
    <cellStyle name="20% - Accent1 2 2 5 2 2 4" xfId="17507"/>
    <cellStyle name="20% - Accent1 2 2 5 2 2 4 2" xfId="45521"/>
    <cellStyle name="20% - Accent1 2 2 5 2 2 5" xfId="31517"/>
    <cellStyle name="20% - Accent1 2 2 5 2 3" xfId="5248"/>
    <cellStyle name="20% - Accent1 2 2 5 2 3 2" xfId="12255"/>
    <cellStyle name="20% - Accent1 2 2 5 2 3 2 2" xfId="26259"/>
    <cellStyle name="20% - Accent1 2 2 5 2 3 2 2 2" xfId="54273"/>
    <cellStyle name="20% - Accent1 2 2 5 2 3 2 3" xfId="40269"/>
    <cellStyle name="20% - Accent1 2 2 5 2 3 3" xfId="19256"/>
    <cellStyle name="20% - Accent1 2 2 5 2 3 3 2" xfId="47270"/>
    <cellStyle name="20% - Accent1 2 2 5 2 3 4" xfId="33266"/>
    <cellStyle name="20% - Accent1 2 2 5 2 4" xfId="8754"/>
    <cellStyle name="20% - Accent1 2 2 5 2 4 2" xfId="22758"/>
    <cellStyle name="20% - Accent1 2 2 5 2 4 2 2" xfId="50772"/>
    <cellStyle name="20% - Accent1 2 2 5 2 4 3" xfId="36768"/>
    <cellStyle name="20% - Accent1 2 2 5 2 5" xfId="15755"/>
    <cellStyle name="20% - Accent1 2 2 5 2 5 2" xfId="43769"/>
    <cellStyle name="20% - Accent1 2 2 5 2 6" xfId="29765"/>
    <cellStyle name="20% - Accent1 2 2 5 3" xfId="2621"/>
    <cellStyle name="20% - Accent1 2 2 5 3 2" xfId="6125"/>
    <cellStyle name="20% - Accent1 2 2 5 3 2 2" xfId="13132"/>
    <cellStyle name="20% - Accent1 2 2 5 3 2 2 2" xfId="27136"/>
    <cellStyle name="20% - Accent1 2 2 5 3 2 2 2 2" xfId="55150"/>
    <cellStyle name="20% - Accent1 2 2 5 3 2 2 3" xfId="41146"/>
    <cellStyle name="20% - Accent1 2 2 5 3 2 3" xfId="20133"/>
    <cellStyle name="20% - Accent1 2 2 5 3 2 3 2" xfId="48147"/>
    <cellStyle name="20% - Accent1 2 2 5 3 2 4" xfId="34143"/>
    <cellStyle name="20% - Accent1 2 2 5 3 3" xfId="9631"/>
    <cellStyle name="20% - Accent1 2 2 5 3 3 2" xfId="23635"/>
    <cellStyle name="20% - Accent1 2 2 5 3 3 2 2" xfId="51649"/>
    <cellStyle name="20% - Accent1 2 2 5 3 3 3" xfId="37645"/>
    <cellStyle name="20% - Accent1 2 2 5 3 4" xfId="16632"/>
    <cellStyle name="20% - Accent1 2 2 5 3 4 2" xfId="44646"/>
    <cellStyle name="20% - Accent1 2 2 5 3 5" xfId="30642"/>
    <cellStyle name="20% - Accent1 2 2 5 4" xfId="4373"/>
    <cellStyle name="20% - Accent1 2 2 5 4 2" xfId="11380"/>
    <cellStyle name="20% - Accent1 2 2 5 4 2 2" xfId="25384"/>
    <cellStyle name="20% - Accent1 2 2 5 4 2 2 2" xfId="53398"/>
    <cellStyle name="20% - Accent1 2 2 5 4 2 3" xfId="39394"/>
    <cellStyle name="20% - Accent1 2 2 5 4 3" xfId="18381"/>
    <cellStyle name="20% - Accent1 2 2 5 4 3 2" xfId="46395"/>
    <cellStyle name="20% - Accent1 2 2 5 4 4" xfId="32391"/>
    <cellStyle name="20% - Accent1 2 2 5 5" xfId="7879"/>
    <cellStyle name="20% - Accent1 2 2 5 5 2" xfId="21883"/>
    <cellStyle name="20% - Accent1 2 2 5 5 2 2" xfId="49897"/>
    <cellStyle name="20% - Accent1 2 2 5 5 3" xfId="35893"/>
    <cellStyle name="20% - Accent1 2 2 5 6" xfId="14880"/>
    <cellStyle name="20% - Accent1 2 2 5 6 2" xfId="42894"/>
    <cellStyle name="20% - Accent1 2 2 5 7" xfId="28890"/>
    <cellStyle name="20% - Accent1 2 2 6" xfId="1146"/>
    <cellStyle name="20% - Accent1 2 2 6 2" xfId="2914"/>
    <cellStyle name="20% - Accent1 2 2 6 2 2" xfId="6418"/>
    <cellStyle name="20% - Accent1 2 2 6 2 2 2" xfId="13425"/>
    <cellStyle name="20% - Accent1 2 2 6 2 2 2 2" xfId="27429"/>
    <cellStyle name="20% - Accent1 2 2 6 2 2 2 2 2" xfId="55443"/>
    <cellStyle name="20% - Accent1 2 2 6 2 2 2 3" xfId="41439"/>
    <cellStyle name="20% - Accent1 2 2 6 2 2 3" xfId="20426"/>
    <cellStyle name="20% - Accent1 2 2 6 2 2 3 2" xfId="48440"/>
    <cellStyle name="20% - Accent1 2 2 6 2 2 4" xfId="34436"/>
    <cellStyle name="20% - Accent1 2 2 6 2 3" xfId="9924"/>
    <cellStyle name="20% - Accent1 2 2 6 2 3 2" xfId="23928"/>
    <cellStyle name="20% - Accent1 2 2 6 2 3 2 2" xfId="51942"/>
    <cellStyle name="20% - Accent1 2 2 6 2 3 3" xfId="37938"/>
    <cellStyle name="20% - Accent1 2 2 6 2 4" xfId="16925"/>
    <cellStyle name="20% - Accent1 2 2 6 2 4 2" xfId="44939"/>
    <cellStyle name="20% - Accent1 2 2 6 2 5" xfId="30935"/>
    <cellStyle name="20% - Accent1 2 2 6 3" xfId="4666"/>
    <cellStyle name="20% - Accent1 2 2 6 3 2" xfId="11673"/>
    <cellStyle name="20% - Accent1 2 2 6 3 2 2" xfId="25677"/>
    <cellStyle name="20% - Accent1 2 2 6 3 2 2 2" xfId="53691"/>
    <cellStyle name="20% - Accent1 2 2 6 3 2 3" xfId="39687"/>
    <cellStyle name="20% - Accent1 2 2 6 3 3" xfId="18674"/>
    <cellStyle name="20% - Accent1 2 2 6 3 3 2" xfId="46688"/>
    <cellStyle name="20% - Accent1 2 2 6 3 4" xfId="32684"/>
    <cellStyle name="20% - Accent1 2 2 6 4" xfId="8172"/>
    <cellStyle name="20% - Accent1 2 2 6 4 2" xfId="22176"/>
    <cellStyle name="20% - Accent1 2 2 6 4 2 2" xfId="50190"/>
    <cellStyle name="20% - Accent1 2 2 6 4 3" xfId="36186"/>
    <cellStyle name="20% - Accent1 2 2 6 5" xfId="15173"/>
    <cellStyle name="20% - Accent1 2 2 6 5 2" xfId="43187"/>
    <cellStyle name="20% - Accent1 2 2 6 6" xfId="29183"/>
    <cellStyle name="20% - Accent1 2 2 7" xfId="2035"/>
    <cellStyle name="20% - Accent1 2 2 7 2" xfId="5543"/>
    <cellStyle name="20% - Accent1 2 2 7 2 2" xfId="12550"/>
    <cellStyle name="20% - Accent1 2 2 7 2 2 2" xfId="26554"/>
    <cellStyle name="20% - Accent1 2 2 7 2 2 2 2" xfId="54568"/>
    <cellStyle name="20% - Accent1 2 2 7 2 2 3" xfId="40564"/>
    <cellStyle name="20% - Accent1 2 2 7 2 3" xfId="19551"/>
    <cellStyle name="20% - Accent1 2 2 7 2 3 2" xfId="47565"/>
    <cellStyle name="20% - Accent1 2 2 7 2 4" xfId="33561"/>
    <cellStyle name="20% - Accent1 2 2 7 3" xfId="9049"/>
    <cellStyle name="20% - Accent1 2 2 7 3 2" xfId="23053"/>
    <cellStyle name="20% - Accent1 2 2 7 3 2 2" xfId="51067"/>
    <cellStyle name="20% - Accent1 2 2 7 3 3" xfId="37063"/>
    <cellStyle name="20% - Accent1 2 2 7 4" xfId="16050"/>
    <cellStyle name="20% - Accent1 2 2 7 4 2" xfId="44064"/>
    <cellStyle name="20% - Accent1 2 2 7 5" xfId="30060"/>
    <cellStyle name="20% - Accent1 2 2 8" xfId="3791"/>
    <cellStyle name="20% - Accent1 2 2 8 2" xfId="10798"/>
    <cellStyle name="20% - Accent1 2 2 8 2 2" xfId="24802"/>
    <cellStyle name="20% - Accent1 2 2 8 2 2 2" xfId="52816"/>
    <cellStyle name="20% - Accent1 2 2 8 2 3" xfId="38812"/>
    <cellStyle name="20% - Accent1 2 2 8 3" xfId="17799"/>
    <cellStyle name="20% - Accent1 2 2 8 3 2" xfId="45813"/>
    <cellStyle name="20% - Accent1 2 2 8 4" xfId="31809"/>
    <cellStyle name="20% - Accent1 2 2 9" xfId="7297"/>
    <cellStyle name="20% - Accent1 2 2 9 2" xfId="21301"/>
    <cellStyle name="20% - Accent1 2 2 9 2 2" xfId="49315"/>
    <cellStyle name="20% - Accent1 2 2 9 3" xfId="35311"/>
    <cellStyle name="20% - Accent1 2 3" xfId="314"/>
    <cellStyle name="20% - Accent1 2 3 2" xfId="607"/>
    <cellStyle name="20% - Accent1 2 3 2 2" xfId="1485"/>
    <cellStyle name="20% - Accent1 2 3 2 2 2" xfId="3253"/>
    <cellStyle name="20% - Accent1 2 3 2 2 2 2" xfId="6757"/>
    <cellStyle name="20% - Accent1 2 3 2 2 2 2 2" xfId="13764"/>
    <cellStyle name="20% - Accent1 2 3 2 2 2 2 2 2" xfId="27768"/>
    <cellStyle name="20% - Accent1 2 3 2 2 2 2 2 2 2" xfId="55782"/>
    <cellStyle name="20% - Accent1 2 3 2 2 2 2 2 3" xfId="41778"/>
    <cellStyle name="20% - Accent1 2 3 2 2 2 2 3" xfId="20765"/>
    <cellStyle name="20% - Accent1 2 3 2 2 2 2 3 2" xfId="48779"/>
    <cellStyle name="20% - Accent1 2 3 2 2 2 2 4" xfId="34775"/>
    <cellStyle name="20% - Accent1 2 3 2 2 2 3" xfId="10263"/>
    <cellStyle name="20% - Accent1 2 3 2 2 2 3 2" xfId="24267"/>
    <cellStyle name="20% - Accent1 2 3 2 2 2 3 2 2" xfId="52281"/>
    <cellStyle name="20% - Accent1 2 3 2 2 2 3 3" xfId="38277"/>
    <cellStyle name="20% - Accent1 2 3 2 2 2 4" xfId="17264"/>
    <cellStyle name="20% - Accent1 2 3 2 2 2 4 2" xfId="45278"/>
    <cellStyle name="20% - Accent1 2 3 2 2 2 5" xfId="31274"/>
    <cellStyle name="20% - Accent1 2 3 2 2 3" xfId="5005"/>
    <cellStyle name="20% - Accent1 2 3 2 2 3 2" xfId="12012"/>
    <cellStyle name="20% - Accent1 2 3 2 2 3 2 2" xfId="26016"/>
    <cellStyle name="20% - Accent1 2 3 2 2 3 2 2 2" xfId="54030"/>
    <cellStyle name="20% - Accent1 2 3 2 2 3 2 3" xfId="40026"/>
    <cellStyle name="20% - Accent1 2 3 2 2 3 3" xfId="19013"/>
    <cellStyle name="20% - Accent1 2 3 2 2 3 3 2" xfId="47027"/>
    <cellStyle name="20% - Accent1 2 3 2 2 3 4" xfId="33023"/>
    <cellStyle name="20% - Accent1 2 3 2 2 4" xfId="8511"/>
    <cellStyle name="20% - Accent1 2 3 2 2 4 2" xfId="22515"/>
    <cellStyle name="20% - Accent1 2 3 2 2 4 2 2" xfId="50529"/>
    <cellStyle name="20% - Accent1 2 3 2 2 4 3" xfId="36525"/>
    <cellStyle name="20% - Accent1 2 3 2 2 5" xfId="15512"/>
    <cellStyle name="20% - Accent1 2 3 2 2 5 2" xfId="43526"/>
    <cellStyle name="20% - Accent1 2 3 2 2 6" xfId="29522"/>
    <cellStyle name="20% - Accent1 2 3 2 3" xfId="2378"/>
    <cellStyle name="20% - Accent1 2 3 2 3 2" xfId="5882"/>
    <cellStyle name="20% - Accent1 2 3 2 3 2 2" xfId="12889"/>
    <cellStyle name="20% - Accent1 2 3 2 3 2 2 2" xfId="26893"/>
    <cellStyle name="20% - Accent1 2 3 2 3 2 2 2 2" xfId="54907"/>
    <cellStyle name="20% - Accent1 2 3 2 3 2 2 3" xfId="40903"/>
    <cellStyle name="20% - Accent1 2 3 2 3 2 3" xfId="19890"/>
    <cellStyle name="20% - Accent1 2 3 2 3 2 3 2" xfId="47904"/>
    <cellStyle name="20% - Accent1 2 3 2 3 2 4" xfId="33900"/>
    <cellStyle name="20% - Accent1 2 3 2 3 3" xfId="9388"/>
    <cellStyle name="20% - Accent1 2 3 2 3 3 2" xfId="23392"/>
    <cellStyle name="20% - Accent1 2 3 2 3 3 2 2" xfId="51406"/>
    <cellStyle name="20% - Accent1 2 3 2 3 3 3" xfId="37402"/>
    <cellStyle name="20% - Accent1 2 3 2 3 4" xfId="16389"/>
    <cellStyle name="20% - Accent1 2 3 2 3 4 2" xfId="44403"/>
    <cellStyle name="20% - Accent1 2 3 2 3 5" xfId="30399"/>
    <cellStyle name="20% - Accent1 2 3 2 4" xfId="4130"/>
    <cellStyle name="20% - Accent1 2 3 2 4 2" xfId="11137"/>
    <cellStyle name="20% - Accent1 2 3 2 4 2 2" xfId="25141"/>
    <cellStyle name="20% - Accent1 2 3 2 4 2 2 2" xfId="53155"/>
    <cellStyle name="20% - Accent1 2 3 2 4 2 3" xfId="39151"/>
    <cellStyle name="20% - Accent1 2 3 2 4 3" xfId="18138"/>
    <cellStyle name="20% - Accent1 2 3 2 4 3 2" xfId="46152"/>
    <cellStyle name="20% - Accent1 2 3 2 4 4" xfId="32148"/>
    <cellStyle name="20% - Accent1 2 3 2 5" xfId="7636"/>
    <cellStyle name="20% - Accent1 2 3 2 5 2" xfId="21640"/>
    <cellStyle name="20% - Accent1 2 3 2 5 2 2" xfId="49654"/>
    <cellStyle name="20% - Accent1 2 3 2 5 3" xfId="35650"/>
    <cellStyle name="20% - Accent1 2 3 2 6" xfId="14637"/>
    <cellStyle name="20% - Accent1 2 3 2 6 2" xfId="42651"/>
    <cellStyle name="20% - Accent1 2 3 2 7" xfId="28647"/>
    <cellStyle name="20% - Accent1 2 3 3" xfId="898"/>
    <cellStyle name="20% - Accent1 2 3 3 2" xfId="1776"/>
    <cellStyle name="20% - Accent1 2 3 3 2 2" xfId="3544"/>
    <cellStyle name="20% - Accent1 2 3 3 2 2 2" xfId="7048"/>
    <cellStyle name="20% - Accent1 2 3 3 2 2 2 2" xfId="14055"/>
    <cellStyle name="20% - Accent1 2 3 3 2 2 2 2 2" xfId="28059"/>
    <cellStyle name="20% - Accent1 2 3 3 2 2 2 2 2 2" xfId="56073"/>
    <cellStyle name="20% - Accent1 2 3 3 2 2 2 2 3" xfId="42069"/>
    <cellStyle name="20% - Accent1 2 3 3 2 2 2 3" xfId="21056"/>
    <cellStyle name="20% - Accent1 2 3 3 2 2 2 3 2" xfId="49070"/>
    <cellStyle name="20% - Accent1 2 3 3 2 2 2 4" xfId="35066"/>
    <cellStyle name="20% - Accent1 2 3 3 2 2 3" xfId="10554"/>
    <cellStyle name="20% - Accent1 2 3 3 2 2 3 2" xfId="24558"/>
    <cellStyle name="20% - Accent1 2 3 3 2 2 3 2 2" xfId="52572"/>
    <cellStyle name="20% - Accent1 2 3 3 2 2 3 3" xfId="38568"/>
    <cellStyle name="20% - Accent1 2 3 3 2 2 4" xfId="17555"/>
    <cellStyle name="20% - Accent1 2 3 3 2 2 4 2" xfId="45569"/>
    <cellStyle name="20% - Accent1 2 3 3 2 2 5" xfId="31565"/>
    <cellStyle name="20% - Accent1 2 3 3 2 3" xfId="5296"/>
    <cellStyle name="20% - Accent1 2 3 3 2 3 2" xfId="12303"/>
    <cellStyle name="20% - Accent1 2 3 3 2 3 2 2" xfId="26307"/>
    <cellStyle name="20% - Accent1 2 3 3 2 3 2 2 2" xfId="54321"/>
    <cellStyle name="20% - Accent1 2 3 3 2 3 2 3" xfId="40317"/>
    <cellStyle name="20% - Accent1 2 3 3 2 3 3" xfId="19304"/>
    <cellStyle name="20% - Accent1 2 3 3 2 3 3 2" xfId="47318"/>
    <cellStyle name="20% - Accent1 2 3 3 2 3 4" xfId="33314"/>
    <cellStyle name="20% - Accent1 2 3 3 2 4" xfId="8802"/>
    <cellStyle name="20% - Accent1 2 3 3 2 4 2" xfId="22806"/>
    <cellStyle name="20% - Accent1 2 3 3 2 4 2 2" xfId="50820"/>
    <cellStyle name="20% - Accent1 2 3 3 2 4 3" xfId="36816"/>
    <cellStyle name="20% - Accent1 2 3 3 2 5" xfId="15803"/>
    <cellStyle name="20% - Accent1 2 3 3 2 5 2" xfId="43817"/>
    <cellStyle name="20% - Accent1 2 3 3 2 6" xfId="29813"/>
    <cellStyle name="20% - Accent1 2 3 3 3" xfId="2669"/>
    <cellStyle name="20% - Accent1 2 3 3 3 2" xfId="6173"/>
    <cellStyle name="20% - Accent1 2 3 3 3 2 2" xfId="13180"/>
    <cellStyle name="20% - Accent1 2 3 3 3 2 2 2" xfId="27184"/>
    <cellStyle name="20% - Accent1 2 3 3 3 2 2 2 2" xfId="55198"/>
    <cellStyle name="20% - Accent1 2 3 3 3 2 2 3" xfId="41194"/>
    <cellStyle name="20% - Accent1 2 3 3 3 2 3" xfId="20181"/>
    <cellStyle name="20% - Accent1 2 3 3 3 2 3 2" xfId="48195"/>
    <cellStyle name="20% - Accent1 2 3 3 3 2 4" xfId="34191"/>
    <cellStyle name="20% - Accent1 2 3 3 3 3" xfId="9679"/>
    <cellStyle name="20% - Accent1 2 3 3 3 3 2" xfId="23683"/>
    <cellStyle name="20% - Accent1 2 3 3 3 3 2 2" xfId="51697"/>
    <cellStyle name="20% - Accent1 2 3 3 3 3 3" xfId="37693"/>
    <cellStyle name="20% - Accent1 2 3 3 3 4" xfId="16680"/>
    <cellStyle name="20% - Accent1 2 3 3 3 4 2" xfId="44694"/>
    <cellStyle name="20% - Accent1 2 3 3 3 5" xfId="30690"/>
    <cellStyle name="20% - Accent1 2 3 3 4" xfId="4421"/>
    <cellStyle name="20% - Accent1 2 3 3 4 2" xfId="11428"/>
    <cellStyle name="20% - Accent1 2 3 3 4 2 2" xfId="25432"/>
    <cellStyle name="20% - Accent1 2 3 3 4 2 2 2" xfId="53446"/>
    <cellStyle name="20% - Accent1 2 3 3 4 2 3" xfId="39442"/>
    <cellStyle name="20% - Accent1 2 3 3 4 3" xfId="18429"/>
    <cellStyle name="20% - Accent1 2 3 3 4 3 2" xfId="46443"/>
    <cellStyle name="20% - Accent1 2 3 3 4 4" xfId="32439"/>
    <cellStyle name="20% - Accent1 2 3 3 5" xfId="7927"/>
    <cellStyle name="20% - Accent1 2 3 3 5 2" xfId="21931"/>
    <cellStyle name="20% - Accent1 2 3 3 5 2 2" xfId="49945"/>
    <cellStyle name="20% - Accent1 2 3 3 5 3" xfId="35941"/>
    <cellStyle name="20% - Accent1 2 3 3 6" xfId="14928"/>
    <cellStyle name="20% - Accent1 2 3 3 6 2" xfId="42942"/>
    <cellStyle name="20% - Accent1 2 3 3 7" xfId="28938"/>
    <cellStyle name="20% - Accent1 2 3 4" xfId="1194"/>
    <cellStyle name="20% - Accent1 2 3 4 2" xfId="2962"/>
    <cellStyle name="20% - Accent1 2 3 4 2 2" xfId="6466"/>
    <cellStyle name="20% - Accent1 2 3 4 2 2 2" xfId="13473"/>
    <cellStyle name="20% - Accent1 2 3 4 2 2 2 2" xfId="27477"/>
    <cellStyle name="20% - Accent1 2 3 4 2 2 2 2 2" xfId="55491"/>
    <cellStyle name="20% - Accent1 2 3 4 2 2 2 3" xfId="41487"/>
    <cellStyle name="20% - Accent1 2 3 4 2 2 3" xfId="20474"/>
    <cellStyle name="20% - Accent1 2 3 4 2 2 3 2" xfId="48488"/>
    <cellStyle name="20% - Accent1 2 3 4 2 2 4" xfId="34484"/>
    <cellStyle name="20% - Accent1 2 3 4 2 3" xfId="9972"/>
    <cellStyle name="20% - Accent1 2 3 4 2 3 2" xfId="23976"/>
    <cellStyle name="20% - Accent1 2 3 4 2 3 2 2" xfId="51990"/>
    <cellStyle name="20% - Accent1 2 3 4 2 3 3" xfId="37986"/>
    <cellStyle name="20% - Accent1 2 3 4 2 4" xfId="16973"/>
    <cellStyle name="20% - Accent1 2 3 4 2 4 2" xfId="44987"/>
    <cellStyle name="20% - Accent1 2 3 4 2 5" xfId="30983"/>
    <cellStyle name="20% - Accent1 2 3 4 3" xfId="4714"/>
    <cellStyle name="20% - Accent1 2 3 4 3 2" xfId="11721"/>
    <cellStyle name="20% - Accent1 2 3 4 3 2 2" xfId="25725"/>
    <cellStyle name="20% - Accent1 2 3 4 3 2 2 2" xfId="53739"/>
    <cellStyle name="20% - Accent1 2 3 4 3 2 3" xfId="39735"/>
    <cellStyle name="20% - Accent1 2 3 4 3 3" xfId="18722"/>
    <cellStyle name="20% - Accent1 2 3 4 3 3 2" xfId="46736"/>
    <cellStyle name="20% - Accent1 2 3 4 3 4" xfId="32732"/>
    <cellStyle name="20% - Accent1 2 3 4 4" xfId="8220"/>
    <cellStyle name="20% - Accent1 2 3 4 4 2" xfId="22224"/>
    <cellStyle name="20% - Accent1 2 3 4 4 2 2" xfId="50238"/>
    <cellStyle name="20% - Accent1 2 3 4 4 3" xfId="36234"/>
    <cellStyle name="20% - Accent1 2 3 4 5" xfId="15221"/>
    <cellStyle name="20% - Accent1 2 3 4 5 2" xfId="43235"/>
    <cellStyle name="20% - Accent1 2 3 4 6" xfId="29231"/>
    <cellStyle name="20% - Accent1 2 3 5" xfId="2087"/>
    <cellStyle name="20% - Accent1 2 3 5 2" xfId="5591"/>
    <cellStyle name="20% - Accent1 2 3 5 2 2" xfId="12598"/>
    <cellStyle name="20% - Accent1 2 3 5 2 2 2" xfId="26602"/>
    <cellStyle name="20% - Accent1 2 3 5 2 2 2 2" xfId="54616"/>
    <cellStyle name="20% - Accent1 2 3 5 2 2 3" xfId="40612"/>
    <cellStyle name="20% - Accent1 2 3 5 2 3" xfId="19599"/>
    <cellStyle name="20% - Accent1 2 3 5 2 3 2" xfId="47613"/>
    <cellStyle name="20% - Accent1 2 3 5 2 4" xfId="33609"/>
    <cellStyle name="20% - Accent1 2 3 5 3" xfId="9097"/>
    <cellStyle name="20% - Accent1 2 3 5 3 2" xfId="23101"/>
    <cellStyle name="20% - Accent1 2 3 5 3 2 2" xfId="51115"/>
    <cellStyle name="20% - Accent1 2 3 5 3 3" xfId="37111"/>
    <cellStyle name="20% - Accent1 2 3 5 4" xfId="16098"/>
    <cellStyle name="20% - Accent1 2 3 5 4 2" xfId="44112"/>
    <cellStyle name="20% - Accent1 2 3 5 5" xfId="30108"/>
    <cellStyle name="20% - Accent1 2 3 6" xfId="3839"/>
    <cellStyle name="20% - Accent1 2 3 6 2" xfId="10846"/>
    <cellStyle name="20% - Accent1 2 3 6 2 2" xfId="24850"/>
    <cellStyle name="20% - Accent1 2 3 6 2 2 2" xfId="52864"/>
    <cellStyle name="20% - Accent1 2 3 6 2 3" xfId="38860"/>
    <cellStyle name="20% - Accent1 2 3 6 3" xfId="17847"/>
    <cellStyle name="20% - Accent1 2 3 6 3 2" xfId="45861"/>
    <cellStyle name="20% - Accent1 2 3 6 4" xfId="31857"/>
    <cellStyle name="20% - Accent1 2 3 7" xfId="7345"/>
    <cellStyle name="20% - Accent1 2 3 7 2" xfId="21349"/>
    <cellStyle name="20% - Accent1 2 3 7 2 2" xfId="49363"/>
    <cellStyle name="20% - Accent1 2 3 7 3" xfId="35359"/>
    <cellStyle name="20% - Accent1 2 3 8" xfId="14346"/>
    <cellStyle name="20% - Accent1 2 3 8 2" xfId="42360"/>
    <cellStyle name="20% - Accent1 2 3 9" xfId="28356"/>
    <cellStyle name="20% - Accent1 2 4" xfId="413"/>
    <cellStyle name="20% - Accent1 2 4 2" xfId="704"/>
    <cellStyle name="20% - Accent1 2 4 2 2" xfId="1582"/>
    <cellStyle name="20% - Accent1 2 4 2 2 2" xfId="3350"/>
    <cellStyle name="20% - Accent1 2 4 2 2 2 2" xfId="6854"/>
    <cellStyle name="20% - Accent1 2 4 2 2 2 2 2" xfId="13861"/>
    <cellStyle name="20% - Accent1 2 4 2 2 2 2 2 2" xfId="27865"/>
    <cellStyle name="20% - Accent1 2 4 2 2 2 2 2 2 2" xfId="55879"/>
    <cellStyle name="20% - Accent1 2 4 2 2 2 2 2 3" xfId="41875"/>
    <cellStyle name="20% - Accent1 2 4 2 2 2 2 3" xfId="20862"/>
    <cellStyle name="20% - Accent1 2 4 2 2 2 2 3 2" xfId="48876"/>
    <cellStyle name="20% - Accent1 2 4 2 2 2 2 4" xfId="34872"/>
    <cellStyle name="20% - Accent1 2 4 2 2 2 3" xfId="10360"/>
    <cellStyle name="20% - Accent1 2 4 2 2 2 3 2" xfId="24364"/>
    <cellStyle name="20% - Accent1 2 4 2 2 2 3 2 2" xfId="52378"/>
    <cellStyle name="20% - Accent1 2 4 2 2 2 3 3" xfId="38374"/>
    <cellStyle name="20% - Accent1 2 4 2 2 2 4" xfId="17361"/>
    <cellStyle name="20% - Accent1 2 4 2 2 2 4 2" xfId="45375"/>
    <cellStyle name="20% - Accent1 2 4 2 2 2 5" xfId="31371"/>
    <cellStyle name="20% - Accent1 2 4 2 2 3" xfId="5102"/>
    <cellStyle name="20% - Accent1 2 4 2 2 3 2" xfId="12109"/>
    <cellStyle name="20% - Accent1 2 4 2 2 3 2 2" xfId="26113"/>
    <cellStyle name="20% - Accent1 2 4 2 2 3 2 2 2" xfId="54127"/>
    <cellStyle name="20% - Accent1 2 4 2 2 3 2 3" xfId="40123"/>
    <cellStyle name="20% - Accent1 2 4 2 2 3 3" xfId="19110"/>
    <cellStyle name="20% - Accent1 2 4 2 2 3 3 2" xfId="47124"/>
    <cellStyle name="20% - Accent1 2 4 2 2 3 4" xfId="33120"/>
    <cellStyle name="20% - Accent1 2 4 2 2 4" xfId="8608"/>
    <cellStyle name="20% - Accent1 2 4 2 2 4 2" xfId="22612"/>
    <cellStyle name="20% - Accent1 2 4 2 2 4 2 2" xfId="50626"/>
    <cellStyle name="20% - Accent1 2 4 2 2 4 3" xfId="36622"/>
    <cellStyle name="20% - Accent1 2 4 2 2 5" xfId="15609"/>
    <cellStyle name="20% - Accent1 2 4 2 2 5 2" xfId="43623"/>
    <cellStyle name="20% - Accent1 2 4 2 2 6" xfId="29619"/>
    <cellStyle name="20% - Accent1 2 4 2 3" xfId="2475"/>
    <cellStyle name="20% - Accent1 2 4 2 3 2" xfId="5979"/>
    <cellStyle name="20% - Accent1 2 4 2 3 2 2" xfId="12986"/>
    <cellStyle name="20% - Accent1 2 4 2 3 2 2 2" xfId="26990"/>
    <cellStyle name="20% - Accent1 2 4 2 3 2 2 2 2" xfId="55004"/>
    <cellStyle name="20% - Accent1 2 4 2 3 2 2 3" xfId="41000"/>
    <cellStyle name="20% - Accent1 2 4 2 3 2 3" xfId="19987"/>
    <cellStyle name="20% - Accent1 2 4 2 3 2 3 2" xfId="48001"/>
    <cellStyle name="20% - Accent1 2 4 2 3 2 4" xfId="33997"/>
    <cellStyle name="20% - Accent1 2 4 2 3 3" xfId="9485"/>
    <cellStyle name="20% - Accent1 2 4 2 3 3 2" xfId="23489"/>
    <cellStyle name="20% - Accent1 2 4 2 3 3 2 2" xfId="51503"/>
    <cellStyle name="20% - Accent1 2 4 2 3 3 3" xfId="37499"/>
    <cellStyle name="20% - Accent1 2 4 2 3 4" xfId="16486"/>
    <cellStyle name="20% - Accent1 2 4 2 3 4 2" xfId="44500"/>
    <cellStyle name="20% - Accent1 2 4 2 3 5" xfId="30496"/>
    <cellStyle name="20% - Accent1 2 4 2 4" xfId="4227"/>
    <cellStyle name="20% - Accent1 2 4 2 4 2" xfId="11234"/>
    <cellStyle name="20% - Accent1 2 4 2 4 2 2" xfId="25238"/>
    <cellStyle name="20% - Accent1 2 4 2 4 2 2 2" xfId="53252"/>
    <cellStyle name="20% - Accent1 2 4 2 4 2 3" xfId="39248"/>
    <cellStyle name="20% - Accent1 2 4 2 4 3" xfId="18235"/>
    <cellStyle name="20% - Accent1 2 4 2 4 3 2" xfId="46249"/>
    <cellStyle name="20% - Accent1 2 4 2 4 4" xfId="32245"/>
    <cellStyle name="20% - Accent1 2 4 2 5" xfId="7733"/>
    <cellStyle name="20% - Accent1 2 4 2 5 2" xfId="21737"/>
    <cellStyle name="20% - Accent1 2 4 2 5 2 2" xfId="49751"/>
    <cellStyle name="20% - Accent1 2 4 2 5 3" xfId="35747"/>
    <cellStyle name="20% - Accent1 2 4 2 6" xfId="14734"/>
    <cellStyle name="20% - Accent1 2 4 2 6 2" xfId="42748"/>
    <cellStyle name="20% - Accent1 2 4 2 7" xfId="28744"/>
    <cellStyle name="20% - Accent1 2 4 3" xfId="995"/>
    <cellStyle name="20% - Accent1 2 4 3 2" xfId="1873"/>
    <cellStyle name="20% - Accent1 2 4 3 2 2" xfId="3641"/>
    <cellStyle name="20% - Accent1 2 4 3 2 2 2" xfId="7145"/>
    <cellStyle name="20% - Accent1 2 4 3 2 2 2 2" xfId="14152"/>
    <cellStyle name="20% - Accent1 2 4 3 2 2 2 2 2" xfId="28156"/>
    <cellStyle name="20% - Accent1 2 4 3 2 2 2 2 2 2" xfId="56170"/>
    <cellStyle name="20% - Accent1 2 4 3 2 2 2 2 3" xfId="42166"/>
    <cellStyle name="20% - Accent1 2 4 3 2 2 2 3" xfId="21153"/>
    <cellStyle name="20% - Accent1 2 4 3 2 2 2 3 2" xfId="49167"/>
    <cellStyle name="20% - Accent1 2 4 3 2 2 2 4" xfId="35163"/>
    <cellStyle name="20% - Accent1 2 4 3 2 2 3" xfId="10651"/>
    <cellStyle name="20% - Accent1 2 4 3 2 2 3 2" xfId="24655"/>
    <cellStyle name="20% - Accent1 2 4 3 2 2 3 2 2" xfId="52669"/>
    <cellStyle name="20% - Accent1 2 4 3 2 2 3 3" xfId="38665"/>
    <cellStyle name="20% - Accent1 2 4 3 2 2 4" xfId="17652"/>
    <cellStyle name="20% - Accent1 2 4 3 2 2 4 2" xfId="45666"/>
    <cellStyle name="20% - Accent1 2 4 3 2 2 5" xfId="31662"/>
    <cellStyle name="20% - Accent1 2 4 3 2 3" xfId="5393"/>
    <cellStyle name="20% - Accent1 2 4 3 2 3 2" xfId="12400"/>
    <cellStyle name="20% - Accent1 2 4 3 2 3 2 2" xfId="26404"/>
    <cellStyle name="20% - Accent1 2 4 3 2 3 2 2 2" xfId="54418"/>
    <cellStyle name="20% - Accent1 2 4 3 2 3 2 3" xfId="40414"/>
    <cellStyle name="20% - Accent1 2 4 3 2 3 3" xfId="19401"/>
    <cellStyle name="20% - Accent1 2 4 3 2 3 3 2" xfId="47415"/>
    <cellStyle name="20% - Accent1 2 4 3 2 3 4" xfId="33411"/>
    <cellStyle name="20% - Accent1 2 4 3 2 4" xfId="8899"/>
    <cellStyle name="20% - Accent1 2 4 3 2 4 2" xfId="22903"/>
    <cellStyle name="20% - Accent1 2 4 3 2 4 2 2" xfId="50917"/>
    <cellStyle name="20% - Accent1 2 4 3 2 4 3" xfId="36913"/>
    <cellStyle name="20% - Accent1 2 4 3 2 5" xfId="15900"/>
    <cellStyle name="20% - Accent1 2 4 3 2 5 2" xfId="43914"/>
    <cellStyle name="20% - Accent1 2 4 3 2 6" xfId="29910"/>
    <cellStyle name="20% - Accent1 2 4 3 3" xfId="2766"/>
    <cellStyle name="20% - Accent1 2 4 3 3 2" xfId="6270"/>
    <cellStyle name="20% - Accent1 2 4 3 3 2 2" xfId="13277"/>
    <cellStyle name="20% - Accent1 2 4 3 3 2 2 2" xfId="27281"/>
    <cellStyle name="20% - Accent1 2 4 3 3 2 2 2 2" xfId="55295"/>
    <cellStyle name="20% - Accent1 2 4 3 3 2 2 3" xfId="41291"/>
    <cellStyle name="20% - Accent1 2 4 3 3 2 3" xfId="20278"/>
    <cellStyle name="20% - Accent1 2 4 3 3 2 3 2" xfId="48292"/>
    <cellStyle name="20% - Accent1 2 4 3 3 2 4" xfId="34288"/>
    <cellStyle name="20% - Accent1 2 4 3 3 3" xfId="9776"/>
    <cellStyle name="20% - Accent1 2 4 3 3 3 2" xfId="23780"/>
    <cellStyle name="20% - Accent1 2 4 3 3 3 2 2" xfId="51794"/>
    <cellStyle name="20% - Accent1 2 4 3 3 3 3" xfId="37790"/>
    <cellStyle name="20% - Accent1 2 4 3 3 4" xfId="16777"/>
    <cellStyle name="20% - Accent1 2 4 3 3 4 2" xfId="44791"/>
    <cellStyle name="20% - Accent1 2 4 3 3 5" xfId="30787"/>
    <cellStyle name="20% - Accent1 2 4 3 4" xfId="4518"/>
    <cellStyle name="20% - Accent1 2 4 3 4 2" xfId="11525"/>
    <cellStyle name="20% - Accent1 2 4 3 4 2 2" xfId="25529"/>
    <cellStyle name="20% - Accent1 2 4 3 4 2 2 2" xfId="53543"/>
    <cellStyle name="20% - Accent1 2 4 3 4 2 3" xfId="39539"/>
    <cellStyle name="20% - Accent1 2 4 3 4 3" xfId="18526"/>
    <cellStyle name="20% - Accent1 2 4 3 4 3 2" xfId="46540"/>
    <cellStyle name="20% - Accent1 2 4 3 4 4" xfId="32536"/>
    <cellStyle name="20% - Accent1 2 4 3 5" xfId="8024"/>
    <cellStyle name="20% - Accent1 2 4 3 5 2" xfId="22028"/>
    <cellStyle name="20% - Accent1 2 4 3 5 2 2" xfId="50042"/>
    <cellStyle name="20% - Accent1 2 4 3 5 3" xfId="36038"/>
    <cellStyle name="20% - Accent1 2 4 3 6" xfId="15025"/>
    <cellStyle name="20% - Accent1 2 4 3 6 2" xfId="43039"/>
    <cellStyle name="20% - Accent1 2 4 3 7" xfId="29035"/>
    <cellStyle name="20% - Accent1 2 4 4" xfId="1291"/>
    <cellStyle name="20% - Accent1 2 4 4 2" xfId="3059"/>
    <cellStyle name="20% - Accent1 2 4 4 2 2" xfId="6563"/>
    <cellStyle name="20% - Accent1 2 4 4 2 2 2" xfId="13570"/>
    <cellStyle name="20% - Accent1 2 4 4 2 2 2 2" xfId="27574"/>
    <cellStyle name="20% - Accent1 2 4 4 2 2 2 2 2" xfId="55588"/>
    <cellStyle name="20% - Accent1 2 4 4 2 2 2 3" xfId="41584"/>
    <cellStyle name="20% - Accent1 2 4 4 2 2 3" xfId="20571"/>
    <cellStyle name="20% - Accent1 2 4 4 2 2 3 2" xfId="48585"/>
    <cellStyle name="20% - Accent1 2 4 4 2 2 4" xfId="34581"/>
    <cellStyle name="20% - Accent1 2 4 4 2 3" xfId="10069"/>
    <cellStyle name="20% - Accent1 2 4 4 2 3 2" xfId="24073"/>
    <cellStyle name="20% - Accent1 2 4 4 2 3 2 2" xfId="52087"/>
    <cellStyle name="20% - Accent1 2 4 4 2 3 3" xfId="38083"/>
    <cellStyle name="20% - Accent1 2 4 4 2 4" xfId="17070"/>
    <cellStyle name="20% - Accent1 2 4 4 2 4 2" xfId="45084"/>
    <cellStyle name="20% - Accent1 2 4 4 2 5" xfId="31080"/>
    <cellStyle name="20% - Accent1 2 4 4 3" xfId="4811"/>
    <cellStyle name="20% - Accent1 2 4 4 3 2" xfId="11818"/>
    <cellStyle name="20% - Accent1 2 4 4 3 2 2" xfId="25822"/>
    <cellStyle name="20% - Accent1 2 4 4 3 2 2 2" xfId="53836"/>
    <cellStyle name="20% - Accent1 2 4 4 3 2 3" xfId="39832"/>
    <cellStyle name="20% - Accent1 2 4 4 3 3" xfId="18819"/>
    <cellStyle name="20% - Accent1 2 4 4 3 3 2" xfId="46833"/>
    <cellStyle name="20% - Accent1 2 4 4 3 4" xfId="32829"/>
    <cellStyle name="20% - Accent1 2 4 4 4" xfId="8317"/>
    <cellStyle name="20% - Accent1 2 4 4 4 2" xfId="22321"/>
    <cellStyle name="20% - Accent1 2 4 4 4 2 2" xfId="50335"/>
    <cellStyle name="20% - Accent1 2 4 4 4 3" xfId="36331"/>
    <cellStyle name="20% - Accent1 2 4 4 5" xfId="15318"/>
    <cellStyle name="20% - Accent1 2 4 4 5 2" xfId="43332"/>
    <cellStyle name="20% - Accent1 2 4 4 6" xfId="29328"/>
    <cellStyle name="20% - Accent1 2 4 5" xfId="2184"/>
    <cellStyle name="20% - Accent1 2 4 5 2" xfId="5688"/>
    <cellStyle name="20% - Accent1 2 4 5 2 2" xfId="12695"/>
    <cellStyle name="20% - Accent1 2 4 5 2 2 2" xfId="26699"/>
    <cellStyle name="20% - Accent1 2 4 5 2 2 2 2" xfId="54713"/>
    <cellStyle name="20% - Accent1 2 4 5 2 2 3" xfId="40709"/>
    <cellStyle name="20% - Accent1 2 4 5 2 3" xfId="19696"/>
    <cellStyle name="20% - Accent1 2 4 5 2 3 2" xfId="47710"/>
    <cellStyle name="20% - Accent1 2 4 5 2 4" xfId="33706"/>
    <cellStyle name="20% - Accent1 2 4 5 3" xfId="9194"/>
    <cellStyle name="20% - Accent1 2 4 5 3 2" xfId="23198"/>
    <cellStyle name="20% - Accent1 2 4 5 3 2 2" xfId="51212"/>
    <cellStyle name="20% - Accent1 2 4 5 3 3" xfId="37208"/>
    <cellStyle name="20% - Accent1 2 4 5 4" xfId="16195"/>
    <cellStyle name="20% - Accent1 2 4 5 4 2" xfId="44209"/>
    <cellStyle name="20% - Accent1 2 4 5 5" xfId="30205"/>
    <cellStyle name="20% - Accent1 2 4 6" xfId="3936"/>
    <cellStyle name="20% - Accent1 2 4 6 2" xfId="10943"/>
    <cellStyle name="20% - Accent1 2 4 6 2 2" xfId="24947"/>
    <cellStyle name="20% - Accent1 2 4 6 2 2 2" xfId="52961"/>
    <cellStyle name="20% - Accent1 2 4 6 2 3" xfId="38957"/>
    <cellStyle name="20% - Accent1 2 4 6 3" xfId="17944"/>
    <cellStyle name="20% - Accent1 2 4 6 3 2" xfId="45958"/>
    <cellStyle name="20% - Accent1 2 4 6 4" xfId="31954"/>
    <cellStyle name="20% - Accent1 2 4 7" xfId="7442"/>
    <cellStyle name="20% - Accent1 2 4 7 2" xfId="21446"/>
    <cellStyle name="20% - Accent1 2 4 7 2 2" xfId="49460"/>
    <cellStyle name="20% - Accent1 2 4 7 3" xfId="35456"/>
    <cellStyle name="20% - Accent1 2 4 8" xfId="14443"/>
    <cellStyle name="20% - Accent1 2 4 8 2" xfId="42457"/>
    <cellStyle name="20% - Accent1 2 4 9" xfId="28453"/>
    <cellStyle name="20% - Accent1 2 5" xfId="510"/>
    <cellStyle name="20% - Accent1 2 5 2" xfId="1388"/>
    <cellStyle name="20% - Accent1 2 5 2 2" xfId="3156"/>
    <cellStyle name="20% - Accent1 2 5 2 2 2" xfId="6660"/>
    <cellStyle name="20% - Accent1 2 5 2 2 2 2" xfId="13667"/>
    <cellStyle name="20% - Accent1 2 5 2 2 2 2 2" xfId="27671"/>
    <cellStyle name="20% - Accent1 2 5 2 2 2 2 2 2" xfId="55685"/>
    <cellStyle name="20% - Accent1 2 5 2 2 2 2 3" xfId="41681"/>
    <cellStyle name="20% - Accent1 2 5 2 2 2 3" xfId="20668"/>
    <cellStyle name="20% - Accent1 2 5 2 2 2 3 2" xfId="48682"/>
    <cellStyle name="20% - Accent1 2 5 2 2 2 4" xfId="34678"/>
    <cellStyle name="20% - Accent1 2 5 2 2 3" xfId="10166"/>
    <cellStyle name="20% - Accent1 2 5 2 2 3 2" xfId="24170"/>
    <cellStyle name="20% - Accent1 2 5 2 2 3 2 2" xfId="52184"/>
    <cellStyle name="20% - Accent1 2 5 2 2 3 3" xfId="38180"/>
    <cellStyle name="20% - Accent1 2 5 2 2 4" xfId="17167"/>
    <cellStyle name="20% - Accent1 2 5 2 2 4 2" xfId="45181"/>
    <cellStyle name="20% - Accent1 2 5 2 2 5" xfId="31177"/>
    <cellStyle name="20% - Accent1 2 5 2 3" xfId="4908"/>
    <cellStyle name="20% - Accent1 2 5 2 3 2" xfId="11915"/>
    <cellStyle name="20% - Accent1 2 5 2 3 2 2" xfId="25919"/>
    <cellStyle name="20% - Accent1 2 5 2 3 2 2 2" xfId="53933"/>
    <cellStyle name="20% - Accent1 2 5 2 3 2 3" xfId="39929"/>
    <cellStyle name="20% - Accent1 2 5 2 3 3" xfId="18916"/>
    <cellStyle name="20% - Accent1 2 5 2 3 3 2" xfId="46930"/>
    <cellStyle name="20% - Accent1 2 5 2 3 4" xfId="32926"/>
    <cellStyle name="20% - Accent1 2 5 2 4" xfId="8414"/>
    <cellStyle name="20% - Accent1 2 5 2 4 2" xfId="22418"/>
    <cellStyle name="20% - Accent1 2 5 2 4 2 2" xfId="50432"/>
    <cellStyle name="20% - Accent1 2 5 2 4 3" xfId="36428"/>
    <cellStyle name="20% - Accent1 2 5 2 5" xfId="15415"/>
    <cellStyle name="20% - Accent1 2 5 2 5 2" xfId="43429"/>
    <cellStyle name="20% - Accent1 2 5 2 6" xfId="29425"/>
    <cellStyle name="20% - Accent1 2 5 3" xfId="2281"/>
    <cellStyle name="20% - Accent1 2 5 3 2" xfId="5785"/>
    <cellStyle name="20% - Accent1 2 5 3 2 2" xfId="12792"/>
    <cellStyle name="20% - Accent1 2 5 3 2 2 2" xfId="26796"/>
    <cellStyle name="20% - Accent1 2 5 3 2 2 2 2" xfId="54810"/>
    <cellStyle name="20% - Accent1 2 5 3 2 2 3" xfId="40806"/>
    <cellStyle name="20% - Accent1 2 5 3 2 3" xfId="19793"/>
    <cellStyle name="20% - Accent1 2 5 3 2 3 2" xfId="47807"/>
    <cellStyle name="20% - Accent1 2 5 3 2 4" xfId="33803"/>
    <cellStyle name="20% - Accent1 2 5 3 3" xfId="9291"/>
    <cellStyle name="20% - Accent1 2 5 3 3 2" xfId="23295"/>
    <cellStyle name="20% - Accent1 2 5 3 3 2 2" xfId="51309"/>
    <cellStyle name="20% - Accent1 2 5 3 3 3" xfId="37305"/>
    <cellStyle name="20% - Accent1 2 5 3 4" xfId="16292"/>
    <cellStyle name="20% - Accent1 2 5 3 4 2" xfId="44306"/>
    <cellStyle name="20% - Accent1 2 5 3 5" xfId="30302"/>
    <cellStyle name="20% - Accent1 2 5 4" xfId="4033"/>
    <cellStyle name="20% - Accent1 2 5 4 2" xfId="11040"/>
    <cellStyle name="20% - Accent1 2 5 4 2 2" xfId="25044"/>
    <cellStyle name="20% - Accent1 2 5 4 2 2 2" xfId="53058"/>
    <cellStyle name="20% - Accent1 2 5 4 2 3" xfId="39054"/>
    <cellStyle name="20% - Accent1 2 5 4 3" xfId="18041"/>
    <cellStyle name="20% - Accent1 2 5 4 3 2" xfId="46055"/>
    <cellStyle name="20% - Accent1 2 5 4 4" xfId="32051"/>
    <cellStyle name="20% - Accent1 2 5 5" xfId="7539"/>
    <cellStyle name="20% - Accent1 2 5 5 2" xfId="21543"/>
    <cellStyle name="20% - Accent1 2 5 5 2 2" xfId="49557"/>
    <cellStyle name="20% - Accent1 2 5 5 3" xfId="35553"/>
    <cellStyle name="20% - Accent1 2 5 6" xfId="14540"/>
    <cellStyle name="20% - Accent1 2 5 6 2" xfId="42554"/>
    <cellStyle name="20% - Accent1 2 5 7" xfId="28550"/>
    <cellStyle name="20% - Accent1 2 6" xfId="801"/>
    <cellStyle name="20% - Accent1 2 6 2" xfId="1679"/>
    <cellStyle name="20% - Accent1 2 6 2 2" xfId="3447"/>
    <cellStyle name="20% - Accent1 2 6 2 2 2" xfId="6951"/>
    <cellStyle name="20% - Accent1 2 6 2 2 2 2" xfId="13958"/>
    <cellStyle name="20% - Accent1 2 6 2 2 2 2 2" xfId="27962"/>
    <cellStyle name="20% - Accent1 2 6 2 2 2 2 2 2" xfId="55976"/>
    <cellStyle name="20% - Accent1 2 6 2 2 2 2 3" xfId="41972"/>
    <cellStyle name="20% - Accent1 2 6 2 2 2 3" xfId="20959"/>
    <cellStyle name="20% - Accent1 2 6 2 2 2 3 2" xfId="48973"/>
    <cellStyle name="20% - Accent1 2 6 2 2 2 4" xfId="34969"/>
    <cellStyle name="20% - Accent1 2 6 2 2 3" xfId="10457"/>
    <cellStyle name="20% - Accent1 2 6 2 2 3 2" xfId="24461"/>
    <cellStyle name="20% - Accent1 2 6 2 2 3 2 2" xfId="52475"/>
    <cellStyle name="20% - Accent1 2 6 2 2 3 3" xfId="38471"/>
    <cellStyle name="20% - Accent1 2 6 2 2 4" xfId="17458"/>
    <cellStyle name="20% - Accent1 2 6 2 2 4 2" xfId="45472"/>
    <cellStyle name="20% - Accent1 2 6 2 2 5" xfId="31468"/>
    <cellStyle name="20% - Accent1 2 6 2 3" xfId="5199"/>
    <cellStyle name="20% - Accent1 2 6 2 3 2" xfId="12206"/>
    <cellStyle name="20% - Accent1 2 6 2 3 2 2" xfId="26210"/>
    <cellStyle name="20% - Accent1 2 6 2 3 2 2 2" xfId="54224"/>
    <cellStyle name="20% - Accent1 2 6 2 3 2 3" xfId="40220"/>
    <cellStyle name="20% - Accent1 2 6 2 3 3" xfId="19207"/>
    <cellStyle name="20% - Accent1 2 6 2 3 3 2" xfId="47221"/>
    <cellStyle name="20% - Accent1 2 6 2 3 4" xfId="33217"/>
    <cellStyle name="20% - Accent1 2 6 2 4" xfId="8705"/>
    <cellStyle name="20% - Accent1 2 6 2 4 2" xfId="22709"/>
    <cellStyle name="20% - Accent1 2 6 2 4 2 2" xfId="50723"/>
    <cellStyle name="20% - Accent1 2 6 2 4 3" xfId="36719"/>
    <cellStyle name="20% - Accent1 2 6 2 5" xfId="15706"/>
    <cellStyle name="20% - Accent1 2 6 2 5 2" xfId="43720"/>
    <cellStyle name="20% - Accent1 2 6 2 6" xfId="29716"/>
    <cellStyle name="20% - Accent1 2 6 3" xfId="2572"/>
    <cellStyle name="20% - Accent1 2 6 3 2" xfId="6076"/>
    <cellStyle name="20% - Accent1 2 6 3 2 2" xfId="13083"/>
    <cellStyle name="20% - Accent1 2 6 3 2 2 2" xfId="27087"/>
    <cellStyle name="20% - Accent1 2 6 3 2 2 2 2" xfId="55101"/>
    <cellStyle name="20% - Accent1 2 6 3 2 2 3" xfId="41097"/>
    <cellStyle name="20% - Accent1 2 6 3 2 3" xfId="20084"/>
    <cellStyle name="20% - Accent1 2 6 3 2 3 2" xfId="48098"/>
    <cellStyle name="20% - Accent1 2 6 3 2 4" xfId="34094"/>
    <cellStyle name="20% - Accent1 2 6 3 3" xfId="9582"/>
    <cellStyle name="20% - Accent1 2 6 3 3 2" xfId="23586"/>
    <cellStyle name="20% - Accent1 2 6 3 3 2 2" xfId="51600"/>
    <cellStyle name="20% - Accent1 2 6 3 3 3" xfId="37596"/>
    <cellStyle name="20% - Accent1 2 6 3 4" xfId="16583"/>
    <cellStyle name="20% - Accent1 2 6 3 4 2" xfId="44597"/>
    <cellStyle name="20% - Accent1 2 6 3 5" xfId="30593"/>
    <cellStyle name="20% - Accent1 2 6 4" xfId="4324"/>
    <cellStyle name="20% - Accent1 2 6 4 2" xfId="11331"/>
    <cellStyle name="20% - Accent1 2 6 4 2 2" xfId="25335"/>
    <cellStyle name="20% - Accent1 2 6 4 2 2 2" xfId="53349"/>
    <cellStyle name="20% - Accent1 2 6 4 2 3" xfId="39345"/>
    <cellStyle name="20% - Accent1 2 6 4 3" xfId="18332"/>
    <cellStyle name="20% - Accent1 2 6 4 3 2" xfId="46346"/>
    <cellStyle name="20% - Accent1 2 6 4 4" xfId="32342"/>
    <cellStyle name="20% - Accent1 2 6 5" xfId="7830"/>
    <cellStyle name="20% - Accent1 2 6 5 2" xfId="21834"/>
    <cellStyle name="20% - Accent1 2 6 5 2 2" xfId="49848"/>
    <cellStyle name="20% - Accent1 2 6 5 3" xfId="35844"/>
    <cellStyle name="20% - Accent1 2 6 6" xfId="14831"/>
    <cellStyle name="20% - Accent1 2 6 6 2" xfId="42845"/>
    <cellStyle name="20% - Accent1 2 6 7" xfId="28841"/>
    <cellStyle name="20% - Accent1 2 7" xfId="1097"/>
    <cellStyle name="20% - Accent1 2 7 2" xfId="2865"/>
    <cellStyle name="20% - Accent1 2 7 2 2" xfId="6369"/>
    <cellStyle name="20% - Accent1 2 7 2 2 2" xfId="13376"/>
    <cellStyle name="20% - Accent1 2 7 2 2 2 2" xfId="27380"/>
    <cellStyle name="20% - Accent1 2 7 2 2 2 2 2" xfId="55394"/>
    <cellStyle name="20% - Accent1 2 7 2 2 2 3" xfId="41390"/>
    <cellStyle name="20% - Accent1 2 7 2 2 3" xfId="20377"/>
    <cellStyle name="20% - Accent1 2 7 2 2 3 2" xfId="48391"/>
    <cellStyle name="20% - Accent1 2 7 2 2 4" xfId="34387"/>
    <cellStyle name="20% - Accent1 2 7 2 3" xfId="9875"/>
    <cellStyle name="20% - Accent1 2 7 2 3 2" xfId="23879"/>
    <cellStyle name="20% - Accent1 2 7 2 3 2 2" xfId="51893"/>
    <cellStyle name="20% - Accent1 2 7 2 3 3" xfId="37889"/>
    <cellStyle name="20% - Accent1 2 7 2 4" xfId="16876"/>
    <cellStyle name="20% - Accent1 2 7 2 4 2" xfId="44890"/>
    <cellStyle name="20% - Accent1 2 7 2 5" xfId="30886"/>
    <cellStyle name="20% - Accent1 2 7 3" xfId="4617"/>
    <cellStyle name="20% - Accent1 2 7 3 2" xfId="11624"/>
    <cellStyle name="20% - Accent1 2 7 3 2 2" xfId="25628"/>
    <cellStyle name="20% - Accent1 2 7 3 2 2 2" xfId="53642"/>
    <cellStyle name="20% - Accent1 2 7 3 2 3" xfId="39638"/>
    <cellStyle name="20% - Accent1 2 7 3 3" xfId="18625"/>
    <cellStyle name="20% - Accent1 2 7 3 3 2" xfId="46639"/>
    <cellStyle name="20% - Accent1 2 7 3 4" xfId="32635"/>
    <cellStyle name="20% - Accent1 2 7 4" xfId="8123"/>
    <cellStyle name="20% - Accent1 2 7 4 2" xfId="22127"/>
    <cellStyle name="20% - Accent1 2 7 4 2 2" xfId="50141"/>
    <cellStyle name="20% - Accent1 2 7 4 3" xfId="36137"/>
    <cellStyle name="20% - Accent1 2 7 5" xfId="15124"/>
    <cellStyle name="20% - Accent1 2 7 5 2" xfId="43138"/>
    <cellStyle name="20% - Accent1 2 7 6" xfId="29134"/>
    <cellStyle name="20% - Accent1 2 8" xfId="1953"/>
    <cellStyle name="20% - Accent1 2 8 2" xfId="5472"/>
    <cellStyle name="20% - Accent1 2 8 2 2" xfId="12479"/>
    <cellStyle name="20% - Accent1 2 8 2 2 2" xfId="26483"/>
    <cellStyle name="20% - Accent1 2 8 2 2 2 2" xfId="54497"/>
    <cellStyle name="20% - Accent1 2 8 2 2 3" xfId="40493"/>
    <cellStyle name="20% - Accent1 2 8 2 3" xfId="19480"/>
    <cellStyle name="20% - Accent1 2 8 2 3 2" xfId="47494"/>
    <cellStyle name="20% - Accent1 2 8 2 4" xfId="33490"/>
    <cellStyle name="20% - Accent1 2 8 3" xfId="8978"/>
    <cellStyle name="20% - Accent1 2 8 3 2" xfId="22982"/>
    <cellStyle name="20% - Accent1 2 8 3 2 2" xfId="50996"/>
    <cellStyle name="20% - Accent1 2 8 3 3" xfId="36992"/>
    <cellStyle name="20% - Accent1 2 8 4" xfId="15979"/>
    <cellStyle name="20% - Accent1 2 8 4 2" xfId="43993"/>
    <cellStyle name="20% - Accent1 2 8 5" xfId="29989"/>
    <cellStyle name="20% - Accent1 2 9" xfId="3742"/>
    <cellStyle name="20% - Accent1 2 9 2" xfId="10749"/>
    <cellStyle name="20% - Accent1 2 9 2 2" xfId="24753"/>
    <cellStyle name="20% - Accent1 2 9 2 2 2" xfId="52767"/>
    <cellStyle name="20% - Accent1 2 9 2 3" xfId="38763"/>
    <cellStyle name="20% - Accent1 2 9 3" xfId="17750"/>
    <cellStyle name="20% - Accent1 2 9 3 2" xfId="45764"/>
    <cellStyle name="20% - Accent1 2 9 4" xfId="31760"/>
    <cellStyle name="20% - Accent1 3" xfId="168"/>
    <cellStyle name="20% - Accent1 3 10" xfId="7232"/>
    <cellStyle name="20% - Accent1 3 10 2" xfId="21236"/>
    <cellStyle name="20% - Accent1 3 10 2 2" xfId="49250"/>
    <cellStyle name="20% - Accent1 3 10 3" xfId="35246"/>
    <cellStyle name="20% - Accent1 3 11" xfId="14233"/>
    <cellStyle name="20% - Accent1 3 11 2" xfId="42247"/>
    <cellStyle name="20% - Accent1 3 12" xfId="28243"/>
    <cellStyle name="20% - Accent1 3 13" xfId="56358"/>
    <cellStyle name="20% - Accent1 3 2" xfId="224"/>
    <cellStyle name="20% - Accent1 3 2 10" xfId="14282"/>
    <cellStyle name="20% - Accent1 3 2 10 2" xfId="42296"/>
    <cellStyle name="20% - Accent1 3 2 11" xfId="28292"/>
    <cellStyle name="20% - Accent1 3 2 2" xfId="349"/>
    <cellStyle name="20% - Accent1 3 2 2 2" xfId="640"/>
    <cellStyle name="20% - Accent1 3 2 2 2 2" xfId="1518"/>
    <cellStyle name="20% - Accent1 3 2 2 2 2 2" xfId="3286"/>
    <cellStyle name="20% - Accent1 3 2 2 2 2 2 2" xfId="6790"/>
    <cellStyle name="20% - Accent1 3 2 2 2 2 2 2 2" xfId="13797"/>
    <cellStyle name="20% - Accent1 3 2 2 2 2 2 2 2 2" xfId="27801"/>
    <cellStyle name="20% - Accent1 3 2 2 2 2 2 2 2 2 2" xfId="55815"/>
    <cellStyle name="20% - Accent1 3 2 2 2 2 2 2 2 3" xfId="41811"/>
    <cellStyle name="20% - Accent1 3 2 2 2 2 2 2 3" xfId="20798"/>
    <cellStyle name="20% - Accent1 3 2 2 2 2 2 2 3 2" xfId="48812"/>
    <cellStyle name="20% - Accent1 3 2 2 2 2 2 2 4" xfId="34808"/>
    <cellStyle name="20% - Accent1 3 2 2 2 2 2 3" xfId="10296"/>
    <cellStyle name="20% - Accent1 3 2 2 2 2 2 3 2" xfId="24300"/>
    <cellStyle name="20% - Accent1 3 2 2 2 2 2 3 2 2" xfId="52314"/>
    <cellStyle name="20% - Accent1 3 2 2 2 2 2 3 3" xfId="38310"/>
    <cellStyle name="20% - Accent1 3 2 2 2 2 2 4" xfId="17297"/>
    <cellStyle name="20% - Accent1 3 2 2 2 2 2 4 2" xfId="45311"/>
    <cellStyle name="20% - Accent1 3 2 2 2 2 2 5" xfId="31307"/>
    <cellStyle name="20% - Accent1 3 2 2 2 2 3" xfId="5038"/>
    <cellStyle name="20% - Accent1 3 2 2 2 2 3 2" xfId="12045"/>
    <cellStyle name="20% - Accent1 3 2 2 2 2 3 2 2" xfId="26049"/>
    <cellStyle name="20% - Accent1 3 2 2 2 2 3 2 2 2" xfId="54063"/>
    <cellStyle name="20% - Accent1 3 2 2 2 2 3 2 3" xfId="40059"/>
    <cellStyle name="20% - Accent1 3 2 2 2 2 3 3" xfId="19046"/>
    <cellStyle name="20% - Accent1 3 2 2 2 2 3 3 2" xfId="47060"/>
    <cellStyle name="20% - Accent1 3 2 2 2 2 3 4" xfId="33056"/>
    <cellStyle name="20% - Accent1 3 2 2 2 2 4" xfId="8544"/>
    <cellStyle name="20% - Accent1 3 2 2 2 2 4 2" xfId="22548"/>
    <cellStyle name="20% - Accent1 3 2 2 2 2 4 2 2" xfId="50562"/>
    <cellStyle name="20% - Accent1 3 2 2 2 2 4 3" xfId="36558"/>
    <cellStyle name="20% - Accent1 3 2 2 2 2 5" xfId="15545"/>
    <cellStyle name="20% - Accent1 3 2 2 2 2 5 2" xfId="43559"/>
    <cellStyle name="20% - Accent1 3 2 2 2 2 6" xfId="29555"/>
    <cellStyle name="20% - Accent1 3 2 2 2 3" xfId="2411"/>
    <cellStyle name="20% - Accent1 3 2 2 2 3 2" xfId="5915"/>
    <cellStyle name="20% - Accent1 3 2 2 2 3 2 2" xfId="12922"/>
    <cellStyle name="20% - Accent1 3 2 2 2 3 2 2 2" xfId="26926"/>
    <cellStyle name="20% - Accent1 3 2 2 2 3 2 2 2 2" xfId="54940"/>
    <cellStyle name="20% - Accent1 3 2 2 2 3 2 2 3" xfId="40936"/>
    <cellStyle name="20% - Accent1 3 2 2 2 3 2 3" xfId="19923"/>
    <cellStyle name="20% - Accent1 3 2 2 2 3 2 3 2" xfId="47937"/>
    <cellStyle name="20% - Accent1 3 2 2 2 3 2 4" xfId="33933"/>
    <cellStyle name="20% - Accent1 3 2 2 2 3 3" xfId="9421"/>
    <cellStyle name="20% - Accent1 3 2 2 2 3 3 2" xfId="23425"/>
    <cellStyle name="20% - Accent1 3 2 2 2 3 3 2 2" xfId="51439"/>
    <cellStyle name="20% - Accent1 3 2 2 2 3 3 3" xfId="37435"/>
    <cellStyle name="20% - Accent1 3 2 2 2 3 4" xfId="16422"/>
    <cellStyle name="20% - Accent1 3 2 2 2 3 4 2" xfId="44436"/>
    <cellStyle name="20% - Accent1 3 2 2 2 3 5" xfId="30432"/>
    <cellStyle name="20% - Accent1 3 2 2 2 4" xfId="4163"/>
    <cellStyle name="20% - Accent1 3 2 2 2 4 2" xfId="11170"/>
    <cellStyle name="20% - Accent1 3 2 2 2 4 2 2" xfId="25174"/>
    <cellStyle name="20% - Accent1 3 2 2 2 4 2 2 2" xfId="53188"/>
    <cellStyle name="20% - Accent1 3 2 2 2 4 2 3" xfId="39184"/>
    <cellStyle name="20% - Accent1 3 2 2 2 4 3" xfId="18171"/>
    <cellStyle name="20% - Accent1 3 2 2 2 4 3 2" xfId="46185"/>
    <cellStyle name="20% - Accent1 3 2 2 2 4 4" xfId="32181"/>
    <cellStyle name="20% - Accent1 3 2 2 2 5" xfId="7669"/>
    <cellStyle name="20% - Accent1 3 2 2 2 5 2" xfId="21673"/>
    <cellStyle name="20% - Accent1 3 2 2 2 5 2 2" xfId="49687"/>
    <cellStyle name="20% - Accent1 3 2 2 2 5 3" xfId="35683"/>
    <cellStyle name="20% - Accent1 3 2 2 2 6" xfId="14670"/>
    <cellStyle name="20% - Accent1 3 2 2 2 6 2" xfId="42684"/>
    <cellStyle name="20% - Accent1 3 2 2 2 7" xfId="28680"/>
    <cellStyle name="20% - Accent1 3 2 2 3" xfId="931"/>
    <cellStyle name="20% - Accent1 3 2 2 3 2" xfId="1809"/>
    <cellStyle name="20% - Accent1 3 2 2 3 2 2" xfId="3577"/>
    <cellStyle name="20% - Accent1 3 2 2 3 2 2 2" xfId="7081"/>
    <cellStyle name="20% - Accent1 3 2 2 3 2 2 2 2" xfId="14088"/>
    <cellStyle name="20% - Accent1 3 2 2 3 2 2 2 2 2" xfId="28092"/>
    <cellStyle name="20% - Accent1 3 2 2 3 2 2 2 2 2 2" xfId="56106"/>
    <cellStyle name="20% - Accent1 3 2 2 3 2 2 2 2 3" xfId="42102"/>
    <cellStyle name="20% - Accent1 3 2 2 3 2 2 2 3" xfId="21089"/>
    <cellStyle name="20% - Accent1 3 2 2 3 2 2 2 3 2" xfId="49103"/>
    <cellStyle name="20% - Accent1 3 2 2 3 2 2 2 4" xfId="35099"/>
    <cellStyle name="20% - Accent1 3 2 2 3 2 2 3" xfId="10587"/>
    <cellStyle name="20% - Accent1 3 2 2 3 2 2 3 2" xfId="24591"/>
    <cellStyle name="20% - Accent1 3 2 2 3 2 2 3 2 2" xfId="52605"/>
    <cellStyle name="20% - Accent1 3 2 2 3 2 2 3 3" xfId="38601"/>
    <cellStyle name="20% - Accent1 3 2 2 3 2 2 4" xfId="17588"/>
    <cellStyle name="20% - Accent1 3 2 2 3 2 2 4 2" xfId="45602"/>
    <cellStyle name="20% - Accent1 3 2 2 3 2 2 5" xfId="31598"/>
    <cellStyle name="20% - Accent1 3 2 2 3 2 3" xfId="5329"/>
    <cellStyle name="20% - Accent1 3 2 2 3 2 3 2" xfId="12336"/>
    <cellStyle name="20% - Accent1 3 2 2 3 2 3 2 2" xfId="26340"/>
    <cellStyle name="20% - Accent1 3 2 2 3 2 3 2 2 2" xfId="54354"/>
    <cellStyle name="20% - Accent1 3 2 2 3 2 3 2 3" xfId="40350"/>
    <cellStyle name="20% - Accent1 3 2 2 3 2 3 3" xfId="19337"/>
    <cellStyle name="20% - Accent1 3 2 2 3 2 3 3 2" xfId="47351"/>
    <cellStyle name="20% - Accent1 3 2 2 3 2 3 4" xfId="33347"/>
    <cellStyle name="20% - Accent1 3 2 2 3 2 4" xfId="8835"/>
    <cellStyle name="20% - Accent1 3 2 2 3 2 4 2" xfId="22839"/>
    <cellStyle name="20% - Accent1 3 2 2 3 2 4 2 2" xfId="50853"/>
    <cellStyle name="20% - Accent1 3 2 2 3 2 4 3" xfId="36849"/>
    <cellStyle name="20% - Accent1 3 2 2 3 2 5" xfId="15836"/>
    <cellStyle name="20% - Accent1 3 2 2 3 2 5 2" xfId="43850"/>
    <cellStyle name="20% - Accent1 3 2 2 3 2 6" xfId="29846"/>
    <cellStyle name="20% - Accent1 3 2 2 3 3" xfId="2702"/>
    <cellStyle name="20% - Accent1 3 2 2 3 3 2" xfId="6206"/>
    <cellStyle name="20% - Accent1 3 2 2 3 3 2 2" xfId="13213"/>
    <cellStyle name="20% - Accent1 3 2 2 3 3 2 2 2" xfId="27217"/>
    <cellStyle name="20% - Accent1 3 2 2 3 3 2 2 2 2" xfId="55231"/>
    <cellStyle name="20% - Accent1 3 2 2 3 3 2 2 3" xfId="41227"/>
    <cellStyle name="20% - Accent1 3 2 2 3 3 2 3" xfId="20214"/>
    <cellStyle name="20% - Accent1 3 2 2 3 3 2 3 2" xfId="48228"/>
    <cellStyle name="20% - Accent1 3 2 2 3 3 2 4" xfId="34224"/>
    <cellStyle name="20% - Accent1 3 2 2 3 3 3" xfId="9712"/>
    <cellStyle name="20% - Accent1 3 2 2 3 3 3 2" xfId="23716"/>
    <cellStyle name="20% - Accent1 3 2 2 3 3 3 2 2" xfId="51730"/>
    <cellStyle name="20% - Accent1 3 2 2 3 3 3 3" xfId="37726"/>
    <cellStyle name="20% - Accent1 3 2 2 3 3 4" xfId="16713"/>
    <cellStyle name="20% - Accent1 3 2 2 3 3 4 2" xfId="44727"/>
    <cellStyle name="20% - Accent1 3 2 2 3 3 5" xfId="30723"/>
    <cellStyle name="20% - Accent1 3 2 2 3 4" xfId="4454"/>
    <cellStyle name="20% - Accent1 3 2 2 3 4 2" xfId="11461"/>
    <cellStyle name="20% - Accent1 3 2 2 3 4 2 2" xfId="25465"/>
    <cellStyle name="20% - Accent1 3 2 2 3 4 2 2 2" xfId="53479"/>
    <cellStyle name="20% - Accent1 3 2 2 3 4 2 3" xfId="39475"/>
    <cellStyle name="20% - Accent1 3 2 2 3 4 3" xfId="18462"/>
    <cellStyle name="20% - Accent1 3 2 2 3 4 3 2" xfId="46476"/>
    <cellStyle name="20% - Accent1 3 2 2 3 4 4" xfId="32472"/>
    <cellStyle name="20% - Accent1 3 2 2 3 5" xfId="7960"/>
    <cellStyle name="20% - Accent1 3 2 2 3 5 2" xfId="21964"/>
    <cellStyle name="20% - Accent1 3 2 2 3 5 2 2" xfId="49978"/>
    <cellStyle name="20% - Accent1 3 2 2 3 5 3" xfId="35974"/>
    <cellStyle name="20% - Accent1 3 2 2 3 6" xfId="14961"/>
    <cellStyle name="20% - Accent1 3 2 2 3 6 2" xfId="42975"/>
    <cellStyle name="20% - Accent1 3 2 2 3 7" xfId="28971"/>
    <cellStyle name="20% - Accent1 3 2 2 4" xfId="1227"/>
    <cellStyle name="20% - Accent1 3 2 2 4 2" xfId="2995"/>
    <cellStyle name="20% - Accent1 3 2 2 4 2 2" xfId="6499"/>
    <cellStyle name="20% - Accent1 3 2 2 4 2 2 2" xfId="13506"/>
    <cellStyle name="20% - Accent1 3 2 2 4 2 2 2 2" xfId="27510"/>
    <cellStyle name="20% - Accent1 3 2 2 4 2 2 2 2 2" xfId="55524"/>
    <cellStyle name="20% - Accent1 3 2 2 4 2 2 2 3" xfId="41520"/>
    <cellStyle name="20% - Accent1 3 2 2 4 2 2 3" xfId="20507"/>
    <cellStyle name="20% - Accent1 3 2 2 4 2 2 3 2" xfId="48521"/>
    <cellStyle name="20% - Accent1 3 2 2 4 2 2 4" xfId="34517"/>
    <cellStyle name="20% - Accent1 3 2 2 4 2 3" xfId="10005"/>
    <cellStyle name="20% - Accent1 3 2 2 4 2 3 2" xfId="24009"/>
    <cellStyle name="20% - Accent1 3 2 2 4 2 3 2 2" xfId="52023"/>
    <cellStyle name="20% - Accent1 3 2 2 4 2 3 3" xfId="38019"/>
    <cellStyle name="20% - Accent1 3 2 2 4 2 4" xfId="17006"/>
    <cellStyle name="20% - Accent1 3 2 2 4 2 4 2" xfId="45020"/>
    <cellStyle name="20% - Accent1 3 2 2 4 2 5" xfId="31016"/>
    <cellStyle name="20% - Accent1 3 2 2 4 3" xfId="4747"/>
    <cellStyle name="20% - Accent1 3 2 2 4 3 2" xfId="11754"/>
    <cellStyle name="20% - Accent1 3 2 2 4 3 2 2" xfId="25758"/>
    <cellStyle name="20% - Accent1 3 2 2 4 3 2 2 2" xfId="53772"/>
    <cellStyle name="20% - Accent1 3 2 2 4 3 2 3" xfId="39768"/>
    <cellStyle name="20% - Accent1 3 2 2 4 3 3" xfId="18755"/>
    <cellStyle name="20% - Accent1 3 2 2 4 3 3 2" xfId="46769"/>
    <cellStyle name="20% - Accent1 3 2 2 4 3 4" xfId="32765"/>
    <cellStyle name="20% - Accent1 3 2 2 4 4" xfId="8253"/>
    <cellStyle name="20% - Accent1 3 2 2 4 4 2" xfId="22257"/>
    <cellStyle name="20% - Accent1 3 2 2 4 4 2 2" xfId="50271"/>
    <cellStyle name="20% - Accent1 3 2 2 4 4 3" xfId="36267"/>
    <cellStyle name="20% - Accent1 3 2 2 4 5" xfId="15254"/>
    <cellStyle name="20% - Accent1 3 2 2 4 5 2" xfId="43268"/>
    <cellStyle name="20% - Accent1 3 2 2 4 6" xfId="29264"/>
    <cellStyle name="20% - Accent1 3 2 2 5" xfId="2120"/>
    <cellStyle name="20% - Accent1 3 2 2 5 2" xfId="5624"/>
    <cellStyle name="20% - Accent1 3 2 2 5 2 2" xfId="12631"/>
    <cellStyle name="20% - Accent1 3 2 2 5 2 2 2" xfId="26635"/>
    <cellStyle name="20% - Accent1 3 2 2 5 2 2 2 2" xfId="54649"/>
    <cellStyle name="20% - Accent1 3 2 2 5 2 2 3" xfId="40645"/>
    <cellStyle name="20% - Accent1 3 2 2 5 2 3" xfId="19632"/>
    <cellStyle name="20% - Accent1 3 2 2 5 2 3 2" xfId="47646"/>
    <cellStyle name="20% - Accent1 3 2 2 5 2 4" xfId="33642"/>
    <cellStyle name="20% - Accent1 3 2 2 5 3" xfId="9130"/>
    <cellStyle name="20% - Accent1 3 2 2 5 3 2" xfId="23134"/>
    <cellStyle name="20% - Accent1 3 2 2 5 3 2 2" xfId="51148"/>
    <cellStyle name="20% - Accent1 3 2 2 5 3 3" xfId="37144"/>
    <cellStyle name="20% - Accent1 3 2 2 5 4" xfId="16131"/>
    <cellStyle name="20% - Accent1 3 2 2 5 4 2" xfId="44145"/>
    <cellStyle name="20% - Accent1 3 2 2 5 5" xfId="30141"/>
    <cellStyle name="20% - Accent1 3 2 2 6" xfId="3872"/>
    <cellStyle name="20% - Accent1 3 2 2 6 2" xfId="10879"/>
    <cellStyle name="20% - Accent1 3 2 2 6 2 2" xfId="24883"/>
    <cellStyle name="20% - Accent1 3 2 2 6 2 2 2" xfId="52897"/>
    <cellStyle name="20% - Accent1 3 2 2 6 2 3" xfId="38893"/>
    <cellStyle name="20% - Accent1 3 2 2 6 3" xfId="17880"/>
    <cellStyle name="20% - Accent1 3 2 2 6 3 2" xfId="45894"/>
    <cellStyle name="20% - Accent1 3 2 2 6 4" xfId="31890"/>
    <cellStyle name="20% - Accent1 3 2 2 7" xfId="7378"/>
    <cellStyle name="20% - Accent1 3 2 2 7 2" xfId="21382"/>
    <cellStyle name="20% - Accent1 3 2 2 7 2 2" xfId="49396"/>
    <cellStyle name="20% - Accent1 3 2 2 7 3" xfId="35392"/>
    <cellStyle name="20% - Accent1 3 2 2 8" xfId="14379"/>
    <cellStyle name="20% - Accent1 3 2 2 8 2" xfId="42393"/>
    <cellStyle name="20% - Accent1 3 2 2 9" xfId="28389"/>
    <cellStyle name="20% - Accent1 3 2 3" xfId="446"/>
    <cellStyle name="20% - Accent1 3 2 3 2" xfId="737"/>
    <cellStyle name="20% - Accent1 3 2 3 2 2" xfId="1615"/>
    <cellStyle name="20% - Accent1 3 2 3 2 2 2" xfId="3383"/>
    <cellStyle name="20% - Accent1 3 2 3 2 2 2 2" xfId="6887"/>
    <cellStyle name="20% - Accent1 3 2 3 2 2 2 2 2" xfId="13894"/>
    <cellStyle name="20% - Accent1 3 2 3 2 2 2 2 2 2" xfId="27898"/>
    <cellStyle name="20% - Accent1 3 2 3 2 2 2 2 2 2 2" xfId="55912"/>
    <cellStyle name="20% - Accent1 3 2 3 2 2 2 2 2 3" xfId="41908"/>
    <cellStyle name="20% - Accent1 3 2 3 2 2 2 2 3" xfId="20895"/>
    <cellStyle name="20% - Accent1 3 2 3 2 2 2 2 3 2" xfId="48909"/>
    <cellStyle name="20% - Accent1 3 2 3 2 2 2 2 4" xfId="34905"/>
    <cellStyle name="20% - Accent1 3 2 3 2 2 2 3" xfId="10393"/>
    <cellStyle name="20% - Accent1 3 2 3 2 2 2 3 2" xfId="24397"/>
    <cellStyle name="20% - Accent1 3 2 3 2 2 2 3 2 2" xfId="52411"/>
    <cellStyle name="20% - Accent1 3 2 3 2 2 2 3 3" xfId="38407"/>
    <cellStyle name="20% - Accent1 3 2 3 2 2 2 4" xfId="17394"/>
    <cellStyle name="20% - Accent1 3 2 3 2 2 2 4 2" xfId="45408"/>
    <cellStyle name="20% - Accent1 3 2 3 2 2 2 5" xfId="31404"/>
    <cellStyle name="20% - Accent1 3 2 3 2 2 3" xfId="5135"/>
    <cellStyle name="20% - Accent1 3 2 3 2 2 3 2" xfId="12142"/>
    <cellStyle name="20% - Accent1 3 2 3 2 2 3 2 2" xfId="26146"/>
    <cellStyle name="20% - Accent1 3 2 3 2 2 3 2 2 2" xfId="54160"/>
    <cellStyle name="20% - Accent1 3 2 3 2 2 3 2 3" xfId="40156"/>
    <cellStyle name="20% - Accent1 3 2 3 2 2 3 3" xfId="19143"/>
    <cellStyle name="20% - Accent1 3 2 3 2 2 3 3 2" xfId="47157"/>
    <cellStyle name="20% - Accent1 3 2 3 2 2 3 4" xfId="33153"/>
    <cellStyle name="20% - Accent1 3 2 3 2 2 4" xfId="8641"/>
    <cellStyle name="20% - Accent1 3 2 3 2 2 4 2" xfId="22645"/>
    <cellStyle name="20% - Accent1 3 2 3 2 2 4 2 2" xfId="50659"/>
    <cellStyle name="20% - Accent1 3 2 3 2 2 4 3" xfId="36655"/>
    <cellStyle name="20% - Accent1 3 2 3 2 2 5" xfId="15642"/>
    <cellStyle name="20% - Accent1 3 2 3 2 2 5 2" xfId="43656"/>
    <cellStyle name="20% - Accent1 3 2 3 2 2 6" xfId="29652"/>
    <cellStyle name="20% - Accent1 3 2 3 2 3" xfId="2508"/>
    <cellStyle name="20% - Accent1 3 2 3 2 3 2" xfId="6012"/>
    <cellStyle name="20% - Accent1 3 2 3 2 3 2 2" xfId="13019"/>
    <cellStyle name="20% - Accent1 3 2 3 2 3 2 2 2" xfId="27023"/>
    <cellStyle name="20% - Accent1 3 2 3 2 3 2 2 2 2" xfId="55037"/>
    <cellStyle name="20% - Accent1 3 2 3 2 3 2 2 3" xfId="41033"/>
    <cellStyle name="20% - Accent1 3 2 3 2 3 2 3" xfId="20020"/>
    <cellStyle name="20% - Accent1 3 2 3 2 3 2 3 2" xfId="48034"/>
    <cellStyle name="20% - Accent1 3 2 3 2 3 2 4" xfId="34030"/>
    <cellStyle name="20% - Accent1 3 2 3 2 3 3" xfId="9518"/>
    <cellStyle name="20% - Accent1 3 2 3 2 3 3 2" xfId="23522"/>
    <cellStyle name="20% - Accent1 3 2 3 2 3 3 2 2" xfId="51536"/>
    <cellStyle name="20% - Accent1 3 2 3 2 3 3 3" xfId="37532"/>
    <cellStyle name="20% - Accent1 3 2 3 2 3 4" xfId="16519"/>
    <cellStyle name="20% - Accent1 3 2 3 2 3 4 2" xfId="44533"/>
    <cellStyle name="20% - Accent1 3 2 3 2 3 5" xfId="30529"/>
    <cellStyle name="20% - Accent1 3 2 3 2 4" xfId="4260"/>
    <cellStyle name="20% - Accent1 3 2 3 2 4 2" xfId="11267"/>
    <cellStyle name="20% - Accent1 3 2 3 2 4 2 2" xfId="25271"/>
    <cellStyle name="20% - Accent1 3 2 3 2 4 2 2 2" xfId="53285"/>
    <cellStyle name="20% - Accent1 3 2 3 2 4 2 3" xfId="39281"/>
    <cellStyle name="20% - Accent1 3 2 3 2 4 3" xfId="18268"/>
    <cellStyle name="20% - Accent1 3 2 3 2 4 3 2" xfId="46282"/>
    <cellStyle name="20% - Accent1 3 2 3 2 4 4" xfId="32278"/>
    <cellStyle name="20% - Accent1 3 2 3 2 5" xfId="7766"/>
    <cellStyle name="20% - Accent1 3 2 3 2 5 2" xfId="21770"/>
    <cellStyle name="20% - Accent1 3 2 3 2 5 2 2" xfId="49784"/>
    <cellStyle name="20% - Accent1 3 2 3 2 5 3" xfId="35780"/>
    <cellStyle name="20% - Accent1 3 2 3 2 6" xfId="14767"/>
    <cellStyle name="20% - Accent1 3 2 3 2 6 2" xfId="42781"/>
    <cellStyle name="20% - Accent1 3 2 3 2 7" xfId="28777"/>
    <cellStyle name="20% - Accent1 3 2 3 3" xfId="1028"/>
    <cellStyle name="20% - Accent1 3 2 3 3 2" xfId="1906"/>
    <cellStyle name="20% - Accent1 3 2 3 3 2 2" xfId="3674"/>
    <cellStyle name="20% - Accent1 3 2 3 3 2 2 2" xfId="7178"/>
    <cellStyle name="20% - Accent1 3 2 3 3 2 2 2 2" xfId="14185"/>
    <cellStyle name="20% - Accent1 3 2 3 3 2 2 2 2 2" xfId="28189"/>
    <cellStyle name="20% - Accent1 3 2 3 3 2 2 2 2 2 2" xfId="56203"/>
    <cellStyle name="20% - Accent1 3 2 3 3 2 2 2 2 3" xfId="42199"/>
    <cellStyle name="20% - Accent1 3 2 3 3 2 2 2 3" xfId="21186"/>
    <cellStyle name="20% - Accent1 3 2 3 3 2 2 2 3 2" xfId="49200"/>
    <cellStyle name="20% - Accent1 3 2 3 3 2 2 2 4" xfId="35196"/>
    <cellStyle name="20% - Accent1 3 2 3 3 2 2 3" xfId="10684"/>
    <cellStyle name="20% - Accent1 3 2 3 3 2 2 3 2" xfId="24688"/>
    <cellStyle name="20% - Accent1 3 2 3 3 2 2 3 2 2" xfId="52702"/>
    <cellStyle name="20% - Accent1 3 2 3 3 2 2 3 3" xfId="38698"/>
    <cellStyle name="20% - Accent1 3 2 3 3 2 2 4" xfId="17685"/>
    <cellStyle name="20% - Accent1 3 2 3 3 2 2 4 2" xfId="45699"/>
    <cellStyle name="20% - Accent1 3 2 3 3 2 2 5" xfId="31695"/>
    <cellStyle name="20% - Accent1 3 2 3 3 2 3" xfId="5426"/>
    <cellStyle name="20% - Accent1 3 2 3 3 2 3 2" xfId="12433"/>
    <cellStyle name="20% - Accent1 3 2 3 3 2 3 2 2" xfId="26437"/>
    <cellStyle name="20% - Accent1 3 2 3 3 2 3 2 2 2" xfId="54451"/>
    <cellStyle name="20% - Accent1 3 2 3 3 2 3 2 3" xfId="40447"/>
    <cellStyle name="20% - Accent1 3 2 3 3 2 3 3" xfId="19434"/>
    <cellStyle name="20% - Accent1 3 2 3 3 2 3 3 2" xfId="47448"/>
    <cellStyle name="20% - Accent1 3 2 3 3 2 3 4" xfId="33444"/>
    <cellStyle name="20% - Accent1 3 2 3 3 2 4" xfId="8932"/>
    <cellStyle name="20% - Accent1 3 2 3 3 2 4 2" xfId="22936"/>
    <cellStyle name="20% - Accent1 3 2 3 3 2 4 2 2" xfId="50950"/>
    <cellStyle name="20% - Accent1 3 2 3 3 2 4 3" xfId="36946"/>
    <cellStyle name="20% - Accent1 3 2 3 3 2 5" xfId="15933"/>
    <cellStyle name="20% - Accent1 3 2 3 3 2 5 2" xfId="43947"/>
    <cellStyle name="20% - Accent1 3 2 3 3 2 6" xfId="29943"/>
    <cellStyle name="20% - Accent1 3 2 3 3 3" xfId="2799"/>
    <cellStyle name="20% - Accent1 3 2 3 3 3 2" xfId="6303"/>
    <cellStyle name="20% - Accent1 3 2 3 3 3 2 2" xfId="13310"/>
    <cellStyle name="20% - Accent1 3 2 3 3 3 2 2 2" xfId="27314"/>
    <cellStyle name="20% - Accent1 3 2 3 3 3 2 2 2 2" xfId="55328"/>
    <cellStyle name="20% - Accent1 3 2 3 3 3 2 2 3" xfId="41324"/>
    <cellStyle name="20% - Accent1 3 2 3 3 3 2 3" xfId="20311"/>
    <cellStyle name="20% - Accent1 3 2 3 3 3 2 3 2" xfId="48325"/>
    <cellStyle name="20% - Accent1 3 2 3 3 3 2 4" xfId="34321"/>
    <cellStyle name="20% - Accent1 3 2 3 3 3 3" xfId="9809"/>
    <cellStyle name="20% - Accent1 3 2 3 3 3 3 2" xfId="23813"/>
    <cellStyle name="20% - Accent1 3 2 3 3 3 3 2 2" xfId="51827"/>
    <cellStyle name="20% - Accent1 3 2 3 3 3 3 3" xfId="37823"/>
    <cellStyle name="20% - Accent1 3 2 3 3 3 4" xfId="16810"/>
    <cellStyle name="20% - Accent1 3 2 3 3 3 4 2" xfId="44824"/>
    <cellStyle name="20% - Accent1 3 2 3 3 3 5" xfId="30820"/>
    <cellStyle name="20% - Accent1 3 2 3 3 4" xfId="4551"/>
    <cellStyle name="20% - Accent1 3 2 3 3 4 2" xfId="11558"/>
    <cellStyle name="20% - Accent1 3 2 3 3 4 2 2" xfId="25562"/>
    <cellStyle name="20% - Accent1 3 2 3 3 4 2 2 2" xfId="53576"/>
    <cellStyle name="20% - Accent1 3 2 3 3 4 2 3" xfId="39572"/>
    <cellStyle name="20% - Accent1 3 2 3 3 4 3" xfId="18559"/>
    <cellStyle name="20% - Accent1 3 2 3 3 4 3 2" xfId="46573"/>
    <cellStyle name="20% - Accent1 3 2 3 3 4 4" xfId="32569"/>
    <cellStyle name="20% - Accent1 3 2 3 3 5" xfId="8057"/>
    <cellStyle name="20% - Accent1 3 2 3 3 5 2" xfId="22061"/>
    <cellStyle name="20% - Accent1 3 2 3 3 5 2 2" xfId="50075"/>
    <cellStyle name="20% - Accent1 3 2 3 3 5 3" xfId="36071"/>
    <cellStyle name="20% - Accent1 3 2 3 3 6" xfId="15058"/>
    <cellStyle name="20% - Accent1 3 2 3 3 6 2" xfId="43072"/>
    <cellStyle name="20% - Accent1 3 2 3 3 7" xfId="29068"/>
    <cellStyle name="20% - Accent1 3 2 3 4" xfId="1324"/>
    <cellStyle name="20% - Accent1 3 2 3 4 2" xfId="3092"/>
    <cellStyle name="20% - Accent1 3 2 3 4 2 2" xfId="6596"/>
    <cellStyle name="20% - Accent1 3 2 3 4 2 2 2" xfId="13603"/>
    <cellStyle name="20% - Accent1 3 2 3 4 2 2 2 2" xfId="27607"/>
    <cellStyle name="20% - Accent1 3 2 3 4 2 2 2 2 2" xfId="55621"/>
    <cellStyle name="20% - Accent1 3 2 3 4 2 2 2 3" xfId="41617"/>
    <cellStyle name="20% - Accent1 3 2 3 4 2 2 3" xfId="20604"/>
    <cellStyle name="20% - Accent1 3 2 3 4 2 2 3 2" xfId="48618"/>
    <cellStyle name="20% - Accent1 3 2 3 4 2 2 4" xfId="34614"/>
    <cellStyle name="20% - Accent1 3 2 3 4 2 3" xfId="10102"/>
    <cellStyle name="20% - Accent1 3 2 3 4 2 3 2" xfId="24106"/>
    <cellStyle name="20% - Accent1 3 2 3 4 2 3 2 2" xfId="52120"/>
    <cellStyle name="20% - Accent1 3 2 3 4 2 3 3" xfId="38116"/>
    <cellStyle name="20% - Accent1 3 2 3 4 2 4" xfId="17103"/>
    <cellStyle name="20% - Accent1 3 2 3 4 2 4 2" xfId="45117"/>
    <cellStyle name="20% - Accent1 3 2 3 4 2 5" xfId="31113"/>
    <cellStyle name="20% - Accent1 3 2 3 4 3" xfId="4844"/>
    <cellStyle name="20% - Accent1 3 2 3 4 3 2" xfId="11851"/>
    <cellStyle name="20% - Accent1 3 2 3 4 3 2 2" xfId="25855"/>
    <cellStyle name="20% - Accent1 3 2 3 4 3 2 2 2" xfId="53869"/>
    <cellStyle name="20% - Accent1 3 2 3 4 3 2 3" xfId="39865"/>
    <cellStyle name="20% - Accent1 3 2 3 4 3 3" xfId="18852"/>
    <cellStyle name="20% - Accent1 3 2 3 4 3 3 2" xfId="46866"/>
    <cellStyle name="20% - Accent1 3 2 3 4 3 4" xfId="32862"/>
    <cellStyle name="20% - Accent1 3 2 3 4 4" xfId="8350"/>
    <cellStyle name="20% - Accent1 3 2 3 4 4 2" xfId="22354"/>
    <cellStyle name="20% - Accent1 3 2 3 4 4 2 2" xfId="50368"/>
    <cellStyle name="20% - Accent1 3 2 3 4 4 3" xfId="36364"/>
    <cellStyle name="20% - Accent1 3 2 3 4 5" xfId="15351"/>
    <cellStyle name="20% - Accent1 3 2 3 4 5 2" xfId="43365"/>
    <cellStyle name="20% - Accent1 3 2 3 4 6" xfId="29361"/>
    <cellStyle name="20% - Accent1 3 2 3 5" xfId="2217"/>
    <cellStyle name="20% - Accent1 3 2 3 5 2" xfId="5721"/>
    <cellStyle name="20% - Accent1 3 2 3 5 2 2" xfId="12728"/>
    <cellStyle name="20% - Accent1 3 2 3 5 2 2 2" xfId="26732"/>
    <cellStyle name="20% - Accent1 3 2 3 5 2 2 2 2" xfId="54746"/>
    <cellStyle name="20% - Accent1 3 2 3 5 2 2 3" xfId="40742"/>
    <cellStyle name="20% - Accent1 3 2 3 5 2 3" xfId="19729"/>
    <cellStyle name="20% - Accent1 3 2 3 5 2 3 2" xfId="47743"/>
    <cellStyle name="20% - Accent1 3 2 3 5 2 4" xfId="33739"/>
    <cellStyle name="20% - Accent1 3 2 3 5 3" xfId="9227"/>
    <cellStyle name="20% - Accent1 3 2 3 5 3 2" xfId="23231"/>
    <cellStyle name="20% - Accent1 3 2 3 5 3 2 2" xfId="51245"/>
    <cellStyle name="20% - Accent1 3 2 3 5 3 3" xfId="37241"/>
    <cellStyle name="20% - Accent1 3 2 3 5 4" xfId="16228"/>
    <cellStyle name="20% - Accent1 3 2 3 5 4 2" xfId="44242"/>
    <cellStyle name="20% - Accent1 3 2 3 5 5" xfId="30238"/>
    <cellStyle name="20% - Accent1 3 2 3 6" xfId="3969"/>
    <cellStyle name="20% - Accent1 3 2 3 6 2" xfId="10976"/>
    <cellStyle name="20% - Accent1 3 2 3 6 2 2" xfId="24980"/>
    <cellStyle name="20% - Accent1 3 2 3 6 2 2 2" xfId="52994"/>
    <cellStyle name="20% - Accent1 3 2 3 6 2 3" xfId="38990"/>
    <cellStyle name="20% - Accent1 3 2 3 6 3" xfId="17977"/>
    <cellStyle name="20% - Accent1 3 2 3 6 3 2" xfId="45991"/>
    <cellStyle name="20% - Accent1 3 2 3 6 4" xfId="31987"/>
    <cellStyle name="20% - Accent1 3 2 3 7" xfId="7475"/>
    <cellStyle name="20% - Accent1 3 2 3 7 2" xfId="21479"/>
    <cellStyle name="20% - Accent1 3 2 3 7 2 2" xfId="49493"/>
    <cellStyle name="20% - Accent1 3 2 3 7 3" xfId="35489"/>
    <cellStyle name="20% - Accent1 3 2 3 8" xfId="14476"/>
    <cellStyle name="20% - Accent1 3 2 3 8 2" xfId="42490"/>
    <cellStyle name="20% - Accent1 3 2 3 9" xfId="28486"/>
    <cellStyle name="20% - Accent1 3 2 4" xfId="543"/>
    <cellStyle name="20% - Accent1 3 2 4 2" xfId="1421"/>
    <cellStyle name="20% - Accent1 3 2 4 2 2" xfId="3189"/>
    <cellStyle name="20% - Accent1 3 2 4 2 2 2" xfId="6693"/>
    <cellStyle name="20% - Accent1 3 2 4 2 2 2 2" xfId="13700"/>
    <cellStyle name="20% - Accent1 3 2 4 2 2 2 2 2" xfId="27704"/>
    <cellStyle name="20% - Accent1 3 2 4 2 2 2 2 2 2" xfId="55718"/>
    <cellStyle name="20% - Accent1 3 2 4 2 2 2 2 3" xfId="41714"/>
    <cellStyle name="20% - Accent1 3 2 4 2 2 2 3" xfId="20701"/>
    <cellStyle name="20% - Accent1 3 2 4 2 2 2 3 2" xfId="48715"/>
    <cellStyle name="20% - Accent1 3 2 4 2 2 2 4" xfId="34711"/>
    <cellStyle name="20% - Accent1 3 2 4 2 2 3" xfId="10199"/>
    <cellStyle name="20% - Accent1 3 2 4 2 2 3 2" xfId="24203"/>
    <cellStyle name="20% - Accent1 3 2 4 2 2 3 2 2" xfId="52217"/>
    <cellStyle name="20% - Accent1 3 2 4 2 2 3 3" xfId="38213"/>
    <cellStyle name="20% - Accent1 3 2 4 2 2 4" xfId="17200"/>
    <cellStyle name="20% - Accent1 3 2 4 2 2 4 2" xfId="45214"/>
    <cellStyle name="20% - Accent1 3 2 4 2 2 5" xfId="31210"/>
    <cellStyle name="20% - Accent1 3 2 4 2 3" xfId="4941"/>
    <cellStyle name="20% - Accent1 3 2 4 2 3 2" xfId="11948"/>
    <cellStyle name="20% - Accent1 3 2 4 2 3 2 2" xfId="25952"/>
    <cellStyle name="20% - Accent1 3 2 4 2 3 2 2 2" xfId="53966"/>
    <cellStyle name="20% - Accent1 3 2 4 2 3 2 3" xfId="39962"/>
    <cellStyle name="20% - Accent1 3 2 4 2 3 3" xfId="18949"/>
    <cellStyle name="20% - Accent1 3 2 4 2 3 3 2" xfId="46963"/>
    <cellStyle name="20% - Accent1 3 2 4 2 3 4" xfId="32959"/>
    <cellStyle name="20% - Accent1 3 2 4 2 4" xfId="8447"/>
    <cellStyle name="20% - Accent1 3 2 4 2 4 2" xfId="22451"/>
    <cellStyle name="20% - Accent1 3 2 4 2 4 2 2" xfId="50465"/>
    <cellStyle name="20% - Accent1 3 2 4 2 4 3" xfId="36461"/>
    <cellStyle name="20% - Accent1 3 2 4 2 5" xfId="15448"/>
    <cellStyle name="20% - Accent1 3 2 4 2 5 2" xfId="43462"/>
    <cellStyle name="20% - Accent1 3 2 4 2 6" xfId="29458"/>
    <cellStyle name="20% - Accent1 3 2 4 3" xfId="2314"/>
    <cellStyle name="20% - Accent1 3 2 4 3 2" xfId="5818"/>
    <cellStyle name="20% - Accent1 3 2 4 3 2 2" xfId="12825"/>
    <cellStyle name="20% - Accent1 3 2 4 3 2 2 2" xfId="26829"/>
    <cellStyle name="20% - Accent1 3 2 4 3 2 2 2 2" xfId="54843"/>
    <cellStyle name="20% - Accent1 3 2 4 3 2 2 3" xfId="40839"/>
    <cellStyle name="20% - Accent1 3 2 4 3 2 3" xfId="19826"/>
    <cellStyle name="20% - Accent1 3 2 4 3 2 3 2" xfId="47840"/>
    <cellStyle name="20% - Accent1 3 2 4 3 2 4" xfId="33836"/>
    <cellStyle name="20% - Accent1 3 2 4 3 3" xfId="9324"/>
    <cellStyle name="20% - Accent1 3 2 4 3 3 2" xfId="23328"/>
    <cellStyle name="20% - Accent1 3 2 4 3 3 2 2" xfId="51342"/>
    <cellStyle name="20% - Accent1 3 2 4 3 3 3" xfId="37338"/>
    <cellStyle name="20% - Accent1 3 2 4 3 4" xfId="16325"/>
    <cellStyle name="20% - Accent1 3 2 4 3 4 2" xfId="44339"/>
    <cellStyle name="20% - Accent1 3 2 4 3 5" xfId="30335"/>
    <cellStyle name="20% - Accent1 3 2 4 4" xfId="4066"/>
    <cellStyle name="20% - Accent1 3 2 4 4 2" xfId="11073"/>
    <cellStyle name="20% - Accent1 3 2 4 4 2 2" xfId="25077"/>
    <cellStyle name="20% - Accent1 3 2 4 4 2 2 2" xfId="53091"/>
    <cellStyle name="20% - Accent1 3 2 4 4 2 3" xfId="39087"/>
    <cellStyle name="20% - Accent1 3 2 4 4 3" xfId="18074"/>
    <cellStyle name="20% - Accent1 3 2 4 4 3 2" xfId="46088"/>
    <cellStyle name="20% - Accent1 3 2 4 4 4" xfId="32084"/>
    <cellStyle name="20% - Accent1 3 2 4 5" xfId="7572"/>
    <cellStyle name="20% - Accent1 3 2 4 5 2" xfId="21576"/>
    <cellStyle name="20% - Accent1 3 2 4 5 2 2" xfId="49590"/>
    <cellStyle name="20% - Accent1 3 2 4 5 3" xfId="35586"/>
    <cellStyle name="20% - Accent1 3 2 4 6" xfId="14573"/>
    <cellStyle name="20% - Accent1 3 2 4 6 2" xfId="42587"/>
    <cellStyle name="20% - Accent1 3 2 4 7" xfId="28583"/>
    <cellStyle name="20% - Accent1 3 2 5" xfId="834"/>
    <cellStyle name="20% - Accent1 3 2 5 2" xfId="1712"/>
    <cellStyle name="20% - Accent1 3 2 5 2 2" xfId="3480"/>
    <cellStyle name="20% - Accent1 3 2 5 2 2 2" xfId="6984"/>
    <cellStyle name="20% - Accent1 3 2 5 2 2 2 2" xfId="13991"/>
    <cellStyle name="20% - Accent1 3 2 5 2 2 2 2 2" xfId="27995"/>
    <cellStyle name="20% - Accent1 3 2 5 2 2 2 2 2 2" xfId="56009"/>
    <cellStyle name="20% - Accent1 3 2 5 2 2 2 2 3" xfId="42005"/>
    <cellStyle name="20% - Accent1 3 2 5 2 2 2 3" xfId="20992"/>
    <cellStyle name="20% - Accent1 3 2 5 2 2 2 3 2" xfId="49006"/>
    <cellStyle name="20% - Accent1 3 2 5 2 2 2 4" xfId="35002"/>
    <cellStyle name="20% - Accent1 3 2 5 2 2 3" xfId="10490"/>
    <cellStyle name="20% - Accent1 3 2 5 2 2 3 2" xfId="24494"/>
    <cellStyle name="20% - Accent1 3 2 5 2 2 3 2 2" xfId="52508"/>
    <cellStyle name="20% - Accent1 3 2 5 2 2 3 3" xfId="38504"/>
    <cellStyle name="20% - Accent1 3 2 5 2 2 4" xfId="17491"/>
    <cellStyle name="20% - Accent1 3 2 5 2 2 4 2" xfId="45505"/>
    <cellStyle name="20% - Accent1 3 2 5 2 2 5" xfId="31501"/>
    <cellStyle name="20% - Accent1 3 2 5 2 3" xfId="5232"/>
    <cellStyle name="20% - Accent1 3 2 5 2 3 2" xfId="12239"/>
    <cellStyle name="20% - Accent1 3 2 5 2 3 2 2" xfId="26243"/>
    <cellStyle name="20% - Accent1 3 2 5 2 3 2 2 2" xfId="54257"/>
    <cellStyle name="20% - Accent1 3 2 5 2 3 2 3" xfId="40253"/>
    <cellStyle name="20% - Accent1 3 2 5 2 3 3" xfId="19240"/>
    <cellStyle name="20% - Accent1 3 2 5 2 3 3 2" xfId="47254"/>
    <cellStyle name="20% - Accent1 3 2 5 2 3 4" xfId="33250"/>
    <cellStyle name="20% - Accent1 3 2 5 2 4" xfId="8738"/>
    <cellStyle name="20% - Accent1 3 2 5 2 4 2" xfId="22742"/>
    <cellStyle name="20% - Accent1 3 2 5 2 4 2 2" xfId="50756"/>
    <cellStyle name="20% - Accent1 3 2 5 2 4 3" xfId="36752"/>
    <cellStyle name="20% - Accent1 3 2 5 2 5" xfId="15739"/>
    <cellStyle name="20% - Accent1 3 2 5 2 5 2" xfId="43753"/>
    <cellStyle name="20% - Accent1 3 2 5 2 6" xfId="29749"/>
    <cellStyle name="20% - Accent1 3 2 5 3" xfId="2605"/>
    <cellStyle name="20% - Accent1 3 2 5 3 2" xfId="6109"/>
    <cellStyle name="20% - Accent1 3 2 5 3 2 2" xfId="13116"/>
    <cellStyle name="20% - Accent1 3 2 5 3 2 2 2" xfId="27120"/>
    <cellStyle name="20% - Accent1 3 2 5 3 2 2 2 2" xfId="55134"/>
    <cellStyle name="20% - Accent1 3 2 5 3 2 2 3" xfId="41130"/>
    <cellStyle name="20% - Accent1 3 2 5 3 2 3" xfId="20117"/>
    <cellStyle name="20% - Accent1 3 2 5 3 2 3 2" xfId="48131"/>
    <cellStyle name="20% - Accent1 3 2 5 3 2 4" xfId="34127"/>
    <cellStyle name="20% - Accent1 3 2 5 3 3" xfId="9615"/>
    <cellStyle name="20% - Accent1 3 2 5 3 3 2" xfId="23619"/>
    <cellStyle name="20% - Accent1 3 2 5 3 3 2 2" xfId="51633"/>
    <cellStyle name="20% - Accent1 3 2 5 3 3 3" xfId="37629"/>
    <cellStyle name="20% - Accent1 3 2 5 3 4" xfId="16616"/>
    <cellStyle name="20% - Accent1 3 2 5 3 4 2" xfId="44630"/>
    <cellStyle name="20% - Accent1 3 2 5 3 5" xfId="30626"/>
    <cellStyle name="20% - Accent1 3 2 5 4" xfId="4357"/>
    <cellStyle name="20% - Accent1 3 2 5 4 2" xfId="11364"/>
    <cellStyle name="20% - Accent1 3 2 5 4 2 2" xfId="25368"/>
    <cellStyle name="20% - Accent1 3 2 5 4 2 2 2" xfId="53382"/>
    <cellStyle name="20% - Accent1 3 2 5 4 2 3" xfId="39378"/>
    <cellStyle name="20% - Accent1 3 2 5 4 3" xfId="18365"/>
    <cellStyle name="20% - Accent1 3 2 5 4 3 2" xfId="46379"/>
    <cellStyle name="20% - Accent1 3 2 5 4 4" xfId="32375"/>
    <cellStyle name="20% - Accent1 3 2 5 5" xfId="7863"/>
    <cellStyle name="20% - Accent1 3 2 5 5 2" xfId="21867"/>
    <cellStyle name="20% - Accent1 3 2 5 5 2 2" xfId="49881"/>
    <cellStyle name="20% - Accent1 3 2 5 5 3" xfId="35877"/>
    <cellStyle name="20% - Accent1 3 2 5 6" xfId="14864"/>
    <cellStyle name="20% - Accent1 3 2 5 6 2" xfId="42878"/>
    <cellStyle name="20% - Accent1 3 2 5 7" xfId="28874"/>
    <cellStyle name="20% - Accent1 3 2 6" xfId="1130"/>
    <cellStyle name="20% - Accent1 3 2 6 2" xfId="2898"/>
    <cellStyle name="20% - Accent1 3 2 6 2 2" xfId="6402"/>
    <cellStyle name="20% - Accent1 3 2 6 2 2 2" xfId="13409"/>
    <cellStyle name="20% - Accent1 3 2 6 2 2 2 2" xfId="27413"/>
    <cellStyle name="20% - Accent1 3 2 6 2 2 2 2 2" xfId="55427"/>
    <cellStyle name="20% - Accent1 3 2 6 2 2 2 3" xfId="41423"/>
    <cellStyle name="20% - Accent1 3 2 6 2 2 3" xfId="20410"/>
    <cellStyle name="20% - Accent1 3 2 6 2 2 3 2" xfId="48424"/>
    <cellStyle name="20% - Accent1 3 2 6 2 2 4" xfId="34420"/>
    <cellStyle name="20% - Accent1 3 2 6 2 3" xfId="9908"/>
    <cellStyle name="20% - Accent1 3 2 6 2 3 2" xfId="23912"/>
    <cellStyle name="20% - Accent1 3 2 6 2 3 2 2" xfId="51926"/>
    <cellStyle name="20% - Accent1 3 2 6 2 3 3" xfId="37922"/>
    <cellStyle name="20% - Accent1 3 2 6 2 4" xfId="16909"/>
    <cellStyle name="20% - Accent1 3 2 6 2 4 2" xfId="44923"/>
    <cellStyle name="20% - Accent1 3 2 6 2 5" xfId="30919"/>
    <cellStyle name="20% - Accent1 3 2 6 3" xfId="4650"/>
    <cellStyle name="20% - Accent1 3 2 6 3 2" xfId="11657"/>
    <cellStyle name="20% - Accent1 3 2 6 3 2 2" xfId="25661"/>
    <cellStyle name="20% - Accent1 3 2 6 3 2 2 2" xfId="53675"/>
    <cellStyle name="20% - Accent1 3 2 6 3 2 3" xfId="39671"/>
    <cellStyle name="20% - Accent1 3 2 6 3 3" xfId="18658"/>
    <cellStyle name="20% - Accent1 3 2 6 3 3 2" xfId="46672"/>
    <cellStyle name="20% - Accent1 3 2 6 3 4" xfId="32668"/>
    <cellStyle name="20% - Accent1 3 2 6 4" xfId="8156"/>
    <cellStyle name="20% - Accent1 3 2 6 4 2" xfId="22160"/>
    <cellStyle name="20% - Accent1 3 2 6 4 2 2" xfId="50174"/>
    <cellStyle name="20% - Accent1 3 2 6 4 3" xfId="36170"/>
    <cellStyle name="20% - Accent1 3 2 6 5" xfId="15157"/>
    <cellStyle name="20% - Accent1 3 2 6 5 2" xfId="43171"/>
    <cellStyle name="20% - Accent1 3 2 6 6" xfId="29167"/>
    <cellStyle name="20% - Accent1 3 2 7" xfId="2019"/>
    <cellStyle name="20% - Accent1 3 2 7 2" xfId="5527"/>
    <cellStyle name="20% - Accent1 3 2 7 2 2" xfId="12534"/>
    <cellStyle name="20% - Accent1 3 2 7 2 2 2" xfId="26538"/>
    <cellStyle name="20% - Accent1 3 2 7 2 2 2 2" xfId="54552"/>
    <cellStyle name="20% - Accent1 3 2 7 2 2 3" xfId="40548"/>
    <cellStyle name="20% - Accent1 3 2 7 2 3" xfId="19535"/>
    <cellStyle name="20% - Accent1 3 2 7 2 3 2" xfId="47549"/>
    <cellStyle name="20% - Accent1 3 2 7 2 4" xfId="33545"/>
    <cellStyle name="20% - Accent1 3 2 7 3" xfId="9033"/>
    <cellStyle name="20% - Accent1 3 2 7 3 2" xfId="23037"/>
    <cellStyle name="20% - Accent1 3 2 7 3 2 2" xfId="51051"/>
    <cellStyle name="20% - Accent1 3 2 7 3 3" xfId="37047"/>
    <cellStyle name="20% - Accent1 3 2 7 4" xfId="16034"/>
    <cellStyle name="20% - Accent1 3 2 7 4 2" xfId="44048"/>
    <cellStyle name="20% - Accent1 3 2 7 5" xfId="30044"/>
    <cellStyle name="20% - Accent1 3 2 8" xfId="3775"/>
    <cellStyle name="20% - Accent1 3 2 8 2" xfId="10782"/>
    <cellStyle name="20% - Accent1 3 2 8 2 2" xfId="24786"/>
    <cellStyle name="20% - Accent1 3 2 8 2 2 2" xfId="52800"/>
    <cellStyle name="20% - Accent1 3 2 8 2 3" xfId="38796"/>
    <cellStyle name="20% - Accent1 3 2 8 3" xfId="17783"/>
    <cellStyle name="20% - Accent1 3 2 8 3 2" xfId="45797"/>
    <cellStyle name="20% - Accent1 3 2 8 4" xfId="31793"/>
    <cellStyle name="20% - Accent1 3 2 9" xfId="7281"/>
    <cellStyle name="20% - Accent1 3 2 9 2" xfId="21285"/>
    <cellStyle name="20% - Accent1 3 2 9 2 2" xfId="49299"/>
    <cellStyle name="20% - Accent1 3 2 9 3" xfId="35295"/>
    <cellStyle name="20% - Accent1 3 3" xfId="298"/>
    <cellStyle name="20% - Accent1 3 3 2" xfId="591"/>
    <cellStyle name="20% - Accent1 3 3 2 2" xfId="1469"/>
    <cellStyle name="20% - Accent1 3 3 2 2 2" xfId="3237"/>
    <cellStyle name="20% - Accent1 3 3 2 2 2 2" xfId="6741"/>
    <cellStyle name="20% - Accent1 3 3 2 2 2 2 2" xfId="13748"/>
    <cellStyle name="20% - Accent1 3 3 2 2 2 2 2 2" xfId="27752"/>
    <cellStyle name="20% - Accent1 3 3 2 2 2 2 2 2 2" xfId="55766"/>
    <cellStyle name="20% - Accent1 3 3 2 2 2 2 2 3" xfId="41762"/>
    <cellStyle name="20% - Accent1 3 3 2 2 2 2 3" xfId="20749"/>
    <cellStyle name="20% - Accent1 3 3 2 2 2 2 3 2" xfId="48763"/>
    <cellStyle name="20% - Accent1 3 3 2 2 2 2 4" xfId="34759"/>
    <cellStyle name="20% - Accent1 3 3 2 2 2 3" xfId="10247"/>
    <cellStyle name="20% - Accent1 3 3 2 2 2 3 2" xfId="24251"/>
    <cellStyle name="20% - Accent1 3 3 2 2 2 3 2 2" xfId="52265"/>
    <cellStyle name="20% - Accent1 3 3 2 2 2 3 3" xfId="38261"/>
    <cellStyle name="20% - Accent1 3 3 2 2 2 4" xfId="17248"/>
    <cellStyle name="20% - Accent1 3 3 2 2 2 4 2" xfId="45262"/>
    <cellStyle name="20% - Accent1 3 3 2 2 2 5" xfId="31258"/>
    <cellStyle name="20% - Accent1 3 3 2 2 3" xfId="4989"/>
    <cellStyle name="20% - Accent1 3 3 2 2 3 2" xfId="11996"/>
    <cellStyle name="20% - Accent1 3 3 2 2 3 2 2" xfId="26000"/>
    <cellStyle name="20% - Accent1 3 3 2 2 3 2 2 2" xfId="54014"/>
    <cellStyle name="20% - Accent1 3 3 2 2 3 2 3" xfId="40010"/>
    <cellStyle name="20% - Accent1 3 3 2 2 3 3" xfId="18997"/>
    <cellStyle name="20% - Accent1 3 3 2 2 3 3 2" xfId="47011"/>
    <cellStyle name="20% - Accent1 3 3 2 2 3 4" xfId="33007"/>
    <cellStyle name="20% - Accent1 3 3 2 2 4" xfId="8495"/>
    <cellStyle name="20% - Accent1 3 3 2 2 4 2" xfId="22499"/>
    <cellStyle name="20% - Accent1 3 3 2 2 4 2 2" xfId="50513"/>
    <cellStyle name="20% - Accent1 3 3 2 2 4 3" xfId="36509"/>
    <cellStyle name="20% - Accent1 3 3 2 2 5" xfId="15496"/>
    <cellStyle name="20% - Accent1 3 3 2 2 5 2" xfId="43510"/>
    <cellStyle name="20% - Accent1 3 3 2 2 6" xfId="29506"/>
    <cellStyle name="20% - Accent1 3 3 2 3" xfId="2362"/>
    <cellStyle name="20% - Accent1 3 3 2 3 2" xfId="5866"/>
    <cellStyle name="20% - Accent1 3 3 2 3 2 2" xfId="12873"/>
    <cellStyle name="20% - Accent1 3 3 2 3 2 2 2" xfId="26877"/>
    <cellStyle name="20% - Accent1 3 3 2 3 2 2 2 2" xfId="54891"/>
    <cellStyle name="20% - Accent1 3 3 2 3 2 2 3" xfId="40887"/>
    <cellStyle name="20% - Accent1 3 3 2 3 2 3" xfId="19874"/>
    <cellStyle name="20% - Accent1 3 3 2 3 2 3 2" xfId="47888"/>
    <cellStyle name="20% - Accent1 3 3 2 3 2 4" xfId="33884"/>
    <cellStyle name="20% - Accent1 3 3 2 3 3" xfId="9372"/>
    <cellStyle name="20% - Accent1 3 3 2 3 3 2" xfId="23376"/>
    <cellStyle name="20% - Accent1 3 3 2 3 3 2 2" xfId="51390"/>
    <cellStyle name="20% - Accent1 3 3 2 3 3 3" xfId="37386"/>
    <cellStyle name="20% - Accent1 3 3 2 3 4" xfId="16373"/>
    <cellStyle name="20% - Accent1 3 3 2 3 4 2" xfId="44387"/>
    <cellStyle name="20% - Accent1 3 3 2 3 5" xfId="30383"/>
    <cellStyle name="20% - Accent1 3 3 2 4" xfId="4114"/>
    <cellStyle name="20% - Accent1 3 3 2 4 2" xfId="11121"/>
    <cellStyle name="20% - Accent1 3 3 2 4 2 2" xfId="25125"/>
    <cellStyle name="20% - Accent1 3 3 2 4 2 2 2" xfId="53139"/>
    <cellStyle name="20% - Accent1 3 3 2 4 2 3" xfId="39135"/>
    <cellStyle name="20% - Accent1 3 3 2 4 3" xfId="18122"/>
    <cellStyle name="20% - Accent1 3 3 2 4 3 2" xfId="46136"/>
    <cellStyle name="20% - Accent1 3 3 2 4 4" xfId="32132"/>
    <cellStyle name="20% - Accent1 3 3 2 5" xfId="7620"/>
    <cellStyle name="20% - Accent1 3 3 2 5 2" xfId="21624"/>
    <cellStyle name="20% - Accent1 3 3 2 5 2 2" xfId="49638"/>
    <cellStyle name="20% - Accent1 3 3 2 5 3" xfId="35634"/>
    <cellStyle name="20% - Accent1 3 3 2 6" xfId="14621"/>
    <cellStyle name="20% - Accent1 3 3 2 6 2" xfId="42635"/>
    <cellStyle name="20% - Accent1 3 3 2 7" xfId="28631"/>
    <cellStyle name="20% - Accent1 3 3 3" xfId="882"/>
    <cellStyle name="20% - Accent1 3 3 3 2" xfId="1760"/>
    <cellStyle name="20% - Accent1 3 3 3 2 2" xfId="3528"/>
    <cellStyle name="20% - Accent1 3 3 3 2 2 2" xfId="7032"/>
    <cellStyle name="20% - Accent1 3 3 3 2 2 2 2" xfId="14039"/>
    <cellStyle name="20% - Accent1 3 3 3 2 2 2 2 2" xfId="28043"/>
    <cellStyle name="20% - Accent1 3 3 3 2 2 2 2 2 2" xfId="56057"/>
    <cellStyle name="20% - Accent1 3 3 3 2 2 2 2 3" xfId="42053"/>
    <cellStyle name="20% - Accent1 3 3 3 2 2 2 3" xfId="21040"/>
    <cellStyle name="20% - Accent1 3 3 3 2 2 2 3 2" xfId="49054"/>
    <cellStyle name="20% - Accent1 3 3 3 2 2 2 4" xfId="35050"/>
    <cellStyle name="20% - Accent1 3 3 3 2 2 3" xfId="10538"/>
    <cellStyle name="20% - Accent1 3 3 3 2 2 3 2" xfId="24542"/>
    <cellStyle name="20% - Accent1 3 3 3 2 2 3 2 2" xfId="52556"/>
    <cellStyle name="20% - Accent1 3 3 3 2 2 3 3" xfId="38552"/>
    <cellStyle name="20% - Accent1 3 3 3 2 2 4" xfId="17539"/>
    <cellStyle name="20% - Accent1 3 3 3 2 2 4 2" xfId="45553"/>
    <cellStyle name="20% - Accent1 3 3 3 2 2 5" xfId="31549"/>
    <cellStyle name="20% - Accent1 3 3 3 2 3" xfId="5280"/>
    <cellStyle name="20% - Accent1 3 3 3 2 3 2" xfId="12287"/>
    <cellStyle name="20% - Accent1 3 3 3 2 3 2 2" xfId="26291"/>
    <cellStyle name="20% - Accent1 3 3 3 2 3 2 2 2" xfId="54305"/>
    <cellStyle name="20% - Accent1 3 3 3 2 3 2 3" xfId="40301"/>
    <cellStyle name="20% - Accent1 3 3 3 2 3 3" xfId="19288"/>
    <cellStyle name="20% - Accent1 3 3 3 2 3 3 2" xfId="47302"/>
    <cellStyle name="20% - Accent1 3 3 3 2 3 4" xfId="33298"/>
    <cellStyle name="20% - Accent1 3 3 3 2 4" xfId="8786"/>
    <cellStyle name="20% - Accent1 3 3 3 2 4 2" xfId="22790"/>
    <cellStyle name="20% - Accent1 3 3 3 2 4 2 2" xfId="50804"/>
    <cellStyle name="20% - Accent1 3 3 3 2 4 3" xfId="36800"/>
    <cellStyle name="20% - Accent1 3 3 3 2 5" xfId="15787"/>
    <cellStyle name="20% - Accent1 3 3 3 2 5 2" xfId="43801"/>
    <cellStyle name="20% - Accent1 3 3 3 2 6" xfId="29797"/>
    <cellStyle name="20% - Accent1 3 3 3 3" xfId="2653"/>
    <cellStyle name="20% - Accent1 3 3 3 3 2" xfId="6157"/>
    <cellStyle name="20% - Accent1 3 3 3 3 2 2" xfId="13164"/>
    <cellStyle name="20% - Accent1 3 3 3 3 2 2 2" xfId="27168"/>
    <cellStyle name="20% - Accent1 3 3 3 3 2 2 2 2" xfId="55182"/>
    <cellStyle name="20% - Accent1 3 3 3 3 2 2 3" xfId="41178"/>
    <cellStyle name="20% - Accent1 3 3 3 3 2 3" xfId="20165"/>
    <cellStyle name="20% - Accent1 3 3 3 3 2 3 2" xfId="48179"/>
    <cellStyle name="20% - Accent1 3 3 3 3 2 4" xfId="34175"/>
    <cellStyle name="20% - Accent1 3 3 3 3 3" xfId="9663"/>
    <cellStyle name="20% - Accent1 3 3 3 3 3 2" xfId="23667"/>
    <cellStyle name="20% - Accent1 3 3 3 3 3 2 2" xfId="51681"/>
    <cellStyle name="20% - Accent1 3 3 3 3 3 3" xfId="37677"/>
    <cellStyle name="20% - Accent1 3 3 3 3 4" xfId="16664"/>
    <cellStyle name="20% - Accent1 3 3 3 3 4 2" xfId="44678"/>
    <cellStyle name="20% - Accent1 3 3 3 3 5" xfId="30674"/>
    <cellStyle name="20% - Accent1 3 3 3 4" xfId="4405"/>
    <cellStyle name="20% - Accent1 3 3 3 4 2" xfId="11412"/>
    <cellStyle name="20% - Accent1 3 3 3 4 2 2" xfId="25416"/>
    <cellStyle name="20% - Accent1 3 3 3 4 2 2 2" xfId="53430"/>
    <cellStyle name="20% - Accent1 3 3 3 4 2 3" xfId="39426"/>
    <cellStyle name="20% - Accent1 3 3 3 4 3" xfId="18413"/>
    <cellStyle name="20% - Accent1 3 3 3 4 3 2" xfId="46427"/>
    <cellStyle name="20% - Accent1 3 3 3 4 4" xfId="32423"/>
    <cellStyle name="20% - Accent1 3 3 3 5" xfId="7911"/>
    <cellStyle name="20% - Accent1 3 3 3 5 2" xfId="21915"/>
    <cellStyle name="20% - Accent1 3 3 3 5 2 2" xfId="49929"/>
    <cellStyle name="20% - Accent1 3 3 3 5 3" xfId="35925"/>
    <cellStyle name="20% - Accent1 3 3 3 6" xfId="14912"/>
    <cellStyle name="20% - Accent1 3 3 3 6 2" xfId="42926"/>
    <cellStyle name="20% - Accent1 3 3 3 7" xfId="28922"/>
    <cellStyle name="20% - Accent1 3 3 4" xfId="1178"/>
    <cellStyle name="20% - Accent1 3 3 4 2" xfId="2946"/>
    <cellStyle name="20% - Accent1 3 3 4 2 2" xfId="6450"/>
    <cellStyle name="20% - Accent1 3 3 4 2 2 2" xfId="13457"/>
    <cellStyle name="20% - Accent1 3 3 4 2 2 2 2" xfId="27461"/>
    <cellStyle name="20% - Accent1 3 3 4 2 2 2 2 2" xfId="55475"/>
    <cellStyle name="20% - Accent1 3 3 4 2 2 2 3" xfId="41471"/>
    <cellStyle name="20% - Accent1 3 3 4 2 2 3" xfId="20458"/>
    <cellStyle name="20% - Accent1 3 3 4 2 2 3 2" xfId="48472"/>
    <cellStyle name="20% - Accent1 3 3 4 2 2 4" xfId="34468"/>
    <cellStyle name="20% - Accent1 3 3 4 2 3" xfId="9956"/>
    <cellStyle name="20% - Accent1 3 3 4 2 3 2" xfId="23960"/>
    <cellStyle name="20% - Accent1 3 3 4 2 3 2 2" xfId="51974"/>
    <cellStyle name="20% - Accent1 3 3 4 2 3 3" xfId="37970"/>
    <cellStyle name="20% - Accent1 3 3 4 2 4" xfId="16957"/>
    <cellStyle name="20% - Accent1 3 3 4 2 4 2" xfId="44971"/>
    <cellStyle name="20% - Accent1 3 3 4 2 5" xfId="30967"/>
    <cellStyle name="20% - Accent1 3 3 4 3" xfId="4698"/>
    <cellStyle name="20% - Accent1 3 3 4 3 2" xfId="11705"/>
    <cellStyle name="20% - Accent1 3 3 4 3 2 2" xfId="25709"/>
    <cellStyle name="20% - Accent1 3 3 4 3 2 2 2" xfId="53723"/>
    <cellStyle name="20% - Accent1 3 3 4 3 2 3" xfId="39719"/>
    <cellStyle name="20% - Accent1 3 3 4 3 3" xfId="18706"/>
    <cellStyle name="20% - Accent1 3 3 4 3 3 2" xfId="46720"/>
    <cellStyle name="20% - Accent1 3 3 4 3 4" xfId="32716"/>
    <cellStyle name="20% - Accent1 3 3 4 4" xfId="8204"/>
    <cellStyle name="20% - Accent1 3 3 4 4 2" xfId="22208"/>
    <cellStyle name="20% - Accent1 3 3 4 4 2 2" xfId="50222"/>
    <cellStyle name="20% - Accent1 3 3 4 4 3" xfId="36218"/>
    <cellStyle name="20% - Accent1 3 3 4 5" xfId="15205"/>
    <cellStyle name="20% - Accent1 3 3 4 5 2" xfId="43219"/>
    <cellStyle name="20% - Accent1 3 3 4 6" xfId="29215"/>
    <cellStyle name="20% - Accent1 3 3 5" xfId="2071"/>
    <cellStyle name="20% - Accent1 3 3 5 2" xfId="5575"/>
    <cellStyle name="20% - Accent1 3 3 5 2 2" xfId="12582"/>
    <cellStyle name="20% - Accent1 3 3 5 2 2 2" xfId="26586"/>
    <cellStyle name="20% - Accent1 3 3 5 2 2 2 2" xfId="54600"/>
    <cellStyle name="20% - Accent1 3 3 5 2 2 3" xfId="40596"/>
    <cellStyle name="20% - Accent1 3 3 5 2 3" xfId="19583"/>
    <cellStyle name="20% - Accent1 3 3 5 2 3 2" xfId="47597"/>
    <cellStyle name="20% - Accent1 3 3 5 2 4" xfId="33593"/>
    <cellStyle name="20% - Accent1 3 3 5 3" xfId="9081"/>
    <cellStyle name="20% - Accent1 3 3 5 3 2" xfId="23085"/>
    <cellStyle name="20% - Accent1 3 3 5 3 2 2" xfId="51099"/>
    <cellStyle name="20% - Accent1 3 3 5 3 3" xfId="37095"/>
    <cellStyle name="20% - Accent1 3 3 5 4" xfId="16082"/>
    <cellStyle name="20% - Accent1 3 3 5 4 2" xfId="44096"/>
    <cellStyle name="20% - Accent1 3 3 5 5" xfId="30092"/>
    <cellStyle name="20% - Accent1 3 3 6" xfId="3823"/>
    <cellStyle name="20% - Accent1 3 3 6 2" xfId="10830"/>
    <cellStyle name="20% - Accent1 3 3 6 2 2" xfId="24834"/>
    <cellStyle name="20% - Accent1 3 3 6 2 2 2" xfId="52848"/>
    <cellStyle name="20% - Accent1 3 3 6 2 3" xfId="38844"/>
    <cellStyle name="20% - Accent1 3 3 6 3" xfId="17831"/>
    <cellStyle name="20% - Accent1 3 3 6 3 2" xfId="45845"/>
    <cellStyle name="20% - Accent1 3 3 6 4" xfId="31841"/>
    <cellStyle name="20% - Accent1 3 3 7" xfId="7329"/>
    <cellStyle name="20% - Accent1 3 3 7 2" xfId="21333"/>
    <cellStyle name="20% - Accent1 3 3 7 2 2" xfId="49347"/>
    <cellStyle name="20% - Accent1 3 3 7 3" xfId="35343"/>
    <cellStyle name="20% - Accent1 3 3 8" xfId="14330"/>
    <cellStyle name="20% - Accent1 3 3 8 2" xfId="42344"/>
    <cellStyle name="20% - Accent1 3 3 9" xfId="28340"/>
    <cellStyle name="20% - Accent1 3 4" xfId="397"/>
    <cellStyle name="20% - Accent1 3 4 2" xfId="688"/>
    <cellStyle name="20% - Accent1 3 4 2 2" xfId="1566"/>
    <cellStyle name="20% - Accent1 3 4 2 2 2" xfId="3334"/>
    <cellStyle name="20% - Accent1 3 4 2 2 2 2" xfId="6838"/>
    <cellStyle name="20% - Accent1 3 4 2 2 2 2 2" xfId="13845"/>
    <cellStyle name="20% - Accent1 3 4 2 2 2 2 2 2" xfId="27849"/>
    <cellStyle name="20% - Accent1 3 4 2 2 2 2 2 2 2" xfId="55863"/>
    <cellStyle name="20% - Accent1 3 4 2 2 2 2 2 3" xfId="41859"/>
    <cellStyle name="20% - Accent1 3 4 2 2 2 2 3" xfId="20846"/>
    <cellStyle name="20% - Accent1 3 4 2 2 2 2 3 2" xfId="48860"/>
    <cellStyle name="20% - Accent1 3 4 2 2 2 2 4" xfId="34856"/>
    <cellStyle name="20% - Accent1 3 4 2 2 2 3" xfId="10344"/>
    <cellStyle name="20% - Accent1 3 4 2 2 2 3 2" xfId="24348"/>
    <cellStyle name="20% - Accent1 3 4 2 2 2 3 2 2" xfId="52362"/>
    <cellStyle name="20% - Accent1 3 4 2 2 2 3 3" xfId="38358"/>
    <cellStyle name="20% - Accent1 3 4 2 2 2 4" xfId="17345"/>
    <cellStyle name="20% - Accent1 3 4 2 2 2 4 2" xfId="45359"/>
    <cellStyle name="20% - Accent1 3 4 2 2 2 5" xfId="31355"/>
    <cellStyle name="20% - Accent1 3 4 2 2 3" xfId="5086"/>
    <cellStyle name="20% - Accent1 3 4 2 2 3 2" xfId="12093"/>
    <cellStyle name="20% - Accent1 3 4 2 2 3 2 2" xfId="26097"/>
    <cellStyle name="20% - Accent1 3 4 2 2 3 2 2 2" xfId="54111"/>
    <cellStyle name="20% - Accent1 3 4 2 2 3 2 3" xfId="40107"/>
    <cellStyle name="20% - Accent1 3 4 2 2 3 3" xfId="19094"/>
    <cellStyle name="20% - Accent1 3 4 2 2 3 3 2" xfId="47108"/>
    <cellStyle name="20% - Accent1 3 4 2 2 3 4" xfId="33104"/>
    <cellStyle name="20% - Accent1 3 4 2 2 4" xfId="8592"/>
    <cellStyle name="20% - Accent1 3 4 2 2 4 2" xfId="22596"/>
    <cellStyle name="20% - Accent1 3 4 2 2 4 2 2" xfId="50610"/>
    <cellStyle name="20% - Accent1 3 4 2 2 4 3" xfId="36606"/>
    <cellStyle name="20% - Accent1 3 4 2 2 5" xfId="15593"/>
    <cellStyle name="20% - Accent1 3 4 2 2 5 2" xfId="43607"/>
    <cellStyle name="20% - Accent1 3 4 2 2 6" xfId="29603"/>
    <cellStyle name="20% - Accent1 3 4 2 3" xfId="2459"/>
    <cellStyle name="20% - Accent1 3 4 2 3 2" xfId="5963"/>
    <cellStyle name="20% - Accent1 3 4 2 3 2 2" xfId="12970"/>
    <cellStyle name="20% - Accent1 3 4 2 3 2 2 2" xfId="26974"/>
    <cellStyle name="20% - Accent1 3 4 2 3 2 2 2 2" xfId="54988"/>
    <cellStyle name="20% - Accent1 3 4 2 3 2 2 3" xfId="40984"/>
    <cellStyle name="20% - Accent1 3 4 2 3 2 3" xfId="19971"/>
    <cellStyle name="20% - Accent1 3 4 2 3 2 3 2" xfId="47985"/>
    <cellStyle name="20% - Accent1 3 4 2 3 2 4" xfId="33981"/>
    <cellStyle name="20% - Accent1 3 4 2 3 3" xfId="9469"/>
    <cellStyle name="20% - Accent1 3 4 2 3 3 2" xfId="23473"/>
    <cellStyle name="20% - Accent1 3 4 2 3 3 2 2" xfId="51487"/>
    <cellStyle name="20% - Accent1 3 4 2 3 3 3" xfId="37483"/>
    <cellStyle name="20% - Accent1 3 4 2 3 4" xfId="16470"/>
    <cellStyle name="20% - Accent1 3 4 2 3 4 2" xfId="44484"/>
    <cellStyle name="20% - Accent1 3 4 2 3 5" xfId="30480"/>
    <cellStyle name="20% - Accent1 3 4 2 4" xfId="4211"/>
    <cellStyle name="20% - Accent1 3 4 2 4 2" xfId="11218"/>
    <cellStyle name="20% - Accent1 3 4 2 4 2 2" xfId="25222"/>
    <cellStyle name="20% - Accent1 3 4 2 4 2 2 2" xfId="53236"/>
    <cellStyle name="20% - Accent1 3 4 2 4 2 3" xfId="39232"/>
    <cellStyle name="20% - Accent1 3 4 2 4 3" xfId="18219"/>
    <cellStyle name="20% - Accent1 3 4 2 4 3 2" xfId="46233"/>
    <cellStyle name="20% - Accent1 3 4 2 4 4" xfId="32229"/>
    <cellStyle name="20% - Accent1 3 4 2 5" xfId="7717"/>
    <cellStyle name="20% - Accent1 3 4 2 5 2" xfId="21721"/>
    <cellStyle name="20% - Accent1 3 4 2 5 2 2" xfId="49735"/>
    <cellStyle name="20% - Accent1 3 4 2 5 3" xfId="35731"/>
    <cellStyle name="20% - Accent1 3 4 2 6" xfId="14718"/>
    <cellStyle name="20% - Accent1 3 4 2 6 2" xfId="42732"/>
    <cellStyle name="20% - Accent1 3 4 2 7" xfId="28728"/>
    <cellStyle name="20% - Accent1 3 4 3" xfId="979"/>
    <cellStyle name="20% - Accent1 3 4 3 2" xfId="1857"/>
    <cellStyle name="20% - Accent1 3 4 3 2 2" xfId="3625"/>
    <cellStyle name="20% - Accent1 3 4 3 2 2 2" xfId="7129"/>
    <cellStyle name="20% - Accent1 3 4 3 2 2 2 2" xfId="14136"/>
    <cellStyle name="20% - Accent1 3 4 3 2 2 2 2 2" xfId="28140"/>
    <cellStyle name="20% - Accent1 3 4 3 2 2 2 2 2 2" xfId="56154"/>
    <cellStyle name="20% - Accent1 3 4 3 2 2 2 2 3" xfId="42150"/>
    <cellStyle name="20% - Accent1 3 4 3 2 2 2 3" xfId="21137"/>
    <cellStyle name="20% - Accent1 3 4 3 2 2 2 3 2" xfId="49151"/>
    <cellStyle name="20% - Accent1 3 4 3 2 2 2 4" xfId="35147"/>
    <cellStyle name="20% - Accent1 3 4 3 2 2 3" xfId="10635"/>
    <cellStyle name="20% - Accent1 3 4 3 2 2 3 2" xfId="24639"/>
    <cellStyle name="20% - Accent1 3 4 3 2 2 3 2 2" xfId="52653"/>
    <cellStyle name="20% - Accent1 3 4 3 2 2 3 3" xfId="38649"/>
    <cellStyle name="20% - Accent1 3 4 3 2 2 4" xfId="17636"/>
    <cellStyle name="20% - Accent1 3 4 3 2 2 4 2" xfId="45650"/>
    <cellStyle name="20% - Accent1 3 4 3 2 2 5" xfId="31646"/>
    <cellStyle name="20% - Accent1 3 4 3 2 3" xfId="5377"/>
    <cellStyle name="20% - Accent1 3 4 3 2 3 2" xfId="12384"/>
    <cellStyle name="20% - Accent1 3 4 3 2 3 2 2" xfId="26388"/>
    <cellStyle name="20% - Accent1 3 4 3 2 3 2 2 2" xfId="54402"/>
    <cellStyle name="20% - Accent1 3 4 3 2 3 2 3" xfId="40398"/>
    <cellStyle name="20% - Accent1 3 4 3 2 3 3" xfId="19385"/>
    <cellStyle name="20% - Accent1 3 4 3 2 3 3 2" xfId="47399"/>
    <cellStyle name="20% - Accent1 3 4 3 2 3 4" xfId="33395"/>
    <cellStyle name="20% - Accent1 3 4 3 2 4" xfId="8883"/>
    <cellStyle name="20% - Accent1 3 4 3 2 4 2" xfId="22887"/>
    <cellStyle name="20% - Accent1 3 4 3 2 4 2 2" xfId="50901"/>
    <cellStyle name="20% - Accent1 3 4 3 2 4 3" xfId="36897"/>
    <cellStyle name="20% - Accent1 3 4 3 2 5" xfId="15884"/>
    <cellStyle name="20% - Accent1 3 4 3 2 5 2" xfId="43898"/>
    <cellStyle name="20% - Accent1 3 4 3 2 6" xfId="29894"/>
    <cellStyle name="20% - Accent1 3 4 3 3" xfId="2750"/>
    <cellStyle name="20% - Accent1 3 4 3 3 2" xfId="6254"/>
    <cellStyle name="20% - Accent1 3 4 3 3 2 2" xfId="13261"/>
    <cellStyle name="20% - Accent1 3 4 3 3 2 2 2" xfId="27265"/>
    <cellStyle name="20% - Accent1 3 4 3 3 2 2 2 2" xfId="55279"/>
    <cellStyle name="20% - Accent1 3 4 3 3 2 2 3" xfId="41275"/>
    <cellStyle name="20% - Accent1 3 4 3 3 2 3" xfId="20262"/>
    <cellStyle name="20% - Accent1 3 4 3 3 2 3 2" xfId="48276"/>
    <cellStyle name="20% - Accent1 3 4 3 3 2 4" xfId="34272"/>
    <cellStyle name="20% - Accent1 3 4 3 3 3" xfId="9760"/>
    <cellStyle name="20% - Accent1 3 4 3 3 3 2" xfId="23764"/>
    <cellStyle name="20% - Accent1 3 4 3 3 3 2 2" xfId="51778"/>
    <cellStyle name="20% - Accent1 3 4 3 3 3 3" xfId="37774"/>
    <cellStyle name="20% - Accent1 3 4 3 3 4" xfId="16761"/>
    <cellStyle name="20% - Accent1 3 4 3 3 4 2" xfId="44775"/>
    <cellStyle name="20% - Accent1 3 4 3 3 5" xfId="30771"/>
    <cellStyle name="20% - Accent1 3 4 3 4" xfId="4502"/>
    <cellStyle name="20% - Accent1 3 4 3 4 2" xfId="11509"/>
    <cellStyle name="20% - Accent1 3 4 3 4 2 2" xfId="25513"/>
    <cellStyle name="20% - Accent1 3 4 3 4 2 2 2" xfId="53527"/>
    <cellStyle name="20% - Accent1 3 4 3 4 2 3" xfId="39523"/>
    <cellStyle name="20% - Accent1 3 4 3 4 3" xfId="18510"/>
    <cellStyle name="20% - Accent1 3 4 3 4 3 2" xfId="46524"/>
    <cellStyle name="20% - Accent1 3 4 3 4 4" xfId="32520"/>
    <cellStyle name="20% - Accent1 3 4 3 5" xfId="8008"/>
    <cellStyle name="20% - Accent1 3 4 3 5 2" xfId="22012"/>
    <cellStyle name="20% - Accent1 3 4 3 5 2 2" xfId="50026"/>
    <cellStyle name="20% - Accent1 3 4 3 5 3" xfId="36022"/>
    <cellStyle name="20% - Accent1 3 4 3 6" xfId="15009"/>
    <cellStyle name="20% - Accent1 3 4 3 6 2" xfId="43023"/>
    <cellStyle name="20% - Accent1 3 4 3 7" xfId="29019"/>
    <cellStyle name="20% - Accent1 3 4 4" xfId="1275"/>
    <cellStyle name="20% - Accent1 3 4 4 2" xfId="3043"/>
    <cellStyle name="20% - Accent1 3 4 4 2 2" xfId="6547"/>
    <cellStyle name="20% - Accent1 3 4 4 2 2 2" xfId="13554"/>
    <cellStyle name="20% - Accent1 3 4 4 2 2 2 2" xfId="27558"/>
    <cellStyle name="20% - Accent1 3 4 4 2 2 2 2 2" xfId="55572"/>
    <cellStyle name="20% - Accent1 3 4 4 2 2 2 3" xfId="41568"/>
    <cellStyle name="20% - Accent1 3 4 4 2 2 3" xfId="20555"/>
    <cellStyle name="20% - Accent1 3 4 4 2 2 3 2" xfId="48569"/>
    <cellStyle name="20% - Accent1 3 4 4 2 2 4" xfId="34565"/>
    <cellStyle name="20% - Accent1 3 4 4 2 3" xfId="10053"/>
    <cellStyle name="20% - Accent1 3 4 4 2 3 2" xfId="24057"/>
    <cellStyle name="20% - Accent1 3 4 4 2 3 2 2" xfId="52071"/>
    <cellStyle name="20% - Accent1 3 4 4 2 3 3" xfId="38067"/>
    <cellStyle name="20% - Accent1 3 4 4 2 4" xfId="17054"/>
    <cellStyle name="20% - Accent1 3 4 4 2 4 2" xfId="45068"/>
    <cellStyle name="20% - Accent1 3 4 4 2 5" xfId="31064"/>
    <cellStyle name="20% - Accent1 3 4 4 3" xfId="4795"/>
    <cellStyle name="20% - Accent1 3 4 4 3 2" xfId="11802"/>
    <cellStyle name="20% - Accent1 3 4 4 3 2 2" xfId="25806"/>
    <cellStyle name="20% - Accent1 3 4 4 3 2 2 2" xfId="53820"/>
    <cellStyle name="20% - Accent1 3 4 4 3 2 3" xfId="39816"/>
    <cellStyle name="20% - Accent1 3 4 4 3 3" xfId="18803"/>
    <cellStyle name="20% - Accent1 3 4 4 3 3 2" xfId="46817"/>
    <cellStyle name="20% - Accent1 3 4 4 3 4" xfId="32813"/>
    <cellStyle name="20% - Accent1 3 4 4 4" xfId="8301"/>
    <cellStyle name="20% - Accent1 3 4 4 4 2" xfId="22305"/>
    <cellStyle name="20% - Accent1 3 4 4 4 2 2" xfId="50319"/>
    <cellStyle name="20% - Accent1 3 4 4 4 3" xfId="36315"/>
    <cellStyle name="20% - Accent1 3 4 4 5" xfId="15302"/>
    <cellStyle name="20% - Accent1 3 4 4 5 2" xfId="43316"/>
    <cellStyle name="20% - Accent1 3 4 4 6" xfId="29312"/>
    <cellStyle name="20% - Accent1 3 4 5" xfId="2168"/>
    <cellStyle name="20% - Accent1 3 4 5 2" xfId="5672"/>
    <cellStyle name="20% - Accent1 3 4 5 2 2" xfId="12679"/>
    <cellStyle name="20% - Accent1 3 4 5 2 2 2" xfId="26683"/>
    <cellStyle name="20% - Accent1 3 4 5 2 2 2 2" xfId="54697"/>
    <cellStyle name="20% - Accent1 3 4 5 2 2 3" xfId="40693"/>
    <cellStyle name="20% - Accent1 3 4 5 2 3" xfId="19680"/>
    <cellStyle name="20% - Accent1 3 4 5 2 3 2" xfId="47694"/>
    <cellStyle name="20% - Accent1 3 4 5 2 4" xfId="33690"/>
    <cellStyle name="20% - Accent1 3 4 5 3" xfId="9178"/>
    <cellStyle name="20% - Accent1 3 4 5 3 2" xfId="23182"/>
    <cellStyle name="20% - Accent1 3 4 5 3 2 2" xfId="51196"/>
    <cellStyle name="20% - Accent1 3 4 5 3 3" xfId="37192"/>
    <cellStyle name="20% - Accent1 3 4 5 4" xfId="16179"/>
    <cellStyle name="20% - Accent1 3 4 5 4 2" xfId="44193"/>
    <cellStyle name="20% - Accent1 3 4 5 5" xfId="30189"/>
    <cellStyle name="20% - Accent1 3 4 6" xfId="3920"/>
    <cellStyle name="20% - Accent1 3 4 6 2" xfId="10927"/>
    <cellStyle name="20% - Accent1 3 4 6 2 2" xfId="24931"/>
    <cellStyle name="20% - Accent1 3 4 6 2 2 2" xfId="52945"/>
    <cellStyle name="20% - Accent1 3 4 6 2 3" xfId="38941"/>
    <cellStyle name="20% - Accent1 3 4 6 3" xfId="17928"/>
    <cellStyle name="20% - Accent1 3 4 6 3 2" xfId="45942"/>
    <cellStyle name="20% - Accent1 3 4 6 4" xfId="31938"/>
    <cellStyle name="20% - Accent1 3 4 7" xfId="7426"/>
    <cellStyle name="20% - Accent1 3 4 7 2" xfId="21430"/>
    <cellStyle name="20% - Accent1 3 4 7 2 2" xfId="49444"/>
    <cellStyle name="20% - Accent1 3 4 7 3" xfId="35440"/>
    <cellStyle name="20% - Accent1 3 4 8" xfId="14427"/>
    <cellStyle name="20% - Accent1 3 4 8 2" xfId="42441"/>
    <cellStyle name="20% - Accent1 3 4 9" xfId="28437"/>
    <cellStyle name="20% - Accent1 3 5" xfId="494"/>
    <cellStyle name="20% - Accent1 3 5 2" xfId="1372"/>
    <cellStyle name="20% - Accent1 3 5 2 2" xfId="3140"/>
    <cellStyle name="20% - Accent1 3 5 2 2 2" xfId="6644"/>
    <cellStyle name="20% - Accent1 3 5 2 2 2 2" xfId="13651"/>
    <cellStyle name="20% - Accent1 3 5 2 2 2 2 2" xfId="27655"/>
    <cellStyle name="20% - Accent1 3 5 2 2 2 2 2 2" xfId="55669"/>
    <cellStyle name="20% - Accent1 3 5 2 2 2 2 3" xfId="41665"/>
    <cellStyle name="20% - Accent1 3 5 2 2 2 3" xfId="20652"/>
    <cellStyle name="20% - Accent1 3 5 2 2 2 3 2" xfId="48666"/>
    <cellStyle name="20% - Accent1 3 5 2 2 2 4" xfId="34662"/>
    <cellStyle name="20% - Accent1 3 5 2 2 3" xfId="10150"/>
    <cellStyle name="20% - Accent1 3 5 2 2 3 2" xfId="24154"/>
    <cellStyle name="20% - Accent1 3 5 2 2 3 2 2" xfId="52168"/>
    <cellStyle name="20% - Accent1 3 5 2 2 3 3" xfId="38164"/>
    <cellStyle name="20% - Accent1 3 5 2 2 4" xfId="17151"/>
    <cellStyle name="20% - Accent1 3 5 2 2 4 2" xfId="45165"/>
    <cellStyle name="20% - Accent1 3 5 2 2 5" xfId="31161"/>
    <cellStyle name="20% - Accent1 3 5 2 3" xfId="4892"/>
    <cellStyle name="20% - Accent1 3 5 2 3 2" xfId="11899"/>
    <cellStyle name="20% - Accent1 3 5 2 3 2 2" xfId="25903"/>
    <cellStyle name="20% - Accent1 3 5 2 3 2 2 2" xfId="53917"/>
    <cellStyle name="20% - Accent1 3 5 2 3 2 3" xfId="39913"/>
    <cellStyle name="20% - Accent1 3 5 2 3 3" xfId="18900"/>
    <cellStyle name="20% - Accent1 3 5 2 3 3 2" xfId="46914"/>
    <cellStyle name="20% - Accent1 3 5 2 3 4" xfId="32910"/>
    <cellStyle name="20% - Accent1 3 5 2 4" xfId="8398"/>
    <cellStyle name="20% - Accent1 3 5 2 4 2" xfId="22402"/>
    <cellStyle name="20% - Accent1 3 5 2 4 2 2" xfId="50416"/>
    <cellStyle name="20% - Accent1 3 5 2 4 3" xfId="36412"/>
    <cellStyle name="20% - Accent1 3 5 2 5" xfId="15399"/>
    <cellStyle name="20% - Accent1 3 5 2 5 2" xfId="43413"/>
    <cellStyle name="20% - Accent1 3 5 2 6" xfId="29409"/>
    <cellStyle name="20% - Accent1 3 5 3" xfId="2265"/>
    <cellStyle name="20% - Accent1 3 5 3 2" xfId="5769"/>
    <cellStyle name="20% - Accent1 3 5 3 2 2" xfId="12776"/>
    <cellStyle name="20% - Accent1 3 5 3 2 2 2" xfId="26780"/>
    <cellStyle name="20% - Accent1 3 5 3 2 2 2 2" xfId="54794"/>
    <cellStyle name="20% - Accent1 3 5 3 2 2 3" xfId="40790"/>
    <cellStyle name="20% - Accent1 3 5 3 2 3" xfId="19777"/>
    <cellStyle name="20% - Accent1 3 5 3 2 3 2" xfId="47791"/>
    <cellStyle name="20% - Accent1 3 5 3 2 4" xfId="33787"/>
    <cellStyle name="20% - Accent1 3 5 3 3" xfId="9275"/>
    <cellStyle name="20% - Accent1 3 5 3 3 2" xfId="23279"/>
    <cellStyle name="20% - Accent1 3 5 3 3 2 2" xfId="51293"/>
    <cellStyle name="20% - Accent1 3 5 3 3 3" xfId="37289"/>
    <cellStyle name="20% - Accent1 3 5 3 4" xfId="16276"/>
    <cellStyle name="20% - Accent1 3 5 3 4 2" xfId="44290"/>
    <cellStyle name="20% - Accent1 3 5 3 5" xfId="30286"/>
    <cellStyle name="20% - Accent1 3 5 4" xfId="4017"/>
    <cellStyle name="20% - Accent1 3 5 4 2" xfId="11024"/>
    <cellStyle name="20% - Accent1 3 5 4 2 2" xfId="25028"/>
    <cellStyle name="20% - Accent1 3 5 4 2 2 2" xfId="53042"/>
    <cellStyle name="20% - Accent1 3 5 4 2 3" xfId="39038"/>
    <cellStyle name="20% - Accent1 3 5 4 3" xfId="18025"/>
    <cellStyle name="20% - Accent1 3 5 4 3 2" xfId="46039"/>
    <cellStyle name="20% - Accent1 3 5 4 4" xfId="32035"/>
    <cellStyle name="20% - Accent1 3 5 5" xfId="7523"/>
    <cellStyle name="20% - Accent1 3 5 5 2" xfId="21527"/>
    <cellStyle name="20% - Accent1 3 5 5 2 2" xfId="49541"/>
    <cellStyle name="20% - Accent1 3 5 5 3" xfId="35537"/>
    <cellStyle name="20% - Accent1 3 5 6" xfId="14524"/>
    <cellStyle name="20% - Accent1 3 5 6 2" xfId="42538"/>
    <cellStyle name="20% - Accent1 3 5 7" xfId="28534"/>
    <cellStyle name="20% - Accent1 3 6" xfId="785"/>
    <cellStyle name="20% - Accent1 3 6 2" xfId="1663"/>
    <cellStyle name="20% - Accent1 3 6 2 2" xfId="3431"/>
    <cellStyle name="20% - Accent1 3 6 2 2 2" xfId="6935"/>
    <cellStyle name="20% - Accent1 3 6 2 2 2 2" xfId="13942"/>
    <cellStyle name="20% - Accent1 3 6 2 2 2 2 2" xfId="27946"/>
    <cellStyle name="20% - Accent1 3 6 2 2 2 2 2 2" xfId="55960"/>
    <cellStyle name="20% - Accent1 3 6 2 2 2 2 3" xfId="41956"/>
    <cellStyle name="20% - Accent1 3 6 2 2 2 3" xfId="20943"/>
    <cellStyle name="20% - Accent1 3 6 2 2 2 3 2" xfId="48957"/>
    <cellStyle name="20% - Accent1 3 6 2 2 2 4" xfId="34953"/>
    <cellStyle name="20% - Accent1 3 6 2 2 3" xfId="10441"/>
    <cellStyle name="20% - Accent1 3 6 2 2 3 2" xfId="24445"/>
    <cellStyle name="20% - Accent1 3 6 2 2 3 2 2" xfId="52459"/>
    <cellStyle name="20% - Accent1 3 6 2 2 3 3" xfId="38455"/>
    <cellStyle name="20% - Accent1 3 6 2 2 4" xfId="17442"/>
    <cellStyle name="20% - Accent1 3 6 2 2 4 2" xfId="45456"/>
    <cellStyle name="20% - Accent1 3 6 2 2 5" xfId="31452"/>
    <cellStyle name="20% - Accent1 3 6 2 3" xfId="5183"/>
    <cellStyle name="20% - Accent1 3 6 2 3 2" xfId="12190"/>
    <cellStyle name="20% - Accent1 3 6 2 3 2 2" xfId="26194"/>
    <cellStyle name="20% - Accent1 3 6 2 3 2 2 2" xfId="54208"/>
    <cellStyle name="20% - Accent1 3 6 2 3 2 3" xfId="40204"/>
    <cellStyle name="20% - Accent1 3 6 2 3 3" xfId="19191"/>
    <cellStyle name="20% - Accent1 3 6 2 3 3 2" xfId="47205"/>
    <cellStyle name="20% - Accent1 3 6 2 3 4" xfId="33201"/>
    <cellStyle name="20% - Accent1 3 6 2 4" xfId="8689"/>
    <cellStyle name="20% - Accent1 3 6 2 4 2" xfId="22693"/>
    <cellStyle name="20% - Accent1 3 6 2 4 2 2" xfId="50707"/>
    <cellStyle name="20% - Accent1 3 6 2 4 3" xfId="36703"/>
    <cellStyle name="20% - Accent1 3 6 2 5" xfId="15690"/>
    <cellStyle name="20% - Accent1 3 6 2 5 2" xfId="43704"/>
    <cellStyle name="20% - Accent1 3 6 2 6" xfId="29700"/>
    <cellStyle name="20% - Accent1 3 6 3" xfId="2556"/>
    <cellStyle name="20% - Accent1 3 6 3 2" xfId="6060"/>
    <cellStyle name="20% - Accent1 3 6 3 2 2" xfId="13067"/>
    <cellStyle name="20% - Accent1 3 6 3 2 2 2" xfId="27071"/>
    <cellStyle name="20% - Accent1 3 6 3 2 2 2 2" xfId="55085"/>
    <cellStyle name="20% - Accent1 3 6 3 2 2 3" xfId="41081"/>
    <cellStyle name="20% - Accent1 3 6 3 2 3" xfId="20068"/>
    <cellStyle name="20% - Accent1 3 6 3 2 3 2" xfId="48082"/>
    <cellStyle name="20% - Accent1 3 6 3 2 4" xfId="34078"/>
    <cellStyle name="20% - Accent1 3 6 3 3" xfId="9566"/>
    <cellStyle name="20% - Accent1 3 6 3 3 2" xfId="23570"/>
    <cellStyle name="20% - Accent1 3 6 3 3 2 2" xfId="51584"/>
    <cellStyle name="20% - Accent1 3 6 3 3 3" xfId="37580"/>
    <cellStyle name="20% - Accent1 3 6 3 4" xfId="16567"/>
    <cellStyle name="20% - Accent1 3 6 3 4 2" xfId="44581"/>
    <cellStyle name="20% - Accent1 3 6 3 5" xfId="30577"/>
    <cellStyle name="20% - Accent1 3 6 4" xfId="4308"/>
    <cellStyle name="20% - Accent1 3 6 4 2" xfId="11315"/>
    <cellStyle name="20% - Accent1 3 6 4 2 2" xfId="25319"/>
    <cellStyle name="20% - Accent1 3 6 4 2 2 2" xfId="53333"/>
    <cellStyle name="20% - Accent1 3 6 4 2 3" xfId="39329"/>
    <cellStyle name="20% - Accent1 3 6 4 3" xfId="18316"/>
    <cellStyle name="20% - Accent1 3 6 4 3 2" xfId="46330"/>
    <cellStyle name="20% - Accent1 3 6 4 4" xfId="32326"/>
    <cellStyle name="20% - Accent1 3 6 5" xfId="7814"/>
    <cellStyle name="20% - Accent1 3 6 5 2" xfId="21818"/>
    <cellStyle name="20% - Accent1 3 6 5 2 2" xfId="49832"/>
    <cellStyle name="20% - Accent1 3 6 5 3" xfId="35828"/>
    <cellStyle name="20% - Accent1 3 6 6" xfId="14815"/>
    <cellStyle name="20% - Accent1 3 6 6 2" xfId="42829"/>
    <cellStyle name="20% - Accent1 3 6 7" xfId="28825"/>
    <cellStyle name="20% - Accent1 3 7" xfId="1081"/>
    <cellStyle name="20% - Accent1 3 7 2" xfId="2849"/>
    <cellStyle name="20% - Accent1 3 7 2 2" xfId="6353"/>
    <cellStyle name="20% - Accent1 3 7 2 2 2" xfId="13360"/>
    <cellStyle name="20% - Accent1 3 7 2 2 2 2" xfId="27364"/>
    <cellStyle name="20% - Accent1 3 7 2 2 2 2 2" xfId="55378"/>
    <cellStyle name="20% - Accent1 3 7 2 2 2 3" xfId="41374"/>
    <cellStyle name="20% - Accent1 3 7 2 2 3" xfId="20361"/>
    <cellStyle name="20% - Accent1 3 7 2 2 3 2" xfId="48375"/>
    <cellStyle name="20% - Accent1 3 7 2 2 4" xfId="34371"/>
    <cellStyle name="20% - Accent1 3 7 2 3" xfId="9859"/>
    <cellStyle name="20% - Accent1 3 7 2 3 2" xfId="23863"/>
    <cellStyle name="20% - Accent1 3 7 2 3 2 2" xfId="51877"/>
    <cellStyle name="20% - Accent1 3 7 2 3 3" xfId="37873"/>
    <cellStyle name="20% - Accent1 3 7 2 4" xfId="16860"/>
    <cellStyle name="20% - Accent1 3 7 2 4 2" xfId="44874"/>
    <cellStyle name="20% - Accent1 3 7 2 5" xfId="30870"/>
    <cellStyle name="20% - Accent1 3 7 3" xfId="4601"/>
    <cellStyle name="20% - Accent1 3 7 3 2" xfId="11608"/>
    <cellStyle name="20% - Accent1 3 7 3 2 2" xfId="25612"/>
    <cellStyle name="20% - Accent1 3 7 3 2 2 2" xfId="53626"/>
    <cellStyle name="20% - Accent1 3 7 3 2 3" xfId="39622"/>
    <cellStyle name="20% - Accent1 3 7 3 3" xfId="18609"/>
    <cellStyle name="20% - Accent1 3 7 3 3 2" xfId="46623"/>
    <cellStyle name="20% - Accent1 3 7 3 4" xfId="32619"/>
    <cellStyle name="20% - Accent1 3 7 4" xfId="8107"/>
    <cellStyle name="20% - Accent1 3 7 4 2" xfId="22111"/>
    <cellStyle name="20% - Accent1 3 7 4 2 2" xfId="50125"/>
    <cellStyle name="20% - Accent1 3 7 4 3" xfId="36121"/>
    <cellStyle name="20% - Accent1 3 7 5" xfId="15108"/>
    <cellStyle name="20% - Accent1 3 7 5 2" xfId="43122"/>
    <cellStyle name="20% - Accent1 3 7 6" xfId="29118"/>
    <cellStyle name="20% - Accent1 3 8" xfId="1980"/>
    <cellStyle name="20% - Accent1 3 8 2" xfId="5490"/>
    <cellStyle name="20% - Accent1 3 8 2 2" xfId="12497"/>
    <cellStyle name="20% - Accent1 3 8 2 2 2" xfId="26501"/>
    <cellStyle name="20% - Accent1 3 8 2 2 2 2" xfId="54515"/>
    <cellStyle name="20% - Accent1 3 8 2 2 3" xfId="40511"/>
    <cellStyle name="20% - Accent1 3 8 2 3" xfId="19498"/>
    <cellStyle name="20% - Accent1 3 8 2 3 2" xfId="47512"/>
    <cellStyle name="20% - Accent1 3 8 2 4" xfId="33508"/>
    <cellStyle name="20% - Accent1 3 8 3" xfId="8996"/>
    <cellStyle name="20% - Accent1 3 8 3 2" xfId="23000"/>
    <cellStyle name="20% - Accent1 3 8 3 2 2" xfId="51014"/>
    <cellStyle name="20% - Accent1 3 8 3 3" xfId="37010"/>
    <cellStyle name="20% - Accent1 3 8 4" xfId="15997"/>
    <cellStyle name="20% - Accent1 3 8 4 2" xfId="44011"/>
    <cellStyle name="20% - Accent1 3 8 5" xfId="30007"/>
    <cellStyle name="20% - Accent1 3 9" xfId="3726"/>
    <cellStyle name="20% - Accent1 3 9 2" xfId="10733"/>
    <cellStyle name="20% - Accent1 3 9 2 2" xfId="24737"/>
    <cellStyle name="20% - Accent1 3 9 2 2 2" xfId="52751"/>
    <cellStyle name="20% - Accent1 3 9 2 3" xfId="38747"/>
    <cellStyle name="20% - Accent1 3 9 3" xfId="17734"/>
    <cellStyle name="20% - Accent1 3 9 3 2" xfId="45748"/>
    <cellStyle name="20% - Accent1 3 9 4" xfId="31744"/>
    <cellStyle name="20% - Accent1 4" xfId="202"/>
    <cellStyle name="20% - Accent1 4 10" xfId="14266"/>
    <cellStyle name="20% - Accent1 4 10 2" xfId="42280"/>
    <cellStyle name="20% - Accent1 4 11" xfId="28276"/>
    <cellStyle name="20% - Accent1 4 2" xfId="331"/>
    <cellStyle name="20% - Accent1 4 2 2" xfId="624"/>
    <cellStyle name="20% - Accent1 4 2 2 2" xfId="1502"/>
    <cellStyle name="20% - Accent1 4 2 2 2 2" xfId="3270"/>
    <cellStyle name="20% - Accent1 4 2 2 2 2 2" xfId="6774"/>
    <cellStyle name="20% - Accent1 4 2 2 2 2 2 2" xfId="13781"/>
    <cellStyle name="20% - Accent1 4 2 2 2 2 2 2 2" xfId="27785"/>
    <cellStyle name="20% - Accent1 4 2 2 2 2 2 2 2 2" xfId="55799"/>
    <cellStyle name="20% - Accent1 4 2 2 2 2 2 2 3" xfId="41795"/>
    <cellStyle name="20% - Accent1 4 2 2 2 2 2 3" xfId="20782"/>
    <cellStyle name="20% - Accent1 4 2 2 2 2 2 3 2" xfId="48796"/>
    <cellStyle name="20% - Accent1 4 2 2 2 2 2 4" xfId="34792"/>
    <cellStyle name="20% - Accent1 4 2 2 2 2 3" xfId="10280"/>
    <cellStyle name="20% - Accent1 4 2 2 2 2 3 2" xfId="24284"/>
    <cellStyle name="20% - Accent1 4 2 2 2 2 3 2 2" xfId="52298"/>
    <cellStyle name="20% - Accent1 4 2 2 2 2 3 3" xfId="38294"/>
    <cellStyle name="20% - Accent1 4 2 2 2 2 4" xfId="17281"/>
    <cellStyle name="20% - Accent1 4 2 2 2 2 4 2" xfId="45295"/>
    <cellStyle name="20% - Accent1 4 2 2 2 2 5" xfId="31291"/>
    <cellStyle name="20% - Accent1 4 2 2 2 3" xfId="5022"/>
    <cellStyle name="20% - Accent1 4 2 2 2 3 2" xfId="12029"/>
    <cellStyle name="20% - Accent1 4 2 2 2 3 2 2" xfId="26033"/>
    <cellStyle name="20% - Accent1 4 2 2 2 3 2 2 2" xfId="54047"/>
    <cellStyle name="20% - Accent1 4 2 2 2 3 2 3" xfId="40043"/>
    <cellStyle name="20% - Accent1 4 2 2 2 3 3" xfId="19030"/>
    <cellStyle name="20% - Accent1 4 2 2 2 3 3 2" xfId="47044"/>
    <cellStyle name="20% - Accent1 4 2 2 2 3 4" xfId="33040"/>
    <cellStyle name="20% - Accent1 4 2 2 2 4" xfId="8528"/>
    <cellStyle name="20% - Accent1 4 2 2 2 4 2" xfId="22532"/>
    <cellStyle name="20% - Accent1 4 2 2 2 4 2 2" xfId="50546"/>
    <cellStyle name="20% - Accent1 4 2 2 2 4 3" xfId="36542"/>
    <cellStyle name="20% - Accent1 4 2 2 2 5" xfId="15529"/>
    <cellStyle name="20% - Accent1 4 2 2 2 5 2" xfId="43543"/>
    <cellStyle name="20% - Accent1 4 2 2 2 6" xfId="29539"/>
    <cellStyle name="20% - Accent1 4 2 2 3" xfId="2395"/>
    <cellStyle name="20% - Accent1 4 2 2 3 2" xfId="5899"/>
    <cellStyle name="20% - Accent1 4 2 2 3 2 2" xfId="12906"/>
    <cellStyle name="20% - Accent1 4 2 2 3 2 2 2" xfId="26910"/>
    <cellStyle name="20% - Accent1 4 2 2 3 2 2 2 2" xfId="54924"/>
    <cellStyle name="20% - Accent1 4 2 2 3 2 2 3" xfId="40920"/>
    <cellStyle name="20% - Accent1 4 2 2 3 2 3" xfId="19907"/>
    <cellStyle name="20% - Accent1 4 2 2 3 2 3 2" xfId="47921"/>
    <cellStyle name="20% - Accent1 4 2 2 3 2 4" xfId="33917"/>
    <cellStyle name="20% - Accent1 4 2 2 3 3" xfId="9405"/>
    <cellStyle name="20% - Accent1 4 2 2 3 3 2" xfId="23409"/>
    <cellStyle name="20% - Accent1 4 2 2 3 3 2 2" xfId="51423"/>
    <cellStyle name="20% - Accent1 4 2 2 3 3 3" xfId="37419"/>
    <cellStyle name="20% - Accent1 4 2 2 3 4" xfId="16406"/>
    <cellStyle name="20% - Accent1 4 2 2 3 4 2" xfId="44420"/>
    <cellStyle name="20% - Accent1 4 2 2 3 5" xfId="30416"/>
    <cellStyle name="20% - Accent1 4 2 2 4" xfId="4147"/>
    <cellStyle name="20% - Accent1 4 2 2 4 2" xfId="11154"/>
    <cellStyle name="20% - Accent1 4 2 2 4 2 2" xfId="25158"/>
    <cellStyle name="20% - Accent1 4 2 2 4 2 2 2" xfId="53172"/>
    <cellStyle name="20% - Accent1 4 2 2 4 2 3" xfId="39168"/>
    <cellStyle name="20% - Accent1 4 2 2 4 3" xfId="18155"/>
    <cellStyle name="20% - Accent1 4 2 2 4 3 2" xfId="46169"/>
    <cellStyle name="20% - Accent1 4 2 2 4 4" xfId="32165"/>
    <cellStyle name="20% - Accent1 4 2 2 5" xfId="7653"/>
    <cellStyle name="20% - Accent1 4 2 2 5 2" xfId="21657"/>
    <cellStyle name="20% - Accent1 4 2 2 5 2 2" xfId="49671"/>
    <cellStyle name="20% - Accent1 4 2 2 5 3" xfId="35667"/>
    <cellStyle name="20% - Accent1 4 2 2 6" xfId="14654"/>
    <cellStyle name="20% - Accent1 4 2 2 6 2" xfId="42668"/>
    <cellStyle name="20% - Accent1 4 2 2 7" xfId="28664"/>
    <cellStyle name="20% - Accent1 4 2 3" xfId="915"/>
    <cellStyle name="20% - Accent1 4 2 3 2" xfId="1793"/>
    <cellStyle name="20% - Accent1 4 2 3 2 2" xfId="3561"/>
    <cellStyle name="20% - Accent1 4 2 3 2 2 2" xfId="7065"/>
    <cellStyle name="20% - Accent1 4 2 3 2 2 2 2" xfId="14072"/>
    <cellStyle name="20% - Accent1 4 2 3 2 2 2 2 2" xfId="28076"/>
    <cellStyle name="20% - Accent1 4 2 3 2 2 2 2 2 2" xfId="56090"/>
    <cellStyle name="20% - Accent1 4 2 3 2 2 2 2 3" xfId="42086"/>
    <cellStyle name="20% - Accent1 4 2 3 2 2 2 3" xfId="21073"/>
    <cellStyle name="20% - Accent1 4 2 3 2 2 2 3 2" xfId="49087"/>
    <cellStyle name="20% - Accent1 4 2 3 2 2 2 4" xfId="35083"/>
    <cellStyle name="20% - Accent1 4 2 3 2 2 3" xfId="10571"/>
    <cellStyle name="20% - Accent1 4 2 3 2 2 3 2" xfId="24575"/>
    <cellStyle name="20% - Accent1 4 2 3 2 2 3 2 2" xfId="52589"/>
    <cellStyle name="20% - Accent1 4 2 3 2 2 3 3" xfId="38585"/>
    <cellStyle name="20% - Accent1 4 2 3 2 2 4" xfId="17572"/>
    <cellStyle name="20% - Accent1 4 2 3 2 2 4 2" xfId="45586"/>
    <cellStyle name="20% - Accent1 4 2 3 2 2 5" xfId="31582"/>
    <cellStyle name="20% - Accent1 4 2 3 2 3" xfId="5313"/>
    <cellStyle name="20% - Accent1 4 2 3 2 3 2" xfId="12320"/>
    <cellStyle name="20% - Accent1 4 2 3 2 3 2 2" xfId="26324"/>
    <cellStyle name="20% - Accent1 4 2 3 2 3 2 2 2" xfId="54338"/>
    <cellStyle name="20% - Accent1 4 2 3 2 3 2 3" xfId="40334"/>
    <cellStyle name="20% - Accent1 4 2 3 2 3 3" xfId="19321"/>
    <cellStyle name="20% - Accent1 4 2 3 2 3 3 2" xfId="47335"/>
    <cellStyle name="20% - Accent1 4 2 3 2 3 4" xfId="33331"/>
    <cellStyle name="20% - Accent1 4 2 3 2 4" xfId="8819"/>
    <cellStyle name="20% - Accent1 4 2 3 2 4 2" xfId="22823"/>
    <cellStyle name="20% - Accent1 4 2 3 2 4 2 2" xfId="50837"/>
    <cellStyle name="20% - Accent1 4 2 3 2 4 3" xfId="36833"/>
    <cellStyle name="20% - Accent1 4 2 3 2 5" xfId="15820"/>
    <cellStyle name="20% - Accent1 4 2 3 2 5 2" xfId="43834"/>
    <cellStyle name="20% - Accent1 4 2 3 2 6" xfId="29830"/>
    <cellStyle name="20% - Accent1 4 2 3 3" xfId="2686"/>
    <cellStyle name="20% - Accent1 4 2 3 3 2" xfId="6190"/>
    <cellStyle name="20% - Accent1 4 2 3 3 2 2" xfId="13197"/>
    <cellStyle name="20% - Accent1 4 2 3 3 2 2 2" xfId="27201"/>
    <cellStyle name="20% - Accent1 4 2 3 3 2 2 2 2" xfId="55215"/>
    <cellStyle name="20% - Accent1 4 2 3 3 2 2 3" xfId="41211"/>
    <cellStyle name="20% - Accent1 4 2 3 3 2 3" xfId="20198"/>
    <cellStyle name="20% - Accent1 4 2 3 3 2 3 2" xfId="48212"/>
    <cellStyle name="20% - Accent1 4 2 3 3 2 4" xfId="34208"/>
    <cellStyle name="20% - Accent1 4 2 3 3 3" xfId="9696"/>
    <cellStyle name="20% - Accent1 4 2 3 3 3 2" xfId="23700"/>
    <cellStyle name="20% - Accent1 4 2 3 3 3 2 2" xfId="51714"/>
    <cellStyle name="20% - Accent1 4 2 3 3 3 3" xfId="37710"/>
    <cellStyle name="20% - Accent1 4 2 3 3 4" xfId="16697"/>
    <cellStyle name="20% - Accent1 4 2 3 3 4 2" xfId="44711"/>
    <cellStyle name="20% - Accent1 4 2 3 3 5" xfId="30707"/>
    <cellStyle name="20% - Accent1 4 2 3 4" xfId="4438"/>
    <cellStyle name="20% - Accent1 4 2 3 4 2" xfId="11445"/>
    <cellStyle name="20% - Accent1 4 2 3 4 2 2" xfId="25449"/>
    <cellStyle name="20% - Accent1 4 2 3 4 2 2 2" xfId="53463"/>
    <cellStyle name="20% - Accent1 4 2 3 4 2 3" xfId="39459"/>
    <cellStyle name="20% - Accent1 4 2 3 4 3" xfId="18446"/>
    <cellStyle name="20% - Accent1 4 2 3 4 3 2" xfId="46460"/>
    <cellStyle name="20% - Accent1 4 2 3 4 4" xfId="32456"/>
    <cellStyle name="20% - Accent1 4 2 3 5" xfId="7944"/>
    <cellStyle name="20% - Accent1 4 2 3 5 2" xfId="21948"/>
    <cellStyle name="20% - Accent1 4 2 3 5 2 2" xfId="49962"/>
    <cellStyle name="20% - Accent1 4 2 3 5 3" xfId="35958"/>
    <cellStyle name="20% - Accent1 4 2 3 6" xfId="14945"/>
    <cellStyle name="20% - Accent1 4 2 3 6 2" xfId="42959"/>
    <cellStyle name="20% - Accent1 4 2 3 7" xfId="28955"/>
    <cellStyle name="20% - Accent1 4 2 4" xfId="1211"/>
    <cellStyle name="20% - Accent1 4 2 4 2" xfId="2979"/>
    <cellStyle name="20% - Accent1 4 2 4 2 2" xfId="6483"/>
    <cellStyle name="20% - Accent1 4 2 4 2 2 2" xfId="13490"/>
    <cellStyle name="20% - Accent1 4 2 4 2 2 2 2" xfId="27494"/>
    <cellStyle name="20% - Accent1 4 2 4 2 2 2 2 2" xfId="55508"/>
    <cellStyle name="20% - Accent1 4 2 4 2 2 2 3" xfId="41504"/>
    <cellStyle name="20% - Accent1 4 2 4 2 2 3" xfId="20491"/>
    <cellStyle name="20% - Accent1 4 2 4 2 2 3 2" xfId="48505"/>
    <cellStyle name="20% - Accent1 4 2 4 2 2 4" xfId="34501"/>
    <cellStyle name="20% - Accent1 4 2 4 2 3" xfId="9989"/>
    <cellStyle name="20% - Accent1 4 2 4 2 3 2" xfId="23993"/>
    <cellStyle name="20% - Accent1 4 2 4 2 3 2 2" xfId="52007"/>
    <cellStyle name="20% - Accent1 4 2 4 2 3 3" xfId="38003"/>
    <cellStyle name="20% - Accent1 4 2 4 2 4" xfId="16990"/>
    <cellStyle name="20% - Accent1 4 2 4 2 4 2" xfId="45004"/>
    <cellStyle name="20% - Accent1 4 2 4 2 5" xfId="31000"/>
    <cellStyle name="20% - Accent1 4 2 4 3" xfId="4731"/>
    <cellStyle name="20% - Accent1 4 2 4 3 2" xfId="11738"/>
    <cellStyle name="20% - Accent1 4 2 4 3 2 2" xfId="25742"/>
    <cellStyle name="20% - Accent1 4 2 4 3 2 2 2" xfId="53756"/>
    <cellStyle name="20% - Accent1 4 2 4 3 2 3" xfId="39752"/>
    <cellStyle name="20% - Accent1 4 2 4 3 3" xfId="18739"/>
    <cellStyle name="20% - Accent1 4 2 4 3 3 2" xfId="46753"/>
    <cellStyle name="20% - Accent1 4 2 4 3 4" xfId="32749"/>
    <cellStyle name="20% - Accent1 4 2 4 4" xfId="8237"/>
    <cellStyle name="20% - Accent1 4 2 4 4 2" xfId="22241"/>
    <cellStyle name="20% - Accent1 4 2 4 4 2 2" xfId="50255"/>
    <cellStyle name="20% - Accent1 4 2 4 4 3" xfId="36251"/>
    <cellStyle name="20% - Accent1 4 2 4 5" xfId="15238"/>
    <cellStyle name="20% - Accent1 4 2 4 5 2" xfId="43252"/>
    <cellStyle name="20% - Accent1 4 2 4 6" xfId="29248"/>
    <cellStyle name="20% - Accent1 4 2 5" xfId="2104"/>
    <cellStyle name="20% - Accent1 4 2 5 2" xfId="5608"/>
    <cellStyle name="20% - Accent1 4 2 5 2 2" xfId="12615"/>
    <cellStyle name="20% - Accent1 4 2 5 2 2 2" xfId="26619"/>
    <cellStyle name="20% - Accent1 4 2 5 2 2 2 2" xfId="54633"/>
    <cellStyle name="20% - Accent1 4 2 5 2 2 3" xfId="40629"/>
    <cellStyle name="20% - Accent1 4 2 5 2 3" xfId="19616"/>
    <cellStyle name="20% - Accent1 4 2 5 2 3 2" xfId="47630"/>
    <cellStyle name="20% - Accent1 4 2 5 2 4" xfId="33626"/>
    <cellStyle name="20% - Accent1 4 2 5 3" xfId="9114"/>
    <cellStyle name="20% - Accent1 4 2 5 3 2" xfId="23118"/>
    <cellStyle name="20% - Accent1 4 2 5 3 2 2" xfId="51132"/>
    <cellStyle name="20% - Accent1 4 2 5 3 3" xfId="37128"/>
    <cellStyle name="20% - Accent1 4 2 5 4" xfId="16115"/>
    <cellStyle name="20% - Accent1 4 2 5 4 2" xfId="44129"/>
    <cellStyle name="20% - Accent1 4 2 5 5" xfId="30125"/>
    <cellStyle name="20% - Accent1 4 2 6" xfId="3856"/>
    <cellStyle name="20% - Accent1 4 2 6 2" xfId="10863"/>
    <cellStyle name="20% - Accent1 4 2 6 2 2" xfId="24867"/>
    <cellStyle name="20% - Accent1 4 2 6 2 2 2" xfId="52881"/>
    <cellStyle name="20% - Accent1 4 2 6 2 3" xfId="38877"/>
    <cellStyle name="20% - Accent1 4 2 6 3" xfId="17864"/>
    <cellStyle name="20% - Accent1 4 2 6 3 2" xfId="45878"/>
    <cellStyle name="20% - Accent1 4 2 6 4" xfId="31874"/>
    <cellStyle name="20% - Accent1 4 2 7" xfId="7362"/>
    <cellStyle name="20% - Accent1 4 2 7 2" xfId="21366"/>
    <cellStyle name="20% - Accent1 4 2 7 2 2" xfId="49380"/>
    <cellStyle name="20% - Accent1 4 2 7 3" xfId="35376"/>
    <cellStyle name="20% - Accent1 4 2 8" xfId="14363"/>
    <cellStyle name="20% - Accent1 4 2 8 2" xfId="42377"/>
    <cellStyle name="20% - Accent1 4 2 9" xfId="28373"/>
    <cellStyle name="20% - Accent1 4 3" xfId="430"/>
    <cellStyle name="20% - Accent1 4 3 2" xfId="721"/>
    <cellStyle name="20% - Accent1 4 3 2 2" xfId="1599"/>
    <cellStyle name="20% - Accent1 4 3 2 2 2" xfId="3367"/>
    <cellStyle name="20% - Accent1 4 3 2 2 2 2" xfId="6871"/>
    <cellStyle name="20% - Accent1 4 3 2 2 2 2 2" xfId="13878"/>
    <cellStyle name="20% - Accent1 4 3 2 2 2 2 2 2" xfId="27882"/>
    <cellStyle name="20% - Accent1 4 3 2 2 2 2 2 2 2" xfId="55896"/>
    <cellStyle name="20% - Accent1 4 3 2 2 2 2 2 3" xfId="41892"/>
    <cellStyle name="20% - Accent1 4 3 2 2 2 2 3" xfId="20879"/>
    <cellStyle name="20% - Accent1 4 3 2 2 2 2 3 2" xfId="48893"/>
    <cellStyle name="20% - Accent1 4 3 2 2 2 2 4" xfId="34889"/>
    <cellStyle name="20% - Accent1 4 3 2 2 2 3" xfId="10377"/>
    <cellStyle name="20% - Accent1 4 3 2 2 2 3 2" xfId="24381"/>
    <cellStyle name="20% - Accent1 4 3 2 2 2 3 2 2" xfId="52395"/>
    <cellStyle name="20% - Accent1 4 3 2 2 2 3 3" xfId="38391"/>
    <cellStyle name="20% - Accent1 4 3 2 2 2 4" xfId="17378"/>
    <cellStyle name="20% - Accent1 4 3 2 2 2 4 2" xfId="45392"/>
    <cellStyle name="20% - Accent1 4 3 2 2 2 5" xfId="31388"/>
    <cellStyle name="20% - Accent1 4 3 2 2 3" xfId="5119"/>
    <cellStyle name="20% - Accent1 4 3 2 2 3 2" xfId="12126"/>
    <cellStyle name="20% - Accent1 4 3 2 2 3 2 2" xfId="26130"/>
    <cellStyle name="20% - Accent1 4 3 2 2 3 2 2 2" xfId="54144"/>
    <cellStyle name="20% - Accent1 4 3 2 2 3 2 3" xfId="40140"/>
    <cellStyle name="20% - Accent1 4 3 2 2 3 3" xfId="19127"/>
    <cellStyle name="20% - Accent1 4 3 2 2 3 3 2" xfId="47141"/>
    <cellStyle name="20% - Accent1 4 3 2 2 3 4" xfId="33137"/>
    <cellStyle name="20% - Accent1 4 3 2 2 4" xfId="8625"/>
    <cellStyle name="20% - Accent1 4 3 2 2 4 2" xfId="22629"/>
    <cellStyle name="20% - Accent1 4 3 2 2 4 2 2" xfId="50643"/>
    <cellStyle name="20% - Accent1 4 3 2 2 4 3" xfId="36639"/>
    <cellStyle name="20% - Accent1 4 3 2 2 5" xfId="15626"/>
    <cellStyle name="20% - Accent1 4 3 2 2 5 2" xfId="43640"/>
    <cellStyle name="20% - Accent1 4 3 2 2 6" xfId="29636"/>
    <cellStyle name="20% - Accent1 4 3 2 3" xfId="2492"/>
    <cellStyle name="20% - Accent1 4 3 2 3 2" xfId="5996"/>
    <cellStyle name="20% - Accent1 4 3 2 3 2 2" xfId="13003"/>
    <cellStyle name="20% - Accent1 4 3 2 3 2 2 2" xfId="27007"/>
    <cellStyle name="20% - Accent1 4 3 2 3 2 2 2 2" xfId="55021"/>
    <cellStyle name="20% - Accent1 4 3 2 3 2 2 3" xfId="41017"/>
    <cellStyle name="20% - Accent1 4 3 2 3 2 3" xfId="20004"/>
    <cellStyle name="20% - Accent1 4 3 2 3 2 3 2" xfId="48018"/>
    <cellStyle name="20% - Accent1 4 3 2 3 2 4" xfId="34014"/>
    <cellStyle name="20% - Accent1 4 3 2 3 3" xfId="9502"/>
    <cellStyle name="20% - Accent1 4 3 2 3 3 2" xfId="23506"/>
    <cellStyle name="20% - Accent1 4 3 2 3 3 2 2" xfId="51520"/>
    <cellStyle name="20% - Accent1 4 3 2 3 3 3" xfId="37516"/>
    <cellStyle name="20% - Accent1 4 3 2 3 4" xfId="16503"/>
    <cellStyle name="20% - Accent1 4 3 2 3 4 2" xfId="44517"/>
    <cellStyle name="20% - Accent1 4 3 2 3 5" xfId="30513"/>
    <cellStyle name="20% - Accent1 4 3 2 4" xfId="4244"/>
    <cellStyle name="20% - Accent1 4 3 2 4 2" xfId="11251"/>
    <cellStyle name="20% - Accent1 4 3 2 4 2 2" xfId="25255"/>
    <cellStyle name="20% - Accent1 4 3 2 4 2 2 2" xfId="53269"/>
    <cellStyle name="20% - Accent1 4 3 2 4 2 3" xfId="39265"/>
    <cellStyle name="20% - Accent1 4 3 2 4 3" xfId="18252"/>
    <cellStyle name="20% - Accent1 4 3 2 4 3 2" xfId="46266"/>
    <cellStyle name="20% - Accent1 4 3 2 4 4" xfId="32262"/>
    <cellStyle name="20% - Accent1 4 3 2 5" xfId="7750"/>
    <cellStyle name="20% - Accent1 4 3 2 5 2" xfId="21754"/>
    <cellStyle name="20% - Accent1 4 3 2 5 2 2" xfId="49768"/>
    <cellStyle name="20% - Accent1 4 3 2 5 3" xfId="35764"/>
    <cellStyle name="20% - Accent1 4 3 2 6" xfId="14751"/>
    <cellStyle name="20% - Accent1 4 3 2 6 2" xfId="42765"/>
    <cellStyle name="20% - Accent1 4 3 2 7" xfId="28761"/>
    <cellStyle name="20% - Accent1 4 3 3" xfId="1012"/>
    <cellStyle name="20% - Accent1 4 3 3 2" xfId="1890"/>
    <cellStyle name="20% - Accent1 4 3 3 2 2" xfId="3658"/>
    <cellStyle name="20% - Accent1 4 3 3 2 2 2" xfId="7162"/>
    <cellStyle name="20% - Accent1 4 3 3 2 2 2 2" xfId="14169"/>
    <cellStyle name="20% - Accent1 4 3 3 2 2 2 2 2" xfId="28173"/>
    <cellStyle name="20% - Accent1 4 3 3 2 2 2 2 2 2" xfId="56187"/>
    <cellStyle name="20% - Accent1 4 3 3 2 2 2 2 3" xfId="42183"/>
    <cellStyle name="20% - Accent1 4 3 3 2 2 2 3" xfId="21170"/>
    <cellStyle name="20% - Accent1 4 3 3 2 2 2 3 2" xfId="49184"/>
    <cellStyle name="20% - Accent1 4 3 3 2 2 2 4" xfId="35180"/>
    <cellStyle name="20% - Accent1 4 3 3 2 2 3" xfId="10668"/>
    <cellStyle name="20% - Accent1 4 3 3 2 2 3 2" xfId="24672"/>
    <cellStyle name="20% - Accent1 4 3 3 2 2 3 2 2" xfId="52686"/>
    <cellStyle name="20% - Accent1 4 3 3 2 2 3 3" xfId="38682"/>
    <cellStyle name="20% - Accent1 4 3 3 2 2 4" xfId="17669"/>
    <cellStyle name="20% - Accent1 4 3 3 2 2 4 2" xfId="45683"/>
    <cellStyle name="20% - Accent1 4 3 3 2 2 5" xfId="31679"/>
    <cellStyle name="20% - Accent1 4 3 3 2 3" xfId="5410"/>
    <cellStyle name="20% - Accent1 4 3 3 2 3 2" xfId="12417"/>
    <cellStyle name="20% - Accent1 4 3 3 2 3 2 2" xfId="26421"/>
    <cellStyle name="20% - Accent1 4 3 3 2 3 2 2 2" xfId="54435"/>
    <cellStyle name="20% - Accent1 4 3 3 2 3 2 3" xfId="40431"/>
    <cellStyle name="20% - Accent1 4 3 3 2 3 3" xfId="19418"/>
    <cellStyle name="20% - Accent1 4 3 3 2 3 3 2" xfId="47432"/>
    <cellStyle name="20% - Accent1 4 3 3 2 3 4" xfId="33428"/>
    <cellStyle name="20% - Accent1 4 3 3 2 4" xfId="8916"/>
    <cellStyle name="20% - Accent1 4 3 3 2 4 2" xfId="22920"/>
    <cellStyle name="20% - Accent1 4 3 3 2 4 2 2" xfId="50934"/>
    <cellStyle name="20% - Accent1 4 3 3 2 4 3" xfId="36930"/>
    <cellStyle name="20% - Accent1 4 3 3 2 5" xfId="15917"/>
    <cellStyle name="20% - Accent1 4 3 3 2 5 2" xfId="43931"/>
    <cellStyle name="20% - Accent1 4 3 3 2 6" xfId="29927"/>
    <cellStyle name="20% - Accent1 4 3 3 3" xfId="2783"/>
    <cellStyle name="20% - Accent1 4 3 3 3 2" xfId="6287"/>
    <cellStyle name="20% - Accent1 4 3 3 3 2 2" xfId="13294"/>
    <cellStyle name="20% - Accent1 4 3 3 3 2 2 2" xfId="27298"/>
    <cellStyle name="20% - Accent1 4 3 3 3 2 2 2 2" xfId="55312"/>
    <cellStyle name="20% - Accent1 4 3 3 3 2 2 3" xfId="41308"/>
    <cellStyle name="20% - Accent1 4 3 3 3 2 3" xfId="20295"/>
    <cellStyle name="20% - Accent1 4 3 3 3 2 3 2" xfId="48309"/>
    <cellStyle name="20% - Accent1 4 3 3 3 2 4" xfId="34305"/>
    <cellStyle name="20% - Accent1 4 3 3 3 3" xfId="9793"/>
    <cellStyle name="20% - Accent1 4 3 3 3 3 2" xfId="23797"/>
    <cellStyle name="20% - Accent1 4 3 3 3 3 2 2" xfId="51811"/>
    <cellStyle name="20% - Accent1 4 3 3 3 3 3" xfId="37807"/>
    <cellStyle name="20% - Accent1 4 3 3 3 4" xfId="16794"/>
    <cellStyle name="20% - Accent1 4 3 3 3 4 2" xfId="44808"/>
    <cellStyle name="20% - Accent1 4 3 3 3 5" xfId="30804"/>
    <cellStyle name="20% - Accent1 4 3 3 4" xfId="4535"/>
    <cellStyle name="20% - Accent1 4 3 3 4 2" xfId="11542"/>
    <cellStyle name="20% - Accent1 4 3 3 4 2 2" xfId="25546"/>
    <cellStyle name="20% - Accent1 4 3 3 4 2 2 2" xfId="53560"/>
    <cellStyle name="20% - Accent1 4 3 3 4 2 3" xfId="39556"/>
    <cellStyle name="20% - Accent1 4 3 3 4 3" xfId="18543"/>
    <cellStyle name="20% - Accent1 4 3 3 4 3 2" xfId="46557"/>
    <cellStyle name="20% - Accent1 4 3 3 4 4" xfId="32553"/>
    <cellStyle name="20% - Accent1 4 3 3 5" xfId="8041"/>
    <cellStyle name="20% - Accent1 4 3 3 5 2" xfId="22045"/>
    <cellStyle name="20% - Accent1 4 3 3 5 2 2" xfId="50059"/>
    <cellStyle name="20% - Accent1 4 3 3 5 3" xfId="36055"/>
    <cellStyle name="20% - Accent1 4 3 3 6" xfId="15042"/>
    <cellStyle name="20% - Accent1 4 3 3 6 2" xfId="43056"/>
    <cellStyle name="20% - Accent1 4 3 3 7" xfId="29052"/>
    <cellStyle name="20% - Accent1 4 3 4" xfId="1308"/>
    <cellStyle name="20% - Accent1 4 3 4 2" xfId="3076"/>
    <cellStyle name="20% - Accent1 4 3 4 2 2" xfId="6580"/>
    <cellStyle name="20% - Accent1 4 3 4 2 2 2" xfId="13587"/>
    <cellStyle name="20% - Accent1 4 3 4 2 2 2 2" xfId="27591"/>
    <cellStyle name="20% - Accent1 4 3 4 2 2 2 2 2" xfId="55605"/>
    <cellStyle name="20% - Accent1 4 3 4 2 2 2 3" xfId="41601"/>
    <cellStyle name="20% - Accent1 4 3 4 2 2 3" xfId="20588"/>
    <cellStyle name="20% - Accent1 4 3 4 2 2 3 2" xfId="48602"/>
    <cellStyle name="20% - Accent1 4 3 4 2 2 4" xfId="34598"/>
    <cellStyle name="20% - Accent1 4 3 4 2 3" xfId="10086"/>
    <cellStyle name="20% - Accent1 4 3 4 2 3 2" xfId="24090"/>
    <cellStyle name="20% - Accent1 4 3 4 2 3 2 2" xfId="52104"/>
    <cellStyle name="20% - Accent1 4 3 4 2 3 3" xfId="38100"/>
    <cellStyle name="20% - Accent1 4 3 4 2 4" xfId="17087"/>
    <cellStyle name="20% - Accent1 4 3 4 2 4 2" xfId="45101"/>
    <cellStyle name="20% - Accent1 4 3 4 2 5" xfId="31097"/>
    <cellStyle name="20% - Accent1 4 3 4 3" xfId="4828"/>
    <cellStyle name="20% - Accent1 4 3 4 3 2" xfId="11835"/>
    <cellStyle name="20% - Accent1 4 3 4 3 2 2" xfId="25839"/>
    <cellStyle name="20% - Accent1 4 3 4 3 2 2 2" xfId="53853"/>
    <cellStyle name="20% - Accent1 4 3 4 3 2 3" xfId="39849"/>
    <cellStyle name="20% - Accent1 4 3 4 3 3" xfId="18836"/>
    <cellStyle name="20% - Accent1 4 3 4 3 3 2" xfId="46850"/>
    <cellStyle name="20% - Accent1 4 3 4 3 4" xfId="32846"/>
    <cellStyle name="20% - Accent1 4 3 4 4" xfId="8334"/>
    <cellStyle name="20% - Accent1 4 3 4 4 2" xfId="22338"/>
    <cellStyle name="20% - Accent1 4 3 4 4 2 2" xfId="50352"/>
    <cellStyle name="20% - Accent1 4 3 4 4 3" xfId="36348"/>
    <cellStyle name="20% - Accent1 4 3 4 5" xfId="15335"/>
    <cellStyle name="20% - Accent1 4 3 4 5 2" xfId="43349"/>
    <cellStyle name="20% - Accent1 4 3 4 6" xfId="29345"/>
    <cellStyle name="20% - Accent1 4 3 5" xfId="2201"/>
    <cellStyle name="20% - Accent1 4 3 5 2" xfId="5705"/>
    <cellStyle name="20% - Accent1 4 3 5 2 2" xfId="12712"/>
    <cellStyle name="20% - Accent1 4 3 5 2 2 2" xfId="26716"/>
    <cellStyle name="20% - Accent1 4 3 5 2 2 2 2" xfId="54730"/>
    <cellStyle name="20% - Accent1 4 3 5 2 2 3" xfId="40726"/>
    <cellStyle name="20% - Accent1 4 3 5 2 3" xfId="19713"/>
    <cellStyle name="20% - Accent1 4 3 5 2 3 2" xfId="47727"/>
    <cellStyle name="20% - Accent1 4 3 5 2 4" xfId="33723"/>
    <cellStyle name="20% - Accent1 4 3 5 3" xfId="9211"/>
    <cellStyle name="20% - Accent1 4 3 5 3 2" xfId="23215"/>
    <cellStyle name="20% - Accent1 4 3 5 3 2 2" xfId="51229"/>
    <cellStyle name="20% - Accent1 4 3 5 3 3" xfId="37225"/>
    <cellStyle name="20% - Accent1 4 3 5 4" xfId="16212"/>
    <cellStyle name="20% - Accent1 4 3 5 4 2" xfId="44226"/>
    <cellStyle name="20% - Accent1 4 3 5 5" xfId="30222"/>
    <cellStyle name="20% - Accent1 4 3 6" xfId="3953"/>
    <cellStyle name="20% - Accent1 4 3 6 2" xfId="10960"/>
    <cellStyle name="20% - Accent1 4 3 6 2 2" xfId="24964"/>
    <cellStyle name="20% - Accent1 4 3 6 2 2 2" xfId="52978"/>
    <cellStyle name="20% - Accent1 4 3 6 2 3" xfId="38974"/>
    <cellStyle name="20% - Accent1 4 3 6 3" xfId="17961"/>
    <cellStyle name="20% - Accent1 4 3 6 3 2" xfId="45975"/>
    <cellStyle name="20% - Accent1 4 3 6 4" xfId="31971"/>
    <cellStyle name="20% - Accent1 4 3 7" xfId="7459"/>
    <cellStyle name="20% - Accent1 4 3 7 2" xfId="21463"/>
    <cellStyle name="20% - Accent1 4 3 7 2 2" xfId="49477"/>
    <cellStyle name="20% - Accent1 4 3 7 3" xfId="35473"/>
    <cellStyle name="20% - Accent1 4 3 8" xfId="14460"/>
    <cellStyle name="20% - Accent1 4 3 8 2" xfId="42474"/>
    <cellStyle name="20% - Accent1 4 3 9" xfId="28470"/>
    <cellStyle name="20% - Accent1 4 4" xfId="527"/>
    <cellStyle name="20% - Accent1 4 4 2" xfId="1405"/>
    <cellStyle name="20% - Accent1 4 4 2 2" xfId="3173"/>
    <cellStyle name="20% - Accent1 4 4 2 2 2" xfId="6677"/>
    <cellStyle name="20% - Accent1 4 4 2 2 2 2" xfId="13684"/>
    <cellStyle name="20% - Accent1 4 4 2 2 2 2 2" xfId="27688"/>
    <cellStyle name="20% - Accent1 4 4 2 2 2 2 2 2" xfId="55702"/>
    <cellStyle name="20% - Accent1 4 4 2 2 2 2 3" xfId="41698"/>
    <cellStyle name="20% - Accent1 4 4 2 2 2 3" xfId="20685"/>
    <cellStyle name="20% - Accent1 4 4 2 2 2 3 2" xfId="48699"/>
    <cellStyle name="20% - Accent1 4 4 2 2 2 4" xfId="34695"/>
    <cellStyle name="20% - Accent1 4 4 2 2 3" xfId="10183"/>
    <cellStyle name="20% - Accent1 4 4 2 2 3 2" xfId="24187"/>
    <cellStyle name="20% - Accent1 4 4 2 2 3 2 2" xfId="52201"/>
    <cellStyle name="20% - Accent1 4 4 2 2 3 3" xfId="38197"/>
    <cellStyle name="20% - Accent1 4 4 2 2 4" xfId="17184"/>
    <cellStyle name="20% - Accent1 4 4 2 2 4 2" xfId="45198"/>
    <cellStyle name="20% - Accent1 4 4 2 2 5" xfId="31194"/>
    <cellStyle name="20% - Accent1 4 4 2 3" xfId="4925"/>
    <cellStyle name="20% - Accent1 4 4 2 3 2" xfId="11932"/>
    <cellStyle name="20% - Accent1 4 4 2 3 2 2" xfId="25936"/>
    <cellStyle name="20% - Accent1 4 4 2 3 2 2 2" xfId="53950"/>
    <cellStyle name="20% - Accent1 4 4 2 3 2 3" xfId="39946"/>
    <cellStyle name="20% - Accent1 4 4 2 3 3" xfId="18933"/>
    <cellStyle name="20% - Accent1 4 4 2 3 3 2" xfId="46947"/>
    <cellStyle name="20% - Accent1 4 4 2 3 4" xfId="32943"/>
    <cellStyle name="20% - Accent1 4 4 2 4" xfId="8431"/>
    <cellStyle name="20% - Accent1 4 4 2 4 2" xfId="22435"/>
    <cellStyle name="20% - Accent1 4 4 2 4 2 2" xfId="50449"/>
    <cellStyle name="20% - Accent1 4 4 2 4 3" xfId="36445"/>
    <cellStyle name="20% - Accent1 4 4 2 5" xfId="15432"/>
    <cellStyle name="20% - Accent1 4 4 2 5 2" xfId="43446"/>
    <cellStyle name="20% - Accent1 4 4 2 6" xfId="29442"/>
    <cellStyle name="20% - Accent1 4 4 3" xfId="2298"/>
    <cellStyle name="20% - Accent1 4 4 3 2" xfId="5802"/>
    <cellStyle name="20% - Accent1 4 4 3 2 2" xfId="12809"/>
    <cellStyle name="20% - Accent1 4 4 3 2 2 2" xfId="26813"/>
    <cellStyle name="20% - Accent1 4 4 3 2 2 2 2" xfId="54827"/>
    <cellStyle name="20% - Accent1 4 4 3 2 2 3" xfId="40823"/>
    <cellStyle name="20% - Accent1 4 4 3 2 3" xfId="19810"/>
    <cellStyle name="20% - Accent1 4 4 3 2 3 2" xfId="47824"/>
    <cellStyle name="20% - Accent1 4 4 3 2 4" xfId="33820"/>
    <cellStyle name="20% - Accent1 4 4 3 3" xfId="9308"/>
    <cellStyle name="20% - Accent1 4 4 3 3 2" xfId="23312"/>
    <cellStyle name="20% - Accent1 4 4 3 3 2 2" xfId="51326"/>
    <cellStyle name="20% - Accent1 4 4 3 3 3" xfId="37322"/>
    <cellStyle name="20% - Accent1 4 4 3 4" xfId="16309"/>
    <cellStyle name="20% - Accent1 4 4 3 4 2" xfId="44323"/>
    <cellStyle name="20% - Accent1 4 4 3 5" xfId="30319"/>
    <cellStyle name="20% - Accent1 4 4 4" xfId="4050"/>
    <cellStyle name="20% - Accent1 4 4 4 2" xfId="11057"/>
    <cellStyle name="20% - Accent1 4 4 4 2 2" xfId="25061"/>
    <cellStyle name="20% - Accent1 4 4 4 2 2 2" xfId="53075"/>
    <cellStyle name="20% - Accent1 4 4 4 2 3" xfId="39071"/>
    <cellStyle name="20% - Accent1 4 4 4 3" xfId="18058"/>
    <cellStyle name="20% - Accent1 4 4 4 3 2" xfId="46072"/>
    <cellStyle name="20% - Accent1 4 4 4 4" xfId="32068"/>
    <cellStyle name="20% - Accent1 4 4 5" xfId="7556"/>
    <cellStyle name="20% - Accent1 4 4 5 2" xfId="21560"/>
    <cellStyle name="20% - Accent1 4 4 5 2 2" xfId="49574"/>
    <cellStyle name="20% - Accent1 4 4 5 3" xfId="35570"/>
    <cellStyle name="20% - Accent1 4 4 6" xfId="14557"/>
    <cellStyle name="20% - Accent1 4 4 6 2" xfId="42571"/>
    <cellStyle name="20% - Accent1 4 4 7" xfId="28567"/>
    <cellStyle name="20% - Accent1 4 5" xfId="818"/>
    <cellStyle name="20% - Accent1 4 5 2" xfId="1696"/>
    <cellStyle name="20% - Accent1 4 5 2 2" xfId="3464"/>
    <cellStyle name="20% - Accent1 4 5 2 2 2" xfId="6968"/>
    <cellStyle name="20% - Accent1 4 5 2 2 2 2" xfId="13975"/>
    <cellStyle name="20% - Accent1 4 5 2 2 2 2 2" xfId="27979"/>
    <cellStyle name="20% - Accent1 4 5 2 2 2 2 2 2" xfId="55993"/>
    <cellStyle name="20% - Accent1 4 5 2 2 2 2 3" xfId="41989"/>
    <cellStyle name="20% - Accent1 4 5 2 2 2 3" xfId="20976"/>
    <cellStyle name="20% - Accent1 4 5 2 2 2 3 2" xfId="48990"/>
    <cellStyle name="20% - Accent1 4 5 2 2 2 4" xfId="34986"/>
    <cellStyle name="20% - Accent1 4 5 2 2 3" xfId="10474"/>
    <cellStyle name="20% - Accent1 4 5 2 2 3 2" xfId="24478"/>
    <cellStyle name="20% - Accent1 4 5 2 2 3 2 2" xfId="52492"/>
    <cellStyle name="20% - Accent1 4 5 2 2 3 3" xfId="38488"/>
    <cellStyle name="20% - Accent1 4 5 2 2 4" xfId="17475"/>
    <cellStyle name="20% - Accent1 4 5 2 2 4 2" xfId="45489"/>
    <cellStyle name="20% - Accent1 4 5 2 2 5" xfId="31485"/>
    <cellStyle name="20% - Accent1 4 5 2 3" xfId="5216"/>
    <cellStyle name="20% - Accent1 4 5 2 3 2" xfId="12223"/>
    <cellStyle name="20% - Accent1 4 5 2 3 2 2" xfId="26227"/>
    <cellStyle name="20% - Accent1 4 5 2 3 2 2 2" xfId="54241"/>
    <cellStyle name="20% - Accent1 4 5 2 3 2 3" xfId="40237"/>
    <cellStyle name="20% - Accent1 4 5 2 3 3" xfId="19224"/>
    <cellStyle name="20% - Accent1 4 5 2 3 3 2" xfId="47238"/>
    <cellStyle name="20% - Accent1 4 5 2 3 4" xfId="33234"/>
    <cellStyle name="20% - Accent1 4 5 2 4" xfId="8722"/>
    <cellStyle name="20% - Accent1 4 5 2 4 2" xfId="22726"/>
    <cellStyle name="20% - Accent1 4 5 2 4 2 2" xfId="50740"/>
    <cellStyle name="20% - Accent1 4 5 2 4 3" xfId="36736"/>
    <cellStyle name="20% - Accent1 4 5 2 5" xfId="15723"/>
    <cellStyle name="20% - Accent1 4 5 2 5 2" xfId="43737"/>
    <cellStyle name="20% - Accent1 4 5 2 6" xfId="29733"/>
    <cellStyle name="20% - Accent1 4 5 3" xfId="2589"/>
    <cellStyle name="20% - Accent1 4 5 3 2" xfId="6093"/>
    <cellStyle name="20% - Accent1 4 5 3 2 2" xfId="13100"/>
    <cellStyle name="20% - Accent1 4 5 3 2 2 2" xfId="27104"/>
    <cellStyle name="20% - Accent1 4 5 3 2 2 2 2" xfId="55118"/>
    <cellStyle name="20% - Accent1 4 5 3 2 2 3" xfId="41114"/>
    <cellStyle name="20% - Accent1 4 5 3 2 3" xfId="20101"/>
    <cellStyle name="20% - Accent1 4 5 3 2 3 2" xfId="48115"/>
    <cellStyle name="20% - Accent1 4 5 3 2 4" xfId="34111"/>
    <cellStyle name="20% - Accent1 4 5 3 3" xfId="9599"/>
    <cellStyle name="20% - Accent1 4 5 3 3 2" xfId="23603"/>
    <cellStyle name="20% - Accent1 4 5 3 3 2 2" xfId="51617"/>
    <cellStyle name="20% - Accent1 4 5 3 3 3" xfId="37613"/>
    <cellStyle name="20% - Accent1 4 5 3 4" xfId="16600"/>
    <cellStyle name="20% - Accent1 4 5 3 4 2" xfId="44614"/>
    <cellStyle name="20% - Accent1 4 5 3 5" xfId="30610"/>
    <cellStyle name="20% - Accent1 4 5 4" xfId="4341"/>
    <cellStyle name="20% - Accent1 4 5 4 2" xfId="11348"/>
    <cellStyle name="20% - Accent1 4 5 4 2 2" xfId="25352"/>
    <cellStyle name="20% - Accent1 4 5 4 2 2 2" xfId="53366"/>
    <cellStyle name="20% - Accent1 4 5 4 2 3" xfId="39362"/>
    <cellStyle name="20% - Accent1 4 5 4 3" xfId="18349"/>
    <cellStyle name="20% - Accent1 4 5 4 3 2" xfId="46363"/>
    <cellStyle name="20% - Accent1 4 5 4 4" xfId="32359"/>
    <cellStyle name="20% - Accent1 4 5 5" xfId="7847"/>
    <cellStyle name="20% - Accent1 4 5 5 2" xfId="21851"/>
    <cellStyle name="20% - Accent1 4 5 5 2 2" xfId="49865"/>
    <cellStyle name="20% - Accent1 4 5 5 3" xfId="35861"/>
    <cellStyle name="20% - Accent1 4 5 6" xfId="14848"/>
    <cellStyle name="20% - Accent1 4 5 6 2" xfId="42862"/>
    <cellStyle name="20% - Accent1 4 5 7" xfId="28858"/>
    <cellStyle name="20% - Accent1 4 6" xfId="1114"/>
    <cellStyle name="20% - Accent1 4 6 2" xfId="2882"/>
    <cellStyle name="20% - Accent1 4 6 2 2" xfId="6386"/>
    <cellStyle name="20% - Accent1 4 6 2 2 2" xfId="13393"/>
    <cellStyle name="20% - Accent1 4 6 2 2 2 2" xfId="27397"/>
    <cellStyle name="20% - Accent1 4 6 2 2 2 2 2" xfId="55411"/>
    <cellStyle name="20% - Accent1 4 6 2 2 2 3" xfId="41407"/>
    <cellStyle name="20% - Accent1 4 6 2 2 3" xfId="20394"/>
    <cellStyle name="20% - Accent1 4 6 2 2 3 2" xfId="48408"/>
    <cellStyle name="20% - Accent1 4 6 2 2 4" xfId="34404"/>
    <cellStyle name="20% - Accent1 4 6 2 3" xfId="9892"/>
    <cellStyle name="20% - Accent1 4 6 2 3 2" xfId="23896"/>
    <cellStyle name="20% - Accent1 4 6 2 3 2 2" xfId="51910"/>
    <cellStyle name="20% - Accent1 4 6 2 3 3" xfId="37906"/>
    <cellStyle name="20% - Accent1 4 6 2 4" xfId="16893"/>
    <cellStyle name="20% - Accent1 4 6 2 4 2" xfId="44907"/>
    <cellStyle name="20% - Accent1 4 6 2 5" xfId="30903"/>
    <cellStyle name="20% - Accent1 4 6 3" xfId="4634"/>
    <cellStyle name="20% - Accent1 4 6 3 2" xfId="11641"/>
    <cellStyle name="20% - Accent1 4 6 3 2 2" xfId="25645"/>
    <cellStyle name="20% - Accent1 4 6 3 2 2 2" xfId="53659"/>
    <cellStyle name="20% - Accent1 4 6 3 2 3" xfId="39655"/>
    <cellStyle name="20% - Accent1 4 6 3 3" xfId="18642"/>
    <cellStyle name="20% - Accent1 4 6 3 3 2" xfId="46656"/>
    <cellStyle name="20% - Accent1 4 6 3 4" xfId="32652"/>
    <cellStyle name="20% - Accent1 4 6 4" xfId="8140"/>
    <cellStyle name="20% - Accent1 4 6 4 2" xfId="22144"/>
    <cellStyle name="20% - Accent1 4 6 4 2 2" xfId="50158"/>
    <cellStyle name="20% - Accent1 4 6 4 3" xfId="36154"/>
    <cellStyle name="20% - Accent1 4 6 5" xfId="15141"/>
    <cellStyle name="20% - Accent1 4 6 5 2" xfId="43155"/>
    <cellStyle name="20% - Accent1 4 6 6" xfId="29151"/>
    <cellStyle name="20% - Accent1 4 7" xfId="2002"/>
    <cellStyle name="20% - Accent1 4 7 2" xfId="5511"/>
    <cellStyle name="20% - Accent1 4 7 2 2" xfId="12518"/>
    <cellStyle name="20% - Accent1 4 7 2 2 2" xfId="26522"/>
    <cellStyle name="20% - Accent1 4 7 2 2 2 2" xfId="54536"/>
    <cellStyle name="20% - Accent1 4 7 2 2 3" xfId="40532"/>
    <cellStyle name="20% - Accent1 4 7 2 3" xfId="19519"/>
    <cellStyle name="20% - Accent1 4 7 2 3 2" xfId="47533"/>
    <cellStyle name="20% - Accent1 4 7 2 4" xfId="33529"/>
    <cellStyle name="20% - Accent1 4 7 3" xfId="9017"/>
    <cellStyle name="20% - Accent1 4 7 3 2" xfId="23021"/>
    <cellStyle name="20% - Accent1 4 7 3 2 2" xfId="51035"/>
    <cellStyle name="20% - Accent1 4 7 3 3" xfId="37031"/>
    <cellStyle name="20% - Accent1 4 7 4" xfId="16018"/>
    <cellStyle name="20% - Accent1 4 7 4 2" xfId="44032"/>
    <cellStyle name="20% - Accent1 4 7 5" xfId="30028"/>
    <cellStyle name="20% - Accent1 4 8" xfId="3759"/>
    <cellStyle name="20% - Accent1 4 8 2" xfId="10766"/>
    <cellStyle name="20% - Accent1 4 8 2 2" xfId="24770"/>
    <cellStyle name="20% - Accent1 4 8 2 2 2" xfId="52784"/>
    <cellStyle name="20% - Accent1 4 8 2 3" xfId="38780"/>
    <cellStyle name="20% - Accent1 4 8 3" xfId="17767"/>
    <cellStyle name="20% - Accent1 4 8 3 2" xfId="45781"/>
    <cellStyle name="20% - Accent1 4 8 4" xfId="31777"/>
    <cellStyle name="20% - Accent1 4 9" xfId="7265"/>
    <cellStyle name="20% - Accent1 4 9 2" xfId="21269"/>
    <cellStyle name="20% - Accent1 4 9 2 2" xfId="49283"/>
    <cellStyle name="20% - Accent1 4 9 3" xfId="35279"/>
    <cellStyle name="20% - Accent1 5" xfId="282"/>
    <cellStyle name="20% - Accent1 5 2" xfId="575"/>
    <cellStyle name="20% - Accent1 5 2 2" xfId="1453"/>
    <cellStyle name="20% - Accent1 5 2 2 2" xfId="3221"/>
    <cellStyle name="20% - Accent1 5 2 2 2 2" xfId="6725"/>
    <cellStyle name="20% - Accent1 5 2 2 2 2 2" xfId="13732"/>
    <cellStyle name="20% - Accent1 5 2 2 2 2 2 2" xfId="27736"/>
    <cellStyle name="20% - Accent1 5 2 2 2 2 2 2 2" xfId="55750"/>
    <cellStyle name="20% - Accent1 5 2 2 2 2 2 3" xfId="41746"/>
    <cellStyle name="20% - Accent1 5 2 2 2 2 3" xfId="20733"/>
    <cellStyle name="20% - Accent1 5 2 2 2 2 3 2" xfId="48747"/>
    <cellStyle name="20% - Accent1 5 2 2 2 2 4" xfId="34743"/>
    <cellStyle name="20% - Accent1 5 2 2 2 3" xfId="10231"/>
    <cellStyle name="20% - Accent1 5 2 2 2 3 2" xfId="24235"/>
    <cellStyle name="20% - Accent1 5 2 2 2 3 2 2" xfId="52249"/>
    <cellStyle name="20% - Accent1 5 2 2 2 3 3" xfId="38245"/>
    <cellStyle name="20% - Accent1 5 2 2 2 4" xfId="17232"/>
    <cellStyle name="20% - Accent1 5 2 2 2 4 2" xfId="45246"/>
    <cellStyle name="20% - Accent1 5 2 2 2 5" xfId="31242"/>
    <cellStyle name="20% - Accent1 5 2 2 3" xfId="4973"/>
    <cellStyle name="20% - Accent1 5 2 2 3 2" xfId="11980"/>
    <cellStyle name="20% - Accent1 5 2 2 3 2 2" xfId="25984"/>
    <cellStyle name="20% - Accent1 5 2 2 3 2 2 2" xfId="53998"/>
    <cellStyle name="20% - Accent1 5 2 2 3 2 3" xfId="39994"/>
    <cellStyle name="20% - Accent1 5 2 2 3 3" xfId="18981"/>
    <cellStyle name="20% - Accent1 5 2 2 3 3 2" xfId="46995"/>
    <cellStyle name="20% - Accent1 5 2 2 3 4" xfId="32991"/>
    <cellStyle name="20% - Accent1 5 2 2 4" xfId="8479"/>
    <cellStyle name="20% - Accent1 5 2 2 4 2" xfId="22483"/>
    <cellStyle name="20% - Accent1 5 2 2 4 2 2" xfId="50497"/>
    <cellStyle name="20% - Accent1 5 2 2 4 3" xfId="36493"/>
    <cellStyle name="20% - Accent1 5 2 2 5" xfId="15480"/>
    <cellStyle name="20% - Accent1 5 2 2 5 2" xfId="43494"/>
    <cellStyle name="20% - Accent1 5 2 2 6" xfId="29490"/>
    <cellStyle name="20% - Accent1 5 2 3" xfId="2346"/>
    <cellStyle name="20% - Accent1 5 2 3 2" xfId="5850"/>
    <cellStyle name="20% - Accent1 5 2 3 2 2" xfId="12857"/>
    <cellStyle name="20% - Accent1 5 2 3 2 2 2" xfId="26861"/>
    <cellStyle name="20% - Accent1 5 2 3 2 2 2 2" xfId="54875"/>
    <cellStyle name="20% - Accent1 5 2 3 2 2 3" xfId="40871"/>
    <cellStyle name="20% - Accent1 5 2 3 2 3" xfId="19858"/>
    <cellStyle name="20% - Accent1 5 2 3 2 3 2" xfId="47872"/>
    <cellStyle name="20% - Accent1 5 2 3 2 4" xfId="33868"/>
    <cellStyle name="20% - Accent1 5 2 3 3" xfId="9356"/>
    <cellStyle name="20% - Accent1 5 2 3 3 2" xfId="23360"/>
    <cellStyle name="20% - Accent1 5 2 3 3 2 2" xfId="51374"/>
    <cellStyle name="20% - Accent1 5 2 3 3 3" xfId="37370"/>
    <cellStyle name="20% - Accent1 5 2 3 4" xfId="16357"/>
    <cellStyle name="20% - Accent1 5 2 3 4 2" xfId="44371"/>
    <cellStyle name="20% - Accent1 5 2 3 5" xfId="30367"/>
    <cellStyle name="20% - Accent1 5 2 4" xfId="4098"/>
    <cellStyle name="20% - Accent1 5 2 4 2" xfId="11105"/>
    <cellStyle name="20% - Accent1 5 2 4 2 2" xfId="25109"/>
    <cellStyle name="20% - Accent1 5 2 4 2 2 2" xfId="53123"/>
    <cellStyle name="20% - Accent1 5 2 4 2 3" xfId="39119"/>
    <cellStyle name="20% - Accent1 5 2 4 3" xfId="18106"/>
    <cellStyle name="20% - Accent1 5 2 4 3 2" xfId="46120"/>
    <cellStyle name="20% - Accent1 5 2 4 4" xfId="32116"/>
    <cellStyle name="20% - Accent1 5 2 5" xfId="7604"/>
    <cellStyle name="20% - Accent1 5 2 5 2" xfId="21608"/>
    <cellStyle name="20% - Accent1 5 2 5 2 2" xfId="49622"/>
    <cellStyle name="20% - Accent1 5 2 5 3" xfId="35618"/>
    <cellStyle name="20% - Accent1 5 2 6" xfId="14605"/>
    <cellStyle name="20% - Accent1 5 2 6 2" xfId="42619"/>
    <cellStyle name="20% - Accent1 5 2 7" xfId="28615"/>
    <cellStyle name="20% - Accent1 5 3" xfId="866"/>
    <cellStyle name="20% - Accent1 5 3 2" xfId="1744"/>
    <cellStyle name="20% - Accent1 5 3 2 2" xfId="3512"/>
    <cellStyle name="20% - Accent1 5 3 2 2 2" xfId="7016"/>
    <cellStyle name="20% - Accent1 5 3 2 2 2 2" xfId="14023"/>
    <cellStyle name="20% - Accent1 5 3 2 2 2 2 2" xfId="28027"/>
    <cellStyle name="20% - Accent1 5 3 2 2 2 2 2 2" xfId="56041"/>
    <cellStyle name="20% - Accent1 5 3 2 2 2 2 3" xfId="42037"/>
    <cellStyle name="20% - Accent1 5 3 2 2 2 3" xfId="21024"/>
    <cellStyle name="20% - Accent1 5 3 2 2 2 3 2" xfId="49038"/>
    <cellStyle name="20% - Accent1 5 3 2 2 2 4" xfId="35034"/>
    <cellStyle name="20% - Accent1 5 3 2 2 3" xfId="10522"/>
    <cellStyle name="20% - Accent1 5 3 2 2 3 2" xfId="24526"/>
    <cellStyle name="20% - Accent1 5 3 2 2 3 2 2" xfId="52540"/>
    <cellStyle name="20% - Accent1 5 3 2 2 3 3" xfId="38536"/>
    <cellStyle name="20% - Accent1 5 3 2 2 4" xfId="17523"/>
    <cellStyle name="20% - Accent1 5 3 2 2 4 2" xfId="45537"/>
    <cellStyle name="20% - Accent1 5 3 2 2 5" xfId="31533"/>
    <cellStyle name="20% - Accent1 5 3 2 3" xfId="5264"/>
    <cellStyle name="20% - Accent1 5 3 2 3 2" xfId="12271"/>
    <cellStyle name="20% - Accent1 5 3 2 3 2 2" xfId="26275"/>
    <cellStyle name="20% - Accent1 5 3 2 3 2 2 2" xfId="54289"/>
    <cellStyle name="20% - Accent1 5 3 2 3 2 3" xfId="40285"/>
    <cellStyle name="20% - Accent1 5 3 2 3 3" xfId="19272"/>
    <cellStyle name="20% - Accent1 5 3 2 3 3 2" xfId="47286"/>
    <cellStyle name="20% - Accent1 5 3 2 3 4" xfId="33282"/>
    <cellStyle name="20% - Accent1 5 3 2 4" xfId="8770"/>
    <cellStyle name="20% - Accent1 5 3 2 4 2" xfId="22774"/>
    <cellStyle name="20% - Accent1 5 3 2 4 2 2" xfId="50788"/>
    <cellStyle name="20% - Accent1 5 3 2 4 3" xfId="36784"/>
    <cellStyle name="20% - Accent1 5 3 2 5" xfId="15771"/>
    <cellStyle name="20% - Accent1 5 3 2 5 2" xfId="43785"/>
    <cellStyle name="20% - Accent1 5 3 2 6" xfId="29781"/>
    <cellStyle name="20% - Accent1 5 3 3" xfId="2637"/>
    <cellStyle name="20% - Accent1 5 3 3 2" xfId="6141"/>
    <cellStyle name="20% - Accent1 5 3 3 2 2" xfId="13148"/>
    <cellStyle name="20% - Accent1 5 3 3 2 2 2" xfId="27152"/>
    <cellStyle name="20% - Accent1 5 3 3 2 2 2 2" xfId="55166"/>
    <cellStyle name="20% - Accent1 5 3 3 2 2 3" xfId="41162"/>
    <cellStyle name="20% - Accent1 5 3 3 2 3" xfId="20149"/>
    <cellStyle name="20% - Accent1 5 3 3 2 3 2" xfId="48163"/>
    <cellStyle name="20% - Accent1 5 3 3 2 4" xfId="34159"/>
    <cellStyle name="20% - Accent1 5 3 3 3" xfId="9647"/>
    <cellStyle name="20% - Accent1 5 3 3 3 2" xfId="23651"/>
    <cellStyle name="20% - Accent1 5 3 3 3 2 2" xfId="51665"/>
    <cellStyle name="20% - Accent1 5 3 3 3 3" xfId="37661"/>
    <cellStyle name="20% - Accent1 5 3 3 4" xfId="16648"/>
    <cellStyle name="20% - Accent1 5 3 3 4 2" xfId="44662"/>
    <cellStyle name="20% - Accent1 5 3 3 5" xfId="30658"/>
    <cellStyle name="20% - Accent1 5 3 4" xfId="4389"/>
    <cellStyle name="20% - Accent1 5 3 4 2" xfId="11396"/>
    <cellStyle name="20% - Accent1 5 3 4 2 2" xfId="25400"/>
    <cellStyle name="20% - Accent1 5 3 4 2 2 2" xfId="53414"/>
    <cellStyle name="20% - Accent1 5 3 4 2 3" xfId="39410"/>
    <cellStyle name="20% - Accent1 5 3 4 3" xfId="18397"/>
    <cellStyle name="20% - Accent1 5 3 4 3 2" xfId="46411"/>
    <cellStyle name="20% - Accent1 5 3 4 4" xfId="32407"/>
    <cellStyle name="20% - Accent1 5 3 5" xfId="7895"/>
    <cellStyle name="20% - Accent1 5 3 5 2" xfId="21899"/>
    <cellStyle name="20% - Accent1 5 3 5 2 2" xfId="49913"/>
    <cellStyle name="20% - Accent1 5 3 5 3" xfId="35909"/>
    <cellStyle name="20% - Accent1 5 3 6" xfId="14896"/>
    <cellStyle name="20% - Accent1 5 3 6 2" xfId="42910"/>
    <cellStyle name="20% - Accent1 5 3 7" xfId="28906"/>
    <cellStyle name="20% - Accent1 5 4" xfId="1162"/>
    <cellStyle name="20% - Accent1 5 4 2" xfId="2930"/>
    <cellStyle name="20% - Accent1 5 4 2 2" xfId="6434"/>
    <cellStyle name="20% - Accent1 5 4 2 2 2" xfId="13441"/>
    <cellStyle name="20% - Accent1 5 4 2 2 2 2" xfId="27445"/>
    <cellStyle name="20% - Accent1 5 4 2 2 2 2 2" xfId="55459"/>
    <cellStyle name="20% - Accent1 5 4 2 2 2 3" xfId="41455"/>
    <cellStyle name="20% - Accent1 5 4 2 2 3" xfId="20442"/>
    <cellStyle name="20% - Accent1 5 4 2 2 3 2" xfId="48456"/>
    <cellStyle name="20% - Accent1 5 4 2 2 4" xfId="34452"/>
    <cellStyle name="20% - Accent1 5 4 2 3" xfId="9940"/>
    <cellStyle name="20% - Accent1 5 4 2 3 2" xfId="23944"/>
    <cellStyle name="20% - Accent1 5 4 2 3 2 2" xfId="51958"/>
    <cellStyle name="20% - Accent1 5 4 2 3 3" xfId="37954"/>
    <cellStyle name="20% - Accent1 5 4 2 4" xfId="16941"/>
    <cellStyle name="20% - Accent1 5 4 2 4 2" xfId="44955"/>
    <cellStyle name="20% - Accent1 5 4 2 5" xfId="30951"/>
    <cellStyle name="20% - Accent1 5 4 3" xfId="4682"/>
    <cellStyle name="20% - Accent1 5 4 3 2" xfId="11689"/>
    <cellStyle name="20% - Accent1 5 4 3 2 2" xfId="25693"/>
    <cellStyle name="20% - Accent1 5 4 3 2 2 2" xfId="53707"/>
    <cellStyle name="20% - Accent1 5 4 3 2 3" xfId="39703"/>
    <cellStyle name="20% - Accent1 5 4 3 3" xfId="18690"/>
    <cellStyle name="20% - Accent1 5 4 3 3 2" xfId="46704"/>
    <cellStyle name="20% - Accent1 5 4 3 4" xfId="32700"/>
    <cellStyle name="20% - Accent1 5 4 4" xfId="8188"/>
    <cellStyle name="20% - Accent1 5 4 4 2" xfId="22192"/>
    <cellStyle name="20% - Accent1 5 4 4 2 2" xfId="50206"/>
    <cellStyle name="20% - Accent1 5 4 4 3" xfId="36202"/>
    <cellStyle name="20% - Accent1 5 4 5" xfId="15189"/>
    <cellStyle name="20% - Accent1 5 4 5 2" xfId="43203"/>
    <cellStyle name="20% - Accent1 5 4 6" xfId="29199"/>
    <cellStyle name="20% - Accent1 5 5" xfId="2055"/>
    <cellStyle name="20% - Accent1 5 5 2" xfId="5559"/>
    <cellStyle name="20% - Accent1 5 5 2 2" xfId="12566"/>
    <cellStyle name="20% - Accent1 5 5 2 2 2" xfId="26570"/>
    <cellStyle name="20% - Accent1 5 5 2 2 2 2" xfId="54584"/>
    <cellStyle name="20% - Accent1 5 5 2 2 3" xfId="40580"/>
    <cellStyle name="20% - Accent1 5 5 2 3" xfId="19567"/>
    <cellStyle name="20% - Accent1 5 5 2 3 2" xfId="47581"/>
    <cellStyle name="20% - Accent1 5 5 2 4" xfId="33577"/>
    <cellStyle name="20% - Accent1 5 5 3" xfId="9065"/>
    <cellStyle name="20% - Accent1 5 5 3 2" xfId="23069"/>
    <cellStyle name="20% - Accent1 5 5 3 2 2" xfId="51083"/>
    <cellStyle name="20% - Accent1 5 5 3 3" xfId="37079"/>
    <cellStyle name="20% - Accent1 5 5 4" xfId="16066"/>
    <cellStyle name="20% - Accent1 5 5 4 2" xfId="44080"/>
    <cellStyle name="20% - Accent1 5 5 5" xfId="30076"/>
    <cellStyle name="20% - Accent1 5 6" xfId="3807"/>
    <cellStyle name="20% - Accent1 5 6 2" xfId="10814"/>
    <cellStyle name="20% - Accent1 5 6 2 2" xfId="24818"/>
    <cellStyle name="20% - Accent1 5 6 2 2 2" xfId="52832"/>
    <cellStyle name="20% - Accent1 5 6 2 3" xfId="38828"/>
    <cellStyle name="20% - Accent1 5 6 3" xfId="17815"/>
    <cellStyle name="20% - Accent1 5 6 3 2" xfId="45829"/>
    <cellStyle name="20% - Accent1 5 6 4" xfId="31825"/>
    <cellStyle name="20% - Accent1 5 7" xfId="7313"/>
    <cellStyle name="20% - Accent1 5 7 2" xfId="21317"/>
    <cellStyle name="20% - Accent1 5 7 2 2" xfId="49331"/>
    <cellStyle name="20% - Accent1 5 7 3" xfId="35327"/>
    <cellStyle name="20% - Accent1 5 8" xfId="14314"/>
    <cellStyle name="20% - Accent1 5 8 2" xfId="42328"/>
    <cellStyle name="20% - Accent1 5 9" xfId="28324"/>
    <cellStyle name="20% - Accent1 6" xfId="381"/>
    <cellStyle name="20% - Accent1 6 2" xfId="672"/>
    <cellStyle name="20% - Accent1 6 2 2" xfId="1550"/>
    <cellStyle name="20% - Accent1 6 2 2 2" xfId="3318"/>
    <cellStyle name="20% - Accent1 6 2 2 2 2" xfId="6822"/>
    <cellStyle name="20% - Accent1 6 2 2 2 2 2" xfId="13829"/>
    <cellStyle name="20% - Accent1 6 2 2 2 2 2 2" xfId="27833"/>
    <cellStyle name="20% - Accent1 6 2 2 2 2 2 2 2" xfId="55847"/>
    <cellStyle name="20% - Accent1 6 2 2 2 2 2 3" xfId="41843"/>
    <cellStyle name="20% - Accent1 6 2 2 2 2 3" xfId="20830"/>
    <cellStyle name="20% - Accent1 6 2 2 2 2 3 2" xfId="48844"/>
    <cellStyle name="20% - Accent1 6 2 2 2 2 4" xfId="34840"/>
    <cellStyle name="20% - Accent1 6 2 2 2 3" xfId="10328"/>
    <cellStyle name="20% - Accent1 6 2 2 2 3 2" xfId="24332"/>
    <cellStyle name="20% - Accent1 6 2 2 2 3 2 2" xfId="52346"/>
    <cellStyle name="20% - Accent1 6 2 2 2 3 3" xfId="38342"/>
    <cellStyle name="20% - Accent1 6 2 2 2 4" xfId="17329"/>
    <cellStyle name="20% - Accent1 6 2 2 2 4 2" xfId="45343"/>
    <cellStyle name="20% - Accent1 6 2 2 2 5" xfId="31339"/>
    <cellStyle name="20% - Accent1 6 2 2 3" xfId="5070"/>
    <cellStyle name="20% - Accent1 6 2 2 3 2" xfId="12077"/>
    <cellStyle name="20% - Accent1 6 2 2 3 2 2" xfId="26081"/>
    <cellStyle name="20% - Accent1 6 2 2 3 2 2 2" xfId="54095"/>
    <cellStyle name="20% - Accent1 6 2 2 3 2 3" xfId="40091"/>
    <cellStyle name="20% - Accent1 6 2 2 3 3" xfId="19078"/>
    <cellStyle name="20% - Accent1 6 2 2 3 3 2" xfId="47092"/>
    <cellStyle name="20% - Accent1 6 2 2 3 4" xfId="33088"/>
    <cellStyle name="20% - Accent1 6 2 2 4" xfId="8576"/>
    <cellStyle name="20% - Accent1 6 2 2 4 2" xfId="22580"/>
    <cellStyle name="20% - Accent1 6 2 2 4 2 2" xfId="50594"/>
    <cellStyle name="20% - Accent1 6 2 2 4 3" xfId="36590"/>
    <cellStyle name="20% - Accent1 6 2 2 5" xfId="15577"/>
    <cellStyle name="20% - Accent1 6 2 2 5 2" xfId="43591"/>
    <cellStyle name="20% - Accent1 6 2 2 6" xfId="29587"/>
    <cellStyle name="20% - Accent1 6 2 3" xfId="2443"/>
    <cellStyle name="20% - Accent1 6 2 3 2" xfId="5947"/>
    <cellStyle name="20% - Accent1 6 2 3 2 2" xfId="12954"/>
    <cellStyle name="20% - Accent1 6 2 3 2 2 2" xfId="26958"/>
    <cellStyle name="20% - Accent1 6 2 3 2 2 2 2" xfId="54972"/>
    <cellStyle name="20% - Accent1 6 2 3 2 2 3" xfId="40968"/>
    <cellStyle name="20% - Accent1 6 2 3 2 3" xfId="19955"/>
    <cellStyle name="20% - Accent1 6 2 3 2 3 2" xfId="47969"/>
    <cellStyle name="20% - Accent1 6 2 3 2 4" xfId="33965"/>
    <cellStyle name="20% - Accent1 6 2 3 3" xfId="9453"/>
    <cellStyle name="20% - Accent1 6 2 3 3 2" xfId="23457"/>
    <cellStyle name="20% - Accent1 6 2 3 3 2 2" xfId="51471"/>
    <cellStyle name="20% - Accent1 6 2 3 3 3" xfId="37467"/>
    <cellStyle name="20% - Accent1 6 2 3 4" xfId="16454"/>
    <cellStyle name="20% - Accent1 6 2 3 4 2" xfId="44468"/>
    <cellStyle name="20% - Accent1 6 2 3 5" xfId="30464"/>
    <cellStyle name="20% - Accent1 6 2 4" xfId="4195"/>
    <cellStyle name="20% - Accent1 6 2 4 2" xfId="11202"/>
    <cellStyle name="20% - Accent1 6 2 4 2 2" xfId="25206"/>
    <cellStyle name="20% - Accent1 6 2 4 2 2 2" xfId="53220"/>
    <cellStyle name="20% - Accent1 6 2 4 2 3" xfId="39216"/>
    <cellStyle name="20% - Accent1 6 2 4 3" xfId="18203"/>
    <cellStyle name="20% - Accent1 6 2 4 3 2" xfId="46217"/>
    <cellStyle name="20% - Accent1 6 2 4 4" xfId="32213"/>
    <cellStyle name="20% - Accent1 6 2 5" xfId="7701"/>
    <cellStyle name="20% - Accent1 6 2 5 2" xfId="21705"/>
    <cellStyle name="20% - Accent1 6 2 5 2 2" xfId="49719"/>
    <cellStyle name="20% - Accent1 6 2 5 3" xfId="35715"/>
    <cellStyle name="20% - Accent1 6 2 6" xfId="14702"/>
    <cellStyle name="20% - Accent1 6 2 6 2" xfId="42716"/>
    <cellStyle name="20% - Accent1 6 2 7" xfId="28712"/>
    <cellStyle name="20% - Accent1 6 3" xfId="963"/>
    <cellStyle name="20% - Accent1 6 3 2" xfId="1841"/>
    <cellStyle name="20% - Accent1 6 3 2 2" xfId="3609"/>
    <cellStyle name="20% - Accent1 6 3 2 2 2" xfId="7113"/>
    <cellStyle name="20% - Accent1 6 3 2 2 2 2" xfId="14120"/>
    <cellStyle name="20% - Accent1 6 3 2 2 2 2 2" xfId="28124"/>
    <cellStyle name="20% - Accent1 6 3 2 2 2 2 2 2" xfId="56138"/>
    <cellStyle name="20% - Accent1 6 3 2 2 2 2 3" xfId="42134"/>
    <cellStyle name="20% - Accent1 6 3 2 2 2 3" xfId="21121"/>
    <cellStyle name="20% - Accent1 6 3 2 2 2 3 2" xfId="49135"/>
    <cellStyle name="20% - Accent1 6 3 2 2 2 4" xfId="35131"/>
    <cellStyle name="20% - Accent1 6 3 2 2 3" xfId="10619"/>
    <cellStyle name="20% - Accent1 6 3 2 2 3 2" xfId="24623"/>
    <cellStyle name="20% - Accent1 6 3 2 2 3 2 2" xfId="52637"/>
    <cellStyle name="20% - Accent1 6 3 2 2 3 3" xfId="38633"/>
    <cellStyle name="20% - Accent1 6 3 2 2 4" xfId="17620"/>
    <cellStyle name="20% - Accent1 6 3 2 2 4 2" xfId="45634"/>
    <cellStyle name="20% - Accent1 6 3 2 2 5" xfId="31630"/>
    <cellStyle name="20% - Accent1 6 3 2 3" xfId="5361"/>
    <cellStyle name="20% - Accent1 6 3 2 3 2" xfId="12368"/>
    <cellStyle name="20% - Accent1 6 3 2 3 2 2" xfId="26372"/>
    <cellStyle name="20% - Accent1 6 3 2 3 2 2 2" xfId="54386"/>
    <cellStyle name="20% - Accent1 6 3 2 3 2 3" xfId="40382"/>
    <cellStyle name="20% - Accent1 6 3 2 3 3" xfId="19369"/>
    <cellStyle name="20% - Accent1 6 3 2 3 3 2" xfId="47383"/>
    <cellStyle name="20% - Accent1 6 3 2 3 4" xfId="33379"/>
    <cellStyle name="20% - Accent1 6 3 2 4" xfId="8867"/>
    <cellStyle name="20% - Accent1 6 3 2 4 2" xfId="22871"/>
    <cellStyle name="20% - Accent1 6 3 2 4 2 2" xfId="50885"/>
    <cellStyle name="20% - Accent1 6 3 2 4 3" xfId="36881"/>
    <cellStyle name="20% - Accent1 6 3 2 5" xfId="15868"/>
    <cellStyle name="20% - Accent1 6 3 2 5 2" xfId="43882"/>
    <cellStyle name="20% - Accent1 6 3 2 6" xfId="29878"/>
    <cellStyle name="20% - Accent1 6 3 3" xfId="2734"/>
    <cellStyle name="20% - Accent1 6 3 3 2" xfId="6238"/>
    <cellStyle name="20% - Accent1 6 3 3 2 2" xfId="13245"/>
    <cellStyle name="20% - Accent1 6 3 3 2 2 2" xfId="27249"/>
    <cellStyle name="20% - Accent1 6 3 3 2 2 2 2" xfId="55263"/>
    <cellStyle name="20% - Accent1 6 3 3 2 2 3" xfId="41259"/>
    <cellStyle name="20% - Accent1 6 3 3 2 3" xfId="20246"/>
    <cellStyle name="20% - Accent1 6 3 3 2 3 2" xfId="48260"/>
    <cellStyle name="20% - Accent1 6 3 3 2 4" xfId="34256"/>
    <cellStyle name="20% - Accent1 6 3 3 3" xfId="9744"/>
    <cellStyle name="20% - Accent1 6 3 3 3 2" xfId="23748"/>
    <cellStyle name="20% - Accent1 6 3 3 3 2 2" xfId="51762"/>
    <cellStyle name="20% - Accent1 6 3 3 3 3" xfId="37758"/>
    <cellStyle name="20% - Accent1 6 3 3 4" xfId="16745"/>
    <cellStyle name="20% - Accent1 6 3 3 4 2" xfId="44759"/>
    <cellStyle name="20% - Accent1 6 3 3 5" xfId="30755"/>
    <cellStyle name="20% - Accent1 6 3 4" xfId="4486"/>
    <cellStyle name="20% - Accent1 6 3 4 2" xfId="11493"/>
    <cellStyle name="20% - Accent1 6 3 4 2 2" xfId="25497"/>
    <cellStyle name="20% - Accent1 6 3 4 2 2 2" xfId="53511"/>
    <cellStyle name="20% - Accent1 6 3 4 2 3" xfId="39507"/>
    <cellStyle name="20% - Accent1 6 3 4 3" xfId="18494"/>
    <cellStyle name="20% - Accent1 6 3 4 3 2" xfId="46508"/>
    <cellStyle name="20% - Accent1 6 3 4 4" xfId="32504"/>
    <cellStyle name="20% - Accent1 6 3 5" xfId="7992"/>
    <cellStyle name="20% - Accent1 6 3 5 2" xfId="21996"/>
    <cellStyle name="20% - Accent1 6 3 5 2 2" xfId="50010"/>
    <cellStyle name="20% - Accent1 6 3 5 3" xfId="36006"/>
    <cellStyle name="20% - Accent1 6 3 6" xfId="14993"/>
    <cellStyle name="20% - Accent1 6 3 6 2" xfId="43007"/>
    <cellStyle name="20% - Accent1 6 3 7" xfId="29003"/>
    <cellStyle name="20% - Accent1 6 4" xfId="1259"/>
    <cellStyle name="20% - Accent1 6 4 2" xfId="3027"/>
    <cellStyle name="20% - Accent1 6 4 2 2" xfId="6531"/>
    <cellStyle name="20% - Accent1 6 4 2 2 2" xfId="13538"/>
    <cellStyle name="20% - Accent1 6 4 2 2 2 2" xfId="27542"/>
    <cellStyle name="20% - Accent1 6 4 2 2 2 2 2" xfId="55556"/>
    <cellStyle name="20% - Accent1 6 4 2 2 2 3" xfId="41552"/>
    <cellStyle name="20% - Accent1 6 4 2 2 3" xfId="20539"/>
    <cellStyle name="20% - Accent1 6 4 2 2 3 2" xfId="48553"/>
    <cellStyle name="20% - Accent1 6 4 2 2 4" xfId="34549"/>
    <cellStyle name="20% - Accent1 6 4 2 3" xfId="10037"/>
    <cellStyle name="20% - Accent1 6 4 2 3 2" xfId="24041"/>
    <cellStyle name="20% - Accent1 6 4 2 3 2 2" xfId="52055"/>
    <cellStyle name="20% - Accent1 6 4 2 3 3" xfId="38051"/>
    <cellStyle name="20% - Accent1 6 4 2 4" xfId="17038"/>
    <cellStyle name="20% - Accent1 6 4 2 4 2" xfId="45052"/>
    <cellStyle name="20% - Accent1 6 4 2 5" xfId="31048"/>
    <cellStyle name="20% - Accent1 6 4 3" xfId="4779"/>
    <cellStyle name="20% - Accent1 6 4 3 2" xfId="11786"/>
    <cellStyle name="20% - Accent1 6 4 3 2 2" xfId="25790"/>
    <cellStyle name="20% - Accent1 6 4 3 2 2 2" xfId="53804"/>
    <cellStyle name="20% - Accent1 6 4 3 2 3" xfId="39800"/>
    <cellStyle name="20% - Accent1 6 4 3 3" xfId="18787"/>
    <cellStyle name="20% - Accent1 6 4 3 3 2" xfId="46801"/>
    <cellStyle name="20% - Accent1 6 4 3 4" xfId="32797"/>
    <cellStyle name="20% - Accent1 6 4 4" xfId="8285"/>
    <cellStyle name="20% - Accent1 6 4 4 2" xfId="22289"/>
    <cellStyle name="20% - Accent1 6 4 4 2 2" xfId="50303"/>
    <cellStyle name="20% - Accent1 6 4 4 3" xfId="36299"/>
    <cellStyle name="20% - Accent1 6 4 5" xfId="15286"/>
    <cellStyle name="20% - Accent1 6 4 5 2" xfId="43300"/>
    <cellStyle name="20% - Accent1 6 4 6" xfId="29296"/>
    <cellStyle name="20% - Accent1 6 5" xfId="2152"/>
    <cellStyle name="20% - Accent1 6 5 2" xfId="5656"/>
    <cellStyle name="20% - Accent1 6 5 2 2" xfId="12663"/>
    <cellStyle name="20% - Accent1 6 5 2 2 2" xfId="26667"/>
    <cellStyle name="20% - Accent1 6 5 2 2 2 2" xfId="54681"/>
    <cellStyle name="20% - Accent1 6 5 2 2 3" xfId="40677"/>
    <cellStyle name="20% - Accent1 6 5 2 3" xfId="19664"/>
    <cellStyle name="20% - Accent1 6 5 2 3 2" xfId="47678"/>
    <cellStyle name="20% - Accent1 6 5 2 4" xfId="33674"/>
    <cellStyle name="20% - Accent1 6 5 3" xfId="9162"/>
    <cellStyle name="20% - Accent1 6 5 3 2" xfId="23166"/>
    <cellStyle name="20% - Accent1 6 5 3 2 2" xfId="51180"/>
    <cellStyle name="20% - Accent1 6 5 3 3" xfId="37176"/>
    <cellStyle name="20% - Accent1 6 5 4" xfId="16163"/>
    <cellStyle name="20% - Accent1 6 5 4 2" xfId="44177"/>
    <cellStyle name="20% - Accent1 6 5 5" xfId="30173"/>
    <cellStyle name="20% - Accent1 6 6" xfId="3904"/>
    <cellStyle name="20% - Accent1 6 6 2" xfId="10911"/>
    <cellStyle name="20% - Accent1 6 6 2 2" xfId="24915"/>
    <cellStyle name="20% - Accent1 6 6 2 2 2" xfId="52929"/>
    <cellStyle name="20% - Accent1 6 6 2 3" xfId="38925"/>
    <cellStyle name="20% - Accent1 6 6 3" xfId="17912"/>
    <cellStyle name="20% - Accent1 6 6 3 2" xfId="45926"/>
    <cellStyle name="20% - Accent1 6 6 4" xfId="31922"/>
    <cellStyle name="20% - Accent1 6 7" xfId="7410"/>
    <cellStyle name="20% - Accent1 6 7 2" xfId="21414"/>
    <cellStyle name="20% - Accent1 6 7 2 2" xfId="49428"/>
    <cellStyle name="20% - Accent1 6 7 3" xfId="35424"/>
    <cellStyle name="20% - Accent1 6 8" xfId="14411"/>
    <cellStyle name="20% - Accent1 6 8 2" xfId="42425"/>
    <cellStyle name="20% - Accent1 6 9" xfId="28421"/>
    <cellStyle name="20% - Accent1 7" xfId="478"/>
    <cellStyle name="20% - Accent1 7 2" xfId="1356"/>
    <cellStyle name="20% - Accent1 7 2 2" xfId="3124"/>
    <cellStyle name="20% - Accent1 7 2 2 2" xfId="6628"/>
    <cellStyle name="20% - Accent1 7 2 2 2 2" xfId="13635"/>
    <cellStyle name="20% - Accent1 7 2 2 2 2 2" xfId="27639"/>
    <cellStyle name="20% - Accent1 7 2 2 2 2 2 2" xfId="55653"/>
    <cellStyle name="20% - Accent1 7 2 2 2 2 3" xfId="41649"/>
    <cellStyle name="20% - Accent1 7 2 2 2 3" xfId="20636"/>
    <cellStyle name="20% - Accent1 7 2 2 2 3 2" xfId="48650"/>
    <cellStyle name="20% - Accent1 7 2 2 2 4" xfId="34646"/>
    <cellStyle name="20% - Accent1 7 2 2 3" xfId="10134"/>
    <cellStyle name="20% - Accent1 7 2 2 3 2" xfId="24138"/>
    <cellStyle name="20% - Accent1 7 2 2 3 2 2" xfId="52152"/>
    <cellStyle name="20% - Accent1 7 2 2 3 3" xfId="38148"/>
    <cellStyle name="20% - Accent1 7 2 2 4" xfId="17135"/>
    <cellStyle name="20% - Accent1 7 2 2 4 2" xfId="45149"/>
    <cellStyle name="20% - Accent1 7 2 2 5" xfId="31145"/>
    <cellStyle name="20% - Accent1 7 2 3" xfId="4876"/>
    <cellStyle name="20% - Accent1 7 2 3 2" xfId="11883"/>
    <cellStyle name="20% - Accent1 7 2 3 2 2" xfId="25887"/>
    <cellStyle name="20% - Accent1 7 2 3 2 2 2" xfId="53901"/>
    <cellStyle name="20% - Accent1 7 2 3 2 3" xfId="39897"/>
    <cellStyle name="20% - Accent1 7 2 3 3" xfId="18884"/>
    <cellStyle name="20% - Accent1 7 2 3 3 2" xfId="46898"/>
    <cellStyle name="20% - Accent1 7 2 3 4" xfId="32894"/>
    <cellStyle name="20% - Accent1 7 2 4" xfId="8382"/>
    <cellStyle name="20% - Accent1 7 2 4 2" xfId="22386"/>
    <cellStyle name="20% - Accent1 7 2 4 2 2" xfId="50400"/>
    <cellStyle name="20% - Accent1 7 2 4 3" xfId="36396"/>
    <cellStyle name="20% - Accent1 7 2 5" xfId="15383"/>
    <cellStyle name="20% - Accent1 7 2 5 2" xfId="43397"/>
    <cellStyle name="20% - Accent1 7 2 6" xfId="29393"/>
    <cellStyle name="20% - Accent1 7 3" xfId="2249"/>
    <cellStyle name="20% - Accent1 7 3 2" xfId="5753"/>
    <cellStyle name="20% - Accent1 7 3 2 2" xfId="12760"/>
    <cellStyle name="20% - Accent1 7 3 2 2 2" xfId="26764"/>
    <cellStyle name="20% - Accent1 7 3 2 2 2 2" xfId="54778"/>
    <cellStyle name="20% - Accent1 7 3 2 2 3" xfId="40774"/>
    <cellStyle name="20% - Accent1 7 3 2 3" xfId="19761"/>
    <cellStyle name="20% - Accent1 7 3 2 3 2" xfId="47775"/>
    <cellStyle name="20% - Accent1 7 3 2 4" xfId="33771"/>
    <cellStyle name="20% - Accent1 7 3 3" xfId="9259"/>
    <cellStyle name="20% - Accent1 7 3 3 2" xfId="23263"/>
    <cellStyle name="20% - Accent1 7 3 3 2 2" xfId="51277"/>
    <cellStyle name="20% - Accent1 7 3 3 3" xfId="37273"/>
    <cellStyle name="20% - Accent1 7 3 4" xfId="16260"/>
    <cellStyle name="20% - Accent1 7 3 4 2" xfId="44274"/>
    <cellStyle name="20% - Accent1 7 3 5" xfId="30270"/>
    <cellStyle name="20% - Accent1 7 4" xfId="4001"/>
    <cellStyle name="20% - Accent1 7 4 2" xfId="11008"/>
    <cellStyle name="20% - Accent1 7 4 2 2" xfId="25012"/>
    <cellStyle name="20% - Accent1 7 4 2 2 2" xfId="53026"/>
    <cellStyle name="20% - Accent1 7 4 2 3" xfId="39022"/>
    <cellStyle name="20% - Accent1 7 4 3" xfId="18009"/>
    <cellStyle name="20% - Accent1 7 4 3 2" xfId="46023"/>
    <cellStyle name="20% - Accent1 7 4 4" xfId="32019"/>
    <cellStyle name="20% - Accent1 7 5" xfId="7507"/>
    <cellStyle name="20% - Accent1 7 5 2" xfId="21511"/>
    <cellStyle name="20% - Accent1 7 5 2 2" xfId="49525"/>
    <cellStyle name="20% - Accent1 7 5 3" xfId="35521"/>
    <cellStyle name="20% - Accent1 7 6" xfId="14508"/>
    <cellStyle name="20% - Accent1 7 6 2" xfId="42522"/>
    <cellStyle name="20% - Accent1 7 7" xfId="28518"/>
    <cellStyle name="20% - Accent1 8" xfId="769"/>
    <cellStyle name="20% - Accent1 8 2" xfId="1647"/>
    <cellStyle name="20% - Accent1 8 2 2" xfId="3415"/>
    <cellStyle name="20% - Accent1 8 2 2 2" xfId="6919"/>
    <cellStyle name="20% - Accent1 8 2 2 2 2" xfId="13926"/>
    <cellStyle name="20% - Accent1 8 2 2 2 2 2" xfId="27930"/>
    <cellStyle name="20% - Accent1 8 2 2 2 2 2 2" xfId="55944"/>
    <cellStyle name="20% - Accent1 8 2 2 2 2 3" xfId="41940"/>
    <cellStyle name="20% - Accent1 8 2 2 2 3" xfId="20927"/>
    <cellStyle name="20% - Accent1 8 2 2 2 3 2" xfId="48941"/>
    <cellStyle name="20% - Accent1 8 2 2 2 4" xfId="34937"/>
    <cellStyle name="20% - Accent1 8 2 2 3" xfId="10425"/>
    <cellStyle name="20% - Accent1 8 2 2 3 2" xfId="24429"/>
    <cellStyle name="20% - Accent1 8 2 2 3 2 2" xfId="52443"/>
    <cellStyle name="20% - Accent1 8 2 2 3 3" xfId="38439"/>
    <cellStyle name="20% - Accent1 8 2 2 4" xfId="17426"/>
    <cellStyle name="20% - Accent1 8 2 2 4 2" xfId="45440"/>
    <cellStyle name="20% - Accent1 8 2 2 5" xfId="31436"/>
    <cellStyle name="20% - Accent1 8 2 3" xfId="5167"/>
    <cellStyle name="20% - Accent1 8 2 3 2" xfId="12174"/>
    <cellStyle name="20% - Accent1 8 2 3 2 2" xfId="26178"/>
    <cellStyle name="20% - Accent1 8 2 3 2 2 2" xfId="54192"/>
    <cellStyle name="20% - Accent1 8 2 3 2 3" xfId="40188"/>
    <cellStyle name="20% - Accent1 8 2 3 3" xfId="19175"/>
    <cellStyle name="20% - Accent1 8 2 3 3 2" xfId="47189"/>
    <cellStyle name="20% - Accent1 8 2 3 4" xfId="33185"/>
    <cellStyle name="20% - Accent1 8 2 4" xfId="8673"/>
    <cellStyle name="20% - Accent1 8 2 4 2" xfId="22677"/>
    <cellStyle name="20% - Accent1 8 2 4 2 2" xfId="50691"/>
    <cellStyle name="20% - Accent1 8 2 4 3" xfId="36687"/>
    <cellStyle name="20% - Accent1 8 2 5" xfId="15674"/>
    <cellStyle name="20% - Accent1 8 2 5 2" xfId="43688"/>
    <cellStyle name="20% - Accent1 8 2 6" xfId="29684"/>
    <cellStyle name="20% - Accent1 8 3" xfId="2540"/>
    <cellStyle name="20% - Accent1 8 3 2" xfId="6044"/>
    <cellStyle name="20% - Accent1 8 3 2 2" xfId="13051"/>
    <cellStyle name="20% - Accent1 8 3 2 2 2" xfId="27055"/>
    <cellStyle name="20% - Accent1 8 3 2 2 2 2" xfId="55069"/>
    <cellStyle name="20% - Accent1 8 3 2 2 3" xfId="41065"/>
    <cellStyle name="20% - Accent1 8 3 2 3" xfId="20052"/>
    <cellStyle name="20% - Accent1 8 3 2 3 2" xfId="48066"/>
    <cellStyle name="20% - Accent1 8 3 2 4" xfId="34062"/>
    <cellStyle name="20% - Accent1 8 3 3" xfId="9550"/>
    <cellStyle name="20% - Accent1 8 3 3 2" xfId="23554"/>
    <cellStyle name="20% - Accent1 8 3 3 2 2" xfId="51568"/>
    <cellStyle name="20% - Accent1 8 3 3 3" xfId="37564"/>
    <cellStyle name="20% - Accent1 8 3 4" xfId="16551"/>
    <cellStyle name="20% - Accent1 8 3 4 2" xfId="44565"/>
    <cellStyle name="20% - Accent1 8 3 5" xfId="30561"/>
    <cellStyle name="20% - Accent1 8 4" xfId="4292"/>
    <cellStyle name="20% - Accent1 8 4 2" xfId="11299"/>
    <cellStyle name="20% - Accent1 8 4 2 2" xfId="25303"/>
    <cellStyle name="20% - Accent1 8 4 2 2 2" xfId="53317"/>
    <cellStyle name="20% - Accent1 8 4 2 3" xfId="39313"/>
    <cellStyle name="20% - Accent1 8 4 3" xfId="18300"/>
    <cellStyle name="20% - Accent1 8 4 3 2" xfId="46314"/>
    <cellStyle name="20% - Accent1 8 4 4" xfId="32310"/>
    <cellStyle name="20% - Accent1 8 5" xfId="7798"/>
    <cellStyle name="20% - Accent1 8 5 2" xfId="21802"/>
    <cellStyle name="20% - Accent1 8 5 2 2" xfId="49816"/>
    <cellStyle name="20% - Accent1 8 5 3" xfId="35812"/>
    <cellStyle name="20% - Accent1 8 6" xfId="14799"/>
    <cellStyle name="20% - Accent1 8 6 2" xfId="42813"/>
    <cellStyle name="20% - Accent1 8 7" xfId="28809"/>
    <cellStyle name="20% - Accent1 9" xfId="1062"/>
    <cellStyle name="20% - Accent1 9 2" xfId="2833"/>
    <cellStyle name="20% - Accent1 9 2 2" xfId="6337"/>
    <cellStyle name="20% - Accent1 9 2 2 2" xfId="13344"/>
    <cellStyle name="20% - Accent1 9 2 2 2 2" xfId="27348"/>
    <cellStyle name="20% - Accent1 9 2 2 2 2 2" xfId="55362"/>
    <cellStyle name="20% - Accent1 9 2 2 2 3" xfId="41358"/>
    <cellStyle name="20% - Accent1 9 2 2 3" xfId="20345"/>
    <cellStyle name="20% - Accent1 9 2 2 3 2" xfId="48359"/>
    <cellStyle name="20% - Accent1 9 2 2 4" xfId="34355"/>
    <cellStyle name="20% - Accent1 9 2 3" xfId="9843"/>
    <cellStyle name="20% - Accent1 9 2 3 2" xfId="23847"/>
    <cellStyle name="20% - Accent1 9 2 3 2 2" xfId="51861"/>
    <cellStyle name="20% - Accent1 9 2 3 3" xfId="37857"/>
    <cellStyle name="20% - Accent1 9 2 4" xfId="16844"/>
    <cellStyle name="20% - Accent1 9 2 4 2" xfId="44858"/>
    <cellStyle name="20% - Accent1 9 2 5" xfId="30854"/>
    <cellStyle name="20% - Accent1 9 3" xfId="4585"/>
    <cellStyle name="20% - Accent1 9 3 2" xfId="11592"/>
    <cellStyle name="20% - Accent1 9 3 2 2" xfId="25596"/>
    <cellStyle name="20% - Accent1 9 3 2 2 2" xfId="53610"/>
    <cellStyle name="20% - Accent1 9 3 2 3" xfId="39606"/>
    <cellStyle name="20% - Accent1 9 3 3" xfId="18593"/>
    <cellStyle name="20% - Accent1 9 3 3 2" xfId="46607"/>
    <cellStyle name="20% - Accent1 9 3 4" xfId="32603"/>
    <cellStyle name="20% - Accent1 9 4" xfId="8091"/>
    <cellStyle name="20% - Accent1 9 4 2" xfId="22095"/>
    <cellStyle name="20% - Accent1 9 4 2 2" xfId="50109"/>
    <cellStyle name="20% - Accent1 9 4 3" xfId="36105"/>
    <cellStyle name="20% - Accent1 9 5" xfId="15092"/>
    <cellStyle name="20% - Accent1 9 5 2" xfId="43106"/>
    <cellStyle name="20% - Accent1 9 6" xfId="29102"/>
    <cellStyle name="20% - Accent2" xfId="56416" builtinId="34" customBuiltin="1"/>
    <cellStyle name="20% - Accent2 10" xfId="1943"/>
    <cellStyle name="20% - Accent2 10 2" xfId="5462"/>
    <cellStyle name="20% - Accent2 10 2 2" xfId="12469"/>
    <cellStyle name="20% - Accent2 10 2 2 2" xfId="26473"/>
    <cellStyle name="20% - Accent2 10 2 2 2 2" xfId="54487"/>
    <cellStyle name="20% - Accent2 10 2 2 3" xfId="40483"/>
    <cellStyle name="20% - Accent2 10 2 3" xfId="19470"/>
    <cellStyle name="20% - Accent2 10 2 3 2" xfId="47484"/>
    <cellStyle name="20% - Accent2 10 2 4" xfId="33480"/>
    <cellStyle name="20% - Accent2 10 3" xfId="8968"/>
    <cellStyle name="20% - Accent2 10 3 2" xfId="22972"/>
    <cellStyle name="20% - Accent2 10 3 2 2" xfId="50986"/>
    <cellStyle name="20% - Accent2 10 3 3" xfId="36982"/>
    <cellStyle name="20% - Accent2 10 4" xfId="15969"/>
    <cellStyle name="20% - Accent2 10 4 2" xfId="43983"/>
    <cellStyle name="20% - Accent2 10 5" xfId="29979"/>
    <cellStyle name="20% - Accent2 11" xfId="3709"/>
    <cellStyle name="20% - Accent2 11 2" xfId="10719"/>
    <cellStyle name="20% - Accent2 11 2 2" xfId="24723"/>
    <cellStyle name="20% - Accent2 11 2 2 2" xfId="52737"/>
    <cellStyle name="20% - Accent2 11 2 3" xfId="38733"/>
    <cellStyle name="20% - Accent2 11 3" xfId="17720"/>
    <cellStyle name="20% - Accent2 11 3 2" xfId="45734"/>
    <cellStyle name="20% - Accent2 11 4" xfId="31730"/>
    <cellStyle name="20% - Accent2 12" xfId="7215"/>
    <cellStyle name="20% - Accent2 12 2" xfId="21222"/>
    <cellStyle name="20% - Accent2 12 2 2" xfId="49236"/>
    <cellStyle name="20% - Accent2 12 3" xfId="35232"/>
    <cellStyle name="20% - Accent2 13" xfId="14219"/>
    <cellStyle name="20% - Accent2 13 2" xfId="42233"/>
    <cellStyle name="20% - Accent2 14" xfId="28228"/>
    <cellStyle name="20% - Accent2 15" xfId="56309"/>
    <cellStyle name="20% - Accent2 16" xfId="71"/>
    <cellStyle name="20% - Accent2 2" xfId="187"/>
    <cellStyle name="20% - Accent2 2 10" xfId="7250"/>
    <cellStyle name="20% - Accent2 2 10 2" xfId="21254"/>
    <cellStyle name="20% - Accent2 2 10 2 2" xfId="49268"/>
    <cellStyle name="20% - Accent2 2 10 3" xfId="35264"/>
    <cellStyle name="20% - Accent2 2 11" xfId="14251"/>
    <cellStyle name="20% - Accent2 2 11 2" xfId="42265"/>
    <cellStyle name="20% - Accent2 2 12" xfId="28261"/>
    <cellStyle name="20% - Accent2 2 13" xfId="56238"/>
    <cellStyle name="20% - Accent2 2 14" xfId="56278"/>
    <cellStyle name="20% - Accent2 2 15" xfId="56326"/>
    <cellStyle name="20% - Accent2 2 2" xfId="242"/>
    <cellStyle name="20% - Accent2 2 2 10" xfId="14300"/>
    <cellStyle name="20% - Accent2 2 2 10 2" xfId="42314"/>
    <cellStyle name="20% - Accent2 2 2 11" xfId="28310"/>
    <cellStyle name="20% - Accent2 2 2 2" xfId="367"/>
    <cellStyle name="20% - Accent2 2 2 2 2" xfId="658"/>
    <cellStyle name="20% - Accent2 2 2 2 2 2" xfId="1536"/>
    <cellStyle name="20% - Accent2 2 2 2 2 2 2" xfId="3304"/>
    <cellStyle name="20% - Accent2 2 2 2 2 2 2 2" xfId="6808"/>
    <cellStyle name="20% - Accent2 2 2 2 2 2 2 2 2" xfId="13815"/>
    <cellStyle name="20% - Accent2 2 2 2 2 2 2 2 2 2" xfId="27819"/>
    <cellStyle name="20% - Accent2 2 2 2 2 2 2 2 2 2 2" xfId="55833"/>
    <cellStyle name="20% - Accent2 2 2 2 2 2 2 2 2 3" xfId="41829"/>
    <cellStyle name="20% - Accent2 2 2 2 2 2 2 2 3" xfId="20816"/>
    <cellStyle name="20% - Accent2 2 2 2 2 2 2 2 3 2" xfId="48830"/>
    <cellStyle name="20% - Accent2 2 2 2 2 2 2 2 4" xfId="34826"/>
    <cellStyle name="20% - Accent2 2 2 2 2 2 2 3" xfId="10314"/>
    <cellStyle name="20% - Accent2 2 2 2 2 2 2 3 2" xfId="24318"/>
    <cellStyle name="20% - Accent2 2 2 2 2 2 2 3 2 2" xfId="52332"/>
    <cellStyle name="20% - Accent2 2 2 2 2 2 2 3 3" xfId="38328"/>
    <cellStyle name="20% - Accent2 2 2 2 2 2 2 4" xfId="17315"/>
    <cellStyle name="20% - Accent2 2 2 2 2 2 2 4 2" xfId="45329"/>
    <cellStyle name="20% - Accent2 2 2 2 2 2 2 5" xfId="31325"/>
    <cellStyle name="20% - Accent2 2 2 2 2 2 3" xfId="5056"/>
    <cellStyle name="20% - Accent2 2 2 2 2 2 3 2" xfId="12063"/>
    <cellStyle name="20% - Accent2 2 2 2 2 2 3 2 2" xfId="26067"/>
    <cellStyle name="20% - Accent2 2 2 2 2 2 3 2 2 2" xfId="54081"/>
    <cellStyle name="20% - Accent2 2 2 2 2 2 3 2 3" xfId="40077"/>
    <cellStyle name="20% - Accent2 2 2 2 2 2 3 3" xfId="19064"/>
    <cellStyle name="20% - Accent2 2 2 2 2 2 3 3 2" xfId="47078"/>
    <cellStyle name="20% - Accent2 2 2 2 2 2 3 4" xfId="33074"/>
    <cellStyle name="20% - Accent2 2 2 2 2 2 4" xfId="8562"/>
    <cellStyle name="20% - Accent2 2 2 2 2 2 4 2" xfId="22566"/>
    <cellStyle name="20% - Accent2 2 2 2 2 2 4 2 2" xfId="50580"/>
    <cellStyle name="20% - Accent2 2 2 2 2 2 4 3" xfId="36576"/>
    <cellStyle name="20% - Accent2 2 2 2 2 2 5" xfId="15563"/>
    <cellStyle name="20% - Accent2 2 2 2 2 2 5 2" xfId="43577"/>
    <cellStyle name="20% - Accent2 2 2 2 2 2 6" xfId="29573"/>
    <cellStyle name="20% - Accent2 2 2 2 2 3" xfId="2429"/>
    <cellStyle name="20% - Accent2 2 2 2 2 3 2" xfId="5933"/>
    <cellStyle name="20% - Accent2 2 2 2 2 3 2 2" xfId="12940"/>
    <cellStyle name="20% - Accent2 2 2 2 2 3 2 2 2" xfId="26944"/>
    <cellStyle name="20% - Accent2 2 2 2 2 3 2 2 2 2" xfId="54958"/>
    <cellStyle name="20% - Accent2 2 2 2 2 3 2 2 3" xfId="40954"/>
    <cellStyle name="20% - Accent2 2 2 2 2 3 2 3" xfId="19941"/>
    <cellStyle name="20% - Accent2 2 2 2 2 3 2 3 2" xfId="47955"/>
    <cellStyle name="20% - Accent2 2 2 2 2 3 2 4" xfId="33951"/>
    <cellStyle name="20% - Accent2 2 2 2 2 3 3" xfId="9439"/>
    <cellStyle name="20% - Accent2 2 2 2 2 3 3 2" xfId="23443"/>
    <cellStyle name="20% - Accent2 2 2 2 2 3 3 2 2" xfId="51457"/>
    <cellStyle name="20% - Accent2 2 2 2 2 3 3 3" xfId="37453"/>
    <cellStyle name="20% - Accent2 2 2 2 2 3 4" xfId="16440"/>
    <cellStyle name="20% - Accent2 2 2 2 2 3 4 2" xfId="44454"/>
    <cellStyle name="20% - Accent2 2 2 2 2 3 5" xfId="30450"/>
    <cellStyle name="20% - Accent2 2 2 2 2 4" xfId="4181"/>
    <cellStyle name="20% - Accent2 2 2 2 2 4 2" xfId="11188"/>
    <cellStyle name="20% - Accent2 2 2 2 2 4 2 2" xfId="25192"/>
    <cellStyle name="20% - Accent2 2 2 2 2 4 2 2 2" xfId="53206"/>
    <cellStyle name="20% - Accent2 2 2 2 2 4 2 3" xfId="39202"/>
    <cellStyle name="20% - Accent2 2 2 2 2 4 3" xfId="18189"/>
    <cellStyle name="20% - Accent2 2 2 2 2 4 3 2" xfId="46203"/>
    <cellStyle name="20% - Accent2 2 2 2 2 4 4" xfId="32199"/>
    <cellStyle name="20% - Accent2 2 2 2 2 5" xfId="7687"/>
    <cellStyle name="20% - Accent2 2 2 2 2 5 2" xfId="21691"/>
    <cellStyle name="20% - Accent2 2 2 2 2 5 2 2" xfId="49705"/>
    <cellStyle name="20% - Accent2 2 2 2 2 5 3" xfId="35701"/>
    <cellStyle name="20% - Accent2 2 2 2 2 6" xfId="14688"/>
    <cellStyle name="20% - Accent2 2 2 2 2 6 2" xfId="42702"/>
    <cellStyle name="20% - Accent2 2 2 2 2 7" xfId="28698"/>
    <cellStyle name="20% - Accent2 2 2 2 3" xfId="949"/>
    <cellStyle name="20% - Accent2 2 2 2 3 2" xfId="1827"/>
    <cellStyle name="20% - Accent2 2 2 2 3 2 2" xfId="3595"/>
    <cellStyle name="20% - Accent2 2 2 2 3 2 2 2" xfId="7099"/>
    <cellStyle name="20% - Accent2 2 2 2 3 2 2 2 2" xfId="14106"/>
    <cellStyle name="20% - Accent2 2 2 2 3 2 2 2 2 2" xfId="28110"/>
    <cellStyle name="20% - Accent2 2 2 2 3 2 2 2 2 2 2" xfId="56124"/>
    <cellStyle name="20% - Accent2 2 2 2 3 2 2 2 2 3" xfId="42120"/>
    <cellStyle name="20% - Accent2 2 2 2 3 2 2 2 3" xfId="21107"/>
    <cellStyle name="20% - Accent2 2 2 2 3 2 2 2 3 2" xfId="49121"/>
    <cellStyle name="20% - Accent2 2 2 2 3 2 2 2 4" xfId="35117"/>
    <cellStyle name="20% - Accent2 2 2 2 3 2 2 3" xfId="10605"/>
    <cellStyle name="20% - Accent2 2 2 2 3 2 2 3 2" xfId="24609"/>
    <cellStyle name="20% - Accent2 2 2 2 3 2 2 3 2 2" xfId="52623"/>
    <cellStyle name="20% - Accent2 2 2 2 3 2 2 3 3" xfId="38619"/>
    <cellStyle name="20% - Accent2 2 2 2 3 2 2 4" xfId="17606"/>
    <cellStyle name="20% - Accent2 2 2 2 3 2 2 4 2" xfId="45620"/>
    <cellStyle name="20% - Accent2 2 2 2 3 2 2 5" xfId="31616"/>
    <cellStyle name="20% - Accent2 2 2 2 3 2 3" xfId="5347"/>
    <cellStyle name="20% - Accent2 2 2 2 3 2 3 2" xfId="12354"/>
    <cellStyle name="20% - Accent2 2 2 2 3 2 3 2 2" xfId="26358"/>
    <cellStyle name="20% - Accent2 2 2 2 3 2 3 2 2 2" xfId="54372"/>
    <cellStyle name="20% - Accent2 2 2 2 3 2 3 2 3" xfId="40368"/>
    <cellStyle name="20% - Accent2 2 2 2 3 2 3 3" xfId="19355"/>
    <cellStyle name="20% - Accent2 2 2 2 3 2 3 3 2" xfId="47369"/>
    <cellStyle name="20% - Accent2 2 2 2 3 2 3 4" xfId="33365"/>
    <cellStyle name="20% - Accent2 2 2 2 3 2 4" xfId="8853"/>
    <cellStyle name="20% - Accent2 2 2 2 3 2 4 2" xfId="22857"/>
    <cellStyle name="20% - Accent2 2 2 2 3 2 4 2 2" xfId="50871"/>
    <cellStyle name="20% - Accent2 2 2 2 3 2 4 3" xfId="36867"/>
    <cellStyle name="20% - Accent2 2 2 2 3 2 5" xfId="15854"/>
    <cellStyle name="20% - Accent2 2 2 2 3 2 5 2" xfId="43868"/>
    <cellStyle name="20% - Accent2 2 2 2 3 2 6" xfId="29864"/>
    <cellStyle name="20% - Accent2 2 2 2 3 3" xfId="2720"/>
    <cellStyle name="20% - Accent2 2 2 2 3 3 2" xfId="6224"/>
    <cellStyle name="20% - Accent2 2 2 2 3 3 2 2" xfId="13231"/>
    <cellStyle name="20% - Accent2 2 2 2 3 3 2 2 2" xfId="27235"/>
    <cellStyle name="20% - Accent2 2 2 2 3 3 2 2 2 2" xfId="55249"/>
    <cellStyle name="20% - Accent2 2 2 2 3 3 2 2 3" xfId="41245"/>
    <cellStyle name="20% - Accent2 2 2 2 3 3 2 3" xfId="20232"/>
    <cellStyle name="20% - Accent2 2 2 2 3 3 2 3 2" xfId="48246"/>
    <cellStyle name="20% - Accent2 2 2 2 3 3 2 4" xfId="34242"/>
    <cellStyle name="20% - Accent2 2 2 2 3 3 3" xfId="9730"/>
    <cellStyle name="20% - Accent2 2 2 2 3 3 3 2" xfId="23734"/>
    <cellStyle name="20% - Accent2 2 2 2 3 3 3 2 2" xfId="51748"/>
    <cellStyle name="20% - Accent2 2 2 2 3 3 3 3" xfId="37744"/>
    <cellStyle name="20% - Accent2 2 2 2 3 3 4" xfId="16731"/>
    <cellStyle name="20% - Accent2 2 2 2 3 3 4 2" xfId="44745"/>
    <cellStyle name="20% - Accent2 2 2 2 3 3 5" xfId="30741"/>
    <cellStyle name="20% - Accent2 2 2 2 3 4" xfId="4472"/>
    <cellStyle name="20% - Accent2 2 2 2 3 4 2" xfId="11479"/>
    <cellStyle name="20% - Accent2 2 2 2 3 4 2 2" xfId="25483"/>
    <cellStyle name="20% - Accent2 2 2 2 3 4 2 2 2" xfId="53497"/>
    <cellStyle name="20% - Accent2 2 2 2 3 4 2 3" xfId="39493"/>
    <cellStyle name="20% - Accent2 2 2 2 3 4 3" xfId="18480"/>
    <cellStyle name="20% - Accent2 2 2 2 3 4 3 2" xfId="46494"/>
    <cellStyle name="20% - Accent2 2 2 2 3 4 4" xfId="32490"/>
    <cellStyle name="20% - Accent2 2 2 2 3 5" xfId="7978"/>
    <cellStyle name="20% - Accent2 2 2 2 3 5 2" xfId="21982"/>
    <cellStyle name="20% - Accent2 2 2 2 3 5 2 2" xfId="49996"/>
    <cellStyle name="20% - Accent2 2 2 2 3 5 3" xfId="35992"/>
    <cellStyle name="20% - Accent2 2 2 2 3 6" xfId="14979"/>
    <cellStyle name="20% - Accent2 2 2 2 3 6 2" xfId="42993"/>
    <cellStyle name="20% - Accent2 2 2 2 3 7" xfId="28989"/>
    <cellStyle name="20% - Accent2 2 2 2 4" xfId="1245"/>
    <cellStyle name="20% - Accent2 2 2 2 4 2" xfId="3013"/>
    <cellStyle name="20% - Accent2 2 2 2 4 2 2" xfId="6517"/>
    <cellStyle name="20% - Accent2 2 2 2 4 2 2 2" xfId="13524"/>
    <cellStyle name="20% - Accent2 2 2 2 4 2 2 2 2" xfId="27528"/>
    <cellStyle name="20% - Accent2 2 2 2 4 2 2 2 2 2" xfId="55542"/>
    <cellStyle name="20% - Accent2 2 2 2 4 2 2 2 3" xfId="41538"/>
    <cellStyle name="20% - Accent2 2 2 2 4 2 2 3" xfId="20525"/>
    <cellStyle name="20% - Accent2 2 2 2 4 2 2 3 2" xfId="48539"/>
    <cellStyle name="20% - Accent2 2 2 2 4 2 2 4" xfId="34535"/>
    <cellStyle name="20% - Accent2 2 2 2 4 2 3" xfId="10023"/>
    <cellStyle name="20% - Accent2 2 2 2 4 2 3 2" xfId="24027"/>
    <cellStyle name="20% - Accent2 2 2 2 4 2 3 2 2" xfId="52041"/>
    <cellStyle name="20% - Accent2 2 2 2 4 2 3 3" xfId="38037"/>
    <cellStyle name="20% - Accent2 2 2 2 4 2 4" xfId="17024"/>
    <cellStyle name="20% - Accent2 2 2 2 4 2 4 2" xfId="45038"/>
    <cellStyle name="20% - Accent2 2 2 2 4 2 5" xfId="31034"/>
    <cellStyle name="20% - Accent2 2 2 2 4 3" xfId="4765"/>
    <cellStyle name="20% - Accent2 2 2 2 4 3 2" xfId="11772"/>
    <cellStyle name="20% - Accent2 2 2 2 4 3 2 2" xfId="25776"/>
    <cellStyle name="20% - Accent2 2 2 2 4 3 2 2 2" xfId="53790"/>
    <cellStyle name="20% - Accent2 2 2 2 4 3 2 3" xfId="39786"/>
    <cellStyle name="20% - Accent2 2 2 2 4 3 3" xfId="18773"/>
    <cellStyle name="20% - Accent2 2 2 2 4 3 3 2" xfId="46787"/>
    <cellStyle name="20% - Accent2 2 2 2 4 3 4" xfId="32783"/>
    <cellStyle name="20% - Accent2 2 2 2 4 4" xfId="8271"/>
    <cellStyle name="20% - Accent2 2 2 2 4 4 2" xfId="22275"/>
    <cellStyle name="20% - Accent2 2 2 2 4 4 2 2" xfId="50289"/>
    <cellStyle name="20% - Accent2 2 2 2 4 4 3" xfId="36285"/>
    <cellStyle name="20% - Accent2 2 2 2 4 5" xfId="15272"/>
    <cellStyle name="20% - Accent2 2 2 2 4 5 2" xfId="43286"/>
    <cellStyle name="20% - Accent2 2 2 2 4 6" xfId="29282"/>
    <cellStyle name="20% - Accent2 2 2 2 5" xfId="2138"/>
    <cellStyle name="20% - Accent2 2 2 2 5 2" xfId="5642"/>
    <cellStyle name="20% - Accent2 2 2 2 5 2 2" xfId="12649"/>
    <cellStyle name="20% - Accent2 2 2 2 5 2 2 2" xfId="26653"/>
    <cellStyle name="20% - Accent2 2 2 2 5 2 2 2 2" xfId="54667"/>
    <cellStyle name="20% - Accent2 2 2 2 5 2 2 3" xfId="40663"/>
    <cellStyle name="20% - Accent2 2 2 2 5 2 3" xfId="19650"/>
    <cellStyle name="20% - Accent2 2 2 2 5 2 3 2" xfId="47664"/>
    <cellStyle name="20% - Accent2 2 2 2 5 2 4" xfId="33660"/>
    <cellStyle name="20% - Accent2 2 2 2 5 3" xfId="9148"/>
    <cellStyle name="20% - Accent2 2 2 2 5 3 2" xfId="23152"/>
    <cellStyle name="20% - Accent2 2 2 2 5 3 2 2" xfId="51166"/>
    <cellStyle name="20% - Accent2 2 2 2 5 3 3" xfId="37162"/>
    <cellStyle name="20% - Accent2 2 2 2 5 4" xfId="16149"/>
    <cellStyle name="20% - Accent2 2 2 2 5 4 2" xfId="44163"/>
    <cellStyle name="20% - Accent2 2 2 2 5 5" xfId="30159"/>
    <cellStyle name="20% - Accent2 2 2 2 6" xfId="3890"/>
    <cellStyle name="20% - Accent2 2 2 2 6 2" xfId="10897"/>
    <cellStyle name="20% - Accent2 2 2 2 6 2 2" xfId="24901"/>
    <cellStyle name="20% - Accent2 2 2 2 6 2 2 2" xfId="52915"/>
    <cellStyle name="20% - Accent2 2 2 2 6 2 3" xfId="38911"/>
    <cellStyle name="20% - Accent2 2 2 2 6 3" xfId="17898"/>
    <cellStyle name="20% - Accent2 2 2 2 6 3 2" xfId="45912"/>
    <cellStyle name="20% - Accent2 2 2 2 6 4" xfId="31908"/>
    <cellStyle name="20% - Accent2 2 2 2 7" xfId="7396"/>
    <cellStyle name="20% - Accent2 2 2 2 7 2" xfId="21400"/>
    <cellStyle name="20% - Accent2 2 2 2 7 2 2" xfId="49414"/>
    <cellStyle name="20% - Accent2 2 2 2 7 3" xfId="35410"/>
    <cellStyle name="20% - Accent2 2 2 2 8" xfId="14397"/>
    <cellStyle name="20% - Accent2 2 2 2 8 2" xfId="42411"/>
    <cellStyle name="20% - Accent2 2 2 2 9" xfId="28407"/>
    <cellStyle name="20% - Accent2 2 2 3" xfId="464"/>
    <cellStyle name="20% - Accent2 2 2 3 2" xfId="755"/>
    <cellStyle name="20% - Accent2 2 2 3 2 2" xfId="1633"/>
    <cellStyle name="20% - Accent2 2 2 3 2 2 2" xfId="3401"/>
    <cellStyle name="20% - Accent2 2 2 3 2 2 2 2" xfId="6905"/>
    <cellStyle name="20% - Accent2 2 2 3 2 2 2 2 2" xfId="13912"/>
    <cellStyle name="20% - Accent2 2 2 3 2 2 2 2 2 2" xfId="27916"/>
    <cellStyle name="20% - Accent2 2 2 3 2 2 2 2 2 2 2" xfId="55930"/>
    <cellStyle name="20% - Accent2 2 2 3 2 2 2 2 2 3" xfId="41926"/>
    <cellStyle name="20% - Accent2 2 2 3 2 2 2 2 3" xfId="20913"/>
    <cellStyle name="20% - Accent2 2 2 3 2 2 2 2 3 2" xfId="48927"/>
    <cellStyle name="20% - Accent2 2 2 3 2 2 2 2 4" xfId="34923"/>
    <cellStyle name="20% - Accent2 2 2 3 2 2 2 3" xfId="10411"/>
    <cellStyle name="20% - Accent2 2 2 3 2 2 2 3 2" xfId="24415"/>
    <cellStyle name="20% - Accent2 2 2 3 2 2 2 3 2 2" xfId="52429"/>
    <cellStyle name="20% - Accent2 2 2 3 2 2 2 3 3" xfId="38425"/>
    <cellStyle name="20% - Accent2 2 2 3 2 2 2 4" xfId="17412"/>
    <cellStyle name="20% - Accent2 2 2 3 2 2 2 4 2" xfId="45426"/>
    <cellStyle name="20% - Accent2 2 2 3 2 2 2 5" xfId="31422"/>
    <cellStyle name="20% - Accent2 2 2 3 2 2 3" xfId="5153"/>
    <cellStyle name="20% - Accent2 2 2 3 2 2 3 2" xfId="12160"/>
    <cellStyle name="20% - Accent2 2 2 3 2 2 3 2 2" xfId="26164"/>
    <cellStyle name="20% - Accent2 2 2 3 2 2 3 2 2 2" xfId="54178"/>
    <cellStyle name="20% - Accent2 2 2 3 2 2 3 2 3" xfId="40174"/>
    <cellStyle name="20% - Accent2 2 2 3 2 2 3 3" xfId="19161"/>
    <cellStyle name="20% - Accent2 2 2 3 2 2 3 3 2" xfId="47175"/>
    <cellStyle name="20% - Accent2 2 2 3 2 2 3 4" xfId="33171"/>
    <cellStyle name="20% - Accent2 2 2 3 2 2 4" xfId="8659"/>
    <cellStyle name="20% - Accent2 2 2 3 2 2 4 2" xfId="22663"/>
    <cellStyle name="20% - Accent2 2 2 3 2 2 4 2 2" xfId="50677"/>
    <cellStyle name="20% - Accent2 2 2 3 2 2 4 3" xfId="36673"/>
    <cellStyle name="20% - Accent2 2 2 3 2 2 5" xfId="15660"/>
    <cellStyle name="20% - Accent2 2 2 3 2 2 5 2" xfId="43674"/>
    <cellStyle name="20% - Accent2 2 2 3 2 2 6" xfId="29670"/>
    <cellStyle name="20% - Accent2 2 2 3 2 3" xfId="2526"/>
    <cellStyle name="20% - Accent2 2 2 3 2 3 2" xfId="6030"/>
    <cellStyle name="20% - Accent2 2 2 3 2 3 2 2" xfId="13037"/>
    <cellStyle name="20% - Accent2 2 2 3 2 3 2 2 2" xfId="27041"/>
    <cellStyle name="20% - Accent2 2 2 3 2 3 2 2 2 2" xfId="55055"/>
    <cellStyle name="20% - Accent2 2 2 3 2 3 2 2 3" xfId="41051"/>
    <cellStyle name="20% - Accent2 2 2 3 2 3 2 3" xfId="20038"/>
    <cellStyle name="20% - Accent2 2 2 3 2 3 2 3 2" xfId="48052"/>
    <cellStyle name="20% - Accent2 2 2 3 2 3 2 4" xfId="34048"/>
    <cellStyle name="20% - Accent2 2 2 3 2 3 3" xfId="9536"/>
    <cellStyle name="20% - Accent2 2 2 3 2 3 3 2" xfId="23540"/>
    <cellStyle name="20% - Accent2 2 2 3 2 3 3 2 2" xfId="51554"/>
    <cellStyle name="20% - Accent2 2 2 3 2 3 3 3" xfId="37550"/>
    <cellStyle name="20% - Accent2 2 2 3 2 3 4" xfId="16537"/>
    <cellStyle name="20% - Accent2 2 2 3 2 3 4 2" xfId="44551"/>
    <cellStyle name="20% - Accent2 2 2 3 2 3 5" xfId="30547"/>
    <cellStyle name="20% - Accent2 2 2 3 2 4" xfId="4278"/>
    <cellStyle name="20% - Accent2 2 2 3 2 4 2" xfId="11285"/>
    <cellStyle name="20% - Accent2 2 2 3 2 4 2 2" xfId="25289"/>
    <cellStyle name="20% - Accent2 2 2 3 2 4 2 2 2" xfId="53303"/>
    <cellStyle name="20% - Accent2 2 2 3 2 4 2 3" xfId="39299"/>
    <cellStyle name="20% - Accent2 2 2 3 2 4 3" xfId="18286"/>
    <cellStyle name="20% - Accent2 2 2 3 2 4 3 2" xfId="46300"/>
    <cellStyle name="20% - Accent2 2 2 3 2 4 4" xfId="32296"/>
    <cellStyle name="20% - Accent2 2 2 3 2 5" xfId="7784"/>
    <cellStyle name="20% - Accent2 2 2 3 2 5 2" xfId="21788"/>
    <cellStyle name="20% - Accent2 2 2 3 2 5 2 2" xfId="49802"/>
    <cellStyle name="20% - Accent2 2 2 3 2 5 3" xfId="35798"/>
    <cellStyle name="20% - Accent2 2 2 3 2 6" xfId="14785"/>
    <cellStyle name="20% - Accent2 2 2 3 2 6 2" xfId="42799"/>
    <cellStyle name="20% - Accent2 2 2 3 2 7" xfId="28795"/>
    <cellStyle name="20% - Accent2 2 2 3 3" xfId="1046"/>
    <cellStyle name="20% - Accent2 2 2 3 3 2" xfId="1924"/>
    <cellStyle name="20% - Accent2 2 2 3 3 2 2" xfId="3692"/>
    <cellStyle name="20% - Accent2 2 2 3 3 2 2 2" xfId="7196"/>
    <cellStyle name="20% - Accent2 2 2 3 3 2 2 2 2" xfId="14203"/>
    <cellStyle name="20% - Accent2 2 2 3 3 2 2 2 2 2" xfId="28207"/>
    <cellStyle name="20% - Accent2 2 2 3 3 2 2 2 2 2 2" xfId="56221"/>
    <cellStyle name="20% - Accent2 2 2 3 3 2 2 2 2 3" xfId="42217"/>
    <cellStyle name="20% - Accent2 2 2 3 3 2 2 2 3" xfId="21204"/>
    <cellStyle name="20% - Accent2 2 2 3 3 2 2 2 3 2" xfId="49218"/>
    <cellStyle name="20% - Accent2 2 2 3 3 2 2 2 4" xfId="35214"/>
    <cellStyle name="20% - Accent2 2 2 3 3 2 2 3" xfId="10702"/>
    <cellStyle name="20% - Accent2 2 2 3 3 2 2 3 2" xfId="24706"/>
    <cellStyle name="20% - Accent2 2 2 3 3 2 2 3 2 2" xfId="52720"/>
    <cellStyle name="20% - Accent2 2 2 3 3 2 2 3 3" xfId="38716"/>
    <cellStyle name="20% - Accent2 2 2 3 3 2 2 4" xfId="17703"/>
    <cellStyle name="20% - Accent2 2 2 3 3 2 2 4 2" xfId="45717"/>
    <cellStyle name="20% - Accent2 2 2 3 3 2 2 5" xfId="31713"/>
    <cellStyle name="20% - Accent2 2 2 3 3 2 3" xfId="5444"/>
    <cellStyle name="20% - Accent2 2 2 3 3 2 3 2" xfId="12451"/>
    <cellStyle name="20% - Accent2 2 2 3 3 2 3 2 2" xfId="26455"/>
    <cellStyle name="20% - Accent2 2 2 3 3 2 3 2 2 2" xfId="54469"/>
    <cellStyle name="20% - Accent2 2 2 3 3 2 3 2 3" xfId="40465"/>
    <cellStyle name="20% - Accent2 2 2 3 3 2 3 3" xfId="19452"/>
    <cellStyle name="20% - Accent2 2 2 3 3 2 3 3 2" xfId="47466"/>
    <cellStyle name="20% - Accent2 2 2 3 3 2 3 4" xfId="33462"/>
    <cellStyle name="20% - Accent2 2 2 3 3 2 4" xfId="8950"/>
    <cellStyle name="20% - Accent2 2 2 3 3 2 4 2" xfId="22954"/>
    <cellStyle name="20% - Accent2 2 2 3 3 2 4 2 2" xfId="50968"/>
    <cellStyle name="20% - Accent2 2 2 3 3 2 4 3" xfId="36964"/>
    <cellStyle name="20% - Accent2 2 2 3 3 2 5" xfId="15951"/>
    <cellStyle name="20% - Accent2 2 2 3 3 2 5 2" xfId="43965"/>
    <cellStyle name="20% - Accent2 2 2 3 3 2 6" xfId="29961"/>
    <cellStyle name="20% - Accent2 2 2 3 3 3" xfId="2817"/>
    <cellStyle name="20% - Accent2 2 2 3 3 3 2" xfId="6321"/>
    <cellStyle name="20% - Accent2 2 2 3 3 3 2 2" xfId="13328"/>
    <cellStyle name="20% - Accent2 2 2 3 3 3 2 2 2" xfId="27332"/>
    <cellStyle name="20% - Accent2 2 2 3 3 3 2 2 2 2" xfId="55346"/>
    <cellStyle name="20% - Accent2 2 2 3 3 3 2 2 3" xfId="41342"/>
    <cellStyle name="20% - Accent2 2 2 3 3 3 2 3" xfId="20329"/>
    <cellStyle name="20% - Accent2 2 2 3 3 3 2 3 2" xfId="48343"/>
    <cellStyle name="20% - Accent2 2 2 3 3 3 2 4" xfId="34339"/>
    <cellStyle name="20% - Accent2 2 2 3 3 3 3" xfId="9827"/>
    <cellStyle name="20% - Accent2 2 2 3 3 3 3 2" xfId="23831"/>
    <cellStyle name="20% - Accent2 2 2 3 3 3 3 2 2" xfId="51845"/>
    <cellStyle name="20% - Accent2 2 2 3 3 3 3 3" xfId="37841"/>
    <cellStyle name="20% - Accent2 2 2 3 3 3 4" xfId="16828"/>
    <cellStyle name="20% - Accent2 2 2 3 3 3 4 2" xfId="44842"/>
    <cellStyle name="20% - Accent2 2 2 3 3 3 5" xfId="30838"/>
    <cellStyle name="20% - Accent2 2 2 3 3 4" xfId="4569"/>
    <cellStyle name="20% - Accent2 2 2 3 3 4 2" xfId="11576"/>
    <cellStyle name="20% - Accent2 2 2 3 3 4 2 2" xfId="25580"/>
    <cellStyle name="20% - Accent2 2 2 3 3 4 2 2 2" xfId="53594"/>
    <cellStyle name="20% - Accent2 2 2 3 3 4 2 3" xfId="39590"/>
    <cellStyle name="20% - Accent2 2 2 3 3 4 3" xfId="18577"/>
    <cellStyle name="20% - Accent2 2 2 3 3 4 3 2" xfId="46591"/>
    <cellStyle name="20% - Accent2 2 2 3 3 4 4" xfId="32587"/>
    <cellStyle name="20% - Accent2 2 2 3 3 5" xfId="8075"/>
    <cellStyle name="20% - Accent2 2 2 3 3 5 2" xfId="22079"/>
    <cellStyle name="20% - Accent2 2 2 3 3 5 2 2" xfId="50093"/>
    <cellStyle name="20% - Accent2 2 2 3 3 5 3" xfId="36089"/>
    <cellStyle name="20% - Accent2 2 2 3 3 6" xfId="15076"/>
    <cellStyle name="20% - Accent2 2 2 3 3 6 2" xfId="43090"/>
    <cellStyle name="20% - Accent2 2 2 3 3 7" xfId="29086"/>
    <cellStyle name="20% - Accent2 2 2 3 4" xfId="1342"/>
    <cellStyle name="20% - Accent2 2 2 3 4 2" xfId="3110"/>
    <cellStyle name="20% - Accent2 2 2 3 4 2 2" xfId="6614"/>
    <cellStyle name="20% - Accent2 2 2 3 4 2 2 2" xfId="13621"/>
    <cellStyle name="20% - Accent2 2 2 3 4 2 2 2 2" xfId="27625"/>
    <cellStyle name="20% - Accent2 2 2 3 4 2 2 2 2 2" xfId="55639"/>
    <cellStyle name="20% - Accent2 2 2 3 4 2 2 2 3" xfId="41635"/>
    <cellStyle name="20% - Accent2 2 2 3 4 2 2 3" xfId="20622"/>
    <cellStyle name="20% - Accent2 2 2 3 4 2 2 3 2" xfId="48636"/>
    <cellStyle name="20% - Accent2 2 2 3 4 2 2 4" xfId="34632"/>
    <cellStyle name="20% - Accent2 2 2 3 4 2 3" xfId="10120"/>
    <cellStyle name="20% - Accent2 2 2 3 4 2 3 2" xfId="24124"/>
    <cellStyle name="20% - Accent2 2 2 3 4 2 3 2 2" xfId="52138"/>
    <cellStyle name="20% - Accent2 2 2 3 4 2 3 3" xfId="38134"/>
    <cellStyle name="20% - Accent2 2 2 3 4 2 4" xfId="17121"/>
    <cellStyle name="20% - Accent2 2 2 3 4 2 4 2" xfId="45135"/>
    <cellStyle name="20% - Accent2 2 2 3 4 2 5" xfId="31131"/>
    <cellStyle name="20% - Accent2 2 2 3 4 3" xfId="4862"/>
    <cellStyle name="20% - Accent2 2 2 3 4 3 2" xfId="11869"/>
    <cellStyle name="20% - Accent2 2 2 3 4 3 2 2" xfId="25873"/>
    <cellStyle name="20% - Accent2 2 2 3 4 3 2 2 2" xfId="53887"/>
    <cellStyle name="20% - Accent2 2 2 3 4 3 2 3" xfId="39883"/>
    <cellStyle name="20% - Accent2 2 2 3 4 3 3" xfId="18870"/>
    <cellStyle name="20% - Accent2 2 2 3 4 3 3 2" xfId="46884"/>
    <cellStyle name="20% - Accent2 2 2 3 4 3 4" xfId="32880"/>
    <cellStyle name="20% - Accent2 2 2 3 4 4" xfId="8368"/>
    <cellStyle name="20% - Accent2 2 2 3 4 4 2" xfId="22372"/>
    <cellStyle name="20% - Accent2 2 2 3 4 4 2 2" xfId="50386"/>
    <cellStyle name="20% - Accent2 2 2 3 4 4 3" xfId="36382"/>
    <cellStyle name="20% - Accent2 2 2 3 4 5" xfId="15369"/>
    <cellStyle name="20% - Accent2 2 2 3 4 5 2" xfId="43383"/>
    <cellStyle name="20% - Accent2 2 2 3 4 6" xfId="29379"/>
    <cellStyle name="20% - Accent2 2 2 3 5" xfId="2235"/>
    <cellStyle name="20% - Accent2 2 2 3 5 2" xfId="5739"/>
    <cellStyle name="20% - Accent2 2 2 3 5 2 2" xfId="12746"/>
    <cellStyle name="20% - Accent2 2 2 3 5 2 2 2" xfId="26750"/>
    <cellStyle name="20% - Accent2 2 2 3 5 2 2 2 2" xfId="54764"/>
    <cellStyle name="20% - Accent2 2 2 3 5 2 2 3" xfId="40760"/>
    <cellStyle name="20% - Accent2 2 2 3 5 2 3" xfId="19747"/>
    <cellStyle name="20% - Accent2 2 2 3 5 2 3 2" xfId="47761"/>
    <cellStyle name="20% - Accent2 2 2 3 5 2 4" xfId="33757"/>
    <cellStyle name="20% - Accent2 2 2 3 5 3" xfId="9245"/>
    <cellStyle name="20% - Accent2 2 2 3 5 3 2" xfId="23249"/>
    <cellStyle name="20% - Accent2 2 2 3 5 3 2 2" xfId="51263"/>
    <cellStyle name="20% - Accent2 2 2 3 5 3 3" xfId="37259"/>
    <cellStyle name="20% - Accent2 2 2 3 5 4" xfId="16246"/>
    <cellStyle name="20% - Accent2 2 2 3 5 4 2" xfId="44260"/>
    <cellStyle name="20% - Accent2 2 2 3 5 5" xfId="30256"/>
    <cellStyle name="20% - Accent2 2 2 3 6" xfId="3987"/>
    <cellStyle name="20% - Accent2 2 2 3 6 2" xfId="10994"/>
    <cellStyle name="20% - Accent2 2 2 3 6 2 2" xfId="24998"/>
    <cellStyle name="20% - Accent2 2 2 3 6 2 2 2" xfId="53012"/>
    <cellStyle name="20% - Accent2 2 2 3 6 2 3" xfId="39008"/>
    <cellStyle name="20% - Accent2 2 2 3 6 3" xfId="17995"/>
    <cellStyle name="20% - Accent2 2 2 3 6 3 2" xfId="46009"/>
    <cellStyle name="20% - Accent2 2 2 3 6 4" xfId="32005"/>
    <cellStyle name="20% - Accent2 2 2 3 7" xfId="7493"/>
    <cellStyle name="20% - Accent2 2 2 3 7 2" xfId="21497"/>
    <cellStyle name="20% - Accent2 2 2 3 7 2 2" xfId="49511"/>
    <cellStyle name="20% - Accent2 2 2 3 7 3" xfId="35507"/>
    <cellStyle name="20% - Accent2 2 2 3 8" xfId="14494"/>
    <cellStyle name="20% - Accent2 2 2 3 8 2" xfId="42508"/>
    <cellStyle name="20% - Accent2 2 2 3 9" xfId="28504"/>
    <cellStyle name="20% - Accent2 2 2 4" xfId="561"/>
    <cellStyle name="20% - Accent2 2 2 4 2" xfId="1439"/>
    <cellStyle name="20% - Accent2 2 2 4 2 2" xfId="3207"/>
    <cellStyle name="20% - Accent2 2 2 4 2 2 2" xfId="6711"/>
    <cellStyle name="20% - Accent2 2 2 4 2 2 2 2" xfId="13718"/>
    <cellStyle name="20% - Accent2 2 2 4 2 2 2 2 2" xfId="27722"/>
    <cellStyle name="20% - Accent2 2 2 4 2 2 2 2 2 2" xfId="55736"/>
    <cellStyle name="20% - Accent2 2 2 4 2 2 2 2 3" xfId="41732"/>
    <cellStyle name="20% - Accent2 2 2 4 2 2 2 3" xfId="20719"/>
    <cellStyle name="20% - Accent2 2 2 4 2 2 2 3 2" xfId="48733"/>
    <cellStyle name="20% - Accent2 2 2 4 2 2 2 4" xfId="34729"/>
    <cellStyle name="20% - Accent2 2 2 4 2 2 3" xfId="10217"/>
    <cellStyle name="20% - Accent2 2 2 4 2 2 3 2" xfId="24221"/>
    <cellStyle name="20% - Accent2 2 2 4 2 2 3 2 2" xfId="52235"/>
    <cellStyle name="20% - Accent2 2 2 4 2 2 3 3" xfId="38231"/>
    <cellStyle name="20% - Accent2 2 2 4 2 2 4" xfId="17218"/>
    <cellStyle name="20% - Accent2 2 2 4 2 2 4 2" xfId="45232"/>
    <cellStyle name="20% - Accent2 2 2 4 2 2 5" xfId="31228"/>
    <cellStyle name="20% - Accent2 2 2 4 2 3" xfId="4959"/>
    <cellStyle name="20% - Accent2 2 2 4 2 3 2" xfId="11966"/>
    <cellStyle name="20% - Accent2 2 2 4 2 3 2 2" xfId="25970"/>
    <cellStyle name="20% - Accent2 2 2 4 2 3 2 2 2" xfId="53984"/>
    <cellStyle name="20% - Accent2 2 2 4 2 3 2 3" xfId="39980"/>
    <cellStyle name="20% - Accent2 2 2 4 2 3 3" xfId="18967"/>
    <cellStyle name="20% - Accent2 2 2 4 2 3 3 2" xfId="46981"/>
    <cellStyle name="20% - Accent2 2 2 4 2 3 4" xfId="32977"/>
    <cellStyle name="20% - Accent2 2 2 4 2 4" xfId="8465"/>
    <cellStyle name="20% - Accent2 2 2 4 2 4 2" xfId="22469"/>
    <cellStyle name="20% - Accent2 2 2 4 2 4 2 2" xfId="50483"/>
    <cellStyle name="20% - Accent2 2 2 4 2 4 3" xfId="36479"/>
    <cellStyle name="20% - Accent2 2 2 4 2 5" xfId="15466"/>
    <cellStyle name="20% - Accent2 2 2 4 2 5 2" xfId="43480"/>
    <cellStyle name="20% - Accent2 2 2 4 2 6" xfId="29476"/>
    <cellStyle name="20% - Accent2 2 2 4 3" xfId="2332"/>
    <cellStyle name="20% - Accent2 2 2 4 3 2" xfId="5836"/>
    <cellStyle name="20% - Accent2 2 2 4 3 2 2" xfId="12843"/>
    <cellStyle name="20% - Accent2 2 2 4 3 2 2 2" xfId="26847"/>
    <cellStyle name="20% - Accent2 2 2 4 3 2 2 2 2" xfId="54861"/>
    <cellStyle name="20% - Accent2 2 2 4 3 2 2 3" xfId="40857"/>
    <cellStyle name="20% - Accent2 2 2 4 3 2 3" xfId="19844"/>
    <cellStyle name="20% - Accent2 2 2 4 3 2 3 2" xfId="47858"/>
    <cellStyle name="20% - Accent2 2 2 4 3 2 4" xfId="33854"/>
    <cellStyle name="20% - Accent2 2 2 4 3 3" xfId="9342"/>
    <cellStyle name="20% - Accent2 2 2 4 3 3 2" xfId="23346"/>
    <cellStyle name="20% - Accent2 2 2 4 3 3 2 2" xfId="51360"/>
    <cellStyle name="20% - Accent2 2 2 4 3 3 3" xfId="37356"/>
    <cellStyle name="20% - Accent2 2 2 4 3 4" xfId="16343"/>
    <cellStyle name="20% - Accent2 2 2 4 3 4 2" xfId="44357"/>
    <cellStyle name="20% - Accent2 2 2 4 3 5" xfId="30353"/>
    <cellStyle name="20% - Accent2 2 2 4 4" xfId="4084"/>
    <cellStyle name="20% - Accent2 2 2 4 4 2" xfId="11091"/>
    <cellStyle name="20% - Accent2 2 2 4 4 2 2" xfId="25095"/>
    <cellStyle name="20% - Accent2 2 2 4 4 2 2 2" xfId="53109"/>
    <cellStyle name="20% - Accent2 2 2 4 4 2 3" xfId="39105"/>
    <cellStyle name="20% - Accent2 2 2 4 4 3" xfId="18092"/>
    <cellStyle name="20% - Accent2 2 2 4 4 3 2" xfId="46106"/>
    <cellStyle name="20% - Accent2 2 2 4 4 4" xfId="32102"/>
    <cellStyle name="20% - Accent2 2 2 4 5" xfId="7590"/>
    <cellStyle name="20% - Accent2 2 2 4 5 2" xfId="21594"/>
    <cellStyle name="20% - Accent2 2 2 4 5 2 2" xfId="49608"/>
    <cellStyle name="20% - Accent2 2 2 4 5 3" xfId="35604"/>
    <cellStyle name="20% - Accent2 2 2 4 6" xfId="14591"/>
    <cellStyle name="20% - Accent2 2 2 4 6 2" xfId="42605"/>
    <cellStyle name="20% - Accent2 2 2 4 7" xfId="28601"/>
    <cellStyle name="20% - Accent2 2 2 5" xfId="852"/>
    <cellStyle name="20% - Accent2 2 2 5 2" xfId="1730"/>
    <cellStyle name="20% - Accent2 2 2 5 2 2" xfId="3498"/>
    <cellStyle name="20% - Accent2 2 2 5 2 2 2" xfId="7002"/>
    <cellStyle name="20% - Accent2 2 2 5 2 2 2 2" xfId="14009"/>
    <cellStyle name="20% - Accent2 2 2 5 2 2 2 2 2" xfId="28013"/>
    <cellStyle name="20% - Accent2 2 2 5 2 2 2 2 2 2" xfId="56027"/>
    <cellStyle name="20% - Accent2 2 2 5 2 2 2 2 3" xfId="42023"/>
    <cellStyle name="20% - Accent2 2 2 5 2 2 2 3" xfId="21010"/>
    <cellStyle name="20% - Accent2 2 2 5 2 2 2 3 2" xfId="49024"/>
    <cellStyle name="20% - Accent2 2 2 5 2 2 2 4" xfId="35020"/>
    <cellStyle name="20% - Accent2 2 2 5 2 2 3" xfId="10508"/>
    <cellStyle name="20% - Accent2 2 2 5 2 2 3 2" xfId="24512"/>
    <cellStyle name="20% - Accent2 2 2 5 2 2 3 2 2" xfId="52526"/>
    <cellStyle name="20% - Accent2 2 2 5 2 2 3 3" xfId="38522"/>
    <cellStyle name="20% - Accent2 2 2 5 2 2 4" xfId="17509"/>
    <cellStyle name="20% - Accent2 2 2 5 2 2 4 2" xfId="45523"/>
    <cellStyle name="20% - Accent2 2 2 5 2 2 5" xfId="31519"/>
    <cellStyle name="20% - Accent2 2 2 5 2 3" xfId="5250"/>
    <cellStyle name="20% - Accent2 2 2 5 2 3 2" xfId="12257"/>
    <cellStyle name="20% - Accent2 2 2 5 2 3 2 2" xfId="26261"/>
    <cellStyle name="20% - Accent2 2 2 5 2 3 2 2 2" xfId="54275"/>
    <cellStyle name="20% - Accent2 2 2 5 2 3 2 3" xfId="40271"/>
    <cellStyle name="20% - Accent2 2 2 5 2 3 3" xfId="19258"/>
    <cellStyle name="20% - Accent2 2 2 5 2 3 3 2" xfId="47272"/>
    <cellStyle name="20% - Accent2 2 2 5 2 3 4" xfId="33268"/>
    <cellStyle name="20% - Accent2 2 2 5 2 4" xfId="8756"/>
    <cellStyle name="20% - Accent2 2 2 5 2 4 2" xfId="22760"/>
    <cellStyle name="20% - Accent2 2 2 5 2 4 2 2" xfId="50774"/>
    <cellStyle name="20% - Accent2 2 2 5 2 4 3" xfId="36770"/>
    <cellStyle name="20% - Accent2 2 2 5 2 5" xfId="15757"/>
    <cellStyle name="20% - Accent2 2 2 5 2 5 2" xfId="43771"/>
    <cellStyle name="20% - Accent2 2 2 5 2 6" xfId="29767"/>
    <cellStyle name="20% - Accent2 2 2 5 3" xfId="2623"/>
    <cellStyle name="20% - Accent2 2 2 5 3 2" xfId="6127"/>
    <cellStyle name="20% - Accent2 2 2 5 3 2 2" xfId="13134"/>
    <cellStyle name="20% - Accent2 2 2 5 3 2 2 2" xfId="27138"/>
    <cellStyle name="20% - Accent2 2 2 5 3 2 2 2 2" xfId="55152"/>
    <cellStyle name="20% - Accent2 2 2 5 3 2 2 3" xfId="41148"/>
    <cellStyle name="20% - Accent2 2 2 5 3 2 3" xfId="20135"/>
    <cellStyle name="20% - Accent2 2 2 5 3 2 3 2" xfId="48149"/>
    <cellStyle name="20% - Accent2 2 2 5 3 2 4" xfId="34145"/>
    <cellStyle name="20% - Accent2 2 2 5 3 3" xfId="9633"/>
    <cellStyle name="20% - Accent2 2 2 5 3 3 2" xfId="23637"/>
    <cellStyle name="20% - Accent2 2 2 5 3 3 2 2" xfId="51651"/>
    <cellStyle name="20% - Accent2 2 2 5 3 3 3" xfId="37647"/>
    <cellStyle name="20% - Accent2 2 2 5 3 4" xfId="16634"/>
    <cellStyle name="20% - Accent2 2 2 5 3 4 2" xfId="44648"/>
    <cellStyle name="20% - Accent2 2 2 5 3 5" xfId="30644"/>
    <cellStyle name="20% - Accent2 2 2 5 4" xfId="4375"/>
    <cellStyle name="20% - Accent2 2 2 5 4 2" xfId="11382"/>
    <cellStyle name="20% - Accent2 2 2 5 4 2 2" xfId="25386"/>
    <cellStyle name="20% - Accent2 2 2 5 4 2 2 2" xfId="53400"/>
    <cellStyle name="20% - Accent2 2 2 5 4 2 3" xfId="39396"/>
    <cellStyle name="20% - Accent2 2 2 5 4 3" xfId="18383"/>
    <cellStyle name="20% - Accent2 2 2 5 4 3 2" xfId="46397"/>
    <cellStyle name="20% - Accent2 2 2 5 4 4" xfId="32393"/>
    <cellStyle name="20% - Accent2 2 2 5 5" xfId="7881"/>
    <cellStyle name="20% - Accent2 2 2 5 5 2" xfId="21885"/>
    <cellStyle name="20% - Accent2 2 2 5 5 2 2" xfId="49899"/>
    <cellStyle name="20% - Accent2 2 2 5 5 3" xfId="35895"/>
    <cellStyle name="20% - Accent2 2 2 5 6" xfId="14882"/>
    <cellStyle name="20% - Accent2 2 2 5 6 2" xfId="42896"/>
    <cellStyle name="20% - Accent2 2 2 5 7" xfId="28892"/>
    <cellStyle name="20% - Accent2 2 2 6" xfId="1148"/>
    <cellStyle name="20% - Accent2 2 2 6 2" xfId="2916"/>
    <cellStyle name="20% - Accent2 2 2 6 2 2" xfId="6420"/>
    <cellStyle name="20% - Accent2 2 2 6 2 2 2" xfId="13427"/>
    <cellStyle name="20% - Accent2 2 2 6 2 2 2 2" xfId="27431"/>
    <cellStyle name="20% - Accent2 2 2 6 2 2 2 2 2" xfId="55445"/>
    <cellStyle name="20% - Accent2 2 2 6 2 2 2 3" xfId="41441"/>
    <cellStyle name="20% - Accent2 2 2 6 2 2 3" xfId="20428"/>
    <cellStyle name="20% - Accent2 2 2 6 2 2 3 2" xfId="48442"/>
    <cellStyle name="20% - Accent2 2 2 6 2 2 4" xfId="34438"/>
    <cellStyle name="20% - Accent2 2 2 6 2 3" xfId="9926"/>
    <cellStyle name="20% - Accent2 2 2 6 2 3 2" xfId="23930"/>
    <cellStyle name="20% - Accent2 2 2 6 2 3 2 2" xfId="51944"/>
    <cellStyle name="20% - Accent2 2 2 6 2 3 3" xfId="37940"/>
    <cellStyle name="20% - Accent2 2 2 6 2 4" xfId="16927"/>
    <cellStyle name="20% - Accent2 2 2 6 2 4 2" xfId="44941"/>
    <cellStyle name="20% - Accent2 2 2 6 2 5" xfId="30937"/>
    <cellStyle name="20% - Accent2 2 2 6 3" xfId="4668"/>
    <cellStyle name="20% - Accent2 2 2 6 3 2" xfId="11675"/>
    <cellStyle name="20% - Accent2 2 2 6 3 2 2" xfId="25679"/>
    <cellStyle name="20% - Accent2 2 2 6 3 2 2 2" xfId="53693"/>
    <cellStyle name="20% - Accent2 2 2 6 3 2 3" xfId="39689"/>
    <cellStyle name="20% - Accent2 2 2 6 3 3" xfId="18676"/>
    <cellStyle name="20% - Accent2 2 2 6 3 3 2" xfId="46690"/>
    <cellStyle name="20% - Accent2 2 2 6 3 4" xfId="32686"/>
    <cellStyle name="20% - Accent2 2 2 6 4" xfId="8174"/>
    <cellStyle name="20% - Accent2 2 2 6 4 2" xfId="22178"/>
    <cellStyle name="20% - Accent2 2 2 6 4 2 2" xfId="50192"/>
    <cellStyle name="20% - Accent2 2 2 6 4 3" xfId="36188"/>
    <cellStyle name="20% - Accent2 2 2 6 5" xfId="15175"/>
    <cellStyle name="20% - Accent2 2 2 6 5 2" xfId="43189"/>
    <cellStyle name="20% - Accent2 2 2 6 6" xfId="29185"/>
    <cellStyle name="20% - Accent2 2 2 7" xfId="2037"/>
    <cellStyle name="20% - Accent2 2 2 7 2" xfId="5545"/>
    <cellStyle name="20% - Accent2 2 2 7 2 2" xfId="12552"/>
    <cellStyle name="20% - Accent2 2 2 7 2 2 2" xfId="26556"/>
    <cellStyle name="20% - Accent2 2 2 7 2 2 2 2" xfId="54570"/>
    <cellStyle name="20% - Accent2 2 2 7 2 2 3" xfId="40566"/>
    <cellStyle name="20% - Accent2 2 2 7 2 3" xfId="19553"/>
    <cellStyle name="20% - Accent2 2 2 7 2 3 2" xfId="47567"/>
    <cellStyle name="20% - Accent2 2 2 7 2 4" xfId="33563"/>
    <cellStyle name="20% - Accent2 2 2 7 3" xfId="9051"/>
    <cellStyle name="20% - Accent2 2 2 7 3 2" xfId="23055"/>
    <cellStyle name="20% - Accent2 2 2 7 3 2 2" xfId="51069"/>
    <cellStyle name="20% - Accent2 2 2 7 3 3" xfId="37065"/>
    <cellStyle name="20% - Accent2 2 2 7 4" xfId="16052"/>
    <cellStyle name="20% - Accent2 2 2 7 4 2" xfId="44066"/>
    <cellStyle name="20% - Accent2 2 2 7 5" xfId="30062"/>
    <cellStyle name="20% - Accent2 2 2 8" xfId="3793"/>
    <cellStyle name="20% - Accent2 2 2 8 2" xfId="10800"/>
    <cellStyle name="20% - Accent2 2 2 8 2 2" xfId="24804"/>
    <cellStyle name="20% - Accent2 2 2 8 2 2 2" xfId="52818"/>
    <cellStyle name="20% - Accent2 2 2 8 2 3" xfId="38814"/>
    <cellStyle name="20% - Accent2 2 2 8 3" xfId="17801"/>
    <cellStyle name="20% - Accent2 2 2 8 3 2" xfId="45815"/>
    <cellStyle name="20% - Accent2 2 2 8 4" xfId="31811"/>
    <cellStyle name="20% - Accent2 2 2 9" xfId="7299"/>
    <cellStyle name="20% - Accent2 2 2 9 2" xfId="21303"/>
    <cellStyle name="20% - Accent2 2 2 9 2 2" xfId="49317"/>
    <cellStyle name="20% - Accent2 2 2 9 3" xfId="35313"/>
    <cellStyle name="20% - Accent2 2 3" xfId="316"/>
    <cellStyle name="20% - Accent2 2 3 2" xfId="609"/>
    <cellStyle name="20% - Accent2 2 3 2 2" xfId="1487"/>
    <cellStyle name="20% - Accent2 2 3 2 2 2" xfId="3255"/>
    <cellStyle name="20% - Accent2 2 3 2 2 2 2" xfId="6759"/>
    <cellStyle name="20% - Accent2 2 3 2 2 2 2 2" xfId="13766"/>
    <cellStyle name="20% - Accent2 2 3 2 2 2 2 2 2" xfId="27770"/>
    <cellStyle name="20% - Accent2 2 3 2 2 2 2 2 2 2" xfId="55784"/>
    <cellStyle name="20% - Accent2 2 3 2 2 2 2 2 3" xfId="41780"/>
    <cellStyle name="20% - Accent2 2 3 2 2 2 2 3" xfId="20767"/>
    <cellStyle name="20% - Accent2 2 3 2 2 2 2 3 2" xfId="48781"/>
    <cellStyle name="20% - Accent2 2 3 2 2 2 2 4" xfId="34777"/>
    <cellStyle name="20% - Accent2 2 3 2 2 2 3" xfId="10265"/>
    <cellStyle name="20% - Accent2 2 3 2 2 2 3 2" xfId="24269"/>
    <cellStyle name="20% - Accent2 2 3 2 2 2 3 2 2" xfId="52283"/>
    <cellStyle name="20% - Accent2 2 3 2 2 2 3 3" xfId="38279"/>
    <cellStyle name="20% - Accent2 2 3 2 2 2 4" xfId="17266"/>
    <cellStyle name="20% - Accent2 2 3 2 2 2 4 2" xfId="45280"/>
    <cellStyle name="20% - Accent2 2 3 2 2 2 5" xfId="31276"/>
    <cellStyle name="20% - Accent2 2 3 2 2 3" xfId="5007"/>
    <cellStyle name="20% - Accent2 2 3 2 2 3 2" xfId="12014"/>
    <cellStyle name="20% - Accent2 2 3 2 2 3 2 2" xfId="26018"/>
    <cellStyle name="20% - Accent2 2 3 2 2 3 2 2 2" xfId="54032"/>
    <cellStyle name="20% - Accent2 2 3 2 2 3 2 3" xfId="40028"/>
    <cellStyle name="20% - Accent2 2 3 2 2 3 3" xfId="19015"/>
    <cellStyle name="20% - Accent2 2 3 2 2 3 3 2" xfId="47029"/>
    <cellStyle name="20% - Accent2 2 3 2 2 3 4" xfId="33025"/>
    <cellStyle name="20% - Accent2 2 3 2 2 4" xfId="8513"/>
    <cellStyle name="20% - Accent2 2 3 2 2 4 2" xfId="22517"/>
    <cellStyle name="20% - Accent2 2 3 2 2 4 2 2" xfId="50531"/>
    <cellStyle name="20% - Accent2 2 3 2 2 4 3" xfId="36527"/>
    <cellStyle name="20% - Accent2 2 3 2 2 5" xfId="15514"/>
    <cellStyle name="20% - Accent2 2 3 2 2 5 2" xfId="43528"/>
    <cellStyle name="20% - Accent2 2 3 2 2 6" xfId="29524"/>
    <cellStyle name="20% - Accent2 2 3 2 3" xfId="2380"/>
    <cellStyle name="20% - Accent2 2 3 2 3 2" xfId="5884"/>
    <cellStyle name="20% - Accent2 2 3 2 3 2 2" xfId="12891"/>
    <cellStyle name="20% - Accent2 2 3 2 3 2 2 2" xfId="26895"/>
    <cellStyle name="20% - Accent2 2 3 2 3 2 2 2 2" xfId="54909"/>
    <cellStyle name="20% - Accent2 2 3 2 3 2 2 3" xfId="40905"/>
    <cellStyle name="20% - Accent2 2 3 2 3 2 3" xfId="19892"/>
    <cellStyle name="20% - Accent2 2 3 2 3 2 3 2" xfId="47906"/>
    <cellStyle name="20% - Accent2 2 3 2 3 2 4" xfId="33902"/>
    <cellStyle name="20% - Accent2 2 3 2 3 3" xfId="9390"/>
    <cellStyle name="20% - Accent2 2 3 2 3 3 2" xfId="23394"/>
    <cellStyle name="20% - Accent2 2 3 2 3 3 2 2" xfId="51408"/>
    <cellStyle name="20% - Accent2 2 3 2 3 3 3" xfId="37404"/>
    <cellStyle name="20% - Accent2 2 3 2 3 4" xfId="16391"/>
    <cellStyle name="20% - Accent2 2 3 2 3 4 2" xfId="44405"/>
    <cellStyle name="20% - Accent2 2 3 2 3 5" xfId="30401"/>
    <cellStyle name="20% - Accent2 2 3 2 4" xfId="4132"/>
    <cellStyle name="20% - Accent2 2 3 2 4 2" xfId="11139"/>
    <cellStyle name="20% - Accent2 2 3 2 4 2 2" xfId="25143"/>
    <cellStyle name="20% - Accent2 2 3 2 4 2 2 2" xfId="53157"/>
    <cellStyle name="20% - Accent2 2 3 2 4 2 3" xfId="39153"/>
    <cellStyle name="20% - Accent2 2 3 2 4 3" xfId="18140"/>
    <cellStyle name="20% - Accent2 2 3 2 4 3 2" xfId="46154"/>
    <cellStyle name="20% - Accent2 2 3 2 4 4" xfId="32150"/>
    <cellStyle name="20% - Accent2 2 3 2 5" xfId="7638"/>
    <cellStyle name="20% - Accent2 2 3 2 5 2" xfId="21642"/>
    <cellStyle name="20% - Accent2 2 3 2 5 2 2" xfId="49656"/>
    <cellStyle name="20% - Accent2 2 3 2 5 3" xfId="35652"/>
    <cellStyle name="20% - Accent2 2 3 2 6" xfId="14639"/>
    <cellStyle name="20% - Accent2 2 3 2 6 2" xfId="42653"/>
    <cellStyle name="20% - Accent2 2 3 2 7" xfId="28649"/>
    <cellStyle name="20% - Accent2 2 3 3" xfId="900"/>
    <cellStyle name="20% - Accent2 2 3 3 2" xfId="1778"/>
    <cellStyle name="20% - Accent2 2 3 3 2 2" xfId="3546"/>
    <cellStyle name="20% - Accent2 2 3 3 2 2 2" xfId="7050"/>
    <cellStyle name="20% - Accent2 2 3 3 2 2 2 2" xfId="14057"/>
    <cellStyle name="20% - Accent2 2 3 3 2 2 2 2 2" xfId="28061"/>
    <cellStyle name="20% - Accent2 2 3 3 2 2 2 2 2 2" xfId="56075"/>
    <cellStyle name="20% - Accent2 2 3 3 2 2 2 2 3" xfId="42071"/>
    <cellStyle name="20% - Accent2 2 3 3 2 2 2 3" xfId="21058"/>
    <cellStyle name="20% - Accent2 2 3 3 2 2 2 3 2" xfId="49072"/>
    <cellStyle name="20% - Accent2 2 3 3 2 2 2 4" xfId="35068"/>
    <cellStyle name="20% - Accent2 2 3 3 2 2 3" xfId="10556"/>
    <cellStyle name="20% - Accent2 2 3 3 2 2 3 2" xfId="24560"/>
    <cellStyle name="20% - Accent2 2 3 3 2 2 3 2 2" xfId="52574"/>
    <cellStyle name="20% - Accent2 2 3 3 2 2 3 3" xfId="38570"/>
    <cellStyle name="20% - Accent2 2 3 3 2 2 4" xfId="17557"/>
    <cellStyle name="20% - Accent2 2 3 3 2 2 4 2" xfId="45571"/>
    <cellStyle name="20% - Accent2 2 3 3 2 2 5" xfId="31567"/>
    <cellStyle name="20% - Accent2 2 3 3 2 3" xfId="5298"/>
    <cellStyle name="20% - Accent2 2 3 3 2 3 2" xfId="12305"/>
    <cellStyle name="20% - Accent2 2 3 3 2 3 2 2" xfId="26309"/>
    <cellStyle name="20% - Accent2 2 3 3 2 3 2 2 2" xfId="54323"/>
    <cellStyle name="20% - Accent2 2 3 3 2 3 2 3" xfId="40319"/>
    <cellStyle name="20% - Accent2 2 3 3 2 3 3" xfId="19306"/>
    <cellStyle name="20% - Accent2 2 3 3 2 3 3 2" xfId="47320"/>
    <cellStyle name="20% - Accent2 2 3 3 2 3 4" xfId="33316"/>
    <cellStyle name="20% - Accent2 2 3 3 2 4" xfId="8804"/>
    <cellStyle name="20% - Accent2 2 3 3 2 4 2" xfId="22808"/>
    <cellStyle name="20% - Accent2 2 3 3 2 4 2 2" xfId="50822"/>
    <cellStyle name="20% - Accent2 2 3 3 2 4 3" xfId="36818"/>
    <cellStyle name="20% - Accent2 2 3 3 2 5" xfId="15805"/>
    <cellStyle name="20% - Accent2 2 3 3 2 5 2" xfId="43819"/>
    <cellStyle name="20% - Accent2 2 3 3 2 6" xfId="29815"/>
    <cellStyle name="20% - Accent2 2 3 3 3" xfId="2671"/>
    <cellStyle name="20% - Accent2 2 3 3 3 2" xfId="6175"/>
    <cellStyle name="20% - Accent2 2 3 3 3 2 2" xfId="13182"/>
    <cellStyle name="20% - Accent2 2 3 3 3 2 2 2" xfId="27186"/>
    <cellStyle name="20% - Accent2 2 3 3 3 2 2 2 2" xfId="55200"/>
    <cellStyle name="20% - Accent2 2 3 3 3 2 2 3" xfId="41196"/>
    <cellStyle name="20% - Accent2 2 3 3 3 2 3" xfId="20183"/>
    <cellStyle name="20% - Accent2 2 3 3 3 2 3 2" xfId="48197"/>
    <cellStyle name="20% - Accent2 2 3 3 3 2 4" xfId="34193"/>
    <cellStyle name="20% - Accent2 2 3 3 3 3" xfId="9681"/>
    <cellStyle name="20% - Accent2 2 3 3 3 3 2" xfId="23685"/>
    <cellStyle name="20% - Accent2 2 3 3 3 3 2 2" xfId="51699"/>
    <cellStyle name="20% - Accent2 2 3 3 3 3 3" xfId="37695"/>
    <cellStyle name="20% - Accent2 2 3 3 3 4" xfId="16682"/>
    <cellStyle name="20% - Accent2 2 3 3 3 4 2" xfId="44696"/>
    <cellStyle name="20% - Accent2 2 3 3 3 5" xfId="30692"/>
    <cellStyle name="20% - Accent2 2 3 3 4" xfId="4423"/>
    <cellStyle name="20% - Accent2 2 3 3 4 2" xfId="11430"/>
    <cellStyle name="20% - Accent2 2 3 3 4 2 2" xfId="25434"/>
    <cellStyle name="20% - Accent2 2 3 3 4 2 2 2" xfId="53448"/>
    <cellStyle name="20% - Accent2 2 3 3 4 2 3" xfId="39444"/>
    <cellStyle name="20% - Accent2 2 3 3 4 3" xfId="18431"/>
    <cellStyle name="20% - Accent2 2 3 3 4 3 2" xfId="46445"/>
    <cellStyle name="20% - Accent2 2 3 3 4 4" xfId="32441"/>
    <cellStyle name="20% - Accent2 2 3 3 5" xfId="7929"/>
    <cellStyle name="20% - Accent2 2 3 3 5 2" xfId="21933"/>
    <cellStyle name="20% - Accent2 2 3 3 5 2 2" xfId="49947"/>
    <cellStyle name="20% - Accent2 2 3 3 5 3" xfId="35943"/>
    <cellStyle name="20% - Accent2 2 3 3 6" xfId="14930"/>
    <cellStyle name="20% - Accent2 2 3 3 6 2" xfId="42944"/>
    <cellStyle name="20% - Accent2 2 3 3 7" xfId="28940"/>
    <cellStyle name="20% - Accent2 2 3 4" xfId="1196"/>
    <cellStyle name="20% - Accent2 2 3 4 2" xfId="2964"/>
    <cellStyle name="20% - Accent2 2 3 4 2 2" xfId="6468"/>
    <cellStyle name="20% - Accent2 2 3 4 2 2 2" xfId="13475"/>
    <cellStyle name="20% - Accent2 2 3 4 2 2 2 2" xfId="27479"/>
    <cellStyle name="20% - Accent2 2 3 4 2 2 2 2 2" xfId="55493"/>
    <cellStyle name="20% - Accent2 2 3 4 2 2 2 3" xfId="41489"/>
    <cellStyle name="20% - Accent2 2 3 4 2 2 3" xfId="20476"/>
    <cellStyle name="20% - Accent2 2 3 4 2 2 3 2" xfId="48490"/>
    <cellStyle name="20% - Accent2 2 3 4 2 2 4" xfId="34486"/>
    <cellStyle name="20% - Accent2 2 3 4 2 3" xfId="9974"/>
    <cellStyle name="20% - Accent2 2 3 4 2 3 2" xfId="23978"/>
    <cellStyle name="20% - Accent2 2 3 4 2 3 2 2" xfId="51992"/>
    <cellStyle name="20% - Accent2 2 3 4 2 3 3" xfId="37988"/>
    <cellStyle name="20% - Accent2 2 3 4 2 4" xfId="16975"/>
    <cellStyle name="20% - Accent2 2 3 4 2 4 2" xfId="44989"/>
    <cellStyle name="20% - Accent2 2 3 4 2 5" xfId="30985"/>
    <cellStyle name="20% - Accent2 2 3 4 3" xfId="4716"/>
    <cellStyle name="20% - Accent2 2 3 4 3 2" xfId="11723"/>
    <cellStyle name="20% - Accent2 2 3 4 3 2 2" xfId="25727"/>
    <cellStyle name="20% - Accent2 2 3 4 3 2 2 2" xfId="53741"/>
    <cellStyle name="20% - Accent2 2 3 4 3 2 3" xfId="39737"/>
    <cellStyle name="20% - Accent2 2 3 4 3 3" xfId="18724"/>
    <cellStyle name="20% - Accent2 2 3 4 3 3 2" xfId="46738"/>
    <cellStyle name="20% - Accent2 2 3 4 3 4" xfId="32734"/>
    <cellStyle name="20% - Accent2 2 3 4 4" xfId="8222"/>
    <cellStyle name="20% - Accent2 2 3 4 4 2" xfId="22226"/>
    <cellStyle name="20% - Accent2 2 3 4 4 2 2" xfId="50240"/>
    <cellStyle name="20% - Accent2 2 3 4 4 3" xfId="36236"/>
    <cellStyle name="20% - Accent2 2 3 4 5" xfId="15223"/>
    <cellStyle name="20% - Accent2 2 3 4 5 2" xfId="43237"/>
    <cellStyle name="20% - Accent2 2 3 4 6" xfId="29233"/>
    <cellStyle name="20% - Accent2 2 3 5" xfId="2089"/>
    <cellStyle name="20% - Accent2 2 3 5 2" xfId="5593"/>
    <cellStyle name="20% - Accent2 2 3 5 2 2" xfId="12600"/>
    <cellStyle name="20% - Accent2 2 3 5 2 2 2" xfId="26604"/>
    <cellStyle name="20% - Accent2 2 3 5 2 2 2 2" xfId="54618"/>
    <cellStyle name="20% - Accent2 2 3 5 2 2 3" xfId="40614"/>
    <cellStyle name="20% - Accent2 2 3 5 2 3" xfId="19601"/>
    <cellStyle name="20% - Accent2 2 3 5 2 3 2" xfId="47615"/>
    <cellStyle name="20% - Accent2 2 3 5 2 4" xfId="33611"/>
    <cellStyle name="20% - Accent2 2 3 5 3" xfId="9099"/>
    <cellStyle name="20% - Accent2 2 3 5 3 2" xfId="23103"/>
    <cellStyle name="20% - Accent2 2 3 5 3 2 2" xfId="51117"/>
    <cellStyle name="20% - Accent2 2 3 5 3 3" xfId="37113"/>
    <cellStyle name="20% - Accent2 2 3 5 4" xfId="16100"/>
    <cellStyle name="20% - Accent2 2 3 5 4 2" xfId="44114"/>
    <cellStyle name="20% - Accent2 2 3 5 5" xfId="30110"/>
    <cellStyle name="20% - Accent2 2 3 6" xfId="3841"/>
    <cellStyle name="20% - Accent2 2 3 6 2" xfId="10848"/>
    <cellStyle name="20% - Accent2 2 3 6 2 2" xfId="24852"/>
    <cellStyle name="20% - Accent2 2 3 6 2 2 2" xfId="52866"/>
    <cellStyle name="20% - Accent2 2 3 6 2 3" xfId="38862"/>
    <cellStyle name="20% - Accent2 2 3 6 3" xfId="17849"/>
    <cellStyle name="20% - Accent2 2 3 6 3 2" xfId="45863"/>
    <cellStyle name="20% - Accent2 2 3 6 4" xfId="31859"/>
    <cellStyle name="20% - Accent2 2 3 7" xfId="7347"/>
    <cellStyle name="20% - Accent2 2 3 7 2" xfId="21351"/>
    <cellStyle name="20% - Accent2 2 3 7 2 2" xfId="49365"/>
    <cellStyle name="20% - Accent2 2 3 7 3" xfId="35361"/>
    <cellStyle name="20% - Accent2 2 3 8" xfId="14348"/>
    <cellStyle name="20% - Accent2 2 3 8 2" xfId="42362"/>
    <cellStyle name="20% - Accent2 2 3 9" xfId="28358"/>
    <cellStyle name="20% - Accent2 2 4" xfId="415"/>
    <cellStyle name="20% - Accent2 2 4 2" xfId="706"/>
    <cellStyle name="20% - Accent2 2 4 2 2" xfId="1584"/>
    <cellStyle name="20% - Accent2 2 4 2 2 2" xfId="3352"/>
    <cellStyle name="20% - Accent2 2 4 2 2 2 2" xfId="6856"/>
    <cellStyle name="20% - Accent2 2 4 2 2 2 2 2" xfId="13863"/>
    <cellStyle name="20% - Accent2 2 4 2 2 2 2 2 2" xfId="27867"/>
    <cellStyle name="20% - Accent2 2 4 2 2 2 2 2 2 2" xfId="55881"/>
    <cellStyle name="20% - Accent2 2 4 2 2 2 2 2 3" xfId="41877"/>
    <cellStyle name="20% - Accent2 2 4 2 2 2 2 3" xfId="20864"/>
    <cellStyle name="20% - Accent2 2 4 2 2 2 2 3 2" xfId="48878"/>
    <cellStyle name="20% - Accent2 2 4 2 2 2 2 4" xfId="34874"/>
    <cellStyle name="20% - Accent2 2 4 2 2 2 3" xfId="10362"/>
    <cellStyle name="20% - Accent2 2 4 2 2 2 3 2" xfId="24366"/>
    <cellStyle name="20% - Accent2 2 4 2 2 2 3 2 2" xfId="52380"/>
    <cellStyle name="20% - Accent2 2 4 2 2 2 3 3" xfId="38376"/>
    <cellStyle name="20% - Accent2 2 4 2 2 2 4" xfId="17363"/>
    <cellStyle name="20% - Accent2 2 4 2 2 2 4 2" xfId="45377"/>
    <cellStyle name="20% - Accent2 2 4 2 2 2 5" xfId="31373"/>
    <cellStyle name="20% - Accent2 2 4 2 2 3" xfId="5104"/>
    <cellStyle name="20% - Accent2 2 4 2 2 3 2" xfId="12111"/>
    <cellStyle name="20% - Accent2 2 4 2 2 3 2 2" xfId="26115"/>
    <cellStyle name="20% - Accent2 2 4 2 2 3 2 2 2" xfId="54129"/>
    <cellStyle name="20% - Accent2 2 4 2 2 3 2 3" xfId="40125"/>
    <cellStyle name="20% - Accent2 2 4 2 2 3 3" xfId="19112"/>
    <cellStyle name="20% - Accent2 2 4 2 2 3 3 2" xfId="47126"/>
    <cellStyle name="20% - Accent2 2 4 2 2 3 4" xfId="33122"/>
    <cellStyle name="20% - Accent2 2 4 2 2 4" xfId="8610"/>
    <cellStyle name="20% - Accent2 2 4 2 2 4 2" xfId="22614"/>
    <cellStyle name="20% - Accent2 2 4 2 2 4 2 2" xfId="50628"/>
    <cellStyle name="20% - Accent2 2 4 2 2 4 3" xfId="36624"/>
    <cellStyle name="20% - Accent2 2 4 2 2 5" xfId="15611"/>
    <cellStyle name="20% - Accent2 2 4 2 2 5 2" xfId="43625"/>
    <cellStyle name="20% - Accent2 2 4 2 2 6" xfId="29621"/>
    <cellStyle name="20% - Accent2 2 4 2 3" xfId="2477"/>
    <cellStyle name="20% - Accent2 2 4 2 3 2" xfId="5981"/>
    <cellStyle name="20% - Accent2 2 4 2 3 2 2" xfId="12988"/>
    <cellStyle name="20% - Accent2 2 4 2 3 2 2 2" xfId="26992"/>
    <cellStyle name="20% - Accent2 2 4 2 3 2 2 2 2" xfId="55006"/>
    <cellStyle name="20% - Accent2 2 4 2 3 2 2 3" xfId="41002"/>
    <cellStyle name="20% - Accent2 2 4 2 3 2 3" xfId="19989"/>
    <cellStyle name="20% - Accent2 2 4 2 3 2 3 2" xfId="48003"/>
    <cellStyle name="20% - Accent2 2 4 2 3 2 4" xfId="33999"/>
    <cellStyle name="20% - Accent2 2 4 2 3 3" xfId="9487"/>
    <cellStyle name="20% - Accent2 2 4 2 3 3 2" xfId="23491"/>
    <cellStyle name="20% - Accent2 2 4 2 3 3 2 2" xfId="51505"/>
    <cellStyle name="20% - Accent2 2 4 2 3 3 3" xfId="37501"/>
    <cellStyle name="20% - Accent2 2 4 2 3 4" xfId="16488"/>
    <cellStyle name="20% - Accent2 2 4 2 3 4 2" xfId="44502"/>
    <cellStyle name="20% - Accent2 2 4 2 3 5" xfId="30498"/>
    <cellStyle name="20% - Accent2 2 4 2 4" xfId="4229"/>
    <cellStyle name="20% - Accent2 2 4 2 4 2" xfId="11236"/>
    <cellStyle name="20% - Accent2 2 4 2 4 2 2" xfId="25240"/>
    <cellStyle name="20% - Accent2 2 4 2 4 2 2 2" xfId="53254"/>
    <cellStyle name="20% - Accent2 2 4 2 4 2 3" xfId="39250"/>
    <cellStyle name="20% - Accent2 2 4 2 4 3" xfId="18237"/>
    <cellStyle name="20% - Accent2 2 4 2 4 3 2" xfId="46251"/>
    <cellStyle name="20% - Accent2 2 4 2 4 4" xfId="32247"/>
    <cellStyle name="20% - Accent2 2 4 2 5" xfId="7735"/>
    <cellStyle name="20% - Accent2 2 4 2 5 2" xfId="21739"/>
    <cellStyle name="20% - Accent2 2 4 2 5 2 2" xfId="49753"/>
    <cellStyle name="20% - Accent2 2 4 2 5 3" xfId="35749"/>
    <cellStyle name="20% - Accent2 2 4 2 6" xfId="14736"/>
    <cellStyle name="20% - Accent2 2 4 2 6 2" xfId="42750"/>
    <cellStyle name="20% - Accent2 2 4 2 7" xfId="28746"/>
    <cellStyle name="20% - Accent2 2 4 3" xfId="997"/>
    <cellStyle name="20% - Accent2 2 4 3 2" xfId="1875"/>
    <cellStyle name="20% - Accent2 2 4 3 2 2" xfId="3643"/>
    <cellStyle name="20% - Accent2 2 4 3 2 2 2" xfId="7147"/>
    <cellStyle name="20% - Accent2 2 4 3 2 2 2 2" xfId="14154"/>
    <cellStyle name="20% - Accent2 2 4 3 2 2 2 2 2" xfId="28158"/>
    <cellStyle name="20% - Accent2 2 4 3 2 2 2 2 2 2" xfId="56172"/>
    <cellStyle name="20% - Accent2 2 4 3 2 2 2 2 3" xfId="42168"/>
    <cellStyle name="20% - Accent2 2 4 3 2 2 2 3" xfId="21155"/>
    <cellStyle name="20% - Accent2 2 4 3 2 2 2 3 2" xfId="49169"/>
    <cellStyle name="20% - Accent2 2 4 3 2 2 2 4" xfId="35165"/>
    <cellStyle name="20% - Accent2 2 4 3 2 2 3" xfId="10653"/>
    <cellStyle name="20% - Accent2 2 4 3 2 2 3 2" xfId="24657"/>
    <cellStyle name="20% - Accent2 2 4 3 2 2 3 2 2" xfId="52671"/>
    <cellStyle name="20% - Accent2 2 4 3 2 2 3 3" xfId="38667"/>
    <cellStyle name="20% - Accent2 2 4 3 2 2 4" xfId="17654"/>
    <cellStyle name="20% - Accent2 2 4 3 2 2 4 2" xfId="45668"/>
    <cellStyle name="20% - Accent2 2 4 3 2 2 5" xfId="31664"/>
    <cellStyle name="20% - Accent2 2 4 3 2 3" xfId="5395"/>
    <cellStyle name="20% - Accent2 2 4 3 2 3 2" xfId="12402"/>
    <cellStyle name="20% - Accent2 2 4 3 2 3 2 2" xfId="26406"/>
    <cellStyle name="20% - Accent2 2 4 3 2 3 2 2 2" xfId="54420"/>
    <cellStyle name="20% - Accent2 2 4 3 2 3 2 3" xfId="40416"/>
    <cellStyle name="20% - Accent2 2 4 3 2 3 3" xfId="19403"/>
    <cellStyle name="20% - Accent2 2 4 3 2 3 3 2" xfId="47417"/>
    <cellStyle name="20% - Accent2 2 4 3 2 3 4" xfId="33413"/>
    <cellStyle name="20% - Accent2 2 4 3 2 4" xfId="8901"/>
    <cellStyle name="20% - Accent2 2 4 3 2 4 2" xfId="22905"/>
    <cellStyle name="20% - Accent2 2 4 3 2 4 2 2" xfId="50919"/>
    <cellStyle name="20% - Accent2 2 4 3 2 4 3" xfId="36915"/>
    <cellStyle name="20% - Accent2 2 4 3 2 5" xfId="15902"/>
    <cellStyle name="20% - Accent2 2 4 3 2 5 2" xfId="43916"/>
    <cellStyle name="20% - Accent2 2 4 3 2 6" xfId="29912"/>
    <cellStyle name="20% - Accent2 2 4 3 3" xfId="2768"/>
    <cellStyle name="20% - Accent2 2 4 3 3 2" xfId="6272"/>
    <cellStyle name="20% - Accent2 2 4 3 3 2 2" xfId="13279"/>
    <cellStyle name="20% - Accent2 2 4 3 3 2 2 2" xfId="27283"/>
    <cellStyle name="20% - Accent2 2 4 3 3 2 2 2 2" xfId="55297"/>
    <cellStyle name="20% - Accent2 2 4 3 3 2 2 3" xfId="41293"/>
    <cellStyle name="20% - Accent2 2 4 3 3 2 3" xfId="20280"/>
    <cellStyle name="20% - Accent2 2 4 3 3 2 3 2" xfId="48294"/>
    <cellStyle name="20% - Accent2 2 4 3 3 2 4" xfId="34290"/>
    <cellStyle name="20% - Accent2 2 4 3 3 3" xfId="9778"/>
    <cellStyle name="20% - Accent2 2 4 3 3 3 2" xfId="23782"/>
    <cellStyle name="20% - Accent2 2 4 3 3 3 2 2" xfId="51796"/>
    <cellStyle name="20% - Accent2 2 4 3 3 3 3" xfId="37792"/>
    <cellStyle name="20% - Accent2 2 4 3 3 4" xfId="16779"/>
    <cellStyle name="20% - Accent2 2 4 3 3 4 2" xfId="44793"/>
    <cellStyle name="20% - Accent2 2 4 3 3 5" xfId="30789"/>
    <cellStyle name="20% - Accent2 2 4 3 4" xfId="4520"/>
    <cellStyle name="20% - Accent2 2 4 3 4 2" xfId="11527"/>
    <cellStyle name="20% - Accent2 2 4 3 4 2 2" xfId="25531"/>
    <cellStyle name="20% - Accent2 2 4 3 4 2 2 2" xfId="53545"/>
    <cellStyle name="20% - Accent2 2 4 3 4 2 3" xfId="39541"/>
    <cellStyle name="20% - Accent2 2 4 3 4 3" xfId="18528"/>
    <cellStyle name="20% - Accent2 2 4 3 4 3 2" xfId="46542"/>
    <cellStyle name="20% - Accent2 2 4 3 4 4" xfId="32538"/>
    <cellStyle name="20% - Accent2 2 4 3 5" xfId="8026"/>
    <cellStyle name="20% - Accent2 2 4 3 5 2" xfId="22030"/>
    <cellStyle name="20% - Accent2 2 4 3 5 2 2" xfId="50044"/>
    <cellStyle name="20% - Accent2 2 4 3 5 3" xfId="36040"/>
    <cellStyle name="20% - Accent2 2 4 3 6" xfId="15027"/>
    <cellStyle name="20% - Accent2 2 4 3 6 2" xfId="43041"/>
    <cellStyle name="20% - Accent2 2 4 3 7" xfId="29037"/>
    <cellStyle name="20% - Accent2 2 4 4" xfId="1293"/>
    <cellStyle name="20% - Accent2 2 4 4 2" xfId="3061"/>
    <cellStyle name="20% - Accent2 2 4 4 2 2" xfId="6565"/>
    <cellStyle name="20% - Accent2 2 4 4 2 2 2" xfId="13572"/>
    <cellStyle name="20% - Accent2 2 4 4 2 2 2 2" xfId="27576"/>
    <cellStyle name="20% - Accent2 2 4 4 2 2 2 2 2" xfId="55590"/>
    <cellStyle name="20% - Accent2 2 4 4 2 2 2 3" xfId="41586"/>
    <cellStyle name="20% - Accent2 2 4 4 2 2 3" xfId="20573"/>
    <cellStyle name="20% - Accent2 2 4 4 2 2 3 2" xfId="48587"/>
    <cellStyle name="20% - Accent2 2 4 4 2 2 4" xfId="34583"/>
    <cellStyle name="20% - Accent2 2 4 4 2 3" xfId="10071"/>
    <cellStyle name="20% - Accent2 2 4 4 2 3 2" xfId="24075"/>
    <cellStyle name="20% - Accent2 2 4 4 2 3 2 2" xfId="52089"/>
    <cellStyle name="20% - Accent2 2 4 4 2 3 3" xfId="38085"/>
    <cellStyle name="20% - Accent2 2 4 4 2 4" xfId="17072"/>
    <cellStyle name="20% - Accent2 2 4 4 2 4 2" xfId="45086"/>
    <cellStyle name="20% - Accent2 2 4 4 2 5" xfId="31082"/>
    <cellStyle name="20% - Accent2 2 4 4 3" xfId="4813"/>
    <cellStyle name="20% - Accent2 2 4 4 3 2" xfId="11820"/>
    <cellStyle name="20% - Accent2 2 4 4 3 2 2" xfId="25824"/>
    <cellStyle name="20% - Accent2 2 4 4 3 2 2 2" xfId="53838"/>
    <cellStyle name="20% - Accent2 2 4 4 3 2 3" xfId="39834"/>
    <cellStyle name="20% - Accent2 2 4 4 3 3" xfId="18821"/>
    <cellStyle name="20% - Accent2 2 4 4 3 3 2" xfId="46835"/>
    <cellStyle name="20% - Accent2 2 4 4 3 4" xfId="32831"/>
    <cellStyle name="20% - Accent2 2 4 4 4" xfId="8319"/>
    <cellStyle name="20% - Accent2 2 4 4 4 2" xfId="22323"/>
    <cellStyle name="20% - Accent2 2 4 4 4 2 2" xfId="50337"/>
    <cellStyle name="20% - Accent2 2 4 4 4 3" xfId="36333"/>
    <cellStyle name="20% - Accent2 2 4 4 5" xfId="15320"/>
    <cellStyle name="20% - Accent2 2 4 4 5 2" xfId="43334"/>
    <cellStyle name="20% - Accent2 2 4 4 6" xfId="29330"/>
    <cellStyle name="20% - Accent2 2 4 5" xfId="2186"/>
    <cellStyle name="20% - Accent2 2 4 5 2" xfId="5690"/>
    <cellStyle name="20% - Accent2 2 4 5 2 2" xfId="12697"/>
    <cellStyle name="20% - Accent2 2 4 5 2 2 2" xfId="26701"/>
    <cellStyle name="20% - Accent2 2 4 5 2 2 2 2" xfId="54715"/>
    <cellStyle name="20% - Accent2 2 4 5 2 2 3" xfId="40711"/>
    <cellStyle name="20% - Accent2 2 4 5 2 3" xfId="19698"/>
    <cellStyle name="20% - Accent2 2 4 5 2 3 2" xfId="47712"/>
    <cellStyle name="20% - Accent2 2 4 5 2 4" xfId="33708"/>
    <cellStyle name="20% - Accent2 2 4 5 3" xfId="9196"/>
    <cellStyle name="20% - Accent2 2 4 5 3 2" xfId="23200"/>
    <cellStyle name="20% - Accent2 2 4 5 3 2 2" xfId="51214"/>
    <cellStyle name="20% - Accent2 2 4 5 3 3" xfId="37210"/>
    <cellStyle name="20% - Accent2 2 4 5 4" xfId="16197"/>
    <cellStyle name="20% - Accent2 2 4 5 4 2" xfId="44211"/>
    <cellStyle name="20% - Accent2 2 4 5 5" xfId="30207"/>
    <cellStyle name="20% - Accent2 2 4 6" xfId="3938"/>
    <cellStyle name="20% - Accent2 2 4 6 2" xfId="10945"/>
    <cellStyle name="20% - Accent2 2 4 6 2 2" xfId="24949"/>
    <cellStyle name="20% - Accent2 2 4 6 2 2 2" xfId="52963"/>
    <cellStyle name="20% - Accent2 2 4 6 2 3" xfId="38959"/>
    <cellStyle name="20% - Accent2 2 4 6 3" xfId="17946"/>
    <cellStyle name="20% - Accent2 2 4 6 3 2" xfId="45960"/>
    <cellStyle name="20% - Accent2 2 4 6 4" xfId="31956"/>
    <cellStyle name="20% - Accent2 2 4 7" xfId="7444"/>
    <cellStyle name="20% - Accent2 2 4 7 2" xfId="21448"/>
    <cellStyle name="20% - Accent2 2 4 7 2 2" xfId="49462"/>
    <cellStyle name="20% - Accent2 2 4 7 3" xfId="35458"/>
    <cellStyle name="20% - Accent2 2 4 8" xfId="14445"/>
    <cellStyle name="20% - Accent2 2 4 8 2" xfId="42459"/>
    <cellStyle name="20% - Accent2 2 4 9" xfId="28455"/>
    <cellStyle name="20% - Accent2 2 5" xfId="512"/>
    <cellStyle name="20% - Accent2 2 5 2" xfId="1390"/>
    <cellStyle name="20% - Accent2 2 5 2 2" xfId="3158"/>
    <cellStyle name="20% - Accent2 2 5 2 2 2" xfId="6662"/>
    <cellStyle name="20% - Accent2 2 5 2 2 2 2" xfId="13669"/>
    <cellStyle name="20% - Accent2 2 5 2 2 2 2 2" xfId="27673"/>
    <cellStyle name="20% - Accent2 2 5 2 2 2 2 2 2" xfId="55687"/>
    <cellStyle name="20% - Accent2 2 5 2 2 2 2 3" xfId="41683"/>
    <cellStyle name="20% - Accent2 2 5 2 2 2 3" xfId="20670"/>
    <cellStyle name="20% - Accent2 2 5 2 2 2 3 2" xfId="48684"/>
    <cellStyle name="20% - Accent2 2 5 2 2 2 4" xfId="34680"/>
    <cellStyle name="20% - Accent2 2 5 2 2 3" xfId="10168"/>
    <cellStyle name="20% - Accent2 2 5 2 2 3 2" xfId="24172"/>
    <cellStyle name="20% - Accent2 2 5 2 2 3 2 2" xfId="52186"/>
    <cellStyle name="20% - Accent2 2 5 2 2 3 3" xfId="38182"/>
    <cellStyle name="20% - Accent2 2 5 2 2 4" xfId="17169"/>
    <cellStyle name="20% - Accent2 2 5 2 2 4 2" xfId="45183"/>
    <cellStyle name="20% - Accent2 2 5 2 2 5" xfId="31179"/>
    <cellStyle name="20% - Accent2 2 5 2 3" xfId="4910"/>
    <cellStyle name="20% - Accent2 2 5 2 3 2" xfId="11917"/>
    <cellStyle name="20% - Accent2 2 5 2 3 2 2" xfId="25921"/>
    <cellStyle name="20% - Accent2 2 5 2 3 2 2 2" xfId="53935"/>
    <cellStyle name="20% - Accent2 2 5 2 3 2 3" xfId="39931"/>
    <cellStyle name="20% - Accent2 2 5 2 3 3" xfId="18918"/>
    <cellStyle name="20% - Accent2 2 5 2 3 3 2" xfId="46932"/>
    <cellStyle name="20% - Accent2 2 5 2 3 4" xfId="32928"/>
    <cellStyle name="20% - Accent2 2 5 2 4" xfId="8416"/>
    <cellStyle name="20% - Accent2 2 5 2 4 2" xfId="22420"/>
    <cellStyle name="20% - Accent2 2 5 2 4 2 2" xfId="50434"/>
    <cellStyle name="20% - Accent2 2 5 2 4 3" xfId="36430"/>
    <cellStyle name="20% - Accent2 2 5 2 5" xfId="15417"/>
    <cellStyle name="20% - Accent2 2 5 2 5 2" xfId="43431"/>
    <cellStyle name="20% - Accent2 2 5 2 6" xfId="29427"/>
    <cellStyle name="20% - Accent2 2 5 3" xfId="2283"/>
    <cellStyle name="20% - Accent2 2 5 3 2" xfId="5787"/>
    <cellStyle name="20% - Accent2 2 5 3 2 2" xfId="12794"/>
    <cellStyle name="20% - Accent2 2 5 3 2 2 2" xfId="26798"/>
    <cellStyle name="20% - Accent2 2 5 3 2 2 2 2" xfId="54812"/>
    <cellStyle name="20% - Accent2 2 5 3 2 2 3" xfId="40808"/>
    <cellStyle name="20% - Accent2 2 5 3 2 3" xfId="19795"/>
    <cellStyle name="20% - Accent2 2 5 3 2 3 2" xfId="47809"/>
    <cellStyle name="20% - Accent2 2 5 3 2 4" xfId="33805"/>
    <cellStyle name="20% - Accent2 2 5 3 3" xfId="9293"/>
    <cellStyle name="20% - Accent2 2 5 3 3 2" xfId="23297"/>
    <cellStyle name="20% - Accent2 2 5 3 3 2 2" xfId="51311"/>
    <cellStyle name="20% - Accent2 2 5 3 3 3" xfId="37307"/>
    <cellStyle name="20% - Accent2 2 5 3 4" xfId="16294"/>
    <cellStyle name="20% - Accent2 2 5 3 4 2" xfId="44308"/>
    <cellStyle name="20% - Accent2 2 5 3 5" xfId="30304"/>
    <cellStyle name="20% - Accent2 2 5 4" xfId="4035"/>
    <cellStyle name="20% - Accent2 2 5 4 2" xfId="11042"/>
    <cellStyle name="20% - Accent2 2 5 4 2 2" xfId="25046"/>
    <cellStyle name="20% - Accent2 2 5 4 2 2 2" xfId="53060"/>
    <cellStyle name="20% - Accent2 2 5 4 2 3" xfId="39056"/>
    <cellStyle name="20% - Accent2 2 5 4 3" xfId="18043"/>
    <cellStyle name="20% - Accent2 2 5 4 3 2" xfId="46057"/>
    <cellStyle name="20% - Accent2 2 5 4 4" xfId="32053"/>
    <cellStyle name="20% - Accent2 2 5 5" xfId="7541"/>
    <cellStyle name="20% - Accent2 2 5 5 2" xfId="21545"/>
    <cellStyle name="20% - Accent2 2 5 5 2 2" xfId="49559"/>
    <cellStyle name="20% - Accent2 2 5 5 3" xfId="35555"/>
    <cellStyle name="20% - Accent2 2 5 6" xfId="14542"/>
    <cellStyle name="20% - Accent2 2 5 6 2" xfId="42556"/>
    <cellStyle name="20% - Accent2 2 5 7" xfId="28552"/>
    <cellStyle name="20% - Accent2 2 6" xfId="803"/>
    <cellStyle name="20% - Accent2 2 6 2" xfId="1681"/>
    <cellStyle name="20% - Accent2 2 6 2 2" xfId="3449"/>
    <cellStyle name="20% - Accent2 2 6 2 2 2" xfId="6953"/>
    <cellStyle name="20% - Accent2 2 6 2 2 2 2" xfId="13960"/>
    <cellStyle name="20% - Accent2 2 6 2 2 2 2 2" xfId="27964"/>
    <cellStyle name="20% - Accent2 2 6 2 2 2 2 2 2" xfId="55978"/>
    <cellStyle name="20% - Accent2 2 6 2 2 2 2 3" xfId="41974"/>
    <cellStyle name="20% - Accent2 2 6 2 2 2 3" xfId="20961"/>
    <cellStyle name="20% - Accent2 2 6 2 2 2 3 2" xfId="48975"/>
    <cellStyle name="20% - Accent2 2 6 2 2 2 4" xfId="34971"/>
    <cellStyle name="20% - Accent2 2 6 2 2 3" xfId="10459"/>
    <cellStyle name="20% - Accent2 2 6 2 2 3 2" xfId="24463"/>
    <cellStyle name="20% - Accent2 2 6 2 2 3 2 2" xfId="52477"/>
    <cellStyle name="20% - Accent2 2 6 2 2 3 3" xfId="38473"/>
    <cellStyle name="20% - Accent2 2 6 2 2 4" xfId="17460"/>
    <cellStyle name="20% - Accent2 2 6 2 2 4 2" xfId="45474"/>
    <cellStyle name="20% - Accent2 2 6 2 2 5" xfId="31470"/>
    <cellStyle name="20% - Accent2 2 6 2 3" xfId="5201"/>
    <cellStyle name="20% - Accent2 2 6 2 3 2" xfId="12208"/>
    <cellStyle name="20% - Accent2 2 6 2 3 2 2" xfId="26212"/>
    <cellStyle name="20% - Accent2 2 6 2 3 2 2 2" xfId="54226"/>
    <cellStyle name="20% - Accent2 2 6 2 3 2 3" xfId="40222"/>
    <cellStyle name="20% - Accent2 2 6 2 3 3" xfId="19209"/>
    <cellStyle name="20% - Accent2 2 6 2 3 3 2" xfId="47223"/>
    <cellStyle name="20% - Accent2 2 6 2 3 4" xfId="33219"/>
    <cellStyle name="20% - Accent2 2 6 2 4" xfId="8707"/>
    <cellStyle name="20% - Accent2 2 6 2 4 2" xfId="22711"/>
    <cellStyle name="20% - Accent2 2 6 2 4 2 2" xfId="50725"/>
    <cellStyle name="20% - Accent2 2 6 2 4 3" xfId="36721"/>
    <cellStyle name="20% - Accent2 2 6 2 5" xfId="15708"/>
    <cellStyle name="20% - Accent2 2 6 2 5 2" xfId="43722"/>
    <cellStyle name="20% - Accent2 2 6 2 6" xfId="29718"/>
    <cellStyle name="20% - Accent2 2 6 3" xfId="2574"/>
    <cellStyle name="20% - Accent2 2 6 3 2" xfId="6078"/>
    <cellStyle name="20% - Accent2 2 6 3 2 2" xfId="13085"/>
    <cellStyle name="20% - Accent2 2 6 3 2 2 2" xfId="27089"/>
    <cellStyle name="20% - Accent2 2 6 3 2 2 2 2" xfId="55103"/>
    <cellStyle name="20% - Accent2 2 6 3 2 2 3" xfId="41099"/>
    <cellStyle name="20% - Accent2 2 6 3 2 3" xfId="20086"/>
    <cellStyle name="20% - Accent2 2 6 3 2 3 2" xfId="48100"/>
    <cellStyle name="20% - Accent2 2 6 3 2 4" xfId="34096"/>
    <cellStyle name="20% - Accent2 2 6 3 3" xfId="9584"/>
    <cellStyle name="20% - Accent2 2 6 3 3 2" xfId="23588"/>
    <cellStyle name="20% - Accent2 2 6 3 3 2 2" xfId="51602"/>
    <cellStyle name="20% - Accent2 2 6 3 3 3" xfId="37598"/>
    <cellStyle name="20% - Accent2 2 6 3 4" xfId="16585"/>
    <cellStyle name="20% - Accent2 2 6 3 4 2" xfId="44599"/>
    <cellStyle name="20% - Accent2 2 6 3 5" xfId="30595"/>
    <cellStyle name="20% - Accent2 2 6 4" xfId="4326"/>
    <cellStyle name="20% - Accent2 2 6 4 2" xfId="11333"/>
    <cellStyle name="20% - Accent2 2 6 4 2 2" xfId="25337"/>
    <cellStyle name="20% - Accent2 2 6 4 2 2 2" xfId="53351"/>
    <cellStyle name="20% - Accent2 2 6 4 2 3" xfId="39347"/>
    <cellStyle name="20% - Accent2 2 6 4 3" xfId="18334"/>
    <cellStyle name="20% - Accent2 2 6 4 3 2" xfId="46348"/>
    <cellStyle name="20% - Accent2 2 6 4 4" xfId="32344"/>
    <cellStyle name="20% - Accent2 2 6 5" xfId="7832"/>
    <cellStyle name="20% - Accent2 2 6 5 2" xfId="21836"/>
    <cellStyle name="20% - Accent2 2 6 5 2 2" xfId="49850"/>
    <cellStyle name="20% - Accent2 2 6 5 3" xfId="35846"/>
    <cellStyle name="20% - Accent2 2 6 6" xfId="14833"/>
    <cellStyle name="20% - Accent2 2 6 6 2" xfId="42847"/>
    <cellStyle name="20% - Accent2 2 6 7" xfId="28843"/>
    <cellStyle name="20% - Accent2 2 7" xfId="1099"/>
    <cellStyle name="20% - Accent2 2 7 2" xfId="2867"/>
    <cellStyle name="20% - Accent2 2 7 2 2" xfId="6371"/>
    <cellStyle name="20% - Accent2 2 7 2 2 2" xfId="13378"/>
    <cellStyle name="20% - Accent2 2 7 2 2 2 2" xfId="27382"/>
    <cellStyle name="20% - Accent2 2 7 2 2 2 2 2" xfId="55396"/>
    <cellStyle name="20% - Accent2 2 7 2 2 2 3" xfId="41392"/>
    <cellStyle name="20% - Accent2 2 7 2 2 3" xfId="20379"/>
    <cellStyle name="20% - Accent2 2 7 2 2 3 2" xfId="48393"/>
    <cellStyle name="20% - Accent2 2 7 2 2 4" xfId="34389"/>
    <cellStyle name="20% - Accent2 2 7 2 3" xfId="9877"/>
    <cellStyle name="20% - Accent2 2 7 2 3 2" xfId="23881"/>
    <cellStyle name="20% - Accent2 2 7 2 3 2 2" xfId="51895"/>
    <cellStyle name="20% - Accent2 2 7 2 3 3" xfId="37891"/>
    <cellStyle name="20% - Accent2 2 7 2 4" xfId="16878"/>
    <cellStyle name="20% - Accent2 2 7 2 4 2" xfId="44892"/>
    <cellStyle name="20% - Accent2 2 7 2 5" xfId="30888"/>
    <cellStyle name="20% - Accent2 2 7 3" xfId="4619"/>
    <cellStyle name="20% - Accent2 2 7 3 2" xfId="11626"/>
    <cellStyle name="20% - Accent2 2 7 3 2 2" xfId="25630"/>
    <cellStyle name="20% - Accent2 2 7 3 2 2 2" xfId="53644"/>
    <cellStyle name="20% - Accent2 2 7 3 2 3" xfId="39640"/>
    <cellStyle name="20% - Accent2 2 7 3 3" xfId="18627"/>
    <cellStyle name="20% - Accent2 2 7 3 3 2" xfId="46641"/>
    <cellStyle name="20% - Accent2 2 7 3 4" xfId="32637"/>
    <cellStyle name="20% - Accent2 2 7 4" xfId="8125"/>
    <cellStyle name="20% - Accent2 2 7 4 2" xfId="22129"/>
    <cellStyle name="20% - Accent2 2 7 4 2 2" xfId="50143"/>
    <cellStyle name="20% - Accent2 2 7 4 3" xfId="36139"/>
    <cellStyle name="20% - Accent2 2 7 5" xfId="15126"/>
    <cellStyle name="20% - Accent2 2 7 5 2" xfId="43140"/>
    <cellStyle name="20% - Accent2 2 7 6" xfId="29136"/>
    <cellStyle name="20% - Accent2 2 8" xfId="1954"/>
    <cellStyle name="20% - Accent2 2 8 2" xfId="5473"/>
    <cellStyle name="20% - Accent2 2 8 2 2" xfId="12480"/>
    <cellStyle name="20% - Accent2 2 8 2 2 2" xfId="26484"/>
    <cellStyle name="20% - Accent2 2 8 2 2 2 2" xfId="54498"/>
    <cellStyle name="20% - Accent2 2 8 2 2 3" xfId="40494"/>
    <cellStyle name="20% - Accent2 2 8 2 3" xfId="19481"/>
    <cellStyle name="20% - Accent2 2 8 2 3 2" xfId="47495"/>
    <cellStyle name="20% - Accent2 2 8 2 4" xfId="33491"/>
    <cellStyle name="20% - Accent2 2 8 3" xfId="8979"/>
    <cellStyle name="20% - Accent2 2 8 3 2" xfId="22983"/>
    <cellStyle name="20% - Accent2 2 8 3 2 2" xfId="50997"/>
    <cellStyle name="20% - Accent2 2 8 3 3" xfId="36993"/>
    <cellStyle name="20% - Accent2 2 8 4" xfId="15980"/>
    <cellStyle name="20% - Accent2 2 8 4 2" xfId="43994"/>
    <cellStyle name="20% - Accent2 2 8 5" xfId="29990"/>
    <cellStyle name="20% - Accent2 2 9" xfId="3744"/>
    <cellStyle name="20% - Accent2 2 9 2" xfId="10751"/>
    <cellStyle name="20% - Accent2 2 9 2 2" xfId="24755"/>
    <cellStyle name="20% - Accent2 2 9 2 2 2" xfId="52769"/>
    <cellStyle name="20% - Accent2 2 9 2 3" xfId="38765"/>
    <cellStyle name="20% - Accent2 2 9 3" xfId="17752"/>
    <cellStyle name="20% - Accent2 2 9 3 2" xfId="45766"/>
    <cellStyle name="20% - Accent2 2 9 4" xfId="31762"/>
    <cellStyle name="20% - Accent2 3" xfId="170"/>
    <cellStyle name="20% - Accent2 3 10" xfId="7234"/>
    <cellStyle name="20% - Accent2 3 10 2" xfId="21238"/>
    <cellStyle name="20% - Accent2 3 10 2 2" xfId="49252"/>
    <cellStyle name="20% - Accent2 3 10 3" xfId="35248"/>
    <cellStyle name="20% - Accent2 3 11" xfId="14235"/>
    <cellStyle name="20% - Accent2 3 11 2" xfId="42249"/>
    <cellStyle name="20% - Accent2 3 12" xfId="28245"/>
    <cellStyle name="20% - Accent2 3 13" xfId="56362"/>
    <cellStyle name="20% - Accent2 3 2" xfId="226"/>
    <cellStyle name="20% - Accent2 3 2 10" xfId="14284"/>
    <cellStyle name="20% - Accent2 3 2 10 2" xfId="42298"/>
    <cellStyle name="20% - Accent2 3 2 11" xfId="28294"/>
    <cellStyle name="20% - Accent2 3 2 2" xfId="351"/>
    <cellStyle name="20% - Accent2 3 2 2 2" xfId="642"/>
    <cellStyle name="20% - Accent2 3 2 2 2 2" xfId="1520"/>
    <cellStyle name="20% - Accent2 3 2 2 2 2 2" xfId="3288"/>
    <cellStyle name="20% - Accent2 3 2 2 2 2 2 2" xfId="6792"/>
    <cellStyle name="20% - Accent2 3 2 2 2 2 2 2 2" xfId="13799"/>
    <cellStyle name="20% - Accent2 3 2 2 2 2 2 2 2 2" xfId="27803"/>
    <cellStyle name="20% - Accent2 3 2 2 2 2 2 2 2 2 2" xfId="55817"/>
    <cellStyle name="20% - Accent2 3 2 2 2 2 2 2 2 3" xfId="41813"/>
    <cellStyle name="20% - Accent2 3 2 2 2 2 2 2 3" xfId="20800"/>
    <cellStyle name="20% - Accent2 3 2 2 2 2 2 2 3 2" xfId="48814"/>
    <cellStyle name="20% - Accent2 3 2 2 2 2 2 2 4" xfId="34810"/>
    <cellStyle name="20% - Accent2 3 2 2 2 2 2 3" xfId="10298"/>
    <cellStyle name="20% - Accent2 3 2 2 2 2 2 3 2" xfId="24302"/>
    <cellStyle name="20% - Accent2 3 2 2 2 2 2 3 2 2" xfId="52316"/>
    <cellStyle name="20% - Accent2 3 2 2 2 2 2 3 3" xfId="38312"/>
    <cellStyle name="20% - Accent2 3 2 2 2 2 2 4" xfId="17299"/>
    <cellStyle name="20% - Accent2 3 2 2 2 2 2 4 2" xfId="45313"/>
    <cellStyle name="20% - Accent2 3 2 2 2 2 2 5" xfId="31309"/>
    <cellStyle name="20% - Accent2 3 2 2 2 2 3" xfId="5040"/>
    <cellStyle name="20% - Accent2 3 2 2 2 2 3 2" xfId="12047"/>
    <cellStyle name="20% - Accent2 3 2 2 2 2 3 2 2" xfId="26051"/>
    <cellStyle name="20% - Accent2 3 2 2 2 2 3 2 2 2" xfId="54065"/>
    <cellStyle name="20% - Accent2 3 2 2 2 2 3 2 3" xfId="40061"/>
    <cellStyle name="20% - Accent2 3 2 2 2 2 3 3" xfId="19048"/>
    <cellStyle name="20% - Accent2 3 2 2 2 2 3 3 2" xfId="47062"/>
    <cellStyle name="20% - Accent2 3 2 2 2 2 3 4" xfId="33058"/>
    <cellStyle name="20% - Accent2 3 2 2 2 2 4" xfId="8546"/>
    <cellStyle name="20% - Accent2 3 2 2 2 2 4 2" xfId="22550"/>
    <cellStyle name="20% - Accent2 3 2 2 2 2 4 2 2" xfId="50564"/>
    <cellStyle name="20% - Accent2 3 2 2 2 2 4 3" xfId="36560"/>
    <cellStyle name="20% - Accent2 3 2 2 2 2 5" xfId="15547"/>
    <cellStyle name="20% - Accent2 3 2 2 2 2 5 2" xfId="43561"/>
    <cellStyle name="20% - Accent2 3 2 2 2 2 6" xfId="29557"/>
    <cellStyle name="20% - Accent2 3 2 2 2 3" xfId="2413"/>
    <cellStyle name="20% - Accent2 3 2 2 2 3 2" xfId="5917"/>
    <cellStyle name="20% - Accent2 3 2 2 2 3 2 2" xfId="12924"/>
    <cellStyle name="20% - Accent2 3 2 2 2 3 2 2 2" xfId="26928"/>
    <cellStyle name="20% - Accent2 3 2 2 2 3 2 2 2 2" xfId="54942"/>
    <cellStyle name="20% - Accent2 3 2 2 2 3 2 2 3" xfId="40938"/>
    <cellStyle name="20% - Accent2 3 2 2 2 3 2 3" xfId="19925"/>
    <cellStyle name="20% - Accent2 3 2 2 2 3 2 3 2" xfId="47939"/>
    <cellStyle name="20% - Accent2 3 2 2 2 3 2 4" xfId="33935"/>
    <cellStyle name="20% - Accent2 3 2 2 2 3 3" xfId="9423"/>
    <cellStyle name="20% - Accent2 3 2 2 2 3 3 2" xfId="23427"/>
    <cellStyle name="20% - Accent2 3 2 2 2 3 3 2 2" xfId="51441"/>
    <cellStyle name="20% - Accent2 3 2 2 2 3 3 3" xfId="37437"/>
    <cellStyle name="20% - Accent2 3 2 2 2 3 4" xfId="16424"/>
    <cellStyle name="20% - Accent2 3 2 2 2 3 4 2" xfId="44438"/>
    <cellStyle name="20% - Accent2 3 2 2 2 3 5" xfId="30434"/>
    <cellStyle name="20% - Accent2 3 2 2 2 4" xfId="4165"/>
    <cellStyle name="20% - Accent2 3 2 2 2 4 2" xfId="11172"/>
    <cellStyle name="20% - Accent2 3 2 2 2 4 2 2" xfId="25176"/>
    <cellStyle name="20% - Accent2 3 2 2 2 4 2 2 2" xfId="53190"/>
    <cellStyle name="20% - Accent2 3 2 2 2 4 2 3" xfId="39186"/>
    <cellStyle name="20% - Accent2 3 2 2 2 4 3" xfId="18173"/>
    <cellStyle name="20% - Accent2 3 2 2 2 4 3 2" xfId="46187"/>
    <cellStyle name="20% - Accent2 3 2 2 2 4 4" xfId="32183"/>
    <cellStyle name="20% - Accent2 3 2 2 2 5" xfId="7671"/>
    <cellStyle name="20% - Accent2 3 2 2 2 5 2" xfId="21675"/>
    <cellStyle name="20% - Accent2 3 2 2 2 5 2 2" xfId="49689"/>
    <cellStyle name="20% - Accent2 3 2 2 2 5 3" xfId="35685"/>
    <cellStyle name="20% - Accent2 3 2 2 2 6" xfId="14672"/>
    <cellStyle name="20% - Accent2 3 2 2 2 6 2" xfId="42686"/>
    <cellStyle name="20% - Accent2 3 2 2 2 7" xfId="28682"/>
    <cellStyle name="20% - Accent2 3 2 2 3" xfId="933"/>
    <cellStyle name="20% - Accent2 3 2 2 3 2" xfId="1811"/>
    <cellStyle name="20% - Accent2 3 2 2 3 2 2" xfId="3579"/>
    <cellStyle name="20% - Accent2 3 2 2 3 2 2 2" xfId="7083"/>
    <cellStyle name="20% - Accent2 3 2 2 3 2 2 2 2" xfId="14090"/>
    <cellStyle name="20% - Accent2 3 2 2 3 2 2 2 2 2" xfId="28094"/>
    <cellStyle name="20% - Accent2 3 2 2 3 2 2 2 2 2 2" xfId="56108"/>
    <cellStyle name="20% - Accent2 3 2 2 3 2 2 2 2 3" xfId="42104"/>
    <cellStyle name="20% - Accent2 3 2 2 3 2 2 2 3" xfId="21091"/>
    <cellStyle name="20% - Accent2 3 2 2 3 2 2 2 3 2" xfId="49105"/>
    <cellStyle name="20% - Accent2 3 2 2 3 2 2 2 4" xfId="35101"/>
    <cellStyle name="20% - Accent2 3 2 2 3 2 2 3" xfId="10589"/>
    <cellStyle name="20% - Accent2 3 2 2 3 2 2 3 2" xfId="24593"/>
    <cellStyle name="20% - Accent2 3 2 2 3 2 2 3 2 2" xfId="52607"/>
    <cellStyle name="20% - Accent2 3 2 2 3 2 2 3 3" xfId="38603"/>
    <cellStyle name="20% - Accent2 3 2 2 3 2 2 4" xfId="17590"/>
    <cellStyle name="20% - Accent2 3 2 2 3 2 2 4 2" xfId="45604"/>
    <cellStyle name="20% - Accent2 3 2 2 3 2 2 5" xfId="31600"/>
    <cellStyle name="20% - Accent2 3 2 2 3 2 3" xfId="5331"/>
    <cellStyle name="20% - Accent2 3 2 2 3 2 3 2" xfId="12338"/>
    <cellStyle name="20% - Accent2 3 2 2 3 2 3 2 2" xfId="26342"/>
    <cellStyle name="20% - Accent2 3 2 2 3 2 3 2 2 2" xfId="54356"/>
    <cellStyle name="20% - Accent2 3 2 2 3 2 3 2 3" xfId="40352"/>
    <cellStyle name="20% - Accent2 3 2 2 3 2 3 3" xfId="19339"/>
    <cellStyle name="20% - Accent2 3 2 2 3 2 3 3 2" xfId="47353"/>
    <cellStyle name="20% - Accent2 3 2 2 3 2 3 4" xfId="33349"/>
    <cellStyle name="20% - Accent2 3 2 2 3 2 4" xfId="8837"/>
    <cellStyle name="20% - Accent2 3 2 2 3 2 4 2" xfId="22841"/>
    <cellStyle name="20% - Accent2 3 2 2 3 2 4 2 2" xfId="50855"/>
    <cellStyle name="20% - Accent2 3 2 2 3 2 4 3" xfId="36851"/>
    <cellStyle name="20% - Accent2 3 2 2 3 2 5" xfId="15838"/>
    <cellStyle name="20% - Accent2 3 2 2 3 2 5 2" xfId="43852"/>
    <cellStyle name="20% - Accent2 3 2 2 3 2 6" xfId="29848"/>
    <cellStyle name="20% - Accent2 3 2 2 3 3" xfId="2704"/>
    <cellStyle name="20% - Accent2 3 2 2 3 3 2" xfId="6208"/>
    <cellStyle name="20% - Accent2 3 2 2 3 3 2 2" xfId="13215"/>
    <cellStyle name="20% - Accent2 3 2 2 3 3 2 2 2" xfId="27219"/>
    <cellStyle name="20% - Accent2 3 2 2 3 3 2 2 2 2" xfId="55233"/>
    <cellStyle name="20% - Accent2 3 2 2 3 3 2 2 3" xfId="41229"/>
    <cellStyle name="20% - Accent2 3 2 2 3 3 2 3" xfId="20216"/>
    <cellStyle name="20% - Accent2 3 2 2 3 3 2 3 2" xfId="48230"/>
    <cellStyle name="20% - Accent2 3 2 2 3 3 2 4" xfId="34226"/>
    <cellStyle name="20% - Accent2 3 2 2 3 3 3" xfId="9714"/>
    <cellStyle name="20% - Accent2 3 2 2 3 3 3 2" xfId="23718"/>
    <cellStyle name="20% - Accent2 3 2 2 3 3 3 2 2" xfId="51732"/>
    <cellStyle name="20% - Accent2 3 2 2 3 3 3 3" xfId="37728"/>
    <cellStyle name="20% - Accent2 3 2 2 3 3 4" xfId="16715"/>
    <cellStyle name="20% - Accent2 3 2 2 3 3 4 2" xfId="44729"/>
    <cellStyle name="20% - Accent2 3 2 2 3 3 5" xfId="30725"/>
    <cellStyle name="20% - Accent2 3 2 2 3 4" xfId="4456"/>
    <cellStyle name="20% - Accent2 3 2 2 3 4 2" xfId="11463"/>
    <cellStyle name="20% - Accent2 3 2 2 3 4 2 2" xfId="25467"/>
    <cellStyle name="20% - Accent2 3 2 2 3 4 2 2 2" xfId="53481"/>
    <cellStyle name="20% - Accent2 3 2 2 3 4 2 3" xfId="39477"/>
    <cellStyle name="20% - Accent2 3 2 2 3 4 3" xfId="18464"/>
    <cellStyle name="20% - Accent2 3 2 2 3 4 3 2" xfId="46478"/>
    <cellStyle name="20% - Accent2 3 2 2 3 4 4" xfId="32474"/>
    <cellStyle name="20% - Accent2 3 2 2 3 5" xfId="7962"/>
    <cellStyle name="20% - Accent2 3 2 2 3 5 2" xfId="21966"/>
    <cellStyle name="20% - Accent2 3 2 2 3 5 2 2" xfId="49980"/>
    <cellStyle name="20% - Accent2 3 2 2 3 5 3" xfId="35976"/>
    <cellStyle name="20% - Accent2 3 2 2 3 6" xfId="14963"/>
    <cellStyle name="20% - Accent2 3 2 2 3 6 2" xfId="42977"/>
    <cellStyle name="20% - Accent2 3 2 2 3 7" xfId="28973"/>
    <cellStyle name="20% - Accent2 3 2 2 4" xfId="1229"/>
    <cellStyle name="20% - Accent2 3 2 2 4 2" xfId="2997"/>
    <cellStyle name="20% - Accent2 3 2 2 4 2 2" xfId="6501"/>
    <cellStyle name="20% - Accent2 3 2 2 4 2 2 2" xfId="13508"/>
    <cellStyle name="20% - Accent2 3 2 2 4 2 2 2 2" xfId="27512"/>
    <cellStyle name="20% - Accent2 3 2 2 4 2 2 2 2 2" xfId="55526"/>
    <cellStyle name="20% - Accent2 3 2 2 4 2 2 2 3" xfId="41522"/>
    <cellStyle name="20% - Accent2 3 2 2 4 2 2 3" xfId="20509"/>
    <cellStyle name="20% - Accent2 3 2 2 4 2 2 3 2" xfId="48523"/>
    <cellStyle name="20% - Accent2 3 2 2 4 2 2 4" xfId="34519"/>
    <cellStyle name="20% - Accent2 3 2 2 4 2 3" xfId="10007"/>
    <cellStyle name="20% - Accent2 3 2 2 4 2 3 2" xfId="24011"/>
    <cellStyle name="20% - Accent2 3 2 2 4 2 3 2 2" xfId="52025"/>
    <cellStyle name="20% - Accent2 3 2 2 4 2 3 3" xfId="38021"/>
    <cellStyle name="20% - Accent2 3 2 2 4 2 4" xfId="17008"/>
    <cellStyle name="20% - Accent2 3 2 2 4 2 4 2" xfId="45022"/>
    <cellStyle name="20% - Accent2 3 2 2 4 2 5" xfId="31018"/>
    <cellStyle name="20% - Accent2 3 2 2 4 3" xfId="4749"/>
    <cellStyle name="20% - Accent2 3 2 2 4 3 2" xfId="11756"/>
    <cellStyle name="20% - Accent2 3 2 2 4 3 2 2" xfId="25760"/>
    <cellStyle name="20% - Accent2 3 2 2 4 3 2 2 2" xfId="53774"/>
    <cellStyle name="20% - Accent2 3 2 2 4 3 2 3" xfId="39770"/>
    <cellStyle name="20% - Accent2 3 2 2 4 3 3" xfId="18757"/>
    <cellStyle name="20% - Accent2 3 2 2 4 3 3 2" xfId="46771"/>
    <cellStyle name="20% - Accent2 3 2 2 4 3 4" xfId="32767"/>
    <cellStyle name="20% - Accent2 3 2 2 4 4" xfId="8255"/>
    <cellStyle name="20% - Accent2 3 2 2 4 4 2" xfId="22259"/>
    <cellStyle name="20% - Accent2 3 2 2 4 4 2 2" xfId="50273"/>
    <cellStyle name="20% - Accent2 3 2 2 4 4 3" xfId="36269"/>
    <cellStyle name="20% - Accent2 3 2 2 4 5" xfId="15256"/>
    <cellStyle name="20% - Accent2 3 2 2 4 5 2" xfId="43270"/>
    <cellStyle name="20% - Accent2 3 2 2 4 6" xfId="29266"/>
    <cellStyle name="20% - Accent2 3 2 2 5" xfId="2122"/>
    <cellStyle name="20% - Accent2 3 2 2 5 2" xfId="5626"/>
    <cellStyle name="20% - Accent2 3 2 2 5 2 2" xfId="12633"/>
    <cellStyle name="20% - Accent2 3 2 2 5 2 2 2" xfId="26637"/>
    <cellStyle name="20% - Accent2 3 2 2 5 2 2 2 2" xfId="54651"/>
    <cellStyle name="20% - Accent2 3 2 2 5 2 2 3" xfId="40647"/>
    <cellStyle name="20% - Accent2 3 2 2 5 2 3" xfId="19634"/>
    <cellStyle name="20% - Accent2 3 2 2 5 2 3 2" xfId="47648"/>
    <cellStyle name="20% - Accent2 3 2 2 5 2 4" xfId="33644"/>
    <cellStyle name="20% - Accent2 3 2 2 5 3" xfId="9132"/>
    <cellStyle name="20% - Accent2 3 2 2 5 3 2" xfId="23136"/>
    <cellStyle name="20% - Accent2 3 2 2 5 3 2 2" xfId="51150"/>
    <cellStyle name="20% - Accent2 3 2 2 5 3 3" xfId="37146"/>
    <cellStyle name="20% - Accent2 3 2 2 5 4" xfId="16133"/>
    <cellStyle name="20% - Accent2 3 2 2 5 4 2" xfId="44147"/>
    <cellStyle name="20% - Accent2 3 2 2 5 5" xfId="30143"/>
    <cellStyle name="20% - Accent2 3 2 2 6" xfId="3874"/>
    <cellStyle name="20% - Accent2 3 2 2 6 2" xfId="10881"/>
    <cellStyle name="20% - Accent2 3 2 2 6 2 2" xfId="24885"/>
    <cellStyle name="20% - Accent2 3 2 2 6 2 2 2" xfId="52899"/>
    <cellStyle name="20% - Accent2 3 2 2 6 2 3" xfId="38895"/>
    <cellStyle name="20% - Accent2 3 2 2 6 3" xfId="17882"/>
    <cellStyle name="20% - Accent2 3 2 2 6 3 2" xfId="45896"/>
    <cellStyle name="20% - Accent2 3 2 2 6 4" xfId="31892"/>
    <cellStyle name="20% - Accent2 3 2 2 7" xfId="7380"/>
    <cellStyle name="20% - Accent2 3 2 2 7 2" xfId="21384"/>
    <cellStyle name="20% - Accent2 3 2 2 7 2 2" xfId="49398"/>
    <cellStyle name="20% - Accent2 3 2 2 7 3" xfId="35394"/>
    <cellStyle name="20% - Accent2 3 2 2 8" xfId="14381"/>
    <cellStyle name="20% - Accent2 3 2 2 8 2" xfId="42395"/>
    <cellStyle name="20% - Accent2 3 2 2 9" xfId="28391"/>
    <cellStyle name="20% - Accent2 3 2 3" xfId="448"/>
    <cellStyle name="20% - Accent2 3 2 3 2" xfId="739"/>
    <cellStyle name="20% - Accent2 3 2 3 2 2" xfId="1617"/>
    <cellStyle name="20% - Accent2 3 2 3 2 2 2" xfId="3385"/>
    <cellStyle name="20% - Accent2 3 2 3 2 2 2 2" xfId="6889"/>
    <cellStyle name="20% - Accent2 3 2 3 2 2 2 2 2" xfId="13896"/>
    <cellStyle name="20% - Accent2 3 2 3 2 2 2 2 2 2" xfId="27900"/>
    <cellStyle name="20% - Accent2 3 2 3 2 2 2 2 2 2 2" xfId="55914"/>
    <cellStyle name="20% - Accent2 3 2 3 2 2 2 2 2 3" xfId="41910"/>
    <cellStyle name="20% - Accent2 3 2 3 2 2 2 2 3" xfId="20897"/>
    <cellStyle name="20% - Accent2 3 2 3 2 2 2 2 3 2" xfId="48911"/>
    <cellStyle name="20% - Accent2 3 2 3 2 2 2 2 4" xfId="34907"/>
    <cellStyle name="20% - Accent2 3 2 3 2 2 2 3" xfId="10395"/>
    <cellStyle name="20% - Accent2 3 2 3 2 2 2 3 2" xfId="24399"/>
    <cellStyle name="20% - Accent2 3 2 3 2 2 2 3 2 2" xfId="52413"/>
    <cellStyle name="20% - Accent2 3 2 3 2 2 2 3 3" xfId="38409"/>
    <cellStyle name="20% - Accent2 3 2 3 2 2 2 4" xfId="17396"/>
    <cellStyle name="20% - Accent2 3 2 3 2 2 2 4 2" xfId="45410"/>
    <cellStyle name="20% - Accent2 3 2 3 2 2 2 5" xfId="31406"/>
    <cellStyle name="20% - Accent2 3 2 3 2 2 3" xfId="5137"/>
    <cellStyle name="20% - Accent2 3 2 3 2 2 3 2" xfId="12144"/>
    <cellStyle name="20% - Accent2 3 2 3 2 2 3 2 2" xfId="26148"/>
    <cellStyle name="20% - Accent2 3 2 3 2 2 3 2 2 2" xfId="54162"/>
    <cellStyle name="20% - Accent2 3 2 3 2 2 3 2 3" xfId="40158"/>
    <cellStyle name="20% - Accent2 3 2 3 2 2 3 3" xfId="19145"/>
    <cellStyle name="20% - Accent2 3 2 3 2 2 3 3 2" xfId="47159"/>
    <cellStyle name="20% - Accent2 3 2 3 2 2 3 4" xfId="33155"/>
    <cellStyle name="20% - Accent2 3 2 3 2 2 4" xfId="8643"/>
    <cellStyle name="20% - Accent2 3 2 3 2 2 4 2" xfId="22647"/>
    <cellStyle name="20% - Accent2 3 2 3 2 2 4 2 2" xfId="50661"/>
    <cellStyle name="20% - Accent2 3 2 3 2 2 4 3" xfId="36657"/>
    <cellStyle name="20% - Accent2 3 2 3 2 2 5" xfId="15644"/>
    <cellStyle name="20% - Accent2 3 2 3 2 2 5 2" xfId="43658"/>
    <cellStyle name="20% - Accent2 3 2 3 2 2 6" xfId="29654"/>
    <cellStyle name="20% - Accent2 3 2 3 2 3" xfId="2510"/>
    <cellStyle name="20% - Accent2 3 2 3 2 3 2" xfId="6014"/>
    <cellStyle name="20% - Accent2 3 2 3 2 3 2 2" xfId="13021"/>
    <cellStyle name="20% - Accent2 3 2 3 2 3 2 2 2" xfId="27025"/>
    <cellStyle name="20% - Accent2 3 2 3 2 3 2 2 2 2" xfId="55039"/>
    <cellStyle name="20% - Accent2 3 2 3 2 3 2 2 3" xfId="41035"/>
    <cellStyle name="20% - Accent2 3 2 3 2 3 2 3" xfId="20022"/>
    <cellStyle name="20% - Accent2 3 2 3 2 3 2 3 2" xfId="48036"/>
    <cellStyle name="20% - Accent2 3 2 3 2 3 2 4" xfId="34032"/>
    <cellStyle name="20% - Accent2 3 2 3 2 3 3" xfId="9520"/>
    <cellStyle name="20% - Accent2 3 2 3 2 3 3 2" xfId="23524"/>
    <cellStyle name="20% - Accent2 3 2 3 2 3 3 2 2" xfId="51538"/>
    <cellStyle name="20% - Accent2 3 2 3 2 3 3 3" xfId="37534"/>
    <cellStyle name="20% - Accent2 3 2 3 2 3 4" xfId="16521"/>
    <cellStyle name="20% - Accent2 3 2 3 2 3 4 2" xfId="44535"/>
    <cellStyle name="20% - Accent2 3 2 3 2 3 5" xfId="30531"/>
    <cellStyle name="20% - Accent2 3 2 3 2 4" xfId="4262"/>
    <cellStyle name="20% - Accent2 3 2 3 2 4 2" xfId="11269"/>
    <cellStyle name="20% - Accent2 3 2 3 2 4 2 2" xfId="25273"/>
    <cellStyle name="20% - Accent2 3 2 3 2 4 2 2 2" xfId="53287"/>
    <cellStyle name="20% - Accent2 3 2 3 2 4 2 3" xfId="39283"/>
    <cellStyle name="20% - Accent2 3 2 3 2 4 3" xfId="18270"/>
    <cellStyle name="20% - Accent2 3 2 3 2 4 3 2" xfId="46284"/>
    <cellStyle name="20% - Accent2 3 2 3 2 4 4" xfId="32280"/>
    <cellStyle name="20% - Accent2 3 2 3 2 5" xfId="7768"/>
    <cellStyle name="20% - Accent2 3 2 3 2 5 2" xfId="21772"/>
    <cellStyle name="20% - Accent2 3 2 3 2 5 2 2" xfId="49786"/>
    <cellStyle name="20% - Accent2 3 2 3 2 5 3" xfId="35782"/>
    <cellStyle name="20% - Accent2 3 2 3 2 6" xfId="14769"/>
    <cellStyle name="20% - Accent2 3 2 3 2 6 2" xfId="42783"/>
    <cellStyle name="20% - Accent2 3 2 3 2 7" xfId="28779"/>
    <cellStyle name="20% - Accent2 3 2 3 3" xfId="1030"/>
    <cellStyle name="20% - Accent2 3 2 3 3 2" xfId="1908"/>
    <cellStyle name="20% - Accent2 3 2 3 3 2 2" xfId="3676"/>
    <cellStyle name="20% - Accent2 3 2 3 3 2 2 2" xfId="7180"/>
    <cellStyle name="20% - Accent2 3 2 3 3 2 2 2 2" xfId="14187"/>
    <cellStyle name="20% - Accent2 3 2 3 3 2 2 2 2 2" xfId="28191"/>
    <cellStyle name="20% - Accent2 3 2 3 3 2 2 2 2 2 2" xfId="56205"/>
    <cellStyle name="20% - Accent2 3 2 3 3 2 2 2 2 3" xfId="42201"/>
    <cellStyle name="20% - Accent2 3 2 3 3 2 2 2 3" xfId="21188"/>
    <cellStyle name="20% - Accent2 3 2 3 3 2 2 2 3 2" xfId="49202"/>
    <cellStyle name="20% - Accent2 3 2 3 3 2 2 2 4" xfId="35198"/>
    <cellStyle name="20% - Accent2 3 2 3 3 2 2 3" xfId="10686"/>
    <cellStyle name="20% - Accent2 3 2 3 3 2 2 3 2" xfId="24690"/>
    <cellStyle name="20% - Accent2 3 2 3 3 2 2 3 2 2" xfId="52704"/>
    <cellStyle name="20% - Accent2 3 2 3 3 2 2 3 3" xfId="38700"/>
    <cellStyle name="20% - Accent2 3 2 3 3 2 2 4" xfId="17687"/>
    <cellStyle name="20% - Accent2 3 2 3 3 2 2 4 2" xfId="45701"/>
    <cellStyle name="20% - Accent2 3 2 3 3 2 2 5" xfId="31697"/>
    <cellStyle name="20% - Accent2 3 2 3 3 2 3" xfId="5428"/>
    <cellStyle name="20% - Accent2 3 2 3 3 2 3 2" xfId="12435"/>
    <cellStyle name="20% - Accent2 3 2 3 3 2 3 2 2" xfId="26439"/>
    <cellStyle name="20% - Accent2 3 2 3 3 2 3 2 2 2" xfId="54453"/>
    <cellStyle name="20% - Accent2 3 2 3 3 2 3 2 3" xfId="40449"/>
    <cellStyle name="20% - Accent2 3 2 3 3 2 3 3" xfId="19436"/>
    <cellStyle name="20% - Accent2 3 2 3 3 2 3 3 2" xfId="47450"/>
    <cellStyle name="20% - Accent2 3 2 3 3 2 3 4" xfId="33446"/>
    <cellStyle name="20% - Accent2 3 2 3 3 2 4" xfId="8934"/>
    <cellStyle name="20% - Accent2 3 2 3 3 2 4 2" xfId="22938"/>
    <cellStyle name="20% - Accent2 3 2 3 3 2 4 2 2" xfId="50952"/>
    <cellStyle name="20% - Accent2 3 2 3 3 2 4 3" xfId="36948"/>
    <cellStyle name="20% - Accent2 3 2 3 3 2 5" xfId="15935"/>
    <cellStyle name="20% - Accent2 3 2 3 3 2 5 2" xfId="43949"/>
    <cellStyle name="20% - Accent2 3 2 3 3 2 6" xfId="29945"/>
    <cellStyle name="20% - Accent2 3 2 3 3 3" xfId="2801"/>
    <cellStyle name="20% - Accent2 3 2 3 3 3 2" xfId="6305"/>
    <cellStyle name="20% - Accent2 3 2 3 3 3 2 2" xfId="13312"/>
    <cellStyle name="20% - Accent2 3 2 3 3 3 2 2 2" xfId="27316"/>
    <cellStyle name="20% - Accent2 3 2 3 3 3 2 2 2 2" xfId="55330"/>
    <cellStyle name="20% - Accent2 3 2 3 3 3 2 2 3" xfId="41326"/>
    <cellStyle name="20% - Accent2 3 2 3 3 3 2 3" xfId="20313"/>
    <cellStyle name="20% - Accent2 3 2 3 3 3 2 3 2" xfId="48327"/>
    <cellStyle name="20% - Accent2 3 2 3 3 3 2 4" xfId="34323"/>
    <cellStyle name="20% - Accent2 3 2 3 3 3 3" xfId="9811"/>
    <cellStyle name="20% - Accent2 3 2 3 3 3 3 2" xfId="23815"/>
    <cellStyle name="20% - Accent2 3 2 3 3 3 3 2 2" xfId="51829"/>
    <cellStyle name="20% - Accent2 3 2 3 3 3 3 3" xfId="37825"/>
    <cellStyle name="20% - Accent2 3 2 3 3 3 4" xfId="16812"/>
    <cellStyle name="20% - Accent2 3 2 3 3 3 4 2" xfId="44826"/>
    <cellStyle name="20% - Accent2 3 2 3 3 3 5" xfId="30822"/>
    <cellStyle name="20% - Accent2 3 2 3 3 4" xfId="4553"/>
    <cellStyle name="20% - Accent2 3 2 3 3 4 2" xfId="11560"/>
    <cellStyle name="20% - Accent2 3 2 3 3 4 2 2" xfId="25564"/>
    <cellStyle name="20% - Accent2 3 2 3 3 4 2 2 2" xfId="53578"/>
    <cellStyle name="20% - Accent2 3 2 3 3 4 2 3" xfId="39574"/>
    <cellStyle name="20% - Accent2 3 2 3 3 4 3" xfId="18561"/>
    <cellStyle name="20% - Accent2 3 2 3 3 4 3 2" xfId="46575"/>
    <cellStyle name="20% - Accent2 3 2 3 3 4 4" xfId="32571"/>
    <cellStyle name="20% - Accent2 3 2 3 3 5" xfId="8059"/>
    <cellStyle name="20% - Accent2 3 2 3 3 5 2" xfId="22063"/>
    <cellStyle name="20% - Accent2 3 2 3 3 5 2 2" xfId="50077"/>
    <cellStyle name="20% - Accent2 3 2 3 3 5 3" xfId="36073"/>
    <cellStyle name="20% - Accent2 3 2 3 3 6" xfId="15060"/>
    <cellStyle name="20% - Accent2 3 2 3 3 6 2" xfId="43074"/>
    <cellStyle name="20% - Accent2 3 2 3 3 7" xfId="29070"/>
    <cellStyle name="20% - Accent2 3 2 3 4" xfId="1326"/>
    <cellStyle name="20% - Accent2 3 2 3 4 2" xfId="3094"/>
    <cellStyle name="20% - Accent2 3 2 3 4 2 2" xfId="6598"/>
    <cellStyle name="20% - Accent2 3 2 3 4 2 2 2" xfId="13605"/>
    <cellStyle name="20% - Accent2 3 2 3 4 2 2 2 2" xfId="27609"/>
    <cellStyle name="20% - Accent2 3 2 3 4 2 2 2 2 2" xfId="55623"/>
    <cellStyle name="20% - Accent2 3 2 3 4 2 2 2 3" xfId="41619"/>
    <cellStyle name="20% - Accent2 3 2 3 4 2 2 3" xfId="20606"/>
    <cellStyle name="20% - Accent2 3 2 3 4 2 2 3 2" xfId="48620"/>
    <cellStyle name="20% - Accent2 3 2 3 4 2 2 4" xfId="34616"/>
    <cellStyle name="20% - Accent2 3 2 3 4 2 3" xfId="10104"/>
    <cellStyle name="20% - Accent2 3 2 3 4 2 3 2" xfId="24108"/>
    <cellStyle name="20% - Accent2 3 2 3 4 2 3 2 2" xfId="52122"/>
    <cellStyle name="20% - Accent2 3 2 3 4 2 3 3" xfId="38118"/>
    <cellStyle name="20% - Accent2 3 2 3 4 2 4" xfId="17105"/>
    <cellStyle name="20% - Accent2 3 2 3 4 2 4 2" xfId="45119"/>
    <cellStyle name="20% - Accent2 3 2 3 4 2 5" xfId="31115"/>
    <cellStyle name="20% - Accent2 3 2 3 4 3" xfId="4846"/>
    <cellStyle name="20% - Accent2 3 2 3 4 3 2" xfId="11853"/>
    <cellStyle name="20% - Accent2 3 2 3 4 3 2 2" xfId="25857"/>
    <cellStyle name="20% - Accent2 3 2 3 4 3 2 2 2" xfId="53871"/>
    <cellStyle name="20% - Accent2 3 2 3 4 3 2 3" xfId="39867"/>
    <cellStyle name="20% - Accent2 3 2 3 4 3 3" xfId="18854"/>
    <cellStyle name="20% - Accent2 3 2 3 4 3 3 2" xfId="46868"/>
    <cellStyle name="20% - Accent2 3 2 3 4 3 4" xfId="32864"/>
    <cellStyle name="20% - Accent2 3 2 3 4 4" xfId="8352"/>
    <cellStyle name="20% - Accent2 3 2 3 4 4 2" xfId="22356"/>
    <cellStyle name="20% - Accent2 3 2 3 4 4 2 2" xfId="50370"/>
    <cellStyle name="20% - Accent2 3 2 3 4 4 3" xfId="36366"/>
    <cellStyle name="20% - Accent2 3 2 3 4 5" xfId="15353"/>
    <cellStyle name="20% - Accent2 3 2 3 4 5 2" xfId="43367"/>
    <cellStyle name="20% - Accent2 3 2 3 4 6" xfId="29363"/>
    <cellStyle name="20% - Accent2 3 2 3 5" xfId="2219"/>
    <cellStyle name="20% - Accent2 3 2 3 5 2" xfId="5723"/>
    <cellStyle name="20% - Accent2 3 2 3 5 2 2" xfId="12730"/>
    <cellStyle name="20% - Accent2 3 2 3 5 2 2 2" xfId="26734"/>
    <cellStyle name="20% - Accent2 3 2 3 5 2 2 2 2" xfId="54748"/>
    <cellStyle name="20% - Accent2 3 2 3 5 2 2 3" xfId="40744"/>
    <cellStyle name="20% - Accent2 3 2 3 5 2 3" xfId="19731"/>
    <cellStyle name="20% - Accent2 3 2 3 5 2 3 2" xfId="47745"/>
    <cellStyle name="20% - Accent2 3 2 3 5 2 4" xfId="33741"/>
    <cellStyle name="20% - Accent2 3 2 3 5 3" xfId="9229"/>
    <cellStyle name="20% - Accent2 3 2 3 5 3 2" xfId="23233"/>
    <cellStyle name="20% - Accent2 3 2 3 5 3 2 2" xfId="51247"/>
    <cellStyle name="20% - Accent2 3 2 3 5 3 3" xfId="37243"/>
    <cellStyle name="20% - Accent2 3 2 3 5 4" xfId="16230"/>
    <cellStyle name="20% - Accent2 3 2 3 5 4 2" xfId="44244"/>
    <cellStyle name="20% - Accent2 3 2 3 5 5" xfId="30240"/>
    <cellStyle name="20% - Accent2 3 2 3 6" xfId="3971"/>
    <cellStyle name="20% - Accent2 3 2 3 6 2" xfId="10978"/>
    <cellStyle name="20% - Accent2 3 2 3 6 2 2" xfId="24982"/>
    <cellStyle name="20% - Accent2 3 2 3 6 2 2 2" xfId="52996"/>
    <cellStyle name="20% - Accent2 3 2 3 6 2 3" xfId="38992"/>
    <cellStyle name="20% - Accent2 3 2 3 6 3" xfId="17979"/>
    <cellStyle name="20% - Accent2 3 2 3 6 3 2" xfId="45993"/>
    <cellStyle name="20% - Accent2 3 2 3 6 4" xfId="31989"/>
    <cellStyle name="20% - Accent2 3 2 3 7" xfId="7477"/>
    <cellStyle name="20% - Accent2 3 2 3 7 2" xfId="21481"/>
    <cellStyle name="20% - Accent2 3 2 3 7 2 2" xfId="49495"/>
    <cellStyle name="20% - Accent2 3 2 3 7 3" xfId="35491"/>
    <cellStyle name="20% - Accent2 3 2 3 8" xfId="14478"/>
    <cellStyle name="20% - Accent2 3 2 3 8 2" xfId="42492"/>
    <cellStyle name="20% - Accent2 3 2 3 9" xfId="28488"/>
    <cellStyle name="20% - Accent2 3 2 4" xfId="545"/>
    <cellStyle name="20% - Accent2 3 2 4 2" xfId="1423"/>
    <cellStyle name="20% - Accent2 3 2 4 2 2" xfId="3191"/>
    <cellStyle name="20% - Accent2 3 2 4 2 2 2" xfId="6695"/>
    <cellStyle name="20% - Accent2 3 2 4 2 2 2 2" xfId="13702"/>
    <cellStyle name="20% - Accent2 3 2 4 2 2 2 2 2" xfId="27706"/>
    <cellStyle name="20% - Accent2 3 2 4 2 2 2 2 2 2" xfId="55720"/>
    <cellStyle name="20% - Accent2 3 2 4 2 2 2 2 3" xfId="41716"/>
    <cellStyle name="20% - Accent2 3 2 4 2 2 2 3" xfId="20703"/>
    <cellStyle name="20% - Accent2 3 2 4 2 2 2 3 2" xfId="48717"/>
    <cellStyle name="20% - Accent2 3 2 4 2 2 2 4" xfId="34713"/>
    <cellStyle name="20% - Accent2 3 2 4 2 2 3" xfId="10201"/>
    <cellStyle name="20% - Accent2 3 2 4 2 2 3 2" xfId="24205"/>
    <cellStyle name="20% - Accent2 3 2 4 2 2 3 2 2" xfId="52219"/>
    <cellStyle name="20% - Accent2 3 2 4 2 2 3 3" xfId="38215"/>
    <cellStyle name="20% - Accent2 3 2 4 2 2 4" xfId="17202"/>
    <cellStyle name="20% - Accent2 3 2 4 2 2 4 2" xfId="45216"/>
    <cellStyle name="20% - Accent2 3 2 4 2 2 5" xfId="31212"/>
    <cellStyle name="20% - Accent2 3 2 4 2 3" xfId="4943"/>
    <cellStyle name="20% - Accent2 3 2 4 2 3 2" xfId="11950"/>
    <cellStyle name="20% - Accent2 3 2 4 2 3 2 2" xfId="25954"/>
    <cellStyle name="20% - Accent2 3 2 4 2 3 2 2 2" xfId="53968"/>
    <cellStyle name="20% - Accent2 3 2 4 2 3 2 3" xfId="39964"/>
    <cellStyle name="20% - Accent2 3 2 4 2 3 3" xfId="18951"/>
    <cellStyle name="20% - Accent2 3 2 4 2 3 3 2" xfId="46965"/>
    <cellStyle name="20% - Accent2 3 2 4 2 3 4" xfId="32961"/>
    <cellStyle name="20% - Accent2 3 2 4 2 4" xfId="8449"/>
    <cellStyle name="20% - Accent2 3 2 4 2 4 2" xfId="22453"/>
    <cellStyle name="20% - Accent2 3 2 4 2 4 2 2" xfId="50467"/>
    <cellStyle name="20% - Accent2 3 2 4 2 4 3" xfId="36463"/>
    <cellStyle name="20% - Accent2 3 2 4 2 5" xfId="15450"/>
    <cellStyle name="20% - Accent2 3 2 4 2 5 2" xfId="43464"/>
    <cellStyle name="20% - Accent2 3 2 4 2 6" xfId="29460"/>
    <cellStyle name="20% - Accent2 3 2 4 3" xfId="2316"/>
    <cellStyle name="20% - Accent2 3 2 4 3 2" xfId="5820"/>
    <cellStyle name="20% - Accent2 3 2 4 3 2 2" xfId="12827"/>
    <cellStyle name="20% - Accent2 3 2 4 3 2 2 2" xfId="26831"/>
    <cellStyle name="20% - Accent2 3 2 4 3 2 2 2 2" xfId="54845"/>
    <cellStyle name="20% - Accent2 3 2 4 3 2 2 3" xfId="40841"/>
    <cellStyle name="20% - Accent2 3 2 4 3 2 3" xfId="19828"/>
    <cellStyle name="20% - Accent2 3 2 4 3 2 3 2" xfId="47842"/>
    <cellStyle name="20% - Accent2 3 2 4 3 2 4" xfId="33838"/>
    <cellStyle name="20% - Accent2 3 2 4 3 3" xfId="9326"/>
    <cellStyle name="20% - Accent2 3 2 4 3 3 2" xfId="23330"/>
    <cellStyle name="20% - Accent2 3 2 4 3 3 2 2" xfId="51344"/>
    <cellStyle name="20% - Accent2 3 2 4 3 3 3" xfId="37340"/>
    <cellStyle name="20% - Accent2 3 2 4 3 4" xfId="16327"/>
    <cellStyle name="20% - Accent2 3 2 4 3 4 2" xfId="44341"/>
    <cellStyle name="20% - Accent2 3 2 4 3 5" xfId="30337"/>
    <cellStyle name="20% - Accent2 3 2 4 4" xfId="4068"/>
    <cellStyle name="20% - Accent2 3 2 4 4 2" xfId="11075"/>
    <cellStyle name="20% - Accent2 3 2 4 4 2 2" xfId="25079"/>
    <cellStyle name="20% - Accent2 3 2 4 4 2 2 2" xfId="53093"/>
    <cellStyle name="20% - Accent2 3 2 4 4 2 3" xfId="39089"/>
    <cellStyle name="20% - Accent2 3 2 4 4 3" xfId="18076"/>
    <cellStyle name="20% - Accent2 3 2 4 4 3 2" xfId="46090"/>
    <cellStyle name="20% - Accent2 3 2 4 4 4" xfId="32086"/>
    <cellStyle name="20% - Accent2 3 2 4 5" xfId="7574"/>
    <cellStyle name="20% - Accent2 3 2 4 5 2" xfId="21578"/>
    <cellStyle name="20% - Accent2 3 2 4 5 2 2" xfId="49592"/>
    <cellStyle name="20% - Accent2 3 2 4 5 3" xfId="35588"/>
    <cellStyle name="20% - Accent2 3 2 4 6" xfId="14575"/>
    <cellStyle name="20% - Accent2 3 2 4 6 2" xfId="42589"/>
    <cellStyle name="20% - Accent2 3 2 4 7" xfId="28585"/>
    <cellStyle name="20% - Accent2 3 2 5" xfId="836"/>
    <cellStyle name="20% - Accent2 3 2 5 2" xfId="1714"/>
    <cellStyle name="20% - Accent2 3 2 5 2 2" xfId="3482"/>
    <cellStyle name="20% - Accent2 3 2 5 2 2 2" xfId="6986"/>
    <cellStyle name="20% - Accent2 3 2 5 2 2 2 2" xfId="13993"/>
    <cellStyle name="20% - Accent2 3 2 5 2 2 2 2 2" xfId="27997"/>
    <cellStyle name="20% - Accent2 3 2 5 2 2 2 2 2 2" xfId="56011"/>
    <cellStyle name="20% - Accent2 3 2 5 2 2 2 2 3" xfId="42007"/>
    <cellStyle name="20% - Accent2 3 2 5 2 2 2 3" xfId="20994"/>
    <cellStyle name="20% - Accent2 3 2 5 2 2 2 3 2" xfId="49008"/>
    <cellStyle name="20% - Accent2 3 2 5 2 2 2 4" xfId="35004"/>
    <cellStyle name="20% - Accent2 3 2 5 2 2 3" xfId="10492"/>
    <cellStyle name="20% - Accent2 3 2 5 2 2 3 2" xfId="24496"/>
    <cellStyle name="20% - Accent2 3 2 5 2 2 3 2 2" xfId="52510"/>
    <cellStyle name="20% - Accent2 3 2 5 2 2 3 3" xfId="38506"/>
    <cellStyle name="20% - Accent2 3 2 5 2 2 4" xfId="17493"/>
    <cellStyle name="20% - Accent2 3 2 5 2 2 4 2" xfId="45507"/>
    <cellStyle name="20% - Accent2 3 2 5 2 2 5" xfId="31503"/>
    <cellStyle name="20% - Accent2 3 2 5 2 3" xfId="5234"/>
    <cellStyle name="20% - Accent2 3 2 5 2 3 2" xfId="12241"/>
    <cellStyle name="20% - Accent2 3 2 5 2 3 2 2" xfId="26245"/>
    <cellStyle name="20% - Accent2 3 2 5 2 3 2 2 2" xfId="54259"/>
    <cellStyle name="20% - Accent2 3 2 5 2 3 2 3" xfId="40255"/>
    <cellStyle name="20% - Accent2 3 2 5 2 3 3" xfId="19242"/>
    <cellStyle name="20% - Accent2 3 2 5 2 3 3 2" xfId="47256"/>
    <cellStyle name="20% - Accent2 3 2 5 2 3 4" xfId="33252"/>
    <cellStyle name="20% - Accent2 3 2 5 2 4" xfId="8740"/>
    <cellStyle name="20% - Accent2 3 2 5 2 4 2" xfId="22744"/>
    <cellStyle name="20% - Accent2 3 2 5 2 4 2 2" xfId="50758"/>
    <cellStyle name="20% - Accent2 3 2 5 2 4 3" xfId="36754"/>
    <cellStyle name="20% - Accent2 3 2 5 2 5" xfId="15741"/>
    <cellStyle name="20% - Accent2 3 2 5 2 5 2" xfId="43755"/>
    <cellStyle name="20% - Accent2 3 2 5 2 6" xfId="29751"/>
    <cellStyle name="20% - Accent2 3 2 5 3" xfId="2607"/>
    <cellStyle name="20% - Accent2 3 2 5 3 2" xfId="6111"/>
    <cellStyle name="20% - Accent2 3 2 5 3 2 2" xfId="13118"/>
    <cellStyle name="20% - Accent2 3 2 5 3 2 2 2" xfId="27122"/>
    <cellStyle name="20% - Accent2 3 2 5 3 2 2 2 2" xfId="55136"/>
    <cellStyle name="20% - Accent2 3 2 5 3 2 2 3" xfId="41132"/>
    <cellStyle name="20% - Accent2 3 2 5 3 2 3" xfId="20119"/>
    <cellStyle name="20% - Accent2 3 2 5 3 2 3 2" xfId="48133"/>
    <cellStyle name="20% - Accent2 3 2 5 3 2 4" xfId="34129"/>
    <cellStyle name="20% - Accent2 3 2 5 3 3" xfId="9617"/>
    <cellStyle name="20% - Accent2 3 2 5 3 3 2" xfId="23621"/>
    <cellStyle name="20% - Accent2 3 2 5 3 3 2 2" xfId="51635"/>
    <cellStyle name="20% - Accent2 3 2 5 3 3 3" xfId="37631"/>
    <cellStyle name="20% - Accent2 3 2 5 3 4" xfId="16618"/>
    <cellStyle name="20% - Accent2 3 2 5 3 4 2" xfId="44632"/>
    <cellStyle name="20% - Accent2 3 2 5 3 5" xfId="30628"/>
    <cellStyle name="20% - Accent2 3 2 5 4" xfId="4359"/>
    <cellStyle name="20% - Accent2 3 2 5 4 2" xfId="11366"/>
    <cellStyle name="20% - Accent2 3 2 5 4 2 2" xfId="25370"/>
    <cellStyle name="20% - Accent2 3 2 5 4 2 2 2" xfId="53384"/>
    <cellStyle name="20% - Accent2 3 2 5 4 2 3" xfId="39380"/>
    <cellStyle name="20% - Accent2 3 2 5 4 3" xfId="18367"/>
    <cellStyle name="20% - Accent2 3 2 5 4 3 2" xfId="46381"/>
    <cellStyle name="20% - Accent2 3 2 5 4 4" xfId="32377"/>
    <cellStyle name="20% - Accent2 3 2 5 5" xfId="7865"/>
    <cellStyle name="20% - Accent2 3 2 5 5 2" xfId="21869"/>
    <cellStyle name="20% - Accent2 3 2 5 5 2 2" xfId="49883"/>
    <cellStyle name="20% - Accent2 3 2 5 5 3" xfId="35879"/>
    <cellStyle name="20% - Accent2 3 2 5 6" xfId="14866"/>
    <cellStyle name="20% - Accent2 3 2 5 6 2" xfId="42880"/>
    <cellStyle name="20% - Accent2 3 2 5 7" xfId="28876"/>
    <cellStyle name="20% - Accent2 3 2 6" xfId="1132"/>
    <cellStyle name="20% - Accent2 3 2 6 2" xfId="2900"/>
    <cellStyle name="20% - Accent2 3 2 6 2 2" xfId="6404"/>
    <cellStyle name="20% - Accent2 3 2 6 2 2 2" xfId="13411"/>
    <cellStyle name="20% - Accent2 3 2 6 2 2 2 2" xfId="27415"/>
    <cellStyle name="20% - Accent2 3 2 6 2 2 2 2 2" xfId="55429"/>
    <cellStyle name="20% - Accent2 3 2 6 2 2 2 3" xfId="41425"/>
    <cellStyle name="20% - Accent2 3 2 6 2 2 3" xfId="20412"/>
    <cellStyle name="20% - Accent2 3 2 6 2 2 3 2" xfId="48426"/>
    <cellStyle name="20% - Accent2 3 2 6 2 2 4" xfId="34422"/>
    <cellStyle name="20% - Accent2 3 2 6 2 3" xfId="9910"/>
    <cellStyle name="20% - Accent2 3 2 6 2 3 2" xfId="23914"/>
    <cellStyle name="20% - Accent2 3 2 6 2 3 2 2" xfId="51928"/>
    <cellStyle name="20% - Accent2 3 2 6 2 3 3" xfId="37924"/>
    <cellStyle name="20% - Accent2 3 2 6 2 4" xfId="16911"/>
    <cellStyle name="20% - Accent2 3 2 6 2 4 2" xfId="44925"/>
    <cellStyle name="20% - Accent2 3 2 6 2 5" xfId="30921"/>
    <cellStyle name="20% - Accent2 3 2 6 3" xfId="4652"/>
    <cellStyle name="20% - Accent2 3 2 6 3 2" xfId="11659"/>
    <cellStyle name="20% - Accent2 3 2 6 3 2 2" xfId="25663"/>
    <cellStyle name="20% - Accent2 3 2 6 3 2 2 2" xfId="53677"/>
    <cellStyle name="20% - Accent2 3 2 6 3 2 3" xfId="39673"/>
    <cellStyle name="20% - Accent2 3 2 6 3 3" xfId="18660"/>
    <cellStyle name="20% - Accent2 3 2 6 3 3 2" xfId="46674"/>
    <cellStyle name="20% - Accent2 3 2 6 3 4" xfId="32670"/>
    <cellStyle name="20% - Accent2 3 2 6 4" xfId="8158"/>
    <cellStyle name="20% - Accent2 3 2 6 4 2" xfId="22162"/>
    <cellStyle name="20% - Accent2 3 2 6 4 2 2" xfId="50176"/>
    <cellStyle name="20% - Accent2 3 2 6 4 3" xfId="36172"/>
    <cellStyle name="20% - Accent2 3 2 6 5" xfId="15159"/>
    <cellStyle name="20% - Accent2 3 2 6 5 2" xfId="43173"/>
    <cellStyle name="20% - Accent2 3 2 6 6" xfId="29169"/>
    <cellStyle name="20% - Accent2 3 2 7" xfId="2021"/>
    <cellStyle name="20% - Accent2 3 2 7 2" xfId="5529"/>
    <cellStyle name="20% - Accent2 3 2 7 2 2" xfId="12536"/>
    <cellStyle name="20% - Accent2 3 2 7 2 2 2" xfId="26540"/>
    <cellStyle name="20% - Accent2 3 2 7 2 2 2 2" xfId="54554"/>
    <cellStyle name="20% - Accent2 3 2 7 2 2 3" xfId="40550"/>
    <cellStyle name="20% - Accent2 3 2 7 2 3" xfId="19537"/>
    <cellStyle name="20% - Accent2 3 2 7 2 3 2" xfId="47551"/>
    <cellStyle name="20% - Accent2 3 2 7 2 4" xfId="33547"/>
    <cellStyle name="20% - Accent2 3 2 7 3" xfId="9035"/>
    <cellStyle name="20% - Accent2 3 2 7 3 2" xfId="23039"/>
    <cellStyle name="20% - Accent2 3 2 7 3 2 2" xfId="51053"/>
    <cellStyle name="20% - Accent2 3 2 7 3 3" xfId="37049"/>
    <cellStyle name="20% - Accent2 3 2 7 4" xfId="16036"/>
    <cellStyle name="20% - Accent2 3 2 7 4 2" xfId="44050"/>
    <cellStyle name="20% - Accent2 3 2 7 5" xfId="30046"/>
    <cellStyle name="20% - Accent2 3 2 8" xfId="3777"/>
    <cellStyle name="20% - Accent2 3 2 8 2" xfId="10784"/>
    <cellStyle name="20% - Accent2 3 2 8 2 2" xfId="24788"/>
    <cellStyle name="20% - Accent2 3 2 8 2 2 2" xfId="52802"/>
    <cellStyle name="20% - Accent2 3 2 8 2 3" xfId="38798"/>
    <cellStyle name="20% - Accent2 3 2 8 3" xfId="17785"/>
    <cellStyle name="20% - Accent2 3 2 8 3 2" xfId="45799"/>
    <cellStyle name="20% - Accent2 3 2 8 4" xfId="31795"/>
    <cellStyle name="20% - Accent2 3 2 9" xfId="7283"/>
    <cellStyle name="20% - Accent2 3 2 9 2" xfId="21287"/>
    <cellStyle name="20% - Accent2 3 2 9 2 2" xfId="49301"/>
    <cellStyle name="20% - Accent2 3 2 9 3" xfId="35297"/>
    <cellStyle name="20% - Accent2 3 3" xfId="300"/>
    <cellStyle name="20% - Accent2 3 3 2" xfId="593"/>
    <cellStyle name="20% - Accent2 3 3 2 2" xfId="1471"/>
    <cellStyle name="20% - Accent2 3 3 2 2 2" xfId="3239"/>
    <cellStyle name="20% - Accent2 3 3 2 2 2 2" xfId="6743"/>
    <cellStyle name="20% - Accent2 3 3 2 2 2 2 2" xfId="13750"/>
    <cellStyle name="20% - Accent2 3 3 2 2 2 2 2 2" xfId="27754"/>
    <cellStyle name="20% - Accent2 3 3 2 2 2 2 2 2 2" xfId="55768"/>
    <cellStyle name="20% - Accent2 3 3 2 2 2 2 2 3" xfId="41764"/>
    <cellStyle name="20% - Accent2 3 3 2 2 2 2 3" xfId="20751"/>
    <cellStyle name="20% - Accent2 3 3 2 2 2 2 3 2" xfId="48765"/>
    <cellStyle name="20% - Accent2 3 3 2 2 2 2 4" xfId="34761"/>
    <cellStyle name="20% - Accent2 3 3 2 2 2 3" xfId="10249"/>
    <cellStyle name="20% - Accent2 3 3 2 2 2 3 2" xfId="24253"/>
    <cellStyle name="20% - Accent2 3 3 2 2 2 3 2 2" xfId="52267"/>
    <cellStyle name="20% - Accent2 3 3 2 2 2 3 3" xfId="38263"/>
    <cellStyle name="20% - Accent2 3 3 2 2 2 4" xfId="17250"/>
    <cellStyle name="20% - Accent2 3 3 2 2 2 4 2" xfId="45264"/>
    <cellStyle name="20% - Accent2 3 3 2 2 2 5" xfId="31260"/>
    <cellStyle name="20% - Accent2 3 3 2 2 3" xfId="4991"/>
    <cellStyle name="20% - Accent2 3 3 2 2 3 2" xfId="11998"/>
    <cellStyle name="20% - Accent2 3 3 2 2 3 2 2" xfId="26002"/>
    <cellStyle name="20% - Accent2 3 3 2 2 3 2 2 2" xfId="54016"/>
    <cellStyle name="20% - Accent2 3 3 2 2 3 2 3" xfId="40012"/>
    <cellStyle name="20% - Accent2 3 3 2 2 3 3" xfId="18999"/>
    <cellStyle name="20% - Accent2 3 3 2 2 3 3 2" xfId="47013"/>
    <cellStyle name="20% - Accent2 3 3 2 2 3 4" xfId="33009"/>
    <cellStyle name="20% - Accent2 3 3 2 2 4" xfId="8497"/>
    <cellStyle name="20% - Accent2 3 3 2 2 4 2" xfId="22501"/>
    <cellStyle name="20% - Accent2 3 3 2 2 4 2 2" xfId="50515"/>
    <cellStyle name="20% - Accent2 3 3 2 2 4 3" xfId="36511"/>
    <cellStyle name="20% - Accent2 3 3 2 2 5" xfId="15498"/>
    <cellStyle name="20% - Accent2 3 3 2 2 5 2" xfId="43512"/>
    <cellStyle name="20% - Accent2 3 3 2 2 6" xfId="29508"/>
    <cellStyle name="20% - Accent2 3 3 2 3" xfId="2364"/>
    <cellStyle name="20% - Accent2 3 3 2 3 2" xfId="5868"/>
    <cellStyle name="20% - Accent2 3 3 2 3 2 2" xfId="12875"/>
    <cellStyle name="20% - Accent2 3 3 2 3 2 2 2" xfId="26879"/>
    <cellStyle name="20% - Accent2 3 3 2 3 2 2 2 2" xfId="54893"/>
    <cellStyle name="20% - Accent2 3 3 2 3 2 2 3" xfId="40889"/>
    <cellStyle name="20% - Accent2 3 3 2 3 2 3" xfId="19876"/>
    <cellStyle name="20% - Accent2 3 3 2 3 2 3 2" xfId="47890"/>
    <cellStyle name="20% - Accent2 3 3 2 3 2 4" xfId="33886"/>
    <cellStyle name="20% - Accent2 3 3 2 3 3" xfId="9374"/>
    <cellStyle name="20% - Accent2 3 3 2 3 3 2" xfId="23378"/>
    <cellStyle name="20% - Accent2 3 3 2 3 3 2 2" xfId="51392"/>
    <cellStyle name="20% - Accent2 3 3 2 3 3 3" xfId="37388"/>
    <cellStyle name="20% - Accent2 3 3 2 3 4" xfId="16375"/>
    <cellStyle name="20% - Accent2 3 3 2 3 4 2" xfId="44389"/>
    <cellStyle name="20% - Accent2 3 3 2 3 5" xfId="30385"/>
    <cellStyle name="20% - Accent2 3 3 2 4" xfId="4116"/>
    <cellStyle name="20% - Accent2 3 3 2 4 2" xfId="11123"/>
    <cellStyle name="20% - Accent2 3 3 2 4 2 2" xfId="25127"/>
    <cellStyle name="20% - Accent2 3 3 2 4 2 2 2" xfId="53141"/>
    <cellStyle name="20% - Accent2 3 3 2 4 2 3" xfId="39137"/>
    <cellStyle name="20% - Accent2 3 3 2 4 3" xfId="18124"/>
    <cellStyle name="20% - Accent2 3 3 2 4 3 2" xfId="46138"/>
    <cellStyle name="20% - Accent2 3 3 2 4 4" xfId="32134"/>
    <cellStyle name="20% - Accent2 3 3 2 5" xfId="7622"/>
    <cellStyle name="20% - Accent2 3 3 2 5 2" xfId="21626"/>
    <cellStyle name="20% - Accent2 3 3 2 5 2 2" xfId="49640"/>
    <cellStyle name="20% - Accent2 3 3 2 5 3" xfId="35636"/>
    <cellStyle name="20% - Accent2 3 3 2 6" xfId="14623"/>
    <cellStyle name="20% - Accent2 3 3 2 6 2" xfId="42637"/>
    <cellStyle name="20% - Accent2 3 3 2 7" xfId="28633"/>
    <cellStyle name="20% - Accent2 3 3 3" xfId="884"/>
    <cellStyle name="20% - Accent2 3 3 3 2" xfId="1762"/>
    <cellStyle name="20% - Accent2 3 3 3 2 2" xfId="3530"/>
    <cellStyle name="20% - Accent2 3 3 3 2 2 2" xfId="7034"/>
    <cellStyle name="20% - Accent2 3 3 3 2 2 2 2" xfId="14041"/>
    <cellStyle name="20% - Accent2 3 3 3 2 2 2 2 2" xfId="28045"/>
    <cellStyle name="20% - Accent2 3 3 3 2 2 2 2 2 2" xfId="56059"/>
    <cellStyle name="20% - Accent2 3 3 3 2 2 2 2 3" xfId="42055"/>
    <cellStyle name="20% - Accent2 3 3 3 2 2 2 3" xfId="21042"/>
    <cellStyle name="20% - Accent2 3 3 3 2 2 2 3 2" xfId="49056"/>
    <cellStyle name="20% - Accent2 3 3 3 2 2 2 4" xfId="35052"/>
    <cellStyle name="20% - Accent2 3 3 3 2 2 3" xfId="10540"/>
    <cellStyle name="20% - Accent2 3 3 3 2 2 3 2" xfId="24544"/>
    <cellStyle name="20% - Accent2 3 3 3 2 2 3 2 2" xfId="52558"/>
    <cellStyle name="20% - Accent2 3 3 3 2 2 3 3" xfId="38554"/>
    <cellStyle name="20% - Accent2 3 3 3 2 2 4" xfId="17541"/>
    <cellStyle name="20% - Accent2 3 3 3 2 2 4 2" xfId="45555"/>
    <cellStyle name="20% - Accent2 3 3 3 2 2 5" xfId="31551"/>
    <cellStyle name="20% - Accent2 3 3 3 2 3" xfId="5282"/>
    <cellStyle name="20% - Accent2 3 3 3 2 3 2" xfId="12289"/>
    <cellStyle name="20% - Accent2 3 3 3 2 3 2 2" xfId="26293"/>
    <cellStyle name="20% - Accent2 3 3 3 2 3 2 2 2" xfId="54307"/>
    <cellStyle name="20% - Accent2 3 3 3 2 3 2 3" xfId="40303"/>
    <cellStyle name="20% - Accent2 3 3 3 2 3 3" xfId="19290"/>
    <cellStyle name="20% - Accent2 3 3 3 2 3 3 2" xfId="47304"/>
    <cellStyle name="20% - Accent2 3 3 3 2 3 4" xfId="33300"/>
    <cellStyle name="20% - Accent2 3 3 3 2 4" xfId="8788"/>
    <cellStyle name="20% - Accent2 3 3 3 2 4 2" xfId="22792"/>
    <cellStyle name="20% - Accent2 3 3 3 2 4 2 2" xfId="50806"/>
    <cellStyle name="20% - Accent2 3 3 3 2 4 3" xfId="36802"/>
    <cellStyle name="20% - Accent2 3 3 3 2 5" xfId="15789"/>
    <cellStyle name="20% - Accent2 3 3 3 2 5 2" xfId="43803"/>
    <cellStyle name="20% - Accent2 3 3 3 2 6" xfId="29799"/>
    <cellStyle name="20% - Accent2 3 3 3 3" xfId="2655"/>
    <cellStyle name="20% - Accent2 3 3 3 3 2" xfId="6159"/>
    <cellStyle name="20% - Accent2 3 3 3 3 2 2" xfId="13166"/>
    <cellStyle name="20% - Accent2 3 3 3 3 2 2 2" xfId="27170"/>
    <cellStyle name="20% - Accent2 3 3 3 3 2 2 2 2" xfId="55184"/>
    <cellStyle name="20% - Accent2 3 3 3 3 2 2 3" xfId="41180"/>
    <cellStyle name="20% - Accent2 3 3 3 3 2 3" xfId="20167"/>
    <cellStyle name="20% - Accent2 3 3 3 3 2 3 2" xfId="48181"/>
    <cellStyle name="20% - Accent2 3 3 3 3 2 4" xfId="34177"/>
    <cellStyle name="20% - Accent2 3 3 3 3 3" xfId="9665"/>
    <cellStyle name="20% - Accent2 3 3 3 3 3 2" xfId="23669"/>
    <cellStyle name="20% - Accent2 3 3 3 3 3 2 2" xfId="51683"/>
    <cellStyle name="20% - Accent2 3 3 3 3 3 3" xfId="37679"/>
    <cellStyle name="20% - Accent2 3 3 3 3 4" xfId="16666"/>
    <cellStyle name="20% - Accent2 3 3 3 3 4 2" xfId="44680"/>
    <cellStyle name="20% - Accent2 3 3 3 3 5" xfId="30676"/>
    <cellStyle name="20% - Accent2 3 3 3 4" xfId="4407"/>
    <cellStyle name="20% - Accent2 3 3 3 4 2" xfId="11414"/>
    <cellStyle name="20% - Accent2 3 3 3 4 2 2" xfId="25418"/>
    <cellStyle name="20% - Accent2 3 3 3 4 2 2 2" xfId="53432"/>
    <cellStyle name="20% - Accent2 3 3 3 4 2 3" xfId="39428"/>
    <cellStyle name="20% - Accent2 3 3 3 4 3" xfId="18415"/>
    <cellStyle name="20% - Accent2 3 3 3 4 3 2" xfId="46429"/>
    <cellStyle name="20% - Accent2 3 3 3 4 4" xfId="32425"/>
    <cellStyle name="20% - Accent2 3 3 3 5" xfId="7913"/>
    <cellStyle name="20% - Accent2 3 3 3 5 2" xfId="21917"/>
    <cellStyle name="20% - Accent2 3 3 3 5 2 2" xfId="49931"/>
    <cellStyle name="20% - Accent2 3 3 3 5 3" xfId="35927"/>
    <cellStyle name="20% - Accent2 3 3 3 6" xfId="14914"/>
    <cellStyle name="20% - Accent2 3 3 3 6 2" xfId="42928"/>
    <cellStyle name="20% - Accent2 3 3 3 7" xfId="28924"/>
    <cellStyle name="20% - Accent2 3 3 4" xfId="1180"/>
    <cellStyle name="20% - Accent2 3 3 4 2" xfId="2948"/>
    <cellStyle name="20% - Accent2 3 3 4 2 2" xfId="6452"/>
    <cellStyle name="20% - Accent2 3 3 4 2 2 2" xfId="13459"/>
    <cellStyle name="20% - Accent2 3 3 4 2 2 2 2" xfId="27463"/>
    <cellStyle name="20% - Accent2 3 3 4 2 2 2 2 2" xfId="55477"/>
    <cellStyle name="20% - Accent2 3 3 4 2 2 2 3" xfId="41473"/>
    <cellStyle name="20% - Accent2 3 3 4 2 2 3" xfId="20460"/>
    <cellStyle name="20% - Accent2 3 3 4 2 2 3 2" xfId="48474"/>
    <cellStyle name="20% - Accent2 3 3 4 2 2 4" xfId="34470"/>
    <cellStyle name="20% - Accent2 3 3 4 2 3" xfId="9958"/>
    <cellStyle name="20% - Accent2 3 3 4 2 3 2" xfId="23962"/>
    <cellStyle name="20% - Accent2 3 3 4 2 3 2 2" xfId="51976"/>
    <cellStyle name="20% - Accent2 3 3 4 2 3 3" xfId="37972"/>
    <cellStyle name="20% - Accent2 3 3 4 2 4" xfId="16959"/>
    <cellStyle name="20% - Accent2 3 3 4 2 4 2" xfId="44973"/>
    <cellStyle name="20% - Accent2 3 3 4 2 5" xfId="30969"/>
    <cellStyle name="20% - Accent2 3 3 4 3" xfId="4700"/>
    <cellStyle name="20% - Accent2 3 3 4 3 2" xfId="11707"/>
    <cellStyle name="20% - Accent2 3 3 4 3 2 2" xfId="25711"/>
    <cellStyle name="20% - Accent2 3 3 4 3 2 2 2" xfId="53725"/>
    <cellStyle name="20% - Accent2 3 3 4 3 2 3" xfId="39721"/>
    <cellStyle name="20% - Accent2 3 3 4 3 3" xfId="18708"/>
    <cellStyle name="20% - Accent2 3 3 4 3 3 2" xfId="46722"/>
    <cellStyle name="20% - Accent2 3 3 4 3 4" xfId="32718"/>
    <cellStyle name="20% - Accent2 3 3 4 4" xfId="8206"/>
    <cellStyle name="20% - Accent2 3 3 4 4 2" xfId="22210"/>
    <cellStyle name="20% - Accent2 3 3 4 4 2 2" xfId="50224"/>
    <cellStyle name="20% - Accent2 3 3 4 4 3" xfId="36220"/>
    <cellStyle name="20% - Accent2 3 3 4 5" xfId="15207"/>
    <cellStyle name="20% - Accent2 3 3 4 5 2" xfId="43221"/>
    <cellStyle name="20% - Accent2 3 3 4 6" xfId="29217"/>
    <cellStyle name="20% - Accent2 3 3 5" xfId="2073"/>
    <cellStyle name="20% - Accent2 3 3 5 2" xfId="5577"/>
    <cellStyle name="20% - Accent2 3 3 5 2 2" xfId="12584"/>
    <cellStyle name="20% - Accent2 3 3 5 2 2 2" xfId="26588"/>
    <cellStyle name="20% - Accent2 3 3 5 2 2 2 2" xfId="54602"/>
    <cellStyle name="20% - Accent2 3 3 5 2 2 3" xfId="40598"/>
    <cellStyle name="20% - Accent2 3 3 5 2 3" xfId="19585"/>
    <cellStyle name="20% - Accent2 3 3 5 2 3 2" xfId="47599"/>
    <cellStyle name="20% - Accent2 3 3 5 2 4" xfId="33595"/>
    <cellStyle name="20% - Accent2 3 3 5 3" xfId="9083"/>
    <cellStyle name="20% - Accent2 3 3 5 3 2" xfId="23087"/>
    <cellStyle name="20% - Accent2 3 3 5 3 2 2" xfId="51101"/>
    <cellStyle name="20% - Accent2 3 3 5 3 3" xfId="37097"/>
    <cellStyle name="20% - Accent2 3 3 5 4" xfId="16084"/>
    <cellStyle name="20% - Accent2 3 3 5 4 2" xfId="44098"/>
    <cellStyle name="20% - Accent2 3 3 5 5" xfId="30094"/>
    <cellStyle name="20% - Accent2 3 3 6" xfId="3825"/>
    <cellStyle name="20% - Accent2 3 3 6 2" xfId="10832"/>
    <cellStyle name="20% - Accent2 3 3 6 2 2" xfId="24836"/>
    <cellStyle name="20% - Accent2 3 3 6 2 2 2" xfId="52850"/>
    <cellStyle name="20% - Accent2 3 3 6 2 3" xfId="38846"/>
    <cellStyle name="20% - Accent2 3 3 6 3" xfId="17833"/>
    <cellStyle name="20% - Accent2 3 3 6 3 2" xfId="45847"/>
    <cellStyle name="20% - Accent2 3 3 6 4" xfId="31843"/>
    <cellStyle name="20% - Accent2 3 3 7" xfId="7331"/>
    <cellStyle name="20% - Accent2 3 3 7 2" xfId="21335"/>
    <cellStyle name="20% - Accent2 3 3 7 2 2" xfId="49349"/>
    <cellStyle name="20% - Accent2 3 3 7 3" xfId="35345"/>
    <cellStyle name="20% - Accent2 3 3 8" xfId="14332"/>
    <cellStyle name="20% - Accent2 3 3 8 2" xfId="42346"/>
    <cellStyle name="20% - Accent2 3 3 9" xfId="28342"/>
    <cellStyle name="20% - Accent2 3 4" xfId="399"/>
    <cellStyle name="20% - Accent2 3 4 2" xfId="690"/>
    <cellStyle name="20% - Accent2 3 4 2 2" xfId="1568"/>
    <cellStyle name="20% - Accent2 3 4 2 2 2" xfId="3336"/>
    <cellStyle name="20% - Accent2 3 4 2 2 2 2" xfId="6840"/>
    <cellStyle name="20% - Accent2 3 4 2 2 2 2 2" xfId="13847"/>
    <cellStyle name="20% - Accent2 3 4 2 2 2 2 2 2" xfId="27851"/>
    <cellStyle name="20% - Accent2 3 4 2 2 2 2 2 2 2" xfId="55865"/>
    <cellStyle name="20% - Accent2 3 4 2 2 2 2 2 3" xfId="41861"/>
    <cellStyle name="20% - Accent2 3 4 2 2 2 2 3" xfId="20848"/>
    <cellStyle name="20% - Accent2 3 4 2 2 2 2 3 2" xfId="48862"/>
    <cellStyle name="20% - Accent2 3 4 2 2 2 2 4" xfId="34858"/>
    <cellStyle name="20% - Accent2 3 4 2 2 2 3" xfId="10346"/>
    <cellStyle name="20% - Accent2 3 4 2 2 2 3 2" xfId="24350"/>
    <cellStyle name="20% - Accent2 3 4 2 2 2 3 2 2" xfId="52364"/>
    <cellStyle name="20% - Accent2 3 4 2 2 2 3 3" xfId="38360"/>
    <cellStyle name="20% - Accent2 3 4 2 2 2 4" xfId="17347"/>
    <cellStyle name="20% - Accent2 3 4 2 2 2 4 2" xfId="45361"/>
    <cellStyle name="20% - Accent2 3 4 2 2 2 5" xfId="31357"/>
    <cellStyle name="20% - Accent2 3 4 2 2 3" xfId="5088"/>
    <cellStyle name="20% - Accent2 3 4 2 2 3 2" xfId="12095"/>
    <cellStyle name="20% - Accent2 3 4 2 2 3 2 2" xfId="26099"/>
    <cellStyle name="20% - Accent2 3 4 2 2 3 2 2 2" xfId="54113"/>
    <cellStyle name="20% - Accent2 3 4 2 2 3 2 3" xfId="40109"/>
    <cellStyle name="20% - Accent2 3 4 2 2 3 3" xfId="19096"/>
    <cellStyle name="20% - Accent2 3 4 2 2 3 3 2" xfId="47110"/>
    <cellStyle name="20% - Accent2 3 4 2 2 3 4" xfId="33106"/>
    <cellStyle name="20% - Accent2 3 4 2 2 4" xfId="8594"/>
    <cellStyle name="20% - Accent2 3 4 2 2 4 2" xfId="22598"/>
    <cellStyle name="20% - Accent2 3 4 2 2 4 2 2" xfId="50612"/>
    <cellStyle name="20% - Accent2 3 4 2 2 4 3" xfId="36608"/>
    <cellStyle name="20% - Accent2 3 4 2 2 5" xfId="15595"/>
    <cellStyle name="20% - Accent2 3 4 2 2 5 2" xfId="43609"/>
    <cellStyle name="20% - Accent2 3 4 2 2 6" xfId="29605"/>
    <cellStyle name="20% - Accent2 3 4 2 3" xfId="2461"/>
    <cellStyle name="20% - Accent2 3 4 2 3 2" xfId="5965"/>
    <cellStyle name="20% - Accent2 3 4 2 3 2 2" xfId="12972"/>
    <cellStyle name="20% - Accent2 3 4 2 3 2 2 2" xfId="26976"/>
    <cellStyle name="20% - Accent2 3 4 2 3 2 2 2 2" xfId="54990"/>
    <cellStyle name="20% - Accent2 3 4 2 3 2 2 3" xfId="40986"/>
    <cellStyle name="20% - Accent2 3 4 2 3 2 3" xfId="19973"/>
    <cellStyle name="20% - Accent2 3 4 2 3 2 3 2" xfId="47987"/>
    <cellStyle name="20% - Accent2 3 4 2 3 2 4" xfId="33983"/>
    <cellStyle name="20% - Accent2 3 4 2 3 3" xfId="9471"/>
    <cellStyle name="20% - Accent2 3 4 2 3 3 2" xfId="23475"/>
    <cellStyle name="20% - Accent2 3 4 2 3 3 2 2" xfId="51489"/>
    <cellStyle name="20% - Accent2 3 4 2 3 3 3" xfId="37485"/>
    <cellStyle name="20% - Accent2 3 4 2 3 4" xfId="16472"/>
    <cellStyle name="20% - Accent2 3 4 2 3 4 2" xfId="44486"/>
    <cellStyle name="20% - Accent2 3 4 2 3 5" xfId="30482"/>
    <cellStyle name="20% - Accent2 3 4 2 4" xfId="4213"/>
    <cellStyle name="20% - Accent2 3 4 2 4 2" xfId="11220"/>
    <cellStyle name="20% - Accent2 3 4 2 4 2 2" xfId="25224"/>
    <cellStyle name="20% - Accent2 3 4 2 4 2 2 2" xfId="53238"/>
    <cellStyle name="20% - Accent2 3 4 2 4 2 3" xfId="39234"/>
    <cellStyle name="20% - Accent2 3 4 2 4 3" xfId="18221"/>
    <cellStyle name="20% - Accent2 3 4 2 4 3 2" xfId="46235"/>
    <cellStyle name="20% - Accent2 3 4 2 4 4" xfId="32231"/>
    <cellStyle name="20% - Accent2 3 4 2 5" xfId="7719"/>
    <cellStyle name="20% - Accent2 3 4 2 5 2" xfId="21723"/>
    <cellStyle name="20% - Accent2 3 4 2 5 2 2" xfId="49737"/>
    <cellStyle name="20% - Accent2 3 4 2 5 3" xfId="35733"/>
    <cellStyle name="20% - Accent2 3 4 2 6" xfId="14720"/>
    <cellStyle name="20% - Accent2 3 4 2 6 2" xfId="42734"/>
    <cellStyle name="20% - Accent2 3 4 2 7" xfId="28730"/>
    <cellStyle name="20% - Accent2 3 4 3" xfId="981"/>
    <cellStyle name="20% - Accent2 3 4 3 2" xfId="1859"/>
    <cellStyle name="20% - Accent2 3 4 3 2 2" xfId="3627"/>
    <cellStyle name="20% - Accent2 3 4 3 2 2 2" xfId="7131"/>
    <cellStyle name="20% - Accent2 3 4 3 2 2 2 2" xfId="14138"/>
    <cellStyle name="20% - Accent2 3 4 3 2 2 2 2 2" xfId="28142"/>
    <cellStyle name="20% - Accent2 3 4 3 2 2 2 2 2 2" xfId="56156"/>
    <cellStyle name="20% - Accent2 3 4 3 2 2 2 2 3" xfId="42152"/>
    <cellStyle name="20% - Accent2 3 4 3 2 2 2 3" xfId="21139"/>
    <cellStyle name="20% - Accent2 3 4 3 2 2 2 3 2" xfId="49153"/>
    <cellStyle name="20% - Accent2 3 4 3 2 2 2 4" xfId="35149"/>
    <cellStyle name="20% - Accent2 3 4 3 2 2 3" xfId="10637"/>
    <cellStyle name="20% - Accent2 3 4 3 2 2 3 2" xfId="24641"/>
    <cellStyle name="20% - Accent2 3 4 3 2 2 3 2 2" xfId="52655"/>
    <cellStyle name="20% - Accent2 3 4 3 2 2 3 3" xfId="38651"/>
    <cellStyle name="20% - Accent2 3 4 3 2 2 4" xfId="17638"/>
    <cellStyle name="20% - Accent2 3 4 3 2 2 4 2" xfId="45652"/>
    <cellStyle name="20% - Accent2 3 4 3 2 2 5" xfId="31648"/>
    <cellStyle name="20% - Accent2 3 4 3 2 3" xfId="5379"/>
    <cellStyle name="20% - Accent2 3 4 3 2 3 2" xfId="12386"/>
    <cellStyle name="20% - Accent2 3 4 3 2 3 2 2" xfId="26390"/>
    <cellStyle name="20% - Accent2 3 4 3 2 3 2 2 2" xfId="54404"/>
    <cellStyle name="20% - Accent2 3 4 3 2 3 2 3" xfId="40400"/>
    <cellStyle name="20% - Accent2 3 4 3 2 3 3" xfId="19387"/>
    <cellStyle name="20% - Accent2 3 4 3 2 3 3 2" xfId="47401"/>
    <cellStyle name="20% - Accent2 3 4 3 2 3 4" xfId="33397"/>
    <cellStyle name="20% - Accent2 3 4 3 2 4" xfId="8885"/>
    <cellStyle name="20% - Accent2 3 4 3 2 4 2" xfId="22889"/>
    <cellStyle name="20% - Accent2 3 4 3 2 4 2 2" xfId="50903"/>
    <cellStyle name="20% - Accent2 3 4 3 2 4 3" xfId="36899"/>
    <cellStyle name="20% - Accent2 3 4 3 2 5" xfId="15886"/>
    <cellStyle name="20% - Accent2 3 4 3 2 5 2" xfId="43900"/>
    <cellStyle name="20% - Accent2 3 4 3 2 6" xfId="29896"/>
    <cellStyle name="20% - Accent2 3 4 3 3" xfId="2752"/>
    <cellStyle name="20% - Accent2 3 4 3 3 2" xfId="6256"/>
    <cellStyle name="20% - Accent2 3 4 3 3 2 2" xfId="13263"/>
    <cellStyle name="20% - Accent2 3 4 3 3 2 2 2" xfId="27267"/>
    <cellStyle name="20% - Accent2 3 4 3 3 2 2 2 2" xfId="55281"/>
    <cellStyle name="20% - Accent2 3 4 3 3 2 2 3" xfId="41277"/>
    <cellStyle name="20% - Accent2 3 4 3 3 2 3" xfId="20264"/>
    <cellStyle name="20% - Accent2 3 4 3 3 2 3 2" xfId="48278"/>
    <cellStyle name="20% - Accent2 3 4 3 3 2 4" xfId="34274"/>
    <cellStyle name="20% - Accent2 3 4 3 3 3" xfId="9762"/>
    <cellStyle name="20% - Accent2 3 4 3 3 3 2" xfId="23766"/>
    <cellStyle name="20% - Accent2 3 4 3 3 3 2 2" xfId="51780"/>
    <cellStyle name="20% - Accent2 3 4 3 3 3 3" xfId="37776"/>
    <cellStyle name="20% - Accent2 3 4 3 3 4" xfId="16763"/>
    <cellStyle name="20% - Accent2 3 4 3 3 4 2" xfId="44777"/>
    <cellStyle name="20% - Accent2 3 4 3 3 5" xfId="30773"/>
    <cellStyle name="20% - Accent2 3 4 3 4" xfId="4504"/>
    <cellStyle name="20% - Accent2 3 4 3 4 2" xfId="11511"/>
    <cellStyle name="20% - Accent2 3 4 3 4 2 2" xfId="25515"/>
    <cellStyle name="20% - Accent2 3 4 3 4 2 2 2" xfId="53529"/>
    <cellStyle name="20% - Accent2 3 4 3 4 2 3" xfId="39525"/>
    <cellStyle name="20% - Accent2 3 4 3 4 3" xfId="18512"/>
    <cellStyle name="20% - Accent2 3 4 3 4 3 2" xfId="46526"/>
    <cellStyle name="20% - Accent2 3 4 3 4 4" xfId="32522"/>
    <cellStyle name="20% - Accent2 3 4 3 5" xfId="8010"/>
    <cellStyle name="20% - Accent2 3 4 3 5 2" xfId="22014"/>
    <cellStyle name="20% - Accent2 3 4 3 5 2 2" xfId="50028"/>
    <cellStyle name="20% - Accent2 3 4 3 5 3" xfId="36024"/>
    <cellStyle name="20% - Accent2 3 4 3 6" xfId="15011"/>
    <cellStyle name="20% - Accent2 3 4 3 6 2" xfId="43025"/>
    <cellStyle name="20% - Accent2 3 4 3 7" xfId="29021"/>
    <cellStyle name="20% - Accent2 3 4 4" xfId="1277"/>
    <cellStyle name="20% - Accent2 3 4 4 2" xfId="3045"/>
    <cellStyle name="20% - Accent2 3 4 4 2 2" xfId="6549"/>
    <cellStyle name="20% - Accent2 3 4 4 2 2 2" xfId="13556"/>
    <cellStyle name="20% - Accent2 3 4 4 2 2 2 2" xfId="27560"/>
    <cellStyle name="20% - Accent2 3 4 4 2 2 2 2 2" xfId="55574"/>
    <cellStyle name="20% - Accent2 3 4 4 2 2 2 3" xfId="41570"/>
    <cellStyle name="20% - Accent2 3 4 4 2 2 3" xfId="20557"/>
    <cellStyle name="20% - Accent2 3 4 4 2 2 3 2" xfId="48571"/>
    <cellStyle name="20% - Accent2 3 4 4 2 2 4" xfId="34567"/>
    <cellStyle name="20% - Accent2 3 4 4 2 3" xfId="10055"/>
    <cellStyle name="20% - Accent2 3 4 4 2 3 2" xfId="24059"/>
    <cellStyle name="20% - Accent2 3 4 4 2 3 2 2" xfId="52073"/>
    <cellStyle name="20% - Accent2 3 4 4 2 3 3" xfId="38069"/>
    <cellStyle name="20% - Accent2 3 4 4 2 4" xfId="17056"/>
    <cellStyle name="20% - Accent2 3 4 4 2 4 2" xfId="45070"/>
    <cellStyle name="20% - Accent2 3 4 4 2 5" xfId="31066"/>
    <cellStyle name="20% - Accent2 3 4 4 3" xfId="4797"/>
    <cellStyle name="20% - Accent2 3 4 4 3 2" xfId="11804"/>
    <cellStyle name="20% - Accent2 3 4 4 3 2 2" xfId="25808"/>
    <cellStyle name="20% - Accent2 3 4 4 3 2 2 2" xfId="53822"/>
    <cellStyle name="20% - Accent2 3 4 4 3 2 3" xfId="39818"/>
    <cellStyle name="20% - Accent2 3 4 4 3 3" xfId="18805"/>
    <cellStyle name="20% - Accent2 3 4 4 3 3 2" xfId="46819"/>
    <cellStyle name="20% - Accent2 3 4 4 3 4" xfId="32815"/>
    <cellStyle name="20% - Accent2 3 4 4 4" xfId="8303"/>
    <cellStyle name="20% - Accent2 3 4 4 4 2" xfId="22307"/>
    <cellStyle name="20% - Accent2 3 4 4 4 2 2" xfId="50321"/>
    <cellStyle name="20% - Accent2 3 4 4 4 3" xfId="36317"/>
    <cellStyle name="20% - Accent2 3 4 4 5" xfId="15304"/>
    <cellStyle name="20% - Accent2 3 4 4 5 2" xfId="43318"/>
    <cellStyle name="20% - Accent2 3 4 4 6" xfId="29314"/>
    <cellStyle name="20% - Accent2 3 4 5" xfId="2170"/>
    <cellStyle name="20% - Accent2 3 4 5 2" xfId="5674"/>
    <cellStyle name="20% - Accent2 3 4 5 2 2" xfId="12681"/>
    <cellStyle name="20% - Accent2 3 4 5 2 2 2" xfId="26685"/>
    <cellStyle name="20% - Accent2 3 4 5 2 2 2 2" xfId="54699"/>
    <cellStyle name="20% - Accent2 3 4 5 2 2 3" xfId="40695"/>
    <cellStyle name="20% - Accent2 3 4 5 2 3" xfId="19682"/>
    <cellStyle name="20% - Accent2 3 4 5 2 3 2" xfId="47696"/>
    <cellStyle name="20% - Accent2 3 4 5 2 4" xfId="33692"/>
    <cellStyle name="20% - Accent2 3 4 5 3" xfId="9180"/>
    <cellStyle name="20% - Accent2 3 4 5 3 2" xfId="23184"/>
    <cellStyle name="20% - Accent2 3 4 5 3 2 2" xfId="51198"/>
    <cellStyle name="20% - Accent2 3 4 5 3 3" xfId="37194"/>
    <cellStyle name="20% - Accent2 3 4 5 4" xfId="16181"/>
    <cellStyle name="20% - Accent2 3 4 5 4 2" xfId="44195"/>
    <cellStyle name="20% - Accent2 3 4 5 5" xfId="30191"/>
    <cellStyle name="20% - Accent2 3 4 6" xfId="3922"/>
    <cellStyle name="20% - Accent2 3 4 6 2" xfId="10929"/>
    <cellStyle name="20% - Accent2 3 4 6 2 2" xfId="24933"/>
    <cellStyle name="20% - Accent2 3 4 6 2 2 2" xfId="52947"/>
    <cellStyle name="20% - Accent2 3 4 6 2 3" xfId="38943"/>
    <cellStyle name="20% - Accent2 3 4 6 3" xfId="17930"/>
    <cellStyle name="20% - Accent2 3 4 6 3 2" xfId="45944"/>
    <cellStyle name="20% - Accent2 3 4 6 4" xfId="31940"/>
    <cellStyle name="20% - Accent2 3 4 7" xfId="7428"/>
    <cellStyle name="20% - Accent2 3 4 7 2" xfId="21432"/>
    <cellStyle name="20% - Accent2 3 4 7 2 2" xfId="49446"/>
    <cellStyle name="20% - Accent2 3 4 7 3" xfId="35442"/>
    <cellStyle name="20% - Accent2 3 4 8" xfId="14429"/>
    <cellStyle name="20% - Accent2 3 4 8 2" xfId="42443"/>
    <cellStyle name="20% - Accent2 3 4 9" xfId="28439"/>
    <cellStyle name="20% - Accent2 3 5" xfId="496"/>
    <cellStyle name="20% - Accent2 3 5 2" xfId="1374"/>
    <cellStyle name="20% - Accent2 3 5 2 2" xfId="3142"/>
    <cellStyle name="20% - Accent2 3 5 2 2 2" xfId="6646"/>
    <cellStyle name="20% - Accent2 3 5 2 2 2 2" xfId="13653"/>
    <cellStyle name="20% - Accent2 3 5 2 2 2 2 2" xfId="27657"/>
    <cellStyle name="20% - Accent2 3 5 2 2 2 2 2 2" xfId="55671"/>
    <cellStyle name="20% - Accent2 3 5 2 2 2 2 3" xfId="41667"/>
    <cellStyle name="20% - Accent2 3 5 2 2 2 3" xfId="20654"/>
    <cellStyle name="20% - Accent2 3 5 2 2 2 3 2" xfId="48668"/>
    <cellStyle name="20% - Accent2 3 5 2 2 2 4" xfId="34664"/>
    <cellStyle name="20% - Accent2 3 5 2 2 3" xfId="10152"/>
    <cellStyle name="20% - Accent2 3 5 2 2 3 2" xfId="24156"/>
    <cellStyle name="20% - Accent2 3 5 2 2 3 2 2" xfId="52170"/>
    <cellStyle name="20% - Accent2 3 5 2 2 3 3" xfId="38166"/>
    <cellStyle name="20% - Accent2 3 5 2 2 4" xfId="17153"/>
    <cellStyle name="20% - Accent2 3 5 2 2 4 2" xfId="45167"/>
    <cellStyle name="20% - Accent2 3 5 2 2 5" xfId="31163"/>
    <cellStyle name="20% - Accent2 3 5 2 3" xfId="4894"/>
    <cellStyle name="20% - Accent2 3 5 2 3 2" xfId="11901"/>
    <cellStyle name="20% - Accent2 3 5 2 3 2 2" xfId="25905"/>
    <cellStyle name="20% - Accent2 3 5 2 3 2 2 2" xfId="53919"/>
    <cellStyle name="20% - Accent2 3 5 2 3 2 3" xfId="39915"/>
    <cellStyle name="20% - Accent2 3 5 2 3 3" xfId="18902"/>
    <cellStyle name="20% - Accent2 3 5 2 3 3 2" xfId="46916"/>
    <cellStyle name="20% - Accent2 3 5 2 3 4" xfId="32912"/>
    <cellStyle name="20% - Accent2 3 5 2 4" xfId="8400"/>
    <cellStyle name="20% - Accent2 3 5 2 4 2" xfId="22404"/>
    <cellStyle name="20% - Accent2 3 5 2 4 2 2" xfId="50418"/>
    <cellStyle name="20% - Accent2 3 5 2 4 3" xfId="36414"/>
    <cellStyle name="20% - Accent2 3 5 2 5" xfId="15401"/>
    <cellStyle name="20% - Accent2 3 5 2 5 2" xfId="43415"/>
    <cellStyle name="20% - Accent2 3 5 2 6" xfId="29411"/>
    <cellStyle name="20% - Accent2 3 5 3" xfId="2267"/>
    <cellStyle name="20% - Accent2 3 5 3 2" xfId="5771"/>
    <cellStyle name="20% - Accent2 3 5 3 2 2" xfId="12778"/>
    <cellStyle name="20% - Accent2 3 5 3 2 2 2" xfId="26782"/>
    <cellStyle name="20% - Accent2 3 5 3 2 2 2 2" xfId="54796"/>
    <cellStyle name="20% - Accent2 3 5 3 2 2 3" xfId="40792"/>
    <cellStyle name="20% - Accent2 3 5 3 2 3" xfId="19779"/>
    <cellStyle name="20% - Accent2 3 5 3 2 3 2" xfId="47793"/>
    <cellStyle name="20% - Accent2 3 5 3 2 4" xfId="33789"/>
    <cellStyle name="20% - Accent2 3 5 3 3" xfId="9277"/>
    <cellStyle name="20% - Accent2 3 5 3 3 2" xfId="23281"/>
    <cellStyle name="20% - Accent2 3 5 3 3 2 2" xfId="51295"/>
    <cellStyle name="20% - Accent2 3 5 3 3 3" xfId="37291"/>
    <cellStyle name="20% - Accent2 3 5 3 4" xfId="16278"/>
    <cellStyle name="20% - Accent2 3 5 3 4 2" xfId="44292"/>
    <cellStyle name="20% - Accent2 3 5 3 5" xfId="30288"/>
    <cellStyle name="20% - Accent2 3 5 4" xfId="4019"/>
    <cellStyle name="20% - Accent2 3 5 4 2" xfId="11026"/>
    <cellStyle name="20% - Accent2 3 5 4 2 2" xfId="25030"/>
    <cellStyle name="20% - Accent2 3 5 4 2 2 2" xfId="53044"/>
    <cellStyle name="20% - Accent2 3 5 4 2 3" xfId="39040"/>
    <cellStyle name="20% - Accent2 3 5 4 3" xfId="18027"/>
    <cellStyle name="20% - Accent2 3 5 4 3 2" xfId="46041"/>
    <cellStyle name="20% - Accent2 3 5 4 4" xfId="32037"/>
    <cellStyle name="20% - Accent2 3 5 5" xfId="7525"/>
    <cellStyle name="20% - Accent2 3 5 5 2" xfId="21529"/>
    <cellStyle name="20% - Accent2 3 5 5 2 2" xfId="49543"/>
    <cellStyle name="20% - Accent2 3 5 5 3" xfId="35539"/>
    <cellStyle name="20% - Accent2 3 5 6" xfId="14526"/>
    <cellStyle name="20% - Accent2 3 5 6 2" xfId="42540"/>
    <cellStyle name="20% - Accent2 3 5 7" xfId="28536"/>
    <cellStyle name="20% - Accent2 3 6" xfId="787"/>
    <cellStyle name="20% - Accent2 3 6 2" xfId="1665"/>
    <cellStyle name="20% - Accent2 3 6 2 2" xfId="3433"/>
    <cellStyle name="20% - Accent2 3 6 2 2 2" xfId="6937"/>
    <cellStyle name="20% - Accent2 3 6 2 2 2 2" xfId="13944"/>
    <cellStyle name="20% - Accent2 3 6 2 2 2 2 2" xfId="27948"/>
    <cellStyle name="20% - Accent2 3 6 2 2 2 2 2 2" xfId="55962"/>
    <cellStyle name="20% - Accent2 3 6 2 2 2 2 3" xfId="41958"/>
    <cellStyle name="20% - Accent2 3 6 2 2 2 3" xfId="20945"/>
    <cellStyle name="20% - Accent2 3 6 2 2 2 3 2" xfId="48959"/>
    <cellStyle name="20% - Accent2 3 6 2 2 2 4" xfId="34955"/>
    <cellStyle name="20% - Accent2 3 6 2 2 3" xfId="10443"/>
    <cellStyle name="20% - Accent2 3 6 2 2 3 2" xfId="24447"/>
    <cellStyle name="20% - Accent2 3 6 2 2 3 2 2" xfId="52461"/>
    <cellStyle name="20% - Accent2 3 6 2 2 3 3" xfId="38457"/>
    <cellStyle name="20% - Accent2 3 6 2 2 4" xfId="17444"/>
    <cellStyle name="20% - Accent2 3 6 2 2 4 2" xfId="45458"/>
    <cellStyle name="20% - Accent2 3 6 2 2 5" xfId="31454"/>
    <cellStyle name="20% - Accent2 3 6 2 3" xfId="5185"/>
    <cellStyle name="20% - Accent2 3 6 2 3 2" xfId="12192"/>
    <cellStyle name="20% - Accent2 3 6 2 3 2 2" xfId="26196"/>
    <cellStyle name="20% - Accent2 3 6 2 3 2 2 2" xfId="54210"/>
    <cellStyle name="20% - Accent2 3 6 2 3 2 3" xfId="40206"/>
    <cellStyle name="20% - Accent2 3 6 2 3 3" xfId="19193"/>
    <cellStyle name="20% - Accent2 3 6 2 3 3 2" xfId="47207"/>
    <cellStyle name="20% - Accent2 3 6 2 3 4" xfId="33203"/>
    <cellStyle name="20% - Accent2 3 6 2 4" xfId="8691"/>
    <cellStyle name="20% - Accent2 3 6 2 4 2" xfId="22695"/>
    <cellStyle name="20% - Accent2 3 6 2 4 2 2" xfId="50709"/>
    <cellStyle name="20% - Accent2 3 6 2 4 3" xfId="36705"/>
    <cellStyle name="20% - Accent2 3 6 2 5" xfId="15692"/>
    <cellStyle name="20% - Accent2 3 6 2 5 2" xfId="43706"/>
    <cellStyle name="20% - Accent2 3 6 2 6" xfId="29702"/>
    <cellStyle name="20% - Accent2 3 6 3" xfId="2558"/>
    <cellStyle name="20% - Accent2 3 6 3 2" xfId="6062"/>
    <cellStyle name="20% - Accent2 3 6 3 2 2" xfId="13069"/>
    <cellStyle name="20% - Accent2 3 6 3 2 2 2" xfId="27073"/>
    <cellStyle name="20% - Accent2 3 6 3 2 2 2 2" xfId="55087"/>
    <cellStyle name="20% - Accent2 3 6 3 2 2 3" xfId="41083"/>
    <cellStyle name="20% - Accent2 3 6 3 2 3" xfId="20070"/>
    <cellStyle name="20% - Accent2 3 6 3 2 3 2" xfId="48084"/>
    <cellStyle name="20% - Accent2 3 6 3 2 4" xfId="34080"/>
    <cellStyle name="20% - Accent2 3 6 3 3" xfId="9568"/>
    <cellStyle name="20% - Accent2 3 6 3 3 2" xfId="23572"/>
    <cellStyle name="20% - Accent2 3 6 3 3 2 2" xfId="51586"/>
    <cellStyle name="20% - Accent2 3 6 3 3 3" xfId="37582"/>
    <cellStyle name="20% - Accent2 3 6 3 4" xfId="16569"/>
    <cellStyle name="20% - Accent2 3 6 3 4 2" xfId="44583"/>
    <cellStyle name="20% - Accent2 3 6 3 5" xfId="30579"/>
    <cellStyle name="20% - Accent2 3 6 4" xfId="4310"/>
    <cellStyle name="20% - Accent2 3 6 4 2" xfId="11317"/>
    <cellStyle name="20% - Accent2 3 6 4 2 2" xfId="25321"/>
    <cellStyle name="20% - Accent2 3 6 4 2 2 2" xfId="53335"/>
    <cellStyle name="20% - Accent2 3 6 4 2 3" xfId="39331"/>
    <cellStyle name="20% - Accent2 3 6 4 3" xfId="18318"/>
    <cellStyle name="20% - Accent2 3 6 4 3 2" xfId="46332"/>
    <cellStyle name="20% - Accent2 3 6 4 4" xfId="32328"/>
    <cellStyle name="20% - Accent2 3 6 5" xfId="7816"/>
    <cellStyle name="20% - Accent2 3 6 5 2" xfId="21820"/>
    <cellStyle name="20% - Accent2 3 6 5 2 2" xfId="49834"/>
    <cellStyle name="20% - Accent2 3 6 5 3" xfId="35830"/>
    <cellStyle name="20% - Accent2 3 6 6" xfId="14817"/>
    <cellStyle name="20% - Accent2 3 6 6 2" xfId="42831"/>
    <cellStyle name="20% - Accent2 3 6 7" xfId="28827"/>
    <cellStyle name="20% - Accent2 3 7" xfId="1083"/>
    <cellStyle name="20% - Accent2 3 7 2" xfId="2851"/>
    <cellStyle name="20% - Accent2 3 7 2 2" xfId="6355"/>
    <cellStyle name="20% - Accent2 3 7 2 2 2" xfId="13362"/>
    <cellStyle name="20% - Accent2 3 7 2 2 2 2" xfId="27366"/>
    <cellStyle name="20% - Accent2 3 7 2 2 2 2 2" xfId="55380"/>
    <cellStyle name="20% - Accent2 3 7 2 2 2 3" xfId="41376"/>
    <cellStyle name="20% - Accent2 3 7 2 2 3" xfId="20363"/>
    <cellStyle name="20% - Accent2 3 7 2 2 3 2" xfId="48377"/>
    <cellStyle name="20% - Accent2 3 7 2 2 4" xfId="34373"/>
    <cellStyle name="20% - Accent2 3 7 2 3" xfId="9861"/>
    <cellStyle name="20% - Accent2 3 7 2 3 2" xfId="23865"/>
    <cellStyle name="20% - Accent2 3 7 2 3 2 2" xfId="51879"/>
    <cellStyle name="20% - Accent2 3 7 2 3 3" xfId="37875"/>
    <cellStyle name="20% - Accent2 3 7 2 4" xfId="16862"/>
    <cellStyle name="20% - Accent2 3 7 2 4 2" xfId="44876"/>
    <cellStyle name="20% - Accent2 3 7 2 5" xfId="30872"/>
    <cellStyle name="20% - Accent2 3 7 3" xfId="4603"/>
    <cellStyle name="20% - Accent2 3 7 3 2" xfId="11610"/>
    <cellStyle name="20% - Accent2 3 7 3 2 2" xfId="25614"/>
    <cellStyle name="20% - Accent2 3 7 3 2 2 2" xfId="53628"/>
    <cellStyle name="20% - Accent2 3 7 3 2 3" xfId="39624"/>
    <cellStyle name="20% - Accent2 3 7 3 3" xfId="18611"/>
    <cellStyle name="20% - Accent2 3 7 3 3 2" xfId="46625"/>
    <cellStyle name="20% - Accent2 3 7 3 4" xfId="32621"/>
    <cellStyle name="20% - Accent2 3 7 4" xfId="8109"/>
    <cellStyle name="20% - Accent2 3 7 4 2" xfId="22113"/>
    <cellStyle name="20% - Accent2 3 7 4 2 2" xfId="50127"/>
    <cellStyle name="20% - Accent2 3 7 4 3" xfId="36123"/>
    <cellStyle name="20% - Accent2 3 7 5" xfId="15110"/>
    <cellStyle name="20% - Accent2 3 7 5 2" xfId="43124"/>
    <cellStyle name="20% - Accent2 3 7 6" xfId="29120"/>
    <cellStyle name="20% - Accent2 3 8" xfId="1982"/>
    <cellStyle name="20% - Accent2 3 8 2" xfId="5492"/>
    <cellStyle name="20% - Accent2 3 8 2 2" xfId="12499"/>
    <cellStyle name="20% - Accent2 3 8 2 2 2" xfId="26503"/>
    <cellStyle name="20% - Accent2 3 8 2 2 2 2" xfId="54517"/>
    <cellStyle name="20% - Accent2 3 8 2 2 3" xfId="40513"/>
    <cellStyle name="20% - Accent2 3 8 2 3" xfId="19500"/>
    <cellStyle name="20% - Accent2 3 8 2 3 2" xfId="47514"/>
    <cellStyle name="20% - Accent2 3 8 2 4" xfId="33510"/>
    <cellStyle name="20% - Accent2 3 8 3" xfId="8998"/>
    <cellStyle name="20% - Accent2 3 8 3 2" xfId="23002"/>
    <cellStyle name="20% - Accent2 3 8 3 2 2" xfId="51016"/>
    <cellStyle name="20% - Accent2 3 8 3 3" xfId="37012"/>
    <cellStyle name="20% - Accent2 3 8 4" xfId="15999"/>
    <cellStyle name="20% - Accent2 3 8 4 2" xfId="44013"/>
    <cellStyle name="20% - Accent2 3 8 5" xfId="30009"/>
    <cellStyle name="20% - Accent2 3 9" xfId="3728"/>
    <cellStyle name="20% - Accent2 3 9 2" xfId="10735"/>
    <cellStyle name="20% - Accent2 3 9 2 2" xfId="24739"/>
    <cellStyle name="20% - Accent2 3 9 2 2 2" xfId="52753"/>
    <cellStyle name="20% - Accent2 3 9 2 3" xfId="38749"/>
    <cellStyle name="20% - Accent2 3 9 3" xfId="17736"/>
    <cellStyle name="20% - Accent2 3 9 3 2" xfId="45750"/>
    <cellStyle name="20% - Accent2 3 9 4" xfId="31746"/>
    <cellStyle name="20% - Accent2 4" xfId="204"/>
    <cellStyle name="20% - Accent2 4 10" xfId="14268"/>
    <cellStyle name="20% - Accent2 4 10 2" xfId="42282"/>
    <cellStyle name="20% - Accent2 4 11" xfId="28278"/>
    <cellStyle name="20% - Accent2 4 2" xfId="333"/>
    <cellStyle name="20% - Accent2 4 2 2" xfId="626"/>
    <cellStyle name="20% - Accent2 4 2 2 2" xfId="1504"/>
    <cellStyle name="20% - Accent2 4 2 2 2 2" xfId="3272"/>
    <cellStyle name="20% - Accent2 4 2 2 2 2 2" xfId="6776"/>
    <cellStyle name="20% - Accent2 4 2 2 2 2 2 2" xfId="13783"/>
    <cellStyle name="20% - Accent2 4 2 2 2 2 2 2 2" xfId="27787"/>
    <cellStyle name="20% - Accent2 4 2 2 2 2 2 2 2 2" xfId="55801"/>
    <cellStyle name="20% - Accent2 4 2 2 2 2 2 2 3" xfId="41797"/>
    <cellStyle name="20% - Accent2 4 2 2 2 2 2 3" xfId="20784"/>
    <cellStyle name="20% - Accent2 4 2 2 2 2 2 3 2" xfId="48798"/>
    <cellStyle name="20% - Accent2 4 2 2 2 2 2 4" xfId="34794"/>
    <cellStyle name="20% - Accent2 4 2 2 2 2 3" xfId="10282"/>
    <cellStyle name="20% - Accent2 4 2 2 2 2 3 2" xfId="24286"/>
    <cellStyle name="20% - Accent2 4 2 2 2 2 3 2 2" xfId="52300"/>
    <cellStyle name="20% - Accent2 4 2 2 2 2 3 3" xfId="38296"/>
    <cellStyle name="20% - Accent2 4 2 2 2 2 4" xfId="17283"/>
    <cellStyle name="20% - Accent2 4 2 2 2 2 4 2" xfId="45297"/>
    <cellStyle name="20% - Accent2 4 2 2 2 2 5" xfId="31293"/>
    <cellStyle name="20% - Accent2 4 2 2 2 3" xfId="5024"/>
    <cellStyle name="20% - Accent2 4 2 2 2 3 2" xfId="12031"/>
    <cellStyle name="20% - Accent2 4 2 2 2 3 2 2" xfId="26035"/>
    <cellStyle name="20% - Accent2 4 2 2 2 3 2 2 2" xfId="54049"/>
    <cellStyle name="20% - Accent2 4 2 2 2 3 2 3" xfId="40045"/>
    <cellStyle name="20% - Accent2 4 2 2 2 3 3" xfId="19032"/>
    <cellStyle name="20% - Accent2 4 2 2 2 3 3 2" xfId="47046"/>
    <cellStyle name="20% - Accent2 4 2 2 2 3 4" xfId="33042"/>
    <cellStyle name="20% - Accent2 4 2 2 2 4" xfId="8530"/>
    <cellStyle name="20% - Accent2 4 2 2 2 4 2" xfId="22534"/>
    <cellStyle name="20% - Accent2 4 2 2 2 4 2 2" xfId="50548"/>
    <cellStyle name="20% - Accent2 4 2 2 2 4 3" xfId="36544"/>
    <cellStyle name="20% - Accent2 4 2 2 2 5" xfId="15531"/>
    <cellStyle name="20% - Accent2 4 2 2 2 5 2" xfId="43545"/>
    <cellStyle name="20% - Accent2 4 2 2 2 6" xfId="29541"/>
    <cellStyle name="20% - Accent2 4 2 2 3" xfId="2397"/>
    <cellStyle name="20% - Accent2 4 2 2 3 2" xfId="5901"/>
    <cellStyle name="20% - Accent2 4 2 2 3 2 2" xfId="12908"/>
    <cellStyle name="20% - Accent2 4 2 2 3 2 2 2" xfId="26912"/>
    <cellStyle name="20% - Accent2 4 2 2 3 2 2 2 2" xfId="54926"/>
    <cellStyle name="20% - Accent2 4 2 2 3 2 2 3" xfId="40922"/>
    <cellStyle name="20% - Accent2 4 2 2 3 2 3" xfId="19909"/>
    <cellStyle name="20% - Accent2 4 2 2 3 2 3 2" xfId="47923"/>
    <cellStyle name="20% - Accent2 4 2 2 3 2 4" xfId="33919"/>
    <cellStyle name="20% - Accent2 4 2 2 3 3" xfId="9407"/>
    <cellStyle name="20% - Accent2 4 2 2 3 3 2" xfId="23411"/>
    <cellStyle name="20% - Accent2 4 2 2 3 3 2 2" xfId="51425"/>
    <cellStyle name="20% - Accent2 4 2 2 3 3 3" xfId="37421"/>
    <cellStyle name="20% - Accent2 4 2 2 3 4" xfId="16408"/>
    <cellStyle name="20% - Accent2 4 2 2 3 4 2" xfId="44422"/>
    <cellStyle name="20% - Accent2 4 2 2 3 5" xfId="30418"/>
    <cellStyle name="20% - Accent2 4 2 2 4" xfId="4149"/>
    <cellStyle name="20% - Accent2 4 2 2 4 2" xfId="11156"/>
    <cellStyle name="20% - Accent2 4 2 2 4 2 2" xfId="25160"/>
    <cellStyle name="20% - Accent2 4 2 2 4 2 2 2" xfId="53174"/>
    <cellStyle name="20% - Accent2 4 2 2 4 2 3" xfId="39170"/>
    <cellStyle name="20% - Accent2 4 2 2 4 3" xfId="18157"/>
    <cellStyle name="20% - Accent2 4 2 2 4 3 2" xfId="46171"/>
    <cellStyle name="20% - Accent2 4 2 2 4 4" xfId="32167"/>
    <cellStyle name="20% - Accent2 4 2 2 5" xfId="7655"/>
    <cellStyle name="20% - Accent2 4 2 2 5 2" xfId="21659"/>
    <cellStyle name="20% - Accent2 4 2 2 5 2 2" xfId="49673"/>
    <cellStyle name="20% - Accent2 4 2 2 5 3" xfId="35669"/>
    <cellStyle name="20% - Accent2 4 2 2 6" xfId="14656"/>
    <cellStyle name="20% - Accent2 4 2 2 6 2" xfId="42670"/>
    <cellStyle name="20% - Accent2 4 2 2 7" xfId="28666"/>
    <cellStyle name="20% - Accent2 4 2 3" xfId="917"/>
    <cellStyle name="20% - Accent2 4 2 3 2" xfId="1795"/>
    <cellStyle name="20% - Accent2 4 2 3 2 2" xfId="3563"/>
    <cellStyle name="20% - Accent2 4 2 3 2 2 2" xfId="7067"/>
    <cellStyle name="20% - Accent2 4 2 3 2 2 2 2" xfId="14074"/>
    <cellStyle name="20% - Accent2 4 2 3 2 2 2 2 2" xfId="28078"/>
    <cellStyle name="20% - Accent2 4 2 3 2 2 2 2 2 2" xfId="56092"/>
    <cellStyle name="20% - Accent2 4 2 3 2 2 2 2 3" xfId="42088"/>
    <cellStyle name="20% - Accent2 4 2 3 2 2 2 3" xfId="21075"/>
    <cellStyle name="20% - Accent2 4 2 3 2 2 2 3 2" xfId="49089"/>
    <cellStyle name="20% - Accent2 4 2 3 2 2 2 4" xfId="35085"/>
    <cellStyle name="20% - Accent2 4 2 3 2 2 3" xfId="10573"/>
    <cellStyle name="20% - Accent2 4 2 3 2 2 3 2" xfId="24577"/>
    <cellStyle name="20% - Accent2 4 2 3 2 2 3 2 2" xfId="52591"/>
    <cellStyle name="20% - Accent2 4 2 3 2 2 3 3" xfId="38587"/>
    <cellStyle name="20% - Accent2 4 2 3 2 2 4" xfId="17574"/>
    <cellStyle name="20% - Accent2 4 2 3 2 2 4 2" xfId="45588"/>
    <cellStyle name="20% - Accent2 4 2 3 2 2 5" xfId="31584"/>
    <cellStyle name="20% - Accent2 4 2 3 2 3" xfId="5315"/>
    <cellStyle name="20% - Accent2 4 2 3 2 3 2" xfId="12322"/>
    <cellStyle name="20% - Accent2 4 2 3 2 3 2 2" xfId="26326"/>
    <cellStyle name="20% - Accent2 4 2 3 2 3 2 2 2" xfId="54340"/>
    <cellStyle name="20% - Accent2 4 2 3 2 3 2 3" xfId="40336"/>
    <cellStyle name="20% - Accent2 4 2 3 2 3 3" xfId="19323"/>
    <cellStyle name="20% - Accent2 4 2 3 2 3 3 2" xfId="47337"/>
    <cellStyle name="20% - Accent2 4 2 3 2 3 4" xfId="33333"/>
    <cellStyle name="20% - Accent2 4 2 3 2 4" xfId="8821"/>
    <cellStyle name="20% - Accent2 4 2 3 2 4 2" xfId="22825"/>
    <cellStyle name="20% - Accent2 4 2 3 2 4 2 2" xfId="50839"/>
    <cellStyle name="20% - Accent2 4 2 3 2 4 3" xfId="36835"/>
    <cellStyle name="20% - Accent2 4 2 3 2 5" xfId="15822"/>
    <cellStyle name="20% - Accent2 4 2 3 2 5 2" xfId="43836"/>
    <cellStyle name="20% - Accent2 4 2 3 2 6" xfId="29832"/>
    <cellStyle name="20% - Accent2 4 2 3 3" xfId="2688"/>
    <cellStyle name="20% - Accent2 4 2 3 3 2" xfId="6192"/>
    <cellStyle name="20% - Accent2 4 2 3 3 2 2" xfId="13199"/>
    <cellStyle name="20% - Accent2 4 2 3 3 2 2 2" xfId="27203"/>
    <cellStyle name="20% - Accent2 4 2 3 3 2 2 2 2" xfId="55217"/>
    <cellStyle name="20% - Accent2 4 2 3 3 2 2 3" xfId="41213"/>
    <cellStyle name="20% - Accent2 4 2 3 3 2 3" xfId="20200"/>
    <cellStyle name="20% - Accent2 4 2 3 3 2 3 2" xfId="48214"/>
    <cellStyle name="20% - Accent2 4 2 3 3 2 4" xfId="34210"/>
    <cellStyle name="20% - Accent2 4 2 3 3 3" xfId="9698"/>
    <cellStyle name="20% - Accent2 4 2 3 3 3 2" xfId="23702"/>
    <cellStyle name="20% - Accent2 4 2 3 3 3 2 2" xfId="51716"/>
    <cellStyle name="20% - Accent2 4 2 3 3 3 3" xfId="37712"/>
    <cellStyle name="20% - Accent2 4 2 3 3 4" xfId="16699"/>
    <cellStyle name="20% - Accent2 4 2 3 3 4 2" xfId="44713"/>
    <cellStyle name="20% - Accent2 4 2 3 3 5" xfId="30709"/>
    <cellStyle name="20% - Accent2 4 2 3 4" xfId="4440"/>
    <cellStyle name="20% - Accent2 4 2 3 4 2" xfId="11447"/>
    <cellStyle name="20% - Accent2 4 2 3 4 2 2" xfId="25451"/>
    <cellStyle name="20% - Accent2 4 2 3 4 2 2 2" xfId="53465"/>
    <cellStyle name="20% - Accent2 4 2 3 4 2 3" xfId="39461"/>
    <cellStyle name="20% - Accent2 4 2 3 4 3" xfId="18448"/>
    <cellStyle name="20% - Accent2 4 2 3 4 3 2" xfId="46462"/>
    <cellStyle name="20% - Accent2 4 2 3 4 4" xfId="32458"/>
    <cellStyle name="20% - Accent2 4 2 3 5" xfId="7946"/>
    <cellStyle name="20% - Accent2 4 2 3 5 2" xfId="21950"/>
    <cellStyle name="20% - Accent2 4 2 3 5 2 2" xfId="49964"/>
    <cellStyle name="20% - Accent2 4 2 3 5 3" xfId="35960"/>
    <cellStyle name="20% - Accent2 4 2 3 6" xfId="14947"/>
    <cellStyle name="20% - Accent2 4 2 3 6 2" xfId="42961"/>
    <cellStyle name="20% - Accent2 4 2 3 7" xfId="28957"/>
    <cellStyle name="20% - Accent2 4 2 4" xfId="1213"/>
    <cellStyle name="20% - Accent2 4 2 4 2" xfId="2981"/>
    <cellStyle name="20% - Accent2 4 2 4 2 2" xfId="6485"/>
    <cellStyle name="20% - Accent2 4 2 4 2 2 2" xfId="13492"/>
    <cellStyle name="20% - Accent2 4 2 4 2 2 2 2" xfId="27496"/>
    <cellStyle name="20% - Accent2 4 2 4 2 2 2 2 2" xfId="55510"/>
    <cellStyle name="20% - Accent2 4 2 4 2 2 2 3" xfId="41506"/>
    <cellStyle name="20% - Accent2 4 2 4 2 2 3" xfId="20493"/>
    <cellStyle name="20% - Accent2 4 2 4 2 2 3 2" xfId="48507"/>
    <cellStyle name="20% - Accent2 4 2 4 2 2 4" xfId="34503"/>
    <cellStyle name="20% - Accent2 4 2 4 2 3" xfId="9991"/>
    <cellStyle name="20% - Accent2 4 2 4 2 3 2" xfId="23995"/>
    <cellStyle name="20% - Accent2 4 2 4 2 3 2 2" xfId="52009"/>
    <cellStyle name="20% - Accent2 4 2 4 2 3 3" xfId="38005"/>
    <cellStyle name="20% - Accent2 4 2 4 2 4" xfId="16992"/>
    <cellStyle name="20% - Accent2 4 2 4 2 4 2" xfId="45006"/>
    <cellStyle name="20% - Accent2 4 2 4 2 5" xfId="31002"/>
    <cellStyle name="20% - Accent2 4 2 4 3" xfId="4733"/>
    <cellStyle name="20% - Accent2 4 2 4 3 2" xfId="11740"/>
    <cellStyle name="20% - Accent2 4 2 4 3 2 2" xfId="25744"/>
    <cellStyle name="20% - Accent2 4 2 4 3 2 2 2" xfId="53758"/>
    <cellStyle name="20% - Accent2 4 2 4 3 2 3" xfId="39754"/>
    <cellStyle name="20% - Accent2 4 2 4 3 3" xfId="18741"/>
    <cellStyle name="20% - Accent2 4 2 4 3 3 2" xfId="46755"/>
    <cellStyle name="20% - Accent2 4 2 4 3 4" xfId="32751"/>
    <cellStyle name="20% - Accent2 4 2 4 4" xfId="8239"/>
    <cellStyle name="20% - Accent2 4 2 4 4 2" xfId="22243"/>
    <cellStyle name="20% - Accent2 4 2 4 4 2 2" xfId="50257"/>
    <cellStyle name="20% - Accent2 4 2 4 4 3" xfId="36253"/>
    <cellStyle name="20% - Accent2 4 2 4 5" xfId="15240"/>
    <cellStyle name="20% - Accent2 4 2 4 5 2" xfId="43254"/>
    <cellStyle name="20% - Accent2 4 2 4 6" xfId="29250"/>
    <cellStyle name="20% - Accent2 4 2 5" xfId="2106"/>
    <cellStyle name="20% - Accent2 4 2 5 2" xfId="5610"/>
    <cellStyle name="20% - Accent2 4 2 5 2 2" xfId="12617"/>
    <cellStyle name="20% - Accent2 4 2 5 2 2 2" xfId="26621"/>
    <cellStyle name="20% - Accent2 4 2 5 2 2 2 2" xfId="54635"/>
    <cellStyle name="20% - Accent2 4 2 5 2 2 3" xfId="40631"/>
    <cellStyle name="20% - Accent2 4 2 5 2 3" xfId="19618"/>
    <cellStyle name="20% - Accent2 4 2 5 2 3 2" xfId="47632"/>
    <cellStyle name="20% - Accent2 4 2 5 2 4" xfId="33628"/>
    <cellStyle name="20% - Accent2 4 2 5 3" xfId="9116"/>
    <cellStyle name="20% - Accent2 4 2 5 3 2" xfId="23120"/>
    <cellStyle name="20% - Accent2 4 2 5 3 2 2" xfId="51134"/>
    <cellStyle name="20% - Accent2 4 2 5 3 3" xfId="37130"/>
    <cellStyle name="20% - Accent2 4 2 5 4" xfId="16117"/>
    <cellStyle name="20% - Accent2 4 2 5 4 2" xfId="44131"/>
    <cellStyle name="20% - Accent2 4 2 5 5" xfId="30127"/>
    <cellStyle name="20% - Accent2 4 2 6" xfId="3858"/>
    <cellStyle name="20% - Accent2 4 2 6 2" xfId="10865"/>
    <cellStyle name="20% - Accent2 4 2 6 2 2" xfId="24869"/>
    <cellStyle name="20% - Accent2 4 2 6 2 2 2" xfId="52883"/>
    <cellStyle name="20% - Accent2 4 2 6 2 3" xfId="38879"/>
    <cellStyle name="20% - Accent2 4 2 6 3" xfId="17866"/>
    <cellStyle name="20% - Accent2 4 2 6 3 2" xfId="45880"/>
    <cellStyle name="20% - Accent2 4 2 6 4" xfId="31876"/>
    <cellStyle name="20% - Accent2 4 2 7" xfId="7364"/>
    <cellStyle name="20% - Accent2 4 2 7 2" xfId="21368"/>
    <cellStyle name="20% - Accent2 4 2 7 2 2" xfId="49382"/>
    <cellStyle name="20% - Accent2 4 2 7 3" xfId="35378"/>
    <cellStyle name="20% - Accent2 4 2 8" xfId="14365"/>
    <cellStyle name="20% - Accent2 4 2 8 2" xfId="42379"/>
    <cellStyle name="20% - Accent2 4 2 9" xfId="28375"/>
    <cellStyle name="20% - Accent2 4 3" xfId="432"/>
    <cellStyle name="20% - Accent2 4 3 2" xfId="723"/>
    <cellStyle name="20% - Accent2 4 3 2 2" xfId="1601"/>
    <cellStyle name="20% - Accent2 4 3 2 2 2" xfId="3369"/>
    <cellStyle name="20% - Accent2 4 3 2 2 2 2" xfId="6873"/>
    <cellStyle name="20% - Accent2 4 3 2 2 2 2 2" xfId="13880"/>
    <cellStyle name="20% - Accent2 4 3 2 2 2 2 2 2" xfId="27884"/>
    <cellStyle name="20% - Accent2 4 3 2 2 2 2 2 2 2" xfId="55898"/>
    <cellStyle name="20% - Accent2 4 3 2 2 2 2 2 3" xfId="41894"/>
    <cellStyle name="20% - Accent2 4 3 2 2 2 2 3" xfId="20881"/>
    <cellStyle name="20% - Accent2 4 3 2 2 2 2 3 2" xfId="48895"/>
    <cellStyle name="20% - Accent2 4 3 2 2 2 2 4" xfId="34891"/>
    <cellStyle name="20% - Accent2 4 3 2 2 2 3" xfId="10379"/>
    <cellStyle name="20% - Accent2 4 3 2 2 2 3 2" xfId="24383"/>
    <cellStyle name="20% - Accent2 4 3 2 2 2 3 2 2" xfId="52397"/>
    <cellStyle name="20% - Accent2 4 3 2 2 2 3 3" xfId="38393"/>
    <cellStyle name="20% - Accent2 4 3 2 2 2 4" xfId="17380"/>
    <cellStyle name="20% - Accent2 4 3 2 2 2 4 2" xfId="45394"/>
    <cellStyle name="20% - Accent2 4 3 2 2 2 5" xfId="31390"/>
    <cellStyle name="20% - Accent2 4 3 2 2 3" xfId="5121"/>
    <cellStyle name="20% - Accent2 4 3 2 2 3 2" xfId="12128"/>
    <cellStyle name="20% - Accent2 4 3 2 2 3 2 2" xfId="26132"/>
    <cellStyle name="20% - Accent2 4 3 2 2 3 2 2 2" xfId="54146"/>
    <cellStyle name="20% - Accent2 4 3 2 2 3 2 3" xfId="40142"/>
    <cellStyle name="20% - Accent2 4 3 2 2 3 3" xfId="19129"/>
    <cellStyle name="20% - Accent2 4 3 2 2 3 3 2" xfId="47143"/>
    <cellStyle name="20% - Accent2 4 3 2 2 3 4" xfId="33139"/>
    <cellStyle name="20% - Accent2 4 3 2 2 4" xfId="8627"/>
    <cellStyle name="20% - Accent2 4 3 2 2 4 2" xfId="22631"/>
    <cellStyle name="20% - Accent2 4 3 2 2 4 2 2" xfId="50645"/>
    <cellStyle name="20% - Accent2 4 3 2 2 4 3" xfId="36641"/>
    <cellStyle name="20% - Accent2 4 3 2 2 5" xfId="15628"/>
    <cellStyle name="20% - Accent2 4 3 2 2 5 2" xfId="43642"/>
    <cellStyle name="20% - Accent2 4 3 2 2 6" xfId="29638"/>
    <cellStyle name="20% - Accent2 4 3 2 3" xfId="2494"/>
    <cellStyle name="20% - Accent2 4 3 2 3 2" xfId="5998"/>
    <cellStyle name="20% - Accent2 4 3 2 3 2 2" xfId="13005"/>
    <cellStyle name="20% - Accent2 4 3 2 3 2 2 2" xfId="27009"/>
    <cellStyle name="20% - Accent2 4 3 2 3 2 2 2 2" xfId="55023"/>
    <cellStyle name="20% - Accent2 4 3 2 3 2 2 3" xfId="41019"/>
    <cellStyle name="20% - Accent2 4 3 2 3 2 3" xfId="20006"/>
    <cellStyle name="20% - Accent2 4 3 2 3 2 3 2" xfId="48020"/>
    <cellStyle name="20% - Accent2 4 3 2 3 2 4" xfId="34016"/>
    <cellStyle name="20% - Accent2 4 3 2 3 3" xfId="9504"/>
    <cellStyle name="20% - Accent2 4 3 2 3 3 2" xfId="23508"/>
    <cellStyle name="20% - Accent2 4 3 2 3 3 2 2" xfId="51522"/>
    <cellStyle name="20% - Accent2 4 3 2 3 3 3" xfId="37518"/>
    <cellStyle name="20% - Accent2 4 3 2 3 4" xfId="16505"/>
    <cellStyle name="20% - Accent2 4 3 2 3 4 2" xfId="44519"/>
    <cellStyle name="20% - Accent2 4 3 2 3 5" xfId="30515"/>
    <cellStyle name="20% - Accent2 4 3 2 4" xfId="4246"/>
    <cellStyle name="20% - Accent2 4 3 2 4 2" xfId="11253"/>
    <cellStyle name="20% - Accent2 4 3 2 4 2 2" xfId="25257"/>
    <cellStyle name="20% - Accent2 4 3 2 4 2 2 2" xfId="53271"/>
    <cellStyle name="20% - Accent2 4 3 2 4 2 3" xfId="39267"/>
    <cellStyle name="20% - Accent2 4 3 2 4 3" xfId="18254"/>
    <cellStyle name="20% - Accent2 4 3 2 4 3 2" xfId="46268"/>
    <cellStyle name="20% - Accent2 4 3 2 4 4" xfId="32264"/>
    <cellStyle name="20% - Accent2 4 3 2 5" xfId="7752"/>
    <cellStyle name="20% - Accent2 4 3 2 5 2" xfId="21756"/>
    <cellStyle name="20% - Accent2 4 3 2 5 2 2" xfId="49770"/>
    <cellStyle name="20% - Accent2 4 3 2 5 3" xfId="35766"/>
    <cellStyle name="20% - Accent2 4 3 2 6" xfId="14753"/>
    <cellStyle name="20% - Accent2 4 3 2 6 2" xfId="42767"/>
    <cellStyle name="20% - Accent2 4 3 2 7" xfId="28763"/>
    <cellStyle name="20% - Accent2 4 3 3" xfId="1014"/>
    <cellStyle name="20% - Accent2 4 3 3 2" xfId="1892"/>
    <cellStyle name="20% - Accent2 4 3 3 2 2" xfId="3660"/>
    <cellStyle name="20% - Accent2 4 3 3 2 2 2" xfId="7164"/>
    <cellStyle name="20% - Accent2 4 3 3 2 2 2 2" xfId="14171"/>
    <cellStyle name="20% - Accent2 4 3 3 2 2 2 2 2" xfId="28175"/>
    <cellStyle name="20% - Accent2 4 3 3 2 2 2 2 2 2" xfId="56189"/>
    <cellStyle name="20% - Accent2 4 3 3 2 2 2 2 3" xfId="42185"/>
    <cellStyle name="20% - Accent2 4 3 3 2 2 2 3" xfId="21172"/>
    <cellStyle name="20% - Accent2 4 3 3 2 2 2 3 2" xfId="49186"/>
    <cellStyle name="20% - Accent2 4 3 3 2 2 2 4" xfId="35182"/>
    <cellStyle name="20% - Accent2 4 3 3 2 2 3" xfId="10670"/>
    <cellStyle name="20% - Accent2 4 3 3 2 2 3 2" xfId="24674"/>
    <cellStyle name="20% - Accent2 4 3 3 2 2 3 2 2" xfId="52688"/>
    <cellStyle name="20% - Accent2 4 3 3 2 2 3 3" xfId="38684"/>
    <cellStyle name="20% - Accent2 4 3 3 2 2 4" xfId="17671"/>
    <cellStyle name="20% - Accent2 4 3 3 2 2 4 2" xfId="45685"/>
    <cellStyle name="20% - Accent2 4 3 3 2 2 5" xfId="31681"/>
    <cellStyle name="20% - Accent2 4 3 3 2 3" xfId="5412"/>
    <cellStyle name="20% - Accent2 4 3 3 2 3 2" xfId="12419"/>
    <cellStyle name="20% - Accent2 4 3 3 2 3 2 2" xfId="26423"/>
    <cellStyle name="20% - Accent2 4 3 3 2 3 2 2 2" xfId="54437"/>
    <cellStyle name="20% - Accent2 4 3 3 2 3 2 3" xfId="40433"/>
    <cellStyle name="20% - Accent2 4 3 3 2 3 3" xfId="19420"/>
    <cellStyle name="20% - Accent2 4 3 3 2 3 3 2" xfId="47434"/>
    <cellStyle name="20% - Accent2 4 3 3 2 3 4" xfId="33430"/>
    <cellStyle name="20% - Accent2 4 3 3 2 4" xfId="8918"/>
    <cellStyle name="20% - Accent2 4 3 3 2 4 2" xfId="22922"/>
    <cellStyle name="20% - Accent2 4 3 3 2 4 2 2" xfId="50936"/>
    <cellStyle name="20% - Accent2 4 3 3 2 4 3" xfId="36932"/>
    <cellStyle name="20% - Accent2 4 3 3 2 5" xfId="15919"/>
    <cellStyle name="20% - Accent2 4 3 3 2 5 2" xfId="43933"/>
    <cellStyle name="20% - Accent2 4 3 3 2 6" xfId="29929"/>
    <cellStyle name="20% - Accent2 4 3 3 3" xfId="2785"/>
    <cellStyle name="20% - Accent2 4 3 3 3 2" xfId="6289"/>
    <cellStyle name="20% - Accent2 4 3 3 3 2 2" xfId="13296"/>
    <cellStyle name="20% - Accent2 4 3 3 3 2 2 2" xfId="27300"/>
    <cellStyle name="20% - Accent2 4 3 3 3 2 2 2 2" xfId="55314"/>
    <cellStyle name="20% - Accent2 4 3 3 3 2 2 3" xfId="41310"/>
    <cellStyle name="20% - Accent2 4 3 3 3 2 3" xfId="20297"/>
    <cellStyle name="20% - Accent2 4 3 3 3 2 3 2" xfId="48311"/>
    <cellStyle name="20% - Accent2 4 3 3 3 2 4" xfId="34307"/>
    <cellStyle name="20% - Accent2 4 3 3 3 3" xfId="9795"/>
    <cellStyle name="20% - Accent2 4 3 3 3 3 2" xfId="23799"/>
    <cellStyle name="20% - Accent2 4 3 3 3 3 2 2" xfId="51813"/>
    <cellStyle name="20% - Accent2 4 3 3 3 3 3" xfId="37809"/>
    <cellStyle name="20% - Accent2 4 3 3 3 4" xfId="16796"/>
    <cellStyle name="20% - Accent2 4 3 3 3 4 2" xfId="44810"/>
    <cellStyle name="20% - Accent2 4 3 3 3 5" xfId="30806"/>
    <cellStyle name="20% - Accent2 4 3 3 4" xfId="4537"/>
    <cellStyle name="20% - Accent2 4 3 3 4 2" xfId="11544"/>
    <cellStyle name="20% - Accent2 4 3 3 4 2 2" xfId="25548"/>
    <cellStyle name="20% - Accent2 4 3 3 4 2 2 2" xfId="53562"/>
    <cellStyle name="20% - Accent2 4 3 3 4 2 3" xfId="39558"/>
    <cellStyle name="20% - Accent2 4 3 3 4 3" xfId="18545"/>
    <cellStyle name="20% - Accent2 4 3 3 4 3 2" xfId="46559"/>
    <cellStyle name="20% - Accent2 4 3 3 4 4" xfId="32555"/>
    <cellStyle name="20% - Accent2 4 3 3 5" xfId="8043"/>
    <cellStyle name="20% - Accent2 4 3 3 5 2" xfId="22047"/>
    <cellStyle name="20% - Accent2 4 3 3 5 2 2" xfId="50061"/>
    <cellStyle name="20% - Accent2 4 3 3 5 3" xfId="36057"/>
    <cellStyle name="20% - Accent2 4 3 3 6" xfId="15044"/>
    <cellStyle name="20% - Accent2 4 3 3 6 2" xfId="43058"/>
    <cellStyle name="20% - Accent2 4 3 3 7" xfId="29054"/>
    <cellStyle name="20% - Accent2 4 3 4" xfId="1310"/>
    <cellStyle name="20% - Accent2 4 3 4 2" xfId="3078"/>
    <cellStyle name="20% - Accent2 4 3 4 2 2" xfId="6582"/>
    <cellStyle name="20% - Accent2 4 3 4 2 2 2" xfId="13589"/>
    <cellStyle name="20% - Accent2 4 3 4 2 2 2 2" xfId="27593"/>
    <cellStyle name="20% - Accent2 4 3 4 2 2 2 2 2" xfId="55607"/>
    <cellStyle name="20% - Accent2 4 3 4 2 2 2 3" xfId="41603"/>
    <cellStyle name="20% - Accent2 4 3 4 2 2 3" xfId="20590"/>
    <cellStyle name="20% - Accent2 4 3 4 2 2 3 2" xfId="48604"/>
    <cellStyle name="20% - Accent2 4 3 4 2 2 4" xfId="34600"/>
    <cellStyle name="20% - Accent2 4 3 4 2 3" xfId="10088"/>
    <cellStyle name="20% - Accent2 4 3 4 2 3 2" xfId="24092"/>
    <cellStyle name="20% - Accent2 4 3 4 2 3 2 2" xfId="52106"/>
    <cellStyle name="20% - Accent2 4 3 4 2 3 3" xfId="38102"/>
    <cellStyle name="20% - Accent2 4 3 4 2 4" xfId="17089"/>
    <cellStyle name="20% - Accent2 4 3 4 2 4 2" xfId="45103"/>
    <cellStyle name="20% - Accent2 4 3 4 2 5" xfId="31099"/>
    <cellStyle name="20% - Accent2 4 3 4 3" xfId="4830"/>
    <cellStyle name="20% - Accent2 4 3 4 3 2" xfId="11837"/>
    <cellStyle name="20% - Accent2 4 3 4 3 2 2" xfId="25841"/>
    <cellStyle name="20% - Accent2 4 3 4 3 2 2 2" xfId="53855"/>
    <cellStyle name="20% - Accent2 4 3 4 3 2 3" xfId="39851"/>
    <cellStyle name="20% - Accent2 4 3 4 3 3" xfId="18838"/>
    <cellStyle name="20% - Accent2 4 3 4 3 3 2" xfId="46852"/>
    <cellStyle name="20% - Accent2 4 3 4 3 4" xfId="32848"/>
    <cellStyle name="20% - Accent2 4 3 4 4" xfId="8336"/>
    <cellStyle name="20% - Accent2 4 3 4 4 2" xfId="22340"/>
    <cellStyle name="20% - Accent2 4 3 4 4 2 2" xfId="50354"/>
    <cellStyle name="20% - Accent2 4 3 4 4 3" xfId="36350"/>
    <cellStyle name="20% - Accent2 4 3 4 5" xfId="15337"/>
    <cellStyle name="20% - Accent2 4 3 4 5 2" xfId="43351"/>
    <cellStyle name="20% - Accent2 4 3 4 6" xfId="29347"/>
    <cellStyle name="20% - Accent2 4 3 5" xfId="2203"/>
    <cellStyle name="20% - Accent2 4 3 5 2" xfId="5707"/>
    <cellStyle name="20% - Accent2 4 3 5 2 2" xfId="12714"/>
    <cellStyle name="20% - Accent2 4 3 5 2 2 2" xfId="26718"/>
    <cellStyle name="20% - Accent2 4 3 5 2 2 2 2" xfId="54732"/>
    <cellStyle name="20% - Accent2 4 3 5 2 2 3" xfId="40728"/>
    <cellStyle name="20% - Accent2 4 3 5 2 3" xfId="19715"/>
    <cellStyle name="20% - Accent2 4 3 5 2 3 2" xfId="47729"/>
    <cellStyle name="20% - Accent2 4 3 5 2 4" xfId="33725"/>
    <cellStyle name="20% - Accent2 4 3 5 3" xfId="9213"/>
    <cellStyle name="20% - Accent2 4 3 5 3 2" xfId="23217"/>
    <cellStyle name="20% - Accent2 4 3 5 3 2 2" xfId="51231"/>
    <cellStyle name="20% - Accent2 4 3 5 3 3" xfId="37227"/>
    <cellStyle name="20% - Accent2 4 3 5 4" xfId="16214"/>
    <cellStyle name="20% - Accent2 4 3 5 4 2" xfId="44228"/>
    <cellStyle name="20% - Accent2 4 3 5 5" xfId="30224"/>
    <cellStyle name="20% - Accent2 4 3 6" xfId="3955"/>
    <cellStyle name="20% - Accent2 4 3 6 2" xfId="10962"/>
    <cellStyle name="20% - Accent2 4 3 6 2 2" xfId="24966"/>
    <cellStyle name="20% - Accent2 4 3 6 2 2 2" xfId="52980"/>
    <cellStyle name="20% - Accent2 4 3 6 2 3" xfId="38976"/>
    <cellStyle name="20% - Accent2 4 3 6 3" xfId="17963"/>
    <cellStyle name="20% - Accent2 4 3 6 3 2" xfId="45977"/>
    <cellStyle name="20% - Accent2 4 3 6 4" xfId="31973"/>
    <cellStyle name="20% - Accent2 4 3 7" xfId="7461"/>
    <cellStyle name="20% - Accent2 4 3 7 2" xfId="21465"/>
    <cellStyle name="20% - Accent2 4 3 7 2 2" xfId="49479"/>
    <cellStyle name="20% - Accent2 4 3 7 3" xfId="35475"/>
    <cellStyle name="20% - Accent2 4 3 8" xfId="14462"/>
    <cellStyle name="20% - Accent2 4 3 8 2" xfId="42476"/>
    <cellStyle name="20% - Accent2 4 3 9" xfId="28472"/>
    <cellStyle name="20% - Accent2 4 4" xfId="529"/>
    <cellStyle name="20% - Accent2 4 4 2" xfId="1407"/>
    <cellStyle name="20% - Accent2 4 4 2 2" xfId="3175"/>
    <cellStyle name="20% - Accent2 4 4 2 2 2" xfId="6679"/>
    <cellStyle name="20% - Accent2 4 4 2 2 2 2" xfId="13686"/>
    <cellStyle name="20% - Accent2 4 4 2 2 2 2 2" xfId="27690"/>
    <cellStyle name="20% - Accent2 4 4 2 2 2 2 2 2" xfId="55704"/>
    <cellStyle name="20% - Accent2 4 4 2 2 2 2 3" xfId="41700"/>
    <cellStyle name="20% - Accent2 4 4 2 2 2 3" xfId="20687"/>
    <cellStyle name="20% - Accent2 4 4 2 2 2 3 2" xfId="48701"/>
    <cellStyle name="20% - Accent2 4 4 2 2 2 4" xfId="34697"/>
    <cellStyle name="20% - Accent2 4 4 2 2 3" xfId="10185"/>
    <cellStyle name="20% - Accent2 4 4 2 2 3 2" xfId="24189"/>
    <cellStyle name="20% - Accent2 4 4 2 2 3 2 2" xfId="52203"/>
    <cellStyle name="20% - Accent2 4 4 2 2 3 3" xfId="38199"/>
    <cellStyle name="20% - Accent2 4 4 2 2 4" xfId="17186"/>
    <cellStyle name="20% - Accent2 4 4 2 2 4 2" xfId="45200"/>
    <cellStyle name="20% - Accent2 4 4 2 2 5" xfId="31196"/>
    <cellStyle name="20% - Accent2 4 4 2 3" xfId="4927"/>
    <cellStyle name="20% - Accent2 4 4 2 3 2" xfId="11934"/>
    <cellStyle name="20% - Accent2 4 4 2 3 2 2" xfId="25938"/>
    <cellStyle name="20% - Accent2 4 4 2 3 2 2 2" xfId="53952"/>
    <cellStyle name="20% - Accent2 4 4 2 3 2 3" xfId="39948"/>
    <cellStyle name="20% - Accent2 4 4 2 3 3" xfId="18935"/>
    <cellStyle name="20% - Accent2 4 4 2 3 3 2" xfId="46949"/>
    <cellStyle name="20% - Accent2 4 4 2 3 4" xfId="32945"/>
    <cellStyle name="20% - Accent2 4 4 2 4" xfId="8433"/>
    <cellStyle name="20% - Accent2 4 4 2 4 2" xfId="22437"/>
    <cellStyle name="20% - Accent2 4 4 2 4 2 2" xfId="50451"/>
    <cellStyle name="20% - Accent2 4 4 2 4 3" xfId="36447"/>
    <cellStyle name="20% - Accent2 4 4 2 5" xfId="15434"/>
    <cellStyle name="20% - Accent2 4 4 2 5 2" xfId="43448"/>
    <cellStyle name="20% - Accent2 4 4 2 6" xfId="29444"/>
    <cellStyle name="20% - Accent2 4 4 3" xfId="2300"/>
    <cellStyle name="20% - Accent2 4 4 3 2" xfId="5804"/>
    <cellStyle name="20% - Accent2 4 4 3 2 2" xfId="12811"/>
    <cellStyle name="20% - Accent2 4 4 3 2 2 2" xfId="26815"/>
    <cellStyle name="20% - Accent2 4 4 3 2 2 2 2" xfId="54829"/>
    <cellStyle name="20% - Accent2 4 4 3 2 2 3" xfId="40825"/>
    <cellStyle name="20% - Accent2 4 4 3 2 3" xfId="19812"/>
    <cellStyle name="20% - Accent2 4 4 3 2 3 2" xfId="47826"/>
    <cellStyle name="20% - Accent2 4 4 3 2 4" xfId="33822"/>
    <cellStyle name="20% - Accent2 4 4 3 3" xfId="9310"/>
    <cellStyle name="20% - Accent2 4 4 3 3 2" xfId="23314"/>
    <cellStyle name="20% - Accent2 4 4 3 3 2 2" xfId="51328"/>
    <cellStyle name="20% - Accent2 4 4 3 3 3" xfId="37324"/>
    <cellStyle name="20% - Accent2 4 4 3 4" xfId="16311"/>
    <cellStyle name="20% - Accent2 4 4 3 4 2" xfId="44325"/>
    <cellStyle name="20% - Accent2 4 4 3 5" xfId="30321"/>
    <cellStyle name="20% - Accent2 4 4 4" xfId="4052"/>
    <cellStyle name="20% - Accent2 4 4 4 2" xfId="11059"/>
    <cellStyle name="20% - Accent2 4 4 4 2 2" xfId="25063"/>
    <cellStyle name="20% - Accent2 4 4 4 2 2 2" xfId="53077"/>
    <cellStyle name="20% - Accent2 4 4 4 2 3" xfId="39073"/>
    <cellStyle name="20% - Accent2 4 4 4 3" xfId="18060"/>
    <cellStyle name="20% - Accent2 4 4 4 3 2" xfId="46074"/>
    <cellStyle name="20% - Accent2 4 4 4 4" xfId="32070"/>
    <cellStyle name="20% - Accent2 4 4 5" xfId="7558"/>
    <cellStyle name="20% - Accent2 4 4 5 2" xfId="21562"/>
    <cellStyle name="20% - Accent2 4 4 5 2 2" xfId="49576"/>
    <cellStyle name="20% - Accent2 4 4 5 3" xfId="35572"/>
    <cellStyle name="20% - Accent2 4 4 6" xfId="14559"/>
    <cellStyle name="20% - Accent2 4 4 6 2" xfId="42573"/>
    <cellStyle name="20% - Accent2 4 4 7" xfId="28569"/>
    <cellStyle name="20% - Accent2 4 5" xfId="820"/>
    <cellStyle name="20% - Accent2 4 5 2" xfId="1698"/>
    <cellStyle name="20% - Accent2 4 5 2 2" xfId="3466"/>
    <cellStyle name="20% - Accent2 4 5 2 2 2" xfId="6970"/>
    <cellStyle name="20% - Accent2 4 5 2 2 2 2" xfId="13977"/>
    <cellStyle name="20% - Accent2 4 5 2 2 2 2 2" xfId="27981"/>
    <cellStyle name="20% - Accent2 4 5 2 2 2 2 2 2" xfId="55995"/>
    <cellStyle name="20% - Accent2 4 5 2 2 2 2 3" xfId="41991"/>
    <cellStyle name="20% - Accent2 4 5 2 2 2 3" xfId="20978"/>
    <cellStyle name="20% - Accent2 4 5 2 2 2 3 2" xfId="48992"/>
    <cellStyle name="20% - Accent2 4 5 2 2 2 4" xfId="34988"/>
    <cellStyle name="20% - Accent2 4 5 2 2 3" xfId="10476"/>
    <cellStyle name="20% - Accent2 4 5 2 2 3 2" xfId="24480"/>
    <cellStyle name="20% - Accent2 4 5 2 2 3 2 2" xfId="52494"/>
    <cellStyle name="20% - Accent2 4 5 2 2 3 3" xfId="38490"/>
    <cellStyle name="20% - Accent2 4 5 2 2 4" xfId="17477"/>
    <cellStyle name="20% - Accent2 4 5 2 2 4 2" xfId="45491"/>
    <cellStyle name="20% - Accent2 4 5 2 2 5" xfId="31487"/>
    <cellStyle name="20% - Accent2 4 5 2 3" xfId="5218"/>
    <cellStyle name="20% - Accent2 4 5 2 3 2" xfId="12225"/>
    <cellStyle name="20% - Accent2 4 5 2 3 2 2" xfId="26229"/>
    <cellStyle name="20% - Accent2 4 5 2 3 2 2 2" xfId="54243"/>
    <cellStyle name="20% - Accent2 4 5 2 3 2 3" xfId="40239"/>
    <cellStyle name="20% - Accent2 4 5 2 3 3" xfId="19226"/>
    <cellStyle name="20% - Accent2 4 5 2 3 3 2" xfId="47240"/>
    <cellStyle name="20% - Accent2 4 5 2 3 4" xfId="33236"/>
    <cellStyle name="20% - Accent2 4 5 2 4" xfId="8724"/>
    <cellStyle name="20% - Accent2 4 5 2 4 2" xfId="22728"/>
    <cellStyle name="20% - Accent2 4 5 2 4 2 2" xfId="50742"/>
    <cellStyle name="20% - Accent2 4 5 2 4 3" xfId="36738"/>
    <cellStyle name="20% - Accent2 4 5 2 5" xfId="15725"/>
    <cellStyle name="20% - Accent2 4 5 2 5 2" xfId="43739"/>
    <cellStyle name="20% - Accent2 4 5 2 6" xfId="29735"/>
    <cellStyle name="20% - Accent2 4 5 3" xfId="2591"/>
    <cellStyle name="20% - Accent2 4 5 3 2" xfId="6095"/>
    <cellStyle name="20% - Accent2 4 5 3 2 2" xfId="13102"/>
    <cellStyle name="20% - Accent2 4 5 3 2 2 2" xfId="27106"/>
    <cellStyle name="20% - Accent2 4 5 3 2 2 2 2" xfId="55120"/>
    <cellStyle name="20% - Accent2 4 5 3 2 2 3" xfId="41116"/>
    <cellStyle name="20% - Accent2 4 5 3 2 3" xfId="20103"/>
    <cellStyle name="20% - Accent2 4 5 3 2 3 2" xfId="48117"/>
    <cellStyle name="20% - Accent2 4 5 3 2 4" xfId="34113"/>
    <cellStyle name="20% - Accent2 4 5 3 3" xfId="9601"/>
    <cellStyle name="20% - Accent2 4 5 3 3 2" xfId="23605"/>
    <cellStyle name="20% - Accent2 4 5 3 3 2 2" xfId="51619"/>
    <cellStyle name="20% - Accent2 4 5 3 3 3" xfId="37615"/>
    <cellStyle name="20% - Accent2 4 5 3 4" xfId="16602"/>
    <cellStyle name="20% - Accent2 4 5 3 4 2" xfId="44616"/>
    <cellStyle name="20% - Accent2 4 5 3 5" xfId="30612"/>
    <cellStyle name="20% - Accent2 4 5 4" xfId="4343"/>
    <cellStyle name="20% - Accent2 4 5 4 2" xfId="11350"/>
    <cellStyle name="20% - Accent2 4 5 4 2 2" xfId="25354"/>
    <cellStyle name="20% - Accent2 4 5 4 2 2 2" xfId="53368"/>
    <cellStyle name="20% - Accent2 4 5 4 2 3" xfId="39364"/>
    <cellStyle name="20% - Accent2 4 5 4 3" xfId="18351"/>
    <cellStyle name="20% - Accent2 4 5 4 3 2" xfId="46365"/>
    <cellStyle name="20% - Accent2 4 5 4 4" xfId="32361"/>
    <cellStyle name="20% - Accent2 4 5 5" xfId="7849"/>
    <cellStyle name="20% - Accent2 4 5 5 2" xfId="21853"/>
    <cellStyle name="20% - Accent2 4 5 5 2 2" xfId="49867"/>
    <cellStyle name="20% - Accent2 4 5 5 3" xfId="35863"/>
    <cellStyle name="20% - Accent2 4 5 6" xfId="14850"/>
    <cellStyle name="20% - Accent2 4 5 6 2" xfId="42864"/>
    <cellStyle name="20% - Accent2 4 5 7" xfId="28860"/>
    <cellStyle name="20% - Accent2 4 6" xfId="1116"/>
    <cellStyle name="20% - Accent2 4 6 2" xfId="2884"/>
    <cellStyle name="20% - Accent2 4 6 2 2" xfId="6388"/>
    <cellStyle name="20% - Accent2 4 6 2 2 2" xfId="13395"/>
    <cellStyle name="20% - Accent2 4 6 2 2 2 2" xfId="27399"/>
    <cellStyle name="20% - Accent2 4 6 2 2 2 2 2" xfId="55413"/>
    <cellStyle name="20% - Accent2 4 6 2 2 2 3" xfId="41409"/>
    <cellStyle name="20% - Accent2 4 6 2 2 3" xfId="20396"/>
    <cellStyle name="20% - Accent2 4 6 2 2 3 2" xfId="48410"/>
    <cellStyle name="20% - Accent2 4 6 2 2 4" xfId="34406"/>
    <cellStyle name="20% - Accent2 4 6 2 3" xfId="9894"/>
    <cellStyle name="20% - Accent2 4 6 2 3 2" xfId="23898"/>
    <cellStyle name="20% - Accent2 4 6 2 3 2 2" xfId="51912"/>
    <cellStyle name="20% - Accent2 4 6 2 3 3" xfId="37908"/>
    <cellStyle name="20% - Accent2 4 6 2 4" xfId="16895"/>
    <cellStyle name="20% - Accent2 4 6 2 4 2" xfId="44909"/>
    <cellStyle name="20% - Accent2 4 6 2 5" xfId="30905"/>
    <cellStyle name="20% - Accent2 4 6 3" xfId="4636"/>
    <cellStyle name="20% - Accent2 4 6 3 2" xfId="11643"/>
    <cellStyle name="20% - Accent2 4 6 3 2 2" xfId="25647"/>
    <cellStyle name="20% - Accent2 4 6 3 2 2 2" xfId="53661"/>
    <cellStyle name="20% - Accent2 4 6 3 2 3" xfId="39657"/>
    <cellStyle name="20% - Accent2 4 6 3 3" xfId="18644"/>
    <cellStyle name="20% - Accent2 4 6 3 3 2" xfId="46658"/>
    <cellStyle name="20% - Accent2 4 6 3 4" xfId="32654"/>
    <cellStyle name="20% - Accent2 4 6 4" xfId="8142"/>
    <cellStyle name="20% - Accent2 4 6 4 2" xfId="22146"/>
    <cellStyle name="20% - Accent2 4 6 4 2 2" xfId="50160"/>
    <cellStyle name="20% - Accent2 4 6 4 3" xfId="36156"/>
    <cellStyle name="20% - Accent2 4 6 5" xfId="15143"/>
    <cellStyle name="20% - Accent2 4 6 5 2" xfId="43157"/>
    <cellStyle name="20% - Accent2 4 6 6" xfId="29153"/>
    <cellStyle name="20% - Accent2 4 7" xfId="2004"/>
    <cellStyle name="20% - Accent2 4 7 2" xfId="5513"/>
    <cellStyle name="20% - Accent2 4 7 2 2" xfId="12520"/>
    <cellStyle name="20% - Accent2 4 7 2 2 2" xfId="26524"/>
    <cellStyle name="20% - Accent2 4 7 2 2 2 2" xfId="54538"/>
    <cellStyle name="20% - Accent2 4 7 2 2 3" xfId="40534"/>
    <cellStyle name="20% - Accent2 4 7 2 3" xfId="19521"/>
    <cellStyle name="20% - Accent2 4 7 2 3 2" xfId="47535"/>
    <cellStyle name="20% - Accent2 4 7 2 4" xfId="33531"/>
    <cellStyle name="20% - Accent2 4 7 3" xfId="9019"/>
    <cellStyle name="20% - Accent2 4 7 3 2" xfId="23023"/>
    <cellStyle name="20% - Accent2 4 7 3 2 2" xfId="51037"/>
    <cellStyle name="20% - Accent2 4 7 3 3" xfId="37033"/>
    <cellStyle name="20% - Accent2 4 7 4" xfId="16020"/>
    <cellStyle name="20% - Accent2 4 7 4 2" xfId="44034"/>
    <cellStyle name="20% - Accent2 4 7 5" xfId="30030"/>
    <cellStyle name="20% - Accent2 4 8" xfId="3761"/>
    <cellStyle name="20% - Accent2 4 8 2" xfId="10768"/>
    <cellStyle name="20% - Accent2 4 8 2 2" xfId="24772"/>
    <cellStyle name="20% - Accent2 4 8 2 2 2" xfId="52786"/>
    <cellStyle name="20% - Accent2 4 8 2 3" xfId="38782"/>
    <cellStyle name="20% - Accent2 4 8 3" xfId="17769"/>
    <cellStyle name="20% - Accent2 4 8 3 2" xfId="45783"/>
    <cellStyle name="20% - Accent2 4 8 4" xfId="31779"/>
    <cellStyle name="20% - Accent2 4 9" xfId="7267"/>
    <cellStyle name="20% - Accent2 4 9 2" xfId="21271"/>
    <cellStyle name="20% - Accent2 4 9 2 2" xfId="49285"/>
    <cellStyle name="20% - Accent2 4 9 3" xfId="35281"/>
    <cellStyle name="20% - Accent2 5" xfId="284"/>
    <cellStyle name="20% - Accent2 5 2" xfId="577"/>
    <cellStyle name="20% - Accent2 5 2 2" xfId="1455"/>
    <cellStyle name="20% - Accent2 5 2 2 2" xfId="3223"/>
    <cellStyle name="20% - Accent2 5 2 2 2 2" xfId="6727"/>
    <cellStyle name="20% - Accent2 5 2 2 2 2 2" xfId="13734"/>
    <cellStyle name="20% - Accent2 5 2 2 2 2 2 2" xfId="27738"/>
    <cellStyle name="20% - Accent2 5 2 2 2 2 2 2 2" xfId="55752"/>
    <cellStyle name="20% - Accent2 5 2 2 2 2 2 3" xfId="41748"/>
    <cellStyle name="20% - Accent2 5 2 2 2 2 3" xfId="20735"/>
    <cellStyle name="20% - Accent2 5 2 2 2 2 3 2" xfId="48749"/>
    <cellStyle name="20% - Accent2 5 2 2 2 2 4" xfId="34745"/>
    <cellStyle name="20% - Accent2 5 2 2 2 3" xfId="10233"/>
    <cellStyle name="20% - Accent2 5 2 2 2 3 2" xfId="24237"/>
    <cellStyle name="20% - Accent2 5 2 2 2 3 2 2" xfId="52251"/>
    <cellStyle name="20% - Accent2 5 2 2 2 3 3" xfId="38247"/>
    <cellStyle name="20% - Accent2 5 2 2 2 4" xfId="17234"/>
    <cellStyle name="20% - Accent2 5 2 2 2 4 2" xfId="45248"/>
    <cellStyle name="20% - Accent2 5 2 2 2 5" xfId="31244"/>
    <cellStyle name="20% - Accent2 5 2 2 3" xfId="4975"/>
    <cellStyle name="20% - Accent2 5 2 2 3 2" xfId="11982"/>
    <cellStyle name="20% - Accent2 5 2 2 3 2 2" xfId="25986"/>
    <cellStyle name="20% - Accent2 5 2 2 3 2 2 2" xfId="54000"/>
    <cellStyle name="20% - Accent2 5 2 2 3 2 3" xfId="39996"/>
    <cellStyle name="20% - Accent2 5 2 2 3 3" xfId="18983"/>
    <cellStyle name="20% - Accent2 5 2 2 3 3 2" xfId="46997"/>
    <cellStyle name="20% - Accent2 5 2 2 3 4" xfId="32993"/>
    <cellStyle name="20% - Accent2 5 2 2 4" xfId="8481"/>
    <cellStyle name="20% - Accent2 5 2 2 4 2" xfId="22485"/>
    <cellStyle name="20% - Accent2 5 2 2 4 2 2" xfId="50499"/>
    <cellStyle name="20% - Accent2 5 2 2 4 3" xfId="36495"/>
    <cellStyle name="20% - Accent2 5 2 2 5" xfId="15482"/>
    <cellStyle name="20% - Accent2 5 2 2 5 2" xfId="43496"/>
    <cellStyle name="20% - Accent2 5 2 2 6" xfId="29492"/>
    <cellStyle name="20% - Accent2 5 2 3" xfId="2348"/>
    <cellStyle name="20% - Accent2 5 2 3 2" xfId="5852"/>
    <cellStyle name="20% - Accent2 5 2 3 2 2" xfId="12859"/>
    <cellStyle name="20% - Accent2 5 2 3 2 2 2" xfId="26863"/>
    <cellStyle name="20% - Accent2 5 2 3 2 2 2 2" xfId="54877"/>
    <cellStyle name="20% - Accent2 5 2 3 2 2 3" xfId="40873"/>
    <cellStyle name="20% - Accent2 5 2 3 2 3" xfId="19860"/>
    <cellStyle name="20% - Accent2 5 2 3 2 3 2" xfId="47874"/>
    <cellStyle name="20% - Accent2 5 2 3 2 4" xfId="33870"/>
    <cellStyle name="20% - Accent2 5 2 3 3" xfId="9358"/>
    <cellStyle name="20% - Accent2 5 2 3 3 2" xfId="23362"/>
    <cellStyle name="20% - Accent2 5 2 3 3 2 2" xfId="51376"/>
    <cellStyle name="20% - Accent2 5 2 3 3 3" xfId="37372"/>
    <cellStyle name="20% - Accent2 5 2 3 4" xfId="16359"/>
    <cellStyle name="20% - Accent2 5 2 3 4 2" xfId="44373"/>
    <cellStyle name="20% - Accent2 5 2 3 5" xfId="30369"/>
    <cellStyle name="20% - Accent2 5 2 4" xfId="4100"/>
    <cellStyle name="20% - Accent2 5 2 4 2" xfId="11107"/>
    <cellStyle name="20% - Accent2 5 2 4 2 2" xfId="25111"/>
    <cellStyle name="20% - Accent2 5 2 4 2 2 2" xfId="53125"/>
    <cellStyle name="20% - Accent2 5 2 4 2 3" xfId="39121"/>
    <cellStyle name="20% - Accent2 5 2 4 3" xfId="18108"/>
    <cellStyle name="20% - Accent2 5 2 4 3 2" xfId="46122"/>
    <cellStyle name="20% - Accent2 5 2 4 4" xfId="32118"/>
    <cellStyle name="20% - Accent2 5 2 5" xfId="7606"/>
    <cellStyle name="20% - Accent2 5 2 5 2" xfId="21610"/>
    <cellStyle name="20% - Accent2 5 2 5 2 2" xfId="49624"/>
    <cellStyle name="20% - Accent2 5 2 5 3" xfId="35620"/>
    <cellStyle name="20% - Accent2 5 2 6" xfId="14607"/>
    <cellStyle name="20% - Accent2 5 2 6 2" xfId="42621"/>
    <cellStyle name="20% - Accent2 5 2 7" xfId="28617"/>
    <cellStyle name="20% - Accent2 5 3" xfId="868"/>
    <cellStyle name="20% - Accent2 5 3 2" xfId="1746"/>
    <cellStyle name="20% - Accent2 5 3 2 2" xfId="3514"/>
    <cellStyle name="20% - Accent2 5 3 2 2 2" xfId="7018"/>
    <cellStyle name="20% - Accent2 5 3 2 2 2 2" xfId="14025"/>
    <cellStyle name="20% - Accent2 5 3 2 2 2 2 2" xfId="28029"/>
    <cellStyle name="20% - Accent2 5 3 2 2 2 2 2 2" xfId="56043"/>
    <cellStyle name="20% - Accent2 5 3 2 2 2 2 3" xfId="42039"/>
    <cellStyle name="20% - Accent2 5 3 2 2 2 3" xfId="21026"/>
    <cellStyle name="20% - Accent2 5 3 2 2 2 3 2" xfId="49040"/>
    <cellStyle name="20% - Accent2 5 3 2 2 2 4" xfId="35036"/>
    <cellStyle name="20% - Accent2 5 3 2 2 3" xfId="10524"/>
    <cellStyle name="20% - Accent2 5 3 2 2 3 2" xfId="24528"/>
    <cellStyle name="20% - Accent2 5 3 2 2 3 2 2" xfId="52542"/>
    <cellStyle name="20% - Accent2 5 3 2 2 3 3" xfId="38538"/>
    <cellStyle name="20% - Accent2 5 3 2 2 4" xfId="17525"/>
    <cellStyle name="20% - Accent2 5 3 2 2 4 2" xfId="45539"/>
    <cellStyle name="20% - Accent2 5 3 2 2 5" xfId="31535"/>
    <cellStyle name="20% - Accent2 5 3 2 3" xfId="5266"/>
    <cellStyle name="20% - Accent2 5 3 2 3 2" xfId="12273"/>
    <cellStyle name="20% - Accent2 5 3 2 3 2 2" xfId="26277"/>
    <cellStyle name="20% - Accent2 5 3 2 3 2 2 2" xfId="54291"/>
    <cellStyle name="20% - Accent2 5 3 2 3 2 3" xfId="40287"/>
    <cellStyle name="20% - Accent2 5 3 2 3 3" xfId="19274"/>
    <cellStyle name="20% - Accent2 5 3 2 3 3 2" xfId="47288"/>
    <cellStyle name="20% - Accent2 5 3 2 3 4" xfId="33284"/>
    <cellStyle name="20% - Accent2 5 3 2 4" xfId="8772"/>
    <cellStyle name="20% - Accent2 5 3 2 4 2" xfId="22776"/>
    <cellStyle name="20% - Accent2 5 3 2 4 2 2" xfId="50790"/>
    <cellStyle name="20% - Accent2 5 3 2 4 3" xfId="36786"/>
    <cellStyle name="20% - Accent2 5 3 2 5" xfId="15773"/>
    <cellStyle name="20% - Accent2 5 3 2 5 2" xfId="43787"/>
    <cellStyle name="20% - Accent2 5 3 2 6" xfId="29783"/>
    <cellStyle name="20% - Accent2 5 3 3" xfId="2639"/>
    <cellStyle name="20% - Accent2 5 3 3 2" xfId="6143"/>
    <cellStyle name="20% - Accent2 5 3 3 2 2" xfId="13150"/>
    <cellStyle name="20% - Accent2 5 3 3 2 2 2" xfId="27154"/>
    <cellStyle name="20% - Accent2 5 3 3 2 2 2 2" xfId="55168"/>
    <cellStyle name="20% - Accent2 5 3 3 2 2 3" xfId="41164"/>
    <cellStyle name="20% - Accent2 5 3 3 2 3" xfId="20151"/>
    <cellStyle name="20% - Accent2 5 3 3 2 3 2" xfId="48165"/>
    <cellStyle name="20% - Accent2 5 3 3 2 4" xfId="34161"/>
    <cellStyle name="20% - Accent2 5 3 3 3" xfId="9649"/>
    <cellStyle name="20% - Accent2 5 3 3 3 2" xfId="23653"/>
    <cellStyle name="20% - Accent2 5 3 3 3 2 2" xfId="51667"/>
    <cellStyle name="20% - Accent2 5 3 3 3 3" xfId="37663"/>
    <cellStyle name="20% - Accent2 5 3 3 4" xfId="16650"/>
    <cellStyle name="20% - Accent2 5 3 3 4 2" xfId="44664"/>
    <cellStyle name="20% - Accent2 5 3 3 5" xfId="30660"/>
    <cellStyle name="20% - Accent2 5 3 4" xfId="4391"/>
    <cellStyle name="20% - Accent2 5 3 4 2" xfId="11398"/>
    <cellStyle name="20% - Accent2 5 3 4 2 2" xfId="25402"/>
    <cellStyle name="20% - Accent2 5 3 4 2 2 2" xfId="53416"/>
    <cellStyle name="20% - Accent2 5 3 4 2 3" xfId="39412"/>
    <cellStyle name="20% - Accent2 5 3 4 3" xfId="18399"/>
    <cellStyle name="20% - Accent2 5 3 4 3 2" xfId="46413"/>
    <cellStyle name="20% - Accent2 5 3 4 4" xfId="32409"/>
    <cellStyle name="20% - Accent2 5 3 5" xfId="7897"/>
    <cellStyle name="20% - Accent2 5 3 5 2" xfId="21901"/>
    <cellStyle name="20% - Accent2 5 3 5 2 2" xfId="49915"/>
    <cellStyle name="20% - Accent2 5 3 5 3" xfId="35911"/>
    <cellStyle name="20% - Accent2 5 3 6" xfId="14898"/>
    <cellStyle name="20% - Accent2 5 3 6 2" xfId="42912"/>
    <cellStyle name="20% - Accent2 5 3 7" xfId="28908"/>
    <cellStyle name="20% - Accent2 5 4" xfId="1164"/>
    <cellStyle name="20% - Accent2 5 4 2" xfId="2932"/>
    <cellStyle name="20% - Accent2 5 4 2 2" xfId="6436"/>
    <cellStyle name="20% - Accent2 5 4 2 2 2" xfId="13443"/>
    <cellStyle name="20% - Accent2 5 4 2 2 2 2" xfId="27447"/>
    <cellStyle name="20% - Accent2 5 4 2 2 2 2 2" xfId="55461"/>
    <cellStyle name="20% - Accent2 5 4 2 2 2 3" xfId="41457"/>
    <cellStyle name="20% - Accent2 5 4 2 2 3" xfId="20444"/>
    <cellStyle name="20% - Accent2 5 4 2 2 3 2" xfId="48458"/>
    <cellStyle name="20% - Accent2 5 4 2 2 4" xfId="34454"/>
    <cellStyle name="20% - Accent2 5 4 2 3" xfId="9942"/>
    <cellStyle name="20% - Accent2 5 4 2 3 2" xfId="23946"/>
    <cellStyle name="20% - Accent2 5 4 2 3 2 2" xfId="51960"/>
    <cellStyle name="20% - Accent2 5 4 2 3 3" xfId="37956"/>
    <cellStyle name="20% - Accent2 5 4 2 4" xfId="16943"/>
    <cellStyle name="20% - Accent2 5 4 2 4 2" xfId="44957"/>
    <cellStyle name="20% - Accent2 5 4 2 5" xfId="30953"/>
    <cellStyle name="20% - Accent2 5 4 3" xfId="4684"/>
    <cellStyle name="20% - Accent2 5 4 3 2" xfId="11691"/>
    <cellStyle name="20% - Accent2 5 4 3 2 2" xfId="25695"/>
    <cellStyle name="20% - Accent2 5 4 3 2 2 2" xfId="53709"/>
    <cellStyle name="20% - Accent2 5 4 3 2 3" xfId="39705"/>
    <cellStyle name="20% - Accent2 5 4 3 3" xfId="18692"/>
    <cellStyle name="20% - Accent2 5 4 3 3 2" xfId="46706"/>
    <cellStyle name="20% - Accent2 5 4 3 4" xfId="32702"/>
    <cellStyle name="20% - Accent2 5 4 4" xfId="8190"/>
    <cellStyle name="20% - Accent2 5 4 4 2" xfId="22194"/>
    <cellStyle name="20% - Accent2 5 4 4 2 2" xfId="50208"/>
    <cellStyle name="20% - Accent2 5 4 4 3" xfId="36204"/>
    <cellStyle name="20% - Accent2 5 4 5" xfId="15191"/>
    <cellStyle name="20% - Accent2 5 4 5 2" xfId="43205"/>
    <cellStyle name="20% - Accent2 5 4 6" xfId="29201"/>
    <cellStyle name="20% - Accent2 5 5" xfId="2057"/>
    <cellStyle name="20% - Accent2 5 5 2" xfId="5561"/>
    <cellStyle name="20% - Accent2 5 5 2 2" xfId="12568"/>
    <cellStyle name="20% - Accent2 5 5 2 2 2" xfId="26572"/>
    <cellStyle name="20% - Accent2 5 5 2 2 2 2" xfId="54586"/>
    <cellStyle name="20% - Accent2 5 5 2 2 3" xfId="40582"/>
    <cellStyle name="20% - Accent2 5 5 2 3" xfId="19569"/>
    <cellStyle name="20% - Accent2 5 5 2 3 2" xfId="47583"/>
    <cellStyle name="20% - Accent2 5 5 2 4" xfId="33579"/>
    <cellStyle name="20% - Accent2 5 5 3" xfId="9067"/>
    <cellStyle name="20% - Accent2 5 5 3 2" xfId="23071"/>
    <cellStyle name="20% - Accent2 5 5 3 2 2" xfId="51085"/>
    <cellStyle name="20% - Accent2 5 5 3 3" xfId="37081"/>
    <cellStyle name="20% - Accent2 5 5 4" xfId="16068"/>
    <cellStyle name="20% - Accent2 5 5 4 2" xfId="44082"/>
    <cellStyle name="20% - Accent2 5 5 5" xfId="30078"/>
    <cellStyle name="20% - Accent2 5 6" xfId="3809"/>
    <cellStyle name="20% - Accent2 5 6 2" xfId="10816"/>
    <cellStyle name="20% - Accent2 5 6 2 2" xfId="24820"/>
    <cellStyle name="20% - Accent2 5 6 2 2 2" xfId="52834"/>
    <cellStyle name="20% - Accent2 5 6 2 3" xfId="38830"/>
    <cellStyle name="20% - Accent2 5 6 3" xfId="17817"/>
    <cellStyle name="20% - Accent2 5 6 3 2" xfId="45831"/>
    <cellStyle name="20% - Accent2 5 6 4" xfId="31827"/>
    <cellStyle name="20% - Accent2 5 7" xfId="7315"/>
    <cellStyle name="20% - Accent2 5 7 2" xfId="21319"/>
    <cellStyle name="20% - Accent2 5 7 2 2" xfId="49333"/>
    <cellStyle name="20% - Accent2 5 7 3" xfId="35329"/>
    <cellStyle name="20% - Accent2 5 8" xfId="14316"/>
    <cellStyle name="20% - Accent2 5 8 2" xfId="42330"/>
    <cellStyle name="20% - Accent2 5 9" xfId="28326"/>
    <cellStyle name="20% - Accent2 6" xfId="383"/>
    <cellStyle name="20% - Accent2 6 2" xfId="674"/>
    <cellStyle name="20% - Accent2 6 2 2" xfId="1552"/>
    <cellStyle name="20% - Accent2 6 2 2 2" xfId="3320"/>
    <cellStyle name="20% - Accent2 6 2 2 2 2" xfId="6824"/>
    <cellStyle name="20% - Accent2 6 2 2 2 2 2" xfId="13831"/>
    <cellStyle name="20% - Accent2 6 2 2 2 2 2 2" xfId="27835"/>
    <cellStyle name="20% - Accent2 6 2 2 2 2 2 2 2" xfId="55849"/>
    <cellStyle name="20% - Accent2 6 2 2 2 2 2 3" xfId="41845"/>
    <cellStyle name="20% - Accent2 6 2 2 2 2 3" xfId="20832"/>
    <cellStyle name="20% - Accent2 6 2 2 2 2 3 2" xfId="48846"/>
    <cellStyle name="20% - Accent2 6 2 2 2 2 4" xfId="34842"/>
    <cellStyle name="20% - Accent2 6 2 2 2 3" xfId="10330"/>
    <cellStyle name="20% - Accent2 6 2 2 2 3 2" xfId="24334"/>
    <cellStyle name="20% - Accent2 6 2 2 2 3 2 2" xfId="52348"/>
    <cellStyle name="20% - Accent2 6 2 2 2 3 3" xfId="38344"/>
    <cellStyle name="20% - Accent2 6 2 2 2 4" xfId="17331"/>
    <cellStyle name="20% - Accent2 6 2 2 2 4 2" xfId="45345"/>
    <cellStyle name="20% - Accent2 6 2 2 2 5" xfId="31341"/>
    <cellStyle name="20% - Accent2 6 2 2 3" xfId="5072"/>
    <cellStyle name="20% - Accent2 6 2 2 3 2" xfId="12079"/>
    <cellStyle name="20% - Accent2 6 2 2 3 2 2" xfId="26083"/>
    <cellStyle name="20% - Accent2 6 2 2 3 2 2 2" xfId="54097"/>
    <cellStyle name="20% - Accent2 6 2 2 3 2 3" xfId="40093"/>
    <cellStyle name="20% - Accent2 6 2 2 3 3" xfId="19080"/>
    <cellStyle name="20% - Accent2 6 2 2 3 3 2" xfId="47094"/>
    <cellStyle name="20% - Accent2 6 2 2 3 4" xfId="33090"/>
    <cellStyle name="20% - Accent2 6 2 2 4" xfId="8578"/>
    <cellStyle name="20% - Accent2 6 2 2 4 2" xfId="22582"/>
    <cellStyle name="20% - Accent2 6 2 2 4 2 2" xfId="50596"/>
    <cellStyle name="20% - Accent2 6 2 2 4 3" xfId="36592"/>
    <cellStyle name="20% - Accent2 6 2 2 5" xfId="15579"/>
    <cellStyle name="20% - Accent2 6 2 2 5 2" xfId="43593"/>
    <cellStyle name="20% - Accent2 6 2 2 6" xfId="29589"/>
    <cellStyle name="20% - Accent2 6 2 3" xfId="2445"/>
    <cellStyle name="20% - Accent2 6 2 3 2" xfId="5949"/>
    <cellStyle name="20% - Accent2 6 2 3 2 2" xfId="12956"/>
    <cellStyle name="20% - Accent2 6 2 3 2 2 2" xfId="26960"/>
    <cellStyle name="20% - Accent2 6 2 3 2 2 2 2" xfId="54974"/>
    <cellStyle name="20% - Accent2 6 2 3 2 2 3" xfId="40970"/>
    <cellStyle name="20% - Accent2 6 2 3 2 3" xfId="19957"/>
    <cellStyle name="20% - Accent2 6 2 3 2 3 2" xfId="47971"/>
    <cellStyle name="20% - Accent2 6 2 3 2 4" xfId="33967"/>
    <cellStyle name="20% - Accent2 6 2 3 3" xfId="9455"/>
    <cellStyle name="20% - Accent2 6 2 3 3 2" xfId="23459"/>
    <cellStyle name="20% - Accent2 6 2 3 3 2 2" xfId="51473"/>
    <cellStyle name="20% - Accent2 6 2 3 3 3" xfId="37469"/>
    <cellStyle name="20% - Accent2 6 2 3 4" xfId="16456"/>
    <cellStyle name="20% - Accent2 6 2 3 4 2" xfId="44470"/>
    <cellStyle name="20% - Accent2 6 2 3 5" xfId="30466"/>
    <cellStyle name="20% - Accent2 6 2 4" xfId="4197"/>
    <cellStyle name="20% - Accent2 6 2 4 2" xfId="11204"/>
    <cellStyle name="20% - Accent2 6 2 4 2 2" xfId="25208"/>
    <cellStyle name="20% - Accent2 6 2 4 2 2 2" xfId="53222"/>
    <cellStyle name="20% - Accent2 6 2 4 2 3" xfId="39218"/>
    <cellStyle name="20% - Accent2 6 2 4 3" xfId="18205"/>
    <cellStyle name="20% - Accent2 6 2 4 3 2" xfId="46219"/>
    <cellStyle name="20% - Accent2 6 2 4 4" xfId="32215"/>
    <cellStyle name="20% - Accent2 6 2 5" xfId="7703"/>
    <cellStyle name="20% - Accent2 6 2 5 2" xfId="21707"/>
    <cellStyle name="20% - Accent2 6 2 5 2 2" xfId="49721"/>
    <cellStyle name="20% - Accent2 6 2 5 3" xfId="35717"/>
    <cellStyle name="20% - Accent2 6 2 6" xfId="14704"/>
    <cellStyle name="20% - Accent2 6 2 6 2" xfId="42718"/>
    <cellStyle name="20% - Accent2 6 2 7" xfId="28714"/>
    <cellStyle name="20% - Accent2 6 3" xfId="965"/>
    <cellStyle name="20% - Accent2 6 3 2" xfId="1843"/>
    <cellStyle name="20% - Accent2 6 3 2 2" xfId="3611"/>
    <cellStyle name="20% - Accent2 6 3 2 2 2" xfId="7115"/>
    <cellStyle name="20% - Accent2 6 3 2 2 2 2" xfId="14122"/>
    <cellStyle name="20% - Accent2 6 3 2 2 2 2 2" xfId="28126"/>
    <cellStyle name="20% - Accent2 6 3 2 2 2 2 2 2" xfId="56140"/>
    <cellStyle name="20% - Accent2 6 3 2 2 2 2 3" xfId="42136"/>
    <cellStyle name="20% - Accent2 6 3 2 2 2 3" xfId="21123"/>
    <cellStyle name="20% - Accent2 6 3 2 2 2 3 2" xfId="49137"/>
    <cellStyle name="20% - Accent2 6 3 2 2 2 4" xfId="35133"/>
    <cellStyle name="20% - Accent2 6 3 2 2 3" xfId="10621"/>
    <cellStyle name="20% - Accent2 6 3 2 2 3 2" xfId="24625"/>
    <cellStyle name="20% - Accent2 6 3 2 2 3 2 2" xfId="52639"/>
    <cellStyle name="20% - Accent2 6 3 2 2 3 3" xfId="38635"/>
    <cellStyle name="20% - Accent2 6 3 2 2 4" xfId="17622"/>
    <cellStyle name="20% - Accent2 6 3 2 2 4 2" xfId="45636"/>
    <cellStyle name="20% - Accent2 6 3 2 2 5" xfId="31632"/>
    <cellStyle name="20% - Accent2 6 3 2 3" xfId="5363"/>
    <cellStyle name="20% - Accent2 6 3 2 3 2" xfId="12370"/>
    <cellStyle name="20% - Accent2 6 3 2 3 2 2" xfId="26374"/>
    <cellStyle name="20% - Accent2 6 3 2 3 2 2 2" xfId="54388"/>
    <cellStyle name="20% - Accent2 6 3 2 3 2 3" xfId="40384"/>
    <cellStyle name="20% - Accent2 6 3 2 3 3" xfId="19371"/>
    <cellStyle name="20% - Accent2 6 3 2 3 3 2" xfId="47385"/>
    <cellStyle name="20% - Accent2 6 3 2 3 4" xfId="33381"/>
    <cellStyle name="20% - Accent2 6 3 2 4" xfId="8869"/>
    <cellStyle name="20% - Accent2 6 3 2 4 2" xfId="22873"/>
    <cellStyle name="20% - Accent2 6 3 2 4 2 2" xfId="50887"/>
    <cellStyle name="20% - Accent2 6 3 2 4 3" xfId="36883"/>
    <cellStyle name="20% - Accent2 6 3 2 5" xfId="15870"/>
    <cellStyle name="20% - Accent2 6 3 2 5 2" xfId="43884"/>
    <cellStyle name="20% - Accent2 6 3 2 6" xfId="29880"/>
    <cellStyle name="20% - Accent2 6 3 3" xfId="2736"/>
    <cellStyle name="20% - Accent2 6 3 3 2" xfId="6240"/>
    <cellStyle name="20% - Accent2 6 3 3 2 2" xfId="13247"/>
    <cellStyle name="20% - Accent2 6 3 3 2 2 2" xfId="27251"/>
    <cellStyle name="20% - Accent2 6 3 3 2 2 2 2" xfId="55265"/>
    <cellStyle name="20% - Accent2 6 3 3 2 2 3" xfId="41261"/>
    <cellStyle name="20% - Accent2 6 3 3 2 3" xfId="20248"/>
    <cellStyle name="20% - Accent2 6 3 3 2 3 2" xfId="48262"/>
    <cellStyle name="20% - Accent2 6 3 3 2 4" xfId="34258"/>
    <cellStyle name="20% - Accent2 6 3 3 3" xfId="9746"/>
    <cellStyle name="20% - Accent2 6 3 3 3 2" xfId="23750"/>
    <cellStyle name="20% - Accent2 6 3 3 3 2 2" xfId="51764"/>
    <cellStyle name="20% - Accent2 6 3 3 3 3" xfId="37760"/>
    <cellStyle name="20% - Accent2 6 3 3 4" xfId="16747"/>
    <cellStyle name="20% - Accent2 6 3 3 4 2" xfId="44761"/>
    <cellStyle name="20% - Accent2 6 3 3 5" xfId="30757"/>
    <cellStyle name="20% - Accent2 6 3 4" xfId="4488"/>
    <cellStyle name="20% - Accent2 6 3 4 2" xfId="11495"/>
    <cellStyle name="20% - Accent2 6 3 4 2 2" xfId="25499"/>
    <cellStyle name="20% - Accent2 6 3 4 2 2 2" xfId="53513"/>
    <cellStyle name="20% - Accent2 6 3 4 2 3" xfId="39509"/>
    <cellStyle name="20% - Accent2 6 3 4 3" xfId="18496"/>
    <cellStyle name="20% - Accent2 6 3 4 3 2" xfId="46510"/>
    <cellStyle name="20% - Accent2 6 3 4 4" xfId="32506"/>
    <cellStyle name="20% - Accent2 6 3 5" xfId="7994"/>
    <cellStyle name="20% - Accent2 6 3 5 2" xfId="21998"/>
    <cellStyle name="20% - Accent2 6 3 5 2 2" xfId="50012"/>
    <cellStyle name="20% - Accent2 6 3 5 3" xfId="36008"/>
    <cellStyle name="20% - Accent2 6 3 6" xfId="14995"/>
    <cellStyle name="20% - Accent2 6 3 6 2" xfId="43009"/>
    <cellStyle name="20% - Accent2 6 3 7" xfId="29005"/>
    <cellStyle name="20% - Accent2 6 4" xfId="1261"/>
    <cellStyle name="20% - Accent2 6 4 2" xfId="3029"/>
    <cellStyle name="20% - Accent2 6 4 2 2" xfId="6533"/>
    <cellStyle name="20% - Accent2 6 4 2 2 2" xfId="13540"/>
    <cellStyle name="20% - Accent2 6 4 2 2 2 2" xfId="27544"/>
    <cellStyle name="20% - Accent2 6 4 2 2 2 2 2" xfId="55558"/>
    <cellStyle name="20% - Accent2 6 4 2 2 2 3" xfId="41554"/>
    <cellStyle name="20% - Accent2 6 4 2 2 3" xfId="20541"/>
    <cellStyle name="20% - Accent2 6 4 2 2 3 2" xfId="48555"/>
    <cellStyle name="20% - Accent2 6 4 2 2 4" xfId="34551"/>
    <cellStyle name="20% - Accent2 6 4 2 3" xfId="10039"/>
    <cellStyle name="20% - Accent2 6 4 2 3 2" xfId="24043"/>
    <cellStyle name="20% - Accent2 6 4 2 3 2 2" xfId="52057"/>
    <cellStyle name="20% - Accent2 6 4 2 3 3" xfId="38053"/>
    <cellStyle name="20% - Accent2 6 4 2 4" xfId="17040"/>
    <cellStyle name="20% - Accent2 6 4 2 4 2" xfId="45054"/>
    <cellStyle name="20% - Accent2 6 4 2 5" xfId="31050"/>
    <cellStyle name="20% - Accent2 6 4 3" xfId="4781"/>
    <cellStyle name="20% - Accent2 6 4 3 2" xfId="11788"/>
    <cellStyle name="20% - Accent2 6 4 3 2 2" xfId="25792"/>
    <cellStyle name="20% - Accent2 6 4 3 2 2 2" xfId="53806"/>
    <cellStyle name="20% - Accent2 6 4 3 2 3" xfId="39802"/>
    <cellStyle name="20% - Accent2 6 4 3 3" xfId="18789"/>
    <cellStyle name="20% - Accent2 6 4 3 3 2" xfId="46803"/>
    <cellStyle name="20% - Accent2 6 4 3 4" xfId="32799"/>
    <cellStyle name="20% - Accent2 6 4 4" xfId="8287"/>
    <cellStyle name="20% - Accent2 6 4 4 2" xfId="22291"/>
    <cellStyle name="20% - Accent2 6 4 4 2 2" xfId="50305"/>
    <cellStyle name="20% - Accent2 6 4 4 3" xfId="36301"/>
    <cellStyle name="20% - Accent2 6 4 5" xfId="15288"/>
    <cellStyle name="20% - Accent2 6 4 5 2" xfId="43302"/>
    <cellStyle name="20% - Accent2 6 4 6" xfId="29298"/>
    <cellStyle name="20% - Accent2 6 5" xfId="2154"/>
    <cellStyle name="20% - Accent2 6 5 2" xfId="5658"/>
    <cellStyle name="20% - Accent2 6 5 2 2" xfId="12665"/>
    <cellStyle name="20% - Accent2 6 5 2 2 2" xfId="26669"/>
    <cellStyle name="20% - Accent2 6 5 2 2 2 2" xfId="54683"/>
    <cellStyle name="20% - Accent2 6 5 2 2 3" xfId="40679"/>
    <cellStyle name="20% - Accent2 6 5 2 3" xfId="19666"/>
    <cellStyle name="20% - Accent2 6 5 2 3 2" xfId="47680"/>
    <cellStyle name="20% - Accent2 6 5 2 4" xfId="33676"/>
    <cellStyle name="20% - Accent2 6 5 3" xfId="9164"/>
    <cellStyle name="20% - Accent2 6 5 3 2" xfId="23168"/>
    <cellStyle name="20% - Accent2 6 5 3 2 2" xfId="51182"/>
    <cellStyle name="20% - Accent2 6 5 3 3" xfId="37178"/>
    <cellStyle name="20% - Accent2 6 5 4" xfId="16165"/>
    <cellStyle name="20% - Accent2 6 5 4 2" xfId="44179"/>
    <cellStyle name="20% - Accent2 6 5 5" xfId="30175"/>
    <cellStyle name="20% - Accent2 6 6" xfId="3906"/>
    <cellStyle name="20% - Accent2 6 6 2" xfId="10913"/>
    <cellStyle name="20% - Accent2 6 6 2 2" xfId="24917"/>
    <cellStyle name="20% - Accent2 6 6 2 2 2" xfId="52931"/>
    <cellStyle name="20% - Accent2 6 6 2 3" xfId="38927"/>
    <cellStyle name="20% - Accent2 6 6 3" xfId="17914"/>
    <cellStyle name="20% - Accent2 6 6 3 2" xfId="45928"/>
    <cellStyle name="20% - Accent2 6 6 4" xfId="31924"/>
    <cellStyle name="20% - Accent2 6 7" xfId="7412"/>
    <cellStyle name="20% - Accent2 6 7 2" xfId="21416"/>
    <cellStyle name="20% - Accent2 6 7 2 2" xfId="49430"/>
    <cellStyle name="20% - Accent2 6 7 3" xfId="35426"/>
    <cellStyle name="20% - Accent2 6 8" xfId="14413"/>
    <cellStyle name="20% - Accent2 6 8 2" xfId="42427"/>
    <cellStyle name="20% - Accent2 6 9" xfId="28423"/>
    <cellStyle name="20% - Accent2 7" xfId="480"/>
    <cellStyle name="20% - Accent2 7 2" xfId="1358"/>
    <cellStyle name="20% - Accent2 7 2 2" xfId="3126"/>
    <cellStyle name="20% - Accent2 7 2 2 2" xfId="6630"/>
    <cellStyle name="20% - Accent2 7 2 2 2 2" xfId="13637"/>
    <cellStyle name="20% - Accent2 7 2 2 2 2 2" xfId="27641"/>
    <cellStyle name="20% - Accent2 7 2 2 2 2 2 2" xfId="55655"/>
    <cellStyle name="20% - Accent2 7 2 2 2 2 3" xfId="41651"/>
    <cellStyle name="20% - Accent2 7 2 2 2 3" xfId="20638"/>
    <cellStyle name="20% - Accent2 7 2 2 2 3 2" xfId="48652"/>
    <cellStyle name="20% - Accent2 7 2 2 2 4" xfId="34648"/>
    <cellStyle name="20% - Accent2 7 2 2 3" xfId="10136"/>
    <cellStyle name="20% - Accent2 7 2 2 3 2" xfId="24140"/>
    <cellStyle name="20% - Accent2 7 2 2 3 2 2" xfId="52154"/>
    <cellStyle name="20% - Accent2 7 2 2 3 3" xfId="38150"/>
    <cellStyle name="20% - Accent2 7 2 2 4" xfId="17137"/>
    <cellStyle name="20% - Accent2 7 2 2 4 2" xfId="45151"/>
    <cellStyle name="20% - Accent2 7 2 2 5" xfId="31147"/>
    <cellStyle name="20% - Accent2 7 2 3" xfId="4878"/>
    <cellStyle name="20% - Accent2 7 2 3 2" xfId="11885"/>
    <cellStyle name="20% - Accent2 7 2 3 2 2" xfId="25889"/>
    <cellStyle name="20% - Accent2 7 2 3 2 2 2" xfId="53903"/>
    <cellStyle name="20% - Accent2 7 2 3 2 3" xfId="39899"/>
    <cellStyle name="20% - Accent2 7 2 3 3" xfId="18886"/>
    <cellStyle name="20% - Accent2 7 2 3 3 2" xfId="46900"/>
    <cellStyle name="20% - Accent2 7 2 3 4" xfId="32896"/>
    <cellStyle name="20% - Accent2 7 2 4" xfId="8384"/>
    <cellStyle name="20% - Accent2 7 2 4 2" xfId="22388"/>
    <cellStyle name="20% - Accent2 7 2 4 2 2" xfId="50402"/>
    <cellStyle name="20% - Accent2 7 2 4 3" xfId="36398"/>
    <cellStyle name="20% - Accent2 7 2 5" xfId="15385"/>
    <cellStyle name="20% - Accent2 7 2 5 2" xfId="43399"/>
    <cellStyle name="20% - Accent2 7 2 6" xfId="29395"/>
    <cellStyle name="20% - Accent2 7 3" xfId="2251"/>
    <cellStyle name="20% - Accent2 7 3 2" xfId="5755"/>
    <cellStyle name="20% - Accent2 7 3 2 2" xfId="12762"/>
    <cellStyle name="20% - Accent2 7 3 2 2 2" xfId="26766"/>
    <cellStyle name="20% - Accent2 7 3 2 2 2 2" xfId="54780"/>
    <cellStyle name="20% - Accent2 7 3 2 2 3" xfId="40776"/>
    <cellStyle name="20% - Accent2 7 3 2 3" xfId="19763"/>
    <cellStyle name="20% - Accent2 7 3 2 3 2" xfId="47777"/>
    <cellStyle name="20% - Accent2 7 3 2 4" xfId="33773"/>
    <cellStyle name="20% - Accent2 7 3 3" xfId="9261"/>
    <cellStyle name="20% - Accent2 7 3 3 2" xfId="23265"/>
    <cellStyle name="20% - Accent2 7 3 3 2 2" xfId="51279"/>
    <cellStyle name="20% - Accent2 7 3 3 3" xfId="37275"/>
    <cellStyle name="20% - Accent2 7 3 4" xfId="16262"/>
    <cellStyle name="20% - Accent2 7 3 4 2" xfId="44276"/>
    <cellStyle name="20% - Accent2 7 3 5" xfId="30272"/>
    <cellStyle name="20% - Accent2 7 4" xfId="4003"/>
    <cellStyle name="20% - Accent2 7 4 2" xfId="11010"/>
    <cellStyle name="20% - Accent2 7 4 2 2" xfId="25014"/>
    <cellStyle name="20% - Accent2 7 4 2 2 2" xfId="53028"/>
    <cellStyle name="20% - Accent2 7 4 2 3" xfId="39024"/>
    <cellStyle name="20% - Accent2 7 4 3" xfId="18011"/>
    <cellStyle name="20% - Accent2 7 4 3 2" xfId="46025"/>
    <cellStyle name="20% - Accent2 7 4 4" xfId="32021"/>
    <cellStyle name="20% - Accent2 7 5" xfId="7509"/>
    <cellStyle name="20% - Accent2 7 5 2" xfId="21513"/>
    <cellStyle name="20% - Accent2 7 5 2 2" xfId="49527"/>
    <cellStyle name="20% - Accent2 7 5 3" xfId="35523"/>
    <cellStyle name="20% - Accent2 7 6" xfId="14510"/>
    <cellStyle name="20% - Accent2 7 6 2" xfId="42524"/>
    <cellStyle name="20% - Accent2 7 7" xfId="28520"/>
    <cellStyle name="20% - Accent2 8" xfId="771"/>
    <cellStyle name="20% - Accent2 8 2" xfId="1649"/>
    <cellStyle name="20% - Accent2 8 2 2" xfId="3417"/>
    <cellStyle name="20% - Accent2 8 2 2 2" xfId="6921"/>
    <cellStyle name="20% - Accent2 8 2 2 2 2" xfId="13928"/>
    <cellStyle name="20% - Accent2 8 2 2 2 2 2" xfId="27932"/>
    <cellStyle name="20% - Accent2 8 2 2 2 2 2 2" xfId="55946"/>
    <cellStyle name="20% - Accent2 8 2 2 2 2 3" xfId="41942"/>
    <cellStyle name="20% - Accent2 8 2 2 2 3" xfId="20929"/>
    <cellStyle name="20% - Accent2 8 2 2 2 3 2" xfId="48943"/>
    <cellStyle name="20% - Accent2 8 2 2 2 4" xfId="34939"/>
    <cellStyle name="20% - Accent2 8 2 2 3" xfId="10427"/>
    <cellStyle name="20% - Accent2 8 2 2 3 2" xfId="24431"/>
    <cellStyle name="20% - Accent2 8 2 2 3 2 2" xfId="52445"/>
    <cellStyle name="20% - Accent2 8 2 2 3 3" xfId="38441"/>
    <cellStyle name="20% - Accent2 8 2 2 4" xfId="17428"/>
    <cellStyle name="20% - Accent2 8 2 2 4 2" xfId="45442"/>
    <cellStyle name="20% - Accent2 8 2 2 5" xfId="31438"/>
    <cellStyle name="20% - Accent2 8 2 3" xfId="5169"/>
    <cellStyle name="20% - Accent2 8 2 3 2" xfId="12176"/>
    <cellStyle name="20% - Accent2 8 2 3 2 2" xfId="26180"/>
    <cellStyle name="20% - Accent2 8 2 3 2 2 2" xfId="54194"/>
    <cellStyle name="20% - Accent2 8 2 3 2 3" xfId="40190"/>
    <cellStyle name="20% - Accent2 8 2 3 3" xfId="19177"/>
    <cellStyle name="20% - Accent2 8 2 3 3 2" xfId="47191"/>
    <cellStyle name="20% - Accent2 8 2 3 4" xfId="33187"/>
    <cellStyle name="20% - Accent2 8 2 4" xfId="8675"/>
    <cellStyle name="20% - Accent2 8 2 4 2" xfId="22679"/>
    <cellStyle name="20% - Accent2 8 2 4 2 2" xfId="50693"/>
    <cellStyle name="20% - Accent2 8 2 4 3" xfId="36689"/>
    <cellStyle name="20% - Accent2 8 2 5" xfId="15676"/>
    <cellStyle name="20% - Accent2 8 2 5 2" xfId="43690"/>
    <cellStyle name="20% - Accent2 8 2 6" xfId="29686"/>
    <cellStyle name="20% - Accent2 8 3" xfId="2542"/>
    <cellStyle name="20% - Accent2 8 3 2" xfId="6046"/>
    <cellStyle name="20% - Accent2 8 3 2 2" xfId="13053"/>
    <cellStyle name="20% - Accent2 8 3 2 2 2" xfId="27057"/>
    <cellStyle name="20% - Accent2 8 3 2 2 2 2" xfId="55071"/>
    <cellStyle name="20% - Accent2 8 3 2 2 3" xfId="41067"/>
    <cellStyle name="20% - Accent2 8 3 2 3" xfId="20054"/>
    <cellStyle name="20% - Accent2 8 3 2 3 2" xfId="48068"/>
    <cellStyle name="20% - Accent2 8 3 2 4" xfId="34064"/>
    <cellStyle name="20% - Accent2 8 3 3" xfId="9552"/>
    <cellStyle name="20% - Accent2 8 3 3 2" xfId="23556"/>
    <cellStyle name="20% - Accent2 8 3 3 2 2" xfId="51570"/>
    <cellStyle name="20% - Accent2 8 3 3 3" xfId="37566"/>
    <cellStyle name="20% - Accent2 8 3 4" xfId="16553"/>
    <cellStyle name="20% - Accent2 8 3 4 2" xfId="44567"/>
    <cellStyle name="20% - Accent2 8 3 5" xfId="30563"/>
    <cellStyle name="20% - Accent2 8 4" xfId="4294"/>
    <cellStyle name="20% - Accent2 8 4 2" xfId="11301"/>
    <cellStyle name="20% - Accent2 8 4 2 2" xfId="25305"/>
    <cellStyle name="20% - Accent2 8 4 2 2 2" xfId="53319"/>
    <cellStyle name="20% - Accent2 8 4 2 3" xfId="39315"/>
    <cellStyle name="20% - Accent2 8 4 3" xfId="18302"/>
    <cellStyle name="20% - Accent2 8 4 3 2" xfId="46316"/>
    <cellStyle name="20% - Accent2 8 4 4" xfId="32312"/>
    <cellStyle name="20% - Accent2 8 5" xfId="7800"/>
    <cellStyle name="20% - Accent2 8 5 2" xfId="21804"/>
    <cellStyle name="20% - Accent2 8 5 2 2" xfId="49818"/>
    <cellStyle name="20% - Accent2 8 5 3" xfId="35814"/>
    <cellStyle name="20% - Accent2 8 6" xfId="14801"/>
    <cellStyle name="20% - Accent2 8 6 2" xfId="42815"/>
    <cellStyle name="20% - Accent2 8 7" xfId="28811"/>
    <cellStyle name="20% - Accent2 9" xfId="1064"/>
    <cellStyle name="20% - Accent2 9 2" xfId="2835"/>
    <cellStyle name="20% - Accent2 9 2 2" xfId="6339"/>
    <cellStyle name="20% - Accent2 9 2 2 2" xfId="13346"/>
    <cellStyle name="20% - Accent2 9 2 2 2 2" xfId="27350"/>
    <cellStyle name="20% - Accent2 9 2 2 2 2 2" xfId="55364"/>
    <cellStyle name="20% - Accent2 9 2 2 2 3" xfId="41360"/>
    <cellStyle name="20% - Accent2 9 2 2 3" xfId="20347"/>
    <cellStyle name="20% - Accent2 9 2 2 3 2" xfId="48361"/>
    <cellStyle name="20% - Accent2 9 2 2 4" xfId="34357"/>
    <cellStyle name="20% - Accent2 9 2 3" xfId="9845"/>
    <cellStyle name="20% - Accent2 9 2 3 2" xfId="23849"/>
    <cellStyle name="20% - Accent2 9 2 3 2 2" xfId="51863"/>
    <cellStyle name="20% - Accent2 9 2 3 3" xfId="37859"/>
    <cellStyle name="20% - Accent2 9 2 4" xfId="16846"/>
    <cellStyle name="20% - Accent2 9 2 4 2" xfId="44860"/>
    <cellStyle name="20% - Accent2 9 2 5" xfId="30856"/>
    <cellStyle name="20% - Accent2 9 3" xfId="4587"/>
    <cellStyle name="20% - Accent2 9 3 2" xfId="11594"/>
    <cellStyle name="20% - Accent2 9 3 2 2" xfId="25598"/>
    <cellStyle name="20% - Accent2 9 3 2 2 2" xfId="53612"/>
    <cellStyle name="20% - Accent2 9 3 2 3" xfId="39608"/>
    <cellStyle name="20% - Accent2 9 3 3" xfId="18595"/>
    <cellStyle name="20% - Accent2 9 3 3 2" xfId="46609"/>
    <cellStyle name="20% - Accent2 9 3 4" xfId="32605"/>
    <cellStyle name="20% - Accent2 9 4" xfId="8093"/>
    <cellStyle name="20% - Accent2 9 4 2" xfId="22097"/>
    <cellStyle name="20% - Accent2 9 4 2 2" xfId="50111"/>
    <cellStyle name="20% - Accent2 9 4 3" xfId="36107"/>
    <cellStyle name="20% - Accent2 9 5" xfId="15094"/>
    <cellStyle name="20% - Accent2 9 5 2" xfId="43108"/>
    <cellStyle name="20% - Accent2 9 6" xfId="29104"/>
    <cellStyle name="20% - Accent3" xfId="56420" builtinId="38" customBuiltin="1"/>
    <cellStyle name="20% - Accent3 10" xfId="1945"/>
    <cellStyle name="20% - Accent3 10 2" xfId="5464"/>
    <cellStyle name="20% - Accent3 10 2 2" xfId="12471"/>
    <cellStyle name="20% - Accent3 10 2 2 2" xfId="26475"/>
    <cellStyle name="20% - Accent3 10 2 2 2 2" xfId="54489"/>
    <cellStyle name="20% - Accent3 10 2 2 3" xfId="40485"/>
    <cellStyle name="20% - Accent3 10 2 3" xfId="19472"/>
    <cellStyle name="20% - Accent3 10 2 3 2" xfId="47486"/>
    <cellStyle name="20% - Accent3 10 2 4" xfId="33482"/>
    <cellStyle name="20% - Accent3 10 3" xfId="8970"/>
    <cellStyle name="20% - Accent3 10 3 2" xfId="22974"/>
    <cellStyle name="20% - Accent3 10 3 2 2" xfId="50988"/>
    <cellStyle name="20% - Accent3 10 3 3" xfId="36984"/>
    <cellStyle name="20% - Accent3 10 4" xfId="15971"/>
    <cellStyle name="20% - Accent3 10 4 2" xfId="43985"/>
    <cellStyle name="20% - Accent3 10 5" xfId="29981"/>
    <cellStyle name="20% - Accent3 11" xfId="3711"/>
    <cellStyle name="20% - Accent3 11 2" xfId="10721"/>
    <cellStyle name="20% - Accent3 11 2 2" xfId="24725"/>
    <cellStyle name="20% - Accent3 11 2 2 2" xfId="52739"/>
    <cellStyle name="20% - Accent3 11 2 3" xfId="38735"/>
    <cellStyle name="20% - Accent3 11 3" xfId="17722"/>
    <cellStyle name="20% - Accent3 11 3 2" xfId="45736"/>
    <cellStyle name="20% - Accent3 11 4" xfId="31732"/>
    <cellStyle name="20% - Accent3 12" xfId="7217"/>
    <cellStyle name="20% - Accent3 12 2" xfId="21224"/>
    <cellStyle name="20% - Accent3 12 2 2" xfId="49238"/>
    <cellStyle name="20% - Accent3 12 3" xfId="35234"/>
    <cellStyle name="20% - Accent3 13" xfId="14221"/>
    <cellStyle name="20% - Accent3 13 2" xfId="42235"/>
    <cellStyle name="20% - Accent3 14" xfId="28230"/>
    <cellStyle name="20% - Accent3 15" xfId="56311"/>
    <cellStyle name="20% - Accent3 16" xfId="75"/>
    <cellStyle name="20% - Accent3 2" xfId="189"/>
    <cellStyle name="20% - Accent3 2 10" xfId="7252"/>
    <cellStyle name="20% - Accent3 2 10 2" xfId="21256"/>
    <cellStyle name="20% - Accent3 2 10 2 2" xfId="49270"/>
    <cellStyle name="20% - Accent3 2 10 3" xfId="35266"/>
    <cellStyle name="20% - Accent3 2 11" xfId="14253"/>
    <cellStyle name="20% - Accent3 2 11 2" xfId="42267"/>
    <cellStyle name="20% - Accent3 2 12" xfId="28263"/>
    <cellStyle name="20% - Accent3 2 13" xfId="56239"/>
    <cellStyle name="20% - Accent3 2 14" xfId="56282"/>
    <cellStyle name="20% - Accent3 2 15" xfId="56328"/>
    <cellStyle name="20% - Accent3 2 2" xfId="244"/>
    <cellStyle name="20% - Accent3 2 2 10" xfId="14302"/>
    <cellStyle name="20% - Accent3 2 2 10 2" xfId="42316"/>
    <cellStyle name="20% - Accent3 2 2 11" xfId="28312"/>
    <cellStyle name="20% - Accent3 2 2 2" xfId="369"/>
    <cellStyle name="20% - Accent3 2 2 2 2" xfId="660"/>
    <cellStyle name="20% - Accent3 2 2 2 2 2" xfId="1538"/>
    <cellStyle name="20% - Accent3 2 2 2 2 2 2" xfId="3306"/>
    <cellStyle name="20% - Accent3 2 2 2 2 2 2 2" xfId="6810"/>
    <cellStyle name="20% - Accent3 2 2 2 2 2 2 2 2" xfId="13817"/>
    <cellStyle name="20% - Accent3 2 2 2 2 2 2 2 2 2" xfId="27821"/>
    <cellStyle name="20% - Accent3 2 2 2 2 2 2 2 2 2 2" xfId="55835"/>
    <cellStyle name="20% - Accent3 2 2 2 2 2 2 2 2 3" xfId="41831"/>
    <cellStyle name="20% - Accent3 2 2 2 2 2 2 2 3" xfId="20818"/>
    <cellStyle name="20% - Accent3 2 2 2 2 2 2 2 3 2" xfId="48832"/>
    <cellStyle name="20% - Accent3 2 2 2 2 2 2 2 4" xfId="34828"/>
    <cellStyle name="20% - Accent3 2 2 2 2 2 2 3" xfId="10316"/>
    <cellStyle name="20% - Accent3 2 2 2 2 2 2 3 2" xfId="24320"/>
    <cellStyle name="20% - Accent3 2 2 2 2 2 2 3 2 2" xfId="52334"/>
    <cellStyle name="20% - Accent3 2 2 2 2 2 2 3 3" xfId="38330"/>
    <cellStyle name="20% - Accent3 2 2 2 2 2 2 4" xfId="17317"/>
    <cellStyle name="20% - Accent3 2 2 2 2 2 2 4 2" xfId="45331"/>
    <cellStyle name="20% - Accent3 2 2 2 2 2 2 5" xfId="31327"/>
    <cellStyle name="20% - Accent3 2 2 2 2 2 3" xfId="5058"/>
    <cellStyle name="20% - Accent3 2 2 2 2 2 3 2" xfId="12065"/>
    <cellStyle name="20% - Accent3 2 2 2 2 2 3 2 2" xfId="26069"/>
    <cellStyle name="20% - Accent3 2 2 2 2 2 3 2 2 2" xfId="54083"/>
    <cellStyle name="20% - Accent3 2 2 2 2 2 3 2 3" xfId="40079"/>
    <cellStyle name="20% - Accent3 2 2 2 2 2 3 3" xfId="19066"/>
    <cellStyle name="20% - Accent3 2 2 2 2 2 3 3 2" xfId="47080"/>
    <cellStyle name="20% - Accent3 2 2 2 2 2 3 4" xfId="33076"/>
    <cellStyle name="20% - Accent3 2 2 2 2 2 4" xfId="8564"/>
    <cellStyle name="20% - Accent3 2 2 2 2 2 4 2" xfId="22568"/>
    <cellStyle name="20% - Accent3 2 2 2 2 2 4 2 2" xfId="50582"/>
    <cellStyle name="20% - Accent3 2 2 2 2 2 4 3" xfId="36578"/>
    <cellStyle name="20% - Accent3 2 2 2 2 2 5" xfId="15565"/>
    <cellStyle name="20% - Accent3 2 2 2 2 2 5 2" xfId="43579"/>
    <cellStyle name="20% - Accent3 2 2 2 2 2 6" xfId="29575"/>
    <cellStyle name="20% - Accent3 2 2 2 2 3" xfId="2431"/>
    <cellStyle name="20% - Accent3 2 2 2 2 3 2" xfId="5935"/>
    <cellStyle name="20% - Accent3 2 2 2 2 3 2 2" xfId="12942"/>
    <cellStyle name="20% - Accent3 2 2 2 2 3 2 2 2" xfId="26946"/>
    <cellStyle name="20% - Accent3 2 2 2 2 3 2 2 2 2" xfId="54960"/>
    <cellStyle name="20% - Accent3 2 2 2 2 3 2 2 3" xfId="40956"/>
    <cellStyle name="20% - Accent3 2 2 2 2 3 2 3" xfId="19943"/>
    <cellStyle name="20% - Accent3 2 2 2 2 3 2 3 2" xfId="47957"/>
    <cellStyle name="20% - Accent3 2 2 2 2 3 2 4" xfId="33953"/>
    <cellStyle name="20% - Accent3 2 2 2 2 3 3" xfId="9441"/>
    <cellStyle name="20% - Accent3 2 2 2 2 3 3 2" xfId="23445"/>
    <cellStyle name="20% - Accent3 2 2 2 2 3 3 2 2" xfId="51459"/>
    <cellStyle name="20% - Accent3 2 2 2 2 3 3 3" xfId="37455"/>
    <cellStyle name="20% - Accent3 2 2 2 2 3 4" xfId="16442"/>
    <cellStyle name="20% - Accent3 2 2 2 2 3 4 2" xfId="44456"/>
    <cellStyle name="20% - Accent3 2 2 2 2 3 5" xfId="30452"/>
    <cellStyle name="20% - Accent3 2 2 2 2 4" xfId="4183"/>
    <cellStyle name="20% - Accent3 2 2 2 2 4 2" xfId="11190"/>
    <cellStyle name="20% - Accent3 2 2 2 2 4 2 2" xfId="25194"/>
    <cellStyle name="20% - Accent3 2 2 2 2 4 2 2 2" xfId="53208"/>
    <cellStyle name="20% - Accent3 2 2 2 2 4 2 3" xfId="39204"/>
    <cellStyle name="20% - Accent3 2 2 2 2 4 3" xfId="18191"/>
    <cellStyle name="20% - Accent3 2 2 2 2 4 3 2" xfId="46205"/>
    <cellStyle name="20% - Accent3 2 2 2 2 4 4" xfId="32201"/>
    <cellStyle name="20% - Accent3 2 2 2 2 5" xfId="7689"/>
    <cellStyle name="20% - Accent3 2 2 2 2 5 2" xfId="21693"/>
    <cellStyle name="20% - Accent3 2 2 2 2 5 2 2" xfId="49707"/>
    <cellStyle name="20% - Accent3 2 2 2 2 5 3" xfId="35703"/>
    <cellStyle name="20% - Accent3 2 2 2 2 6" xfId="14690"/>
    <cellStyle name="20% - Accent3 2 2 2 2 6 2" xfId="42704"/>
    <cellStyle name="20% - Accent3 2 2 2 2 7" xfId="28700"/>
    <cellStyle name="20% - Accent3 2 2 2 3" xfId="951"/>
    <cellStyle name="20% - Accent3 2 2 2 3 2" xfId="1829"/>
    <cellStyle name="20% - Accent3 2 2 2 3 2 2" xfId="3597"/>
    <cellStyle name="20% - Accent3 2 2 2 3 2 2 2" xfId="7101"/>
    <cellStyle name="20% - Accent3 2 2 2 3 2 2 2 2" xfId="14108"/>
    <cellStyle name="20% - Accent3 2 2 2 3 2 2 2 2 2" xfId="28112"/>
    <cellStyle name="20% - Accent3 2 2 2 3 2 2 2 2 2 2" xfId="56126"/>
    <cellStyle name="20% - Accent3 2 2 2 3 2 2 2 2 3" xfId="42122"/>
    <cellStyle name="20% - Accent3 2 2 2 3 2 2 2 3" xfId="21109"/>
    <cellStyle name="20% - Accent3 2 2 2 3 2 2 2 3 2" xfId="49123"/>
    <cellStyle name="20% - Accent3 2 2 2 3 2 2 2 4" xfId="35119"/>
    <cellStyle name="20% - Accent3 2 2 2 3 2 2 3" xfId="10607"/>
    <cellStyle name="20% - Accent3 2 2 2 3 2 2 3 2" xfId="24611"/>
    <cellStyle name="20% - Accent3 2 2 2 3 2 2 3 2 2" xfId="52625"/>
    <cellStyle name="20% - Accent3 2 2 2 3 2 2 3 3" xfId="38621"/>
    <cellStyle name="20% - Accent3 2 2 2 3 2 2 4" xfId="17608"/>
    <cellStyle name="20% - Accent3 2 2 2 3 2 2 4 2" xfId="45622"/>
    <cellStyle name="20% - Accent3 2 2 2 3 2 2 5" xfId="31618"/>
    <cellStyle name="20% - Accent3 2 2 2 3 2 3" xfId="5349"/>
    <cellStyle name="20% - Accent3 2 2 2 3 2 3 2" xfId="12356"/>
    <cellStyle name="20% - Accent3 2 2 2 3 2 3 2 2" xfId="26360"/>
    <cellStyle name="20% - Accent3 2 2 2 3 2 3 2 2 2" xfId="54374"/>
    <cellStyle name="20% - Accent3 2 2 2 3 2 3 2 3" xfId="40370"/>
    <cellStyle name="20% - Accent3 2 2 2 3 2 3 3" xfId="19357"/>
    <cellStyle name="20% - Accent3 2 2 2 3 2 3 3 2" xfId="47371"/>
    <cellStyle name="20% - Accent3 2 2 2 3 2 3 4" xfId="33367"/>
    <cellStyle name="20% - Accent3 2 2 2 3 2 4" xfId="8855"/>
    <cellStyle name="20% - Accent3 2 2 2 3 2 4 2" xfId="22859"/>
    <cellStyle name="20% - Accent3 2 2 2 3 2 4 2 2" xfId="50873"/>
    <cellStyle name="20% - Accent3 2 2 2 3 2 4 3" xfId="36869"/>
    <cellStyle name="20% - Accent3 2 2 2 3 2 5" xfId="15856"/>
    <cellStyle name="20% - Accent3 2 2 2 3 2 5 2" xfId="43870"/>
    <cellStyle name="20% - Accent3 2 2 2 3 2 6" xfId="29866"/>
    <cellStyle name="20% - Accent3 2 2 2 3 3" xfId="2722"/>
    <cellStyle name="20% - Accent3 2 2 2 3 3 2" xfId="6226"/>
    <cellStyle name="20% - Accent3 2 2 2 3 3 2 2" xfId="13233"/>
    <cellStyle name="20% - Accent3 2 2 2 3 3 2 2 2" xfId="27237"/>
    <cellStyle name="20% - Accent3 2 2 2 3 3 2 2 2 2" xfId="55251"/>
    <cellStyle name="20% - Accent3 2 2 2 3 3 2 2 3" xfId="41247"/>
    <cellStyle name="20% - Accent3 2 2 2 3 3 2 3" xfId="20234"/>
    <cellStyle name="20% - Accent3 2 2 2 3 3 2 3 2" xfId="48248"/>
    <cellStyle name="20% - Accent3 2 2 2 3 3 2 4" xfId="34244"/>
    <cellStyle name="20% - Accent3 2 2 2 3 3 3" xfId="9732"/>
    <cellStyle name="20% - Accent3 2 2 2 3 3 3 2" xfId="23736"/>
    <cellStyle name="20% - Accent3 2 2 2 3 3 3 2 2" xfId="51750"/>
    <cellStyle name="20% - Accent3 2 2 2 3 3 3 3" xfId="37746"/>
    <cellStyle name="20% - Accent3 2 2 2 3 3 4" xfId="16733"/>
    <cellStyle name="20% - Accent3 2 2 2 3 3 4 2" xfId="44747"/>
    <cellStyle name="20% - Accent3 2 2 2 3 3 5" xfId="30743"/>
    <cellStyle name="20% - Accent3 2 2 2 3 4" xfId="4474"/>
    <cellStyle name="20% - Accent3 2 2 2 3 4 2" xfId="11481"/>
    <cellStyle name="20% - Accent3 2 2 2 3 4 2 2" xfId="25485"/>
    <cellStyle name="20% - Accent3 2 2 2 3 4 2 2 2" xfId="53499"/>
    <cellStyle name="20% - Accent3 2 2 2 3 4 2 3" xfId="39495"/>
    <cellStyle name="20% - Accent3 2 2 2 3 4 3" xfId="18482"/>
    <cellStyle name="20% - Accent3 2 2 2 3 4 3 2" xfId="46496"/>
    <cellStyle name="20% - Accent3 2 2 2 3 4 4" xfId="32492"/>
    <cellStyle name="20% - Accent3 2 2 2 3 5" xfId="7980"/>
    <cellStyle name="20% - Accent3 2 2 2 3 5 2" xfId="21984"/>
    <cellStyle name="20% - Accent3 2 2 2 3 5 2 2" xfId="49998"/>
    <cellStyle name="20% - Accent3 2 2 2 3 5 3" xfId="35994"/>
    <cellStyle name="20% - Accent3 2 2 2 3 6" xfId="14981"/>
    <cellStyle name="20% - Accent3 2 2 2 3 6 2" xfId="42995"/>
    <cellStyle name="20% - Accent3 2 2 2 3 7" xfId="28991"/>
    <cellStyle name="20% - Accent3 2 2 2 4" xfId="1247"/>
    <cellStyle name="20% - Accent3 2 2 2 4 2" xfId="3015"/>
    <cellStyle name="20% - Accent3 2 2 2 4 2 2" xfId="6519"/>
    <cellStyle name="20% - Accent3 2 2 2 4 2 2 2" xfId="13526"/>
    <cellStyle name="20% - Accent3 2 2 2 4 2 2 2 2" xfId="27530"/>
    <cellStyle name="20% - Accent3 2 2 2 4 2 2 2 2 2" xfId="55544"/>
    <cellStyle name="20% - Accent3 2 2 2 4 2 2 2 3" xfId="41540"/>
    <cellStyle name="20% - Accent3 2 2 2 4 2 2 3" xfId="20527"/>
    <cellStyle name="20% - Accent3 2 2 2 4 2 2 3 2" xfId="48541"/>
    <cellStyle name="20% - Accent3 2 2 2 4 2 2 4" xfId="34537"/>
    <cellStyle name="20% - Accent3 2 2 2 4 2 3" xfId="10025"/>
    <cellStyle name="20% - Accent3 2 2 2 4 2 3 2" xfId="24029"/>
    <cellStyle name="20% - Accent3 2 2 2 4 2 3 2 2" xfId="52043"/>
    <cellStyle name="20% - Accent3 2 2 2 4 2 3 3" xfId="38039"/>
    <cellStyle name="20% - Accent3 2 2 2 4 2 4" xfId="17026"/>
    <cellStyle name="20% - Accent3 2 2 2 4 2 4 2" xfId="45040"/>
    <cellStyle name="20% - Accent3 2 2 2 4 2 5" xfId="31036"/>
    <cellStyle name="20% - Accent3 2 2 2 4 3" xfId="4767"/>
    <cellStyle name="20% - Accent3 2 2 2 4 3 2" xfId="11774"/>
    <cellStyle name="20% - Accent3 2 2 2 4 3 2 2" xfId="25778"/>
    <cellStyle name="20% - Accent3 2 2 2 4 3 2 2 2" xfId="53792"/>
    <cellStyle name="20% - Accent3 2 2 2 4 3 2 3" xfId="39788"/>
    <cellStyle name="20% - Accent3 2 2 2 4 3 3" xfId="18775"/>
    <cellStyle name="20% - Accent3 2 2 2 4 3 3 2" xfId="46789"/>
    <cellStyle name="20% - Accent3 2 2 2 4 3 4" xfId="32785"/>
    <cellStyle name="20% - Accent3 2 2 2 4 4" xfId="8273"/>
    <cellStyle name="20% - Accent3 2 2 2 4 4 2" xfId="22277"/>
    <cellStyle name="20% - Accent3 2 2 2 4 4 2 2" xfId="50291"/>
    <cellStyle name="20% - Accent3 2 2 2 4 4 3" xfId="36287"/>
    <cellStyle name="20% - Accent3 2 2 2 4 5" xfId="15274"/>
    <cellStyle name="20% - Accent3 2 2 2 4 5 2" xfId="43288"/>
    <cellStyle name="20% - Accent3 2 2 2 4 6" xfId="29284"/>
    <cellStyle name="20% - Accent3 2 2 2 5" xfId="2140"/>
    <cellStyle name="20% - Accent3 2 2 2 5 2" xfId="5644"/>
    <cellStyle name="20% - Accent3 2 2 2 5 2 2" xfId="12651"/>
    <cellStyle name="20% - Accent3 2 2 2 5 2 2 2" xfId="26655"/>
    <cellStyle name="20% - Accent3 2 2 2 5 2 2 2 2" xfId="54669"/>
    <cellStyle name="20% - Accent3 2 2 2 5 2 2 3" xfId="40665"/>
    <cellStyle name="20% - Accent3 2 2 2 5 2 3" xfId="19652"/>
    <cellStyle name="20% - Accent3 2 2 2 5 2 3 2" xfId="47666"/>
    <cellStyle name="20% - Accent3 2 2 2 5 2 4" xfId="33662"/>
    <cellStyle name="20% - Accent3 2 2 2 5 3" xfId="9150"/>
    <cellStyle name="20% - Accent3 2 2 2 5 3 2" xfId="23154"/>
    <cellStyle name="20% - Accent3 2 2 2 5 3 2 2" xfId="51168"/>
    <cellStyle name="20% - Accent3 2 2 2 5 3 3" xfId="37164"/>
    <cellStyle name="20% - Accent3 2 2 2 5 4" xfId="16151"/>
    <cellStyle name="20% - Accent3 2 2 2 5 4 2" xfId="44165"/>
    <cellStyle name="20% - Accent3 2 2 2 5 5" xfId="30161"/>
    <cellStyle name="20% - Accent3 2 2 2 6" xfId="3892"/>
    <cellStyle name="20% - Accent3 2 2 2 6 2" xfId="10899"/>
    <cellStyle name="20% - Accent3 2 2 2 6 2 2" xfId="24903"/>
    <cellStyle name="20% - Accent3 2 2 2 6 2 2 2" xfId="52917"/>
    <cellStyle name="20% - Accent3 2 2 2 6 2 3" xfId="38913"/>
    <cellStyle name="20% - Accent3 2 2 2 6 3" xfId="17900"/>
    <cellStyle name="20% - Accent3 2 2 2 6 3 2" xfId="45914"/>
    <cellStyle name="20% - Accent3 2 2 2 6 4" xfId="31910"/>
    <cellStyle name="20% - Accent3 2 2 2 7" xfId="7398"/>
    <cellStyle name="20% - Accent3 2 2 2 7 2" xfId="21402"/>
    <cellStyle name="20% - Accent3 2 2 2 7 2 2" xfId="49416"/>
    <cellStyle name="20% - Accent3 2 2 2 7 3" xfId="35412"/>
    <cellStyle name="20% - Accent3 2 2 2 8" xfId="14399"/>
    <cellStyle name="20% - Accent3 2 2 2 8 2" xfId="42413"/>
    <cellStyle name="20% - Accent3 2 2 2 9" xfId="28409"/>
    <cellStyle name="20% - Accent3 2 2 3" xfId="466"/>
    <cellStyle name="20% - Accent3 2 2 3 2" xfId="757"/>
    <cellStyle name="20% - Accent3 2 2 3 2 2" xfId="1635"/>
    <cellStyle name="20% - Accent3 2 2 3 2 2 2" xfId="3403"/>
    <cellStyle name="20% - Accent3 2 2 3 2 2 2 2" xfId="6907"/>
    <cellStyle name="20% - Accent3 2 2 3 2 2 2 2 2" xfId="13914"/>
    <cellStyle name="20% - Accent3 2 2 3 2 2 2 2 2 2" xfId="27918"/>
    <cellStyle name="20% - Accent3 2 2 3 2 2 2 2 2 2 2" xfId="55932"/>
    <cellStyle name="20% - Accent3 2 2 3 2 2 2 2 2 3" xfId="41928"/>
    <cellStyle name="20% - Accent3 2 2 3 2 2 2 2 3" xfId="20915"/>
    <cellStyle name="20% - Accent3 2 2 3 2 2 2 2 3 2" xfId="48929"/>
    <cellStyle name="20% - Accent3 2 2 3 2 2 2 2 4" xfId="34925"/>
    <cellStyle name="20% - Accent3 2 2 3 2 2 2 3" xfId="10413"/>
    <cellStyle name="20% - Accent3 2 2 3 2 2 2 3 2" xfId="24417"/>
    <cellStyle name="20% - Accent3 2 2 3 2 2 2 3 2 2" xfId="52431"/>
    <cellStyle name="20% - Accent3 2 2 3 2 2 2 3 3" xfId="38427"/>
    <cellStyle name="20% - Accent3 2 2 3 2 2 2 4" xfId="17414"/>
    <cellStyle name="20% - Accent3 2 2 3 2 2 2 4 2" xfId="45428"/>
    <cellStyle name="20% - Accent3 2 2 3 2 2 2 5" xfId="31424"/>
    <cellStyle name="20% - Accent3 2 2 3 2 2 3" xfId="5155"/>
    <cellStyle name="20% - Accent3 2 2 3 2 2 3 2" xfId="12162"/>
    <cellStyle name="20% - Accent3 2 2 3 2 2 3 2 2" xfId="26166"/>
    <cellStyle name="20% - Accent3 2 2 3 2 2 3 2 2 2" xfId="54180"/>
    <cellStyle name="20% - Accent3 2 2 3 2 2 3 2 3" xfId="40176"/>
    <cellStyle name="20% - Accent3 2 2 3 2 2 3 3" xfId="19163"/>
    <cellStyle name="20% - Accent3 2 2 3 2 2 3 3 2" xfId="47177"/>
    <cellStyle name="20% - Accent3 2 2 3 2 2 3 4" xfId="33173"/>
    <cellStyle name="20% - Accent3 2 2 3 2 2 4" xfId="8661"/>
    <cellStyle name="20% - Accent3 2 2 3 2 2 4 2" xfId="22665"/>
    <cellStyle name="20% - Accent3 2 2 3 2 2 4 2 2" xfId="50679"/>
    <cellStyle name="20% - Accent3 2 2 3 2 2 4 3" xfId="36675"/>
    <cellStyle name="20% - Accent3 2 2 3 2 2 5" xfId="15662"/>
    <cellStyle name="20% - Accent3 2 2 3 2 2 5 2" xfId="43676"/>
    <cellStyle name="20% - Accent3 2 2 3 2 2 6" xfId="29672"/>
    <cellStyle name="20% - Accent3 2 2 3 2 3" xfId="2528"/>
    <cellStyle name="20% - Accent3 2 2 3 2 3 2" xfId="6032"/>
    <cellStyle name="20% - Accent3 2 2 3 2 3 2 2" xfId="13039"/>
    <cellStyle name="20% - Accent3 2 2 3 2 3 2 2 2" xfId="27043"/>
    <cellStyle name="20% - Accent3 2 2 3 2 3 2 2 2 2" xfId="55057"/>
    <cellStyle name="20% - Accent3 2 2 3 2 3 2 2 3" xfId="41053"/>
    <cellStyle name="20% - Accent3 2 2 3 2 3 2 3" xfId="20040"/>
    <cellStyle name="20% - Accent3 2 2 3 2 3 2 3 2" xfId="48054"/>
    <cellStyle name="20% - Accent3 2 2 3 2 3 2 4" xfId="34050"/>
    <cellStyle name="20% - Accent3 2 2 3 2 3 3" xfId="9538"/>
    <cellStyle name="20% - Accent3 2 2 3 2 3 3 2" xfId="23542"/>
    <cellStyle name="20% - Accent3 2 2 3 2 3 3 2 2" xfId="51556"/>
    <cellStyle name="20% - Accent3 2 2 3 2 3 3 3" xfId="37552"/>
    <cellStyle name="20% - Accent3 2 2 3 2 3 4" xfId="16539"/>
    <cellStyle name="20% - Accent3 2 2 3 2 3 4 2" xfId="44553"/>
    <cellStyle name="20% - Accent3 2 2 3 2 3 5" xfId="30549"/>
    <cellStyle name="20% - Accent3 2 2 3 2 4" xfId="4280"/>
    <cellStyle name="20% - Accent3 2 2 3 2 4 2" xfId="11287"/>
    <cellStyle name="20% - Accent3 2 2 3 2 4 2 2" xfId="25291"/>
    <cellStyle name="20% - Accent3 2 2 3 2 4 2 2 2" xfId="53305"/>
    <cellStyle name="20% - Accent3 2 2 3 2 4 2 3" xfId="39301"/>
    <cellStyle name="20% - Accent3 2 2 3 2 4 3" xfId="18288"/>
    <cellStyle name="20% - Accent3 2 2 3 2 4 3 2" xfId="46302"/>
    <cellStyle name="20% - Accent3 2 2 3 2 4 4" xfId="32298"/>
    <cellStyle name="20% - Accent3 2 2 3 2 5" xfId="7786"/>
    <cellStyle name="20% - Accent3 2 2 3 2 5 2" xfId="21790"/>
    <cellStyle name="20% - Accent3 2 2 3 2 5 2 2" xfId="49804"/>
    <cellStyle name="20% - Accent3 2 2 3 2 5 3" xfId="35800"/>
    <cellStyle name="20% - Accent3 2 2 3 2 6" xfId="14787"/>
    <cellStyle name="20% - Accent3 2 2 3 2 6 2" xfId="42801"/>
    <cellStyle name="20% - Accent3 2 2 3 2 7" xfId="28797"/>
    <cellStyle name="20% - Accent3 2 2 3 3" xfId="1048"/>
    <cellStyle name="20% - Accent3 2 2 3 3 2" xfId="1926"/>
    <cellStyle name="20% - Accent3 2 2 3 3 2 2" xfId="3694"/>
    <cellStyle name="20% - Accent3 2 2 3 3 2 2 2" xfId="7198"/>
    <cellStyle name="20% - Accent3 2 2 3 3 2 2 2 2" xfId="14205"/>
    <cellStyle name="20% - Accent3 2 2 3 3 2 2 2 2 2" xfId="28209"/>
    <cellStyle name="20% - Accent3 2 2 3 3 2 2 2 2 2 2" xfId="56223"/>
    <cellStyle name="20% - Accent3 2 2 3 3 2 2 2 2 3" xfId="42219"/>
    <cellStyle name="20% - Accent3 2 2 3 3 2 2 2 3" xfId="21206"/>
    <cellStyle name="20% - Accent3 2 2 3 3 2 2 2 3 2" xfId="49220"/>
    <cellStyle name="20% - Accent3 2 2 3 3 2 2 2 4" xfId="35216"/>
    <cellStyle name="20% - Accent3 2 2 3 3 2 2 3" xfId="10704"/>
    <cellStyle name="20% - Accent3 2 2 3 3 2 2 3 2" xfId="24708"/>
    <cellStyle name="20% - Accent3 2 2 3 3 2 2 3 2 2" xfId="52722"/>
    <cellStyle name="20% - Accent3 2 2 3 3 2 2 3 3" xfId="38718"/>
    <cellStyle name="20% - Accent3 2 2 3 3 2 2 4" xfId="17705"/>
    <cellStyle name="20% - Accent3 2 2 3 3 2 2 4 2" xfId="45719"/>
    <cellStyle name="20% - Accent3 2 2 3 3 2 2 5" xfId="31715"/>
    <cellStyle name="20% - Accent3 2 2 3 3 2 3" xfId="5446"/>
    <cellStyle name="20% - Accent3 2 2 3 3 2 3 2" xfId="12453"/>
    <cellStyle name="20% - Accent3 2 2 3 3 2 3 2 2" xfId="26457"/>
    <cellStyle name="20% - Accent3 2 2 3 3 2 3 2 2 2" xfId="54471"/>
    <cellStyle name="20% - Accent3 2 2 3 3 2 3 2 3" xfId="40467"/>
    <cellStyle name="20% - Accent3 2 2 3 3 2 3 3" xfId="19454"/>
    <cellStyle name="20% - Accent3 2 2 3 3 2 3 3 2" xfId="47468"/>
    <cellStyle name="20% - Accent3 2 2 3 3 2 3 4" xfId="33464"/>
    <cellStyle name="20% - Accent3 2 2 3 3 2 4" xfId="8952"/>
    <cellStyle name="20% - Accent3 2 2 3 3 2 4 2" xfId="22956"/>
    <cellStyle name="20% - Accent3 2 2 3 3 2 4 2 2" xfId="50970"/>
    <cellStyle name="20% - Accent3 2 2 3 3 2 4 3" xfId="36966"/>
    <cellStyle name="20% - Accent3 2 2 3 3 2 5" xfId="15953"/>
    <cellStyle name="20% - Accent3 2 2 3 3 2 5 2" xfId="43967"/>
    <cellStyle name="20% - Accent3 2 2 3 3 2 6" xfId="29963"/>
    <cellStyle name="20% - Accent3 2 2 3 3 3" xfId="2819"/>
    <cellStyle name="20% - Accent3 2 2 3 3 3 2" xfId="6323"/>
    <cellStyle name="20% - Accent3 2 2 3 3 3 2 2" xfId="13330"/>
    <cellStyle name="20% - Accent3 2 2 3 3 3 2 2 2" xfId="27334"/>
    <cellStyle name="20% - Accent3 2 2 3 3 3 2 2 2 2" xfId="55348"/>
    <cellStyle name="20% - Accent3 2 2 3 3 3 2 2 3" xfId="41344"/>
    <cellStyle name="20% - Accent3 2 2 3 3 3 2 3" xfId="20331"/>
    <cellStyle name="20% - Accent3 2 2 3 3 3 2 3 2" xfId="48345"/>
    <cellStyle name="20% - Accent3 2 2 3 3 3 2 4" xfId="34341"/>
    <cellStyle name="20% - Accent3 2 2 3 3 3 3" xfId="9829"/>
    <cellStyle name="20% - Accent3 2 2 3 3 3 3 2" xfId="23833"/>
    <cellStyle name="20% - Accent3 2 2 3 3 3 3 2 2" xfId="51847"/>
    <cellStyle name="20% - Accent3 2 2 3 3 3 3 3" xfId="37843"/>
    <cellStyle name="20% - Accent3 2 2 3 3 3 4" xfId="16830"/>
    <cellStyle name="20% - Accent3 2 2 3 3 3 4 2" xfId="44844"/>
    <cellStyle name="20% - Accent3 2 2 3 3 3 5" xfId="30840"/>
    <cellStyle name="20% - Accent3 2 2 3 3 4" xfId="4571"/>
    <cellStyle name="20% - Accent3 2 2 3 3 4 2" xfId="11578"/>
    <cellStyle name="20% - Accent3 2 2 3 3 4 2 2" xfId="25582"/>
    <cellStyle name="20% - Accent3 2 2 3 3 4 2 2 2" xfId="53596"/>
    <cellStyle name="20% - Accent3 2 2 3 3 4 2 3" xfId="39592"/>
    <cellStyle name="20% - Accent3 2 2 3 3 4 3" xfId="18579"/>
    <cellStyle name="20% - Accent3 2 2 3 3 4 3 2" xfId="46593"/>
    <cellStyle name="20% - Accent3 2 2 3 3 4 4" xfId="32589"/>
    <cellStyle name="20% - Accent3 2 2 3 3 5" xfId="8077"/>
    <cellStyle name="20% - Accent3 2 2 3 3 5 2" xfId="22081"/>
    <cellStyle name="20% - Accent3 2 2 3 3 5 2 2" xfId="50095"/>
    <cellStyle name="20% - Accent3 2 2 3 3 5 3" xfId="36091"/>
    <cellStyle name="20% - Accent3 2 2 3 3 6" xfId="15078"/>
    <cellStyle name="20% - Accent3 2 2 3 3 6 2" xfId="43092"/>
    <cellStyle name="20% - Accent3 2 2 3 3 7" xfId="29088"/>
    <cellStyle name="20% - Accent3 2 2 3 4" xfId="1344"/>
    <cellStyle name="20% - Accent3 2 2 3 4 2" xfId="3112"/>
    <cellStyle name="20% - Accent3 2 2 3 4 2 2" xfId="6616"/>
    <cellStyle name="20% - Accent3 2 2 3 4 2 2 2" xfId="13623"/>
    <cellStyle name="20% - Accent3 2 2 3 4 2 2 2 2" xfId="27627"/>
    <cellStyle name="20% - Accent3 2 2 3 4 2 2 2 2 2" xfId="55641"/>
    <cellStyle name="20% - Accent3 2 2 3 4 2 2 2 3" xfId="41637"/>
    <cellStyle name="20% - Accent3 2 2 3 4 2 2 3" xfId="20624"/>
    <cellStyle name="20% - Accent3 2 2 3 4 2 2 3 2" xfId="48638"/>
    <cellStyle name="20% - Accent3 2 2 3 4 2 2 4" xfId="34634"/>
    <cellStyle name="20% - Accent3 2 2 3 4 2 3" xfId="10122"/>
    <cellStyle name="20% - Accent3 2 2 3 4 2 3 2" xfId="24126"/>
    <cellStyle name="20% - Accent3 2 2 3 4 2 3 2 2" xfId="52140"/>
    <cellStyle name="20% - Accent3 2 2 3 4 2 3 3" xfId="38136"/>
    <cellStyle name="20% - Accent3 2 2 3 4 2 4" xfId="17123"/>
    <cellStyle name="20% - Accent3 2 2 3 4 2 4 2" xfId="45137"/>
    <cellStyle name="20% - Accent3 2 2 3 4 2 5" xfId="31133"/>
    <cellStyle name="20% - Accent3 2 2 3 4 3" xfId="4864"/>
    <cellStyle name="20% - Accent3 2 2 3 4 3 2" xfId="11871"/>
    <cellStyle name="20% - Accent3 2 2 3 4 3 2 2" xfId="25875"/>
    <cellStyle name="20% - Accent3 2 2 3 4 3 2 2 2" xfId="53889"/>
    <cellStyle name="20% - Accent3 2 2 3 4 3 2 3" xfId="39885"/>
    <cellStyle name="20% - Accent3 2 2 3 4 3 3" xfId="18872"/>
    <cellStyle name="20% - Accent3 2 2 3 4 3 3 2" xfId="46886"/>
    <cellStyle name="20% - Accent3 2 2 3 4 3 4" xfId="32882"/>
    <cellStyle name="20% - Accent3 2 2 3 4 4" xfId="8370"/>
    <cellStyle name="20% - Accent3 2 2 3 4 4 2" xfId="22374"/>
    <cellStyle name="20% - Accent3 2 2 3 4 4 2 2" xfId="50388"/>
    <cellStyle name="20% - Accent3 2 2 3 4 4 3" xfId="36384"/>
    <cellStyle name="20% - Accent3 2 2 3 4 5" xfId="15371"/>
    <cellStyle name="20% - Accent3 2 2 3 4 5 2" xfId="43385"/>
    <cellStyle name="20% - Accent3 2 2 3 4 6" xfId="29381"/>
    <cellStyle name="20% - Accent3 2 2 3 5" xfId="2237"/>
    <cellStyle name="20% - Accent3 2 2 3 5 2" xfId="5741"/>
    <cellStyle name="20% - Accent3 2 2 3 5 2 2" xfId="12748"/>
    <cellStyle name="20% - Accent3 2 2 3 5 2 2 2" xfId="26752"/>
    <cellStyle name="20% - Accent3 2 2 3 5 2 2 2 2" xfId="54766"/>
    <cellStyle name="20% - Accent3 2 2 3 5 2 2 3" xfId="40762"/>
    <cellStyle name="20% - Accent3 2 2 3 5 2 3" xfId="19749"/>
    <cellStyle name="20% - Accent3 2 2 3 5 2 3 2" xfId="47763"/>
    <cellStyle name="20% - Accent3 2 2 3 5 2 4" xfId="33759"/>
    <cellStyle name="20% - Accent3 2 2 3 5 3" xfId="9247"/>
    <cellStyle name="20% - Accent3 2 2 3 5 3 2" xfId="23251"/>
    <cellStyle name="20% - Accent3 2 2 3 5 3 2 2" xfId="51265"/>
    <cellStyle name="20% - Accent3 2 2 3 5 3 3" xfId="37261"/>
    <cellStyle name="20% - Accent3 2 2 3 5 4" xfId="16248"/>
    <cellStyle name="20% - Accent3 2 2 3 5 4 2" xfId="44262"/>
    <cellStyle name="20% - Accent3 2 2 3 5 5" xfId="30258"/>
    <cellStyle name="20% - Accent3 2 2 3 6" xfId="3989"/>
    <cellStyle name="20% - Accent3 2 2 3 6 2" xfId="10996"/>
    <cellStyle name="20% - Accent3 2 2 3 6 2 2" xfId="25000"/>
    <cellStyle name="20% - Accent3 2 2 3 6 2 2 2" xfId="53014"/>
    <cellStyle name="20% - Accent3 2 2 3 6 2 3" xfId="39010"/>
    <cellStyle name="20% - Accent3 2 2 3 6 3" xfId="17997"/>
    <cellStyle name="20% - Accent3 2 2 3 6 3 2" xfId="46011"/>
    <cellStyle name="20% - Accent3 2 2 3 6 4" xfId="32007"/>
    <cellStyle name="20% - Accent3 2 2 3 7" xfId="7495"/>
    <cellStyle name="20% - Accent3 2 2 3 7 2" xfId="21499"/>
    <cellStyle name="20% - Accent3 2 2 3 7 2 2" xfId="49513"/>
    <cellStyle name="20% - Accent3 2 2 3 7 3" xfId="35509"/>
    <cellStyle name="20% - Accent3 2 2 3 8" xfId="14496"/>
    <cellStyle name="20% - Accent3 2 2 3 8 2" xfId="42510"/>
    <cellStyle name="20% - Accent3 2 2 3 9" xfId="28506"/>
    <cellStyle name="20% - Accent3 2 2 4" xfId="563"/>
    <cellStyle name="20% - Accent3 2 2 4 2" xfId="1441"/>
    <cellStyle name="20% - Accent3 2 2 4 2 2" xfId="3209"/>
    <cellStyle name="20% - Accent3 2 2 4 2 2 2" xfId="6713"/>
    <cellStyle name="20% - Accent3 2 2 4 2 2 2 2" xfId="13720"/>
    <cellStyle name="20% - Accent3 2 2 4 2 2 2 2 2" xfId="27724"/>
    <cellStyle name="20% - Accent3 2 2 4 2 2 2 2 2 2" xfId="55738"/>
    <cellStyle name="20% - Accent3 2 2 4 2 2 2 2 3" xfId="41734"/>
    <cellStyle name="20% - Accent3 2 2 4 2 2 2 3" xfId="20721"/>
    <cellStyle name="20% - Accent3 2 2 4 2 2 2 3 2" xfId="48735"/>
    <cellStyle name="20% - Accent3 2 2 4 2 2 2 4" xfId="34731"/>
    <cellStyle name="20% - Accent3 2 2 4 2 2 3" xfId="10219"/>
    <cellStyle name="20% - Accent3 2 2 4 2 2 3 2" xfId="24223"/>
    <cellStyle name="20% - Accent3 2 2 4 2 2 3 2 2" xfId="52237"/>
    <cellStyle name="20% - Accent3 2 2 4 2 2 3 3" xfId="38233"/>
    <cellStyle name="20% - Accent3 2 2 4 2 2 4" xfId="17220"/>
    <cellStyle name="20% - Accent3 2 2 4 2 2 4 2" xfId="45234"/>
    <cellStyle name="20% - Accent3 2 2 4 2 2 5" xfId="31230"/>
    <cellStyle name="20% - Accent3 2 2 4 2 3" xfId="4961"/>
    <cellStyle name="20% - Accent3 2 2 4 2 3 2" xfId="11968"/>
    <cellStyle name="20% - Accent3 2 2 4 2 3 2 2" xfId="25972"/>
    <cellStyle name="20% - Accent3 2 2 4 2 3 2 2 2" xfId="53986"/>
    <cellStyle name="20% - Accent3 2 2 4 2 3 2 3" xfId="39982"/>
    <cellStyle name="20% - Accent3 2 2 4 2 3 3" xfId="18969"/>
    <cellStyle name="20% - Accent3 2 2 4 2 3 3 2" xfId="46983"/>
    <cellStyle name="20% - Accent3 2 2 4 2 3 4" xfId="32979"/>
    <cellStyle name="20% - Accent3 2 2 4 2 4" xfId="8467"/>
    <cellStyle name="20% - Accent3 2 2 4 2 4 2" xfId="22471"/>
    <cellStyle name="20% - Accent3 2 2 4 2 4 2 2" xfId="50485"/>
    <cellStyle name="20% - Accent3 2 2 4 2 4 3" xfId="36481"/>
    <cellStyle name="20% - Accent3 2 2 4 2 5" xfId="15468"/>
    <cellStyle name="20% - Accent3 2 2 4 2 5 2" xfId="43482"/>
    <cellStyle name="20% - Accent3 2 2 4 2 6" xfId="29478"/>
    <cellStyle name="20% - Accent3 2 2 4 3" xfId="2334"/>
    <cellStyle name="20% - Accent3 2 2 4 3 2" xfId="5838"/>
    <cellStyle name="20% - Accent3 2 2 4 3 2 2" xfId="12845"/>
    <cellStyle name="20% - Accent3 2 2 4 3 2 2 2" xfId="26849"/>
    <cellStyle name="20% - Accent3 2 2 4 3 2 2 2 2" xfId="54863"/>
    <cellStyle name="20% - Accent3 2 2 4 3 2 2 3" xfId="40859"/>
    <cellStyle name="20% - Accent3 2 2 4 3 2 3" xfId="19846"/>
    <cellStyle name="20% - Accent3 2 2 4 3 2 3 2" xfId="47860"/>
    <cellStyle name="20% - Accent3 2 2 4 3 2 4" xfId="33856"/>
    <cellStyle name="20% - Accent3 2 2 4 3 3" xfId="9344"/>
    <cellStyle name="20% - Accent3 2 2 4 3 3 2" xfId="23348"/>
    <cellStyle name="20% - Accent3 2 2 4 3 3 2 2" xfId="51362"/>
    <cellStyle name="20% - Accent3 2 2 4 3 3 3" xfId="37358"/>
    <cellStyle name="20% - Accent3 2 2 4 3 4" xfId="16345"/>
    <cellStyle name="20% - Accent3 2 2 4 3 4 2" xfId="44359"/>
    <cellStyle name="20% - Accent3 2 2 4 3 5" xfId="30355"/>
    <cellStyle name="20% - Accent3 2 2 4 4" xfId="4086"/>
    <cellStyle name="20% - Accent3 2 2 4 4 2" xfId="11093"/>
    <cellStyle name="20% - Accent3 2 2 4 4 2 2" xfId="25097"/>
    <cellStyle name="20% - Accent3 2 2 4 4 2 2 2" xfId="53111"/>
    <cellStyle name="20% - Accent3 2 2 4 4 2 3" xfId="39107"/>
    <cellStyle name="20% - Accent3 2 2 4 4 3" xfId="18094"/>
    <cellStyle name="20% - Accent3 2 2 4 4 3 2" xfId="46108"/>
    <cellStyle name="20% - Accent3 2 2 4 4 4" xfId="32104"/>
    <cellStyle name="20% - Accent3 2 2 4 5" xfId="7592"/>
    <cellStyle name="20% - Accent3 2 2 4 5 2" xfId="21596"/>
    <cellStyle name="20% - Accent3 2 2 4 5 2 2" xfId="49610"/>
    <cellStyle name="20% - Accent3 2 2 4 5 3" xfId="35606"/>
    <cellStyle name="20% - Accent3 2 2 4 6" xfId="14593"/>
    <cellStyle name="20% - Accent3 2 2 4 6 2" xfId="42607"/>
    <cellStyle name="20% - Accent3 2 2 4 7" xfId="28603"/>
    <cellStyle name="20% - Accent3 2 2 5" xfId="854"/>
    <cellStyle name="20% - Accent3 2 2 5 2" xfId="1732"/>
    <cellStyle name="20% - Accent3 2 2 5 2 2" xfId="3500"/>
    <cellStyle name="20% - Accent3 2 2 5 2 2 2" xfId="7004"/>
    <cellStyle name="20% - Accent3 2 2 5 2 2 2 2" xfId="14011"/>
    <cellStyle name="20% - Accent3 2 2 5 2 2 2 2 2" xfId="28015"/>
    <cellStyle name="20% - Accent3 2 2 5 2 2 2 2 2 2" xfId="56029"/>
    <cellStyle name="20% - Accent3 2 2 5 2 2 2 2 3" xfId="42025"/>
    <cellStyle name="20% - Accent3 2 2 5 2 2 2 3" xfId="21012"/>
    <cellStyle name="20% - Accent3 2 2 5 2 2 2 3 2" xfId="49026"/>
    <cellStyle name="20% - Accent3 2 2 5 2 2 2 4" xfId="35022"/>
    <cellStyle name="20% - Accent3 2 2 5 2 2 3" xfId="10510"/>
    <cellStyle name="20% - Accent3 2 2 5 2 2 3 2" xfId="24514"/>
    <cellStyle name="20% - Accent3 2 2 5 2 2 3 2 2" xfId="52528"/>
    <cellStyle name="20% - Accent3 2 2 5 2 2 3 3" xfId="38524"/>
    <cellStyle name="20% - Accent3 2 2 5 2 2 4" xfId="17511"/>
    <cellStyle name="20% - Accent3 2 2 5 2 2 4 2" xfId="45525"/>
    <cellStyle name="20% - Accent3 2 2 5 2 2 5" xfId="31521"/>
    <cellStyle name="20% - Accent3 2 2 5 2 3" xfId="5252"/>
    <cellStyle name="20% - Accent3 2 2 5 2 3 2" xfId="12259"/>
    <cellStyle name="20% - Accent3 2 2 5 2 3 2 2" xfId="26263"/>
    <cellStyle name="20% - Accent3 2 2 5 2 3 2 2 2" xfId="54277"/>
    <cellStyle name="20% - Accent3 2 2 5 2 3 2 3" xfId="40273"/>
    <cellStyle name="20% - Accent3 2 2 5 2 3 3" xfId="19260"/>
    <cellStyle name="20% - Accent3 2 2 5 2 3 3 2" xfId="47274"/>
    <cellStyle name="20% - Accent3 2 2 5 2 3 4" xfId="33270"/>
    <cellStyle name="20% - Accent3 2 2 5 2 4" xfId="8758"/>
    <cellStyle name="20% - Accent3 2 2 5 2 4 2" xfId="22762"/>
    <cellStyle name="20% - Accent3 2 2 5 2 4 2 2" xfId="50776"/>
    <cellStyle name="20% - Accent3 2 2 5 2 4 3" xfId="36772"/>
    <cellStyle name="20% - Accent3 2 2 5 2 5" xfId="15759"/>
    <cellStyle name="20% - Accent3 2 2 5 2 5 2" xfId="43773"/>
    <cellStyle name="20% - Accent3 2 2 5 2 6" xfId="29769"/>
    <cellStyle name="20% - Accent3 2 2 5 3" xfId="2625"/>
    <cellStyle name="20% - Accent3 2 2 5 3 2" xfId="6129"/>
    <cellStyle name="20% - Accent3 2 2 5 3 2 2" xfId="13136"/>
    <cellStyle name="20% - Accent3 2 2 5 3 2 2 2" xfId="27140"/>
    <cellStyle name="20% - Accent3 2 2 5 3 2 2 2 2" xfId="55154"/>
    <cellStyle name="20% - Accent3 2 2 5 3 2 2 3" xfId="41150"/>
    <cellStyle name="20% - Accent3 2 2 5 3 2 3" xfId="20137"/>
    <cellStyle name="20% - Accent3 2 2 5 3 2 3 2" xfId="48151"/>
    <cellStyle name="20% - Accent3 2 2 5 3 2 4" xfId="34147"/>
    <cellStyle name="20% - Accent3 2 2 5 3 3" xfId="9635"/>
    <cellStyle name="20% - Accent3 2 2 5 3 3 2" xfId="23639"/>
    <cellStyle name="20% - Accent3 2 2 5 3 3 2 2" xfId="51653"/>
    <cellStyle name="20% - Accent3 2 2 5 3 3 3" xfId="37649"/>
    <cellStyle name="20% - Accent3 2 2 5 3 4" xfId="16636"/>
    <cellStyle name="20% - Accent3 2 2 5 3 4 2" xfId="44650"/>
    <cellStyle name="20% - Accent3 2 2 5 3 5" xfId="30646"/>
    <cellStyle name="20% - Accent3 2 2 5 4" xfId="4377"/>
    <cellStyle name="20% - Accent3 2 2 5 4 2" xfId="11384"/>
    <cellStyle name="20% - Accent3 2 2 5 4 2 2" xfId="25388"/>
    <cellStyle name="20% - Accent3 2 2 5 4 2 2 2" xfId="53402"/>
    <cellStyle name="20% - Accent3 2 2 5 4 2 3" xfId="39398"/>
    <cellStyle name="20% - Accent3 2 2 5 4 3" xfId="18385"/>
    <cellStyle name="20% - Accent3 2 2 5 4 3 2" xfId="46399"/>
    <cellStyle name="20% - Accent3 2 2 5 4 4" xfId="32395"/>
    <cellStyle name="20% - Accent3 2 2 5 5" xfId="7883"/>
    <cellStyle name="20% - Accent3 2 2 5 5 2" xfId="21887"/>
    <cellStyle name="20% - Accent3 2 2 5 5 2 2" xfId="49901"/>
    <cellStyle name="20% - Accent3 2 2 5 5 3" xfId="35897"/>
    <cellStyle name="20% - Accent3 2 2 5 6" xfId="14884"/>
    <cellStyle name="20% - Accent3 2 2 5 6 2" xfId="42898"/>
    <cellStyle name="20% - Accent3 2 2 5 7" xfId="28894"/>
    <cellStyle name="20% - Accent3 2 2 6" xfId="1150"/>
    <cellStyle name="20% - Accent3 2 2 6 2" xfId="2918"/>
    <cellStyle name="20% - Accent3 2 2 6 2 2" xfId="6422"/>
    <cellStyle name="20% - Accent3 2 2 6 2 2 2" xfId="13429"/>
    <cellStyle name="20% - Accent3 2 2 6 2 2 2 2" xfId="27433"/>
    <cellStyle name="20% - Accent3 2 2 6 2 2 2 2 2" xfId="55447"/>
    <cellStyle name="20% - Accent3 2 2 6 2 2 2 3" xfId="41443"/>
    <cellStyle name="20% - Accent3 2 2 6 2 2 3" xfId="20430"/>
    <cellStyle name="20% - Accent3 2 2 6 2 2 3 2" xfId="48444"/>
    <cellStyle name="20% - Accent3 2 2 6 2 2 4" xfId="34440"/>
    <cellStyle name="20% - Accent3 2 2 6 2 3" xfId="9928"/>
    <cellStyle name="20% - Accent3 2 2 6 2 3 2" xfId="23932"/>
    <cellStyle name="20% - Accent3 2 2 6 2 3 2 2" xfId="51946"/>
    <cellStyle name="20% - Accent3 2 2 6 2 3 3" xfId="37942"/>
    <cellStyle name="20% - Accent3 2 2 6 2 4" xfId="16929"/>
    <cellStyle name="20% - Accent3 2 2 6 2 4 2" xfId="44943"/>
    <cellStyle name="20% - Accent3 2 2 6 2 5" xfId="30939"/>
    <cellStyle name="20% - Accent3 2 2 6 3" xfId="4670"/>
    <cellStyle name="20% - Accent3 2 2 6 3 2" xfId="11677"/>
    <cellStyle name="20% - Accent3 2 2 6 3 2 2" xfId="25681"/>
    <cellStyle name="20% - Accent3 2 2 6 3 2 2 2" xfId="53695"/>
    <cellStyle name="20% - Accent3 2 2 6 3 2 3" xfId="39691"/>
    <cellStyle name="20% - Accent3 2 2 6 3 3" xfId="18678"/>
    <cellStyle name="20% - Accent3 2 2 6 3 3 2" xfId="46692"/>
    <cellStyle name="20% - Accent3 2 2 6 3 4" xfId="32688"/>
    <cellStyle name="20% - Accent3 2 2 6 4" xfId="8176"/>
    <cellStyle name="20% - Accent3 2 2 6 4 2" xfId="22180"/>
    <cellStyle name="20% - Accent3 2 2 6 4 2 2" xfId="50194"/>
    <cellStyle name="20% - Accent3 2 2 6 4 3" xfId="36190"/>
    <cellStyle name="20% - Accent3 2 2 6 5" xfId="15177"/>
    <cellStyle name="20% - Accent3 2 2 6 5 2" xfId="43191"/>
    <cellStyle name="20% - Accent3 2 2 6 6" xfId="29187"/>
    <cellStyle name="20% - Accent3 2 2 7" xfId="2039"/>
    <cellStyle name="20% - Accent3 2 2 7 2" xfId="5547"/>
    <cellStyle name="20% - Accent3 2 2 7 2 2" xfId="12554"/>
    <cellStyle name="20% - Accent3 2 2 7 2 2 2" xfId="26558"/>
    <cellStyle name="20% - Accent3 2 2 7 2 2 2 2" xfId="54572"/>
    <cellStyle name="20% - Accent3 2 2 7 2 2 3" xfId="40568"/>
    <cellStyle name="20% - Accent3 2 2 7 2 3" xfId="19555"/>
    <cellStyle name="20% - Accent3 2 2 7 2 3 2" xfId="47569"/>
    <cellStyle name="20% - Accent3 2 2 7 2 4" xfId="33565"/>
    <cellStyle name="20% - Accent3 2 2 7 3" xfId="9053"/>
    <cellStyle name="20% - Accent3 2 2 7 3 2" xfId="23057"/>
    <cellStyle name="20% - Accent3 2 2 7 3 2 2" xfId="51071"/>
    <cellStyle name="20% - Accent3 2 2 7 3 3" xfId="37067"/>
    <cellStyle name="20% - Accent3 2 2 7 4" xfId="16054"/>
    <cellStyle name="20% - Accent3 2 2 7 4 2" xfId="44068"/>
    <cellStyle name="20% - Accent3 2 2 7 5" xfId="30064"/>
    <cellStyle name="20% - Accent3 2 2 8" xfId="3795"/>
    <cellStyle name="20% - Accent3 2 2 8 2" xfId="10802"/>
    <cellStyle name="20% - Accent3 2 2 8 2 2" xfId="24806"/>
    <cellStyle name="20% - Accent3 2 2 8 2 2 2" xfId="52820"/>
    <cellStyle name="20% - Accent3 2 2 8 2 3" xfId="38816"/>
    <cellStyle name="20% - Accent3 2 2 8 3" xfId="17803"/>
    <cellStyle name="20% - Accent3 2 2 8 3 2" xfId="45817"/>
    <cellStyle name="20% - Accent3 2 2 8 4" xfId="31813"/>
    <cellStyle name="20% - Accent3 2 2 9" xfId="7301"/>
    <cellStyle name="20% - Accent3 2 2 9 2" xfId="21305"/>
    <cellStyle name="20% - Accent3 2 2 9 2 2" xfId="49319"/>
    <cellStyle name="20% - Accent3 2 2 9 3" xfId="35315"/>
    <cellStyle name="20% - Accent3 2 3" xfId="318"/>
    <cellStyle name="20% - Accent3 2 3 2" xfId="611"/>
    <cellStyle name="20% - Accent3 2 3 2 2" xfId="1489"/>
    <cellStyle name="20% - Accent3 2 3 2 2 2" xfId="3257"/>
    <cellStyle name="20% - Accent3 2 3 2 2 2 2" xfId="6761"/>
    <cellStyle name="20% - Accent3 2 3 2 2 2 2 2" xfId="13768"/>
    <cellStyle name="20% - Accent3 2 3 2 2 2 2 2 2" xfId="27772"/>
    <cellStyle name="20% - Accent3 2 3 2 2 2 2 2 2 2" xfId="55786"/>
    <cellStyle name="20% - Accent3 2 3 2 2 2 2 2 3" xfId="41782"/>
    <cellStyle name="20% - Accent3 2 3 2 2 2 2 3" xfId="20769"/>
    <cellStyle name="20% - Accent3 2 3 2 2 2 2 3 2" xfId="48783"/>
    <cellStyle name="20% - Accent3 2 3 2 2 2 2 4" xfId="34779"/>
    <cellStyle name="20% - Accent3 2 3 2 2 2 3" xfId="10267"/>
    <cellStyle name="20% - Accent3 2 3 2 2 2 3 2" xfId="24271"/>
    <cellStyle name="20% - Accent3 2 3 2 2 2 3 2 2" xfId="52285"/>
    <cellStyle name="20% - Accent3 2 3 2 2 2 3 3" xfId="38281"/>
    <cellStyle name="20% - Accent3 2 3 2 2 2 4" xfId="17268"/>
    <cellStyle name="20% - Accent3 2 3 2 2 2 4 2" xfId="45282"/>
    <cellStyle name="20% - Accent3 2 3 2 2 2 5" xfId="31278"/>
    <cellStyle name="20% - Accent3 2 3 2 2 3" xfId="5009"/>
    <cellStyle name="20% - Accent3 2 3 2 2 3 2" xfId="12016"/>
    <cellStyle name="20% - Accent3 2 3 2 2 3 2 2" xfId="26020"/>
    <cellStyle name="20% - Accent3 2 3 2 2 3 2 2 2" xfId="54034"/>
    <cellStyle name="20% - Accent3 2 3 2 2 3 2 3" xfId="40030"/>
    <cellStyle name="20% - Accent3 2 3 2 2 3 3" xfId="19017"/>
    <cellStyle name="20% - Accent3 2 3 2 2 3 3 2" xfId="47031"/>
    <cellStyle name="20% - Accent3 2 3 2 2 3 4" xfId="33027"/>
    <cellStyle name="20% - Accent3 2 3 2 2 4" xfId="8515"/>
    <cellStyle name="20% - Accent3 2 3 2 2 4 2" xfId="22519"/>
    <cellStyle name="20% - Accent3 2 3 2 2 4 2 2" xfId="50533"/>
    <cellStyle name="20% - Accent3 2 3 2 2 4 3" xfId="36529"/>
    <cellStyle name="20% - Accent3 2 3 2 2 5" xfId="15516"/>
    <cellStyle name="20% - Accent3 2 3 2 2 5 2" xfId="43530"/>
    <cellStyle name="20% - Accent3 2 3 2 2 6" xfId="29526"/>
    <cellStyle name="20% - Accent3 2 3 2 3" xfId="2382"/>
    <cellStyle name="20% - Accent3 2 3 2 3 2" xfId="5886"/>
    <cellStyle name="20% - Accent3 2 3 2 3 2 2" xfId="12893"/>
    <cellStyle name="20% - Accent3 2 3 2 3 2 2 2" xfId="26897"/>
    <cellStyle name="20% - Accent3 2 3 2 3 2 2 2 2" xfId="54911"/>
    <cellStyle name="20% - Accent3 2 3 2 3 2 2 3" xfId="40907"/>
    <cellStyle name="20% - Accent3 2 3 2 3 2 3" xfId="19894"/>
    <cellStyle name="20% - Accent3 2 3 2 3 2 3 2" xfId="47908"/>
    <cellStyle name="20% - Accent3 2 3 2 3 2 4" xfId="33904"/>
    <cellStyle name="20% - Accent3 2 3 2 3 3" xfId="9392"/>
    <cellStyle name="20% - Accent3 2 3 2 3 3 2" xfId="23396"/>
    <cellStyle name="20% - Accent3 2 3 2 3 3 2 2" xfId="51410"/>
    <cellStyle name="20% - Accent3 2 3 2 3 3 3" xfId="37406"/>
    <cellStyle name="20% - Accent3 2 3 2 3 4" xfId="16393"/>
    <cellStyle name="20% - Accent3 2 3 2 3 4 2" xfId="44407"/>
    <cellStyle name="20% - Accent3 2 3 2 3 5" xfId="30403"/>
    <cellStyle name="20% - Accent3 2 3 2 4" xfId="4134"/>
    <cellStyle name="20% - Accent3 2 3 2 4 2" xfId="11141"/>
    <cellStyle name="20% - Accent3 2 3 2 4 2 2" xfId="25145"/>
    <cellStyle name="20% - Accent3 2 3 2 4 2 2 2" xfId="53159"/>
    <cellStyle name="20% - Accent3 2 3 2 4 2 3" xfId="39155"/>
    <cellStyle name="20% - Accent3 2 3 2 4 3" xfId="18142"/>
    <cellStyle name="20% - Accent3 2 3 2 4 3 2" xfId="46156"/>
    <cellStyle name="20% - Accent3 2 3 2 4 4" xfId="32152"/>
    <cellStyle name="20% - Accent3 2 3 2 5" xfId="7640"/>
    <cellStyle name="20% - Accent3 2 3 2 5 2" xfId="21644"/>
    <cellStyle name="20% - Accent3 2 3 2 5 2 2" xfId="49658"/>
    <cellStyle name="20% - Accent3 2 3 2 5 3" xfId="35654"/>
    <cellStyle name="20% - Accent3 2 3 2 6" xfId="14641"/>
    <cellStyle name="20% - Accent3 2 3 2 6 2" xfId="42655"/>
    <cellStyle name="20% - Accent3 2 3 2 7" xfId="28651"/>
    <cellStyle name="20% - Accent3 2 3 3" xfId="902"/>
    <cellStyle name="20% - Accent3 2 3 3 2" xfId="1780"/>
    <cellStyle name="20% - Accent3 2 3 3 2 2" xfId="3548"/>
    <cellStyle name="20% - Accent3 2 3 3 2 2 2" xfId="7052"/>
    <cellStyle name="20% - Accent3 2 3 3 2 2 2 2" xfId="14059"/>
    <cellStyle name="20% - Accent3 2 3 3 2 2 2 2 2" xfId="28063"/>
    <cellStyle name="20% - Accent3 2 3 3 2 2 2 2 2 2" xfId="56077"/>
    <cellStyle name="20% - Accent3 2 3 3 2 2 2 2 3" xfId="42073"/>
    <cellStyle name="20% - Accent3 2 3 3 2 2 2 3" xfId="21060"/>
    <cellStyle name="20% - Accent3 2 3 3 2 2 2 3 2" xfId="49074"/>
    <cellStyle name="20% - Accent3 2 3 3 2 2 2 4" xfId="35070"/>
    <cellStyle name="20% - Accent3 2 3 3 2 2 3" xfId="10558"/>
    <cellStyle name="20% - Accent3 2 3 3 2 2 3 2" xfId="24562"/>
    <cellStyle name="20% - Accent3 2 3 3 2 2 3 2 2" xfId="52576"/>
    <cellStyle name="20% - Accent3 2 3 3 2 2 3 3" xfId="38572"/>
    <cellStyle name="20% - Accent3 2 3 3 2 2 4" xfId="17559"/>
    <cellStyle name="20% - Accent3 2 3 3 2 2 4 2" xfId="45573"/>
    <cellStyle name="20% - Accent3 2 3 3 2 2 5" xfId="31569"/>
    <cellStyle name="20% - Accent3 2 3 3 2 3" xfId="5300"/>
    <cellStyle name="20% - Accent3 2 3 3 2 3 2" xfId="12307"/>
    <cellStyle name="20% - Accent3 2 3 3 2 3 2 2" xfId="26311"/>
    <cellStyle name="20% - Accent3 2 3 3 2 3 2 2 2" xfId="54325"/>
    <cellStyle name="20% - Accent3 2 3 3 2 3 2 3" xfId="40321"/>
    <cellStyle name="20% - Accent3 2 3 3 2 3 3" xfId="19308"/>
    <cellStyle name="20% - Accent3 2 3 3 2 3 3 2" xfId="47322"/>
    <cellStyle name="20% - Accent3 2 3 3 2 3 4" xfId="33318"/>
    <cellStyle name="20% - Accent3 2 3 3 2 4" xfId="8806"/>
    <cellStyle name="20% - Accent3 2 3 3 2 4 2" xfId="22810"/>
    <cellStyle name="20% - Accent3 2 3 3 2 4 2 2" xfId="50824"/>
    <cellStyle name="20% - Accent3 2 3 3 2 4 3" xfId="36820"/>
    <cellStyle name="20% - Accent3 2 3 3 2 5" xfId="15807"/>
    <cellStyle name="20% - Accent3 2 3 3 2 5 2" xfId="43821"/>
    <cellStyle name="20% - Accent3 2 3 3 2 6" xfId="29817"/>
    <cellStyle name="20% - Accent3 2 3 3 3" xfId="2673"/>
    <cellStyle name="20% - Accent3 2 3 3 3 2" xfId="6177"/>
    <cellStyle name="20% - Accent3 2 3 3 3 2 2" xfId="13184"/>
    <cellStyle name="20% - Accent3 2 3 3 3 2 2 2" xfId="27188"/>
    <cellStyle name="20% - Accent3 2 3 3 3 2 2 2 2" xfId="55202"/>
    <cellStyle name="20% - Accent3 2 3 3 3 2 2 3" xfId="41198"/>
    <cellStyle name="20% - Accent3 2 3 3 3 2 3" xfId="20185"/>
    <cellStyle name="20% - Accent3 2 3 3 3 2 3 2" xfId="48199"/>
    <cellStyle name="20% - Accent3 2 3 3 3 2 4" xfId="34195"/>
    <cellStyle name="20% - Accent3 2 3 3 3 3" xfId="9683"/>
    <cellStyle name="20% - Accent3 2 3 3 3 3 2" xfId="23687"/>
    <cellStyle name="20% - Accent3 2 3 3 3 3 2 2" xfId="51701"/>
    <cellStyle name="20% - Accent3 2 3 3 3 3 3" xfId="37697"/>
    <cellStyle name="20% - Accent3 2 3 3 3 4" xfId="16684"/>
    <cellStyle name="20% - Accent3 2 3 3 3 4 2" xfId="44698"/>
    <cellStyle name="20% - Accent3 2 3 3 3 5" xfId="30694"/>
    <cellStyle name="20% - Accent3 2 3 3 4" xfId="4425"/>
    <cellStyle name="20% - Accent3 2 3 3 4 2" xfId="11432"/>
    <cellStyle name="20% - Accent3 2 3 3 4 2 2" xfId="25436"/>
    <cellStyle name="20% - Accent3 2 3 3 4 2 2 2" xfId="53450"/>
    <cellStyle name="20% - Accent3 2 3 3 4 2 3" xfId="39446"/>
    <cellStyle name="20% - Accent3 2 3 3 4 3" xfId="18433"/>
    <cellStyle name="20% - Accent3 2 3 3 4 3 2" xfId="46447"/>
    <cellStyle name="20% - Accent3 2 3 3 4 4" xfId="32443"/>
    <cellStyle name="20% - Accent3 2 3 3 5" xfId="7931"/>
    <cellStyle name="20% - Accent3 2 3 3 5 2" xfId="21935"/>
    <cellStyle name="20% - Accent3 2 3 3 5 2 2" xfId="49949"/>
    <cellStyle name="20% - Accent3 2 3 3 5 3" xfId="35945"/>
    <cellStyle name="20% - Accent3 2 3 3 6" xfId="14932"/>
    <cellStyle name="20% - Accent3 2 3 3 6 2" xfId="42946"/>
    <cellStyle name="20% - Accent3 2 3 3 7" xfId="28942"/>
    <cellStyle name="20% - Accent3 2 3 4" xfId="1198"/>
    <cellStyle name="20% - Accent3 2 3 4 2" xfId="2966"/>
    <cellStyle name="20% - Accent3 2 3 4 2 2" xfId="6470"/>
    <cellStyle name="20% - Accent3 2 3 4 2 2 2" xfId="13477"/>
    <cellStyle name="20% - Accent3 2 3 4 2 2 2 2" xfId="27481"/>
    <cellStyle name="20% - Accent3 2 3 4 2 2 2 2 2" xfId="55495"/>
    <cellStyle name="20% - Accent3 2 3 4 2 2 2 3" xfId="41491"/>
    <cellStyle name="20% - Accent3 2 3 4 2 2 3" xfId="20478"/>
    <cellStyle name="20% - Accent3 2 3 4 2 2 3 2" xfId="48492"/>
    <cellStyle name="20% - Accent3 2 3 4 2 2 4" xfId="34488"/>
    <cellStyle name="20% - Accent3 2 3 4 2 3" xfId="9976"/>
    <cellStyle name="20% - Accent3 2 3 4 2 3 2" xfId="23980"/>
    <cellStyle name="20% - Accent3 2 3 4 2 3 2 2" xfId="51994"/>
    <cellStyle name="20% - Accent3 2 3 4 2 3 3" xfId="37990"/>
    <cellStyle name="20% - Accent3 2 3 4 2 4" xfId="16977"/>
    <cellStyle name="20% - Accent3 2 3 4 2 4 2" xfId="44991"/>
    <cellStyle name="20% - Accent3 2 3 4 2 5" xfId="30987"/>
    <cellStyle name="20% - Accent3 2 3 4 3" xfId="4718"/>
    <cellStyle name="20% - Accent3 2 3 4 3 2" xfId="11725"/>
    <cellStyle name="20% - Accent3 2 3 4 3 2 2" xfId="25729"/>
    <cellStyle name="20% - Accent3 2 3 4 3 2 2 2" xfId="53743"/>
    <cellStyle name="20% - Accent3 2 3 4 3 2 3" xfId="39739"/>
    <cellStyle name="20% - Accent3 2 3 4 3 3" xfId="18726"/>
    <cellStyle name="20% - Accent3 2 3 4 3 3 2" xfId="46740"/>
    <cellStyle name="20% - Accent3 2 3 4 3 4" xfId="32736"/>
    <cellStyle name="20% - Accent3 2 3 4 4" xfId="8224"/>
    <cellStyle name="20% - Accent3 2 3 4 4 2" xfId="22228"/>
    <cellStyle name="20% - Accent3 2 3 4 4 2 2" xfId="50242"/>
    <cellStyle name="20% - Accent3 2 3 4 4 3" xfId="36238"/>
    <cellStyle name="20% - Accent3 2 3 4 5" xfId="15225"/>
    <cellStyle name="20% - Accent3 2 3 4 5 2" xfId="43239"/>
    <cellStyle name="20% - Accent3 2 3 4 6" xfId="29235"/>
    <cellStyle name="20% - Accent3 2 3 5" xfId="2091"/>
    <cellStyle name="20% - Accent3 2 3 5 2" xfId="5595"/>
    <cellStyle name="20% - Accent3 2 3 5 2 2" xfId="12602"/>
    <cellStyle name="20% - Accent3 2 3 5 2 2 2" xfId="26606"/>
    <cellStyle name="20% - Accent3 2 3 5 2 2 2 2" xfId="54620"/>
    <cellStyle name="20% - Accent3 2 3 5 2 2 3" xfId="40616"/>
    <cellStyle name="20% - Accent3 2 3 5 2 3" xfId="19603"/>
    <cellStyle name="20% - Accent3 2 3 5 2 3 2" xfId="47617"/>
    <cellStyle name="20% - Accent3 2 3 5 2 4" xfId="33613"/>
    <cellStyle name="20% - Accent3 2 3 5 3" xfId="9101"/>
    <cellStyle name="20% - Accent3 2 3 5 3 2" xfId="23105"/>
    <cellStyle name="20% - Accent3 2 3 5 3 2 2" xfId="51119"/>
    <cellStyle name="20% - Accent3 2 3 5 3 3" xfId="37115"/>
    <cellStyle name="20% - Accent3 2 3 5 4" xfId="16102"/>
    <cellStyle name="20% - Accent3 2 3 5 4 2" xfId="44116"/>
    <cellStyle name="20% - Accent3 2 3 5 5" xfId="30112"/>
    <cellStyle name="20% - Accent3 2 3 6" xfId="3843"/>
    <cellStyle name="20% - Accent3 2 3 6 2" xfId="10850"/>
    <cellStyle name="20% - Accent3 2 3 6 2 2" xfId="24854"/>
    <cellStyle name="20% - Accent3 2 3 6 2 2 2" xfId="52868"/>
    <cellStyle name="20% - Accent3 2 3 6 2 3" xfId="38864"/>
    <cellStyle name="20% - Accent3 2 3 6 3" xfId="17851"/>
    <cellStyle name="20% - Accent3 2 3 6 3 2" xfId="45865"/>
    <cellStyle name="20% - Accent3 2 3 6 4" xfId="31861"/>
    <cellStyle name="20% - Accent3 2 3 7" xfId="7349"/>
    <cellStyle name="20% - Accent3 2 3 7 2" xfId="21353"/>
    <cellStyle name="20% - Accent3 2 3 7 2 2" xfId="49367"/>
    <cellStyle name="20% - Accent3 2 3 7 3" xfId="35363"/>
    <cellStyle name="20% - Accent3 2 3 8" xfId="14350"/>
    <cellStyle name="20% - Accent3 2 3 8 2" xfId="42364"/>
    <cellStyle name="20% - Accent3 2 3 9" xfId="28360"/>
    <cellStyle name="20% - Accent3 2 4" xfId="417"/>
    <cellStyle name="20% - Accent3 2 4 2" xfId="708"/>
    <cellStyle name="20% - Accent3 2 4 2 2" xfId="1586"/>
    <cellStyle name="20% - Accent3 2 4 2 2 2" xfId="3354"/>
    <cellStyle name="20% - Accent3 2 4 2 2 2 2" xfId="6858"/>
    <cellStyle name="20% - Accent3 2 4 2 2 2 2 2" xfId="13865"/>
    <cellStyle name="20% - Accent3 2 4 2 2 2 2 2 2" xfId="27869"/>
    <cellStyle name="20% - Accent3 2 4 2 2 2 2 2 2 2" xfId="55883"/>
    <cellStyle name="20% - Accent3 2 4 2 2 2 2 2 3" xfId="41879"/>
    <cellStyle name="20% - Accent3 2 4 2 2 2 2 3" xfId="20866"/>
    <cellStyle name="20% - Accent3 2 4 2 2 2 2 3 2" xfId="48880"/>
    <cellStyle name="20% - Accent3 2 4 2 2 2 2 4" xfId="34876"/>
    <cellStyle name="20% - Accent3 2 4 2 2 2 3" xfId="10364"/>
    <cellStyle name="20% - Accent3 2 4 2 2 2 3 2" xfId="24368"/>
    <cellStyle name="20% - Accent3 2 4 2 2 2 3 2 2" xfId="52382"/>
    <cellStyle name="20% - Accent3 2 4 2 2 2 3 3" xfId="38378"/>
    <cellStyle name="20% - Accent3 2 4 2 2 2 4" xfId="17365"/>
    <cellStyle name="20% - Accent3 2 4 2 2 2 4 2" xfId="45379"/>
    <cellStyle name="20% - Accent3 2 4 2 2 2 5" xfId="31375"/>
    <cellStyle name="20% - Accent3 2 4 2 2 3" xfId="5106"/>
    <cellStyle name="20% - Accent3 2 4 2 2 3 2" xfId="12113"/>
    <cellStyle name="20% - Accent3 2 4 2 2 3 2 2" xfId="26117"/>
    <cellStyle name="20% - Accent3 2 4 2 2 3 2 2 2" xfId="54131"/>
    <cellStyle name="20% - Accent3 2 4 2 2 3 2 3" xfId="40127"/>
    <cellStyle name="20% - Accent3 2 4 2 2 3 3" xfId="19114"/>
    <cellStyle name="20% - Accent3 2 4 2 2 3 3 2" xfId="47128"/>
    <cellStyle name="20% - Accent3 2 4 2 2 3 4" xfId="33124"/>
    <cellStyle name="20% - Accent3 2 4 2 2 4" xfId="8612"/>
    <cellStyle name="20% - Accent3 2 4 2 2 4 2" xfId="22616"/>
    <cellStyle name="20% - Accent3 2 4 2 2 4 2 2" xfId="50630"/>
    <cellStyle name="20% - Accent3 2 4 2 2 4 3" xfId="36626"/>
    <cellStyle name="20% - Accent3 2 4 2 2 5" xfId="15613"/>
    <cellStyle name="20% - Accent3 2 4 2 2 5 2" xfId="43627"/>
    <cellStyle name="20% - Accent3 2 4 2 2 6" xfId="29623"/>
    <cellStyle name="20% - Accent3 2 4 2 3" xfId="2479"/>
    <cellStyle name="20% - Accent3 2 4 2 3 2" xfId="5983"/>
    <cellStyle name="20% - Accent3 2 4 2 3 2 2" xfId="12990"/>
    <cellStyle name="20% - Accent3 2 4 2 3 2 2 2" xfId="26994"/>
    <cellStyle name="20% - Accent3 2 4 2 3 2 2 2 2" xfId="55008"/>
    <cellStyle name="20% - Accent3 2 4 2 3 2 2 3" xfId="41004"/>
    <cellStyle name="20% - Accent3 2 4 2 3 2 3" xfId="19991"/>
    <cellStyle name="20% - Accent3 2 4 2 3 2 3 2" xfId="48005"/>
    <cellStyle name="20% - Accent3 2 4 2 3 2 4" xfId="34001"/>
    <cellStyle name="20% - Accent3 2 4 2 3 3" xfId="9489"/>
    <cellStyle name="20% - Accent3 2 4 2 3 3 2" xfId="23493"/>
    <cellStyle name="20% - Accent3 2 4 2 3 3 2 2" xfId="51507"/>
    <cellStyle name="20% - Accent3 2 4 2 3 3 3" xfId="37503"/>
    <cellStyle name="20% - Accent3 2 4 2 3 4" xfId="16490"/>
    <cellStyle name="20% - Accent3 2 4 2 3 4 2" xfId="44504"/>
    <cellStyle name="20% - Accent3 2 4 2 3 5" xfId="30500"/>
    <cellStyle name="20% - Accent3 2 4 2 4" xfId="4231"/>
    <cellStyle name="20% - Accent3 2 4 2 4 2" xfId="11238"/>
    <cellStyle name="20% - Accent3 2 4 2 4 2 2" xfId="25242"/>
    <cellStyle name="20% - Accent3 2 4 2 4 2 2 2" xfId="53256"/>
    <cellStyle name="20% - Accent3 2 4 2 4 2 3" xfId="39252"/>
    <cellStyle name="20% - Accent3 2 4 2 4 3" xfId="18239"/>
    <cellStyle name="20% - Accent3 2 4 2 4 3 2" xfId="46253"/>
    <cellStyle name="20% - Accent3 2 4 2 4 4" xfId="32249"/>
    <cellStyle name="20% - Accent3 2 4 2 5" xfId="7737"/>
    <cellStyle name="20% - Accent3 2 4 2 5 2" xfId="21741"/>
    <cellStyle name="20% - Accent3 2 4 2 5 2 2" xfId="49755"/>
    <cellStyle name="20% - Accent3 2 4 2 5 3" xfId="35751"/>
    <cellStyle name="20% - Accent3 2 4 2 6" xfId="14738"/>
    <cellStyle name="20% - Accent3 2 4 2 6 2" xfId="42752"/>
    <cellStyle name="20% - Accent3 2 4 2 7" xfId="28748"/>
    <cellStyle name="20% - Accent3 2 4 3" xfId="999"/>
    <cellStyle name="20% - Accent3 2 4 3 2" xfId="1877"/>
    <cellStyle name="20% - Accent3 2 4 3 2 2" xfId="3645"/>
    <cellStyle name="20% - Accent3 2 4 3 2 2 2" xfId="7149"/>
    <cellStyle name="20% - Accent3 2 4 3 2 2 2 2" xfId="14156"/>
    <cellStyle name="20% - Accent3 2 4 3 2 2 2 2 2" xfId="28160"/>
    <cellStyle name="20% - Accent3 2 4 3 2 2 2 2 2 2" xfId="56174"/>
    <cellStyle name="20% - Accent3 2 4 3 2 2 2 2 3" xfId="42170"/>
    <cellStyle name="20% - Accent3 2 4 3 2 2 2 3" xfId="21157"/>
    <cellStyle name="20% - Accent3 2 4 3 2 2 2 3 2" xfId="49171"/>
    <cellStyle name="20% - Accent3 2 4 3 2 2 2 4" xfId="35167"/>
    <cellStyle name="20% - Accent3 2 4 3 2 2 3" xfId="10655"/>
    <cellStyle name="20% - Accent3 2 4 3 2 2 3 2" xfId="24659"/>
    <cellStyle name="20% - Accent3 2 4 3 2 2 3 2 2" xfId="52673"/>
    <cellStyle name="20% - Accent3 2 4 3 2 2 3 3" xfId="38669"/>
    <cellStyle name="20% - Accent3 2 4 3 2 2 4" xfId="17656"/>
    <cellStyle name="20% - Accent3 2 4 3 2 2 4 2" xfId="45670"/>
    <cellStyle name="20% - Accent3 2 4 3 2 2 5" xfId="31666"/>
    <cellStyle name="20% - Accent3 2 4 3 2 3" xfId="5397"/>
    <cellStyle name="20% - Accent3 2 4 3 2 3 2" xfId="12404"/>
    <cellStyle name="20% - Accent3 2 4 3 2 3 2 2" xfId="26408"/>
    <cellStyle name="20% - Accent3 2 4 3 2 3 2 2 2" xfId="54422"/>
    <cellStyle name="20% - Accent3 2 4 3 2 3 2 3" xfId="40418"/>
    <cellStyle name="20% - Accent3 2 4 3 2 3 3" xfId="19405"/>
    <cellStyle name="20% - Accent3 2 4 3 2 3 3 2" xfId="47419"/>
    <cellStyle name="20% - Accent3 2 4 3 2 3 4" xfId="33415"/>
    <cellStyle name="20% - Accent3 2 4 3 2 4" xfId="8903"/>
    <cellStyle name="20% - Accent3 2 4 3 2 4 2" xfId="22907"/>
    <cellStyle name="20% - Accent3 2 4 3 2 4 2 2" xfId="50921"/>
    <cellStyle name="20% - Accent3 2 4 3 2 4 3" xfId="36917"/>
    <cellStyle name="20% - Accent3 2 4 3 2 5" xfId="15904"/>
    <cellStyle name="20% - Accent3 2 4 3 2 5 2" xfId="43918"/>
    <cellStyle name="20% - Accent3 2 4 3 2 6" xfId="29914"/>
    <cellStyle name="20% - Accent3 2 4 3 3" xfId="2770"/>
    <cellStyle name="20% - Accent3 2 4 3 3 2" xfId="6274"/>
    <cellStyle name="20% - Accent3 2 4 3 3 2 2" xfId="13281"/>
    <cellStyle name="20% - Accent3 2 4 3 3 2 2 2" xfId="27285"/>
    <cellStyle name="20% - Accent3 2 4 3 3 2 2 2 2" xfId="55299"/>
    <cellStyle name="20% - Accent3 2 4 3 3 2 2 3" xfId="41295"/>
    <cellStyle name="20% - Accent3 2 4 3 3 2 3" xfId="20282"/>
    <cellStyle name="20% - Accent3 2 4 3 3 2 3 2" xfId="48296"/>
    <cellStyle name="20% - Accent3 2 4 3 3 2 4" xfId="34292"/>
    <cellStyle name="20% - Accent3 2 4 3 3 3" xfId="9780"/>
    <cellStyle name="20% - Accent3 2 4 3 3 3 2" xfId="23784"/>
    <cellStyle name="20% - Accent3 2 4 3 3 3 2 2" xfId="51798"/>
    <cellStyle name="20% - Accent3 2 4 3 3 3 3" xfId="37794"/>
    <cellStyle name="20% - Accent3 2 4 3 3 4" xfId="16781"/>
    <cellStyle name="20% - Accent3 2 4 3 3 4 2" xfId="44795"/>
    <cellStyle name="20% - Accent3 2 4 3 3 5" xfId="30791"/>
    <cellStyle name="20% - Accent3 2 4 3 4" xfId="4522"/>
    <cellStyle name="20% - Accent3 2 4 3 4 2" xfId="11529"/>
    <cellStyle name="20% - Accent3 2 4 3 4 2 2" xfId="25533"/>
    <cellStyle name="20% - Accent3 2 4 3 4 2 2 2" xfId="53547"/>
    <cellStyle name="20% - Accent3 2 4 3 4 2 3" xfId="39543"/>
    <cellStyle name="20% - Accent3 2 4 3 4 3" xfId="18530"/>
    <cellStyle name="20% - Accent3 2 4 3 4 3 2" xfId="46544"/>
    <cellStyle name="20% - Accent3 2 4 3 4 4" xfId="32540"/>
    <cellStyle name="20% - Accent3 2 4 3 5" xfId="8028"/>
    <cellStyle name="20% - Accent3 2 4 3 5 2" xfId="22032"/>
    <cellStyle name="20% - Accent3 2 4 3 5 2 2" xfId="50046"/>
    <cellStyle name="20% - Accent3 2 4 3 5 3" xfId="36042"/>
    <cellStyle name="20% - Accent3 2 4 3 6" xfId="15029"/>
    <cellStyle name="20% - Accent3 2 4 3 6 2" xfId="43043"/>
    <cellStyle name="20% - Accent3 2 4 3 7" xfId="29039"/>
    <cellStyle name="20% - Accent3 2 4 4" xfId="1295"/>
    <cellStyle name="20% - Accent3 2 4 4 2" xfId="3063"/>
    <cellStyle name="20% - Accent3 2 4 4 2 2" xfId="6567"/>
    <cellStyle name="20% - Accent3 2 4 4 2 2 2" xfId="13574"/>
    <cellStyle name="20% - Accent3 2 4 4 2 2 2 2" xfId="27578"/>
    <cellStyle name="20% - Accent3 2 4 4 2 2 2 2 2" xfId="55592"/>
    <cellStyle name="20% - Accent3 2 4 4 2 2 2 3" xfId="41588"/>
    <cellStyle name="20% - Accent3 2 4 4 2 2 3" xfId="20575"/>
    <cellStyle name="20% - Accent3 2 4 4 2 2 3 2" xfId="48589"/>
    <cellStyle name="20% - Accent3 2 4 4 2 2 4" xfId="34585"/>
    <cellStyle name="20% - Accent3 2 4 4 2 3" xfId="10073"/>
    <cellStyle name="20% - Accent3 2 4 4 2 3 2" xfId="24077"/>
    <cellStyle name="20% - Accent3 2 4 4 2 3 2 2" xfId="52091"/>
    <cellStyle name="20% - Accent3 2 4 4 2 3 3" xfId="38087"/>
    <cellStyle name="20% - Accent3 2 4 4 2 4" xfId="17074"/>
    <cellStyle name="20% - Accent3 2 4 4 2 4 2" xfId="45088"/>
    <cellStyle name="20% - Accent3 2 4 4 2 5" xfId="31084"/>
    <cellStyle name="20% - Accent3 2 4 4 3" xfId="4815"/>
    <cellStyle name="20% - Accent3 2 4 4 3 2" xfId="11822"/>
    <cellStyle name="20% - Accent3 2 4 4 3 2 2" xfId="25826"/>
    <cellStyle name="20% - Accent3 2 4 4 3 2 2 2" xfId="53840"/>
    <cellStyle name="20% - Accent3 2 4 4 3 2 3" xfId="39836"/>
    <cellStyle name="20% - Accent3 2 4 4 3 3" xfId="18823"/>
    <cellStyle name="20% - Accent3 2 4 4 3 3 2" xfId="46837"/>
    <cellStyle name="20% - Accent3 2 4 4 3 4" xfId="32833"/>
    <cellStyle name="20% - Accent3 2 4 4 4" xfId="8321"/>
    <cellStyle name="20% - Accent3 2 4 4 4 2" xfId="22325"/>
    <cellStyle name="20% - Accent3 2 4 4 4 2 2" xfId="50339"/>
    <cellStyle name="20% - Accent3 2 4 4 4 3" xfId="36335"/>
    <cellStyle name="20% - Accent3 2 4 4 5" xfId="15322"/>
    <cellStyle name="20% - Accent3 2 4 4 5 2" xfId="43336"/>
    <cellStyle name="20% - Accent3 2 4 4 6" xfId="29332"/>
    <cellStyle name="20% - Accent3 2 4 5" xfId="2188"/>
    <cellStyle name="20% - Accent3 2 4 5 2" xfId="5692"/>
    <cellStyle name="20% - Accent3 2 4 5 2 2" xfId="12699"/>
    <cellStyle name="20% - Accent3 2 4 5 2 2 2" xfId="26703"/>
    <cellStyle name="20% - Accent3 2 4 5 2 2 2 2" xfId="54717"/>
    <cellStyle name="20% - Accent3 2 4 5 2 2 3" xfId="40713"/>
    <cellStyle name="20% - Accent3 2 4 5 2 3" xfId="19700"/>
    <cellStyle name="20% - Accent3 2 4 5 2 3 2" xfId="47714"/>
    <cellStyle name="20% - Accent3 2 4 5 2 4" xfId="33710"/>
    <cellStyle name="20% - Accent3 2 4 5 3" xfId="9198"/>
    <cellStyle name="20% - Accent3 2 4 5 3 2" xfId="23202"/>
    <cellStyle name="20% - Accent3 2 4 5 3 2 2" xfId="51216"/>
    <cellStyle name="20% - Accent3 2 4 5 3 3" xfId="37212"/>
    <cellStyle name="20% - Accent3 2 4 5 4" xfId="16199"/>
    <cellStyle name="20% - Accent3 2 4 5 4 2" xfId="44213"/>
    <cellStyle name="20% - Accent3 2 4 5 5" xfId="30209"/>
    <cellStyle name="20% - Accent3 2 4 6" xfId="3940"/>
    <cellStyle name="20% - Accent3 2 4 6 2" xfId="10947"/>
    <cellStyle name="20% - Accent3 2 4 6 2 2" xfId="24951"/>
    <cellStyle name="20% - Accent3 2 4 6 2 2 2" xfId="52965"/>
    <cellStyle name="20% - Accent3 2 4 6 2 3" xfId="38961"/>
    <cellStyle name="20% - Accent3 2 4 6 3" xfId="17948"/>
    <cellStyle name="20% - Accent3 2 4 6 3 2" xfId="45962"/>
    <cellStyle name="20% - Accent3 2 4 6 4" xfId="31958"/>
    <cellStyle name="20% - Accent3 2 4 7" xfId="7446"/>
    <cellStyle name="20% - Accent3 2 4 7 2" xfId="21450"/>
    <cellStyle name="20% - Accent3 2 4 7 2 2" xfId="49464"/>
    <cellStyle name="20% - Accent3 2 4 7 3" xfId="35460"/>
    <cellStyle name="20% - Accent3 2 4 8" xfId="14447"/>
    <cellStyle name="20% - Accent3 2 4 8 2" xfId="42461"/>
    <cellStyle name="20% - Accent3 2 4 9" xfId="28457"/>
    <cellStyle name="20% - Accent3 2 5" xfId="514"/>
    <cellStyle name="20% - Accent3 2 5 2" xfId="1392"/>
    <cellStyle name="20% - Accent3 2 5 2 2" xfId="3160"/>
    <cellStyle name="20% - Accent3 2 5 2 2 2" xfId="6664"/>
    <cellStyle name="20% - Accent3 2 5 2 2 2 2" xfId="13671"/>
    <cellStyle name="20% - Accent3 2 5 2 2 2 2 2" xfId="27675"/>
    <cellStyle name="20% - Accent3 2 5 2 2 2 2 2 2" xfId="55689"/>
    <cellStyle name="20% - Accent3 2 5 2 2 2 2 3" xfId="41685"/>
    <cellStyle name="20% - Accent3 2 5 2 2 2 3" xfId="20672"/>
    <cellStyle name="20% - Accent3 2 5 2 2 2 3 2" xfId="48686"/>
    <cellStyle name="20% - Accent3 2 5 2 2 2 4" xfId="34682"/>
    <cellStyle name="20% - Accent3 2 5 2 2 3" xfId="10170"/>
    <cellStyle name="20% - Accent3 2 5 2 2 3 2" xfId="24174"/>
    <cellStyle name="20% - Accent3 2 5 2 2 3 2 2" xfId="52188"/>
    <cellStyle name="20% - Accent3 2 5 2 2 3 3" xfId="38184"/>
    <cellStyle name="20% - Accent3 2 5 2 2 4" xfId="17171"/>
    <cellStyle name="20% - Accent3 2 5 2 2 4 2" xfId="45185"/>
    <cellStyle name="20% - Accent3 2 5 2 2 5" xfId="31181"/>
    <cellStyle name="20% - Accent3 2 5 2 3" xfId="4912"/>
    <cellStyle name="20% - Accent3 2 5 2 3 2" xfId="11919"/>
    <cellStyle name="20% - Accent3 2 5 2 3 2 2" xfId="25923"/>
    <cellStyle name="20% - Accent3 2 5 2 3 2 2 2" xfId="53937"/>
    <cellStyle name="20% - Accent3 2 5 2 3 2 3" xfId="39933"/>
    <cellStyle name="20% - Accent3 2 5 2 3 3" xfId="18920"/>
    <cellStyle name="20% - Accent3 2 5 2 3 3 2" xfId="46934"/>
    <cellStyle name="20% - Accent3 2 5 2 3 4" xfId="32930"/>
    <cellStyle name="20% - Accent3 2 5 2 4" xfId="8418"/>
    <cellStyle name="20% - Accent3 2 5 2 4 2" xfId="22422"/>
    <cellStyle name="20% - Accent3 2 5 2 4 2 2" xfId="50436"/>
    <cellStyle name="20% - Accent3 2 5 2 4 3" xfId="36432"/>
    <cellStyle name="20% - Accent3 2 5 2 5" xfId="15419"/>
    <cellStyle name="20% - Accent3 2 5 2 5 2" xfId="43433"/>
    <cellStyle name="20% - Accent3 2 5 2 6" xfId="29429"/>
    <cellStyle name="20% - Accent3 2 5 3" xfId="2285"/>
    <cellStyle name="20% - Accent3 2 5 3 2" xfId="5789"/>
    <cellStyle name="20% - Accent3 2 5 3 2 2" xfId="12796"/>
    <cellStyle name="20% - Accent3 2 5 3 2 2 2" xfId="26800"/>
    <cellStyle name="20% - Accent3 2 5 3 2 2 2 2" xfId="54814"/>
    <cellStyle name="20% - Accent3 2 5 3 2 2 3" xfId="40810"/>
    <cellStyle name="20% - Accent3 2 5 3 2 3" xfId="19797"/>
    <cellStyle name="20% - Accent3 2 5 3 2 3 2" xfId="47811"/>
    <cellStyle name="20% - Accent3 2 5 3 2 4" xfId="33807"/>
    <cellStyle name="20% - Accent3 2 5 3 3" xfId="9295"/>
    <cellStyle name="20% - Accent3 2 5 3 3 2" xfId="23299"/>
    <cellStyle name="20% - Accent3 2 5 3 3 2 2" xfId="51313"/>
    <cellStyle name="20% - Accent3 2 5 3 3 3" xfId="37309"/>
    <cellStyle name="20% - Accent3 2 5 3 4" xfId="16296"/>
    <cellStyle name="20% - Accent3 2 5 3 4 2" xfId="44310"/>
    <cellStyle name="20% - Accent3 2 5 3 5" xfId="30306"/>
    <cellStyle name="20% - Accent3 2 5 4" xfId="4037"/>
    <cellStyle name="20% - Accent3 2 5 4 2" xfId="11044"/>
    <cellStyle name="20% - Accent3 2 5 4 2 2" xfId="25048"/>
    <cellStyle name="20% - Accent3 2 5 4 2 2 2" xfId="53062"/>
    <cellStyle name="20% - Accent3 2 5 4 2 3" xfId="39058"/>
    <cellStyle name="20% - Accent3 2 5 4 3" xfId="18045"/>
    <cellStyle name="20% - Accent3 2 5 4 3 2" xfId="46059"/>
    <cellStyle name="20% - Accent3 2 5 4 4" xfId="32055"/>
    <cellStyle name="20% - Accent3 2 5 5" xfId="7543"/>
    <cellStyle name="20% - Accent3 2 5 5 2" xfId="21547"/>
    <cellStyle name="20% - Accent3 2 5 5 2 2" xfId="49561"/>
    <cellStyle name="20% - Accent3 2 5 5 3" xfId="35557"/>
    <cellStyle name="20% - Accent3 2 5 6" xfId="14544"/>
    <cellStyle name="20% - Accent3 2 5 6 2" xfId="42558"/>
    <cellStyle name="20% - Accent3 2 5 7" xfId="28554"/>
    <cellStyle name="20% - Accent3 2 6" xfId="805"/>
    <cellStyle name="20% - Accent3 2 6 2" xfId="1683"/>
    <cellStyle name="20% - Accent3 2 6 2 2" xfId="3451"/>
    <cellStyle name="20% - Accent3 2 6 2 2 2" xfId="6955"/>
    <cellStyle name="20% - Accent3 2 6 2 2 2 2" xfId="13962"/>
    <cellStyle name="20% - Accent3 2 6 2 2 2 2 2" xfId="27966"/>
    <cellStyle name="20% - Accent3 2 6 2 2 2 2 2 2" xfId="55980"/>
    <cellStyle name="20% - Accent3 2 6 2 2 2 2 3" xfId="41976"/>
    <cellStyle name="20% - Accent3 2 6 2 2 2 3" xfId="20963"/>
    <cellStyle name="20% - Accent3 2 6 2 2 2 3 2" xfId="48977"/>
    <cellStyle name="20% - Accent3 2 6 2 2 2 4" xfId="34973"/>
    <cellStyle name="20% - Accent3 2 6 2 2 3" xfId="10461"/>
    <cellStyle name="20% - Accent3 2 6 2 2 3 2" xfId="24465"/>
    <cellStyle name="20% - Accent3 2 6 2 2 3 2 2" xfId="52479"/>
    <cellStyle name="20% - Accent3 2 6 2 2 3 3" xfId="38475"/>
    <cellStyle name="20% - Accent3 2 6 2 2 4" xfId="17462"/>
    <cellStyle name="20% - Accent3 2 6 2 2 4 2" xfId="45476"/>
    <cellStyle name="20% - Accent3 2 6 2 2 5" xfId="31472"/>
    <cellStyle name="20% - Accent3 2 6 2 3" xfId="5203"/>
    <cellStyle name="20% - Accent3 2 6 2 3 2" xfId="12210"/>
    <cellStyle name="20% - Accent3 2 6 2 3 2 2" xfId="26214"/>
    <cellStyle name="20% - Accent3 2 6 2 3 2 2 2" xfId="54228"/>
    <cellStyle name="20% - Accent3 2 6 2 3 2 3" xfId="40224"/>
    <cellStyle name="20% - Accent3 2 6 2 3 3" xfId="19211"/>
    <cellStyle name="20% - Accent3 2 6 2 3 3 2" xfId="47225"/>
    <cellStyle name="20% - Accent3 2 6 2 3 4" xfId="33221"/>
    <cellStyle name="20% - Accent3 2 6 2 4" xfId="8709"/>
    <cellStyle name="20% - Accent3 2 6 2 4 2" xfId="22713"/>
    <cellStyle name="20% - Accent3 2 6 2 4 2 2" xfId="50727"/>
    <cellStyle name="20% - Accent3 2 6 2 4 3" xfId="36723"/>
    <cellStyle name="20% - Accent3 2 6 2 5" xfId="15710"/>
    <cellStyle name="20% - Accent3 2 6 2 5 2" xfId="43724"/>
    <cellStyle name="20% - Accent3 2 6 2 6" xfId="29720"/>
    <cellStyle name="20% - Accent3 2 6 3" xfId="2576"/>
    <cellStyle name="20% - Accent3 2 6 3 2" xfId="6080"/>
    <cellStyle name="20% - Accent3 2 6 3 2 2" xfId="13087"/>
    <cellStyle name="20% - Accent3 2 6 3 2 2 2" xfId="27091"/>
    <cellStyle name="20% - Accent3 2 6 3 2 2 2 2" xfId="55105"/>
    <cellStyle name="20% - Accent3 2 6 3 2 2 3" xfId="41101"/>
    <cellStyle name="20% - Accent3 2 6 3 2 3" xfId="20088"/>
    <cellStyle name="20% - Accent3 2 6 3 2 3 2" xfId="48102"/>
    <cellStyle name="20% - Accent3 2 6 3 2 4" xfId="34098"/>
    <cellStyle name="20% - Accent3 2 6 3 3" xfId="9586"/>
    <cellStyle name="20% - Accent3 2 6 3 3 2" xfId="23590"/>
    <cellStyle name="20% - Accent3 2 6 3 3 2 2" xfId="51604"/>
    <cellStyle name="20% - Accent3 2 6 3 3 3" xfId="37600"/>
    <cellStyle name="20% - Accent3 2 6 3 4" xfId="16587"/>
    <cellStyle name="20% - Accent3 2 6 3 4 2" xfId="44601"/>
    <cellStyle name="20% - Accent3 2 6 3 5" xfId="30597"/>
    <cellStyle name="20% - Accent3 2 6 4" xfId="4328"/>
    <cellStyle name="20% - Accent3 2 6 4 2" xfId="11335"/>
    <cellStyle name="20% - Accent3 2 6 4 2 2" xfId="25339"/>
    <cellStyle name="20% - Accent3 2 6 4 2 2 2" xfId="53353"/>
    <cellStyle name="20% - Accent3 2 6 4 2 3" xfId="39349"/>
    <cellStyle name="20% - Accent3 2 6 4 3" xfId="18336"/>
    <cellStyle name="20% - Accent3 2 6 4 3 2" xfId="46350"/>
    <cellStyle name="20% - Accent3 2 6 4 4" xfId="32346"/>
    <cellStyle name="20% - Accent3 2 6 5" xfId="7834"/>
    <cellStyle name="20% - Accent3 2 6 5 2" xfId="21838"/>
    <cellStyle name="20% - Accent3 2 6 5 2 2" xfId="49852"/>
    <cellStyle name="20% - Accent3 2 6 5 3" xfId="35848"/>
    <cellStyle name="20% - Accent3 2 6 6" xfId="14835"/>
    <cellStyle name="20% - Accent3 2 6 6 2" xfId="42849"/>
    <cellStyle name="20% - Accent3 2 6 7" xfId="28845"/>
    <cellStyle name="20% - Accent3 2 7" xfId="1101"/>
    <cellStyle name="20% - Accent3 2 7 2" xfId="2869"/>
    <cellStyle name="20% - Accent3 2 7 2 2" xfId="6373"/>
    <cellStyle name="20% - Accent3 2 7 2 2 2" xfId="13380"/>
    <cellStyle name="20% - Accent3 2 7 2 2 2 2" xfId="27384"/>
    <cellStyle name="20% - Accent3 2 7 2 2 2 2 2" xfId="55398"/>
    <cellStyle name="20% - Accent3 2 7 2 2 2 3" xfId="41394"/>
    <cellStyle name="20% - Accent3 2 7 2 2 3" xfId="20381"/>
    <cellStyle name="20% - Accent3 2 7 2 2 3 2" xfId="48395"/>
    <cellStyle name="20% - Accent3 2 7 2 2 4" xfId="34391"/>
    <cellStyle name="20% - Accent3 2 7 2 3" xfId="9879"/>
    <cellStyle name="20% - Accent3 2 7 2 3 2" xfId="23883"/>
    <cellStyle name="20% - Accent3 2 7 2 3 2 2" xfId="51897"/>
    <cellStyle name="20% - Accent3 2 7 2 3 3" xfId="37893"/>
    <cellStyle name="20% - Accent3 2 7 2 4" xfId="16880"/>
    <cellStyle name="20% - Accent3 2 7 2 4 2" xfId="44894"/>
    <cellStyle name="20% - Accent3 2 7 2 5" xfId="30890"/>
    <cellStyle name="20% - Accent3 2 7 3" xfId="4621"/>
    <cellStyle name="20% - Accent3 2 7 3 2" xfId="11628"/>
    <cellStyle name="20% - Accent3 2 7 3 2 2" xfId="25632"/>
    <cellStyle name="20% - Accent3 2 7 3 2 2 2" xfId="53646"/>
    <cellStyle name="20% - Accent3 2 7 3 2 3" xfId="39642"/>
    <cellStyle name="20% - Accent3 2 7 3 3" xfId="18629"/>
    <cellStyle name="20% - Accent3 2 7 3 3 2" xfId="46643"/>
    <cellStyle name="20% - Accent3 2 7 3 4" xfId="32639"/>
    <cellStyle name="20% - Accent3 2 7 4" xfId="8127"/>
    <cellStyle name="20% - Accent3 2 7 4 2" xfId="22131"/>
    <cellStyle name="20% - Accent3 2 7 4 2 2" xfId="50145"/>
    <cellStyle name="20% - Accent3 2 7 4 3" xfId="36141"/>
    <cellStyle name="20% - Accent3 2 7 5" xfId="15128"/>
    <cellStyle name="20% - Accent3 2 7 5 2" xfId="43142"/>
    <cellStyle name="20% - Accent3 2 7 6" xfId="29138"/>
    <cellStyle name="20% - Accent3 2 8" xfId="1955"/>
    <cellStyle name="20% - Accent3 2 8 2" xfId="5474"/>
    <cellStyle name="20% - Accent3 2 8 2 2" xfId="12481"/>
    <cellStyle name="20% - Accent3 2 8 2 2 2" xfId="26485"/>
    <cellStyle name="20% - Accent3 2 8 2 2 2 2" xfId="54499"/>
    <cellStyle name="20% - Accent3 2 8 2 2 3" xfId="40495"/>
    <cellStyle name="20% - Accent3 2 8 2 3" xfId="19482"/>
    <cellStyle name="20% - Accent3 2 8 2 3 2" xfId="47496"/>
    <cellStyle name="20% - Accent3 2 8 2 4" xfId="33492"/>
    <cellStyle name="20% - Accent3 2 8 3" xfId="8980"/>
    <cellStyle name="20% - Accent3 2 8 3 2" xfId="22984"/>
    <cellStyle name="20% - Accent3 2 8 3 2 2" xfId="50998"/>
    <cellStyle name="20% - Accent3 2 8 3 3" xfId="36994"/>
    <cellStyle name="20% - Accent3 2 8 4" xfId="15981"/>
    <cellStyle name="20% - Accent3 2 8 4 2" xfId="43995"/>
    <cellStyle name="20% - Accent3 2 8 5" xfId="29991"/>
    <cellStyle name="20% - Accent3 2 9" xfId="3746"/>
    <cellStyle name="20% - Accent3 2 9 2" xfId="10753"/>
    <cellStyle name="20% - Accent3 2 9 2 2" xfId="24757"/>
    <cellStyle name="20% - Accent3 2 9 2 2 2" xfId="52771"/>
    <cellStyle name="20% - Accent3 2 9 2 3" xfId="38767"/>
    <cellStyle name="20% - Accent3 2 9 3" xfId="17754"/>
    <cellStyle name="20% - Accent3 2 9 3 2" xfId="45768"/>
    <cellStyle name="20% - Accent3 2 9 4" xfId="31764"/>
    <cellStyle name="20% - Accent3 3" xfId="172"/>
    <cellStyle name="20% - Accent3 3 10" xfId="7236"/>
    <cellStyle name="20% - Accent3 3 10 2" xfId="21240"/>
    <cellStyle name="20% - Accent3 3 10 2 2" xfId="49254"/>
    <cellStyle name="20% - Accent3 3 10 3" xfId="35250"/>
    <cellStyle name="20% - Accent3 3 11" xfId="14237"/>
    <cellStyle name="20% - Accent3 3 11 2" xfId="42251"/>
    <cellStyle name="20% - Accent3 3 12" xfId="28247"/>
    <cellStyle name="20% - Accent3 3 13" xfId="56366"/>
    <cellStyle name="20% - Accent3 3 2" xfId="228"/>
    <cellStyle name="20% - Accent3 3 2 10" xfId="14286"/>
    <cellStyle name="20% - Accent3 3 2 10 2" xfId="42300"/>
    <cellStyle name="20% - Accent3 3 2 11" xfId="28296"/>
    <cellStyle name="20% - Accent3 3 2 2" xfId="353"/>
    <cellStyle name="20% - Accent3 3 2 2 2" xfId="644"/>
    <cellStyle name="20% - Accent3 3 2 2 2 2" xfId="1522"/>
    <cellStyle name="20% - Accent3 3 2 2 2 2 2" xfId="3290"/>
    <cellStyle name="20% - Accent3 3 2 2 2 2 2 2" xfId="6794"/>
    <cellStyle name="20% - Accent3 3 2 2 2 2 2 2 2" xfId="13801"/>
    <cellStyle name="20% - Accent3 3 2 2 2 2 2 2 2 2" xfId="27805"/>
    <cellStyle name="20% - Accent3 3 2 2 2 2 2 2 2 2 2" xfId="55819"/>
    <cellStyle name="20% - Accent3 3 2 2 2 2 2 2 2 3" xfId="41815"/>
    <cellStyle name="20% - Accent3 3 2 2 2 2 2 2 3" xfId="20802"/>
    <cellStyle name="20% - Accent3 3 2 2 2 2 2 2 3 2" xfId="48816"/>
    <cellStyle name="20% - Accent3 3 2 2 2 2 2 2 4" xfId="34812"/>
    <cellStyle name="20% - Accent3 3 2 2 2 2 2 3" xfId="10300"/>
    <cellStyle name="20% - Accent3 3 2 2 2 2 2 3 2" xfId="24304"/>
    <cellStyle name="20% - Accent3 3 2 2 2 2 2 3 2 2" xfId="52318"/>
    <cellStyle name="20% - Accent3 3 2 2 2 2 2 3 3" xfId="38314"/>
    <cellStyle name="20% - Accent3 3 2 2 2 2 2 4" xfId="17301"/>
    <cellStyle name="20% - Accent3 3 2 2 2 2 2 4 2" xfId="45315"/>
    <cellStyle name="20% - Accent3 3 2 2 2 2 2 5" xfId="31311"/>
    <cellStyle name="20% - Accent3 3 2 2 2 2 3" xfId="5042"/>
    <cellStyle name="20% - Accent3 3 2 2 2 2 3 2" xfId="12049"/>
    <cellStyle name="20% - Accent3 3 2 2 2 2 3 2 2" xfId="26053"/>
    <cellStyle name="20% - Accent3 3 2 2 2 2 3 2 2 2" xfId="54067"/>
    <cellStyle name="20% - Accent3 3 2 2 2 2 3 2 3" xfId="40063"/>
    <cellStyle name="20% - Accent3 3 2 2 2 2 3 3" xfId="19050"/>
    <cellStyle name="20% - Accent3 3 2 2 2 2 3 3 2" xfId="47064"/>
    <cellStyle name="20% - Accent3 3 2 2 2 2 3 4" xfId="33060"/>
    <cellStyle name="20% - Accent3 3 2 2 2 2 4" xfId="8548"/>
    <cellStyle name="20% - Accent3 3 2 2 2 2 4 2" xfId="22552"/>
    <cellStyle name="20% - Accent3 3 2 2 2 2 4 2 2" xfId="50566"/>
    <cellStyle name="20% - Accent3 3 2 2 2 2 4 3" xfId="36562"/>
    <cellStyle name="20% - Accent3 3 2 2 2 2 5" xfId="15549"/>
    <cellStyle name="20% - Accent3 3 2 2 2 2 5 2" xfId="43563"/>
    <cellStyle name="20% - Accent3 3 2 2 2 2 6" xfId="29559"/>
    <cellStyle name="20% - Accent3 3 2 2 2 3" xfId="2415"/>
    <cellStyle name="20% - Accent3 3 2 2 2 3 2" xfId="5919"/>
    <cellStyle name="20% - Accent3 3 2 2 2 3 2 2" xfId="12926"/>
    <cellStyle name="20% - Accent3 3 2 2 2 3 2 2 2" xfId="26930"/>
    <cellStyle name="20% - Accent3 3 2 2 2 3 2 2 2 2" xfId="54944"/>
    <cellStyle name="20% - Accent3 3 2 2 2 3 2 2 3" xfId="40940"/>
    <cellStyle name="20% - Accent3 3 2 2 2 3 2 3" xfId="19927"/>
    <cellStyle name="20% - Accent3 3 2 2 2 3 2 3 2" xfId="47941"/>
    <cellStyle name="20% - Accent3 3 2 2 2 3 2 4" xfId="33937"/>
    <cellStyle name="20% - Accent3 3 2 2 2 3 3" xfId="9425"/>
    <cellStyle name="20% - Accent3 3 2 2 2 3 3 2" xfId="23429"/>
    <cellStyle name="20% - Accent3 3 2 2 2 3 3 2 2" xfId="51443"/>
    <cellStyle name="20% - Accent3 3 2 2 2 3 3 3" xfId="37439"/>
    <cellStyle name="20% - Accent3 3 2 2 2 3 4" xfId="16426"/>
    <cellStyle name="20% - Accent3 3 2 2 2 3 4 2" xfId="44440"/>
    <cellStyle name="20% - Accent3 3 2 2 2 3 5" xfId="30436"/>
    <cellStyle name="20% - Accent3 3 2 2 2 4" xfId="4167"/>
    <cellStyle name="20% - Accent3 3 2 2 2 4 2" xfId="11174"/>
    <cellStyle name="20% - Accent3 3 2 2 2 4 2 2" xfId="25178"/>
    <cellStyle name="20% - Accent3 3 2 2 2 4 2 2 2" xfId="53192"/>
    <cellStyle name="20% - Accent3 3 2 2 2 4 2 3" xfId="39188"/>
    <cellStyle name="20% - Accent3 3 2 2 2 4 3" xfId="18175"/>
    <cellStyle name="20% - Accent3 3 2 2 2 4 3 2" xfId="46189"/>
    <cellStyle name="20% - Accent3 3 2 2 2 4 4" xfId="32185"/>
    <cellStyle name="20% - Accent3 3 2 2 2 5" xfId="7673"/>
    <cellStyle name="20% - Accent3 3 2 2 2 5 2" xfId="21677"/>
    <cellStyle name="20% - Accent3 3 2 2 2 5 2 2" xfId="49691"/>
    <cellStyle name="20% - Accent3 3 2 2 2 5 3" xfId="35687"/>
    <cellStyle name="20% - Accent3 3 2 2 2 6" xfId="14674"/>
    <cellStyle name="20% - Accent3 3 2 2 2 6 2" xfId="42688"/>
    <cellStyle name="20% - Accent3 3 2 2 2 7" xfId="28684"/>
    <cellStyle name="20% - Accent3 3 2 2 3" xfId="935"/>
    <cellStyle name="20% - Accent3 3 2 2 3 2" xfId="1813"/>
    <cellStyle name="20% - Accent3 3 2 2 3 2 2" xfId="3581"/>
    <cellStyle name="20% - Accent3 3 2 2 3 2 2 2" xfId="7085"/>
    <cellStyle name="20% - Accent3 3 2 2 3 2 2 2 2" xfId="14092"/>
    <cellStyle name="20% - Accent3 3 2 2 3 2 2 2 2 2" xfId="28096"/>
    <cellStyle name="20% - Accent3 3 2 2 3 2 2 2 2 2 2" xfId="56110"/>
    <cellStyle name="20% - Accent3 3 2 2 3 2 2 2 2 3" xfId="42106"/>
    <cellStyle name="20% - Accent3 3 2 2 3 2 2 2 3" xfId="21093"/>
    <cellStyle name="20% - Accent3 3 2 2 3 2 2 2 3 2" xfId="49107"/>
    <cellStyle name="20% - Accent3 3 2 2 3 2 2 2 4" xfId="35103"/>
    <cellStyle name="20% - Accent3 3 2 2 3 2 2 3" xfId="10591"/>
    <cellStyle name="20% - Accent3 3 2 2 3 2 2 3 2" xfId="24595"/>
    <cellStyle name="20% - Accent3 3 2 2 3 2 2 3 2 2" xfId="52609"/>
    <cellStyle name="20% - Accent3 3 2 2 3 2 2 3 3" xfId="38605"/>
    <cellStyle name="20% - Accent3 3 2 2 3 2 2 4" xfId="17592"/>
    <cellStyle name="20% - Accent3 3 2 2 3 2 2 4 2" xfId="45606"/>
    <cellStyle name="20% - Accent3 3 2 2 3 2 2 5" xfId="31602"/>
    <cellStyle name="20% - Accent3 3 2 2 3 2 3" xfId="5333"/>
    <cellStyle name="20% - Accent3 3 2 2 3 2 3 2" xfId="12340"/>
    <cellStyle name="20% - Accent3 3 2 2 3 2 3 2 2" xfId="26344"/>
    <cellStyle name="20% - Accent3 3 2 2 3 2 3 2 2 2" xfId="54358"/>
    <cellStyle name="20% - Accent3 3 2 2 3 2 3 2 3" xfId="40354"/>
    <cellStyle name="20% - Accent3 3 2 2 3 2 3 3" xfId="19341"/>
    <cellStyle name="20% - Accent3 3 2 2 3 2 3 3 2" xfId="47355"/>
    <cellStyle name="20% - Accent3 3 2 2 3 2 3 4" xfId="33351"/>
    <cellStyle name="20% - Accent3 3 2 2 3 2 4" xfId="8839"/>
    <cellStyle name="20% - Accent3 3 2 2 3 2 4 2" xfId="22843"/>
    <cellStyle name="20% - Accent3 3 2 2 3 2 4 2 2" xfId="50857"/>
    <cellStyle name="20% - Accent3 3 2 2 3 2 4 3" xfId="36853"/>
    <cellStyle name="20% - Accent3 3 2 2 3 2 5" xfId="15840"/>
    <cellStyle name="20% - Accent3 3 2 2 3 2 5 2" xfId="43854"/>
    <cellStyle name="20% - Accent3 3 2 2 3 2 6" xfId="29850"/>
    <cellStyle name="20% - Accent3 3 2 2 3 3" xfId="2706"/>
    <cellStyle name="20% - Accent3 3 2 2 3 3 2" xfId="6210"/>
    <cellStyle name="20% - Accent3 3 2 2 3 3 2 2" xfId="13217"/>
    <cellStyle name="20% - Accent3 3 2 2 3 3 2 2 2" xfId="27221"/>
    <cellStyle name="20% - Accent3 3 2 2 3 3 2 2 2 2" xfId="55235"/>
    <cellStyle name="20% - Accent3 3 2 2 3 3 2 2 3" xfId="41231"/>
    <cellStyle name="20% - Accent3 3 2 2 3 3 2 3" xfId="20218"/>
    <cellStyle name="20% - Accent3 3 2 2 3 3 2 3 2" xfId="48232"/>
    <cellStyle name="20% - Accent3 3 2 2 3 3 2 4" xfId="34228"/>
    <cellStyle name="20% - Accent3 3 2 2 3 3 3" xfId="9716"/>
    <cellStyle name="20% - Accent3 3 2 2 3 3 3 2" xfId="23720"/>
    <cellStyle name="20% - Accent3 3 2 2 3 3 3 2 2" xfId="51734"/>
    <cellStyle name="20% - Accent3 3 2 2 3 3 3 3" xfId="37730"/>
    <cellStyle name="20% - Accent3 3 2 2 3 3 4" xfId="16717"/>
    <cellStyle name="20% - Accent3 3 2 2 3 3 4 2" xfId="44731"/>
    <cellStyle name="20% - Accent3 3 2 2 3 3 5" xfId="30727"/>
    <cellStyle name="20% - Accent3 3 2 2 3 4" xfId="4458"/>
    <cellStyle name="20% - Accent3 3 2 2 3 4 2" xfId="11465"/>
    <cellStyle name="20% - Accent3 3 2 2 3 4 2 2" xfId="25469"/>
    <cellStyle name="20% - Accent3 3 2 2 3 4 2 2 2" xfId="53483"/>
    <cellStyle name="20% - Accent3 3 2 2 3 4 2 3" xfId="39479"/>
    <cellStyle name="20% - Accent3 3 2 2 3 4 3" xfId="18466"/>
    <cellStyle name="20% - Accent3 3 2 2 3 4 3 2" xfId="46480"/>
    <cellStyle name="20% - Accent3 3 2 2 3 4 4" xfId="32476"/>
    <cellStyle name="20% - Accent3 3 2 2 3 5" xfId="7964"/>
    <cellStyle name="20% - Accent3 3 2 2 3 5 2" xfId="21968"/>
    <cellStyle name="20% - Accent3 3 2 2 3 5 2 2" xfId="49982"/>
    <cellStyle name="20% - Accent3 3 2 2 3 5 3" xfId="35978"/>
    <cellStyle name="20% - Accent3 3 2 2 3 6" xfId="14965"/>
    <cellStyle name="20% - Accent3 3 2 2 3 6 2" xfId="42979"/>
    <cellStyle name="20% - Accent3 3 2 2 3 7" xfId="28975"/>
    <cellStyle name="20% - Accent3 3 2 2 4" xfId="1231"/>
    <cellStyle name="20% - Accent3 3 2 2 4 2" xfId="2999"/>
    <cellStyle name="20% - Accent3 3 2 2 4 2 2" xfId="6503"/>
    <cellStyle name="20% - Accent3 3 2 2 4 2 2 2" xfId="13510"/>
    <cellStyle name="20% - Accent3 3 2 2 4 2 2 2 2" xfId="27514"/>
    <cellStyle name="20% - Accent3 3 2 2 4 2 2 2 2 2" xfId="55528"/>
    <cellStyle name="20% - Accent3 3 2 2 4 2 2 2 3" xfId="41524"/>
    <cellStyle name="20% - Accent3 3 2 2 4 2 2 3" xfId="20511"/>
    <cellStyle name="20% - Accent3 3 2 2 4 2 2 3 2" xfId="48525"/>
    <cellStyle name="20% - Accent3 3 2 2 4 2 2 4" xfId="34521"/>
    <cellStyle name="20% - Accent3 3 2 2 4 2 3" xfId="10009"/>
    <cellStyle name="20% - Accent3 3 2 2 4 2 3 2" xfId="24013"/>
    <cellStyle name="20% - Accent3 3 2 2 4 2 3 2 2" xfId="52027"/>
    <cellStyle name="20% - Accent3 3 2 2 4 2 3 3" xfId="38023"/>
    <cellStyle name="20% - Accent3 3 2 2 4 2 4" xfId="17010"/>
    <cellStyle name="20% - Accent3 3 2 2 4 2 4 2" xfId="45024"/>
    <cellStyle name="20% - Accent3 3 2 2 4 2 5" xfId="31020"/>
    <cellStyle name="20% - Accent3 3 2 2 4 3" xfId="4751"/>
    <cellStyle name="20% - Accent3 3 2 2 4 3 2" xfId="11758"/>
    <cellStyle name="20% - Accent3 3 2 2 4 3 2 2" xfId="25762"/>
    <cellStyle name="20% - Accent3 3 2 2 4 3 2 2 2" xfId="53776"/>
    <cellStyle name="20% - Accent3 3 2 2 4 3 2 3" xfId="39772"/>
    <cellStyle name="20% - Accent3 3 2 2 4 3 3" xfId="18759"/>
    <cellStyle name="20% - Accent3 3 2 2 4 3 3 2" xfId="46773"/>
    <cellStyle name="20% - Accent3 3 2 2 4 3 4" xfId="32769"/>
    <cellStyle name="20% - Accent3 3 2 2 4 4" xfId="8257"/>
    <cellStyle name="20% - Accent3 3 2 2 4 4 2" xfId="22261"/>
    <cellStyle name="20% - Accent3 3 2 2 4 4 2 2" xfId="50275"/>
    <cellStyle name="20% - Accent3 3 2 2 4 4 3" xfId="36271"/>
    <cellStyle name="20% - Accent3 3 2 2 4 5" xfId="15258"/>
    <cellStyle name="20% - Accent3 3 2 2 4 5 2" xfId="43272"/>
    <cellStyle name="20% - Accent3 3 2 2 4 6" xfId="29268"/>
    <cellStyle name="20% - Accent3 3 2 2 5" xfId="2124"/>
    <cellStyle name="20% - Accent3 3 2 2 5 2" xfId="5628"/>
    <cellStyle name="20% - Accent3 3 2 2 5 2 2" xfId="12635"/>
    <cellStyle name="20% - Accent3 3 2 2 5 2 2 2" xfId="26639"/>
    <cellStyle name="20% - Accent3 3 2 2 5 2 2 2 2" xfId="54653"/>
    <cellStyle name="20% - Accent3 3 2 2 5 2 2 3" xfId="40649"/>
    <cellStyle name="20% - Accent3 3 2 2 5 2 3" xfId="19636"/>
    <cellStyle name="20% - Accent3 3 2 2 5 2 3 2" xfId="47650"/>
    <cellStyle name="20% - Accent3 3 2 2 5 2 4" xfId="33646"/>
    <cellStyle name="20% - Accent3 3 2 2 5 3" xfId="9134"/>
    <cellStyle name="20% - Accent3 3 2 2 5 3 2" xfId="23138"/>
    <cellStyle name="20% - Accent3 3 2 2 5 3 2 2" xfId="51152"/>
    <cellStyle name="20% - Accent3 3 2 2 5 3 3" xfId="37148"/>
    <cellStyle name="20% - Accent3 3 2 2 5 4" xfId="16135"/>
    <cellStyle name="20% - Accent3 3 2 2 5 4 2" xfId="44149"/>
    <cellStyle name="20% - Accent3 3 2 2 5 5" xfId="30145"/>
    <cellStyle name="20% - Accent3 3 2 2 6" xfId="3876"/>
    <cellStyle name="20% - Accent3 3 2 2 6 2" xfId="10883"/>
    <cellStyle name="20% - Accent3 3 2 2 6 2 2" xfId="24887"/>
    <cellStyle name="20% - Accent3 3 2 2 6 2 2 2" xfId="52901"/>
    <cellStyle name="20% - Accent3 3 2 2 6 2 3" xfId="38897"/>
    <cellStyle name="20% - Accent3 3 2 2 6 3" xfId="17884"/>
    <cellStyle name="20% - Accent3 3 2 2 6 3 2" xfId="45898"/>
    <cellStyle name="20% - Accent3 3 2 2 6 4" xfId="31894"/>
    <cellStyle name="20% - Accent3 3 2 2 7" xfId="7382"/>
    <cellStyle name="20% - Accent3 3 2 2 7 2" xfId="21386"/>
    <cellStyle name="20% - Accent3 3 2 2 7 2 2" xfId="49400"/>
    <cellStyle name="20% - Accent3 3 2 2 7 3" xfId="35396"/>
    <cellStyle name="20% - Accent3 3 2 2 8" xfId="14383"/>
    <cellStyle name="20% - Accent3 3 2 2 8 2" xfId="42397"/>
    <cellStyle name="20% - Accent3 3 2 2 9" xfId="28393"/>
    <cellStyle name="20% - Accent3 3 2 3" xfId="450"/>
    <cellStyle name="20% - Accent3 3 2 3 2" xfId="741"/>
    <cellStyle name="20% - Accent3 3 2 3 2 2" xfId="1619"/>
    <cellStyle name="20% - Accent3 3 2 3 2 2 2" xfId="3387"/>
    <cellStyle name="20% - Accent3 3 2 3 2 2 2 2" xfId="6891"/>
    <cellStyle name="20% - Accent3 3 2 3 2 2 2 2 2" xfId="13898"/>
    <cellStyle name="20% - Accent3 3 2 3 2 2 2 2 2 2" xfId="27902"/>
    <cellStyle name="20% - Accent3 3 2 3 2 2 2 2 2 2 2" xfId="55916"/>
    <cellStyle name="20% - Accent3 3 2 3 2 2 2 2 2 3" xfId="41912"/>
    <cellStyle name="20% - Accent3 3 2 3 2 2 2 2 3" xfId="20899"/>
    <cellStyle name="20% - Accent3 3 2 3 2 2 2 2 3 2" xfId="48913"/>
    <cellStyle name="20% - Accent3 3 2 3 2 2 2 2 4" xfId="34909"/>
    <cellStyle name="20% - Accent3 3 2 3 2 2 2 3" xfId="10397"/>
    <cellStyle name="20% - Accent3 3 2 3 2 2 2 3 2" xfId="24401"/>
    <cellStyle name="20% - Accent3 3 2 3 2 2 2 3 2 2" xfId="52415"/>
    <cellStyle name="20% - Accent3 3 2 3 2 2 2 3 3" xfId="38411"/>
    <cellStyle name="20% - Accent3 3 2 3 2 2 2 4" xfId="17398"/>
    <cellStyle name="20% - Accent3 3 2 3 2 2 2 4 2" xfId="45412"/>
    <cellStyle name="20% - Accent3 3 2 3 2 2 2 5" xfId="31408"/>
    <cellStyle name="20% - Accent3 3 2 3 2 2 3" xfId="5139"/>
    <cellStyle name="20% - Accent3 3 2 3 2 2 3 2" xfId="12146"/>
    <cellStyle name="20% - Accent3 3 2 3 2 2 3 2 2" xfId="26150"/>
    <cellStyle name="20% - Accent3 3 2 3 2 2 3 2 2 2" xfId="54164"/>
    <cellStyle name="20% - Accent3 3 2 3 2 2 3 2 3" xfId="40160"/>
    <cellStyle name="20% - Accent3 3 2 3 2 2 3 3" xfId="19147"/>
    <cellStyle name="20% - Accent3 3 2 3 2 2 3 3 2" xfId="47161"/>
    <cellStyle name="20% - Accent3 3 2 3 2 2 3 4" xfId="33157"/>
    <cellStyle name="20% - Accent3 3 2 3 2 2 4" xfId="8645"/>
    <cellStyle name="20% - Accent3 3 2 3 2 2 4 2" xfId="22649"/>
    <cellStyle name="20% - Accent3 3 2 3 2 2 4 2 2" xfId="50663"/>
    <cellStyle name="20% - Accent3 3 2 3 2 2 4 3" xfId="36659"/>
    <cellStyle name="20% - Accent3 3 2 3 2 2 5" xfId="15646"/>
    <cellStyle name="20% - Accent3 3 2 3 2 2 5 2" xfId="43660"/>
    <cellStyle name="20% - Accent3 3 2 3 2 2 6" xfId="29656"/>
    <cellStyle name="20% - Accent3 3 2 3 2 3" xfId="2512"/>
    <cellStyle name="20% - Accent3 3 2 3 2 3 2" xfId="6016"/>
    <cellStyle name="20% - Accent3 3 2 3 2 3 2 2" xfId="13023"/>
    <cellStyle name="20% - Accent3 3 2 3 2 3 2 2 2" xfId="27027"/>
    <cellStyle name="20% - Accent3 3 2 3 2 3 2 2 2 2" xfId="55041"/>
    <cellStyle name="20% - Accent3 3 2 3 2 3 2 2 3" xfId="41037"/>
    <cellStyle name="20% - Accent3 3 2 3 2 3 2 3" xfId="20024"/>
    <cellStyle name="20% - Accent3 3 2 3 2 3 2 3 2" xfId="48038"/>
    <cellStyle name="20% - Accent3 3 2 3 2 3 2 4" xfId="34034"/>
    <cellStyle name="20% - Accent3 3 2 3 2 3 3" xfId="9522"/>
    <cellStyle name="20% - Accent3 3 2 3 2 3 3 2" xfId="23526"/>
    <cellStyle name="20% - Accent3 3 2 3 2 3 3 2 2" xfId="51540"/>
    <cellStyle name="20% - Accent3 3 2 3 2 3 3 3" xfId="37536"/>
    <cellStyle name="20% - Accent3 3 2 3 2 3 4" xfId="16523"/>
    <cellStyle name="20% - Accent3 3 2 3 2 3 4 2" xfId="44537"/>
    <cellStyle name="20% - Accent3 3 2 3 2 3 5" xfId="30533"/>
    <cellStyle name="20% - Accent3 3 2 3 2 4" xfId="4264"/>
    <cellStyle name="20% - Accent3 3 2 3 2 4 2" xfId="11271"/>
    <cellStyle name="20% - Accent3 3 2 3 2 4 2 2" xfId="25275"/>
    <cellStyle name="20% - Accent3 3 2 3 2 4 2 2 2" xfId="53289"/>
    <cellStyle name="20% - Accent3 3 2 3 2 4 2 3" xfId="39285"/>
    <cellStyle name="20% - Accent3 3 2 3 2 4 3" xfId="18272"/>
    <cellStyle name="20% - Accent3 3 2 3 2 4 3 2" xfId="46286"/>
    <cellStyle name="20% - Accent3 3 2 3 2 4 4" xfId="32282"/>
    <cellStyle name="20% - Accent3 3 2 3 2 5" xfId="7770"/>
    <cellStyle name="20% - Accent3 3 2 3 2 5 2" xfId="21774"/>
    <cellStyle name="20% - Accent3 3 2 3 2 5 2 2" xfId="49788"/>
    <cellStyle name="20% - Accent3 3 2 3 2 5 3" xfId="35784"/>
    <cellStyle name="20% - Accent3 3 2 3 2 6" xfId="14771"/>
    <cellStyle name="20% - Accent3 3 2 3 2 6 2" xfId="42785"/>
    <cellStyle name="20% - Accent3 3 2 3 2 7" xfId="28781"/>
    <cellStyle name="20% - Accent3 3 2 3 3" xfId="1032"/>
    <cellStyle name="20% - Accent3 3 2 3 3 2" xfId="1910"/>
    <cellStyle name="20% - Accent3 3 2 3 3 2 2" xfId="3678"/>
    <cellStyle name="20% - Accent3 3 2 3 3 2 2 2" xfId="7182"/>
    <cellStyle name="20% - Accent3 3 2 3 3 2 2 2 2" xfId="14189"/>
    <cellStyle name="20% - Accent3 3 2 3 3 2 2 2 2 2" xfId="28193"/>
    <cellStyle name="20% - Accent3 3 2 3 3 2 2 2 2 2 2" xfId="56207"/>
    <cellStyle name="20% - Accent3 3 2 3 3 2 2 2 2 3" xfId="42203"/>
    <cellStyle name="20% - Accent3 3 2 3 3 2 2 2 3" xfId="21190"/>
    <cellStyle name="20% - Accent3 3 2 3 3 2 2 2 3 2" xfId="49204"/>
    <cellStyle name="20% - Accent3 3 2 3 3 2 2 2 4" xfId="35200"/>
    <cellStyle name="20% - Accent3 3 2 3 3 2 2 3" xfId="10688"/>
    <cellStyle name="20% - Accent3 3 2 3 3 2 2 3 2" xfId="24692"/>
    <cellStyle name="20% - Accent3 3 2 3 3 2 2 3 2 2" xfId="52706"/>
    <cellStyle name="20% - Accent3 3 2 3 3 2 2 3 3" xfId="38702"/>
    <cellStyle name="20% - Accent3 3 2 3 3 2 2 4" xfId="17689"/>
    <cellStyle name="20% - Accent3 3 2 3 3 2 2 4 2" xfId="45703"/>
    <cellStyle name="20% - Accent3 3 2 3 3 2 2 5" xfId="31699"/>
    <cellStyle name="20% - Accent3 3 2 3 3 2 3" xfId="5430"/>
    <cellStyle name="20% - Accent3 3 2 3 3 2 3 2" xfId="12437"/>
    <cellStyle name="20% - Accent3 3 2 3 3 2 3 2 2" xfId="26441"/>
    <cellStyle name="20% - Accent3 3 2 3 3 2 3 2 2 2" xfId="54455"/>
    <cellStyle name="20% - Accent3 3 2 3 3 2 3 2 3" xfId="40451"/>
    <cellStyle name="20% - Accent3 3 2 3 3 2 3 3" xfId="19438"/>
    <cellStyle name="20% - Accent3 3 2 3 3 2 3 3 2" xfId="47452"/>
    <cellStyle name="20% - Accent3 3 2 3 3 2 3 4" xfId="33448"/>
    <cellStyle name="20% - Accent3 3 2 3 3 2 4" xfId="8936"/>
    <cellStyle name="20% - Accent3 3 2 3 3 2 4 2" xfId="22940"/>
    <cellStyle name="20% - Accent3 3 2 3 3 2 4 2 2" xfId="50954"/>
    <cellStyle name="20% - Accent3 3 2 3 3 2 4 3" xfId="36950"/>
    <cellStyle name="20% - Accent3 3 2 3 3 2 5" xfId="15937"/>
    <cellStyle name="20% - Accent3 3 2 3 3 2 5 2" xfId="43951"/>
    <cellStyle name="20% - Accent3 3 2 3 3 2 6" xfId="29947"/>
    <cellStyle name="20% - Accent3 3 2 3 3 3" xfId="2803"/>
    <cellStyle name="20% - Accent3 3 2 3 3 3 2" xfId="6307"/>
    <cellStyle name="20% - Accent3 3 2 3 3 3 2 2" xfId="13314"/>
    <cellStyle name="20% - Accent3 3 2 3 3 3 2 2 2" xfId="27318"/>
    <cellStyle name="20% - Accent3 3 2 3 3 3 2 2 2 2" xfId="55332"/>
    <cellStyle name="20% - Accent3 3 2 3 3 3 2 2 3" xfId="41328"/>
    <cellStyle name="20% - Accent3 3 2 3 3 3 2 3" xfId="20315"/>
    <cellStyle name="20% - Accent3 3 2 3 3 3 2 3 2" xfId="48329"/>
    <cellStyle name="20% - Accent3 3 2 3 3 3 2 4" xfId="34325"/>
    <cellStyle name="20% - Accent3 3 2 3 3 3 3" xfId="9813"/>
    <cellStyle name="20% - Accent3 3 2 3 3 3 3 2" xfId="23817"/>
    <cellStyle name="20% - Accent3 3 2 3 3 3 3 2 2" xfId="51831"/>
    <cellStyle name="20% - Accent3 3 2 3 3 3 3 3" xfId="37827"/>
    <cellStyle name="20% - Accent3 3 2 3 3 3 4" xfId="16814"/>
    <cellStyle name="20% - Accent3 3 2 3 3 3 4 2" xfId="44828"/>
    <cellStyle name="20% - Accent3 3 2 3 3 3 5" xfId="30824"/>
    <cellStyle name="20% - Accent3 3 2 3 3 4" xfId="4555"/>
    <cellStyle name="20% - Accent3 3 2 3 3 4 2" xfId="11562"/>
    <cellStyle name="20% - Accent3 3 2 3 3 4 2 2" xfId="25566"/>
    <cellStyle name="20% - Accent3 3 2 3 3 4 2 2 2" xfId="53580"/>
    <cellStyle name="20% - Accent3 3 2 3 3 4 2 3" xfId="39576"/>
    <cellStyle name="20% - Accent3 3 2 3 3 4 3" xfId="18563"/>
    <cellStyle name="20% - Accent3 3 2 3 3 4 3 2" xfId="46577"/>
    <cellStyle name="20% - Accent3 3 2 3 3 4 4" xfId="32573"/>
    <cellStyle name="20% - Accent3 3 2 3 3 5" xfId="8061"/>
    <cellStyle name="20% - Accent3 3 2 3 3 5 2" xfId="22065"/>
    <cellStyle name="20% - Accent3 3 2 3 3 5 2 2" xfId="50079"/>
    <cellStyle name="20% - Accent3 3 2 3 3 5 3" xfId="36075"/>
    <cellStyle name="20% - Accent3 3 2 3 3 6" xfId="15062"/>
    <cellStyle name="20% - Accent3 3 2 3 3 6 2" xfId="43076"/>
    <cellStyle name="20% - Accent3 3 2 3 3 7" xfId="29072"/>
    <cellStyle name="20% - Accent3 3 2 3 4" xfId="1328"/>
    <cellStyle name="20% - Accent3 3 2 3 4 2" xfId="3096"/>
    <cellStyle name="20% - Accent3 3 2 3 4 2 2" xfId="6600"/>
    <cellStyle name="20% - Accent3 3 2 3 4 2 2 2" xfId="13607"/>
    <cellStyle name="20% - Accent3 3 2 3 4 2 2 2 2" xfId="27611"/>
    <cellStyle name="20% - Accent3 3 2 3 4 2 2 2 2 2" xfId="55625"/>
    <cellStyle name="20% - Accent3 3 2 3 4 2 2 2 3" xfId="41621"/>
    <cellStyle name="20% - Accent3 3 2 3 4 2 2 3" xfId="20608"/>
    <cellStyle name="20% - Accent3 3 2 3 4 2 2 3 2" xfId="48622"/>
    <cellStyle name="20% - Accent3 3 2 3 4 2 2 4" xfId="34618"/>
    <cellStyle name="20% - Accent3 3 2 3 4 2 3" xfId="10106"/>
    <cellStyle name="20% - Accent3 3 2 3 4 2 3 2" xfId="24110"/>
    <cellStyle name="20% - Accent3 3 2 3 4 2 3 2 2" xfId="52124"/>
    <cellStyle name="20% - Accent3 3 2 3 4 2 3 3" xfId="38120"/>
    <cellStyle name="20% - Accent3 3 2 3 4 2 4" xfId="17107"/>
    <cellStyle name="20% - Accent3 3 2 3 4 2 4 2" xfId="45121"/>
    <cellStyle name="20% - Accent3 3 2 3 4 2 5" xfId="31117"/>
    <cellStyle name="20% - Accent3 3 2 3 4 3" xfId="4848"/>
    <cellStyle name="20% - Accent3 3 2 3 4 3 2" xfId="11855"/>
    <cellStyle name="20% - Accent3 3 2 3 4 3 2 2" xfId="25859"/>
    <cellStyle name="20% - Accent3 3 2 3 4 3 2 2 2" xfId="53873"/>
    <cellStyle name="20% - Accent3 3 2 3 4 3 2 3" xfId="39869"/>
    <cellStyle name="20% - Accent3 3 2 3 4 3 3" xfId="18856"/>
    <cellStyle name="20% - Accent3 3 2 3 4 3 3 2" xfId="46870"/>
    <cellStyle name="20% - Accent3 3 2 3 4 3 4" xfId="32866"/>
    <cellStyle name="20% - Accent3 3 2 3 4 4" xfId="8354"/>
    <cellStyle name="20% - Accent3 3 2 3 4 4 2" xfId="22358"/>
    <cellStyle name="20% - Accent3 3 2 3 4 4 2 2" xfId="50372"/>
    <cellStyle name="20% - Accent3 3 2 3 4 4 3" xfId="36368"/>
    <cellStyle name="20% - Accent3 3 2 3 4 5" xfId="15355"/>
    <cellStyle name="20% - Accent3 3 2 3 4 5 2" xfId="43369"/>
    <cellStyle name="20% - Accent3 3 2 3 4 6" xfId="29365"/>
    <cellStyle name="20% - Accent3 3 2 3 5" xfId="2221"/>
    <cellStyle name="20% - Accent3 3 2 3 5 2" xfId="5725"/>
    <cellStyle name="20% - Accent3 3 2 3 5 2 2" xfId="12732"/>
    <cellStyle name="20% - Accent3 3 2 3 5 2 2 2" xfId="26736"/>
    <cellStyle name="20% - Accent3 3 2 3 5 2 2 2 2" xfId="54750"/>
    <cellStyle name="20% - Accent3 3 2 3 5 2 2 3" xfId="40746"/>
    <cellStyle name="20% - Accent3 3 2 3 5 2 3" xfId="19733"/>
    <cellStyle name="20% - Accent3 3 2 3 5 2 3 2" xfId="47747"/>
    <cellStyle name="20% - Accent3 3 2 3 5 2 4" xfId="33743"/>
    <cellStyle name="20% - Accent3 3 2 3 5 3" xfId="9231"/>
    <cellStyle name="20% - Accent3 3 2 3 5 3 2" xfId="23235"/>
    <cellStyle name="20% - Accent3 3 2 3 5 3 2 2" xfId="51249"/>
    <cellStyle name="20% - Accent3 3 2 3 5 3 3" xfId="37245"/>
    <cellStyle name="20% - Accent3 3 2 3 5 4" xfId="16232"/>
    <cellStyle name="20% - Accent3 3 2 3 5 4 2" xfId="44246"/>
    <cellStyle name="20% - Accent3 3 2 3 5 5" xfId="30242"/>
    <cellStyle name="20% - Accent3 3 2 3 6" xfId="3973"/>
    <cellStyle name="20% - Accent3 3 2 3 6 2" xfId="10980"/>
    <cellStyle name="20% - Accent3 3 2 3 6 2 2" xfId="24984"/>
    <cellStyle name="20% - Accent3 3 2 3 6 2 2 2" xfId="52998"/>
    <cellStyle name="20% - Accent3 3 2 3 6 2 3" xfId="38994"/>
    <cellStyle name="20% - Accent3 3 2 3 6 3" xfId="17981"/>
    <cellStyle name="20% - Accent3 3 2 3 6 3 2" xfId="45995"/>
    <cellStyle name="20% - Accent3 3 2 3 6 4" xfId="31991"/>
    <cellStyle name="20% - Accent3 3 2 3 7" xfId="7479"/>
    <cellStyle name="20% - Accent3 3 2 3 7 2" xfId="21483"/>
    <cellStyle name="20% - Accent3 3 2 3 7 2 2" xfId="49497"/>
    <cellStyle name="20% - Accent3 3 2 3 7 3" xfId="35493"/>
    <cellStyle name="20% - Accent3 3 2 3 8" xfId="14480"/>
    <cellStyle name="20% - Accent3 3 2 3 8 2" xfId="42494"/>
    <cellStyle name="20% - Accent3 3 2 3 9" xfId="28490"/>
    <cellStyle name="20% - Accent3 3 2 4" xfId="547"/>
    <cellStyle name="20% - Accent3 3 2 4 2" xfId="1425"/>
    <cellStyle name="20% - Accent3 3 2 4 2 2" xfId="3193"/>
    <cellStyle name="20% - Accent3 3 2 4 2 2 2" xfId="6697"/>
    <cellStyle name="20% - Accent3 3 2 4 2 2 2 2" xfId="13704"/>
    <cellStyle name="20% - Accent3 3 2 4 2 2 2 2 2" xfId="27708"/>
    <cellStyle name="20% - Accent3 3 2 4 2 2 2 2 2 2" xfId="55722"/>
    <cellStyle name="20% - Accent3 3 2 4 2 2 2 2 3" xfId="41718"/>
    <cellStyle name="20% - Accent3 3 2 4 2 2 2 3" xfId="20705"/>
    <cellStyle name="20% - Accent3 3 2 4 2 2 2 3 2" xfId="48719"/>
    <cellStyle name="20% - Accent3 3 2 4 2 2 2 4" xfId="34715"/>
    <cellStyle name="20% - Accent3 3 2 4 2 2 3" xfId="10203"/>
    <cellStyle name="20% - Accent3 3 2 4 2 2 3 2" xfId="24207"/>
    <cellStyle name="20% - Accent3 3 2 4 2 2 3 2 2" xfId="52221"/>
    <cellStyle name="20% - Accent3 3 2 4 2 2 3 3" xfId="38217"/>
    <cellStyle name="20% - Accent3 3 2 4 2 2 4" xfId="17204"/>
    <cellStyle name="20% - Accent3 3 2 4 2 2 4 2" xfId="45218"/>
    <cellStyle name="20% - Accent3 3 2 4 2 2 5" xfId="31214"/>
    <cellStyle name="20% - Accent3 3 2 4 2 3" xfId="4945"/>
    <cellStyle name="20% - Accent3 3 2 4 2 3 2" xfId="11952"/>
    <cellStyle name="20% - Accent3 3 2 4 2 3 2 2" xfId="25956"/>
    <cellStyle name="20% - Accent3 3 2 4 2 3 2 2 2" xfId="53970"/>
    <cellStyle name="20% - Accent3 3 2 4 2 3 2 3" xfId="39966"/>
    <cellStyle name="20% - Accent3 3 2 4 2 3 3" xfId="18953"/>
    <cellStyle name="20% - Accent3 3 2 4 2 3 3 2" xfId="46967"/>
    <cellStyle name="20% - Accent3 3 2 4 2 3 4" xfId="32963"/>
    <cellStyle name="20% - Accent3 3 2 4 2 4" xfId="8451"/>
    <cellStyle name="20% - Accent3 3 2 4 2 4 2" xfId="22455"/>
    <cellStyle name="20% - Accent3 3 2 4 2 4 2 2" xfId="50469"/>
    <cellStyle name="20% - Accent3 3 2 4 2 4 3" xfId="36465"/>
    <cellStyle name="20% - Accent3 3 2 4 2 5" xfId="15452"/>
    <cellStyle name="20% - Accent3 3 2 4 2 5 2" xfId="43466"/>
    <cellStyle name="20% - Accent3 3 2 4 2 6" xfId="29462"/>
    <cellStyle name="20% - Accent3 3 2 4 3" xfId="2318"/>
    <cellStyle name="20% - Accent3 3 2 4 3 2" xfId="5822"/>
    <cellStyle name="20% - Accent3 3 2 4 3 2 2" xfId="12829"/>
    <cellStyle name="20% - Accent3 3 2 4 3 2 2 2" xfId="26833"/>
    <cellStyle name="20% - Accent3 3 2 4 3 2 2 2 2" xfId="54847"/>
    <cellStyle name="20% - Accent3 3 2 4 3 2 2 3" xfId="40843"/>
    <cellStyle name="20% - Accent3 3 2 4 3 2 3" xfId="19830"/>
    <cellStyle name="20% - Accent3 3 2 4 3 2 3 2" xfId="47844"/>
    <cellStyle name="20% - Accent3 3 2 4 3 2 4" xfId="33840"/>
    <cellStyle name="20% - Accent3 3 2 4 3 3" xfId="9328"/>
    <cellStyle name="20% - Accent3 3 2 4 3 3 2" xfId="23332"/>
    <cellStyle name="20% - Accent3 3 2 4 3 3 2 2" xfId="51346"/>
    <cellStyle name="20% - Accent3 3 2 4 3 3 3" xfId="37342"/>
    <cellStyle name="20% - Accent3 3 2 4 3 4" xfId="16329"/>
    <cellStyle name="20% - Accent3 3 2 4 3 4 2" xfId="44343"/>
    <cellStyle name="20% - Accent3 3 2 4 3 5" xfId="30339"/>
    <cellStyle name="20% - Accent3 3 2 4 4" xfId="4070"/>
    <cellStyle name="20% - Accent3 3 2 4 4 2" xfId="11077"/>
    <cellStyle name="20% - Accent3 3 2 4 4 2 2" xfId="25081"/>
    <cellStyle name="20% - Accent3 3 2 4 4 2 2 2" xfId="53095"/>
    <cellStyle name="20% - Accent3 3 2 4 4 2 3" xfId="39091"/>
    <cellStyle name="20% - Accent3 3 2 4 4 3" xfId="18078"/>
    <cellStyle name="20% - Accent3 3 2 4 4 3 2" xfId="46092"/>
    <cellStyle name="20% - Accent3 3 2 4 4 4" xfId="32088"/>
    <cellStyle name="20% - Accent3 3 2 4 5" xfId="7576"/>
    <cellStyle name="20% - Accent3 3 2 4 5 2" xfId="21580"/>
    <cellStyle name="20% - Accent3 3 2 4 5 2 2" xfId="49594"/>
    <cellStyle name="20% - Accent3 3 2 4 5 3" xfId="35590"/>
    <cellStyle name="20% - Accent3 3 2 4 6" xfId="14577"/>
    <cellStyle name="20% - Accent3 3 2 4 6 2" xfId="42591"/>
    <cellStyle name="20% - Accent3 3 2 4 7" xfId="28587"/>
    <cellStyle name="20% - Accent3 3 2 5" xfId="838"/>
    <cellStyle name="20% - Accent3 3 2 5 2" xfId="1716"/>
    <cellStyle name="20% - Accent3 3 2 5 2 2" xfId="3484"/>
    <cellStyle name="20% - Accent3 3 2 5 2 2 2" xfId="6988"/>
    <cellStyle name="20% - Accent3 3 2 5 2 2 2 2" xfId="13995"/>
    <cellStyle name="20% - Accent3 3 2 5 2 2 2 2 2" xfId="27999"/>
    <cellStyle name="20% - Accent3 3 2 5 2 2 2 2 2 2" xfId="56013"/>
    <cellStyle name="20% - Accent3 3 2 5 2 2 2 2 3" xfId="42009"/>
    <cellStyle name="20% - Accent3 3 2 5 2 2 2 3" xfId="20996"/>
    <cellStyle name="20% - Accent3 3 2 5 2 2 2 3 2" xfId="49010"/>
    <cellStyle name="20% - Accent3 3 2 5 2 2 2 4" xfId="35006"/>
    <cellStyle name="20% - Accent3 3 2 5 2 2 3" xfId="10494"/>
    <cellStyle name="20% - Accent3 3 2 5 2 2 3 2" xfId="24498"/>
    <cellStyle name="20% - Accent3 3 2 5 2 2 3 2 2" xfId="52512"/>
    <cellStyle name="20% - Accent3 3 2 5 2 2 3 3" xfId="38508"/>
    <cellStyle name="20% - Accent3 3 2 5 2 2 4" xfId="17495"/>
    <cellStyle name="20% - Accent3 3 2 5 2 2 4 2" xfId="45509"/>
    <cellStyle name="20% - Accent3 3 2 5 2 2 5" xfId="31505"/>
    <cellStyle name="20% - Accent3 3 2 5 2 3" xfId="5236"/>
    <cellStyle name="20% - Accent3 3 2 5 2 3 2" xfId="12243"/>
    <cellStyle name="20% - Accent3 3 2 5 2 3 2 2" xfId="26247"/>
    <cellStyle name="20% - Accent3 3 2 5 2 3 2 2 2" xfId="54261"/>
    <cellStyle name="20% - Accent3 3 2 5 2 3 2 3" xfId="40257"/>
    <cellStyle name="20% - Accent3 3 2 5 2 3 3" xfId="19244"/>
    <cellStyle name="20% - Accent3 3 2 5 2 3 3 2" xfId="47258"/>
    <cellStyle name="20% - Accent3 3 2 5 2 3 4" xfId="33254"/>
    <cellStyle name="20% - Accent3 3 2 5 2 4" xfId="8742"/>
    <cellStyle name="20% - Accent3 3 2 5 2 4 2" xfId="22746"/>
    <cellStyle name="20% - Accent3 3 2 5 2 4 2 2" xfId="50760"/>
    <cellStyle name="20% - Accent3 3 2 5 2 4 3" xfId="36756"/>
    <cellStyle name="20% - Accent3 3 2 5 2 5" xfId="15743"/>
    <cellStyle name="20% - Accent3 3 2 5 2 5 2" xfId="43757"/>
    <cellStyle name="20% - Accent3 3 2 5 2 6" xfId="29753"/>
    <cellStyle name="20% - Accent3 3 2 5 3" xfId="2609"/>
    <cellStyle name="20% - Accent3 3 2 5 3 2" xfId="6113"/>
    <cellStyle name="20% - Accent3 3 2 5 3 2 2" xfId="13120"/>
    <cellStyle name="20% - Accent3 3 2 5 3 2 2 2" xfId="27124"/>
    <cellStyle name="20% - Accent3 3 2 5 3 2 2 2 2" xfId="55138"/>
    <cellStyle name="20% - Accent3 3 2 5 3 2 2 3" xfId="41134"/>
    <cellStyle name="20% - Accent3 3 2 5 3 2 3" xfId="20121"/>
    <cellStyle name="20% - Accent3 3 2 5 3 2 3 2" xfId="48135"/>
    <cellStyle name="20% - Accent3 3 2 5 3 2 4" xfId="34131"/>
    <cellStyle name="20% - Accent3 3 2 5 3 3" xfId="9619"/>
    <cellStyle name="20% - Accent3 3 2 5 3 3 2" xfId="23623"/>
    <cellStyle name="20% - Accent3 3 2 5 3 3 2 2" xfId="51637"/>
    <cellStyle name="20% - Accent3 3 2 5 3 3 3" xfId="37633"/>
    <cellStyle name="20% - Accent3 3 2 5 3 4" xfId="16620"/>
    <cellStyle name="20% - Accent3 3 2 5 3 4 2" xfId="44634"/>
    <cellStyle name="20% - Accent3 3 2 5 3 5" xfId="30630"/>
    <cellStyle name="20% - Accent3 3 2 5 4" xfId="4361"/>
    <cellStyle name="20% - Accent3 3 2 5 4 2" xfId="11368"/>
    <cellStyle name="20% - Accent3 3 2 5 4 2 2" xfId="25372"/>
    <cellStyle name="20% - Accent3 3 2 5 4 2 2 2" xfId="53386"/>
    <cellStyle name="20% - Accent3 3 2 5 4 2 3" xfId="39382"/>
    <cellStyle name="20% - Accent3 3 2 5 4 3" xfId="18369"/>
    <cellStyle name="20% - Accent3 3 2 5 4 3 2" xfId="46383"/>
    <cellStyle name="20% - Accent3 3 2 5 4 4" xfId="32379"/>
    <cellStyle name="20% - Accent3 3 2 5 5" xfId="7867"/>
    <cellStyle name="20% - Accent3 3 2 5 5 2" xfId="21871"/>
    <cellStyle name="20% - Accent3 3 2 5 5 2 2" xfId="49885"/>
    <cellStyle name="20% - Accent3 3 2 5 5 3" xfId="35881"/>
    <cellStyle name="20% - Accent3 3 2 5 6" xfId="14868"/>
    <cellStyle name="20% - Accent3 3 2 5 6 2" xfId="42882"/>
    <cellStyle name="20% - Accent3 3 2 5 7" xfId="28878"/>
    <cellStyle name="20% - Accent3 3 2 6" xfId="1134"/>
    <cellStyle name="20% - Accent3 3 2 6 2" xfId="2902"/>
    <cellStyle name="20% - Accent3 3 2 6 2 2" xfId="6406"/>
    <cellStyle name="20% - Accent3 3 2 6 2 2 2" xfId="13413"/>
    <cellStyle name="20% - Accent3 3 2 6 2 2 2 2" xfId="27417"/>
    <cellStyle name="20% - Accent3 3 2 6 2 2 2 2 2" xfId="55431"/>
    <cellStyle name="20% - Accent3 3 2 6 2 2 2 3" xfId="41427"/>
    <cellStyle name="20% - Accent3 3 2 6 2 2 3" xfId="20414"/>
    <cellStyle name="20% - Accent3 3 2 6 2 2 3 2" xfId="48428"/>
    <cellStyle name="20% - Accent3 3 2 6 2 2 4" xfId="34424"/>
    <cellStyle name="20% - Accent3 3 2 6 2 3" xfId="9912"/>
    <cellStyle name="20% - Accent3 3 2 6 2 3 2" xfId="23916"/>
    <cellStyle name="20% - Accent3 3 2 6 2 3 2 2" xfId="51930"/>
    <cellStyle name="20% - Accent3 3 2 6 2 3 3" xfId="37926"/>
    <cellStyle name="20% - Accent3 3 2 6 2 4" xfId="16913"/>
    <cellStyle name="20% - Accent3 3 2 6 2 4 2" xfId="44927"/>
    <cellStyle name="20% - Accent3 3 2 6 2 5" xfId="30923"/>
    <cellStyle name="20% - Accent3 3 2 6 3" xfId="4654"/>
    <cellStyle name="20% - Accent3 3 2 6 3 2" xfId="11661"/>
    <cellStyle name="20% - Accent3 3 2 6 3 2 2" xfId="25665"/>
    <cellStyle name="20% - Accent3 3 2 6 3 2 2 2" xfId="53679"/>
    <cellStyle name="20% - Accent3 3 2 6 3 2 3" xfId="39675"/>
    <cellStyle name="20% - Accent3 3 2 6 3 3" xfId="18662"/>
    <cellStyle name="20% - Accent3 3 2 6 3 3 2" xfId="46676"/>
    <cellStyle name="20% - Accent3 3 2 6 3 4" xfId="32672"/>
    <cellStyle name="20% - Accent3 3 2 6 4" xfId="8160"/>
    <cellStyle name="20% - Accent3 3 2 6 4 2" xfId="22164"/>
    <cellStyle name="20% - Accent3 3 2 6 4 2 2" xfId="50178"/>
    <cellStyle name="20% - Accent3 3 2 6 4 3" xfId="36174"/>
    <cellStyle name="20% - Accent3 3 2 6 5" xfId="15161"/>
    <cellStyle name="20% - Accent3 3 2 6 5 2" xfId="43175"/>
    <cellStyle name="20% - Accent3 3 2 6 6" xfId="29171"/>
    <cellStyle name="20% - Accent3 3 2 7" xfId="2023"/>
    <cellStyle name="20% - Accent3 3 2 7 2" xfId="5531"/>
    <cellStyle name="20% - Accent3 3 2 7 2 2" xfId="12538"/>
    <cellStyle name="20% - Accent3 3 2 7 2 2 2" xfId="26542"/>
    <cellStyle name="20% - Accent3 3 2 7 2 2 2 2" xfId="54556"/>
    <cellStyle name="20% - Accent3 3 2 7 2 2 3" xfId="40552"/>
    <cellStyle name="20% - Accent3 3 2 7 2 3" xfId="19539"/>
    <cellStyle name="20% - Accent3 3 2 7 2 3 2" xfId="47553"/>
    <cellStyle name="20% - Accent3 3 2 7 2 4" xfId="33549"/>
    <cellStyle name="20% - Accent3 3 2 7 3" xfId="9037"/>
    <cellStyle name="20% - Accent3 3 2 7 3 2" xfId="23041"/>
    <cellStyle name="20% - Accent3 3 2 7 3 2 2" xfId="51055"/>
    <cellStyle name="20% - Accent3 3 2 7 3 3" xfId="37051"/>
    <cellStyle name="20% - Accent3 3 2 7 4" xfId="16038"/>
    <cellStyle name="20% - Accent3 3 2 7 4 2" xfId="44052"/>
    <cellStyle name="20% - Accent3 3 2 7 5" xfId="30048"/>
    <cellStyle name="20% - Accent3 3 2 8" xfId="3779"/>
    <cellStyle name="20% - Accent3 3 2 8 2" xfId="10786"/>
    <cellStyle name="20% - Accent3 3 2 8 2 2" xfId="24790"/>
    <cellStyle name="20% - Accent3 3 2 8 2 2 2" xfId="52804"/>
    <cellStyle name="20% - Accent3 3 2 8 2 3" xfId="38800"/>
    <cellStyle name="20% - Accent3 3 2 8 3" xfId="17787"/>
    <cellStyle name="20% - Accent3 3 2 8 3 2" xfId="45801"/>
    <cellStyle name="20% - Accent3 3 2 8 4" xfId="31797"/>
    <cellStyle name="20% - Accent3 3 2 9" xfId="7285"/>
    <cellStyle name="20% - Accent3 3 2 9 2" xfId="21289"/>
    <cellStyle name="20% - Accent3 3 2 9 2 2" xfId="49303"/>
    <cellStyle name="20% - Accent3 3 2 9 3" xfId="35299"/>
    <cellStyle name="20% - Accent3 3 3" xfId="302"/>
    <cellStyle name="20% - Accent3 3 3 2" xfId="595"/>
    <cellStyle name="20% - Accent3 3 3 2 2" xfId="1473"/>
    <cellStyle name="20% - Accent3 3 3 2 2 2" xfId="3241"/>
    <cellStyle name="20% - Accent3 3 3 2 2 2 2" xfId="6745"/>
    <cellStyle name="20% - Accent3 3 3 2 2 2 2 2" xfId="13752"/>
    <cellStyle name="20% - Accent3 3 3 2 2 2 2 2 2" xfId="27756"/>
    <cellStyle name="20% - Accent3 3 3 2 2 2 2 2 2 2" xfId="55770"/>
    <cellStyle name="20% - Accent3 3 3 2 2 2 2 2 3" xfId="41766"/>
    <cellStyle name="20% - Accent3 3 3 2 2 2 2 3" xfId="20753"/>
    <cellStyle name="20% - Accent3 3 3 2 2 2 2 3 2" xfId="48767"/>
    <cellStyle name="20% - Accent3 3 3 2 2 2 2 4" xfId="34763"/>
    <cellStyle name="20% - Accent3 3 3 2 2 2 3" xfId="10251"/>
    <cellStyle name="20% - Accent3 3 3 2 2 2 3 2" xfId="24255"/>
    <cellStyle name="20% - Accent3 3 3 2 2 2 3 2 2" xfId="52269"/>
    <cellStyle name="20% - Accent3 3 3 2 2 2 3 3" xfId="38265"/>
    <cellStyle name="20% - Accent3 3 3 2 2 2 4" xfId="17252"/>
    <cellStyle name="20% - Accent3 3 3 2 2 2 4 2" xfId="45266"/>
    <cellStyle name="20% - Accent3 3 3 2 2 2 5" xfId="31262"/>
    <cellStyle name="20% - Accent3 3 3 2 2 3" xfId="4993"/>
    <cellStyle name="20% - Accent3 3 3 2 2 3 2" xfId="12000"/>
    <cellStyle name="20% - Accent3 3 3 2 2 3 2 2" xfId="26004"/>
    <cellStyle name="20% - Accent3 3 3 2 2 3 2 2 2" xfId="54018"/>
    <cellStyle name="20% - Accent3 3 3 2 2 3 2 3" xfId="40014"/>
    <cellStyle name="20% - Accent3 3 3 2 2 3 3" xfId="19001"/>
    <cellStyle name="20% - Accent3 3 3 2 2 3 3 2" xfId="47015"/>
    <cellStyle name="20% - Accent3 3 3 2 2 3 4" xfId="33011"/>
    <cellStyle name="20% - Accent3 3 3 2 2 4" xfId="8499"/>
    <cellStyle name="20% - Accent3 3 3 2 2 4 2" xfId="22503"/>
    <cellStyle name="20% - Accent3 3 3 2 2 4 2 2" xfId="50517"/>
    <cellStyle name="20% - Accent3 3 3 2 2 4 3" xfId="36513"/>
    <cellStyle name="20% - Accent3 3 3 2 2 5" xfId="15500"/>
    <cellStyle name="20% - Accent3 3 3 2 2 5 2" xfId="43514"/>
    <cellStyle name="20% - Accent3 3 3 2 2 6" xfId="29510"/>
    <cellStyle name="20% - Accent3 3 3 2 3" xfId="2366"/>
    <cellStyle name="20% - Accent3 3 3 2 3 2" xfId="5870"/>
    <cellStyle name="20% - Accent3 3 3 2 3 2 2" xfId="12877"/>
    <cellStyle name="20% - Accent3 3 3 2 3 2 2 2" xfId="26881"/>
    <cellStyle name="20% - Accent3 3 3 2 3 2 2 2 2" xfId="54895"/>
    <cellStyle name="20% - Accent3 3 3 2 3 2 2 3" xfId="40891"/>
    <cellStyle name="20% - Accent3 3 3 2 3 2 3" xfId="19878"/>
    <cellStyle name="20% - Accent3 3 3 2 3 2 3 2" xfId="47892"/>
    <cellStyle name="20% - Accent3 3 3 2 3 2 4" xfId="33888"/>
    <cellStyle name="20% - Accent3 3 3 2 3 3" xfId="9376"/>
    <cellStyle name="20% - Accent3 3 3 2 3 3 2" xfId="23380"/>
    <cellStyle name="20% - Accent3 3 3 2 3 3 2 2" xfId="51394"/>
    <cellStyle name="20% - Accent3 3 3 2 3 3 3" xfId="37390"/>
    <cellStyle name="20% - Accent3 3 3 2 3 4" xfId="16377"/>
    <cellStyle name="20% - Accent3 3 3 2 3 4 2" xfId="44391"/>
    <cellStyle name="20% - Accent3 3 3 2 3 5" xfId="30387"/>
    <cellStyle name="20% - Accent3 3 3 2 4" xfId="4118"/>
    <cellStyle name="20% - Accent3 3 3 2 4 2" xfId="11125"/>
    <cellStyle name="20% - Accent3 3 3 2 4 2 2" xfId="25129"/>
    <cellStyle name="20% - Accent3 3 3 2 4 2 2 2" xfId="53143"/>
    <cellStyle name="20% - Accent3 3 3 2 4 2 3" xfId="39139"/>
    <cellStyle name="20% - Accent3 3 3 2 4 3" xfId="18126"/>
    <cellStyle name="20% - Accent3 3 3 2 4 3 2" xfId="46140"/>
    <cellStyle name="20% - Accent3 3 3 2 4 4" xfId="32136"/>
    <cellStyle name="20% - Accent3 3 3 2 5" xfId="7624"/>
    <cellStyle name="20% - Accent3 3 3 2 5 2" xfId="21628"/>
    <cellStyle name="20% - Accent3 3 3 2 5 2 2" xfId="49642"/>
    <cellStyle name="20% - Accent3 3 3 2 5 3" xfId="35638"/>
    <cellStyle name="20% - Accent3 3 3 2 6" xfId="14625"/>
    <cellStyle name="20% - Accent3 3 3 2 6 2" xfId="42639"/>
    <cellStyle name="20% - Accent3 3 3 2 7" xfId="28635"/>
    <cellStyle name="20% - Accent3 3 3 3" xfId="886"/>
    <cellStyle name="20% - Accent3 3 3 3 2" xfId="1764"/>
    <cellStyle name="20% - Accent3 3 3 3 2 2" xfId="3532"/>
    <cellStyle name="20% - Accent3 3 3 3 2 2 2" xfId="7036"/>
    <cellStyle name="20% - Accent3 3 3 3 2 2 2 2" xfId="14043"/>
    <cellStyle name="20% - Accent3 3 3 3 2 2 2 2 2" xfId="28047"/>
    <cellStyle name="20% - Accent3 3 3 3 2 2 2 2 2 2" xfId="56061"/>
    <cellStyle name="20% - Accent3 3 3 3 2 2 2 2 3" xfId="42057"/>
    <cellStyle name="20% - Accent3 3 3 3 2 2 2 3" xfId="21044"/>
    <cellStyle name="20% - Accent3 3 3 3 2 2 2 3 2" xfId="49058"/>
    <cellStyle name="20% - Accent3 3 3 3 2 2 2 4" xfId="35054"/>
    <cellStyle name="20% - Accent3 3 3 3 2 2 3" xfId="10542"/>
    <cellStyle name="20% - Accent3 3 3 3 2 2 3 2" xfId="24546"/>
    <cellStyle name="20% - Accent3 3 3 3 2 2 3 2 2" xfId="52560"/>
    <cellStyle name="20% - Accent3 3 3 3 2 2 3 3" xfId="38556"/>
    <cellStyle name="20% - Accent3 3 3 3 2 2 4" xfId="17543"/>
    <cellStyle name="20% - Accent3 3 3 3 2 2 4 2" xfId="45557"/>
    <cellStyle name="20% - Accent3 3 3 3 2 2 5" xfId="31553"/>
    <cellStyle name="20% - Accent3 3 3 3 2 3" xfId="5284"/>
    <cellStyle name="20% - Accent3 3 3 3 2 3 2" xfId="12291"/>
    <cellStyle name="20% - Accent3 3 3 3 2 3 2 2" xfId="26295"/>
    <cellStyle name="20% - Accent3 3 3 3 2 3 2 2 2" xfId="54309"/>
    <cellStyle name="20% - Accent3 3 3 3 2 3 2 3" xfId="40305"/>
    <cellStyle name="20% - Accent3 3 3 3 2 3 3" xfId="19292"/>
    <cellStyle name="20% - Accent3 3 3 3 2 3 3 2" xfId="47306"/>
    <cellStyle name="20% - Accent3 3 3 3 2 3 4" xfId="33302"/>
    <cellStyle name="20% - Accent3 3 3 3 2 4" xfId="8790"/>
    <cellStyle name="20% - Accent3 3 3 3 2 4 2" xfId="22794"/>
    <cellStyle name="20% - Accent3 3 3 3 2 4 2 2" xfId="50808"/>
    <cellStyle name="20% - Accent3 3 3 3 2 4 3" xfId="36804"/>
    <cellStyle name="20% - Accent3 3 3 3 2 5" xfId="15791"/>
    <cellStyle name="20% - Accent3 3 3 3 2 5 2" xfId="43805"/>
    <cellStyle name="20% - Accent3 3 3 3 2 6" xfId="29801"/>
    <cellStyle name="20% - Accent3 3 3 3 3" xfId="2657"/>
    <cellStyle name="20% - Accent3 3 3 3 3 2" xfId="6161"/>
    <cellStyle name="20% - Accent3 3 3 3 3 2 2" xfId="13168"/>
    <cellStyle name="20% - Accent3 3 3 3 3 2 2 2" xfId="27172"/>
    <cellStyle name="20% - Accent3 3 3 3 3 2 2 2 2" xfId="55186"/>
    <cellStyle name="20% - Accent3 3 3 3 3 2 2 3" xfId="41182"/>
    <cellStyle name="20% - Accent3 3 3 3 3 2 3" xfId="20169"/>
    <cellStyle name="20% - Accent3 3 3 3 3 2 3 2" xfId="48183"/>
    <cellStyle name="20% - Accent3 3 3 3 3 2 4" xfId="34179"/>
    <cellStyle name="20% - Accent3 3 3 3 3 3" xfId="9667"/>
    <cellStyle name="20% - Accent3 3 3 3 3 3 2" xfId="23671"/>
    <cellStyle name="20% - Accent3 3 3 3 3 3 2 2" xfId="51685"/>
    <cellStyle name="20% - Accent3 3 3 3 3 3 3" xfId="37681"/>
    <cellStyle name="20% - Accent3 3 3 3 3 4" xfId="16668"/>
    <cellStyle name="20% - Accent3 3 3 3 3 4 2" xfId="44682"/>
    <cellStyle name="20% - Accent3 3 3 3 3 5" xfId="30678"/>
    <cellStyle name="20% - Accent3 3 3 3 4" xfId="4409"/>
    <cellStyle name="20% - Accent3 3 3 3 4 2" xfId="11416"/>
    <cellStyle name="20% - Accent3 3 3 3 4 2 2" xfId="25420"/>
    <cellStyle name="20% - Accent3 3 3 3 4 2 2 2" xfId="53434"/>
    <cellStyle name="20% - Accent3 3 3 3 4 2 3" xfId="39430"/>
    <cellStyle name="20% - Accent3 3 3 3 4 3" xfId="18417"/>
    <cellStyle name="20% - Accent3 3 3 3 4 3 2" xfId="46431"/>
    <cellStyle name="20% - Accent3 3 3 3 4 4" xfId="32427"/>
    <cellStyle name="20% - Accent3 3 3 3 5" xfId="7915"/>
    <cellStyle name="20% - Accent3 3 3 3 5 2" xfId="21919"/>
    <cellStyle name="20% - Accent3 3 3 3 5 2 2" xfId="49933"/>
    <cellStyle name="20% - Accent3 3 3 3 5 3" xfId="35929"/>
    <cellStyle name="20% - Accent3 3 3 3 6" xfId="14916"/>
    <cellStyle name="20% - Accent3 3 3 3 6 2" xfId="42930"/>
    <cellStyle name="20% - Accent3 3 3 3 7" xfId="28926"/>
    <cellStyle name="20% - Accent3 3 3 4" xfId="1182"/>
    <cellStyle name="20% - Accent3 3 3 4 2" xfId="2950"/>
    <cellStyle name="20% - Accent3 3 3 4 2 2" xfId="6454"/>
    <cellStyle name="20% - Accent3 3 3 4 2 2 2" xfId="13461"/>
    <cellStyle name="20% - Accent3 3 3 4 2 2 2 2" xfId="27465"/>
    <cellStyle name="20% - Accent3 3 3 4 2 2 2 2 2" xfId="55479"/>
    <cellStyle name="20% - Accent3 3 3 4 2 2 2 3" xfId="41475"/>
    <cellStyle name="20% - Accent3 3 3 4 2 2 3" xfId="20462"/>
    <cellStyle name="20% - Accent3 3 3 4 2 2 3 2" xfId="48476"/>
    <cellStyle name="20% - Accent3 3 3 4 2 2 4" xfId="34472"/>
    <cellStyle name="20% - Accent3 3 3 4 2 3" xfId="9960"/>
    <cellStyle name="20% - Accent3 3 3 4 2 3 2" xfId="23964"/>
    <cellStyle name="20% - Accent3 3 3 4 2 3 2 2" xfId="51978"/>
    <cellStyle name="20% - Accent3 3 3 4 2 3 3" xfId="37974"/>
    <cellStyle name="20% - Accent3 3 3 4 2 4" xfId="16961"/>
    <cellStyle name="20% - Accent3 3 3 4 2 4 2" xfId="44975"/>
    <cellStyle name="20% - Accent3 3 3 4 2 5" xfId="30971"/>
    <cellStyle name="20% - Accent3 3 3 4 3" xfId="4702"/>
    <cellStyle name="20% - Accent3 3 3 4 3 2" xfId="11709"/>
    <cellStyle name="20% - Accent3 3 3 4 3 2 2" xfId="25713"/>
    <cellStyle name="20% - Accent3 3 3 4 3 2 2 2" xfId="53727"/>
    <cellStyle name="20% - Accent3 3 3 4 3 2 3" xfId="39723"/>
    <cellStyle name="20% - Accent3 3 3 4 3 3" xfId="18710"/>
    <cellStyle name="20% - Accent3 3 3 4 3 3 2" xfId="46724"/>
    <cellStyle name="20% - Accent3 3 3 4 3 4" xfId="32720"/>
    <cellStyle name="20% - Accent3 3 3 4 4" xfId="8208"/>
    <cellStyle name="20% - Accent3 3 3 4 4 2" xfId="22212"/>
    <cellStyle name="20% - Accent3 3 3 4 4 2 2" xfId="50226"/>
    <cellStyle name="20% - Accent3 3 3 4 4 3" xfId="36222"/>
    <cellStyle name="20% - Accent3 3 3 4 5" xfId="15209"/>
    <cellStyle name="20% - Accent3 3 3 4 5 2" xfId="43223"/>
    <cellStyle name="20% - Accent3 3 3 4 6" xfId="29219"/>
    <cellStyle name="20% - Accent3 3 3 5" xfId="2075"/>
    <cellStyle name="20% - Accent3 3 3 5 2" xfId="5579"/>
    <cellStyle name="20% - Accent3 3 3 5 2 2" xfId="12586"/>
    <cellStyle name="20% - Accent3 3 3 5 2 2 2" xfId="26590"/>
    <cellStyle name="20% - Accent3 3 3 5 2 2 2 2" xfId="54604"/>
    <cellStyle name="20% - Accent3 3 3 5 2 2 3" xfId="40600"/>
    <cellStyle name="20% - Accent3 3 3 5 2 3" xfId="19587"/>
    <cellStyle name="20% - Accent3 3 3 5 2 3 2" xfId="47601"/>
    <cellStyle name="20% - Accent3 3 3 5 2 4" xfId="33597"/>
    <cellStyle name="20% - Accent3 3 3 5 3" xfId="9085"/>
    <cellStyle name="20% - Accent3 3 3 5 3 2" xfId="23089"/>
    <cellStyle name="20% - Accent3 3 3 5 3 2 2" xfId="51103"/>
    <cellStyle name="20% - Accent3 3 3 5 3 3" xfId="37099"/>
    <cellStyle name="20% - Accent3 3 3 5 4" xfId="16086"/>
    <cellStyle name="20% - Accent3 3 3 5 4 2" xfId="44100"/>
    <cellStyle name="20% - Accent3 3 3 5 5" xfId="30096"/>
    <cellStyle name="20% - Accent3 3 3 6" xfId="3827"/>
    <cellStyle name="20% - Accent3 3 3 6 2" xfId="10834"/>
    <cellStyle name="20% - Accent3 3 3 6 2 2" xfId="24838"/>
    <cellStyle name="20% - Accent3 3 3 6 2 2 2" xfId="52852"/>
    <cellStyle name="20% - Accent3 3 3 6 2 3" xfId="38848"/>
    <cellStyle name="20% - Accent3 3 3 6 3" xfId="17835"/>
    <cellStyle name="20% - Accent3 3 3 6 3 2" xfId="45849"/>
    <cellStyle name="20% - Accent3 3 3 6 4" xfId="31845"/>
    <cellStyle name="20% - Accent3 3 3 7" xfId="7333"/>
    <cellStyle name="20% - Accent3 3 3 7 2" xfId="21337"/>
    <cellStyle name="20% - Accent3 3 3 7 2 2" xfId="49351"/>
    <cellStyle name="20% - Accent3 3 3 7 3" xfId="35347"/>
    <cellStyle name="20% - Accent3 3 3 8" xfId="14334"/>
    <cellStyle name="20% - Accent3 3 3 8 2" xfId="42348"/>
    <cellStyle name="20% - Accent3 3 3 9" xfId="28344"/>
    <cellStyle name="20% - Accent3 3 4" xfId="401"/>
    <cellStyle name="20% - Accent3 3 4 2" xfId="692"/>
    <cellStyle name="20% - Accent3 3 4 2 2" xfId="1570"/>
    <cellStyle name="20% - Accent3 3 4 2 2 2" xfId="3338"/>
    <cellStyle name="20% - Accent3 3 4 2 2 2 2" xfId="6842"/>
    <cellStyle name="20% - Accent3 3 4 2 2 2 2 2" xfId="13849"/>
    <cellStyle name="20% - Accent3 3 4 2 2 2 2 2 2" xfId="27853"/>
    <cellStyle name="20% - Accent3 3 4 2 2 2 2 2 2 2" xfId="55867"/>
    <cellStyle name="20% - Accent3 3 4 2 2 2 2 2 3" xfId="41863"/>
    <cellStyle name="20% - Accent3 3 4 2 2 2 2 3" xfId="20850"/>
    <cellStyle name="20% - Accent3 3 4 2 2 2 2 3 2" xfId="48864"/>
    <cellStyle name="20% - Accent3 3 4 2 2 2 2 4" xfId="34860"/>
    <cellStyle name="20% - Accent3 3 4 2 2 2 3" xfId="10348"/>
    <cellStyle name="20% - Accent3 3 4 2 2 2 3 2" xfId="24352"/>
    <cellStyle name="20% - Accent3 3 4 2 2 2 3 2 2" xfId="52366"/>
    <cellStyle name="20% - Accent3 3 4 2 2 2 3 3" xfId="38362"/>
    <cellStyle name="20% - Accent3 3 4 2 2 2 4" xfId="17349"/>
    <cellStyle name="20% - Accent3 3 4 2 2 2 4 2" xfId="45363"/>
    <cellStyle name="20% - Accent3 3 4 2 2 2 5" xfId="31359"/>
    <cellStyle name="20% - Accent3 3 4 2 2 3" xfId="5090"/>
    <cellStyle name="20% - Accent3 3 4 2 2 3 2" xfId="12097"/>
    <cellStyle name="20% - Accent3 3 4 2 2 3 2 2" xfId="26101"/>
    <cellStyle name="20% - Accent3 3 4 2 2 3 2 2 2" xfId="54115"/>
    <cellStyle name="20% - Accent3 3 4 2 2 3 2 3" xfId="40111"/>
    <cellStyle name="20% - Accent3 3 4 2 2 3 3" xfId="19098"/>
    <cellStyle name="20% - Accent3 3 4 2 2 3 3 2" xfId="47112"/>
    <cellStyle name="20% - Accent3 3 4 2 2 3 4" xfId="33108"/>
    <cellStyle name="20% - Accent3 3 4 2 2 4" xfId="8596"/>
    <cellStyle name="20% - Accent3 3 4 2 2 4 2" xfId="22600"/>
    <cellStyle name="20% - Accent3 3 4 2 2 4 2 2" xfId="50614"/>
    <cellStyle name="20% - Accent3 3 4 2 2 4 3" xfId="36610"/>
    <cellStyle name="20% - Accent3 3 4 2 2 5" xfId="15597"/>
    <cellStyle name="20% - Accent3 3 4 2 2 5 2" xfId="43611"/>
    <cellStyle name="20% - Accent3 3 4 2 2 6" xfId="29607"/>
    <cellStyle name="20% - Accent3 3 4 2 3" xfId="2463"/>
    <cellStyle name="20% - Accent3 3 4 2 3 2" xfId="5967"/>
    <cellStyle name="20% - Accent3 3 4 2 3 2 2" xfId="12974"/>
    <cellStyle name="20% - Accent3 3 4 2 3 2 2 2" xfId="26978"/>
    <cellStyle name="20% - Accent3 3 4 2 3 2 2 2 2" xfId="54992"/>
    <cellStyle name="20% - Accent3 3 4 2 3 2 2 3" xfId="40988"/>
    <cellStyle name="20% - Accent3 3 4 2 3 2 3" xfId="19975"/>
    <cellStyle name="20% - Accent3 3 4 2 3 2 3 2" xfId="47989"/>
    <cellStyle name="20% - Accent3 3 4 2 3 2 4" xfId="33985"/>
    <cellStyle name="20% - Accent3 3 4 2 3 3" xfId="9473"/>
    <cellStyle name="20% - Accent3 3 4 2 3 3 2" xfId="23477"/>
    <cellStyle name="20% - Accent3 3 4 2 3 3 2 2" xfId="51491"/>
    <cellStyle name="20% - Accent3 3 4 2 3 3 3" xfId="37487"/>
    <cellStyle name="20% - Accent3 3 4 2 3 4" xfId="16474"/>
    <cellStyle name="20% - Accent3 3 4 2 3 4 2" xfId="44488"/>
    <cellStyle name="20% - Accent3 3 4 2 3 5" xfId="30484"/>
    <cellStyle name="20% - Accent3 3 4 2 4" xfId="4215"/>
    <cellStyle name="20% - Accent3 3 4 2 4 2" xfId="11222"/>
    <cellStyle name="20% - Accent3 3 4 2 4 2 2" xfId="25226"/>
    <cellStyle name="20% - Accent3 3 4 2 4 2 2 2" xfId="53240"/>
    <cellStyle name="20% - Accent3 3 4 2 4 2 3" xfId="39236"/>
    <cellStyle name="20% - Accent3 3 4 2 4 3" xfId="18223"/>
    <cellStyle name="20% - Accent3 3 4 2 4 3 2" xfId="46237"/>
    <cellStyle name="20% - Accent3 3 4 2 4 4" xfId="32233"/>
    <cellStyle name="20% - Accent3 3 4 2 5" xfId="7721"/>
    <cellStyle name="20% - Accent3 3 4 2 5 2" xfId="21725"/>
    <cellStyle name="20% - Accent3 3 4 2 5 2 2" xfId="49739"/>
    <cellStyle name="20% - Accent3 3 4 2 5 3" xfId="35735"/>
    <cellStyle name="20% - Accent3 3 4 2 6" xfId="14722"/>
    <cellStyle name="20% - Accent3 3 4 2 6 2" xfId="42736"/>
    <cellStyle name="20% - Accent3 3 4 2 7" xfId="28732"/>
    <cellStyle name="20% - Accent3 3 4 3" xfId="983"/>
    <cellStyle name="20% - Accent3 3 4 3 2" xfId="1861"/>
    <cellStyle name="20% - Accent3 3 4 3 2 2" xfId="3629"/>
    <cellStyle name="20% - Accent3 3 4 3 2 2 2" xfId="7133"/>
    <cellStyle name="20% - Accent3 3 4 3 2 2 2 2" xfId="14140"/>
    <cellStyle name="20% - Accent3 3 4 3 2 2 2 2 2" xfId="28144"/>
    <cellStyle name="20% - Accent3 3 4 3 2 2 2 2 2 2" xfId="56158"/>
    <cellStyle name="20% - Accent3 3 4 3 2 2 2 2 3" xfId="42154"/>
    <cellStyle name="20% - Accent3 3 4 3 2 2 2 3" xfId="21141"/>
    <cellStyle name="20% - Accent3 3 4 3 2 2 2 3 2" xfId="49155"/>
    <cellStyle name="20% - Accent3 3 4 3 2 2 2 4" xfId="35151"/>
    <cellStyle name="20% - Accent3 3 4 3 2 2 3" xfId="10639"/>
    <cellStyle name="20% - Accent3 3 4 3 2 2 3 2" xfId="24643"/>
    <cellStyle name="20% - Accent3 3 4 3 2 2 3 2 2" xfId="52657"/>
    <cellStyle name="20% - Accent3 3 4 3 2 2 3 3" xfId="38653"/>
    <cellStyle name="20% - Accent3 3 4 3 2 2 4" xfId="17640"/>
    <cellStyle name="20% - Accent3 3 4 3 2 2 4 2" xfId="45654"/>
    <cellStyle name="20% - Accent3 3 4 3 2 2 5" xfId="31650"/>
    <cellStyle name="20% - Accent3 3 4 3 2 3" xfId="5381"/>
    <cellStyle name="20% - Accent3 3 4 3 2 3 2" xfId="12388"/>
    <cellStyle name="20% - Accent3 3 4 3 2 3 2 2" xfId="26392"/>
    <cellStyle name="20% - Accent3 3 4 3 2 3 2 2 2" xfId="54406"/>
    <cellStyle name="20% - Accent3 3 4 3 2 3 2 3" xfId="40402"/>
    <cellStyle name="20% - Accent3 3 4 3 2 3 3" xfId="19389"/>
    <cellStyle name="20% - Accent3 3 4 3 2 3 3 2" xfId="47403"/>
    <cellStyle name="20% - Accent3 3 4 3 2 3 4" xfId="33399"/>
    <cellStyle name="20% - Accent3 3 4 3 2 4" xfId="8887"/>
    <cellStyle name="20% - Accent3 3 4 3 2 4 2" xfId="22891"/>
    <cellStyle name="20% - Accent3 3 4 3 2 4 2 2" xfId="50905"/>
    <cellStyle name="20% - Accent3 3 4 3 2 4 3" xfId="36901"/>
    <cellStyle name="20% - Accent3 3 4 3 2 5" xfId="15888"/>
    <cellStyle name="20% - Accent3 3 4 3 2 5 2" xfId="43902"/>
    <cellStyle name="20% - Accent3 3 4 3 2 6" xfId="29898"/>
    <cellStyle name="20% - Accent3 3 4 3 3" xfId="2754"/>
    <cellStyle name="20% - Accent3 3 4 3 3 2" xfId="6258"/>
    <cellStyle name="20% - Accent3 3 4 3 3 2 2" xfId="13265"/>
    <cellStyle name="20% - Accent3 3 4 3 3 2 2 2" xfId="27269"/>
    <cellStyle name="20% - Accent3 3 4 3 3 2 2 2 2" xfId="55283"/>
    <cellStyle name="20% - Accent3 3 4 3 3 2 2 3" xfId="41279"/>
    <cellStyle name="20% - Accent3 3 4 3 3 2 3" xfId="20266"/>
    <cellStyle name="20% - Accent3 3 4 3 3 2 3 2" xfId="48280"/>
    <cellStyle name="20% - Accent3 3 4 3 3 2 4" xfId="34276"/>
    <cellStyle name="20% - Accent3 3 4 3 3 3" xfId="9764"/>
    <cellStyle name="20% - Accent3 3 4 3 3 3 2" xfId="23768"/>
    <cellStyle name="20% - Accent3 3 4 3 3 3 2 2" xfId="51782"/>
    <cellStyle name="20% - Accent3 3 4 3 3 3 3" xfId="37778"/>
    <cellStyle name="20% - Accent3 3 4 3 3 4" xfId="16765"/>
    <cellStyle name="20% - Accent3 3 4 3 3 4 2" xfId="44779"/>
    <cellStyle name="20% - Accent3 3 4 3 3 5" xfId="30775"/>
    <cellStyle name="20% - Accent3 3 4 3 4" xfId="4506"/>
    <cellStyle name="20% - Accent3 3 4 3 4 2" xfId="11513"/>
    <cellStyle name="20% - Accent3 3 4 3 4 2 2" xfId="25517"/>
    <cellStyle name="20% - Accent3 3 4 3 4 2 2 2" xfId="53531"/>
    <cellStyle name="20% - Accent3 3 4 3 4 2 3" xfId="39527"/>
    <cellStyle name="20% - Accent3 3 4 3 4 3" xfId="18514"/>
    <cellStyle name="20% - Accent3 3 4 3 4 3 2" xfId="46528"/>
    <cellStyle name="20% - Accent3 3 4 3 4 4" xfId="32524"/>
    <cellStyle name="20% - Accent3 3 4 3 5" xfId="8012"/>
    <cellStyle name="20% - Accent3 3 4 3 5 2" xfId="22016"/>
    <cellStyle name="20% - Accent3 3 4 3 5 2 2" xfId="50030"/>
    <cellStyle name="20% - Accent3 3 4 3 5 3" xfId="36026"/>
    <cellStyle name="20% - Accent3 3 4 3 6" xfId="15013"/>
    <cellStyle name="20% - Accent3 3 4 3 6 2" xfId="43027"/>
    <cellStyle name="20% - Accent3 3 4 3 7" xfId="29023"/>
    <cellStyle name="20% - Accent3 3 4 4" xfId="1279"/>
    <cellStyle name="20% - Accent3 3 4 4 2" xfId="3047"/>
    <cellStyle name="20% - Accent3 3 4 4 2 2" xfId="6551"/>
    <cellStyle name="20% - Accent3 3 4 4 2 2 2" xfId="13558"/>
    <cellStyle name="20% - Accent3 3 4 4 2 2 2 2" xfId="27562"/>
    <cellStyle name="20% - Accent3 3 4 4 2 2 2 2 2" xfId="55576"/>
    <cellStyle name="20% - Accent3 3 4 4 2 2 2 3" xfId="41572"/>
    <cellStyle name="20% - Accent3 3 4 4 2 2 3" xfId="20559"/>
    <cellStyle name="20% - Accent3 3 4 4 2 2 3 2" xfId="48573"/>
    <cellStyle name="20% - Accent3 3 4 4 2 2 4" xfId="34569"/>
    <cellStyle name="20% - Accent3 3 4 4 2 3" xfId="10057"/>
    <cellStyle name="20% - Accent3 3 4 4 2 3 2" xfId="24061"/>
    <cellStyle name="20% - Accent3 3 4 4 2 3 2 2" xfId="52075"/>
    <cellStyle name="20% - Accent3 3 4 4 2 3 3" xfId="38071"/>
    <cellStyle name="20% - Accent3 3 4 4 2 4" xfId="17058"/>
    <cellStyle name="20% - Accent3 3 4 4 2 4 2" xfId="45072"/>
    <cellStyle name="20% - Accent3 3 4 4 2 5" xfId="31068"/>
    <cellStyle name="20% - Accent3 3 4 4 3" xfId="4799"/>
    <cellStyle name="20% - Accent3 3 4 4 3 2" xfId="11806"/>
    <cellStyle name="20% - Accent3 3 4 4 3 2 2" xfId="25810"/>
    <cellStyle name="20% - Accent3 3 4 4 3 2 2 2" xfId="53824"/>
    <cellStyle name="20% - Accent3 3 4 4 3 2 3" xfId="39820"/>
    <cellStyle name="20% - Accent3 3 4 4 3 3" xfId="18807"/>
    <cellStyle name="20% - Accent3 3 4 4 3 3 2" xfId="46821"/>
    <cellStyle name="20% - Accent3 3 4 4 3 4" xfId="32817"/>
    <cellStyle name="20% - Accent3 3 4 4 4" xfId="8305"/>
    <cellStyle name="20% - Accent3 3 4 4 4 2" xfId="22309"/>
    <cellStyle name="20% - Accent3 3 4 4 4 2 2" xfId="50323"/>
    <cellStyle name="20% - Accent3 3 4 4 4 3" xfId="36319"/>
    <cellStyle name="20% - Accent3 3 4 4 5" xfId="15306"/>
    <cellStyle name="20% - Accent3 3 4 4 5 2" xfId="43320"/>
    <cellStyle name="20% - Accent3 3 4 4 6" xfId="29316"/>
    <cellStyle name="20% - Accent3 3 4 5" xfId="2172"/>
    <cellStyle name="20% - Accent3 3 4 5 2" xfId="5676"/>
    <cellStyle name="20% - Accent3 3 4 5 2 2" xfId="12683"/>
    <cellStyle name="20% - Accent3 3 4 5 2 2 2" xfId="26687"/>
    <cellStyle name="20% - Accent3 3 4 5 2 2 2 2" xfId="54701"/>
    <cellStyle name="20% - Accent3 3 4 5 2 2 3" xfId="40697"/>
    <cellStyle name="20% - Accent3 3 4 5 2 3" xfId="19684"/>
    <cellStyle name="20% - Accent3 3 4 5 2 3 2" xfId="47698"/>
    <cellStyle name="20% - Accent3 3 4 5 2 4" xfId="33694"/>
    <cellStyle name="20% - Accent3 3 4 5 3" xfId="9182"/>
    <cellStyle name="20% - Accent3 3 4 5 3 2" xfId="23186"/>
    <cellStyle name="20% - Accent3 3 4 5 3 2 2" xfId="51200"/>
    <cellStyle name="20% - Accent3 3 4 5 3 3" xfId="37196"/>
    <cellStyle name="20% - Accent3 3 4 5 4" xfId="16183"/>
    <cellStyle name="20% - Accent3 3 4 5 4 2" xfId="44197"/>
    <cellStyle name="20% - Accent3 3 4 5 5" xfId="30193"/>
    <cellStyle name="20% - Accent3 3 4 6" xfId="3924"/>
    <cellStyle name="20% - Accent3 3 4 6 2" xfId="10931"/>
    <cellStyle name="20% - Accent3 3 4 6 2 2" xfId="24935"/>
    <cellStyle name="20% - Accent3 3 4 6 2 2 2" xfId="52949"/>
    <cellStyle name="20% - Accent3 3 4 6 2 3" xfId="38945"/>
    <cellStyle name="20% - Accent3 3 4 6 3" xfId="17932"/>
    <cellStyle name="20% - Accent3 3 4 6 3 2" xfId="45946"/>
    <cellStyle name="20% - Accent3 3 4 6 4" xfId="31942"/>
    <cellStyle name="20% - Accent3 3 4 7" xfId="7430"/>
    <cellStyle name="20% - Accent3 3 4 7 2" xfId="21434"/>
    <cellStyle name="20% - Accent3 3 4 7 2 2" xfId="49448"/>
    <cellStyle name="20% - Accent3 3 4 7 3" xfId="35444"/>
    <cellStyle name="20% - Accent3 3 4 8" xfId="14431"/>
    <cellStyle name="20% - Accent3 3 4 8 2" xfId="42445"/>
    <cellStyle name="20% - Accent3 3 4 9" xfId="28441"/>
    <cellStyle name="20% - Accent3 3 5" xfId="498"/>
    <cellStyle name="20% - Accent3 3 5 2" xfId="1376"/>
    <cellStyle name="20% - Accent3 3 5 2 2" xfId="3144"/>
    <cellStyle name="20% - Accent3 3 5 2 2 2" xfId="6648"/>
    <cellStyle name="20% - Accent3 3 5 2 2 2 2" xfId="13655"/>
    <cellStyle name="20% - Accent3 3 5 2 2 2 2 2" xfId="27659"/>
    <cellStyle name="20% - Accent3 3 5 2 2 2 2 2 2" xfId="55673"/>
    <cellStyle name="20% - Accent3 3 5 2 2 2 2 3" xfId="41669"/>
    <cellStyle name="20% - Accent3 3 5 2 2 2 3" xfId="20656"/>
    <cellStyle name="20% - Accent3 3 5 2 2 2 3 2" xfId="48670"/>
    <cellStyle name="20% - Accent3 3 5 2 2 2 4" xfId="34666"/>
    <cellStyle name="20% - Accent3 3 5 2 2 3" xfId="10154"/>
    <cellStyle name="20% - Accent3 3 5 2 2 3 2" xfId="24158"/>
    <cellStyle name="20% - Accent3 3 5 2 2 3 2 2" xfId="52172"/>
    <cellStyle name="20% - Accent3 3 5 2 2 3 3" xfId="38168"/>
    <cellStyle name="20% - Accent3 3 5 2 2 4" xfId="17155"/>
    <cellStyle name="20% - Accent3 3 5 2 2 4 2" xfId="45169"/>
    <cellStyle name="20% - Accent3 3 5 2 2 5" xfId="31165"/>
    <cellStyle name="20% - Accent3 3 5 2 3" xfId="4896"/>
    <cellStyle name="20% - Accent3 3 5 2 3 2" xfId="11903"/>
    <cellStyle name="20% - Accent3 3 5 2 3 2 2" xfId="25907"/>
    <cellStyle name="20% - Accent3 3 5 2 3 2 2 2" xfId="53921"/>
    <cellStyle name="20% - Accent3 3 5 2 3 2 3" xfId="39917"/>
    <cellStyle name="20% - Accent3 3 5 2 3 3" xfId="18904"/>
    <cellStyle name="20% - Accent3 3 5 2 3 3 2" xfId="46918"/>
    <cellStyle name="20% - Accent3 3 5 2 3 4" xfId="32914"/>
    <cellStyle name="20% - Accent3 3 5 2 4" xfId="8402"/>
    <cellStyle name="20% - Accent3 3 5 2 4 2" xfId="22406"/>
    <cellStyle name="20% - Accent3 3 5 2 4 2 2" xfId="50420"/>
    <cellStyle name="20% - Accent3 3 5 2 4 3" xfId="36416"/>
    <cellStyle name="20% - Accent3 3 5 2 5" xfId="15403"/>
    <cellStyle name="20% - Accent3 3 5 2 5 2" xfId="43417"/>
    <cellStyle name="20% - Accent3 3 5 2 6" xfId="29413"/>
    <cellStyle name="20% - Accent3 3 5 3" xfId="2269"/>
    <cellStyle name="20% - Accent3 3 5 3 2" xfId="5773"/>
    <cellStyle name="20% - Accent3 3 5 3 2 2" xfId="12780"/>
    <cellStyle name="20% - Accent3 3 5 3 2 2 2" xfId="26784"/>
    <cellStyle name="20% - Accent3 3 5 3 2 2 2 2" xfId="54798"/>
    <cellStyle name="20% - Accent3 3 5 3 2 2 3" xfId="40794"/>
    <cellStyle name="20% - Accent3 3 5 3 2 3" xfId="19781"/>
    <cellStyle name="20% - Accent3 3 5 3 2 3 2" xfId="47795"/>
    <cellStyle name="20% - Accent3 3 5 3 2 4" xfId="33791"/>
    <cellStyle name="20% - Accent3 3 5 3 3" xfId="9279"/>
    <cellStyle name="20% - Accent3 3 5 3 3 2" xfId="23283"/>
    <cellStyle name="20% - Accent3 3 5 3 3 2 2" xfId="51297"/>
    <cellStyle name="20% - Accent3 3 5 3 3 3" xfId="37293"/>
    <cellStyle name="20% - Accent3 3 5 3 4" xfId="16280"/>
    <cellStyle name="20% - Accent3 3 5 3 4 2" xfId="44294"/>
    <cellStyle name="20% - Accent3 3 5 3 5" xfId="30290"/>
    <cellStyle name="20% - Accent3 3 5 4" xfId="4021"/>
    <cellStyle name="20% - Accent3 3 5 4 2" xfId="11028"/>
    <cellStyle name="20% - Accent3 3 5 4 2 2" xfId="25032"/>
    <cellStyle name="20% - Accent3 3 5 4 2 2 2" xfId="53046"/>
    <cellStyle name="20% - Accent3 3 5 4 2 3" xfId="39042"/>
    <cellStyle name="20% - Accent3 3 5 4 3" xfId="18029"/>
    <cellStyle name="20% - Accent3 3 5 4 3 2" xfId="46043"/>
    <cellStyle name="20% - Accent3 3 5 4 4" xfId="32039"/>
    <cellStyle name="20% - Accent3 3 5 5" xfId="7527"/>
    <cellStyle name="20% - Accent3 3 5 5 2" xfId="21531"/>
    <cellStyle name="20% - Accent3 3 5 5 2 2" xfId="49545"/>
    <cellStyle name="20% - Accent3 3 5 5 3" xfId="35541"/>
    <cellStyle name="20% - Accent3 3 5 6" xfId="14528"/>
    <cellStyle name="20% - Accent3 3 5 6 2" xfId="42542"/>
    <cellStyle name="20% - Accent3 3 5 7" xfId="28538"/>
    <cellStyle name="20% - Accent3 3 6" xfId="789"/>
    <cellStyle name="20% - Accent3 3 6 2" xfId="1667"/>
    <cellStyle name="20% - Accent3 3 6 2 2" xfId="3435"/>
    <cellStyle name="20% - Accent3 3 6 2 2 2" xfId="6939"/>
    <cellStyle name="20% - Accent3 3 6 2 2 2 2" xfId="13946"/>
    <cellStyle name="20% - Accent3 3 6 2 2 2 2 2" xfId="27950"/>
    <cellStyle name="20% - Accent3 3 6 2 2 2 2 2 2" xfId="55964"/>
    <cellStyle name="20% - Accent3 3 6 2 2 2 2 3" xfId="41960"/>
    <cellStyle name="20% - Accent3 3 6 2 2 2 3" xfId="20947"/>
    <cellStyle name="20% - Accent3 3 6 2 2 2 3 2" xfId="48961"/>
    <cellStyle name="20% - Accent3 3 6 2 2 2 4" xfId="34957"/>
    <cellStyle name="20% - Accent3 3 6 2 2 3" xfId="10445"/>
    <cellStyle name="20% - Accent3 3 6 2 2 3 2" xfId="24449"/>
    <cellStyle name="20% - Accent3 3 6 2 2 3 2 2" xfId="52463"/>
    <cellStyle name="20% - Accent3 3 6 2 2 3 3" xfId="38459"/>
    <cellStyle name="20% - Accent3 3 6 2 2 4" xfId="17446"/>
    <cellStyle name="20% - Accent3 3 6 2 2 4 2" xfId="45460"/>
    <cellStyle name="20% - Accent3 3 6 2 2 5" xfId="31456"/>
    <cellStyle name="20% - Accent3 3 6 2 3" xfId="5187"/>
    <cellStyle name="20% - Accent3 3 6 2 3 2" xfId="12194"/>
    <cellStyle name="20% - Accent3 3 6 2 3 2 2" xfId="26198"/>
    <cellStyle name="20% - Accent3 3 6 2 3 2 2 2" xfId="54212"/>
    <cellStyle name="20% - Accent3 3 6 2 3 2 3" xfId="40208"/>
    <cellStyle name="20% - Accent3 3 6 2 3 3" xfId="19195"/>
    <cellStyle name="20% - Accent3 3 6 2 3 3 2" xfId="47209"/>
    <cellStyle name="20% - Accent3 3 6 2 3 4" xfId="33205"/>
    <cellStyle name="20% - Accent3 3 6 2 4" xfId="8693"/>
    <cellStyle name="20% - Accent3 3 6 2 4 2" xfId="22697"/>
    <cellStyle name="20% - Accent3 3 6 2 4 2 2" xfId="50711"/>
    <cellStyle name="20% - Accent3 3 6 2 4 3" xfId="36707"/>
    <cellStyle name="20% - Accent3 3 6 2 5" xfId="15694"/>
    <cellStyle name="20% - Accent3 3 6 2 5 2" xfId="43708"/>
    <cellStyle name="20% - Accent3 3 6 2 6" xfId="29704"/>
    <cellStyle name="20% - Accent3 3 6 3" xfId="2560"/>
    <cellStyle name="20% - Accent3 3 6 3 2" xfId="6064"/>
    <cellStyle name="20% - Accent3 3 6 3 2 2" xfId="13071"/>
    <cellStyle name="20% - Accent3 3 6 3 2 2 2" xfId="27075"/>
    <cellStyle name="20% - Accent3 3 6 3 2 2 2 2" xfId="55089"/>
    <cellStyle name="20% - Accent3 3 6 3 2 2 3" xfId="41085"/>
    <cellStyle name="20% - Accent3 3 6 3 2 3" xfId="20072"/>
    <cellStyle name="20% - Accent3 3 6 3 2 3 2" xfId="48086"/>
    <cellStyle name="20% - Accent3 3 6 3 2 4" xfId="34082"/>
    <cellStyle name="20% - Accent3 3 6 3 3" xfId="9570"/>
    <cellStyle name="20% - Accent3 3 6 3 3 2" xfId="23574"/>
    <cellStyle name="20% - Accent3 3 6 3 3 2 2" xfId="51588"/>
    <cellStyle name="20% - Accent3 3 6 3 3 3" xfId="37584"/>
    <cellStyle name="20% - Accent3 3 6 3 4" xfId="16571"/>
    <cellStyle name="20% - Accent3 3 6 3 4 2" xfId="44585"/>
    <cellStyle name="20% - Accent3 3 6 3 5" xfId="30581"/>
    <cellStyle name="20% - Accent3 3 6 4" xfId="4312"/>
    <cellStyle name="20% - Accent3 3 6 4 2" xfId="11319"/>
    <cellStyle name="20% - Accent3 3 6 4 2 2" xfId="25323"/>
    <cellStyle name="20% - Accent3 3 6 4 2 2 2" xfId="53337"/>
    <cellStyle name="20% - Accent3 3 6 4 2 3" xfId="39333"/>
    <cellStyle name="20% - Accent3 3 6 4 3" xfId="18320"/>
    <cellStyle name="20% - Accent3 3 6 4 3 2" xfId="46334"/>
    <cellStyle name="20% - Accent3 3 6 4 4" xfId="32330"/>
    <cellStyle name="20% - Accent3 3 6 5" xfId="7818"/>
    <cellStyle name="20% - Accent3 3 6 5 2" xfId="21822"/>
    <cellStyle name="20% - Accent3 3 6 5 2 2" xfId="49836"/>
    <cellStyle name="20% - Accent3 3 6 5 3" xfId="35832"/>
    <cellStyle name="20% - Accent3 3 6 6" xfId="14819"/>
    <cellStyle name="20% - Accent3 3 6 6 2" xfId="42833"/>
    <cellStyle name="20% - Accent3 3 6 7" xfId="28829"/>
    <cellStyle name="20% - Accent3 3 7" xfId="1085"/>
    <cellStyle name="20% - Accent3 3 7 2" xfId="2853"/>
    <cellStyle name="20% - Accent3 3 7 2 2" xfId="6357"/>
    <cellStyle name="20% - Accent3 3 7 2 2 2" xfId="13364"/>
    <cellStyle name="20% - Accent3 3 7 2 2 2 2" xfId="27368"/>
    <cellStyle name="20% - Accent3 3 7 2 2 2 2 2" xfId="55382"/>
    <cellStyle name="20% - Accent3 3 7 2 2 2 3" xfId="41378"/>
    <cellStyle name="20% - Accent3 3 7 2 2 3" xfId="20365"/>
    <cellStyle name="20% - Accent3 3 7 2 2 3 2" xfId="48379"/>
    <cellStyle name="20% - Accent3 3 7 2 2 4" xfId="34375"/>
    <cellStyle name="20% - Accent3 3 7 2 3" xfId="9863"/>
    <cellStyle name="20% - Accent3 3 7 2 3 2" xfId="23867"/>
    <cellStyle name="20% - Accent3 3 7 2 3 2 2" xfId="51881"/>
    <cellStyle name="20% - Accent3 3 7 2 3 3" xfId="37877"/>
    <cellStyle name="20% - Accent3 3 7 2 4" xfId="16864"/>
    <cellStyle name="20% - Accent3 3 7 2 4 2" xfId="44878"/>
    <cellStyle name="20% - Accent3 3 7 2 5" xfId="30874"/>
    <cellStyle name="20% - Accent3 3 7 3" xfId="4605"/>
    <cellStyle name="20% - Accent3 3 7 3 2" xfId="11612"/>
    <cellStyle name="20% - Accent3 3 7 3 2 2" xfId="25616"/>
    <cellStyle name="20% - Accent3 3 7 3 2 2 2" xfId="53630"/>
    <cellStyle name="20% - Accent3 3 7 3 2 3" xfId="39626"/>
    <cellStyle name="20% - Accent3 3 7 3 3" xfId="18613"/>
    <cellStyle name="20% - Accent3 3 7 3 3 2" xfId="46627"/>
    <cellStyle name="20% - Accent3 3 7 3 4" xfId="32623"/>
    <cellStyle name="20% - Accent3 3 7 4" xfId="8111"/>
    <cellStyle name="20% - Accent3 3 7 4 2" xfId="22115"/>
    <cellStyle name="20% - Accent3 3 7 4 2 2" xfId="50129"/>
    <cellStyle name="20% - Accent3 3 7 4 3" xfId="36125"/>
    <cellStyle name="20% - Accent3 3 7 5" xfId="15112"/>
    <cellStyle name="20% - Accent3 3 7 5 2" xfId="43126"/>
    <cellStyle name="20% - Accent3 3 7 6" xfId="29122"/>
    <cellStyle name="20% - Accent3 3 8" xfId="1984"/>
    <cellStyle name="20% - Accent3 3 8 2" xfId="5494"/>
    <cellStyle name="20% - Accent3 3 8 2 2" xfId="12501"/>
    <cellStyle name="20% - Accent3 3 8 2 2 2" xfId="26505"/>
    <cellStyle name="20% - Accent3 3 8 2 2 2 2" xfId="54519"/>
    <cellStyle name="20% - Accent3 3 8 2 2 3" xfId="40515"/>
    <cellStyle name="20% - Accent3 3 8 2 3" xfId="19502"/>
    <cellStyle name="20% - Accent3 3 8 2 3 2" xfId="47516"/>
    <cellStyle name="20% - Accent3 3 8 2 4" xfId="33512"/>
    <cellStyle name="20% - Accent3 3 8 3" xfId="9000"/>
    <cellStyle name="20% - Accent3 3 8 3 2" xfId="23004"/>
    <cellStyle name="20% - Accent3 3 8 3 2 2" xfId="51018"/>
    <cellStyle name="20% - Accent3 3 8 3 3" xfId="37014"/>
    <cellStyle name="20% - Accent3 3 8 4" xfId="16001"/>
    <cellStyle name="20% - Accent3 3 8 4 2" xfId="44015"/>
    <cellStyle name="20% - Accent3 3 8 5" xfId="30011"/>
    <cellStyle name="20% - Accent3 3 9" xfId="3730"/>
    <cellStyle name="20% - Accent3 3 9 2" xfId="10737"/>
    <cellStyle name="20% - Accent3 3 9 2 2" xfId="24741"/>
    <cellStyle name="20% - Accent3 3 9 2 2 2" xfId="52755"/>
    <cellStyle name="20% - Accent3 3 9 2 3" xfId="38751"/>
    <cellStyle name="20% - Accent3 3 9 3" xfId="17738"/>
    <cellStyle name="20% - Accent3 3 9 3 2" xfId="45752"/>
    <cellStyle name="20% - Accent3 3 9 4" xfId="31748"/>
    <cellStyle name="20% - Accent3 4" xfId="206"/>
    <cellStyle name="20% - Accent3 4 10" xfId="14270"/>
    <cellStyle name="20% - Accent3 4 10 2" xfId="42284"/>
    <cellStyle name="20% - Accent3 4 11" xfId="28280"/>
    <cellStyle name="20% - Accent3 4 2" xfId="335"/>
    <cellStyle name="20% - Accent3 4 2 2" xfId="628"/>
    <cellStyle name="20% - Accent3 4 2 2 2" xfId="1506"/>
    <cellStyle name="20% - Accent3 4 2 2 2 2" xfId="3274"/>
    <cellStyle name="20% - Accent3 4 2 2 2 2 2" xfId="6778"/>
    <cellStyle name="20% - Accent3 4 2 2 2 2 2 2" xfId="13785"/>
    <cellStyle name="20% - Accent3 4 2 2 2 2 2 2 2" xfId="27789"/>
    <cellStyle name="20% - Accent3 4 2 2 2 2 2 2 2 2" xfId="55803"/>
    <cellStyle name="20% - Accent3 4 2 2 2 2 2 2 3" xfId="41799"/>
    <cellStyle name="20% - Accent3 4 2 2 2 2 2 3" xfId="20786"/>
    <cellStyle name="20% - Accent3 4 2 2 2 2 2 3 2" xfId="48800"/>
    <cellStyle name="20% - Accent3 4 2 2 2 2 2 4" xfId="34796"/>
    <cellStyle name="20% - Accent3 4 2 2 2 2 3" xfId="10284"/>
    <cellStyle name="20% - Accent3 4 2 2 2 2 3 2" xfId="24288"/>
    <cellStyle name="20% - Accent3 4 2 2 2 2 3 2 2" xfId="52302"/>
    <cellStyle name="20% - Accent3 4 2 2 2 2 3 3" xfId="38298"/>
    <cellStyle name="20% - Accent3 4 2 2 2 2 4" xfId="17285"/>
    <cellStyle name="20% - Accent3 4 2 2 2 2 4 2" xfId="45299"/>
    <cellStyle name="20% - Accent3 4 2 2 2 2 5" xfId="31295"/>
    <cellStyle name="20% - Accent3 4 2 2 2 3" xfId="5026"/>
    <cellStyle name="20% - Accent3 4 2 2 2 3 2" xfId="12033"/>
    <cellStyle name="20% - Accent3 4 2 2 2 3 2 2" xfId="26037"/>
    <cellStyle name="20% - Accent3 4 2 2 2 3 2 2 2" xfId="54051"/>
    <cellStyle name="20% - Accent3 4 2 2 2 3 2 3" xfId="40047"/>
    <cellStyle name="20% - Accent3 4 2 2 2 3 3" xfId="19034"/>
    <cellStyle name="20% - Accent3 4 2 2 2 3 3 2" xfId="47048"/>
    <cellStyle name="20% - Accent3 4 2 2 2 3 4" xfId="33044"/>
    <cellStyle name="20% - Accent3 4 2 2 2 4" xfId="8532"/>
    <cellStyle name="20% - Accent3 4 2 2 2 4 2" xfId="22536"/>
    <cellStyle name="20% - Accent3 4 2 2 2 4 2 2" xfId="50550"/>
    <cellStyle name="20% - Accent3 4 2 2 2 4 3" xfId="36546"/>
    <cellStyle name="20% - Accent3 4 2 2 2 5" xfId="15533"/>
    <cellStyle name="20% - Accent3 4 2 2 2 5 2" xfId="43547"/>
    <cellStyle name="20% - Accent3 4 2 2 2 6" xfId="29543"/>
    <cellStyle name="20% - Accent3 4 2 2 3" xfId="2399"/>
    <cellStyle name="20% - Accent3 4 2 2 3 2" xfId="5903"/>
    <cellStyle name="20% - Accent3 4 2 2 3 2 2" xfId="12910"/>
    <cellStyle name="20% - Accent3 4 2 2 3 2 2 2" xfId="26914"/>
    <cellStyle name="20% - Accent3 4 2 2 3 2 2 2 2" xfId="54928"/>
    <cellStyle name="20% - Accent3 4 2 2 3 2 2 3" xfId="40924"/>
    <cellStyle name="20% - Accent3 4 2 2 3 2 3" xfId="19911"/>
    <cellStyle name="20% - Accent3 4 2 2 3 2 3 2" xfId="47925"/>
    <cellStyle name="20% - Accent3 4 2 2 3 2 4" xfId="33921"/>
    <cellStyle name="20% - Accent3 4 2 2 3 3" xfId="9409"/>
    <cellStyle name="20% - Accent3 4 2 2 3 3 2" xfId="23413"/>
    <cellStyle name="20% - Accent3 4 2 2 3 3 2 2" xfId="51427"/>
    <cellStyle name="20% - Accent3 4 2 2 3 3 3" xfId="37423"/>
    <cellStyle name="20% - Accent3 4 2 2 3 4" xfId="16410"/>
    <cellStyle name="20% - Accent3 4 2 2 3 4 2" xfId="44424"/>
    <cellStyle name="20% - Accent3 4 2 2 3 5" xfId="30420"/>
    <cellStyle name="20% - Accent3 4 2 2 4" xfId="4151"/>
    <cellStyle name="20% - Accent3 4 2 2 4 2" xfId="11158"/>
    <cellStyle name="20% - Accent3 4 2 2 4 2 2" xfId="25162"/>
    <cellStyle name="20% - Accent3 4 2 2 4 2 2 2" xfId="53176"/>
    <cellStyle name="20% - Accent3 4 2 2 4 2 3" xfId="39172"/>
    <cellStyle name="20% - Accent3 4 2 2 4 3" xfId="18159"/>
    <cellStyle name="20% - Accent3 4 2 2 4 3 2" xfId="46173"/>
    <cellStyle name="20% - Accent3 4 2 2 4 4" xfId="32169"/>
    <cellStyle name="20% - Accent3 4 2 2 5" xfId="7657"/>
    <cellStyle name="20% - Accent3 4 2 2 5 2" xfId="21661"/>
    <cellStyle name="20% - Accent3 4 2 2 5 2 2" xfId="49675"/>
    <cellStyle name="20% - Accent3 4 2 2 5 3" xfId="35671"/>
    <cellStyle name="20% - Accent3 4 2 2 6" xfId="14658"/>
    <cellStyle name="20% - Accent3 4 2 2 6 2" xfId="42672"/>
    <cellStyle name="20% - Accent3 4 2 2 7" xfId="28668"/>
    <cellStyle name="20% - Accent3 4 2 3" xfId="919"/>
    <cellStyle name="20% - Accent3 4 2 3 2" xfId="1797"/>
    <cellStyle name="20% - Accent3 4 2 3 2 2" xfId="3565"/>
    <cellStyle name="20% - Accent3 4 2 3 2 2 2" xfId="7069"/>
    <cellStyle name="20% - Accent3 4 2 3 2 2 2 2" xfId="14076"/>
    <cellStyle name="20% - Accent3 4 2 3 2 2 2 2 2" xfId="28080"/>
    <cellStyle name="20% - Accent3 4 2 3 2 2 2 2 2 2" xfId="56094"/>
    <cellStyle name="20% - Accent3 4 2 3 2 2 2 2 3" xfId="42090"/>
    <cellStyle name="20% - Accent3 4 2 3 2 2 2 3" xfId="21077"/>
    <cellStyle name="20% - Accent3 4 2 3 2 2 2 3 2" xfId="49091"/>
    <cellStyle name="20% - Accent3 4 2 3 2 2 2 4" xfId="35087"/>
    <cellStyle name="20% - Accent3 4 2 3 2 2 3" xfId="10575"/>
    <cellStyle name="20% - Accent3 4 2 3 2 2 3 2" xfId="24579"/>
    <cellStyle name="20% - Accent3 4 2 3 2 2 3 2 2" xfId="52593"/>
    <cellStyle name="20% - Accent3 4 2 3 2 2 3 3" xfId="38589"/>
    <cellStyle name="20% - Accent3 4 2 3 2 2 4" xfId="17576"/>
    <cellStyle name="20% - Accent3 4 2 3 2 2 4 2" xfId="45590"/>
    <cellStyle name="20% - Accent3 4 2 3 2 2 5" xfId="31586"/>
    <cellStyle name="20% - Accent3 4 2 3 2 3" xfId="5317"/>
    <cellStyle name="20% - Accent3 4 2 3 2 3 2" xfId="12324"/>
    <cellStyle name="20% - Accent3 4 2 3 2 3 2 2" xfId="26328"/>
    <cellStyle name="20% - Accent3 4 2 3 2 3 2 2 2" xfId="54342"/>
    <cellStyle name="20% - Accent3 4 2 3 2 3 2 3" xfId="40338"/>
    <cellStyle name="20% - Accent3 4 2 3 2 3 3" xfId="19325"/>
    <cellStyle name="20% - Accent3 4 2 3 2 3 3 2" xfId="47339"/>
    <cellStyle name="20% - Accent3 4 2 3 2 3 4" xfId="33335"/>
    <cellStyle name="20% - Accent3 4 2 3 2 4" xfId="8823"/>
    <cellStyle name="20% - Accent3 4 2 3 2 4 2" xfId="22827"/>
    <cellStyle name="20% - Accent3 4 2 3 2 4 2 2" xfId="50841"/>
    <cellStyle name="20% - Accent3 4 2 3 2 4 3" xfId="36837"/>
    <cellStyle name="20% - Accent3 4 2 3 2 5" xfId="15824"/>
    <cellStyle name="20% - Accent3 4 2 3 2 5 2" xfId="43838"/>
    <cellStyle name="20% - Accent3 4 2 3 2 6" xfId="29834"/>
    <cellStyle name="20% - Accent3 4 2 3 3" xfId="2690"/>
    <cellStyle name="20% - Accent3 4 2 3 3 2" xfId="6194"/>
    <cellStyle name="20% - Accent3 4 2 3 3 2 2" xfId="13201"/>
    <cellStyle name="20% - Accent3 4 2 3 3 2 2 2" xfId="27205"/>
    <cellStyle name="20% - Accent3 4 2 3 3 2 2 2 2" xfId="55219"/>
    <cellStyle name="20% - Accent3 4 2 3 3 2 2 3" xfId="41215"/>
    <cellStyle name="20% - Accent3 4 2 3 3 2 3" xfId="20202"/>
    <cellStyle name="20% - Accent3 4 2 3 3 2 3 2" xfId="48216"/>
    <cellStyle name="20% - Accent3 4 2 3 3 2 4" xfId="34212"/>
    <cellStyle name="20% - Accent3 4 2 3 3 3" xfId="9700"/>
    <cellStyle name="20% - Accent3 4 2 3 3 3 2" xfId="23704"/>
    <cellStyle name="20% - Accent3 4 2 3 3 3 2 2" xfId="51718"/>
    <cellStyle name="20% - Accent3 4 2 3 3 3 3" xfId="37714"/>
    <cellStyle name="20% - Accent3 4 2 3 3 4" xfId="16701"/>
    <cellStyle name="20% - Accent3 4 2 3 3 4 2" xfId="44715"/>
    <cellStyle name="20% - Accent3 4 2 3 3 5" xfId="30711"/>
    <cellStyle name="20% - Accent3 4 2 3 4" xfId="4442"/>
    <cellStyle name="20% - Accent3 4 2 3 4 2" xfId="11449"/>
    <cellStyle name="20% - Accent3 4 2 3 4 2 2" xfId="25453"/>
    <cellStyle name="20% - Accent3 4 2 3 4 2 2 2" xfId="53467"/>
    <cellStyle name="20% - Accent3 4 2 3 4 2 3" xfId="39463"/>
    <cellStyle name="20% - Accent3 4 2 3 4 3" xfId="18450"/>
    <cellStyle name="20% - Accent3 4 2 3 4 3 2" xfId="46464"/>
    <cellStyle name="20% - Accent3 4 2 3 4 4" xfId="32460"/>
    <cellStyle name="20% - Accent3 4 2 3 5" xfId="7948"/>
    <cellStyle name="20% - Accent3 4 2 3 5 2" xfId="21952"/>
    <cellStyle name="20% - Accent3 4 2 3 5 2 2" xfId="49966"/>
    <cellStyle name="20% - Accent3 4 2 3 5 3" xfId="35962"/>
    <cellStyle name="20% - Accent3 4 2 3 6" xfId="14949"/>
    <cellStyle name="20% - Accent3 4 2 3 6 2" xfId="42963"/>
    <cellStyle name="20% - Accent3 4 2 3 7" xfId="28959"/>
    <cellStyle name="20% - Accent3 4 2 4" xfId="1215"/>
    <cellStyle name="20% - Accent3 4 2 4 2" xfId="2983"/>
    <cellStyle name="20% - Accent3 4 2 4 2 2" xfId="6487"/>
    <cellStyle name="20% - Accent3 4 2 4 2 2 2" xfId="13494"/>
    <cellStyle name="20% - Accent3 4 2 4 2 2 2 2" xfId="27498"/>
    <cellStyle name="20% - Accent3 4 2 4 2 2 2 2 2" xfId="55512"/>
    <cellStyle name="20% - Accent3 4 2 4 2 2 2 3" xfId="41508"/>
    <cellStyle name="20% - Accent3 4 2 4 2 2 3" xfId="20495"/>
    <cellStyle name="20% - Accent3 4 2 4 2 2 3 2" xfId="48509"/>
    <cellStyle name="20% - Accent3 4 2 4 2 2 4" xfId="34505"/>
    <cellStyle name="20% - Accent3 4 2 4 2 3" xfId="9993"/>
    <cellStyle name="20% - Accent3 4 2 4 2 3 2" xfId="23997"/>
    <cellStyle name="20% - Accent3 4 2 4 2 3 2 2" xfId="52011"/>
    <cellStyle name="20% - Accent3 4 2 4 2 3 3" xfId="38007"/>
    <cellStyle name="20% - Accent3 4 2 4 2 4" xfId="16994"/>
    <cellStyle name="20% - Accent3 4 2 4 2 4 2" xfId="45008"/>
    <cellStyle name="20% - Accent3 4 2 4 2 5" xfId="31004"/>
    <cellStyle name="20% - Accent3 4 2 4 3" xfId="4735"/>
    <cellStyle name="20% - Accent3 4 2 4 3 2" xfId="11742"/>
    <cellStyle name="20% - Accent3 4 2 4 3 2 2" xfId="25746"/>
    <cellStyle name="20% - Accent3 4 2 4 3 2 2 2" xfId="53760"/>
    <cellStyle name="20% - Accent3 4 2 4 3 2 3" xfId="39756"/>
    <cellStyle name="20% - Accent3 4 2 4 3 3" xfId="18743"/>
    <cellStyle name="20% - Accent3 4 2 4 3 3 2" xfId="46757"/>
    <cellStyle name="20% - Accent3 4 2 4 3 4" xfId="32753"/>
    <cellStyle name="20% - Accent3 4 2 4 4" xfId="8241"/>
    <cellStyle name="20% - Accent3 4 2 4 4 2" xfId="22245"/>
    <cellStyle name="20% - Accent3 4 2 4 4 2 2" xfId="50259"/>
    <cellStyle name="20% - Accent3 4 2 4 4 3" xfId="36255"/>
    <cellStyle name="20% - Accent3 4 2 4 5" xfId="15242"/>
    <cellStyle name="20% - Accent3 4 2 4 5 2" xfId="43256"/>
    <cellStyle name="20% - Accent3 4 2 4 6" xfId="29252"/>
    <cellStyle name="20% - Accent3 4 2 5" xfId="2108"/>
    <cellStyle name="20% - Accent3 4 2 5 2" xfId="5612"/>
    <cellStyle name="20% - Accent3 4 2 5 2 2" xfId="12619"/>
    <cellStyle name="20% - Accent3 4 2 5 2 2 2" xfId="26623"/>
    <cellStyle name="20% - Accent3 4 2 5 2 2 2 2" xfId="54637"/>
    <cellStyle name="20% - Accent3 4 2 5 2 2 3" xfId="40633"/>
    <cellStyle name="20% - Accent3 4 2 5 2 3" xfId="19620"/>
    <cellStyle name="20% - Accent3 4 2 5 2 3 2" xfId="47634"/>
    <cellStyle name="20% - Accent3 4 2 5 2 4" xfId="33630"/>
    <cellStyle name="20% - Accent3 4 2 5 3" xfId="9118"/>
    <cellStyle name="20% - Accent3 4 2 5 3 2" xfId="23122"/>
    <cellStyle name="20% - Accent3 4 2 5 3 2 2" xfId="51136"/>
    <cellStyle name="20% - Accent3 4 2 5 3 3" xfId="37132"/>
    <cellStyle name="20% - Accent3 4 2 5 4" xfId="16119"/>
    <cellStyle name="20% - Accent3 4 2 5 4 2" xfId="44133"/>
    <cellStyle name="20% - Accent3 4 2 5 5" xfId="30129"/>
    <cellStyle name="20% - Accent3 4 2 6" xfId="3860"/>
    <cellStyle name="20% - Accent3 4 2 6 2" xfId="10867"/>
    <cellStyle name="20% - Accent3 4 2 6 2 2" xfId="24871"/>
    <cellStyle name="20% - Accent3 4 2 6 2 2 2" xfId="52885"/>
    <cellStyle name="20% - Accent3 4 2 6 2 3" xfId="38881"/>
    <cellStyle name="20% - Accent3 4 2 6 3" xfId="17868"/>
    <cellStyle name="20% - Accent3 4 2 6 3 2" xfId="45882"/>
    <cellStyle name="20% - Accent3 4 2 6 4" xfId="31878"/>
    <cellStyle name="20% - Accent3 4 2 7" xfId="7366"/>
    <cellStyle name="20% - Accent3 4 2 7 2" xfId="21370"/>
    <cellStyle name="20% - Accent3 4 2 7 2 2" xfId="49384"/>
    <cellStyle name="20% - Accent3 4 2 7 3" xfId="35380"/>
    <cellStyle name="20% - Accent3 4 2 8" xfId="14367"/>
    <cellStyle name="20% - Accent3 4 2 8 2" xfId="42381"/>
    <cellStyle name="20% - Accent3 4 2 9" xfId="28377"/>
    <cellStyle name="20% - Accent3 4 3" xfId="434"/>
    <cellStyle name="20% - Accent3 4 3 2" xfId="725"/>
    <cellStyle name="20% - Accent3 4 3 2 2" xfId="1603"/>
    <cellStyle name="20% - Accent3 4 3 2 2 2" xfId="3371"/>
    <cellStyle name="20% - Accent3 4 3 2 2 2 2" xfId="6875"/>
    <cellStyle name="20% - Accent3 4 3 2 2 2 2 2" xfId="13882"/>
    <cellStyle name="20% - Accent3 4 3 2 2 2 2 2 2" xfId="27886"/>
    <cellStyle name="20% - Accent3 4 3 2 2 2 2 2 2 2" xfId="55900"/>
    <cellStyle name="20% - Accent3 4 3 2 2 2 2 2 3" xfId="41896"/>
    <cellStyle name="20% - Accent3 4 3 2 2 2 2 3" xfId="20883"/>
    <cellStyle name="20% - Accent3 4 3 2 2 2 2 3 2" xfId="48897"/>
    <cellStyle name="20% - Accent3 4 3 2 2 2 2 4" xfId="34893"/>
    <cellStyle name="20% - Accent3 4 3 2 2 2 3" xfId="10381"/>
    <cellStyle name="20% - Accent3 4 3 2 2 2 3 2" xfId="24385"/>
    <cellStyle name="20% - Accent3 4 3 2 2 2 3 2 2" xfId="52399"/>
    <cellStyle name="20% - Accent3 4 3 2 2 2 3 3" xfId="38395"/>
    <cellStyle name="20% - Accent3 4 3 2 2 2 4" xfId="17382"/>
    <cellStyle name="20% - Accent3 4 3 2 2 2 4 2" xfId="45396"/>
    <cellStyle name="20% - Accent3 4 3 2 2 2 5" xfId="31392"/>
    <cellStyle name="20% - Accent3 4 3 2 2 3" xfId="5123"/>
    <cellStyle name="20% - Accent3 4 3 2 2 3 2" xfId="12130"/>
    <cellStyle name="20% - Accent3 4 3 2 2 3 2 2" xfId="26134"/>
    <cellStyle name="20% - Accent3 4 3 2 2 3 2 2 2" xfId="54148"/>
    <cellStyle name="20% - Accent3 4 3 2 2 3 2 3" xfId="40144"/>
    <cellStyle name="20% - Accent3 4 3 2 2 3 3" xfId="19131"/>
    <cellStyle name="20% - Accent3 4 3 2 2 3 3 2" xfId="47145"/>
    <cellStyle name="20% - Accent3 4 3 2 2 3 4" xfId="33141"/>
    <cellStyle name="20% - Accent3 4 3 2 2 4" xfId="8629"/>
    <cellStyle name="20% - Accent3 4 3 2 2 4 2" xfId="22633"/>
    <cellStyle name="20% - Accent3 4 3 2 2 4 2 2" xfId="50647"/>
    <cellStyle name="20% - Accent3 4 3 2 2 4 3" xfId="36643"/>
    <cellStyle name="20% - Accent3 4 3 2 2 5" xfId="15630"/>
    <cellStyle name="20% - Accent3 4 3 2 2 5 2" xfId="43644"/>
    <cellStyle name="20% - Accent3 4 3 2 2 6" xfId="29640"/>
    <cellStyle name="20% - Accent3 4 3 2 3" xfId="2496"/>
    <cellStyle name="20% - Accent3 4 3 2 3 2" xfId="6000"/>
    <cellStyle name="20% - Accent3 4 3 2 3 2 2" xfId="13007"/>
    <cellStyle name="20% - Accent3 4 3 2 3 2 2 2" xfId="27011"/>
    <cellStyle name="20% - Accent3 4 3 2 3 2 2 2 2" xfId="55025"/>
    <cellStyle name="20% - Accent3 4 3 2 3 2 2 3" xfId="41021"/>
    <cellStyle name="20% - Accent3 4 3 2 3 2 3" xfId="20008"/>
    <cellStyle name="20% - Accent3 4 3 2 3 2 3 2" xfId="48022"/>
    <cellStyle name="20% - Accent3 4 3 2 3 2 4" xfId="34018"/>
    <cellStyle name="20% - Accent3 4 3 2 3 3" xfId="9506"/>
    <cellStyle name="20% - Accent3 4 3 2 3 3 2" xfId="23510"/>
    <cellStyle name="20% - Accent3 4 3 2 3 3 2 2" xfId="51524"/>
    <cellStyle name="20% - Accent3 4 3 2 3 3 3" xfId="37520"/>
    <cellStyle name="20% - Accent3 4 3 2 3 4" xfId="16507"/>
    <cellStyle name="20% - Accent3 4 3 2 3 4 2" xfId="44521"/>
    <cellStyle name="20% - Accent3 4 3 2 3 5" xfId="30517"/>
    <cellStyle name="20% - Accent3 4 3 2 4" xfId="4248"/>
    <cellStyle name="20% - Accent3 4 3 2 4 2" xfId="11255"/>
    <cellStyle name="20% - Accent3 4 3 2 4 2 2" xfId="25259"/>
    <cellStyle name="20% - Accent3 4 3 2 4 2 2 2" xfId="53273"/>
    <cellStyle name="20% - Accent3 4 3 2 4 2 3" xfId="39269"/>
    <cellStyle name="20% - Accent3 4 3 2 4 3" xfId="18256"/>
    <cellStyle name="20% - Accent3 4 3 2 4 3 2" xfId="46270"/>
    <cellStyle name="20% - Accent3 4 3 2 4 4" xfId="32266"/>
    <cellStyle name="20% - Accent3 4 3 2 5" xfId="7754"/>
    <cellStyle name="20% - Accent3 4 3 2 5 2" xfId="21758"/>
    <cellStyle name="20% - Accent3 4 3 2 5 2 2" xfId="49772"/>
    <cellStyle name="20% - Accent3 4 3 2 5 3" xfId="35768"/>
    <cellStyle name="20% - Accent3 4 3 2 6" xfId="14755"/>
    <cellStyle name="20% - Accent3 4 3 2 6 2" xfId="42769"/>
    <cellStyle name="20% - Accent3 4 3 2 7" xfId="28765"/>
    <cellStyle name="20% - Accent3 4 3 3" xfId="1016"/>
    <cellStyle name="20% - Accent3 4 3 3 2" xfId="1894"/>
    <cellStyle name="20% - Accent3 4 3 3 2 2" xfId="3662"/>
    <cellStyle name="20% - Accent3 4 3 3 2 2 2" xfId="7166"/>
    <cellStyle name="20% - Accent3 4 3 3 2 2 2 2" xfId="14173"/>
    <cellStyle name="20% - Accent3 4 3 3 2 2 2 2 2" xfId="28177"/>
    <cellStyle name="20% - Accent3 4 3 3 2 2 2 2 2 2" xfId="56191"/>
    <cellStyle name="20% - Accent3 4 3 3 2 2 2 2 3" xfId="42187"/>
    <cellStyle name="20% - Accent3 4 3 3 2 2 2 3" xfId="21174"/>
    <cellStyle name="20% - Accent3 4 3 3 2 2 2 3 2" xfId="49188"/>
    <cellStyle name="20% - Accent3 4 3 3 2 2 2 4" xfId="35184"/>
    <cellStyle name="20% - Accent3 4 3 3 2 2 3" xfId="10672"/>
    <cellStyle name="20% - Accent3 4 3 3 2 2 3 2" xfId="24676"/>
    <cellStyle name="20% - Accent3 4 3 3 2 2 3 2 2" xfId="52690"/>
    <cellStyle name="20% - Accent3 4 3 3 2 2 3 3" xfId="38686"/>
    <cellStyle name="20% - Accent3 4 3 3 2 2 4" xfId="17673"/>
    <cellStyle name="20% - Accent3 4 3 3 2 2 4 2" xfId="45687"/>
    <cellStyle name="20% - Accent3 4 3 3 2 2 5" xfId="31683"/>
    <cellStyle name="20% - Accent3 4 3 3 2 3" xfId="5414"/>
    <cellStyle name="20% - Accent3 4 3 3 2 3 2" xfId="12421"/>
    <cellStyle name="20% - Accent3 4 3 3 2 3 2 2" xfId="26425"/>
    <cellStyle name="20% - Accent3 4 3 3 2 3 2 2 2" xfId="54439"/>
    <cellStyle name="20% - Accent3 4 3 3 2 3 2 3" xfId="40435"/>
    <cellStyle name="20% - Accent3 4 3 3 2 3 3" xfId="19422"/>
    <cellStyle name="20% - Accent3 4 3 3 2 3 3 2" xfId="47436"/>
    <cellStyle name="20% - Accent3 4 3 3 2 3 4" xfId="33432"/>
    <cellStyle name="20% - Accent3 4 3 3 2 4" xfId="8920"/>
    <cellStyle name="20% - Accent3 4 3 3 2 4 2" xfId="22924"/>
    <cellStyle name="20% - Accent3 4 3 3 2 4 2 2" xfId="50938"/>
    <cellStyle name="20% - Accent3 4 3 3 2 4 3" xfId="36934"/>
    <cellStyle name="20% - Accent3 4 3 3 2 5" xfId="15921"/>
    <cellStyle name="20% - Accent3 4 3 3 2 5 2" xfId="43935"/>
    <cellStyle name="20% - Accent3 4 3 3 2 6" xfId="29931"/>
    <cellStyle name="20% - Accent3 4 3 3 3" xfId="2787"/>
    <cellStyle name="20% - Accent3 4 3 3 3 2" xfId="6291"/>
    <cellStyle name="20% - Accent3 4 3 3 3 2 2" xfId="13298"/>
    <cellStyle name="20% - Accent3 4 3 3 3 2 2 2" xfId="27302"/>
    <cellStyle name="20% - Accent3 4 3 3 3 2 2 2 2" xfId="55316"/>
    <cellStyle name="20% - Accent3 4 3 3 3 2 2 3" xfId="41312"/>
    <cellStyle name="20% - Accent3 4 3 3 3 2 3" xfId="20299"/>
    <cellStyle name="20% - Accent3 4 3 3 3 2 3 2" xfId="48313"/>
    <cellStyle name="20% - Accent3 4 3 3 3 2 4" xfId="34309"/>
    <cellStyle name="20% - Accent3 4 3 3 3 3" xfId="9797"/>
    <cellStyle name="20% - Accent3 4 3 3 3 3 2" xfId="23801"/>
    <cellStyle name="20% - Accent3 4 3 3 3 3 2 2" xfId="51815"/>
    <cellStyle name="20% - Accent3 4 3 3 3 3 3" xfId="37811"/>
    <cellStyle name="20% - Accent3 4 3 3 3 4" xfId="16798"/>
    <cellStyle name="20% - Accent3 4 3 3 3 4 2" xfId="44812"/>
    <cellStyle name="20% - Accent3 4 3 3 3 5" xfId="30808"/>
    <cellStyle name="20% - Accent3 4 3 3 4" xfId="4539"/>
    <cellStyle name="20% - Accent3 4 3 3 4 2" xfId="11546"/>
    <cellStyle name="20% - Accent3 4 3 3 4 2 2" xfId="25550"/>
    <cellStyle name="20% - Accent3 4 3 3 4 2 2 2" xfId="53564"/>
    <cellStyle name="20% - Accent3 4 3 3 4 2 3" xfId="39560"/>
    <cellStyle name="20% - Accent3 4 3 3 4 3" xfId="18547"/>
    <cellStyle name="20% - Accent3 4 3 3 4 3 2" xfId="46561"/>
    <cellStyle name="20% - Accent3 4 3 3 4 4" xfId="32557"/>
    <cellStyle name="20% - Accent3 4 3 3 5" xfId="8045"/>
    <cellStyle name="20% - Accent3 4 3 3 5 2" xfId="22049"/>
    <cellStyle name="20% - Accent3 4 3 3 5 2 2" xfId="50063"/>
    <cellStyle name="20% - Accent3 4 3 3 5 3" xfId="36059"/>
    <cellStyle name="20% - Accent3 4 3 3 6" xfId="15046"/>
    <cellStyle name="20% - Accent3 4 3 3 6 2" xfId="43060"/>
    <cellStyle name="20% - Accent3 4 3 3 7" xfId="29056"/>
    <cellStyle name="20% - Accent3 4 3 4" xfId="1312"/>
    <cellStyle name="20% - Accent3 4 3 4 2" xfId="3080"/>
    <cellStyle name="20% - Accent3 4 3 4 2 2" xfId="6584"/>
    <cellStyle name="20% - Accent3 4 3 4 2 2 2" xfId="13591"/>
    <cellStyle name="20% - Accent3 4 3 4 2 2 2 2" xfId="27595"/>
    <cellStyle name="20% - Accent3 4 3 4 2 2 2 2 2" xfId="55609"/>
    <cellStyle name="20% - Accent3 4 3 4 2 2 2 3" xfId="41605"/>
    <cellStyle name="20% - Accent3 4 3 4 2 2 3" xfId="20592"/>
    <cellStyle name="20% - Accent3 4 3 4 2 2 3 2" xfId="48606"/>
    <cellStyle name="20% - Accent3 4 3 4 2 2 4" xfId="34602"/>
    <cellStyle name="20% - Accent3 4 3 4 2 3" xfId="10090"/>
    <cellStyle name="20% - Accent3 4 3 4 2 3 2" xfId="24094"/>
    <cellStyle name="20% - Accent3 4 3 4 2 3 2 2" xfId="52108"/>
    <cellStyle name="20% - Accent3 4 3 4 2 3 3" xfId="38104"/>
    <cellStyle name="20% - Accent3 4 3 4 2 4" xfId="17091"/>
    <cellStyle name="20% - Accent3 4 3 4 2 4 2" xfId="45105"/>
    <cellStyle name="20% - Accent3 4 3 4 2 5" xfId="31101"/>
    <cellStyle name="20% - Accent3 4 3 4 3" xfId="4832"/>
    <cellStyle name="20% - Accent3 4 3 4 3 2" xfId="11839"/>
    <cellStyle name="20% - Accent3 4 3 4 3 2 2" xfId="25843"/>
    <cellStyle name="20% - Accent3 4 3 4 3 2 2 2" xfId="53857"/>
    <cellStyle name="20% - Accent3 4 3 4 3 2 3" xfId="39853"/>
    <cellStyle name="20% - Accent3 4 3 4 3 3" xfId="18840"/>
    <cellStyle name="20% - Accent3 4 3 4 3 3 2" xfId="46854"/>
    <cellStyle name="20% - Accent3 4 3 4 3 4" xfId="32850"/>
    <cellStyle name="20% - Accent3 4 3 4 4" xfId="8338"/>
    <cellStyle name="20% - Accent3 4 3 4 4 2" xfId="22342"/>
    <cellStyle name="20% - Accent3 4 3 4 4 2 2" xfId="50356"/>
    <cellStyle name="20% - Accent3 4 3 4 4 3" xfId="36352"/>
    <cellStyle name="20% - Accent3 4 3 4 5" xfId="15339"/>
    <cellStyle name="20% - Accent3 4 3 4 5 2" xfId="43353"/>
    <cellStyle name="20% - Accent3 4 3 4 6" xfId="29349"/>
    <cellStyle name="20% - Accent3 4 3 5" xfId="2205"/>
    <cellStyle name="20% - Accent3 4 3 5 2" xfId="5709"/>
    <cellStyle name="20% - Accent3 4 3 5 2 2" xfId="12716"/>
    <cellStyle name="20% - Accent3 4 3 5 2 2 2" xfId="26720"/>
    <cellStyle name="20% - Accent3 4 3 5 2 2 2 2" xfId="54734"/>
    <cellStyle name="20% - Accent3 4 3 5 2 2 3" xfId="40730"/>
    <cellStyle name="20% - Accent3 4 3 5 2 3" xfId="19717"/>
    <cellStyle name="20% - Accent3 4 3 5 2 3 2" xfId="47731"/>
    <cellStyle name="20% - Accent3 4 3 5 2 4" xfId="33727"/>
    <cellStyle name="20% - Accent3 4 3 5 3" xfId="9215"/>
    <cellStyle name="20% - Accent3 4 3 5 3 2" xfId="23219"/>
    <cellStyle name="20% - Accent3 4 3 5 3 2 2" xfId="51233"/>
    <cellStyle name="20% - Accent3 4 3 5 3 3" xfId="37229"/>
    <cellStyle name="20% - Accent3 4 3 5 4" xfId="16216"/>
    <cellStyle name="20% - Accent3 4 3 5 4 2" xfId="44230"/>
    <cellStyle name="20% - Accent3 4 3 5 5" xfId="30226"/>
    <cellStyle name="20% - Accent3 4 3 6" xfId="3957"/>
    <cellStyle name="20% - Accent3 4 3 6 2" xfId="10964"/>
    <cellStyle name="20% - Accent3 4 3 6 2 2" xfId="24968"/>
    <cellStyle name="20% - Accent3 4 3 6 2 2 2" xfId="52982"/>
    <cellStyle name="20% - Accent3 4 3 6 2 3" xfId="38978"/>
    <cellStyle name="20% - Accent3 4 3 6 3" xfId="17965"/>
    <cellStyle name="20% - Accent3 4 3 6 3 2" xfId="45979"/>
    <cellStyle name="20% - Accent3 4 3 6 4" xfId="31975"/>
    <cellStyle name="20% - Accent3 4 3 7" xfId="7463"/>
    <cellStyle name="20% - Accent3 4 3 7 2" xfId="21467"/>
    <cellStyle name="20% - Accent3 4 3 7 2 2" xfId="49481"/>
    <cellStyle name="20% - Accent3 4 3 7 3" xfId="35477"/>
    <cellStyle name="20% - Accent3 4 3 8" xfId="14464"/>
    <cellStyle name="20% - Accent3 4 3 8 2" xfId="42478"/>
    <cellStyle name="20% - Accent3 4 3 9" xfId="28474"/>
    <cellStyle name="20% - Accent3 4 4" xfId="531"/>
    <cellStyle name="20% - Accent3 4 4 2" xfId="1409"/>
    <cellStyle name="20% - Accent3 4 4 2 2" xfId="3177"/>
    <cellStyle name="20% - Accent3 4 4 2 2 2" xfId="6681"/>
    <cellStyle name="20% - Accent3 4 4 2 2 2 2" xfId="13688"/>
    <cellStyle name="20% - Accent3 4 4 2 2 2 2 2" xfId="27692"/>
    <cellStyle name="20% - Accent3 4 4 2 2 2 2 2 2" xfId="55706"/>
    <cellStyle name="20% - Accent3 4 4 2 2 2 2 3" xfId="41702"/>
    <cellStyle name="20% - Accent3 4 4 2 2 2 3" xfId="20689"/>
    <cellStyle name="20% - Accent3 4 4 2 2 2 3 2" xfId="48703"/>
    <cellStyle name="20% - Accent3 4 4 2 2 2 4" xfId="34699"/>
    <cellStyle name="20% - Accent3 4 4 2 2 3" xfId="10187"/>
    <cellStyle name="20% - Accent3 4 4 2 2 3 2" xfId="24191"/>
    <cellStyle name="20% - Accent3 4 4 2 2 3 2 2" xfId="52205"/>
    <cellStyle name="20% - Accent3 4 4 2 2 3 3" xfId="38201"/>
    <cellStyle name="20% - Accent3 4 4 2 2 4" xfId="17188"/>
    <cellStyle name="20% - Accent3 4 4 2 2 4 2" xfId="45202"/>
    <cellStyle name="20% - Accent3 4 4 2 2 5" xfId="31198"/>
    <cellStyle name="20% - Accent3 4 4 2 3" xfId="4929"/>
    <cellStyle name="20% - Accent3 4 4 2 3 2" xfId="11936"/>
    <cellStyle name="20% - Accent3 4 4 2 3 2 2" xfId="25940"/>
    <cellStyle name="20% - Accent3 4 4 2 3 2 2 2" xfId="53954"/>
    <cellStyle name="20% - Accent3 4 4 2 3 2 3" xfId="39950"/>
    <cellStyle name="20% - Accent3 4 4 2 3 3" xfId="18937"/>
    <cellStyle name="20% - Accent3 4 4 2 3 3 2" xfId="46951"/>
    <cellStyle name="20% - Accent3 4 4 2 3 4" xfId="32947"/>
    <cellStyle name="20% - Accent3 4 4 2 4" xfId="8435"/>
    <cellStyle name="20% - Accent3 4 4 2 4 2" xfId="22439"/>
    <cellStyle name="20% - Accent3 4 4 2 4 2 2" xfId="50453"/>
    <cellStyle name="20% - Accent3 4 4 2 4 3" xfId="36449"/>
    <cellStyle name="20% - Accent3 4 4 2 5" xfId="15436"/>
    <cellStyle name="20% - Accent3 4 4 2 5 2" xfId="43450"/>
    <cellStyle name="20% - Accent3 4 4 2 6" xfId="29446"/>
    <cellStyle name="20% - Accent3 4 4 3" xfId="2302"/>
    <cellStyle name="20% - Accent3 4 4 3 2" xfId="5806"/>
    <cellStyle name="20% - Accent3 4 4 3 2 2" xfId="12813"/>
    <cellStyle name="20% - Accent3 4 4 3 2 2 2" xfId="26817"/>
    <cellStyle name="20% - Accent3 4 4 3 2 2 2 2" xfId="54831"/>
    <cellStyle name="20% - Accent3 4 4 3 2 2 3" xfId="40827"/>
    <cellStyle name="20% - Accent3 4 4 3 2 3" xfId="19814"/>
    <cellStyle name="20% - Accent3 4 4 3 2 3 2" xfId="47828"/>
    <cellStyle name="20% - Accent3 4 4 3 2 4" xfId="33824"/>
    <cellStyle name="20% - Accent3 4 4 3 3" xfId="9312"/>
    <cellStyle name="20% - Accent3 4 4 3 3 2" xfId="23316"/>
    <cellStyle name="20% - Accent3 4 4 3 3 2 2" xfId="51330"/>
    <cellStyle name="20% - Accent3 4 4 3 3 3" xfId="37326"/>
    <cellStyle name="20% - Accent3 4 4 3 4" xfId="16313"/>
    <cellStyle name="20% - Accent3 4 4 3 4 2" xfId="44327"/>
    <cellStyle name="20% - Accent3 4 4 3 5" xfId="30323"/>
    <cellStyle name="20% - Accent3 4 4 4" xfId="4054"/>
    <cellStyle name="20% - Accent3 4 4 4 2" xfId="11061"/>
    <cellStyle name="20% - Accent3 4 4 4 2 2" xfId="25065"/>
    <cellStyle name="20% - Accent3 4 4 4 2 2 2" xfId="53079"/>
    <cellStyle name="20% - Accent3 4 4 4 2 3" xfId="39075"/>
    <cellStyle name="20% - Accent3 4 4 4 3" xfId="18062"/>
    <cellStyle name="20% - Accent3 4 4 4 3 2" xfId="46076"/>
    <cellStyle name="20% - Accent3 4 4 4 4" xfId="32072"/>
    <cellStyle name="20% - Accent3 4 4 5" xfId="7560"/>
    <cellStyle name="20% - Accent3 4 4 5 2" xfId="21564"/>
    <cellStyle name="20% - Accent3 4 4 5 2 2" xfId="49578"/>
    <cellStyle name="20% - Accent3 4 4 5 3" xfId="35574"/>
    <cellStyle name="20% - Accent3 4 4 6" xfId="14561"/>
    <cellStyle name="20% - Accent3 4 4 6 2" xfId="42575"/>
    <cellStyle name="20% - Accent3 4 4 7" xfId="28571"/>
    <cellStyle name="20% - Accent3 4 5" xfId="822"/>
    <cellStyle name="20% - Accent3 4 5 2" xfId="1700"/>
    <cellStyle name="20% - Accent3 4 5 2 2" xfId="3468"/>
    <cellStyle name="20% - Accent3 4 5 2 2 2" xfId="6972"/>
    <cellStyle name="20% - Accent3 4 5 2 2 2 2" xfId="13979"/>
    <cellStyle name="20% - Accent3 4 5 2 2 2 2 2" xfId="27983"/>
    <cellStyle name="20% - Accent3 4 5 2 2 2 2 2 2" xfId="55997"/>
    <cellStyle name="20% - Accent3 4 5 2 2 2 2 3" xfId="41993"/>
    <cellStyle name="20% - Accent3 4 5 2 2 2 3" xfId="20980"/>
    <cellStyle name="20% - Accent3 4 5 2 2 2 3 2" xfId="48994"/>
    <cellStyle name="20% - Accent3 4 5 2 2 2 4" xfId="34990"/>
    <cellStyle name="20% - Accent3 4 5 2 2 3" xfId="10478"/>
    <cellStyle name="20% - Accent3 4 5 2 2 3 2" xfId="24482"/>
    <cellStyle name="20% - Accent3 4 5 2 2 3 2 2" xfId="52496"/>
    <cellStyle name="20% - Accent3 4 5 2 2 3 3" xfId="38492"/>
    <cellStyle name="20% - Accent3 4 5 2 2 4" xfId="17479"/>
    <cellStyle name="20% - Accent3 4 5 2 2 4 2" xfId="45493"/>
    <cellStyle name="20% - Accent3 4 5 2 2 5" xfId="31489"/>
    <cellStyle name="20% - Accent3 4 5 2 3" xfId="5220"/>
    <cellStyle name="20% - Accent3 4 5 2 3 2" xfId="12227"/>
    <cellStyle name="20% - Accent3 4 5 2 3 2 2" xfId="26231"/>
    <cellStyle name="20% - Accent3 4 5 2 3 2 2 2" xfId="54245"/>
    <cellStyle name="20% - Accent3 4 5 2 3 2 3" xfId="40241"/>
    <cellStyle name="20% - Accent3 4 5 2 3 3" xfId="19228"/>
    <cellStyle name="20% - Accent3 4 5 2 3 3 2" xfId="47242"/>
    <cellStyle name="20% - Accent3 4 5 2 3 4" xfId="33238"/>
    <cellStyle name="20% - Accent3 4 5 2 4" xfId="8726"/>
    <cellStyle name="20% - Accent3 4 5 2 4 2" xfId="22730"/>
    <cellStyle name="20% - Accent3 4 5 2 4 2 2" xfId="50744"/>
    <cellStyle name="20% - Accent3 4 5 2 4 3" xfId="36740"/>
    <cellStyle name="20% - Accent3 4 5 2 5" xfId="15727"/>
    <cellStyle name="20% - Accent3 4 5 2 5 2" xfId="43741"/>
    <cellStyle name="20% - Accent3 4 5 2 6" xfId="29737"/>
    <cellStyle name="20% - Accent3 4 5 3" xfId="2593"/>
    <cellStyle name="20% - Accent3 4 5 3 2" xfId="6097"/>
    <cellStyle name="20% - Accent3 4 5 3 2 2" xfId="13104"/>
    <cellStyle name="20% - Accent3 4 5 3 2 2 2" xfId="27108"/>
    <cellStyle name="20% - Accent3 4 5 3 2 2 2 2" xfId="55122"/>
    <cellStyle name="20% - Accent3 4 5 3 2 2 3" xfId="41118"/>
    <cellStyle name="20% - Accent3 4 5 3 2 3" xfId="20105"/>
    <cellStyle name="20% - Accent3 4 5 3 2 3 2" xfId="48119"/>
    <cellStyle name="20% - Accent3 4 5 3 2 4" xfId="34115"/>
    <cellStyle name="20% - Accent3 4 5 3 3" xfId="9603"/>
    <cellStyle name="20% - Accent3 4 5 3 3 2" xfId="23607"/>
    <cellStyle name="20% - Accent3 4 5 3 3 2 2" xfId="51621"/>
    <cellStyle name="20% - Accent3 4 5 3 3 3" xfId="37617"/>
    <cellStyle name="20% - Accent3 4 5 3 4" xfId="16604"/>
    <cellStyle name="20% - Accent3 4 5 3 4 2" xfId="44618"/>
    <cellStyle name="20% - Accent3 4 5 3 5" xfId="30614"/>
    <cellStyle name="20% - Accent3 4 5 4" xfId="4345"/>
    <cellStyle name="20% - Accent3 4 5 4 2" xfId="11352"/>
    <cellStyle name="20% - Accent3 4 5 4 2 2" xfId="25356"/>
    <cellStyle name="20% - Accent3 4 5 4 2 2 2" xfId="53370"/>
    <cellStyle name="20% - Accent3 4 5 4 2 3" xfId="39366"/>
    <cellStyle name="20% - Accent3 4 5 4 3" xfId="18353"/>
    <cellStyle name="20% - Accent3 4 5 4 3 2" xfId="46367"/>
    <cellStyle name="20% - Accent3 4 5 4 4" xfId="32363"/>
    <cellStyle name="20% - Accent3 4 5 5" xfId="7851"/>
    <cellStyle name="20% - Accent3 4 5 5 2" xfId="21855"/>
    <cellStyle name="20% - Accent3 4 5 5 2 2" xfId="49869"/>
    <cellStyle name="20% - Accent3 4 5 5 3" xfId="35865"/>
    <cellStyle name="20% - Accent3 4 5 6" xfId="14852"/>
    <cellStyle name="20% - Accent3 4 5 6 2" xfId="42866"/>
    <cellStyle name="20% - Accent3 4 5 7" xfId="28862"/>
    <cellStyle name="20% - Accent3 4 6" xfId="1118"/>
    <cellStyle name="20% - Accent3 4 6 2" xfId="2886"/>
    <cellStyle name="20% - Accent3 4 6 2 2" xfId="6390"/>
    <cellStyle name="20% - Accent3 4 6 2 2 2" xfId="13397"/>
    <cellStyle name="20% - Accent3 4 6 2 2 2 2" xfId="27401"/>
    <cellStyle name="20% - Accent3 4 6 2 2 2 2 2" xfId="55415"/>
    <cellStyle name="20% - Accent3 4 6 2 2 2 3" xfId="41411"/>
    <cellStyle name="20% - Accent3 4 6 2 2 3" xfId="20398"/>
    <cellStyle name="20% - Accent3 4 6 2 2 3 2" xfId="48412"/>
    <cellStyle name="20% - Accent3 4 6 2 2 4" xfId="34408"/>
    <cellStyle name="20% - Accent3 4 6 2 3" xfId="9896"/>
    <cellStyle name="20% - Accent3 4 6 2 3 2" xfId="23900"/>
    <cellStyle name="20% - Accent3 4 6 2 3 2 2" xfId="51914"/>
    <cellStyle name="20% - Accent3 4 6 2 3 3" xfId="37910"/>
    <cellStyle name="20% - Accent3 4 6 2 4" xfId="16897"/>
    <cellStyle name="20% - Accent3 4 6 2 4 2" xfId="44911"/>
    <cellStyle name="20% - Accent3 4 6 2 5" xfId="30907"/>
    <cellStyle name="20% - Accent3 4 6 3" xfId="4638"/>
    <cellStyle name="20% - Accent3 4 6 3 2" xfId="11645"/>
    <cellStyle name="20% - Accent3 4 6 3 2 2" xfId="25649"/>
    <cellStyle name="20% - Accent3 4 6 3 2 2 2" xfId="53663"/>
    <cellStyle name="20% - Accent3 4 6 3 2 3" xfId="39659"/>
    <cellStyle name="20% - Accent3 4 6 3 3" xfId="18646"/>
    <cellStyle name="20% - Accent3 4 6 3 3 2" xfId="46660"/>
    <cellStyle name="20% - Accent3 4 6 3 4" xfId="32656"/>
    <cellStyle name="20% - Accent3 4 6 4" xfId="8144"/>
    <cellStyle name="20% - Accent3 4 6 4 2" xfId="22148"/>
    <cellStyle name="20% - Accent3 4 6 4 2 2" xfId="50162"/>
    <cellStyle name="20% - Accent3 4 6 4 3" xfId="36158"/>
    <cellStyle name="20% - Accent3 4 6 5" xfId="15145"/>
    <cellStyle name="20% - Accent3 4 6 5 2" xfId="43159"/>
    <cellStyle name="20% - Accent3 4 6 6" xfId="29155"/>
    <cellStyle name="20% - Accent3 4 7" xfId="2006"/>
    <cellStyle name="20% - Accent3 4 7 2" xfId="5515"/>
    <cellStyle name="20% - Accent3 4 7 2 2" xfId="12522"/>
    <cellStyle name="20% - Accent3 4 7 2 2 2" xfId="26526"/>
    <cellStyle name="20% - Accent3 4 7 2 2 2 2" xfId="54540"/>
    <cellStyle name="20% - Accent3 4 7 2 2 3" xfId="40536"/>
    <cellStyle name="20% - Accent3 4 7 2 3" xfId="19523"/>
    <cellStyle name="20% - Accent3 4 7 2 3 2" xfId="47537"/>
    <cellStyle name="20% - Accent3 4 7 2 4" xfId="33533"/>
    <cellStyle name="20% - Accent3 4 7 3" xfId="9021"/>
    <cellStyle name="20% - Accent3 4 7 3 2" xfId="23025"/>
    <cellStyle name="20% - Accent3 4 7 3 2 2" xfId="51039"/>
    <cellStyle name="20% - Accent3 4 7 3 3" xfId="37035"/>
    <cellStyle name="20% - Accent3 4 7 4" xfId="16022"/>
    <cellStyle name="20% - Accent3 4 7 4 2" xfId="44036"/>
    <cellStyle name="20% - Accent3 4 7 5" xfId="30032"/>
    <cellStyle name="20% - Accent3 4 8" xfId="3763"/>
    <cellStyle name="20% - Accent3 4 8 2" xfId="10770"/>
    <cellStyle name="20% - Accent3 4 8 2 2" xfId="24774"/>
    <cellStyle name="20% - Accent3 4 8 2 2 2" xfId="52788"/>
    <cellStyle name="20% - Accent3 4 8 2 3" xfId="38784"/>
    <cellStyle name="20% - Accent3 4 8 3" xfId="17771"/>
    <cellStyle name="20% - Accent3 4 8 3 2" xfId="45785"/>
    <cellStyle name="20% - Accent3 4 8 4" xfId="31781"/>
    <cellStyle name="20% - Accent3 4 9" xfId="7269"/>
    <cellStyle name="20% - Accent3 4 9 2" xfId="21273"/>
    <cellStyle name="20% - Accent3 4 9 2 2" xfId="49287"/>
    <cellStyle name="20% - Accent3 4 9 3" xfId="35283"/>
    <cellStyle name="20% - Accent3 5" xfId="286"/>
    <cellStyle name="20% - Accent3 5 2" xfId="579"/>
    <cellStyle name="20% - Accent3 5 2 2" xfId="1457"/>
    <cellStyle name="20% - Accent3 5 2 2 2" xfId="3225"/>
    <cellStyle name="20% - Accent3 5 2 2 2 2" xfId="6729"/>
    <cellStyle name="20% - Accent3 5 2 2 2 2 2" xfId="13736"/>
    <cellStyle name="20% - Accent3 5 2 2 2 2 2 2" xfId="27740"/>
    <cellStyle name="20% - Accent3 5 2 2 2 2 2 2 2" xfId="55754"/>
    <cellStyle name="20% - Accent3 5 2 2 2 2 2 3" xfId="41750"/>
    <cellStyle name="20% - Accent3 5 2 2 2 2 3" xfId="20737"/>
    <cellStyle name="20% - Accent3 5 2 2 2 2 3 2" xfId="48751"/>
    <cellStyle name="20% - Accent3 5 2 2 2 2 4" xfId="34747"/>
    <cellStyle name="20% - Accent3 5 2 2 2 3" xfId="10235"/>
    <cellStyle name="20% - Accent3 5 2 2 2 3 2" xfId="24239"/>
    <cellStyle name="20% - Accent3 5 2 2 2 3 2 2" xfId="52253"/>
    <cellStyle name="20% - Accent3 5 2 2 2 3 3" xfId="38249"/>
    <cellStyle name="20% - Accent3 5 2 2 2 4" xfId="17236"/>
    <cellStyle name="20% - Accent3 5 2 2 2 4 2" xfId="45250"/>
    <cellStyle name="20% - Accent3 5 2 2 2 5" xfId="31246"/>
    <cellStyle name="20% - Accent3 5 2 2 3" xfId="4977"/>
    <cellStyle name="20% - Accent3 5 2 2 3 2" xfId="11984"/>
    <cellStyle name="20% - Accent3 5 2 2 3 2 2" xfId="25988"/>
    <cellStyle name="20% - Accent3 5 2 2 3 2 2 2" xfId="54002"/>
    <cellStyle name="20% - Accent3 5 2 2 3 2 3" xfId="39998"/>
    <cellStyle name="20% - Accent3 5 2 2 3 3" xfId="18985"/>
    <cellStyle name="20% - Accent3 5 2 2 3 3 2" xfId="46999"/>
    <cellStyle name="20% - Accent3 5 2 2 3 4" xfId="32995"/>
    <cellStyle name="20% - Accent3 5 2 2 4" xfId="8483"/>
    <cellStyle name="20% - Accent3 5 2 2 4 2" xfId="22487"/>
    <cellStyle name="20% - Accent3 5 2 2 4 2 2" xfId="50501"/>
    <cellStyle name="20% - Accent3 5 2 2 4 3" xfId="36497"/>
    <cellStyle name="20% - Accent3 5 2 2 5" xfId="15484"/>
    <cellStyle name="20% - Accent3 5 2 2 5 2" xfId="43498"/>
    <cellStyle name="20% - Accent3 5 2 2 6" xfId="29494"/>
    <cellStyle name="20% - Accent3 5 2 3" xfId="2350"/>
    <cellStyle name="20% - Accent3 5 2 3 2" xfId="5854"/>
    <cellStyle name="20% - Accent3 5 2 3 2 2" xfId="12861"/>
    <cellStyle name="20% - Accent3 5 2 3 2 2 2" xfId="26865"/>
    <cellStyle name="20% - Accent3 5 2 3 2 2 2 2" xfId="54879"/>
    <cellStyle name="20% - Accent3 5 2 3 2 2 3" xfId="40875"/>
    <cellStyle name="20% - Accent3 5 2 3 2 3" xfId="19862"/>
    <cellStyle name="20% - Accent3 5 2 3 2 3 2" xfId="47876"/>
    <cellStyle name="20% - Accent3 5 2 3 2 4" xfId="33872"/>
    <cellStyle name="20% - Accent3 5 2 3 3" xfId="9360"/>
    <cellStyle name="20% - Accent3 5 2 3 3 2" xfId="23364"/>
    <cellStyle name="20% - Accent3 5 2 3 3 2 2" xfId="51378"/>
    <cellStyle name="20% - Accent3 5 2 3 3 3" xfId="37374"/>
    <cellStyle name="20% - Accent3 5 2 3 4" xfId="16361"/>
    <cellStyle name="20% - Accent3 5 2 3 4 2" xfId="44375"/>
    <cellStyle name="20% - Accent3 5 2 3 5" xfId="30371"/>
    <cellStyle name="20% - Accent3 5 2 4" xfId="4102"/>
    <cellStyle name="20% - Accent3 5 2 4 2" xfId="11109"/>
    <cellStyle name="20% - Accent3 5 2 4 2 2" xfId="25113"/>
    <cellStyle name="20% - Accent3 5 2 4 2 2 2" xfId="53127"/>
    <cellStyle name="20% - Accent3 5 2 4 2 3" xfId="39123"/>
    <cellStyle name="20% - Accent3 5 2 4 3" xfId="18110"/>
    <cellStyle name="20% - Accent3 5 2 4 3 2" xfId="46124"/>
    <cellStyle name="20% - Accent3 5 2 4 4" xfId="32120"/>
    <cellStyle name="20% - Accent3 5 2 5" xfId="7608"/>
    <cellStyle name="20% - Accent3 5 2 5 2" xfId="21612"/>
    <cellStyle name="20% - Accent3 5 2 5 2 2" xfId="49626"/>
    <cellStyle name="20% - Accent3 5 2 5 3" xfId="35622"/>
    <cellStyle name="20% - Accent3 5 2 6" xfId="14609"/>
    <cellStyle name="20% - Accent3 5 2 6 2" xfId="42623"/>
    <cellStyle name="20% - Accent3 5 2 7" xfId="28619"/>
    <cellStyle name="20% - Accent3 5 3" xfId="870"/>
    <cellStyle name="20% - Accent3 5 3 2" xfId="1748"/>
    <cellStyle name="20% - Accent3 5 3 2 2" xfId="3516"/>
    <cellStyle name="20% - Accent3 5 3 2 2 2" xfId="7020"/>
    <cellStyle name="20% - Accent3 5 3 2 2 2 2" xfId="14027"/>
    <cellStyle name="20% - Accent3 5 3 2 2 2 2 2" xfId="28031"/>
    <cellStyle name="20% - Accent3 5 3 2 2 2 2 2 2" xfId="56045"/>
    <cellStyle name="20% - Accent3 5 3 2 2 2 2 3" xfId="42041"/>
    <cellStyle name="20% - Accent3 5 3 2 2 2 3" xfId="21028"/>
    <cellStyle name="20% - Accent3 5 3 2 2 2 3 2" xfId="49042"/>
    <cellStyle name="20% - Accent3 5 3 2 2 2 4" xfId="35038"/>
    <cellStyle name="20% - Accent3 5 3 2 2 3" xfId="10526"/>
    <cellStyle name="20% - Accent3 5 3 2 2 3 2" xfId="24530"/>
    <cellStyle name="20% - Accent3 5 3 2 2 3 2 2" xfId="52544"/>
    <cellStyle name="20% - Accent3 5 3 2 2 3 3" xfId="38540"/>
    <cellStyle name="20% - Accent3 5 3 2 2 4" xfId="17527"/>
    <cellStyle name="20% - Accent3 5 3 2 2 4 2" xfId="45541"/>
    <cellStyle name="20% - Accent3 5 3 2 2 5" xfId="31537"/>
    <cellStyle name="20% - Accent3 5 3 2 3" xfId="5268"/>
    <cellStyle name="20% - Accent3 5 3 2 3 2" xfId="12275"/>
    <cellStyle name="20% - Accent3 5 3 2 3 2 2" xfId="26279"/>
    <cellStyle name="20% - Accent3 5 3 2 3 2 2 2" xfId="54293"/>
    <cellStyle name="20% - Accent3 5 3 2 3 2 3" xfId="40289"/>
    <cellStyle name="20% - Accent3 5 3 2 3 3" xfId="19276"/>
    <cellStyle name="20% - Accent3 5 3 2 3 3 2" xfId="47290"/>
    <cellStyle name="20% - Accent3 5 3 2 3 4" xfId="33286"/>
    <cellStyle name="20% - Accent3 5 3 2 4" xfId="8774"/>
    <cellStyle name="20% - Accent3 5 3 2 4 2" xfId="22778"/>
    <cellStyle name="20% - Accent3 5 3 2 4 2 2" xfId="50792"/>
    <cellStyle name="20% - Accent3 5 3 2 4 3" xfId="36788"/>
    <cellStyle name="20% - Accent3 5 3 2 5" xfId="15775"/>
    <cellStyle name="20% - Accent3 5 3 2 5 2" xfId="43789"/>
    <cellStyle name="20% - Accent3 5 3 2 6" xfId="29785"/>
    <cellStyle name="20% - Accent3 5 3 3" xfId="2641"/>
    <cellStyle name="20% - Accent3 5 3 3 2" xfId="6145"/>
    <cellStyle name="20% - Accent3 5 3 3 2 2" xfId="13152"/>
    <cellStyle name="20% - Accent3 5 3 3 2 2 2" xfId="27156"/>
    <cellStyle name="20% - Accent3 5 3 3 2 2 2 2" xfId="55170"/>
    <cellStyle name="20% - Accent3 5 3 3 2 2 3" xfId="41166"/>
    <cellStyle name="20% - Accent3 5 3 3 2 3" xfId="20153"/>
    <cellStyle name="20% - Accent3 5 3 3 2 3 2" xfId="48167"/>
    <cellStyle name="20% - Accent3 5 3 3 2 4" xfId="34163"/>
    <cellStyle name="20% - Accent3 5 3 3 3" xfId="9651"/>
    <cellStyle name="20% - Accent3 5 3 3 3 2" xfId="23655"/>
    <cellStyle name="20% - Accent3 5 3 3 3 2 2" xfId="51669"/>
    <cellStyle name="20% - Accent3 5 3 3 3 3" xfId="37665"/>
    <cellStyle name="20% - Accent3 5 3 3 4" xfId="16652"/>
    <cellStyle name="20% - Accent3 5 3 3 4 2" xfId="44666"/>
    <cellStyle name="20% - Accent3 5 3 3 5" xfId="30662"/>
    <cellStyle name="20% - Accent3 5 3 4" xfId="4393"/>
    <cellStyle name="20% - Accent3 5 3 4 2" xfId="11400"/>
    <cellStyle name="20% - Accent3 5 3 4 2 2" xfId="25404"/>
    <cellStyle name="20% - Accent3 5 3 4 2 2 2" xfId="53418"/>
    <cellStyle name="20% - Accent3 5 3 4 2 3" xfId="39414"/>
    <cellStyle name="20% - Accent3 5 3 4 3" xfId="18401"/>
    <cellStyle name="20% - Accent3 5 3 4 3 2" xfId="46415"/>
    <cellStyle name="20% - Accent3 5 3 4 4" xfId="32411"/>
    <cellStyle name="20% - Accent3 5 3 5" xfId="7899"/>
    <cellStyle name="20% - Accent3 5 3 5 2" xfId="21903"/>
    <cellStyle name="20% - Accent3 5 3 5 2 2" xfId="49917"/>
    <cellStyle name="20% - Accent3 5 3 5 3" xfId="35913"/>
    <cellStyle name="20% - Accent3 5 3 6" xfId="14900"/>
    <cellStyle name="20% - Accent3 5 3 6 2" xfId="42914"/>
    <cellStyle name="20% - Accent3 5 3 7" xfId="28910"/>
    <cellStyle name="20% - Accent3 5 4" xfId="1166"/>
    <cellStyle name="20% - Accent3 5 4 2" xfId="2934"/>
    <cellStyle name="20% - Accent3 5 4 2 2" xfId="6438"/>
    <cellStyle name="20% - Accent3 5 4 2 2 2" xfId="13445"/>
    <cellStyle name="20% - Accent3 5 4 2 2 2 2" xfId="27449"/>
    <cellStyle name="20% - Accent3 5 4 2 2 2 2 2" xfId="55463"/>
    <cellStyle name="20% - Accent3 5 4 2 2 2 3" xfId="41459"/>
    <cellStyle name="20% - Accent3 5 4 2 2 3" xfId="20446"/>
    <cellStyle name="20% - Accent3 5 4 2 2 3 2" xfId="48460"/>
    <cellStyle name="20% - Accent3 5 4 2 2 4" xfId="34456"/>
    <cellStyle name="20% - Accent3 5 4 2 3" xfId="9944"/>
    <cellStyle name="20% - Accent3 5 4 2 3 2" xfId="23948"/>
    <cellStyle name="20% - Accent3 5 4 2 3 2 2" xfId="51962"/>
    <cellStyle name="20% - Accent3 5 4 2 3 3" xfId="37958"/>
    <cellStyle name="20% - Accent3 5 4 2 4" xfId="16945"/>
    <cellStyle name="20% - Accent3 5 4 2 4 2" xfId="44959"/>
    <cellStyle name="20% - Accent3 5 4 2 5" xfId="30955"/>
    <cellStyle name="20% - Accent3 5 4 3" xfId="4686"/>
    <cellStyle name="20% - Accent3 5 4 3 2" xfId="11693"/>
    <cellStyle name="20% - Accent3 5 4 3 2 2" xfId="25697"/>
    <cellStyle name="20% - Accent3 5 4 3 2 2 2" xfId="53711"/>
    <cellStyle name="20% - Accent3 5 4 3 2 3" xfId="39707"/>
    <cellStyle name="20% - Accent3 5 4 3 3" xfId="18694"/>
    <cellStyle name="20% - Accent3 5 4 3 3 2" xfId="46708"/>
    <cellStyle name="20% - Accent3 5 4 3 4" xfId="32704"/>
    <cellStyle name="20% - Accent3 5 4 4" xfId="8192"/>
    <cellStyle name="20% - Accent3 5 4 4 2" xfId="22196"/>
    <cellStyle name="20% - Accent3 5 4 4 2 2" xfId="50210"/>
    <cellStyle name="20% - Accent3 5 4 4 3" xfId="36206"/>
    <cellStyle name="20% - Accent3 5 4 5" xfId="15193"/>
    <cellStyle name="20% - Accent3 5 4 5 2" xfId="43207"/>
    <cellStyle name="20% - Accent3 5 4 6" xfId="29203"/>
    <cellStyle name="20% - Accent3 5 5" xfId="2059"/>
    <cellStyle name="20% - Accent3 5 5 2" xfId="5563"/>
    <cellStyle name="20% - Accent3 5 5 2 2" xfId="12570"/>
    <cellStyle name="20% - Accent3 5 5 2 2 2" xfId="26574"/>
    <cellStyle name="20% - Accent3 5 5 2 2 2 2" xfId="54588"/>
    <cellStyle name="20% - Accent3 5 5 2 2 3" xfId="40584"/>
    <cellStyle name="20% - Accent3 5 5 2 3" xfId="19571"/>
    <cellStyle name="20% - Accent3 5 5 2 3 2" xfId="47585"/>
    <cellStyle name="20% - Accent3 5 5 2 4" xfId="33581"/>
    <cellStyle name="20% - Accent3 5 5 3" xfId="9069"/>
    <cellStyle name="20% - Accent3 5 5 3 2" xfId="23073"/>
    <cellStyle name="20% - Accent3 5 5 3 2 2" xfId="51087"/>
    <cellStyle name="20% - Accent3 5 5 3 3" xfId="37083"/>
    <cellStyle name="20% - Accent3 5 5 4" xfId="16070"/>
    <cellStyle name="20% - Accent3 5 5 4 2" xfId="44084"/>
    <cellStyle name="20% - Accent3 5 5 5" xfId="30080"/>
    <cellStyle name="20% - Accent3 5 6" xfId="3811"/>
    <cellStyle name="20% - Accent3 5 6 2" xfId="10818"/>
    <cellStyle name="20% - Accent3 5 6 2 2" xfId="24822"/>
    <cellStyle name="20% - Accent3 5 6 2 2 2" xfId="52836"/>
    <cellStyle name="20% - Accent3 5 6 2 3" xfId="38832"/>
    <cellStyle name="20% - Accent3 5 6 3" xfId="17819"/>
    <cellStyle name="20% - Accent3 5 6 3 2" xfId="45833"/>
    <cellStyle name="20% - Accent3 5 6 4" xfId="31829"/>
    <cellStyle name="20% - Accent3 5 7" xfId="7317"/>
    <cellStyle name="20% - Accent3 5 7 2" xfId="21321"/>
    <cellStyle name="20% - Accent3 5 7 2 2" xfId="49335"/>
    <cellStyle name="20% - Accent3 5 7 3" xfId="35331"/>
    <cellStyle name="20% - Accent3 5 8" xfId="14318"/>
    <cellStyle name="20% - Accent3 5 8 2" xfId="42332"/>
    <cellStyle name="20% - Accent3 5 9" xfId="28328"/>
    <cellStyle name="20% - Accent3 6" xfId="385"/>
    <cellStyle name="20% - Accent3 6 2" xfId="676"/>
    <cellStyle name="20% - Accent3 6 2 2" xfId="1554"/>
    <cellStyle name="20% - Accent3 6 2 2 2" xfId="3322"/>
    <cellStyle name="20% - Accent3 6 2 2 2 2" xfId="6826"/>
    <cellStyle name="20% - Accent3 6 2 2 2 2 2" xfId="13833"/>
    <cellStyle name="20% - Accent3 6 2 2 2 2 2 2" xfId="27837"/>
    <cellStyle name="20% - Accent3 6 2 2 2 2 2 2 2" xfId="55851"/>
    <cellStyle name="20% - Accent3 6 2 2 2 2 2 3" xfId="41847"/>
    <cellStyle name="20% - Accent3 6 2 2 2 2 3" xfId="20834"/>
    <cellStyle name="20% - Accent3 6 2 2 2 2 3 2" xfId="48848"/>
    <cellStyle name="20% - Accent3 6 2 2 2 2 4" xfId="34844"/>
    <cellStyle name="20% - Accent3 6 2 2 2 3" xfId="10332"/>
    <cellStyle name="20% - Accent3 6 2 2 2 3 2" xfId="24336"/>
    <cellStyle name="20% - Accent3 6 2 2 2 3 2 2" xfId="52350"/>
    <cellStyle name="20% - Accent3 6 2 2 2 3 3" xfId="38346"/>
    <cellStyle name="20% - Accent3 6 2 2 2 4" xfId="17333"/>
    <cellStyle name="20% - Accent3 6 2 2 2 4 2" xfId="45347"/>
    <cellStyle name="20% - Accent3 6 2 2 2 5" xfId="31343"/>
    <cellStyle name="20% - Accent3 6 2 2 3" xfId="5074"/>
    <cellStyle name="20% - Accent3 6 2 2 3 2" xfId="12081"/>
    <cellStyle name="20% - Accent3 6 2 2 3 2 2" xfId="26085"/>
    <cellStyle name="20% - Accent3 6 2 2 3 2 2 2" xfId="54099"/>
    <cellStyle name="20% - Accent3 6 2 2 3 2 3" xfId="40095"/>
    <cellStyle name="20% - Accent3 6 2 2 3 3" xfId="19082"/>
    <cellStyle name="20% - Accent3 6 2 2 3 3 2" xfId="47096"/>
    <cellStyle name="20% - Accent3 6 2 2 3 4" xfId="33092"/>
    <cellStyle name="20% - Accent3 6 2 2 4" xfId="8580"/>
    <cellStyle name="20% - Accent3 6 2 2 4 2" xfId="22584"/>
    <cellStyle name="20% - Accent3 6 2 2 4 2 2" xfId="50598"/>
    <cellStyle name="20% - Accent3 6 2 2 4 3" xfId="36594"/>
    <cellStyle name="20% - Accent3 6 2 2 5" xfId="15581"/>
    <cellStyle name="20% - Accent3 6 2 2 5 2" xfId="43595"/>
    <cellStyle name="20% - Accent3 6 2 2 6" xfId="29591"/>
    <cellStyle name="20% - Accent3 6 2 3" xfId="2447"/>
    <cellStyle name="20% - Accent3 6 2 3 2" xfId="5951"/>
    <cellStyle name="20% - Accent3 6 2 3 2 2" xfId="12958"/>
    <cellStyle name="20% - Accent3 6 2 3 2 2 2" xfId="26962"/>
    <cellStyle name="20% - Accent3 6 2 3 2 2 2 2" xfId="54976"/>
    <cellStyle name="20% - Accent3 6 2 3 2 2 3" xfId="40972"/>
    <cellStyle name="20% - Accent3 6 2 3 2 3" xfId="19959"/>
    <cellStyle name="20% - Accent3 6 2 3 2 3 2" xfId="47973"/>
    <cellStyle name="20% - Accent3 6 2 3 2 4" xfId="33969"/>
    <cellStyle name="20% - Accent3 6 2 3 3" xfId="9457"/>
    <cellStyle name="20% - Accent3 6 2 3 3 2" xfId="23461"/>
    <cellStyle name="20% - Accent3 6 2 3 3 2 2" xfId="51475"/>
    <cellStyle name="20% - Accent3 6 2 3 3 3" xfId="37471"/>
    <cellStyle name="20% - Accent3 6 2 3 4" xfId="16458"/>
    <cellStyle name="20% - Accent3 6 2 3 4 2" xfId="44472"/>
    <cellStyle name="20% - Accent3 6 2 3 5" xfId="30468"/>
    <cellStyle name="20% - Accent3 6 2 4" xfId="4199"/>
    <cellStyle name="20% - Accent3 6 2 4 2" xfId="11206"/>
    <cellStyle name="20% - Accent3 6 2 4 2 2" xfId="25210"/>
    <cellStyle name="20% - Accent3 6 2 4 2 2 2" xfId="53224"/>
    <cellStyle name="20% - Accent3 6 2 4 2 3" xfId="39220"/>
    <cellStyle name="20% - Accent3 6 2 4 3" xfId="18207"/>
    <cellStyle name="20% - Accent3 6 2 4 3 2" xfId="46221"/>
    <cellStyle name="20% - Accent3 6 2 4 4" xfId="32217"/>
    <cellStyle name="20% - Accent3 6 2 5" xfId="7705"/>
    <cellStyle name="20% - Accent3 6 2 5 2" xfId="21709"/>
    <cellStyle name="20% - Accent3 6 2 5 2 2" xfId="49723"/>
    <cellStyle name="20% - Accent3 6 2 5 3" xfId="35719"/>
    <cellStyle name="20% - Accent3 6 2 6" xfId="14706"/>
    <cellStyle name="20% - Accent3 6 2 6 2" xfId="42720"/>
    <cellStyle name="20% - Accent3 6 2 7" xfId="28716"/>
    <cellStyle name="20% - Accent3 6 3" xfId="967"/>
    <cellStyle name="20% - Accent3 6 3 2" xfId="1845"/>
    <cellStyle name="20% - Accent3 6 3 2 2" xfId="3613"/>
    <cellStyle name="20% - Accent3 6 3 2 2 2" xfId="7117"/>
    <cellStyle name="20% - Accent3 6 3 2 2 2 2" xfId="14124"/>
    <cellStyle name="20% - Accent3 6 3 2 2 2 2 2" xfId="28128"/>
    <cellStyle name="20% - Accent3 6 3 2 2 2 2 2 2" xfId="56142"/>
    <cellStyle name="20% - Accent3 6 3 2 2 2 2 3" xfId="42138"/>
    <cellStyle name="20% - Accent3 6 3 2 2 2 3" xfId="21125"/>
    <cellStyle name="20% - Accent3 6 3 2 2 2 3 2" xfId="49139"/>
    <cellStyle name="20% - Accent3 6 3 2 2 2 4" xfId="35135"/>
    <cellStyle name="20% - Accent3 6 3 2 2 3" xfId="10623"/>
    <cellStyle name="20% - Accent3 6 3 2 2 3 2" xfId="24627"/>
    <cellStyle name="20% - Accent3 6 3 2 2 3 2 2" xfId="52641"/>
    <cellStyle name="20% - Accent3 6 3 2 2 3 3" xfId="38637"/>
    <cellStyle name="20% - Accent3 6 3 2 2 4" xfId="17624"/>
    <cellStyle name="20% - Accent3 6 3 2 2 4 2" xfId="45638"/>
    <cellStyle name="20% - Accent3 6 3 2 2 5" xfId="31634"/>
    <cellStyle name="20% - Accent3 6 3 2 3" xfId="5365"/>
    <cellStyle name="20% - Accent3 6 3 2 3 2" xfId="12372"/>
    <cellStyle name="20% - Accent3 6 3 2 3 2 2" xfId="26376"/>
    <cellStyle name="20% - Accent3 6 3 2 3 2 2 2" xfId="54390"/>
    <cellStyle name="20% - Accent3 6 3 2 3 2 3" xfId="40386"/>
    <cellStyle name="20% - Accent3 6 3 2 3 3" xfId="19373"/>
    <cellStyle name="20% - Accent3 6 3 2 3 3 2" xfId="47387"/>
    <cellStyle name="20% - Accent3 6 3 2 3 4" xfId="33383"/>
    <cellStyle name="20% - Accent3 6 3 2 4" xfId="8871"/>
    <cellStyle name="20% - Accent3 6 3 2 4 2" xfId="22875"/>
    <cellStyle name="20% - Accent3 6 3 2 4 2 2" xfId="50889"/>
    <cellStyle name="20% - Accent3 6 3 2 4 3" xfId="36885"/>
    <cellStyle name="20% - Accent3 6 3 2 5" xfId="15872"/>
    <cellStyle name="20% - Accent3 6 3 2 5 2" xfId="43886"/>
    <cellStyle name="20% - Accent3 6 3 2 6" xfId="29882"/>
    <cellStyle name="20% - Accent3 6 3 3" xfId="2738"/>
    <cellStyle name="20% - Accent3 6 3 3 2" xfId="6242"/>
    <cellStyle name="20% - Accent3 6 3 3 2 2" xfId="13249"/>
    <cellStyle name="20% - Accent3 6 3 3 2 2 2" xfId="27253"/>
    <cellStyle name="20% - Accent3 6 3 3 2 2 2 2" xfId="55267"/>
    <cellStyle name="20% - Accent3 6 3 3 2 2 3" xfId="41263"/>
    <cellStyle name="20% - Accent3 6 3 3 2 3" xfId="20250"/>
    <cellStyle name="20% - Accent3 6 3 3 2 3 2" xfId="48264"/>
    <cellStyle name="20% - Accent3 6 3 3 2 4" xfId="34260"/>
    <cellStyle name="20% - Accent3 6 3 3 3" xfId="9748"/>
    <cellStyle name="20% - Accent3 6 3 3 3 2" xfId="23752"/>
    <cellStyle name="20% - Accent3 6 3 3 3 2 2" xfId="51766"/>
    <cellStyle name="20% - Accent3 6 3 3 3 3" xfId="37762"/>
    <cellStyle name="20% - Accent3 6 3 3 4" xfId="16749"/>
    <cellStyle name="20% - Accent3 6 3 3 4 2" xfId="44763"/>
    <cellStyle name="20% - Accent3 6 3 3 5" xfId="30759"/>
    <cellStyle name="20% - Accent3 6 3 4" xfId="4490"/>
    <cellStyle name="20% - Accent3 6 3 4 2" xfId="11497"/>
    <cellStyle name="20% - Accent3 6 3 4 2 2" xfId="25501"/>
    <cellStyle name="20% - Accent3 6 3 4 2 2 2" xfId="53515"/>
    <cellStyle name="20% - Accent3 6 3 4 2 3" xfId="39511"/>
    <cellStyle name="20% - Accent3 6 3 4 3" xfId="18498"/>
    <cellStyle name="20% - Accent3 6 3 4 3 2" xfId="46512"/>
    <cellStyle name="20% - Accent3 6 3 4 4" xfId="32508"/>
    <cellStyle name="20% - Accent3 6 3 5" xfId="7996"/>
    <cellStyle name="20% - Accent3 6 3 5 2" xfId="22000"/>
    <cellStyle name="20% - Accent3 6 3 5 2 2" xfId="50014"/>
    <cellStyle name="20% - Accent3 6 3 5 3" xfId="36010"/>
    <cellStyle name="20% - Accent3 6 3 6" xfId="14997"/>
    <cellStyle name="20% - Accent3 6 3 6 2" xfId="43011"/>
    <cellStyle name="20% - Accent3 6 3 7" xfId="29007"/>
    <cellStyle name="20% - Accent3 6 4" xfId="1263"/>
    <cellStyle name="20% - Accent3 6 4 2" xfId="3031"/>
    <cellStyle name="20% - Accent3 6 4 2 2" xfId="6535"/>
    <cellStyle name="20% - Accent3 6 4 2 2 2" xfId="13542"/>
    <cellStyle name="20% - Accent3 6 4 2 2 2 2" xfId="27546"/>
    <cellStyle name="20% - Accent3 6 4 2 2 2 2 2" xfId="55560"/>
    <cellStyle name="20% - Accent3 6 4 2 2 2 3" xfId="41556"/>
    <cellStyle name="20% - Accent3 6 4 2 2 3" xfId="20543"/>
    <cellStyle name="20% - Accent3 6 4 2 2 3 2" xfId="48557"/>
    <cellStyle name="20% - Accent3 6 4 2 2 4" xfId="34553"/>
    <cellStyle name="20% - Accent3 6 4 2 3" xfId="10041"/>
    <cellStyle name="20% - Accent3 6 4 2 3 2" xfId="24045"/>
    <cellStyle name="20% - Accent3 6 4 2 3 2 2" xfId="52059"/>
    <cellStyle name="20% - Accent3 6 4 2 3 3" xfId="38055"/>
    <cellStyle name="20% - Accent3 6 4 2 4" xfId="17042"/>
    <cellStyle name="20% - Accent3 6 4 2 4 2" xfId="45056"/>
    <cellStyle name="20% - Accent3 6 4 2 5" xfId="31052"/>
    <cellStyle name="20% - Accent3 6 4 3" xfId="4783"/>
    <cellStyle name="20% - Accent3 6 4 3 2" xfId="11790"/>
    <cellStyle name="20% - Accent3 6 4 3 2 2" xfId="25794"/>
    <cellStyle name="20% - Accent3 6 4 3 2 2 2" xfId="53808"/>
    <cellStyle name="20% - Accent3 6 4 3 2 3" xfId="39804"/>
    <cellStyle name="20% - Accent3 6 4 3 3" xfId="18791"/>
    <cellStyle name="20% - Accent3 6 4 3 3 2" xfId="46805"/>
    <cellStyle name="20% - Accent3 6 4 3 4" xfId="32801"/>
    <cellStyle name="20% - Accent3 6 4 4" xfId="8289"/>
    <cellStyle name="20% - Accent3 6 4 4 2" xfId="22293"/>
    <cellStyle name="20% - Accent3 6 4 4 2 2" xfId="50307"/>
    <cellStyle name="20% - Accent3 6 4 4 3" xfId="36303"/>
    <cellStyle name="20% - Accent3 6 4 5" xfId="15290"/>
    <cellStyle name="20% - Accent3 6 4 5 2" xfId="43304"/>
    <cellStyle name="20% - Accent3 6 4 6" xfId="29300"/>
    <cellStyle name="20% - Accent3 6 5" xfId="2156"/>
    <cellStyle name="20% - Accent3 6 5 2" xfId="5660"/>
    <cellStyle name="20% - Accent3 6 5 2 2" xfId="12667"/>
    <cellStyle name="20% - Accent3 6 5 2 2 2" xfId="26671"/>
    <cellStyle name="20% - Accent3 6 5 2 2 2 2" xfId="54685"/>
    <cellStyle name="20% - Accent3 6 5 2 2 3" xfId="40681"/>
    <cellStyle name="20% - Accent3 6 5 2 3" xfId="19668"/>
    <cellStyle name="20% - Accent3 6 5 2 3 2" xfId="47682"/>
    <cellStyle name="20% - Accent3 6 5 2 4" xfId="33678"/>
    <cellStyle name="20% - Accent3 6 5 3" xfId="9166"/>
    <cellStyle name="20% - Accent3 6 5 3 2" xfId="23170"/>
    <cellStyle name="20% - Accent3 6 5 3 2 2" xfId="51184"/>
    <cellStyle name="20% - Accent3 6 5 3 3" xfId="37180"/>
    <cellStyle name="20% - Accent3 6 5 4" xfId="16167"/>
    <cellStyle name="20% - Accent3 6 5 4 2" xfId="44181"/>
    <cellStyle name="20% - Accent3 6 5 5" xfId="30177"/>
    <cellStyle name="20% - Accent3 6 6" xfId="3908"/>
    <cellStyle name="20% - Accent3 6 6 2" xfId="10915"/>
    <cellStyle name="20% - Accent3 6 6 2 2" xfId="24919"/>
    <cellStyle name="20% - Accent3 6 6 2 2 2" xfId="52933"/>
    <cellStyle name="20% - Accent3 6 6 2 3" xfId="38929"/>
    <cellStyle name="20% - Accent3 6 6 3" xfId="17916"/>
    <cellStyle name="20% - Accent3 6 6 3 2" xfId="45930"/>
    <cellStyle name="20% - Accent3 6 6 4" xfId="31926"/>
    <cellStyle name="20% - Accent3 6 7" xfId="7414"/>
    <cellStyle name="20% - Accent3 6 7 2" xfId="21418"/>
    <cellStyle name="20% - Accent3 6 7 2 2" xfId="49432"/>
    <cellStyle name="20% - Accent3 6 7 3" xfId="35428"/>
    <cellStyle name="20% - Accent3 6 8" xfId="14415"/>
    <cellStyle name="20% - Accent3 6 8 2" xfId="42429"/>
    <cellStyle name="20% - Accent3 6 9" xfId="28425"/>
    <cellStyle name="20% - Accent3 7" xfId="482"/>
    <cellStyle name="20% - Accent3 7 2" xfId="1360"/>
    <cellStyle name="20% - Accent3 7 2 2" xfId="3128"/>
    <cellStyle name="20% - Accent3 7 2 2 2" xfId="6632"/>
    <cellStyle name="20% - Accent3 7 2 2 2 2" xfId="13639"/>
    <cellStyle name="20% - Accent3 7 2 2 2 2 2" xfId="27643"/>
    <cellStyle name="20% - Accent3 7 2 2 2 2 2 2" xfId="55657"/>
    <cellStyle name="20% - Accent3 7 2 2 2 2 3" xfId="41653"/>
    <cellStyle name="20% - Accent3 7 2 2 2 3" xfId="20640"/>
    <cellStyle name="20% - Accent3 7 2 2 2 3 2" xfId="48654"/>
    <cellStyle name="20% - Accent3 7 2 2 2 4" xfId="34650"/>
    <cellStyle name="20% - Accent3 7 2 2 3" xfId="10138"/>
    <cellStyle name="20% - Accent3 7 2 2 3 2" xfId="24142"/>
    <cellStyle name="20% - Accent3 7 2 2 3 2 2" xfId="52156"/>
    <cellStyle name="20% - Accent3 7 2 2 3 3" xfId="38152"/>
    <cellStyle name="20% - Accent3 7 2 2 4" xfId="17139"/>
    <cellStyle name="20% - Accent3 7 2 2 4 2" xfId="45153"/>
    <cellStyle name="20% - Accent3 7 2 2 5" xfId="31149"/>
    <cellStyle name="20% - Accent3 7 2 3" xfId="4880"/>
    <cellStyle name="20% - Accent3 7 2 3 2" xfId="11887"/>
    <cellStyle name="20% - Accent3 7 2 3 2 2" xfId="25891"/>
    <cellStyle name="20% - Accent3 7 2 3 2 2 2" xfId="53905"/>
    <cellStyle name="20% - Accent3 7 2 3 2 3" xfId="39901"/>
    <cellStyle name="20% - Accent3 7 2 3 3" xfId="18888"/>
    <cellStyle name="20% - Accent3 7 2 3 3 2" xfId="46902"/>
    <cellStyle name="20% - Accent3 7 2 3 4" xfId="32898"/>
    <cellStyle name="20% - Accent3 7 2 4" xfId="8386"/>
    <cellStyle name="20% - Accent3 7 2 4 2" xfId="22390"/>
    <cellStyle name="20% - Accent3 7 2 4 2 2" xfId="50404"/>
    <cellStyle name="20% - Accent3 7 2 4 3" xfId="36400"/>
    <cellStyle name="20% - Accent3 7 2 5" xfId="15387"/>
    <cellStyle name="20% - Accent3 7 2 5 2" xfId="43401"/>
    <cellStyle name="20% - Accent3 7 2 6" xfId="29397"/>
    <cellStyle name="20% - Accent3 7 3" xfId="2253"/>
    <cellStyle name="20% - Accent3 7 3 2" xfId="5757"/>
    <cellStyle name="20% - Accent3 7 3 2 2" xfId="12764"/>
    <cellStyle name="20% - Accent3 7 3 2 2 2" xfId="26768"/>
    <cellStyle name="20% - Accent3 7 3 2 2 2 2" xfId="54782"/>
    <cellStyle name="20% - Accent3 7 3 2 2 3" xfId="40778"/>
    <cellStyle name="20% - Accent3 7 3 2 3" xfId="19765"/>
    <cellStyle name="20% - Accent3 7 3 2 3 2" xfId="47779"/>
    <cellStyle name="20% - Accent3 7 3 2 4" xfId="33775"/>
    <cellStyle name="20% - Accent3 7 3 3" xfId="9263"/>
    <cellStyle name="20% - Accent3 7 3 3 2" xfId="23267"/>
    <cellStyle name="20% - Accent3 7 3 3 2 2" xfId="51281"/>
    <cellStyle name="20% - Accent3 7 3 3 3" xfId="37277"/>
    <cellStyle name="20% - Accent3 7 3 4" xfId="16264"/>
    <cellStyle name="20% - Accent3 7 3 4 2" xfId="44278"/>
    <cellStyle name="20% - Accent3 7 3 5" xfId="30274"/>
    <cellStyle name="20% - Accent3 7 4" xfId="4005"/>
    <cellStyle name="20% - Accent3 7 4 2" xfId="11012"/>
    <cellStyle name="20% - Accent3 7 4 2 2" xfId="25016"/>
    <cellStyle name="20% - Accent3 7 4 2 2 2" xfId="53030"/>
    <cellStyle name="20% - Accent3 7 4 2 3" xfId="39026"/>
    <cellStyle name="20% - Accent3 7 4 3" xfId="18013"/>
    <cellStyle name="20% - Accent3 7 4 3 2" xfId="46027"/>
    <cellStyle name="20% - Accent3 7 4 4" xfId="32023"/>
    <cellStyle name="20% - Accent3 7 5" xfId="7511"/>
    <cellStyle name="20% - Accent3 7 5 2" xfId="21515"/>
    <cellStyle name="20% - Accent3 7 5 2 2" xfId="49529"/>
    <cellStyle name="20% - Accent3 7 5 3" xfId="35525"/>
    <cellStyle name="20% - Accent3 7 6" xfId="14512"/>
    <cellStyle name="20% - Accent3 7 6 2" xfId="42526"/>
    <cellStyle name="20% - Accent3 7 7" xfId="28522"/>
    <cellStyle name="20% - Accent3 8" xfId="773"/>
    <cellStyle name="20% - Accent3 8 2" xfId="1651"/>
    <cellStyle name="20% - Accent3 8 2 2" xfId="3419"/>
    <cellStyle name="20% - Accent3 8 2 2 2" xfId="6923"/>
    <cellStyle name="20% - Accent3 8 2 2 2 2" xfId="13930"/>
    <cellStyle name="20% - Accent3 8 2 2 2 2 2" xfId="27934"/>
    <cellStyle name="20% - Accent3 8 2 2 2 2 2 2" xfId="55948"/>
    <cellStyle name="20% - Accent3 8 2 2 2 2 3" xfId="41944"/>
    <cellStyle name="20% - Accent3 8 2 2 2 3" xfId="20931"/>
    <cellStyle name="20% - Accent3 8 2 2 2 3 2" xfId="48945"/>
    <cellStyle name="20% - Accent3 8 2 2 2 4" xfId="34941"/>
    <cellStyle name="20% - Accent3 8 2 2 3" xfId="10429"/>
    <cellStyle name="20% - Accent3 8 2 2 3 2" xfId="24433"/>
    <cellStyle name="20% - Accent3 8 2 2 3 2 2" xfId="52447"/>
    <cellStyle name="20% - Accent3 8 2 2 3 3" xfId="38443"/>
    <cellStyle name="20% - Accent3 8 2 2 4" xfId="17430"/>
    <cellStyle name="20% - Accent3 8 2 2 4 2" xfId="45444"/>
    <cellStyle name="20% - Accent3 8 2 2 5" xfId="31440"/>
    <cellStyle name="20% - Accent3 8 2 3" xfId="5171"/>
    <cellStyle name="20% - Accent3 8 2 3 2" xfId="12178"/>
    <cellStyle name="20% - Accent3 8 2 3 2 2" xfId="26182"/>
    <cellStyle name="20% - Accent3 8 2 3 2 2 2" xfId="54196"/>
    <cellStyle name="20% - Accent3 8 2 3 2 3" xfId="40192"/>
    <cellStyle name="20% - Accent3 8 2 3 3" xfId="19179"/>
    <cellStyle name="20% - Accent3 8 2 3 3 2" xfId="47193"/>
    <cellStyle name="20% - Accent3 8 2 3 4" xfId="33189"/>
    <cellStyle name="20% - Accent3 8 2 4" xfId="8677"/>
    <cellStyle name="20% - Accent3 8 2 4 2" xfId="22681"/>
    <cellStyle name="20% - Accent3 8 2 4 2 2" xfId="50695"/>
    <cellStyle name="20% - Accent3 8 2 4 3" xfId="36691"/>
    <cellStyle name="20% - Accent3 8 2 5" xfId="15678"/>
    <cellStyle name="20% - Accent3 8 2 5 2" xfId="43692"/>
    <cellStyle name="20% - Accent3 8 2 6" xfId="29688"/>
    <cellStyle name="20% - Accent3 8 3" xfId="2544"/>
    <cellStyle name="20% - Accent3 8 3 2" xfId="6048"/>
    <cellStyle name="20% - Accent3 8 3 2 2" xfId="13055"/>
    <cellStyle name="20% - Accent3 8 3 2 2 2" xfId="27059"/>
    <cellStyle name="20% - Accent3 8 3 2 2 2 2" xfId="55073"/>
    <cellStyle name="20% - Accent3 8 3 2 2 3" xfId="41069"/>
    <cellStyle name="20% - Accent3 8 3 2 3" xfId="20056"/>
    <cellStyle name="20% - Accent3 8 3 2 3 2" xfId="48070"/>
    <cellStyle name="20% - Accent3 8 3 2 4" xfId="34066"/>
    <cellStyle name="20% - Accent3 8 3 3" xfId="9554"/>
    <cellStyle name="20% - Accent3 8 3 3 2" xfId="23558"/>
    <cellStyle name="20% - Accent3 8 3 3 2 2" xfId="51572"/>
    <cellStyle name="20% - Accent3 8 3 3 3" xfId="37568"/>
    <cellStyle name="20% - Accent3 8 3 4" xfId="16555"/>
    <cellStyle name="20% - Accent3 8 3 4 2" xfId="44569"/>
    <cellStyle name="20% - Accent3 8 3 5" xfId="30565"/>
    <cellStyle name="20% - Accent3 8 4" xfId="4296"/>
    <cellStyle name="20% - Accent3 8 4 2" xfId="11303"/>
    <cellStyle name="20% - Accent3 8 4 2 2" xfId="25307"/>
    <cellStyle name="20% - Accent3 8 4 2 2 2" xfId="53321"/>
    <cellStyle name="20% - Accent3 8 4 2 3" xfId="39317"/>
    <cellStyle name="20% - Accent3 8 4 3" xfId="18304"/>
    <cellStyle name="20% - Accent3 8 4 3 2" xfId="46318"/>
    <cellStyle name="20% - Accent3 8 4 4" xfId="32314"/>
    <cellStyle name="20% - Accent3 8 5" xfId="7802"/>
    <cellStyle name="20% - Accent3 8 5 2" xfId="21806"/>
    <cellStyle name="20% - Accent3 8 5 2 2" xfId="49820"/>
    <cellStyle name="20% - Accent3 8 5 3" xfId="35816"/>
    <cellStyle name="20% - Accent3 8 6" xfId="14803"/>
    <cellStyle name="20% - Accent3 8 6 2" xfId="42817"/>
    <cellStyle name="20% - Accent3 8 7" xfId="28813"/>
    <cellStyle name="20% - Accent3 9" xfId="1066"/>
    <cellStyle name="20% - Accent3 9 2" xfId="2837"/>
    <cellStyle name="20% - Accent3 9 2 2" xfId="6341"/>
    <cellStyle name="20% - Accent3 9 2 2 2" xfId="13348"/>
    <cellStyle name="20% - Accent3 9 2 2 2 2" xfId="27352"/>
    <cellStyle name="20% - Accent3 9 2 2 2 2 2" xfId="55366"/>
    <cellStyle name="20% - Accent3 9 2 2 2 3" xfId="41362"/>
    <cellStyle name="20% - Accent3 9 2 2 3" xfId="20349"/>
    <cellStyle name="20% - Accent3 9 2 2 3 2" xfId="48363"/>
    <cellStyle name="20% - Accent3 9 2 2 4" xfId="34359"/>
    <cellStyle name="20% - Accent3 9 2 3" xfId="9847"/>
    <cellStyle name="20% - Accent3 9 2 3 2" xfId="23851"/>
    <cellStyle name="20% - Accent3 9 2 3 2 2" xfId="51865"/>
    <cellStyle name="20% - Accent3 9 2 3 3" xfId="37861"/>
    <cellStyle name="20% - Accent3 9 2 4" xfId="16848"/>
    <cellStyle name="20% - Accent3 9 2 4 2" xfId="44862"/>
    <cellStyle name="20% - Accent3 9 2 5" xfId="30858"/>
    <cellStyle name="20% - Accent3 9 3" xfId="4589"/>
    <cellStyle name="20% - Accent3 9 3 2" xfId="11596"/>
    <cellStyle name="20% - Accent3 9 3 2 2" xfId="25600"/>
    <cellStyle name="20% - Accent3 9 3 2 2 2" xfId="53614"/>
    <cellStyle name="20% - Accent3 9 3 2 3" xfId="39610"/>
    <cellStyle name="20% - Accent3 9 3 3" xfId="18597"/>
    <cellStyle name="20% - Accent3 9 3 3 2" xfId="46611"/>
    <cellStyle name="20% - Accent3 9 3 4" xfId="32607"/>
    <cellStyle name="20% - Accent3 9 4" xfId="8095"/>
    <cellStyle name="20% - Accent3 9 4 2" xfId="22099"/>
    <cellStyle name="20% - Accent3 9 4 2 2" xfId="50113"/>
    <cellStyle name="20% - Accent3 9 4 3" xfId="36109"/>
    <cellStyle name="20% - Accent3 9 5" xfId="15096"/>
    <cellStyle name="20% - Accent3 9 5 2" xfId="43110"/>
    <cellStyle name="20% - Accent3 9 6" xfId="29106"/>
    <cellStyle name="20% - Accent4" xfId="56424" builtinId="42" customBuiltin="1"/>
    <cellStyle name="20% - Accent4 10" xfId="1947"/>
    <cellStyle name="20% - Accent4 10 2" xfId="5466"/>
    <cellStyle name="20% - Accent4 10 2 2" xfId="12473"/>
    <cellStyle name="20% - Accent4 10 2 2 2" xfId="26477"/>
    <cellStyle name="20% - Accent4 10 2 2 2 2" xfId="54491"/>
    <cellStyle name="20% - Accent4 10 2 2 3" xfId="40487"/>
    <cellStyle name="20% - Accent4 10 2 3" xfId="19474"/>
    <cellStyle name="20% - Accent4 10 2 3 2" xfId="47488"/>
    <cellStyle name="20% - Accent4 10 2 4" xfId="33484"/>
    <cellStyle name="20% - Accent4 10 3" xfId="8972"/>
    <cellStyle name="20% - Accent4 10 3 2" xfId="22976"/>
    <cellStyle name="20% - Accent4 10 3 2 2" xfId="50990"/>
    <cellStyle name="20% - Accent4 10 3 3" xfId="36986"/>
    <cellStyle name="20% - Accent4 10 4" xfId="15973"/>
    <cellStyle name="20% - Accent4 10 4 2" xfId="43987"/>
    <cellStyle name="20% - Accent4 10 5" xfId="29983"/>
    <cellStyle name="20% - Accent4 11" xfId="3713"/>
    <cellStyle name="20% - Accent4 11 2" xfId="10723"/>
    <cellStyle name="20% - Accent4 11 2 2" xfId="24727"/>
    <cellStyle name="20% - Accent4 11 2 2 2" xfId="52741"/>
    <cellStyle name="20% - Accent4 11 2 3" xfId="38737"/>
    <cellStyle name="20% - Accent4 11 3" xfId="17724"/>
    <cellStyle name="20% - Accent4 11 3 2" xfId="45738"/>
    <cellStyle name="20% - Accent4 11 4" xfId="31734"/>
    <cellStyle name="20% - Accent4 12" xfId="7219"/>
    <cellStyle name="20% - Accent4 12 2" xfId="21226"/>
    <cellStyle name="20% - Accent4 12 2 2" xfId="49240"/>
    <cellStyle name="20% - Accent4 12 3" xfId="35236"/>
    <cellStyle name="20% - Accent4 13" xfId="14223"/>
    <cellStyle name="20% - Accent4 13 2" xfId="42237"/>
    <cellStyle name="20% - Accent4 14" xfId="28232"/>
    <cellStyle name="20% - Accent4 15" xfId="56313"/>
    <cellStyle name="20% - Accent4 16" xfId="79"/>
    <cellStyle name="20% - Accent4 2" xfId="191"/>
    <cellStyle name="20% - Accent4 2 10" xfId="7254"/>
    <cellStyle name="20% - Accent4 2 10 2" xfId="21258"/>
    <cellStyle name="20% - Accent4 2 10 2 2" xfId="49272"/>
    <cellStyle name="20% - Accent4 2 10 3" xfId="35268"/>
    <cellStyle name="20% - Accent4 2 11" xfId="14255"/>
    <cellStyle name="20% - Accent4 2 11 2" xfId="42269"/>
    <cellStyle name="20% - Accent4 2 12" xfId="28265"/>
    <cellStyle name="20% - Accent4 2 13" xfId="56240"/>
    <cellStyle name="20% - Accent4 2 14" xfId="56286"/>
    <cellStyle name="20% - Accent4 2 15" xfId="56330"/>
    <cellStyle name="20% - Accent4 2 2" xfId="246"/>
    <cellStyle name="20% - Accent4 2 2 10" xfId="14304"/>
    <cellStyle name="20% - Accent4 2 2 10 2" xfId="42318"/>
    <cellStyle name="20% - Accent4 2 2 11" xfId="28314"/>
    <cellStyle name="20% - Accent4 2 2 2" xfId="371"/>
    <cellStyle name="20% - Accent4 2 2 2 2" xfId="662"/>
    <cellStyle name="20% - Accent4 2 2 2 2 2" xfId="1540"/>
    <cellStyle name="20% - Accent4 2 2 2 2 2 2" xfId="3308"/>
    <cellStyle name="20% - Accent4 2 2 2 2 2 2 2" xfId="6812"/>
    <cellStyle name="20% - Accent4 2 2 2 2 2 2 2 2" xfId="13819"/>
    <cellStyle name="20% - Accent4 2 2 2 2 2 2 2 2 2" xfId="27823"/>
    <cellStyle name="20% - Accent4 2 2 2 2 2 2 2 2 2 2" xfId="55837"/>
    <cellStyle name="20% - Accent4 2 2 2 2 2 2 2 2 3" xfId="41833"/>
    <cellStyle name="20% - Accent4 2 2 2 2 2 2 2 3" xfId="20820"/>
    <cellStyle name="20% - Accent4 2 2 2 2 2 2 2 3 2" xfId="48834"/>
    <cellStyle name="20% - Accent4 2 2 2 2 2 2 2 4" xfId="34830"/>
    <cellStyle name="20% - Accent4 2 2 2 2 2 2 3" xfId="10318"/>
    <cellStyle name="20% - Accent4 2 2 2 2 2 2 3 2" xfId="24322"/>
    <cellStyle name="20% - Accent4 2 2 2 2 2 2 3 2 2" xfId="52336"/>
    <cellStyle name="20% - Accent4 2 2 2 2 2 2 3 3" xfId="38332"/>
    <cellStyle name="20% - Accent4 2 2 2 2 2 2 4" xfId="17319"/>
    <cellStyle name="20% - Accent4 2 2 2 2 2 2 4 2" xfId="45333"/>
    <cellStyle name="20% - Accent4 2 2 2 2 2 2 5" xfId="31329"/>
    <cellStyle name="20% - Accent4 2 2 2 2 2 3" xfId="5060"/>
    <cellStyle name="20% - Accent4 2 2 2 2 2 3 2" xfId="12067"/>
    <cellStyle name="20% - Accent4 2 2 2 2 2 3 2 2" xfId="26071"/>
    <cellStyle name="20% - Accent4 2 2 2 2 2 3 2 2 2" xfId="54085"/>
    <cellStyle name="20% - Accent4 2 2 2 2 2 3 2 3" xfId="40081"/>
    <cellStyle name="20% - Accent4 2 2 2 2 2 3 3" xfId="19068"/>
    <cellStyle name="20% - Accent4 2 2 2 2 2 3 3 2" xfId="47082"/>
    <cellStyle name="20% - Accent4 2 2 2 2 2 3 4" xfId="33078"/>
    <cellStyle name="20% - Accent4 2 2 2 2 2 4" xfId="8566"/>
    <cellStyle name="20% - Accent4 2 2 2 2 2 4 2" xfId="22570"/>
    <cellStyle name="20% - Accent4 2 2 2 2 2 4 2 2" xfId="50584"/>
    <cellStyle name="20% - Accent4 2 2 2 2 2 4 3" xfId="36580"/>
    <cellStyle name="20% - Accent4 2 2 2 2 2 5" xfId="15567"/>
    <cellStyle name="20% - Accent4 2 2 2 2 2 5 2" xfId="43581"/>
    <cellStyle name="20% - Accent4 2 2 2 2 2 6" xfId="29577"/>
    <cellStyle name="20% - Accent4 2 2 2 2 3" xfId="2433"/>
    <cellStyle name="20% - Accent4 2 2 2 2 3 2" xfId="5937"/>
    <cellStyle name="20% - Accent4 2 2 2 2 3 2 2" xfId="12944"/>
    <cellStyle name="20% - Accent4 2 2 2 2 3 2 2 2" xfId="26948"/>
    <cellStyle name="20% - Accent4 2 2 2 2 3 2 2 2 2" xfId="54962"/>
    <cellStyle name="20% - Accent4 2 2 2 2 3 2 2 3" xfId="40958"/>
    <cellStyle name="20% - Accent4 2 2 2 2 3 2 3" xfId="19945"/>
    <cellStyle name="20% - Accent4 2 2 2 2 3 2 3 2" xfId="47959"/>
    <cellStyle name="20% - Accent4 2 2 2 2 3 2 4" xfId="33955"/>
    <cellStyle name="20% - Accent4 2 2 2 2 3 3" xfId="9443"/>
    <cellStyle name="20% - Accent4 2 2 2 2 3 3 2" xfId="23447"/>
    <cellStyle name="20% - Accent4 2 2 2 2 3 3 2 2" xfId="51461"/>
    <cellStyle name="20% - Accent4 2 2 2 2 3 3 3" xfId="37457"/>
    <cellStyle name="20% - Accent4 2 2 2 2 3 4" xfId="16444"/>
    <cellStyle name="20% - Accent4 2 2 2 2 3 4 2" xfId="44458"/>
    <cellStyle name="20% - Accent4 2 2 2 2 3 5" xfId="30454"/>
    <cellStyle name="20% - Accent4 2 2 2 2 4" xfId="4185"/>
    <cellStyle name="20% - Accent4 2 2 2 2 4 2" xfId="11192"/>
    <cellStyle name="20% - Accent4 2 2 2 2 4 2 2" xfId="25196"/>
    <cellStyle name="20% - Accent4 2 2 2 2 4 2 2 2" xfId="53210"/>
    <cellStyle name="20% - Accent4 2 2 2 2 4 2 3" xfId="39206"/>
    <cellStyle name="20% - Accent4 2 2 2 2 4 3" xfId="18193"/>
    <cellStyle name="20% - Accent4 2 2 2 2 4 3 2" xfId="46207"/>
    <cellStyle name="20% - Accent4 2 2 2 2 4 4" xfId="32203"/>
    <cellStyle name="20% - Accent4 2 2 2 2 5" xfId="7691"/>
    <cellStyle name="20% - Accent4 2 2 2 2 5 2" xfId="21695"/>
    <cellStyle name="20% - Accent4 2 2 2 2 5 2 2" xfId="49709"/>
    <cellStyle name="20% - Accent4 2 2 2 2 5 3" xfId="35705"/>
    <cellStyle name="20% - Accent4 2 2 2 2 6" xfId="14692"/>
    <cellStyle name="20% - Accent4 2 2 2 2 6 2" xfId="42706"/>
    <cellStyle name="20% - Accent4 2 2 2 2 7" xfId="28702"/>
    <cellStyle name="20% - Accent4 2 2 2 3" xfId="953"/>
    <cellStyle name="20% - Accent4 2 2 2 3 2" xfId="1831"/>
    <cellStyle name="20% - Accent4 2 2 2 3 2 2" xfId="3599"/>
    <cellStyle name="20% - Accent4 2 2 2 3 2 2 2" xfId="7103"/>
    <cellStyle name="20% - Accent4 2 2 2 3 2 2 2 2" xfId="14110"/>
    <cellStyle name="20% - Accent4 2 2 2 3 2 2 2 2 2" xfId="28114"/>
    <cellStyle name="20% - Accent4 2 2 2 3 2 2 2 2 2 2" xfId="56128"/>
    <cellStyle name="20% - Accent4 2 2 2 3 2 2 2 2 3" xfId="42124"/>
    <cellStyle name="20% - Accent4 2 2 2 3 2 2 2 3" xfId="21111"/>
    <cellStyle name="20% - Accent4 2 2 2 3 2 2 2 3 2" xfId="49125"/>
    <cellStyle name="20% - Accent4 2 2 2 3 2 2 2 4" xfId="35121"/>
    <cellStyle name="20% - Accent4 2 2 2 3 2 2 3" xfId="10609"/>
    <cellStyle name="20% - Accent4 2 2 2 3 2 2 3 2" xfId="24613"/>
    <cellStyle name="20% - Accent4 2 2 2 3 2 2 3 2 2" xfId="52627"/>
    <cellStyle name="20% - Accent4 2 2 2 3 2 2 3 3" xfId="38623"/>
    <cellStyle name="20% - Accent4 2 2 2 3 2 2 4" xfId="17610"/>
    <cellStyle name="20% - Accent4 2 2 2 3 2 2 4 2" xfId="45624"/>
    <cellStyle name="20% - Accent4 2 2 2 3 2 2 5" xfId="31620"/>
    <cellStyle name="20% - Accent4 2 2 2 3 2 3" xfId="5351"/>
    <cellStyle name="20% - Accent4 2 2 2 3 2 3 2" xfId="12358"/>
    <cellStyle name="20% - Accent4 2 2 2 3 2 3 2 2" xfId="26362"/>
    <cellStyle name="20% - Accent4 2 2 2 3 2 3 2 2 2" xfId="54376"/>
    <cellStyle name="20% - Accent4 2 2 2 3 2 3 2 3" xfId="40372"/>
    <cellStyle name="20% - Accent4 2 2 2 3 2 3 3" xfId="19359"/>
    <cellStyle name="20% - Accent4 2 2 2 3 2 3 3 2" xfId="47373"/>
    <cellStyle name="20% - Accent4 2 2 2 3 2 3 4" xfId="33369"/>
    <cellStyle name="20% - Accent4 2 2 2 3 2 4" xfId="8857"/>
    <cellStyle name="20% - Accent4 2 2 2 3 2 4 2" xfId="22861"/>
    <cellStyle name="20% - Accent4 2 2 2 3 2 4 2 2" xfId="50875"/>
    <cellStyle name="20% - Accent4 2 2 2 3 2 4 3" xfId="36871"/>
    <cellStyle name="20% - Accent4 2 2 2 3 2 5" xfId="15858"/>
    <cellStyle name="20% - Accent4 2 2 2 3 2 5 2" xfId="43872"/>
    <cellStyle name="20% - Accent4 2 2 2 3 2 6" xfId="29868"/>
    <cellStyle name="20% - Accent4 2 2 2 3 3" xfId="2724"/>
    <cellStyle name="20% - Accent4 2 2 2 3 3 2" xfId="6228"/>
    <cellStyle name="20% - Accent4 2 2 2 3 3 2 2" xfId="13235"/>
    <cellStyle name="20% - Accent4 2 2 2 3 3 2 2 2" xfId="27239"/>
    <cellStyle name="20% - Accent4 2 2 2 3 3 2 2 2 2" xfId="55253"/>
    <cellStyle name="20% - Accent4 2 2 2 3 3 2 2 3" xfId="41249"/>
    <cellStyle name="20% - Accent4 2 2 2 3 3 2 3" xfId="20236"/>
    <cellStyle name="20% - Accent4 2 2 2 3 3 2 3 2" xfId="48250"/>
    <cellStyle name="20% - Accent4 2 2 2 3 3 2 4" xfId="34246"/>
    <cellStyle name="20% - Accent4 2 2 2 3 3 3" xfId="9734"/>
    <cellStyle name="20% - Accent4 2 2 2 3 3 3 2" xfId="23738"/>
    <cellStyle name="20% - Accent4 2 2 2 3 3 3 2 2" xfId="51752"/>
    <cellStyle name="20% - Accent4 2 2 2 3 3 3 3" xfId="37748"/>
    <cellStyle name="20% - Accent4 2 2 2 3 3 4" xfId="16735"/>
    <cellStyle name="20% - Accent4 2 2 2 3 3 4 2" xfId="44749"/>
    <cellStyle name="20% - Accent4 2 2 2 3 3 5" xfId="30745"/>
    <cellStyle name="20% - Accent4 2 2 2 3 4" xfId="4476"/>
    <cellStyle name="20% - Accent4 2 2 2 3 4 2" xfId="11483"/>
    <cellStyle name="20% - Accent4 2 2 2 3 4 2 2" xfId="25487"/>
    <cellStyle name="20% - Accent4 2 2 2 3 4 2 2 2" xfId="53501"/>
    <cellStyle name="20% - Accent4 2 2 2 3 4 2 3" xfId="39497"/>
    <cellStyle name="20% - Accent4 2 2 2 3 4 3" xfId="18484"/>
    <cellStyle name="20% - Accent4 2 2 2 3 4 3 2" xfId="46498"/>
    <cellStyle name="20% - Accent4 2 2 2 3 4 4" xfId="32494"/>
    <cellStyle name="20% - Accent4 2 2 2 3 5" xfId="7982"/>
    <cellStyle name="20% - Accent4 2 2 2 3 5 2" xfId="21986"/>
    <cellStyle name="20% - Accent4 2 2 2 3 5 2 2" xfId="50000"/>
    <cellStyle name="20% - Accent4 2 2 2 3 5 3" xfId="35996"/>
    <cellStyle name="20% - Accent4 2 2 2 3 6" xfId="14983"/>
    <cellStyle name="20% - Accent4 2 2 2 3 6 2" xfId="42997"/>
    <cellStyle name="20% - Accent4 2 2 2 3 7" xfId="28993"/>
    <cellStyle name="20% - Accent4 2 2 2 4" xfId="1249"/>
    <cellStyle name="20% - Accent4 2 2 2 4 2" xfId="3017"/>
    <cellStyle name="20% - Accent4 2 2 2 4 2 2" xfId="6521"/>
    <cellStyle name="20% - Accent4 2 2 2 4 2 2 2" xfId="13528"/>
    <cellStyle name="20% - Accent4 2 2 2 4 2 2 2 2" xfId="27532"/>
    <cellStyle name="20% - Accent4 2 2 2 4 2 2 2 2 2" xfId="55546"/>
    <cellStyle name="20% - Accent4 2 2 2 4 2 2 2 3" xfId="41542"/>
    <cellStyle name="20% - Accent4 2 2 2 4 2 2 3" xfId="20529"/>
    <cellStyle name="20% - Accent4 2 2 2 4 2 2 3 2" xfId="48543"/>
    <cellStyle name="20% - Accent4 2 2 2 4 2 2 4" xfId="34539"/>
    <cellStyle name="20% - Accent4 2 2 2 4 2 3" xfId="10027"/>
    <cellStyle name="20% - Accent4 2 2 2 4 2 3 2" xfId="24031"/>
    <cellStyle name="20% - Accent4 2 2 2 4 2 3 2 2" xfId="52045"/>
    <cellStyle name="20% - Accent4 2 2 2 4 2 3 3" xfId="38041"/>
    <cellStyle name="20% - Accent4 2 2 2 4 2 4" xfId="17028"/>
    <cellStyle name="20% - Accent4 2 2 2 4 2 4 2" xfId="45042"/>
    <cellStyle name="20% - Accent4 2 2 2 4 2 5" xfId="31038"/>
    <cellStyle name="20% - Accent4 2 2 2 4 3" xfId="4769"/>
    <cellStyle name="20% - Accent4 2 2 2 4 3 2" xfId="11776"/>
    <cellStyle name="20% - Accent4 2 2 2 4 3 2 2" xfId="25780"/>
    <cellStyle name="20% - Accent4 2 2 2 4 3 2 2 2" xfId="53794"/>
    <cellStyle name="20% - Accent4 2 2 2 4 3 2 3" xfId="39790"/>
    <cellStyle name="20% - Accent4 2 2 2 4 3 3" xfId="18777"/>
    <cellStyle name="20% - Accent4 2 2 2 4 3 3 2" xfId="46791"/>
    <cellStyle name="20% - Accent4 2 2 2 4 3 4" xfId="32787"/>
    <cellStyle name="20% - Accent4 2 2 2 4 4" xfId="8275"/>
    <cellStyle name="20% - Accent4 2 2 2 4 4 2" xfId="22279"/>
    <cellStyle name="20% - Accent4 2 2 2 4 4 2 2" xfId="50293"/>
    <cellStyle name="20% - Accent4 2 2 2 4 4 3" xfId="36289"/>
    <cellStyle name="20% - Accent4 2 2 2 4 5" xfId="15276"/>
    <cellStyle name="20% - Accent4 2 2 2 4 5 2" xfId="43290"/>
    <cellStyle name="20% - Accent4 2 2 2 4 6" xfId="29286"/>
    <cellStyle name="20% - Accent4 2 2 2 5" xfId="2142"/>
    <cellStyle name="20% - Accent4 2 2 2 5 2" xfId="5646"/>
    <cellStyle name="20% - Accent4 2 2 2 5 2 2" xfId="12653"/>
    <cellStyle name="20% - Accent4 2 2 2 5 2 2 2" xfId="26657"/>
    <cellStyle name="20% - Accent4 2 2 2 5 2 2 2 2" xfId="54671"/>
    <cellStyle name="20% - Accent4 2 2 2 5 2 2 3" xfId="40667"/>
    <cellStyle name="20% - Accent4 2 2 2 5 2 3" xfId="19654"/>
    <cellStyle name="20% - Accent4 2 2 2 5 2 3 2" xfId="47668"/>
    <cellStyle name="20% - Accent4 2 2 2 5 2 4" xfId="33664"/>
    <cellStyle name="20% - Accent4 2 2 2 5 3" xfId="9152"/>
    <cellStyle name="20% - Accent4 2 2 2 5 3 2" xfId="23156"/>
    <cellStyle name="20% - Accent4 2 2 2 5 3 2 2" xfId="51170"/>
    <cellStyle name="20% - Accent4 2 2 2 5 3 3" xfId="37166"/>
    <cellStyle name="20% - Accent4 2 2 2 5 4" xfId="16153"/>
    <cellStyle name="20% - Accent4 2 2 2 5 4 2" xfId="44167"/>
    <cellStyle name="20% - Accent4 2 2 2 5 5" xfId="30163"/>
    <cellStyle name="20% - Accent4 2 2 2 6" xfId="3894"/>
    <cellStyle name="20% - Accent4 2 2 2 6 2" xfId="10901"/>
    <cellStyle name="20% - Accent4 2 2 2 6 2 2" xfId="24905"/>
    <cellStyle name="20% - Accent4 2 2 2 6 2 2 2" xfId="52919"/>
    <cellStyle name="20% - Accent4 2 2 2 6 2 3" xfId="38915"/>
    <cellStyle name="20% - Accent4 2 2 2 6 3" xfId="17902"/>
    <cellStyle name="20% - Accent4 2 2 2 6 3 2" xfId="45916"/>
    <cellStyle name="20% - Accent4 2 2 2 6 4" xfId="31912"/>
    <cellStyle name="20% - Accent4 2 2 2 7" xfId="7400"/>
    <cellStyle name="20% - Accent4 2 2 2 7 2" xfId="21404"/>
    <cellStyle name="20% - Accent4 2 2 2 7 2 2" xfId="49418"/>
    <cellStyle name="20% - Accent4 2 2 2 7 3" xfId="35414"/>
    <cellStyle name="20% - Accent4 2 2 2 8" xfId="14401"/>
    <cellStyle name="20% - Accent4 2 2 2 8 2" xfId="42415"/>
    <cellStyle name="20% - Accent4 2 2 2 9" xfId="28411"/>
    <cellStyle name="20% - Accent4 2 2 3" xfId="468"/>
    <cellStyle name="20% - Accent4 2 2 3 2" xfId="759"/>
    <cellStyle name="20% - Accent4 2 2 3 2 2" xfId="1637"/>
    <cellStyle name="20% - Accent4 2 2 3 2 2 2" xfId="3405"/>
    <cellStyle name="20% - Accent4 2 2 3 2 2 2 2" xfId="6909"/>
    <cellStyle name="20% - Accent4 2 2 3 2 2 2 2 2" xfId="13916"/>
    <cellStyle name="20% - Accent4 2 2 3 2 2 2 2 2 2" xfId="27920"/>
    <cellStyle name="20% - Accent4 2 2 3 2 2 2 2 2 2 2" xfId="55934"/>
    <cellStyle name="20% - Accent4 2 2 3 2 2 2 2 2 3" xfId="41930"/>
    <cellStyle name="20% - Accent4 2 2 3 2 2 2 2 3" xfId="20917"/>
    <cellStyle name="20% - Accent4 2 2 3 2 2 2 2 3 2" xfId="48931"/>
    <cellStyle name="20% - Accent4 2 2 3 2 2 2 2 4" xfId="34927"/>
    <cellStyle name="20% - Accent4 2 2 3 2 2 2 3" xfId="10415"/>
    <cellStyle name="20% - Accent4 2 2 3 2 2 2 3 2" xfId="24419"/>
    <cellStyle name="20% - Accent4 2 2 3 2 2 2 3 2 2" xfId="52433"/>
    <cellStyle name="20% - Accent4 2 2 3 2 2 2 3 3" xfId="38429"/>
    <cellStyle name="20% - Accent4 2 2 3 2 2 2 4" xfId="17416"/>
    <cellStyle name="20% - Accent4 2 2 3 2 2 2 4 2" xfId="45430"/>
    <cellStyle name="20% - Accent4 2 2 3 2 2 2 5" xfId="31426"/>
    <cellStyle name="20% - Accent4 2 2 3 2 2 3" xfId="5157"/>
    <cellStyle name="20% - Accent4 2 2 3 2 2 3 2" xfId="12164"/>
    <cellStyle name="20% - Accent4 2 2 3 2 2 3 2 2" xfId="26168"/>
    <cellStyle name="20% - Accent4 2 2 3 2 2 3 2 2 2" xfId="54182"/>
    <cellStyle name="20% - Accent4 2 2 3 2 2 3 2 3" xfId="40178"/>
    <cellStyle name="20% - Accent4 2 2 3 2 2 3 3" xfId="19165"/>
    <cellStyle name="20% - Accent4 2 2 3 2 2 3 3 2" xfId="47179"/>
    <cellStyle name="20% - Accent4 2 2 3 2 2 3 4" xfId="33175"/>
    <cellStyle name="20% - Accent4 2 2 3 2 2 4" xfId="8663"/>
    <cellStyle name="20% - Accent4 2 2 3 2 2 4 2" xfId="22667"/>
    <cellStyle name="20% - Accent4 2 2 3 2 2 4 2 2" xfId="50681"/>
    <cellStyle name="20% - Accent4 2 2 3 2 2 4 3" xfId="36677"/>
    <cellStyle name="20% - Accent4 2 2 3 2 2 5" xfId="15664"/>
    <cellStyle name="20% - Accent4 2 2 3 2 2 5 2" xfId="43678"/>
    <cellStyle name="20% - Accent4 2 2 3 2 2 6" xfId="29674"/>
    <cellStyle name="20% - Accent4 2 2 3 2 3" xfId="2530"/>
    <cellStyle name="20% - Accent4 2 2 3 2 3 2" xfId="6034"/>
    <cellStyle name="20% - Accent4 2 2 3 2 3 2 2" xfId="13041"/>
    <cellStyle name="20% - Accent4 2 2 3 2 3 2 2 2" xfId="27045"/>
    <cellStyle name="20% - Accent4 2 2 3 2 3 2 2 2 2" xfId="55059"/>
    <cellStyle name="20% - Accent4 2 2 3 2 3 2 2 3" xfId="41055"/>
    <cellStyle name="20% - Accent4 2 2 3 2 3 2 3" xfId="20042"/>
    <cellStyle name="20% - Accent4 2 2 3 2 3 2 3 2" xfId="48056"/>
    <cellStyle name="20% - Accent4 2 2 3 2 3 2 4" xfId="34052"/>
    <cellStyle name="20% - Accent4 2 2 3 2 3 3" xfId="9540"/>
    <cellStyle name="20% - Accent4 2 2 3 2 3 3 2" xfId="23544"/>
    <cellStyle name="20% - Accent4 2 2 3 2 3 3 2 2" xfId="51558"/>
    <cellStyle name="20% - Accent4 2 2 3 2 3 3 3" xfId="37554"/>
    <cellStyle name="20% - Accent4 2 2 3 2 3 4" xfId="16541"/>
    <cellStyle name="20% - Accent4 2 2 3 2 3 4 2" xfId="44555"/>
    <cellStyle name="20% - Accent4 2 2 3 2 3 5" xfId="30551"/>
    <cellStyle name="20% - Accent4 2 2 3 2 4" xfId="4282"/>
    <cellStyle name="20% - Accent4 2 2 3 2 4 2" xfId="11289"/>
    <cellStyle name="20% - Accent4 2 2 3 2 4 2 2" xfId="25293"/>
    <cellStyle name="20% - Accent4 2 2 3 2 4 2 2 2" xfId="53307"/>
    <cellStyle name="20% - Accent4 2 2 3 2 4 2 3" xfId="39303"/>
    <cellStyle name="20% - Accent4 2 2 3 2 4 3" xfId="18290"/>
    <cellStyle name="20% - Accent4 2 2 3 2 4 3 2" xfId="46304"/>
    <cellStyle name="20% - Accent4 2 2 3 2 4 4" xfId="32300"/>
    <cellStyle name="20% - Accent4 2 2 3 2 5" xfId="7788"/>
    <cellStyle name="20% - Accent4 2 2 3 2 5 2" xfId="21792"/>
    <cellStyle name="20% - Accent4 2 2 3 2 5 2 2" xfId="49806"/>
    <cellStyle name="20% - Accent4 2 2 3 2 5 3" xfId="35802"/>
    <cellStyle name="20% - Accent4 2 2 3 2 6" xfId="14789"/>
    <cellStyle name="20% - Accent4 2 2 3 2 6 2" xfId="42803"/>
    <cellStyle name="20% - Accent4 2 2 3 2 7" xfId="28799"/>
    <cellStyle name="20% - Accent4 2 2 3 3" xfId="1050"/>
    <cellStyle name="20% - Accent4 2 2 3 3 2" xfId="1928"/>
    <cellStyle name="20% - Accent4 2 2 3 3 2 2" xfId="3696"/>
    <cellStyle name="20% - Accent4 2 2 3 3 2 2 2" xfId="7200"/>
    <cellStyle name="20% - Accent4 2 2 3 3 2 2 2 2" xfId="14207"/>
    <cellStyle name="20% - Accent4 2 2 3 3 2 2 2 2 2" xfId="28211"/>
    <cellStyle name="20% - Accent4 2 2 3 3 2 2 2 2 2 2" xfId="56225"/>
    <cellStyle name="20% - Accent4 2 2 3 3 2 2 2 2 3" xfId="42221"/>
    <cellStyle name="20% - Accent4 2 2 3 3 2 2 2 3" xfId="21208"/>
    <cellStyle name="20% - Accent4 2 2 3 3 2 2 2 3 2" xfId="49222"/>
    <cellStyle name="20% - Accent4 2 2 3 3 2 2 2 4" xfId="35218"/>
    <cellStyle name="20% - Accent4 2 2 3 3 2 2 3" xfId="10706"/>
    <cellStyle name="20% - Accent4 2 2 3 3 2 2 3 2" xfId="24710"/>
    <cellStyle name="20% - Accent4 2 2 3 3 2 2 3 2 2" xfId="52724"/>
    <cellStyle name="20% - Accent4 2 2 3 3 2 2 3 3" xfId="38720"/>
    <cellStyle name="20% - Accent4 2 2 3 3 2 2 4" xfId="17707"/>
    <cellStyle name="20% - Accent4 2 2 3 3 2 2 4 2" xfId="45721"/>
    <cellStyle name="20% - Accent4 2 2 3 3 2 2 5" xfId="31717"/>
    <cellStyle name="20% - Accent4 2 2 3 3 2 3" xfId="5448"/>
    <cellStyle name="20% - Accent4 2 2 3 3 2 3 2" xfId="12455"/>
    <cellStyle name="20% - Accent4 2 2 3 3 2 3 2 2" xfId="26459"/>
    <cellStyle name="20% - Accent4 2 2 3 3 2 3 2 2 2" xfId="54473"/>
    <cellStyle name="20% - Accent4 2 2 3 3 2 3 2 3" xfId="40469"/>
    <cellStyle name="20% - Accent4 2 2 3 3 2 3 3" xfId="19456"/>
    <cellStyle name="20% - Accent4 2 2 3 3 2 3 3 2" xfId="47470"/>
    <cellStyle name="20% - Accent4 2 2 3 3 2 3 4" xfId="33466"/>
    <cellStyle name="20% - Accent4 2 2 3 3 2 4" xfId="8954"/>
    <cellStyle name="20% - Accent4 2 2 3 3 2 4 2" xfId="22958"/>
    <cellStyle name="20% - Accent4 2 2 3 3 2 4 2 2" xfId="50972"/>
    <cellStyle name="20% - Accent4 2 2 3 3 2 4 3" xfId="36968"/>
    <cellStyle name="20% - Accent4 2 2 3 3 2 5" xfId="15955"/>
    <cellStyle name="20% - Accent4 2 2 3 3 2 5 2" xfId="43969"/>
    <cellStyle name="20% - Accent4 2 2 3 3 2 6" xfId="29965"/>
    <cellStyle name="20% - Accent4 2 2 3 3 3" xfId="2821"/>
    <cellStyle name="20% - Accent4 2 2 3 3 3 2" xfId="6325"/>
    <cellStyle name="20% - Accent4 2 2 3 3 3 2 2" xfId="13332"/>
    <cellStyle name="20% - Accent4 2 2 3 3 3 2 2 2" xfId="27336"/>
    <cellStyle name="20% - Accent4 2 2 3 3 3 2 2 2 2" xfId="55350"/>
    <cellStyle name="20% - Accent4 2 2 3 3 3 2 2 3" xfId="41346"/>
    <cellStyle name="20% - Accent4 2 2 3 3 3 2 3" xfId="20333"/>
    <cellStyle name="20% - Accent4 2 2 3 3 3 2 3 2" xfId="48347"/>
    <cellStyle name="20% - Accent4 2 2 3 3 3 2 4" xfId="34343"/>
    <cellStyle name="20% - Accent4 2 2 3 3 3 3" xfId="9831"/>
    <cellStyle name="20% - Accent4 2 2 3 3 3 3 2" xfId="23835"/>
    <cellStyle name="20% - Accent4 2 2 3 3 3 3 2 2" xfId="51849"/>
    <cellStyle name="20% - Accent4 2 2 3 3 3 3 3" xfId="37845"/>
    <cellStyle name="20% - Accent4 2 2 3 3 3 4" xfId="16832"/>
    <cellStyle name="20% - Accent4 2 2 3 3 3 4 2" xfId="44846"/>
    <cellStyle name="20% - Accent4 2 2 3 3 3 5" xfId="30842"/>
    <cellStyle name="20% - Accent4 2 2 3 3 4" xfId="4573"/>
    <cellStyle name="20% - Accent4 2 2 3 3 4 2" xfId="11580"/>
    <cellStyle name="20% - Accent4 2 2 3 3 4 2 2" xfId="25584"/>
    <cellStyle name="20% - Accent4 2 2 3 3 4 2 2 2" xfId="53598"/>
    <cellStyle name="20% - Accent4 2 2 3 3 4 2 3" xfId="39594"/>
    <cellStyle name="20% - Accent4 2 2 3 3 4 3" xfId="18581"/>
    <cellStyle name="20% - Accent4 2 2 3 3 4 3 2" xfId="46595"/>
    <cellStyle name="20% - Accent4 2 2 3 3 4 4" xfId="32591"/>
    <cellStyle name="20% - Accent4 2 2 3 3 5" xfId="8079"/>
    <cellStyle name="20% - Accent4 2 2 3 3 5 2" xfId="22083"/>
    <cellStyle name="20% - Accent4 2 2 3 3 5 2 2" xfId="50097"/>
    <cellStyle name="20% - Accent4 2 2 3 3 5 3" xfId="36093"/>
    <cellStyle name="20% - Accent4 2 2 3 3 6" xfId="15080"/>
    <cellStyle name="20% - Accent4 2 2 3 3 6 2" xfId="43094"/>
    <cellStyle name="20% - Accent4 2 2 3 3 7" xfId="29090"/>
    <cellStyle name="20% - Accent4 2 2 3 4" xfId="1346"/>
    <cellStyle name="20% - Accent4 2 2 3 4 2" xfId="3114"/>
    <cellStyle name="20% - Accent4 2 2 3 4 2 2" xfId="6618"/>
    <cellStyle name="20% - Accent4 2 2 3 4 2 2 2" xfId="13625"/>
    <cellStyle name="20% - Accent4 2 2 3 4 2 2 2 2" xfId="27629"/>
    <cellStyle name="20% - Accent4 2 2 3 4 2 2 2 2 2" xfId="55643"/>
    <cellStyle name="20% - Accent4 2 2 3 4 2 2 2 3" xfId="41639"/>
    <cellStyle name="20% - Accent4 2 2 3 4 2 2 3" xfId="20626"/>
    <cellStyle name="20% - Accent4 2 2 3 4 2 2 3 2" xfId="48640"/>
    <cellStyle name="20% - Accent4 2 2 3 4 2 2 4" xfId="34636"/>
    <cellStyle name="20% - Accent4 2 2 3 4 2 3" xfId="10124"/>
    <cellStyle name="20% - Accent4 2 2 3 4 2 3 2" xfId="24128"/>
    <cellStyle name="20% - Accent4 2 2 3 4 2 3 2 2" xfId="52142"/>
    <cellStyle name="20% - Accent4 2 2 3 4 2 3 3" xfId="38138"/>
    <cellStyle name="20% - Accent4 2 2 3 4 2 4" xfId="17125"/>
    <cellStyle name="20% - Accent4 2 2 3 4 2 4 2" xfId="45139"/>
    <cellStyle name="20% - Accent4 2 2 3 4 2 5" xfId="31135"/>
    <cellStyle name="20% - Accent4 2 2 3 4 3" xfId="4866"/>
    <cellStyle name="20% - Accent4 2 2 3 4 3 2" xfId="11873"/>
    <cellStyle name="20% - Accent4 2 2 3 4 3 2 2" xfId="25877"/>
    <cellStyle name="20% - Accent4 2 2 3 4 3 2 2 2" xfId="53891"/>
    <cellStyle name="20% - Accent4 2 2 3 4 3 2 3" xfId="39887"/>
    <cellStyle name="20% - Accent4 2 2 3 4 3 3" xfId="18874"/>
    <cellStyle name="20% - Accent4 2 2 3 4 3 3 2" xfId="46888"/>
    <cellStyle name="20% - Accent4 2 2 3 4 3 4" xfId="32884"/>
    <cellStyle name="20% - Accent4 2 2 3 4 4" xfId="8372"/>
    <cellStyle name="20% - Accent4 2 2 3 4 4 2" xfId="22376"/>
    <cellStyle name="20% - Accent4 2 2 3 4 4 2 2" xfId="50390"/>
    <cellStyle name="20% - Accent4 2 2 3 4 4 3" xfId="36386"/>
    <cellStyle name="20% - Accent4 2 2 3 4 5" xfId="15373"/>
    <cellStyle name="20% - Accent4 2 2 3 4 5 2" xfId="43387"/>
    <cellStyle name="20% - Accent4 2 2 3 4 6" xfId="29383"/>
    <cellStyle name="20% - Accent4 2 2 3 5" xfId="2239"/>
    <cellStyle name="20% - Accent4 2 2 3 5 2" xfId="5743"/>
    <cellStyle name="20% - Accent4 2 2 3 5 2 2" xfId="12750"/>
    <cellStyle name="20% - Accent4 2 2 3 5 2 2 2" xfId="26754"/>
    <cellStyle name="20% - Accent4 2 2 3 5 2 2 2 2" xfId="54768"/>
    <cellStyle name="20% - Accent4 2 2 3 5 2 2 3" xfId="40764"/>
    <cellStyle name="20% - Accent4 2 2 3 5 2 3" xfId="19751"/>
    <cellStyle name="20% - Accent4 2 2 3 5 2 3 2" xfId="47765"/>
    <cellStyle name="20% - Accent4 2 2 3 5 2 4" xfId="33761"/>
    <cellStyle name="20% - Accent4 2 2 3 5 3" xfId="9249"/>
    <cellStyle name="20% - Accent4 2 2 3 5 3 2" xfId="23253"/>
    <cellStyle name="20% - Accent4 2 2 3 5 3 2 2" xfId="51267"/>
    <cellStyle name="20% - Accent4 2 2 3 5 3 3" xfId="37263"/>
    <cellStyle name="20% - Accent4 2 2 3 5 4" xfId="16250"/>
    <cellStyle name="20% - Accent4 2 2 3 5 4 2" xfId="44264"/>
    <cellStyle name="20% - Accent4 2 2 3 5 5" xfId="30260"/>
    <cellStyle name="20% - Accent4 2 2 3 6" xfId="3991"/>
    <cellStyle name="20% - Accent4 2 2 3 6 2" xfId="10998"/>
    <cellStyle name="20% - Accent4 2 2 3 6 2 2" xfId="25002"/>
    <cellStyle name="20% - Accent4 2 2 3 6 2 2 2" xfId="53016"/>
    <cellStyle name="20% - Accent4 2 2 3 6 2 3" xfId="39012"/>
    <cellStyle name="20% - Accent4 2 2 3 6 3" xfId="17999"/>
    <cellStyle name="20% - Accent4 2 2 3 6 3 2" xfId="46013"/>
    <cellStyle name="20% - Accent4 2 2 3 6 4" xfId="32009"/>
    <cellStyle name="20% - Accent4 2 2 3 7" xfId="7497"/>
    <cellStyle name="20% - Accent4 2 2 3 7 2" xfId="21501"/>
    <cellStyle name="20% - Accent4 2 2 3 7 2 2" xfId="49515"/>
    <cellStyle name="20% - Accent4 2 2 3 7 3" xfId="35511"/>
    <cellStyle name="20% - Accent4 2 2 3 8" xfId="14498"/>
    <cellStyle name="20% - Accent4 2 2 3 8 2" xfId="42512"/>
    <cellStyle name="20% - Accent4 2 2 3 9" xfId="28508"/>
    <cellStyle name="20% - Accent4 2 2 4" xfId="565"/>
    <cellStyle name="20% - Accent4 2 2 4 2" xfId="1443"/>
    <cellStyle name="20% - Accent4 2 2 4 2 2" xfId="3211"/>
    <cellStyle name="20% - Accent4 2 2 4 2 2 2" xfId="6715"/>
    <cellStyle name="20% - Accent4 2 2 4 2 2 2 2" xfId="13722"/>
    <cellStyle name="20% - Accent4 2 2 4 2 2 2 2 2" xfId="27726"/>
    <cellStyle name="20% - Accent4 2 2 4 2 2 2 2 2 2" xfId="55740"/>
    <cellStyle name="20% - Accent4 2 2 4 2 2 2 2 3" xfId="41736"/>
    <cellStyle name="20% - Accent4 2 2 4 2 2 2 3" xfId="20723"/>
    <cellStyle name="20% - Accent4 2 2 4 2 2 2 3 2" xfId="48737"/>
    <cellStyle name="20% - Accent4 2 2 4 2 2 2 4" xfId="34733"/>
    <cellStyle name="20% - Accent4 2 2 4 2 2 3" xfId="10221"/>
    <cellStyle name="20% - Accent4 2 2 4 2 2 3 2" xfId="24225"/>
    <cellStyle name="20% - Accent4 2 2 4 2 2 3 2 2" xfId="52239"/>
    <cellStyle name="20% - Accent4 2 2 4 2 2 3 3" xfId="38235"/>
    <cellStyle name="20% - Accent4 2 2 4 2 2 4" xfId="17222"/>
    <cellStyle name="20% - Accent4 2 2 4 2 2 4 2" xfId="45236"/>
    <cellStyle name="20% - Accent4 2 2 4 2 2 5" xfId="31232"/>
    <cellStyle name="20% - Accent4 2 2 4 2 3" xfId="4963"/>
    <cellStyle name="20% - Accent4 2 2 4 2 3 2" xfId="11970"/>
    <cellStyle name="20% - Accent4 2 2 4 2 3 2 2" xfId="25974"/>
    <cellStyle name="20% - Accent4 2 2 4 2 3 2 2 2" xfId="53988"/>
    <cellStyle name="20% - Accent4 2 2 4 2 3 2 3" xfId="39984"/>
    <cellStyle name="20% - Accent4 2 2 4 2 3 3" xfId="18971"/>
    <cellStyle name="20% - Accent4 2 2 4 2 3 3 2" xfId="46985"/>
    <cellStyle name="20% - Accent4 2 2 4 2 3 4" xfId="32981"/>
    <cellStyle name="20% - Accent4 2 2 4 2 4" xfId="8469"/>
    <cellStyle name="20% - Accent4 2 2 4 2 4 2" xfId="22473"/>
    <cellStyle name="20% - Accent4 2 2 4 2 4 2 2" xfId="50487"/>
    <cellStyle name="20% - Accent4 2 2 4 2 4 3" xfId="36483"/>
    <cellStyle name="20% - Accent4 2 2 4 2 5" xfId="15470"/>
    <cellStyle name="20% - Accent4 2 2 4 2 5 2" xfId="43484"/>
    <cellStyle name="20% - Accent4 2 2 4 2 6" xfId="29480"/>
    <cellStyle name="20% - Accent4 2 2 4 3" xfId="2336"/>
    <cellStyle name="20% - Accent4 2 2 4 3 2" xfId="5840"/>
    <cellStyle name="20% - Accent4 2 2 4 3 2 2" xfId="12847"/>
    <cellStyle name="20% - Accent4 2 2 4 3 2 2 2" xfId="26851"/>
    <cellStyle name="20% - Accent4 2 2 4 3 2 2 2 2" xfId="54865"/>
    <cellStyle name="20% - Accent4 2 2 4 3 2 2 3" xfId="40861"/>
    <cellStyle name="20% - Accent4 2 2 4 3 2 3" xfId="19848"/>
    <cellStyle name="20% - Accent4 2 2 4 3 2 3 2" xfId="47862"/>
    <cellStyle name="20% - Accent4 2 2 4 3 2 4" xfId="33858"/>
    <cellStyle name="20% - Accent4 2 2 4 3 3" xfId="9346"/>
    <cellStyle name="20% - Accent4 2 2 4 3 3 2" xfId="23350"/>
    <cellStyle name="20% - Accent4 2 2 4 3 3 2 2" xfId="51364"/>
    <cellStyle name="20% - Accent4 2 2 4 3 3 3" xfId="37360"/>
    <cellStyle name="20% - Accent4 2 2 4 3 4" xfId="16347"/>
    <cellStyle name="20% - Accent4 2 2 4 3 4 2" xfId="44361"/>
    <cellStyle name="20% - Accent4 2 2 4 3 5" xfId="30357"/>
    <cellStyle name="20% - Accent4 2 2 4 4" xfId="4088"/>
    <cellStyle name="20% - Accent4 2 2 4 4 2" xfId="11095"/>
    <cellStyle name="20% - Accent4 2 2 4 4 2 2" xfId="25099"/>
    <cellStyle name="20% - Accent4 2 2 4 4 2 2 2" xfId="53113"/>
    <cellStyle name="20% - Accent4 2 2 4 4 2 3" xfId="39109"/>
    <cellStyle name="20% - Accent4 2 2 4 4 3" xfId="18096"/>
    <cellStyle name="20% - Accent4 2 2 4 4 3 2" xfId="46110"/>
    <cellStyle name="20% - Accent4 2 2 4 4 4" xfId="32106"/>
    <cellStyle name="20% - Accent4 2 2 4 5" xfId="7594"/>
    <cellStyle name="20% - Accent4 2 2 4 5 2" xfId="21598"/>
    <cellStyle name="20% - Accent4 2 2 4 5 2 2" xfId="49612"/>
    <cellStyle name="20% - Accent4 2 2 4 5 3" xfId="35608"/>
    <cellStyle name="20% - Accent4 2 2 4 6" xfId="14595"/>
    <cellStyle name="20% - Accent4 2 2 4 6 2" xfId="42609"/>
    <cellStyle name="20% - Accent4 2 2 4 7" xfId="28605"/>
    <cellStyle name="20% - Accent4 2 2 5" xfId="856"/>
    <cellStyle name="20% - Accent4 2 2 5 2" xfId="1734"/>
    <cellStyle name="20% - Accent4 2 2 5 2 2" xfId="3502"/>
    <cellStyle name="20% - Accent4 2 2 5 2 2 2" xfId="7006"/>
    <cellStyle name="20% - Accent4 2 2 5 2 2 2 2" xfId="14013"/>
    <cellStyle name="20% - Accent4 2 2 5 2 2 2 2 2" xfId="28017"/>
    <cellStyle name="20% - Accent4 2 2 5 2 2 2 2 2 2" xfId="56031"/>
    <cellStyle name="20% - Accent4 2 2 5 2 2 2 2 3" xfId="42027"/>
    <cellStyle name="20% - Accent4 2 2 5 2 2 2 3" xfId="21014"/>
    <cellStyle name="20% - Accent4 2 2 5 2 2 2 3 2" xfId="49028"/>
    <cellStyle name="20% - Accent4 2 2 5 2 2 2 4" xfId="35024"/>
    <cellStyle name="20% - Accent4 2 2 5 2 2 3" xfId="10512"/>
    <cellStyle name="20% - Accent4 2 2 5 2 2 3 2" xfId="24516"/>
    <cellStyle name="20% - Accent4 2 2 5 2 2 3 2 2" xfId="52530"/>
    <cellStyle name="20% - Accent4 2 2 5 2 2 3 3" xfId="38526"/>
    <cellStyle name="20% - Accent4 2 2 5 2 2 4" xfId="17513"/>
    <cellStyle name="20% - Accent4 2 2 5 2 2 4 2" xfId="45527"/>
    <cellStyle name="20% - Accent4 2 2 5 2 2 5" xfId="31523"/>
    <cellStyle name="20% - Accent4 2 2 5 2 3" xfId="5254"/>
    <cellStyle name="20% - Accent4 2 2 5 2 3 2" xfId="12261"/>
    <cellStyle name="20% - Accent4 2 2 5 2 3 2 2" xfId="26265"/>
    <cellStyle name="20% - Accent4 2 2 5 2 3 2 2 2" xfId="54279"/>
    <cellStyle name="20% - Accent4 2 2 5 2 3 2 3" xfId="40275"/>
    <cellStyle name="20% - Accent4 2 2 5 2 3 3" xfId="19262"/>
    <cellStyle name="20% - Accent4 2 2 5 2 3 3 2" xfId="47276"/>
    <cellStyle name="20% - Accent4 2 2 5 2 3 4" xfId="33272"/>
    <cellStyle name="20% - Accent4 2 2 5 2 4" xfId="8760"/>
    <cellStyle name="20% - Accent4 2 2 5 2 4 2" xfId="22764"/>
    <cellStyle name="20% - Accent4 2 2 5 2 4 2 2" xfId="50778"/>
    <cellStyle name="20% - Accent4 2 2 5 2 4 3" xfId="36774"/>
    <cellStyle name="20% - Accent4 2 2 5 2 5" xfId="15761"/>
    <cellStyle name="20% - Accent4 2 2 5 2 5 2" xfId="43775"/>
    <cellStyle name="20% - Accent4 2 2 5 2 6" xfId="29771"/>
    <cellStyle name="20% - Accent4 2 2 5 3" xfId="2627"/>
    <cellStyle name="20% - Accent4 2 2 5 3 2" xfId="6131"/>
    <cellStyle name="20% - Accent4 2 2 5 3 2 2" xfId="13138"/>
    <cellStyle name="20% - Accent4 2 2 5 3 2 2 2" xfId="27142"/>
    <cellStyle name="20% - Accent4 2 2 5 3 2 2 2 2" xfId="55156"/>
    <cellStyle name="20% - Accent4 2 2 5 3 2 2 3" xfId="41152"/>
    <cellStyle name="20% - Accent4 2 2 5 3 2 3" xfId="20139"/>
    <cellStyle name="20% - Accent4 2 2 5 3 2 3 2" xfId="48153"/>
    <cellStyle name="20% - Accent4 2 2 5 3 2 4" xfId="34149"/>
    <cellStyle name="20% - Accent4 2 2 5 3 3" xfId="9637"/>
    <cellStyle name="20% - Accent4 2 2 5 3 3 2" xfId="23641"/>
    <cellStyle name="20% - Accent4 2 2 5 3 3 2 2" xfId="51655"/>
    <cellStyle name="20% - Accent4 2 2 5 3 3 3" xfId="37651"/>
    <cellStyle name="20% - Accent4 2 2 5 3 4" xfId="16638"/>
    <cellStyle name="20% - Accent4 2 2 5 3 4 2" xfId="44652"/>
    <cellStyle name="20% - Accent4 2 2 5 3 5" xfId="30648"/>
    <cellStyle name="20% - Accent4 2 2 5 4" xfId="4379"/>
    <cellStyle name="20% - Accent4 2 2 5 4 2" xfId="11386"/>
    <cellStyle name="20% - Accent4 2 2 5 4 2 2" xfId="25390"/>
    <cellStyle name="20% - Accent4 2 2 5 4 2 2 2" xfId="53404"/>
    <cellStyle name="20% - Accent4 2 2 5 4 2 3" xfId="39400"/>
    <cellStyle name="20% - Accent4 2 2 5 4 3" xfId="18387"/>
    <cellStyle name="20% - Accent4 2 2 5 4 3 2" xfId="46401"/>
    <cellStyle name="20% - Accent4 2 2 5 4 4" xfId="32397"/>
    <cellStyle name="20% - Accent4 2 2 5 5" xfId="7885"/>
    <cellStyle name="20% - Accent4 2 2 5 5 2" xfId="21889"/>
    <cellStyle name="20% - Accent4 2 2 5 5 2 2" xfId="49903"/>
    <cellStyle name="20% - Accent4 2 2 5 5 3" xfId="35899"/>
    <cellStyle name="20% - Accent4 2 2 5 6" xfId="14886"/>
    <cellStyle name="20% - Accent4 2 2 5 6 2" xfId="42900"/>
    <cellStyle name="20% - Accent4 2 2 5 7" xfId="28896"/>
    <cellStyle name="20% - Accent4 2 2 6" xfId="1152"/>
    <cellStyle name="20% - Accent4 2 2 6 2" xfId="2920"/>
    <cellStyle name="20% - Accent4 2 2 6 2 2" xfId="6424"/>
    <cellStyle name="20% - Accent4 2 2 6 2 2 2" xfId="13431"/>
    <cellStyle name="20% - Accent4 2 2 6 2 2 2 2" xfId="27435"/>
    <cellStyle name="20% - Accent4 2 2 6 2 2 2 2 2" xfId="55449"/>
    <cellStyle name="20% - Accent4 2 2 6 2 2 2 3" xfId="41445"/>
    <cellStyle name="20% - Accent4 2 2 6 2 2 3" xfId="20432"/>
    <cellStyle name="20% - Accent4 2 2 6 2 2 3 2" xfId="48446"/>
    <cellStyle name="20% - Accent4 2 2 6 2 2 4" xfId="34442"/>
    <cellStyle name="20% - Accent4 2 2 6 2 3" xfId="9930"/>
    <cellStyle name="20% - Accent4 2 2 6 2 3 2" xfId="23934"/>
    <cellStyle name="20% - Accent4 2 2 6 2 3 2 2" xfId="51948"/>
    <cellStyle name="20% - Accent4 2 2 6 2 3 3" xfId="37944"/>
    <cellStyle name="20% - Accent4 2 2 6 2 4" xfId="16931"/>
    <cellStyle name="20% - Accent4 2 2 6 2 4 2" xfId="44945"/>
    <cellStyle name="20% - Accent4 2 2 6 2 5" xfId="30941"/>
    <cellStyle name="20% - Accent4 2 2 6 3" xfId="4672"/>
    <cellStyle name="20% - Accent4 2 2 6 3 2" xfId="11679"/>
    <cellStyle name="20% - Accent4 2 2 6 3 2 2" xfId="25683"/>
    <cellStyle name="20% - Accent4 2 2 6 3 2 2 2" xfId="53697"/>
    <cellStyle name="20% - Accent4 2 2 6 3 2 3" xfId="39693"/>
    <cellStyle name="20% - Accent4 2 2 6 3 3" xfId="18680"/>
    <cellStyle name="20% - Accent4 2 2 6 3 3 2" xfId="46694"/>
    <cellStyle name="20% - Accent4 2 2 6 3 4" xfId="32690"/>
    <cellStyle name="20% - Accent4 2 2 6 4" xfId="8178"/>
    <cellStyle name="20% - Accent4 2 2 6 4 2" xfId="22182"/>
    <cellStyle name="20% - Accent4 2 2 6 4 2 2" xfId="50196"/>
    <cellStyle name="20% - Accent4 2 2 6 4 3" xfId="36192"/>
    <cellStyle name="20% - Accent4 2 2 6 5" xfId="15179"/>
    <cellStyle name="20% - Accent4 2 2 6 5 2" xfId="43193"/>
    <cellStyle name="20% - Accent4 2 2 6 6" xfId="29189"/>
    <cellStyle name="20% - Accent4 2 2 7" xfId="2041"/>
    <cellStyle name="20% - Accent4 2 2 7 2" xfId="5549"/>
    <cellStyle name="20% - Accent4 2 2 7 2 2" xfId="12556"/>
    <cellStyle name="20% - Accent4 2 2 7 2 2 2" xfId="26560"/>
    <cellStyle name="20% - Accent4 2 2 7 2 2 2 2" xfId="54574"/>
    <cellStyle name="20% - Accent4 2 2 7 2 2 3" xfId="40570"/>
    <cellStyle name="20% - Accent4 2 2 7 2 3" xfId="19557"/>
    <cellStyle name="20% - Accent4 2 2 7 2 3 2" xfId="47571"/>
    <cellStyle name="20% - Accent4 2 2 7 2 4" xfId="33567"/>
    <cellStyle name="20% - Accent4 2 2 7 3" xfId="9055"/>
    <cellStyle name="20% - Accent4 2 2 7 3 2" xfId="23059"/>
    <cellStyle name="20% - Accent4 2 2 7 3 2 2" xfId="51073"/>
    <cellStyle name="20% - Accent4 2 2 7 3 3" xfId="37069"/>
    <cellStyle name="20% - Accent4 2 2 7 4" xfId="16056"/>
    <cellStyle name="20% - Accent4 2 2 7 4 2" xfId="44070"/>
    <cellStyle name="20% - Accent4 2 2 7 5" xfId="30066"/>
    <cellStyle name="20% - Accent4 2 2 8" xfId="3797"/>
    <cellStyle name="20% - Accent4 2 2 8 2" xfId="10804"/>
    <cellStyle name="20% - Accent4 2 2 8 2 2" xfId="24808"/>
    <cellStyle name="20% - Accent4 2 2 8 2 2 2" xfId="52822"/>
    <cellStyle name="20% - Accent4 2 2 8 2 3" xfId="38818"/>
    <cellStyle name="20% - Accent4 2 2 8 3" xfId="17805"/>
    <cellStyle name="20% - Accent4 2 2 8 3 2" xfId="45819"/>
    <cellStyle name="20% - Accent4 2 2 8 4" xfId="31815"/>
    <cellStyle name="20% - Accent4 2 2 9" xfId="7303"/>
    <cellStyle name="20% - Accent4 2 2 9 2" xfId="21307"/>
    <cellStyle name="20% - Accent4 2 2 9 2 2" xfId="49321"/>
    <cellStyle name="20% - Accent4 2 2 9 3" xfId="35317"/>
    <cellStyle name="20% - Accent4 2 3" xfId="320"/>
    <cellStyle name="20% - Accent4 2 3 2" xfId="613"/>
    <cellStyle name="20% - Accent4 2 3 2 2" xfId="1491"/>
    <cellStyle name="20% - Accent4 2 3 2 2 2" xfId="3259"/>
    <cellStyle name="20% - Accent4 2 3 2 2 2 2" xfId="6763"/>
    <cellStyle name="20% - Accent4 2 3 2 2 2 2 2" xfId="13770"/>
    <cellStyle name="20% - Accent4 2 3 2 2 2 2 2 2" xfId="27774"/>
    <cellStyle name="20% - Accent4 2 3 2 2 2 2 2 2 2" xfId="55788"/>
    <cellStyle name="20% - Accent4 2 3 2 2 2 2 2 3" xfId="41784"/>
    <cellStyle name="20% - Accent4 2 3 2 2 2 2 3" xfId="20771"/>
    <cellStyle name="20% - Accent4 2 3 2 2 2 2 3 2" xfId="48785"/>
    <cellStyle name="20% - Accent4 2 3 2 2 2 2 4" xfId="34781"/>
    <cellStyle name="20% - Accent4 2 3 2 2 2 3" xfId="10269"/>
    <cellStyle name="20% - Accent4 2 3 2 2 2 3 2" xfId="24273"/>
    <cellStyle name="20% - Accent4 2 3 2 2 2 3 2 2" xfId="52287"/>
    <cellStyle name="20% - Accent4 2 3 2 2 2 3 3" xfId="38283"/>
    <cellStyle name="20% - Accent4 2 3 2 2 2 4" xfId="17270"/>
    <cellStyle name="20% - Accent4 2 3 2 2 2 4 2" xfId="45284"/>
    <cellStyle name="20% - Accent4 2 3 2 2 2 5" xfId="31280"/>
    <cellStyle name="20% - Accent4 2 3 2 2 3" xfId="5011"/>
    <cellStyle name="20% - Accent4 2 3 2 2 3 2" xfId="12018"/>
    <cellStyle name="20% - Accent4 2 3 2 2 3 2 2" xfId="26022"/>
    <cellStyle name="20% - Accent4 2 3 2 2 3 2 2 2" xfId="54036"/>
    <cellStyle name="20% - Accent4 2 3 2 2 3 2 3" xfId="40032"/>
    <cellStyle name="20% - Accent4 2 3 2 2 3 3" xfId="19019"/>
    <cellStyle name="20% - Accent4 2 3 2 2 3 3 2" xfId="47033"/>
    <cellStyle name="20% - Accent4 2 3 2 2 3 4" xfId="33029"/>
    <cellStyle name="20% - Accent4 2 3 2 2 4" xfId="8517"/>
    <cellStyle name="20% - Accent4 2 3 2 2 4 2" xfId="22521"/>
    <cellStyle name="20% - Accent4 2 3 2 2 4 2 2" xfId="50535"/>
    <cellStyle name="20% - Accent4 2 3 2 2 4 3" xfId="36531"/>
    <cellStyle name="20% - Accent4 2 3 2 2 5" xfId="15518"/>
    <cellStyle name="20% - Accent4 2 3 2 2 5 2" xfId="43532"/>
    <cellStyle name="20% - Accent4 2 3 2 2 6" xfId="29528"/>
    <cellStyle name="20% - Accent4 2 3 2 3" xfId="2384"/>
    <cellStyle name="20% - Accent4 2 3 2 3 2" xfId="5888"/>
    <cellStyle name="20% - Accent4 2 3 2 3 2 2" xfId="12895"/>
    <cellStyle name="20% - Accent4 2 3 2 3 2 2 2" xfId="26899"/>
    <cellStyle name="20% - Accent4 2 3 2 3 2 2 2 2" xfId="54913"/>
    <cellStyle name="20% - Accent4 2 3 2 3 2 2 3" xfId="40909"/>
    <cellStyle name="20% - Accent4 2 3 2 3 2 3" xfId="19896"/>
    <cellStyle name="20% - Accent4 2 3 2 3 2 3 2" xfId="47910"/>
    <cellStyle name="20% - Accent4 2 3 2 3 2 4" xfId="33906"/>
    <cellStyle name="20% - Accent4 2 3 2 3 3" xfId="9394"/>
    <cellStyle name="20% - Accent4 2 3 2 3 3 2" xfId="23398"/>
    <cellStyle name="20% - Accent4 2 3 2 3 3 2 2" xfId="51412"/>
    <cellStyle name="20% - Accent4 2 3 2 3 3 3" xfId="37408"/>
    <cellStyle name="20% - Accent4 2 3 2 3 4" xfId="16395"/>
    <cellStyle name="20% - Accent4 2 3 2 3 4 2" xfId="44409"/>
    <cellStyle name="20% - Accent4 2 3 2 3 5" xfId="30405"/>
    <cellStyle name="20% - Accent4 2 3 2 4" xfId="4136"/>
    <cellStyle name="20% - Accent4 2 3 2 4 2" xfId="11143"/>
    <cellStyle name="20% - Accent4 2 3 2 4 2 2" xfId="25147"/>
    <cellStyle name="20% - Accent4 2 3 2 4 2 2 2" xfId="53161"/>
    <cellStyle name="20% - Accent4 2 3 2 4 2 3" xfId="39157"/>
    <cellStyle name="20% - Accent4 2 3 2 4 3" xfId="18144"/>
    <cellStyle name="20% - Accent4 2 3 2 4 3 2" xfId="46158"/>
    <cellStyle name="20% - Accent4 2 3 2 4 4" xfId="32154"/>
    <cellStyle name="20% - Accent4 2 3 2 5" xfId="7642"/>
    <cellStyle name="20% - Accent4 2 3 2 5 2" xfId="21646"/>
    <cellStyle name="20% - Accent4 2 3 2 5 2 2" xfId="49660"/>
    <cellStyle name="20% - Accent4 2 3 2 5 3" xfId="35656"/>
    <cellStyle name="20% - Accent4 2 3 2 6" xfId="14643"/>
    <cellStyle name="20% - Accent4 2 3 2 6 2" xfId="42657"/>
    <cellStyle name="20% - Accent4 2 3 2 7" xfId="28653"/>
    <cellStyle name="20% - Accent4 2 3 3" xfId="904"/>
    <cellStyle name="20% - Accent4 2 3 3 2" xfId="1782"/>
    <cellStyle name="20% - Accent4 2 3 3 2 2" xfId="3550"/>
    <cellStyle name="20% - Accent4 2 3 3 2 2 2" xfId="7054"/>
    <cellStyle name="20% - Accent4 2 3 3 2 2 2 2" xfId="14061"/>
    <cellStyle name="20% - Accent4 2 3 3 2 2 2 2 2" xfId="28065"/>
    <cellStyle name="20% - Accent4 2 3 3 2 2 2 2 2 2" xfId="56079"/>
    <cellStyle name="20% - Accent4 2 3 3 2 2 2 2 3" xfId="42075"/>
    <cellStyle name="20% - Accent4 2 3 3 2 2 2 3" xfId="21062"/>
    <cellStyle name="20% - Accent4 2 3 3 2 2 2 3 2" xfId="49076"/>
    <cellStyle name="20% - Accent4 2 3 3 2 2 2 4" xfId="35072"/>
    <cellStyle name="20% - Accent4 2 3 3 2 2 3" xfId="10560"/>
    <cellStyle name="20% - Accent4 2 3 3 2 2 3 2" xfId="24564"/>
    <cellStyle name="20% - Accent4 2 3 3 2 2 3 2 2" xfId="52578"/>
    <cellStyle name="20% - Accent4 2 3 3 2 2 3 3" xfId="38574"/>
    <cellStyle name="20% - Accent4 2 3 3 2 2 4" xfId="17561"/>
    <cellStyle name="20% - Accent4 2 3 3 2 2 4 2" xfId="45575"/>
    <cellStyle name="20% - Accent4 2 3 3 2 2 5" xfId="31571"/>
    <cellStyle name="20% - Accent4 2 3 3 2 3" xfId="5302"/>
    <cellStyle name="20% - Accent4 2 3 3 2 3 2" xfId="12309"/>
    <cellStyle name="20% - Accent4 2 3 3 2 3 2 2" xfId="26313"/>
    <cellStyle name="20% - Accent4 2 3 3 2 3 2 2 2" xfId="54327"/>
    <cellStyle name="20% - Accent4 2 3 3 2 3 2 3" xfId="40323"/>
    <cellStyle name="20% - Accent4 2 3 3 2 3 3" xfId="19310"/>
    <cellStyle name="20% - Accent4 2 3 3 2 3 3 2" xfId="47324"/>
    <cellStyle name="20% - Accent4 2 3 3 2 3 4" xfId="33320"/>
    <cellStyle name="20% - Accent4 2 3 3 2 4" xfId="8808"/>
    <cellStyle name="20% - Accent4 2 3 3 2 4 2" xfId="22812"/>
    <cellStyle name="20% - Accent4 2 3 3 2 4 2 2" xfId="50826"/>
    <cellStyle name="20% - Accent4 2 3 3 2 4 3" xfId="36822"/>
    <cellStyle name="20% - Accent4 2 3 3 2 5" xfId="15809"/>
    <cellStyle name="20% - Accent4 2 3 3 2 5 2" xfId="43823"/>
    <cellStyle name="20% - Accent4 2 3 3 2 6" xfId="29819"/>
    <cellStyle name="20% - Accent4 2 3 3 3" xfId="2675"/>
    <cellStyle name="20% - Accent4 2 3 3 3 2" xfId="6179"/>
    <cellStyle name="20% - Accent4 2 3 3 3 2 2" xfId="13186"/>
    <cellStyle name="20% - Accent4 2 3 3 3 2 2 2" xfId="27190"/>
    <cellStyle name="20% - Accent4 2 3 3 3 2 2 2 2" xfId="55204"/>
    <cellStyle name="20% - Accent4 2 3 3 3 2 2 3" xfId="41200"/>
    <cellStyle name="20% - Accent4 2 3 3 3 2 3" xfId="20187"/>
    <cellStyle name="20% - Accent4 2 3 3 3 2 3 2" xfId="48201"/>
    <cellStyle name="20% - Accent4 2 3 3 3 2 4" xfId="34197"/>
    <cellStyle name="20% - Accent4 2 3 3 3 3" xfId="9685"/>
    <cellStyle name="20% - Accent4 2 3 3 3 3 2" xfId="23689"/>
    <cellStyle name="20% - Accent4 2 3 3 3 3 2 2" xfId="51703"/>
    <cellStyle name="20% - Accent4 2 3 3 3 3 3" xfId="37699"/>
    <cellStyle name="20% - Accent4 2 3 3 3 4" xfId="16686"/>
    <cellStyle name="20% - Accent4 2 3 3 3 4 2" xfId="44700"/>
    <cellStyle name="20% - Accent4 2 3 3 3 5" xfId="30696"/>
    <cellStyle name="20% - Accent4 2 3 3 4" xfId="4427"/>
    <cellStyle name="20% - Accent4 2 3 3 4 2" xfId="11434"/>
    <cellStyle name="20% - Accent4 2 3 3 4 2 2" xfId="25438"/>
    <cellStyle name="20% - Accent4 2 3 3 4 2 2 2" xfId="53452"/>
    <cellStyle name="20% - Accent4 2 3 3 4 2 3" xfId="39448"/>
    <cellStyle name="20% - Accent4 2 3 3 4 3" xfId="18435"/>
    <cellStyle name="20% - Accent4 2 3 3 4 3 2" xfId="46449"/>
    <cellStyle name="20% - Accent4 2 3 3 4 4" xfId="32445"/>
    <cellStyle name="20% - Accent4 2 3 3 5" xfId="7933"/>
    <cellStyle name="20% - Accent4 2 3 3 5 2" xfId="21937"/>
    <cellStyle name="20% - Accent4 2 3 3 5 2 2" xfId="49951"/>
    <cellStyle name="20% - Accent4 2 3 3 5 3" xfId="35947"/>
    <cellStyle name="20% - Accent4 2 3 3 6" xfId="14934"/>
    <cellStyle name="20% - Accent4 2 3 3 6 2" xfId="42948"/>
    <cellStyle name="20% - Accent4 2 3 3 7" xfId="28944"/>
    <cellStyle name="20% - Accent4 2 3 4" xfId="1200"/>
    <cellStyle name="20% - Accent4 2 3 4 2" xfId="2968"/>
    <cellStyle name="20% - Accent4 2 3 4 2 2" xfId="6472"/>
    <cellStyle name="20% - Accent4 2 3 4 2 2 2" xfId="13479"/>
    <cellStyle name="20% - Accent4 2 3 4 2 2 2 2" xfId="27483"/>
    <cellStyle name="20% - Accent4 2 3 4 2 2 2 2 2" xfId="55497"/>
    <cellStyle name="20% - Accent4 2 3 4 2 2 2 3" xfId="41493"/>
    <cellStyle name="20% - Accent4 2 3 4 2 2 3" xfId="20480"/>
    <cellStyle name="20% - Accent4 2 3 4 2 2 3 2" xfId="48494"/>
    <cellStyle name="20% - Accent4 2 3 4 2 2 4" xfId="34490"/>
    <cellStyle name="20% - Accent4 2 3 4 2 3" xfId="9978"/>
    <cellStyle name="20% - Accent4 2 3 4 2 3 2" xfId="23982"/>
    <cellStyle name="20% - Accent4 2 3 4 2 3 2 2" xfId="51996"/>
    <cellStyle name="20% - Accent4 2 3 4 2 3 3" xfId="37992"/>
    <cellStyle name="20% - Accent4 2 3 4 2 4" xfId="16979"/>
    <cellStyle name="20% - Accent4 2 3 4 2 4 2" xfId="44993"/>
    <cellStyle name="20% - Accent4 2 3 4 2 5" xfId="30989"/>
    <cellStyle name="20% - Accent4 2 3 4 3" xfId="4720"/>
    <cellStyle name="20% - Accent4 2 3 4 3 2" xfId="11727"/>
    <cellStyle name="20% - Accent4 2 3 4 3 2 2" xfId="25731"/>
    <cellStyle name="20% - Accent4 2 3 4 3 2 2 2" xfId="53745"/>
    <cellStyle name="20% - Accent4 2 3 4 3 2 3" xfId="39741"/>
    <cellStyle name="20% - Accent4 2 3 4 3 3" xfId="18728"/>
    <cellStyle name="20% - Accent4 2 3 4 3 3 2" xfId="46742"/>
    <cellStyle name="20% - Accent4 2 3 4 3 4" xfId="32738"/>
    <cellStyle name="20% - Accent4 2 3 4 4" xfId="8226"/>
    <cellStyle name="20% - Accent4 2 3 4 4 2" xfId="22230"/>
    <cellStyle name="20% - Accent4 2 3 4 4 2 2" xfId="50244"/>
    <cellStyle name="20% - Accent4 2 3 4 4 3" xfId="36240"/>
    <cellStyle name="20% - Accent4 2 3 4 5" xfId="15227"/>
    <cellStyle name="20% - Accent4 2 3 4 5 2" xfId="43241"/>
    <cellStyle name="20% - Accent4 2 3 4 6" xfId="29237"/>
    <cellStyle name="20% - Accent4 2 3 5" xfId="2093"/>
    <cellStyle name="20% - Accent4 2 3 5 2" xfId="5597"/>
    <cellStyle name="20% - Accent4 2 3 5 2 2" xfId="12604"/>
    <cellStyle name="20% - Accent4 2 3 5 2 2 2" xfId="26608"/>
    <cellStyle name="20% - Accent4 2 3 5 2 2 2 2" xfId="54622"/>
    <cellStyle name="20% - Accent4 2 3 5 2 2 3" xfId="40618"/>
    <cellStyle name="20% - Accent4 2 3 5 2 3" xfId="19605"/>
    <cellStyle name="20% - Accent4 2 3 5 2 3 2" xfId="47619"/>
    <cellStyle name="20% - Accent4 2 3 5 2 4" xfId="33615"/>
    <cellStyle name="20% - Accent4 2 3 5 3" xfId="9103"/>
    <cellStyle name="20% - Accent4 2 3 5 3 2" xfId="23107"/>
    <cellStyle name="20% - Accent4 2 3 5 3 2 2" xfId="51121"/>
    <cellStyle name="20% - Accent4 2 3 5 3 3" xfId="37117"/>
    <cellStyle name="20% - Accent4 2 3 5 4" xfId="16104"/>
    <cellStyle name="20% - Accent4 2 3 5 4 2" xfId="44118"/>
    <cellStyle name="20% - Accent4 2 3 5 5" xfId="30114"/>
    <cellStyle name="20% - Accent4 2 3 6" xfId="3845"/>
    <cellStyle name="20% - Accent4 2 3 6 2" xfId="10852"/>
    <cellStyle name="20% - Accent4 2 3 6 2 2" xfId="24856"/>
    <cellStyle name="20% - Accent4 2 3 6 2 2 2" xfId="52870"/>
    <cellStyle name="20% - Accent4 2 3 6 2 3" xfId="38866"/>
    <cellStyle name="20% - Accent4 2 3 6 3" xfId="17853"/>
    <cellStyle name="20% - Accent4 2 3 6 3 2" xfId="45867"/>
    <cellStyle name="20% - Accent4 2 3 6 4" xfId="31863"/>
    <cellStyle name="20% - Accent4 2 3 7" xfId="7351"/>
    <cellStyle name="20% - Accent4 2 3 7 2" xfId="21355"/>
    <cellStyle name="20% - Accent4 2 3 7 2 2" xfId="49369"/>
    <cellStyle name="20% - Accent4 2 3 7 3" xfId="35365"/>
    <cellStyle name="20% - Accent4 2 3 8" xfId="14352"/>
    <cellStyle name="20% - Accent4 2 3 8 2" xfId="42366"/>
    <cellStyle name="20% - Accent4 2 3 9" xfId="28362"/>
    <cellStyle name="20% - Accent4 2 4" xfId="419"/>
    <cellStyle name="20% - Accent4 2 4 2" xfId="710"/>
    <cellStyle name="20% - Accent4 2 4 2 2" xfId="1588"/>
    <cellStyle name="20% - Accent4 2 4 2 2 2" xfId="3356"/>
    <cellStyle name="20% - Accent4 2 4 2 2 2 2" xfId="6860"/>
    <cellStyle name="20% - Accent4 2 4 2 2 2 2 2" xfId="13867"/>
    <cellStyle name="20% - Accent4 2 4 2 2 2 2 2 2" xfId="27871"/>
    <cellStyle name="20% - Accent4 2 4 2 2 2 2 2 2 2" xfId="55885"/>
    <cellStyle name="20% - Accent4 2 4 2 2 2 2 2 3" xfId="41881"/>
    <cellStyle name="20% - Accent4 2 4 2 2 2 2 3" xfId="20868"/>
    <cellStyle name="20% - Accent4 2 4 2 2 2 2 3 2" xfId="48882"/>
    <cellStyle name="20% - Accent4 2 4 2 2 2 2 4" xfId="34878"/>
    <cellStyle name="20% - Accent4 2 4 2 2 2 3" xfId="10366"/>
    <cellStyle name="20% - Accent4 2 4 2 2 2 3 2" xfId="24370"/>
    <cellStyle name="20% - Accent4 2 4 2 2 2 3 2 2" xfId="52384"/>
    <cellStyle name="20% - Accent4 2 4 2 2 2 3 3" xfId="38380"/>
    <cellStyle name="20% - Accent4 2 4 2 2 2 4" xfId="17367"/>
    <cellStyle name="20% - Accent4 2 4 2 2 2 4 2" xfId="45381"/>
    <cellStyle name="20% - Accent4 2 4 2 2 2 5" xfId="31377"/>
    <cellStyle name="20% - Accent4 2 4 2 2 3" xfId="5108"/>
    <cellStyle name="20% - Accent4 2 4 2 2 3 2" xfId="12115"/>
    <cellStyle name="20% - Accent4 2 4 2 2 3 2 2" xfId="26119"/>
    <cellStyle name="20% - Accent4 2 4 2 2 3 2 2 2" xfId="54133"/>
    <cellStyle name="20% - Accent4 2 4 2 2 3 2 3" xfId="40129"/>
    <cellStyle name="20% - Accent4 2 4 2 2 3 3" xfId="19116"/>
    <cellStyle name="20% - Accent4 2 4 2 2 3 3 2" xfId="47130"/>
    <cellStyle name="20% - Accent4 2 4 2 2 3 4" xfId="33126"/>
    <cellStyle name="20% - Accent4 2 4 2 2 4" xfId="8614"/>
    <cellStyle name="20% - Accent4 2 4 2 2 4 2" xfId="22618"/>
    <cellStyle name="20% - Accent4 2 4 2 2 4 2 2" xfId="50632"/>
    <cellStyle name="20% - Accent4 2 4 2 2 4 3" xfId="36628"/>
    <cellStyle name="20% - Accent4 2 4 2 2 5" xfId="15615"/>
    <cellStyle name="20% - Accent4 2 4 2 2 5 2" xfId="43629"/>
    <cellStyle name="20% - Accent4 2 4 2 2 6" xfId="29625"/>
    <cellStyle name="20% - Accent4 2 4 2 3" xfId="2481"/>
    <cellStyle name="20% - Accent4 2 4 2 3 2" xfId="5985"/>
    <cellStyle name="20% - Accent4 2 4 2 3 2 2" xfId="12992"/>
    <cellStyle name="20% - Accent4 2 4 2 3 2 2 2" xfId="26996"/>
    <cellStyle name="20% - Accent4 2 4 2 3 2 2 2 2" xfId="55010"/>
    <cellStyle name="20% - Accent4 2 4 2 3 2 2 3" xfId="41006"/>
    <cellStyle name="20% - Accent4 2 4 2 3 2 3" xfId="19993"/>
    <cellStyle name="20% - Accent4 2 4 2 3 2 3 2" xfId="48007"/>
    <cellStyle name="20% - Accent4 2 4 2 3 2 4" xfId="34003"/>
    <cellStyle name="20% - Accent4 2 4 2 3 3" xfId="9491"/>
    <cellStyle name="20% - Accent4 2 4 2 3 3 2" xfId="23495"/>
    <cellStyle name="20% - Accent4 2 4 2 3 3 2 2" xfId="51509"/>
    <cellStyle name="20% - Accent4 2 4 2 3 3 3" xfId="37505"/>
    <cellStyle name="20% - Accent4 2 4 2 3 4" xfId="16492"/>
    <cellStyle name="20% - Accent4 2 4 2 3 4 2" xfId="44506"/>
    <cellStyle name="20% - Accent4 2 4 2 3 5" xfId="30502"/>
    <cellStyle name="20% - Accent4 2 4 2 4" xfId="4233"/>
    <cellStyle name="20% - Accent4 2 4 2 4 2" xfId="11240"/>
    <cellStyle name="20% - Accent4 2 4 2 4 2 2" xfId="25244"/>
    <cellStyle name="20% - Accent4 2 4 2 4 2 2 2" xfId="53258"/>
    <cellStyle name="20% - Accent4 2 4 2 4 2 3" xfId="39254"/>
    <cellStyle name="20% - Accent4 2 4 2 4 3" xfId="18241"/>
    <cellStyle name="20% - Accent4 2 4 2 4 3 2" xfId="46255"/>
    <cellStyle name="20% - Accent4 2 4 2 4 4" xfId="32251"/>
    <cellStyle name="20% - Accent4 2 4 2 5" xfId="7739"/>
    <cellStyle name="20% - Accent4 2 4 2 5 2" xfId="21743"/>
    <cellStyle name="20% - Accent4 2 4 2 5 2 2" xfId="49757"/>
    <cellStyle name="20% - Accent4 2 4 2 5 3" xfId="35753"/>
    <cellStyle name="20% - Accent4 2 4 2 6" xfId="14740"/>
    <cellStyle name="20% - Accent4 2 4 2 6 2" xfId="42754"/>
    <cellStyle name="20% - Accent4 2 4 2 7" xfId="28750"/>
    <cellStyle name="20% - Accent4 2 4 3" xfId="1001"/>
    <cellStyle name="20% - Accent4 2 4 3 2" xfId="1879"/>
    <cellStyle name="20% - Accent4 2 4 3 2 2" xfId="3647"/>
    <cellStyle name="20% - Accent4 2 4 3 2 2 2" xfId="7151"/>
    <cellStyle name="20% - Accent4 2 4 3 2 2 2 2" xfId="14158"/>
    <cellStyle name="20% - Accent4 2 4 3 2 2 2 2 2" xfId="28162"/>
    <cellStyle name="20% - Accent4 2 4 3 2 2 2 2 2 2" xfId="56176"/>
    <cellStyle name="20% - Accent4 2 4 3 2 2 2 2 3" xfId="42172"/>
    <cellStyle name="20% - Accent4 2 4 3 2 2 2 3" xfId="21159"/>
    <cellStyle name="20% - Accent4 2 4 3 2 2 2 3 2" xfId="49173"/>
    <cellStyle name="20% - Accent4 2 4 3 2 2 2 4" xfId="35169"/>
    <cellStyle name="20% - Accent4 2 4 3 2 2 3" xfId="10657"/>
    <cellStyle name="20% - Accent4 2 4 3 2 2 3 2" xfId="24661"/>
    <cellStyle name="20% - Accent4 2 4 3 2 2 3 2 2" xfId="52675"/>
    <cellStyle name="20% - Accent4 2 4 3 2 2 3 3" xfId="38671"/>
    <cellStyle name="20% - Accent4 2 4 3 2 2 4" xfId="17658"/>
    <cellStyle name="20% - Accent4 2 4 3 2 2 4 2" xfId="45672"/>
    <cellStyle name="20% - Accent4 2 4 3 2 2 5" xfId="31668"/>
    <cellStyle name="20% - Accent4 2 4 3 2 3" xfId="5399"/>
    <cellStyle name="20% - Accent4 2 4 3 2 3 2" xfId="12406"/>
    <cellStyle name="20% - Accent4 2 4 3 2 3 2 2" xfId="26410"/>
    <cellStyle name="20% - Accent4 2 4 3 2 3 2 2 2" xfId="54424"/>
    <cellStyle name="20% - Accent4 2 4 3 2 3 2 3" xfId="40420"/>
    <cellStyle name="20% - Accent4 2 4 3 2 3 3" xfId="19407"/>
    <cellStyle name="20% - Accent4 2 4 3 2 3 3 2" xfId="47421"/>
    <cellStyle name="20% - Accent4 2 4 3 2 3 4" xfId="33417"/>
    <cellStyle name="20% - Accent4 2 4 3 2 4" xfId="8905"/>
    <cellStyle name="20% - Accent4 2 4 3 2 4 2" xfId="22909"/>
    <cellStyle name="20% - Accent4 2 4 3 2 4 2 2" xfId="50923"/>
    <cellStyle name="20% - Accent4 2 4 3 2 4 3" xfId="36919"/>
    <cellStyle name="20% - Accent4 2 4 3 2 5" xfId="15906"/>
    <cellStyle name="20% - Accent4 2 4 3 2 5 2" xfId="43920"/>
    <cellStyle name="20% - Accent4 2 4 3 2 6" xfId="29916"/>
    <cellStyle name="20% - Accent4 2 4 3 3" xfId="2772"/>
    <cellStyle name="20% - Accent4 2 4 3 3 2" xfId="6276"/>
    <cellStyle name="20% - Accent4 2 4 3 3 2 2" xfId="13283"/>
    <cellStyle name="20% - Accent4 2 4 3 3 2 2 2" xfId="27287"/>
    <cellStyle name="20% - Accent4 2 4 3 3 2 2 2 2" xfId="55301"/>
    <cellStyle name="20% - Accent4 2 4 3 3 2 2 3" xfId="41297"/>
    <cellStyle name="20% - Accent4 2 4 3 3 2 3" xfId="20284"/>
    <cellStyle name="20% - Accent4 2 4 3 3 2 3 2" xfId="48298"/>
    <cellStyle name="20% - Accent4 2 4 3 3 2 4" xfId="34294"/>
    <cellStyle name="20% - Accent4 2 4 3 3 3" xfId="9782"/>
    <cellStyle name="20% - Accent4 2 4 3 3 3 2" xfId="23786"/>
    <cellStyle name="20% - Accent4 2 4 3 3 3 2 2" xfId="51800"/>
    <cellStyle name="20% - Accent4 2 4 3 3 3 3" xfId="37796"/>
    <cellStyle name="20% - Accent4 2 4 3 3 4" xfId="16783"/>
    <cellStyle name="20% - Accent4 2 4 3 3 4 2" xfId="44797"/>
    <cellStyle name="20% - Accent4 2 4 3 3 5" xfId="30793"/>
    <cellStyle name="20% - Accent4 2 4 3 4" xfId="4524"/>
    <cellStyle name="20% - Accent4 2 4 3 4 2" xfId="11531"/>
    <cellStyle name="20% - Accent4 2 4 3 4 2 2" xfId="25535"/>
    <cellStyle name="20% - Accent4 2 4 3 4 2 2 2" xfId="53549"/>
    <cellStyle name="20% - Accent4 2 4 3 4 2 3" xfId="39545"/>
    <cellStyle name="20% - Accent4 2 4 3 4 3" xfId="18532"/>
    <cellStyle name="20% - Accent4 2 4 3 4 3 2" xfId="46546"/>
    <cellStyle name="20% - Accent4 2 4 3 4 4" xfId="32542"/>
    <cellStyle name="20% - Accent4 2 4 3 5" xfId="8030"/>
    <cellStyle name="20% - Accent4 2 4 3 5 2" xfId="22034"/>
    <cellStyle name="20% - Accent4 2 4 3 5 2 2" xfId="50048"/>
    <cellStyle name="20% - Accent4 2 4 3 5 3" xfId="36044"/>
    <cellStyle name="20% - Accent4 2 4 3 6" xfId="15031"/>
    <cellStyle name="20% - Accent4 2 4 3 6 2" xfId="43045"/>
    <cellStyle name="20% - Accent4 2 4 3 7" xfId="29041"/>
    <cellStyle name="20% - Accent4 2 4 4" xfId="1297"/>
    <cellStyle name="20% - Accent4 2 4 4 2" xfId="3065"/>
    <cellStyle name="20% - Accent4 2 4 4 2 2" xfId="6569"/>
    <cellStyle name="20% - Accent4 2 4 4 2 2 2" xfId="13576"/>
    <cellStyle name="20% - Accent4 2 4 4 2 2 2 2" xfId="27580"/>
    <cellStyle name="20% - Accent4 2 4 4 2 2 2 2 2" xfId="55594"/>
    <cellStyle name="20% - Accent4 2 4 4 2 2 2 3" xfId="41590"/>
    <cellStyle name="20% - Accent4 2 4 4 2 2 3" xfId="20577"/>
    <cellStyle name="20% - Accent4 2 4 4 2 2 3 2" xfId="48591"/>
    <cellStyle name="20% - Accent4 2 4 4 2 2 4" xfId="34587"/>
    <cellStyle name="20% - Accent4 2 4 4 2 3" xfId="10075"/>
    <cellStyle name="20% - Accent4 2 4 4 2 3 2" xfId="24079"/>
    <cellStyle name="20% - Accent4 2 4 4 2 3 2 2" xfId="52093"/>
    <cellStyle name="20% - Accent4 2 4 4 2 3 3" xfId="38089"/>
    <cellStyle name="20% - Accent4 2 4 4 2 4" xfId="17076"/>
    <cellStyle name="20% - Accent4 2 4 4 2 4 2" xfId="45090"/>
    <cellStyle name="20% - Accent4 2 4 4 2 5" xfId="31086"/>
    <cellStyle name="20% - Accent4 2 4 4 3" xfId="4817"/>
    <cellStyle name="20% - Accent4 2 4 4 3 2" xfId="11824"/>
    <cellStyle name="20% - Accent4 2 4 4 3 2 2" xfId="25828"/>
    <cellStyle name="20% - Accent4 2 4 4 3 2 2 2" xfId="53842"/>
    <cellStyle name="20% - Accent4 2 4 4 3 2 3" xfId="39838"/>
    <cellStyle name="20% - Accent4 2 4 4 3 3" xfId="18825"/>
    <cellStyle name="20% - Accent4 2 4 4 3 3 2" xfId="46839"/>
    <cellStyle name="20% - Accent4 2 4 4 3 4" xfId="32835"/>
    <cellStyle name="20% - Accent4 2 4 4 4" xfId="8323"/>
    <cellStyle name="20% - Accent4 2 4 4 4 2" xfId="22327"/>
    <cellStyle name="20% - Accent4 2 4 4 4 2 2" xfId="50341"/>
    <cellStyle name="20% - Accent4 2 4 4 4 3" xfId="36337"/>
    <cellStyle name="20% - Accent4 2 4 4 5" xfId="15324"/>
    <cellStyle name="20% - Accent4 2 4 4 5 2" xfId="43338"/>
    <cellStyle name="20% - Accent4 2 4 4 6" xfId="29334"/>
    <cellStyle name="20% - Accent4 2 4 5" xfId="2190"/>
    <cellStyle name="20% - Accent4 2 4 5 2" xfId="5694"/>
    <cellStyle name="20% - Accent4 2 4 5 2 2" xfId="12701"/>
    <cellStyle name="20% - Accent4 2 4 5 2 2 2" xfId="26705"/>
    <cellStyle name="20% - Accent4 2 4 5 2 2 2 2" xfId="54719"/>
    <cellStyle name="20% - Accent4 2 4 5 2 2 3" xfId="40715"/>
    <cellStyle name="20% - Accent4 2 4 5 2 3" xfId="19702"/>
    <cellStyle name="20% - Accent4 2 4 5 2 3 2" xfId="47716"/>
    <cellStyle name="20% - Accent4 2 4 5 2 4" xfId="33712"/>
    <cellStyle name="20% - Accent4 2 4 5 3" xfId="9200"/>
    <cellStyle name="20% - Accent4 2 4 5 3 2" xfId="23204"/>
    <cellStyle name="20% - Accent4 2 4 5 3 2 2" xfId="51218"/>
    <cellStyle name="20% - Accent4 2 4 5 3 3" xfId="37214"/>
    <cellStyle name="20% - Accent4 2 4 5 4" xfId="16201"/>
    <cellStyle name="20% - Accent4 2 4 5 4 2" xfId="44215"/>
    <cellStyle name="20% - Accent4 2 4 5 5" xfId="30211"/>
    <cellStyle name="20% - Accent4 2 4 6" xfId="3942"/>
    <cellStyle name="20% - Accent4 2 4 6 2" xfId="10949"/>
    <cellStyle name="20% - Accent4 2 4 6 2 2" xfId="24953"/>
    <cellStyle name="20% - Accent4 2 4 6 2 2 2" xfId="52967"/>
    <cellStyle name="20% - Accent4 2 4 6 2 3" xfId="38963"/>
    <cellStyle name="20% - Accent4 2 4 6 3" xfId="17950"/>
    <cellStyle name="20% - Accent4 2 4 6 3 2" xfId="45964"/>
    <cellStyle name="20% - Accent4 2 4 6 4" xfId="31960"/>
    <cellStyle name="20% - Accent4 2 4 7" xfId="7448"/>
    <cellStyle name="20% - Accent4 2 4 7 2" xfId="21452"/>
    <cellStyle name="20% - Accent4 2 4 7 2 2" xfId="49466"/>
    <cellStyle name="20% - Accent4 2 4 7 3" xfId="35462"/>
    <cellStyle name="20% - Accent4 2 4 8" xfId="14449"/>
    <cellStyle name="20% - Accent4 2 4 8 2" xfId="42463"/>
    <cellStyle name="20% - Accent4 2 4 9" xfId="28459"/>
    <cellStyle name="20% - Accent4 2 5" xfId="516"/>
    <cellStyle name="20% - Accent4 2 5 2" xfId="1394"/>
    <cellStyle name="20% - Accent4 2 5 2 2" xfId="3162"/>
    <cellStyle name="20% - Accent4 2 5 2 2 2" xfId="6666"/>
    <cellStyle name="20% - Accent4 2 5 2 2 2 2" xfId="13673"/>
    <cellStyle name="20% - Accent4 2 5 2 2 2 2 2" xfId="27677"/>
    <cellStyle name="20% - Accent4 2 5 2 2 2 2 2 2" xfId="55691"/>
    <cellStyle name="20% - Accent4 2 5 2 2 2 2 3" xfId="41687"/>
    <cellStyle name="20% - Accent4 2 5 2 2 2 3" xfId="20674"/>
    <cellStyle name="20% - Accent4 2 5 2 2 2 3 2" xfId="48688"/>
    <cellStyle name="20% - Accent4 2 5 2 2 2 4" xfId="34684"/>
    <cellStyle name="20% - Accent4 2 5 2 2 3" xfId="10172"/>
    <cellStyle name="20% - Accent4 2 5 2 2 3 2" xfId="24176"/>
    <cellStyle name="20% - Accent4 2 5 2 2 3 2 2" xfId="52190"/>
    <cellStyle name="20% - Accent4 2 5 2 2 3 3" xfId="38186"/>
    <cellStyle name="20% - Accent4 2 5 2 2 4" xfId="17173"/>
    <cellStyle name="20% - Accent4 2 5 2 2 4 2" xfId="45187"/>
    <cellStyle name="20% - Accent4 2 5 2 2 5" xfId="31183"/>
    <cellStyle name="20% - Accent4 2 5 2 3" xfId="4914"/>
    <cellStyle name="20% - Accent4 2 5 2 3 2" xfId="11921"/>
    <cellStyle name="20% - Accent4 2 5 2 3 2 2" xfId="25925"/>
    <cellStyle name="20% - Accent4 2 5 2 3 2 2 2" xfId="53939"/>
    <cellStyle name="20% - Accent4 2 5 2 3 2 3" xfId="39935"/>
    <cellStyle name="20% - Accent4 2 5 2 3 3" xfId="18922"/>
    <cellStyle name="20% - Accent4 2 5 2 3 3 2" xfId="46936"/>
    <cellStyle name="20% - Accent4 2 5 2 3 4" xfId="32932"/>
    <cellStyle name="20% - Accent4 2 5 2 4" xfId="8420"/>
    <cellStyle name="20% - Accent4 2 5 2 4 2" xfId="22424"/>
    <cellStyle name="20% - Accent4 2 5 2 4 2 2" xfId="50438"/>
    <cellStyle name="20% - Accent4 2 5 2 4 3" xfId="36434"/>
    <cellStyle name="20% - Accent4 2 5 2 5" xfId="15421"/>
    <cellStyle name="20% - Accent4 2 5 2 5 2" xfId="43435"/>
    <cellStyle name="20% - Accent4 2 5 2 6" xfId="29431"/>
    <cellStyle name="20% - Accent4 2 5 3" xfId="2287"/>
    <cellStyle name="20% - Accent4 2 5 3 2" xfId="5791"/>
    <cellStyle name="20% - Accent4 2 5 3 2 2" xfId="12798"/>
    <cellStyle name="20% - Accent4 2 5 3 2 2 2" xfId="26802"/>
    <cellStyle name="20% - Accent4 2 5 3 2 2 2 2" xfId="54816"/>
    <cellStyle name="20% - Accent4 2 5 3 2 2 3" xfId="40812"/>
    <cellStyle name="20% - Accent4 2 5 3 2 3" xfId="19799"/>
    <cellStyle name="20% - Accent4 2 5 3 2 3 2" xfId="47813"/>
    <cellStyle name="20% - Accent4 2 5 3 2 4" xfId="33809"/>
    <cellStyle name="20% - Accent4 2 5 3 3" xfId="9297"/>
    <cellStyle name="20% - Accent4 2 5 3 3 2" xfId="23301"/>
    <cellStyle name="20% - Accent4 2 5 3 3 2 2" xfId="51315"/>
    <cellStyle name="20% - Accent4 2 5 3 3 3" xfId="37311"/>
    <cellStyle name="20% - Accent4 2 5 3 4" xfId="16298"/>
    <cellStyle name="20% - Accent4 2 5 3 4 2" xfId="44312"/>
    <cellStyle name="20% - Accent4 2 5 3 5" xfId="30308"/>
    <cellStyle name="20% - Accent4 2 5 4" xfId="4039"/>
    <cellStyle name="20% - Accent4 2 5 4 2" xfId="11046"/>
    <cellStyle name="20% - Accent4 2 5 4 2 2" xfId="25050"/>
    <cellStyle name="20% - Accent4 2 5 4 2 2 2" xfId="53064"/>
    <cellStyle name="20% - Accent4 2 5 4 2 3" xfId="39060"/>
    <cellStyle name="20% - Accent4 2 5 4 3" xfId="18047"/>
    <cellStyle name="20% - Accent4 2 5 4 3 2" xfId="46061"/>
    <cellStyle name="20% - Accent4 2 5 4 4" xfId="32057"/>
    <cellStyle name="20% - Accent4 2 5 5" xfId="7545"/>
    <cellStyle name="20% - Accent4 2 5 5 2" xfId="21549"/>
    <cellStyle name="20% - Accent4 2 5 5 2 2" xfId="49563"/>
    <cellStyle name="20% - Accent4 2 5 5 3" xfId="35559"/>
    <cellStyle name="20% - Accent4 2 5 6" xfId="14546"/>
    <cellStyle name="20% - Accent4 2 5 6 2" xfId="42560"/>
    <cellStyle name="20% - Accent4 2 5 7" xfId="28556"/>
    <cellStyle name="20% - Accent4 2 6" xfId="807"/>
    <cellStyle name="20% - Accent4 2 6 2" xfId="1685"/>
    <cellStyle name="20% - Accent4 2 6 2 2" xfId="3453"/>
    <cellStyle name="20% - Accent4 2 6 2 2 2" xfId="6957"/>
    <cellStyle name="20% - Accent4 2 6 2 2 2 2" xfId="13964"/>
    <cellStyle name="20% - Accent4 2 6 2 2 2 2 2" xfId="27968"/>
    <cellStyle name="20% - Accent4 2 6 2 2 2 2 2 2" xfId="55982"/>
    <cellStyle name="20% - Accent4 2 6 2 2 2 2 3" xfId="41978"/>
    <cellStyle name="20% - Accent4 2 6 2 2 2 3" xfId="20965"/>
    <cellStyle name="20% - Accent4 2 6 2 2 2 3 2" xfId="48979"/>
    <cellStyle name="20% - Accent4 2 6 2 2 2 4" xfId="34975"/>
    <cellStyle name="20% - Accent4 2 6 2 2 3" xfId="10463"/>
    <cellStyle name="20% - Accent4 2 6 2 2 3 2" xfId="24467"/>
    <cellStyle name="20% - Accent4 2 6 2 2 3 2 2" xfId="52481"/>
    <cellStyle name="20% - Accent4 2 6 2 2 3 3" xfId="38477"/>
    <cellStyle name="20% - Accent4 2 6 2 2 4" xfId="17464"/>
    <cellStyle name="20% - Accent4 2 6 2 2 4 2" xfId="45478"/>
    <cellStyle name="20% - Accent4 2 6 2 2 5" xfId="31474"/>
    <cellStyle name="20% - Accent4 2 6 2 3" xfId="5205"/>
    <cellStyle name="20% - Accent4 2 6 2 3 2" xfId="12212"/>
    <cellStyle name="20% - Accent4 2 6 2 3 2 2" xfId="26216"/>
    <cellStyle name="20% - Accent4 2 6 2 3 2 2 2" xfId="54230"/>
    <cellStyle name="20% - Accent4 2 6 2 3 2 3" xfId="40226"/>
    <cellStyle name="20% - Accent4 2 6 2 3 3" xfId="19213"/>
    <cellStyle name="20% - Accent4 2 6 2 3 3 2" xfId="47227"/>
    <cellStyle name="20% - Accent4 2 6 2 3 4" xfId="33223"/>
    <cellStyle name="20% - Accent4 2 6 2 4" xfId="8711"/>
    <cellStyle name="20% - Accent4 2 6 2 4 2" xfId="22715"/>
    <cellStyle name="20% - Accent4 2 6 2 4 2 2" xfId="50729"/>
    <cellStyle name="20% - Accent4 2 6 2 4 3" xfId="36725"/>
    <cellStyle name="20% - Accent4 2 6 2 5" xfId="15712"/>
    <cellStyle name="20% - Accent4 2 6 2 5 2" xfId="43726"/>
    <cellStyle name="20% - Accent4 2 6 2 6" xfId="29722"/>
    <cellStyle name="20% - Accent4 2 6 3" xfId="2578"/>
    <cellStyle name="20% - Accent4 2 6 3 2" xfId="6082"/>
    <cellStyle name="20% - Accent4 2 6 3 2 2" xfId="13089"/>
    <cellStyle name="20% - Accent4 2 6 3 2 2 2" xfId="27093"/>
    <cellStyle name="20% - Accent4 2 6 3 2 2 2 2" xfId="55107"/>
    <cellStyle name="20% - Accent4 2 6 3 2 2 3" xfId="41103"/>
    <cellStyle name="20% - Accent4 2 6 3 2 3" xfId="20090"/>
    <cellStyle name="20% - Accent4 2 6 3 2 3 2" xfId="48104"/>
    <cellStyle name="20% - Accent4 2 6 3 2 4" xfId="34100"/>
    <cellStyle name="20% - Accent4 2 6 3 3" xfId="9588"/>
    <cellStyle name="20% - Accent4 2 6 3 3 2" xfId="23592"/>
    <cellStyle name="20% - Accent4 2 6 3 3 2 2" xfId="51606"/>
    <cellStyle name="20% - Accent4 2 6 3 3 3" xfId="37602"/>
    <cellStyle name="20% - Accent4 2 6 3 4" xfId="16589"/>
    <cellStyle name="20% - Accent4 2 6 3 4 2" xfId="44603"/>
    <cellStyle name="20% - Accent4 2 6 3 5" xfId="30599"/>
    <cellStyle name="20% - Accent4 2 6 4" xfId="4330"/>
    <cellStyle name="20% - Accent4 2 6 4 2" xfId="11337"/>
    <cellStyle name="20% - Accent4 2 6 4 2 2" xfId="25341"/>
    <cellStyle name="20% - Accent4 2 6 4 2 2 2" xfId="53355"/>
    <cellStyle name="20% - Accent4 2 6 4 2 3" xfId="39351"/>
    <cellStyle name="20% - Accent4 2 6 4 3" xfId="18338"/>
    <cellStyle name="20% - Accent4 2 6 4 3 2" xfId="46352"/>
    <cellStyle name="20% - Accent4 2 6 4 4" xfId="32348"/>
    <cellStyle name="20% - Accent4 2 6 5" xfId="7836"/>
    <cellStyle name="20% - Accent4 2 6 5 2" xfId="21840"/>
    <cellStyle name="20% - Accent4 2 6 5 2 2" xfId="49854"/>
    <cellStyle name="20% - Accent4 2 6 5 3" xfId="35850"/>
    <cellStyle name="20% - Accent4 2 6 6" xfId="14837"/>
    <cellStyle name="20% - Accent4 2 6 6 2" xfId="42851"/>
    <cellStyle name="20% - Accent4 2 6 7" xfId="28847"/>
    <cellStyle name="20% - Accent4 2 7" xfId="1103"/>
    <cellStyle name="20% - Accent4 2 7 2" xfId="2871"/>
    <cellStyle name="20% - Accent4 2 7 2 2" xfId="6375"/>
    <cellStyle name="20% - Accent4 2 7 2 2 2" xfId="13382"/>
    <cellStyle name="20% - Accent4 2 7 2 2 2 2" xfId="27386"/>
    <cellStyle name="20% - Accent4 2 7 2 2 2 2 2" xfId="55400"/>
    <cellStyle name="20% - Accent4 2 7 2 2 2 3" xfId="41396"/>
    <cellStyle name="20% - Accent4 2 7 2 2 3" xfId="20383"/>
    <cellStyle name="20% - Accent4 2 7 2 2 3 2" xfId="48397"/>
    <cellStyle name="20% - Accent4 2 7 2 2 4" xfId="34393"/>
    <cellStyle name="20% - Accent4 2 7 2 3" xfId="9881"/>
    <cellStyle name="20% - Accent4 2 7 2 3 2" xfId="23885"/>
    <cellStyle name="20% - Accent4 2 7 2 3 2 2" xfId="51899"/>
    <cellStyle name="20% - Accent4 2 7 2 3 3" xfId="37895"/>
    <cellStyle name="20% - Accent4 2 7 2 4" xfId="16882"/>
    <cellStyle name="20% - Accent4 2 7 2 4 2" xfId="44896"/>
    <cellStyle name="20% - Accent4 2 7 2 5" xfId="30892"/>
    <cellStyle name="20% - Accent4 2 7 3" xfId="4623"/>
    <cellStyle name="20% - Accent4 2 7 3 2" xfId="11630"/>
    <cellStyle name="20% - Accent4 2 7 3 2 2" xfId="25634"/>
    <cellStyle name="20% - Accent4 2 7 3 2 2 2" xfId="53648"/>
    <cellStyle name="20% - Accent4 2 7 3 2 3" xfId="39644"/>
    <cellStyle name="20% - Accent4 2 7 3 3" xfId="18631"/>
    <cellStyle name="20% - Accent4 2 7 3 3 2" xfId="46645"/>
    <cellStyle name="20% - Accent4 2 7 3 4" xfId="32641"/>
    <cellStyle name="20% - Accent4 2 7 4" xfId="8129"/>
    <cellStyle name="20% - Accent4 2 7 4 2" xfId="22133"/>
    <cellStyle name="20% - Accent4 2 7 4 2 2" xfId="50147"/>
    <cellStyle name="20% - Accent4 2 7 4 3" xfId="36143"/>
    <cellStyle name="20% - Accent4 2 7 5" xfId="15130"/>
    <cellStyle name="20% - Accent4 2 7 5 2" xfId="43144"/>
    <cellStyle name="20% - Accent4 2 7 6" xfId="29140"/>
    <cellStyle name="20% - Accent4 2 8" xfId="1956"/>
    <cellStyle name="20% - Accent4 2 8 2" xfId="5475"/>
    <cellStyle name="20% - Accent4 2 8 2 2" xfId="12482"/>
    <cellStyle name="20% - Accent4 2 8 2 2 2" xfId="26486"/>
    <cellStyle name="20% - Accent4 2 8 2 2 2 2" xfId="54500"/>
    <cellStyle name="20% - Accent4 2 8 2 2 3" xfId="40496"/>
    <cellStyle name="20% - Accent4 2 8 2 3" xfId="19483"/>
    <cellStyle name="20% - Accent4 2 8 2 3 2" xfId="47497"/>
    <cellStyle name="20% - Accent4 2 8 2 4" xfId="33493"/>
    <cellStyle name="20% - Accent4 2 8 3" xfId="8981"/>
    <cellStyle name="20% - Accent4 2 8 3 2" xfId="22985"/>
    <cellStyle name="20% - Accent4 2 8 3 2 2" xfId="50999"/>
    <cellStyle name="20% - Accent4 2 8 3 3" xfId="36995"/>
    <cellStyle name="20% - Accent4 2 8 4" xfId="15982"/>
    <cellStyle name="20% - Accent4 2 8 4 2" xfId="43996"/>
    <cellStyle name="20% - Accent4 2 8 5" xfId="29992"/>
    <cellStyle name="20% - Accent4 2 9" xfId="3748"/>
    <cellStyle name="20% - Accent4 2 9 2" xfId="10755"/>
    <cellStyle name="20% - Accent4 2 9 2 2" xfId="24759"/>
    <cellStyle name="20% - Accent4 2 9 2 2 2" xfId="52773"/>
    <cellStyle name="20% - Accent4 2 9 2 3" xfId="38769"/>
    <cellStyle name="20% - Accent4 2 9 3" xfId="17756"/>
    <cellStyle name="20% - Accent4 2 9 3 2" xfId="45770"/>
    <cellStyle name="20% - Accent4 2 9 4" xfId="31766"/>
    <cellStyle name="20% - Accent4 3" xfId="174"/>
    <cellStyle name="20% - Accent4 3 10" xfId="7238"/>
    <cellStyle name="20% - Accent4 3 10 2" xfId="21242"/>
    <cellStyle name="20% - Accent4 3 10 2 2" xfId="49256"/>
    <cellStyle name="20% - Accent4 3 10 3" xfId="35252"/>
    <cellStyle name="20% - Accent4 3 11" xfId="14239"/>
    <cellStyle name="20% - Accent4 3 11 2" xfId="42253"/>
    <cellStyle name="20% - Accent4 3 12" xfId="28249"/>
    <cellStyle name="20% - Accent4 3 13" xfId="56370"/>
    <cellStyle name="20% - Accent4 3 2" xfId="230"/>
    <cellStyle name="20% - Accent4 3 2 10" xfId="14288"/>
    <cellStyle name="20% - Accent4 3 2 10 2" xfId="42302"/>
    <cellStyle name="20% - Accent4 3 2 11" xfId="28298"/>
    <cellStyle name="20% - Accent4 3 2 2" xfId="355"/>
    <cellStyle name="20% - Accent4 3 2 2 2" xfId="646"/>
    <cellStyle name="20% - Accent4 3 2 2 2 2" xfId="1524"/>
    <cellStyle name="20% - Accent4 3 2 2 2 2 2" xfId="3292"/>
    <cellStyle name="20% - Accent4 3 2 2 2 2 2 2" xfId="6796"/>
    <cellStyle name="20% - Accent4 3 2 2 2 2 2 2 2" xfId="13803"/>
    <cellStyle name="20% - Accent4 3 2 2 2 2 2 2 2 2" xfId="27807"/>
    <cellStyle name="20% - Accent4 3 2 2 2 2 2 2 2 2 2" xfId="55821"/>
    <cellStyle name="20% - Accent4 3 2 2 2 2 2 2 2 3" xfId="41817"/>
    <cellStyle name="20% - Accent4 3 2 2 2 2 2 2 3" xfId="20804"/>
    <cellStyle name="20% - Accent4 3 2 2 2 2 2 2 3 2" xfId="48818"/>
    <cellStyle name="20% - Accent4 3 2 2 2 2 2 2 4" xfId="34814"/>
    <cellStyle name="20% - Accent4 3 2 2 2 2 2 3" xfId="10302"/>
    <cellStyle name="20% - Accent4 3 2 2 2 2 2 3 2" xfId="24306"/>
    <cellStyle name="20% - Accent4 3 2 2 2 2 2 3 2 2" xfId="52320"/>
    <cellStyle name="20% - Accent4 3 2 2 2 2 2 3 3" xfId="38316"/>
    <cellStyle name="20% - Accent4 3 2 2 2 2 2 4" xfId="17303"/>
    <cellStyle name="20% - Accent4 3 2 2 2 2 2 4 2" xfId="45317"/>
    <cellStyle name="20% - Accent4 3 2 2 2 2 2 5" xfId="31313"/>
    <cellStyle name="20% - Accent4 3 2 2 2 2 3" xfId="5044"/>
    <cellStyle name="20% - Accent4 3 2 2 2 2 3 2" xfId="12051"/>
    <cellStyle name="20% - Accent4 3 2 2 2 2 3 2 2" xfId="26055"/>
    <cellStyle name="20% - Accent4 3 2 2 2 2 3 2 2 2" xfId="54069"/>
    <cellStyle name="20% - Accent4 3 2 2 2 2 3 2 3" xfId="40065"/>
    <cellStyle name="20% - Accent4 3 2 2 2 2 3 3" xfId="19052"/>
    <cellStyle name="20% - Accent4 3 2 2 2 2 3 3 2" xfId="47066"/>
    <cellStyle name="20% - Accent4 3 2 2 2 2 3 4" xfId="33062"/>
    <cellStyle name="20% - Accent4 3 2 2 2 2 4" xfId="8550"/>
    <cellStyle name="20% - Accent4 3 2 2 2 2 4 2" xfId="22554"/>
    <cellStyle name="20% - Accent4 3 2 2 2 2 4 2 2" xfId="50568"/>
    <cellStyle name="20% - Accent4 3 2 2 2 2 4 3" xfId="36564"/>
    <cellStyle name="20% - Accent4 3 2 2 2 2 5" xfId="15551"/>
    <cellStyle name="20% - Accent4 3 2 2 2 2 5 2" xfId="43565"/>
    <cellStyle name="20% - Accent4 3 2 2 2 2 6" xfId="29561"/>
    <cellStyle name="20% - Accent4 3 2 2 2 3" xfId="2417"/>
    <cellStyle name="20% - Accent4 3 2 2 2 3 2" xfId="5921"/>
    <cellStyle name="20% - Accent4 3 2 2 2 3 2 2" xfId="12928"/>
    <cellStyle name="20% - Accent4 3 2 2 2 3 2 2 2" xfId="26932"/>
    <cellStyle name="20% - Accent4 3 2 2 2 3 2 2 2 2" xfId="54946"/>
    <cellStyle name="20% - Accent4 3 2 2 2 3 2 2 3" xfId="40942"/>
    <cellStyle name="20% - Accent4 3 2 2 2 3 2 3" xfId="19929"/>
    <cellStyle name="20% - Accent4 3 2 2 2 3 2 3 2" xfId="47943"/>
    <cellStyle name="20% - Accent4 3 2 2 2 3 2 4" xfId="33939"/>
    <cellStyle name="20% - Accent4 3 2 2 2 3 3" xfId="9427"/>
    <cellStyle name="20% - Accent4 3 2 2 2 3 3 2" xfId="23431"/>
    <cellStyle name="20% - Accent4 3 2 2 2 3 3 2 2" xfId="51445"/>
    <cellStyle name="20% - Accent4 3 2 2 2 3 3 3" xfId="37441"/>
    <cellStyle name="20% - Accent4 3 2 2 2 3 4" xfId="16428"/>
    <cellStyle name="20% - Accent4 3 2 2 2 3 4 2" xfId="44442"/>
    <cellStyle name="20% - Accent4 3 2 2 2 3 5" xfId="30438"/>
    <cellStyle name="20% - Accent4 3 2 2 2 4" xfId="4169"/>
    <cellStyle name="20% - Accent4 3 2 2 2 4 2" xfId="11176"/>
    <cellStyle name="20% - Accent4 3 2 2 2 4 2 2" xfId="25180"/>
    <cellStyle name="20% - Accent4 3 2 2 2 4 2 2 2" xfId="53194"/>
    <cellStyle name="20% - Accent4 3 2 2 2 4 2 3" xfId="39190"/>
    <cellStyle name="20% - Accent4 3 2 2 2 4 3" xfId="18177"/>
    <cellStyle name="20% - Accent4 3 2 2 2 4 3 2" xfId="46191"/>
    <cellStyle name="20% - Accent4 3 2 2 2 4 4" xfId="32187"/>
    <cellStyle name="20% - Accent4 3 2 2 2 5" xfId="7675"/>
    <cellStyle name="20% - Accent4 3 2 2 2 5 2" xfId="21679"/>
    <cellStyle name="20% - Accent4 3 2 2 2 5 2 2" xfId="49693"/>
    <cellStyle name="20% - Accent4 3 2 2 2 5 3" xfId="35689"/>
    <cellStyle name="20% - Accent4 3 2 2 2 6" xfId="14676"/>
    <cellStyle name="20% - Accent4 3 2 2 2 6 2" xfId="42690"/>
    <cellStyle name="20% - Accent4 3 2 2 2 7" xfId="28686"/>
    <cellStyle name="20% - Accent4 3 2 2 3" xfId="937"/>
    <cellStyle name="20% - Accent4 3 2 2 3 2" xfId="1815"/>
    <cellStyle name="20% - Accent4 3 2 2 3 2 2" xfId="3583"/>
    <cellStyle name="20% - Accent4 3 2 2 3 2 2 2" xfId="7087"/>
    <cellStyle name="20% - Accent4 3 2 2 3 2 2 2 2" xfId="14094"/>
    <cellStyle name="20% - Accent4 3 2 2 3 2 2 2 2 2" xfId="28098"/>
    <cellStyle name="20% - Accent4 3 2 2 3 2 2 2 2 2 2" xfId="56112"/>
    <cellStyle name="20% - Accent4 3 2 2 3 2 2 2 2 3" xfId="42108"/>
    <cellStyle name="20% - Accent4 3 2 2 3 2 2 2 3" xfId="21095"/>
    <cellStyle name="20% - Accent4 3 2 2 3 2 2 2 3 2" xfId="49109"/>
    <cellStyle name="20% - Accent4 3 2 2 3 2 2 2 4" xfId="35105"/>
    <cellStyle name="20% - Accent4 3 2 2 3 2 2 3" xfId="10593"/>
    <cellStyle name="20% - Accent4 3 2 2 3 2 2 3 2" xfId="24597"/>
    <cellStyle name="20% - Accent4 3 2 2 3 2 2 3 2 2" xfId="52611"/>
    <cellStyle name="20% - Accent4 3 2 2 3 2 2 3 3" xfId="38607"/>
    <cellStyle name="20% - Accent4 3 2 2 3 2 2 4" xfId="17594"/>
    <cellStyle name="20% - Accent4 3 2 2 3 2 2 4 2" xfId="45608"/>
    <cellStyle name="20% - Accent4 3 2 2 3 2 2 5" xfId="31604"/>
    <cellStyle name="20% - Accent4 3 2 2 3 2 3" xfId="5335"/>
    <cellStyle name="20% - Accent4 3 2 2 3 2 3 2" xfId="12342"/>
    <cellStyle name="20% - Accent4 3 2 2 3 2 3 2 2" xfId="26346"/>
    <cellStyle name="20% - Accent4 3 2 2 3 2 3 2 2 2" xfId="54360"/>
    <cellStyle name="20% - Accent4 3 2 2 3 2 3 2 3" xfId="40356"/>
    <cellStyle name="20% - Accent4 3 2 2 3 2 3 3" xfId="19343"/>
    <cellStyle name="20% - Accent4 3 2 2 3 2 3 3 2" xfId="47357"/>
    <cellStyle name="20% - Accent4 3 2 2 3 2 3 4" xfId="33353"/>
    <cellStyle name="20% - Accent4 3 2 2 3 2 4" xfId="8841"/>
    <cellStyle name="20% - Accent4 3 2 2 3 2 4 2" xfId="22845"/>
    <cellStyle name="20% - Accent4 3 2 2 3 2 4 2 2" xfId="50859"/>
    <cellStyle name="20% - Accent4 3 2 2 3 2 4 3" xfId="36855"/>
    <cellStyle name="20% - Accent4 3 2 2 3 2 5" xfId="15842"/>
    <cellStyle name="20% - Accent4 3 2 2 3 2 5 2" xfId="43856"/>
    <cellStyle name="20% - Accent4 3 2 2 3 2 6" xfId="29852"/>
    <cellStyle name="20% - Accent4 3 2 2 3 3" xfId="2708"/>
    <cellStyle name="20% - Accent4 3 2 2 3 3 2" xfId="6212"/>
    <cellStyle name="20% - Accent4 3 2 2 3 3 2 2" xfId="13219"/>
    <cellStyle name="20% - Accent4 3 2 2 3 3 2 2 2" xfId="27223"/>
    <cellStyle name="20% - Accent4 3 2 2 3 3 2 2 2 2" xfId="55237"/>
    <cellStyle name="20% - Accent4 3 2 2 3 3 2 2 3" xfId="41233"/>
    <cellStyle name="20% - Accent4 3 2 2 3 3 2 3" xfId="20220"/>
    <cellStyle name="20% - Accent4 3 2 2 3 3 2 3 2" xfId="48234"/>
    <cellStyle name="20% - Accent4 3 2 2 3 3 2 4" xfId="34230"/>
    <cellStyle name="20% - Accent4 3 2 2 3 3 3" xfId="9718"/>
    <cellStyle name="20% - Accent4 3 2 2 3 3 3 2" xfId="23722"/>
    <cellStyle name="20% - Accent4 3 2 2 3 3 3 2 2" xfId="51736"/>
    <cellStyle name="20% - Accent4 3 2 2 3 3 3 3" xfId="37732"/>
    <cellStyle name="20% - Accent4 3 2 2 3 3 4" xfId="16719"/>
    <cellStyle name="20% - Accent4 3 2 2 3 3 4 2" xfId="44733"/>
    <cellStyle name="20% - Accent4 3 2 2 3 3 5" xfId="30729"/>
    <cellStyle name="20% - Accent4 3 2 2 3 4" xfId="4460"/>
    <cellStyle name="20% - Accent4 3 2 2 3 4 2" xfId="11467"/>
    <cellStyle name="20% - Accent4 3 2 2 3 4 2 2" xfId="25471"/>
    <cellStyle name="20% - Accent4 3 2 2 3 4 2 2 2" xfId="53485"/>
    <cellStyle name="20% - Accent4 3 2 2 3 4 2 3" xfId="39481"/>
    <cellStyle name="20% - Accent4 3 2 2 3 4 3" xfId="18468"/>
    <cellStyle name="20% - Accent4 3 2 2 3 4 3 2" xfId="46482"/>
    <cellStyle name="20% - Accent4 3 2 2 3 4 4" xfId="32478"/>
    <cellStyle name="20% - Accent4 3 2 2 3 5" xfId="7966"/>
    <cellStyle name="20% - Accent4 3 2 2 3 5 2" xfId="21970"/>
    <cellStyle name="20% - Accent4 3 2 2 3 5 2 2" xfId="49984"/>
    <cellStyle name="20% - Accent4 3 2 2 3 5 3" xfId="35980"/>
    <cellStyle name="20% - Accent4 3 2 2 3 6" xfId="14967"/>
    <cellStyle name="20% - Accent4 3 2 2 3 6 2" xfId="42981"/>
    <cellStyle name="20% - Accent4 3 2 2 3 7" xfId="28977"/>
    <cellStyle name="20% - Accent4 3 2 2 4" xfId="1233"/>
    <cellStyle name="20% - Accent4 3 2 2 4 2" xfId="3001"/>
    <cellStyle name="20% - Accent4 3 2 2 4 2 2" xfId="6505"/>
    <cellStyle name="20% - Accent4 3 2 2 4 2 2 2" xfId="13512"/>
    <cellStyle name="20% - Accent4 3 2 2 4 2 2 2 2" xfId="27516"/>
    <cellStyle name="20% - Accent4 3 2 2 4 2 2 2 2 2" xfId="55530"/>
    <cellStyle name="20% - Accent4 3 2 2 4 2 2 2 3" xfId="41526"/>
    <cellStyle name="20% - Accent4 3 2 2 4 2 2 3" xfId="20513"/>
    <cellStyle name="20% - Accent4 3 2 2 4 2 2 3 2" xfId="48527"/>
    <cellStyle name="20% - Accent4 3 2 2 4 2 2 4" xfId="34523"/>
    <cellStyle name="20% - Accent4 3 2 2 4 2 3" xfId="10011"/>
    <cellStyle name="20% - Accent4 3 2 2 4 2 3 2" xfId="24015"/>
    <cellStyle name="20% - Accent4 3 2 2 4 2 3 2 2" xfId="52029"/>
    <cellStyle name="20% - Accent4 3 2 2 4 2 3 3" xfId="38025"/>
    <cellStyle name="20% - Accent4 3 2 2 4 2 4" xfId="17012"/>
    <cellStyle name="20% - Accent4 3 2 2 4 2 4 2" xfId="45026"/>
    <cellStyle name="20% - Accent4 3 2 2 4 2 5" xfId="31022"/>
    <cellStyle name="20% - Accent4 3 2 2 4 3" xfId="4753"/>
    <cellStyle name="20% - Accent4 3 2 2 4 3 2" xfId="11760"/>
    <cellStyle name="20% - Accent4 3 2 2 4 3 2 2" xfId="25764"/>
    <cellStyle name="20% - Accent4 3 2 2 4 3 2 2 2" xfId="53778"/>
    <cellStyle name="20% - Accent4 3 2 2 4 3 2 3" xfId="39774"/>
    <cellStyle name="20% - Accent4 3 2 2 4 3 3" xfId="18761"/>
    <cellStyle name="20% - Accent4 3 2 2 4 3 3 2" xfId="46775"/>
    <cellStyle name="20% - Accent4 3 2 2 4 3 4" xfId="32771"/>
    <cellStyle name="20% - Accent4 3 2 2 4 4" xfId="8259"/>
    <cellStyle name="20% - Accent4 3 2 2 4 4 2" xfId="22263"/>
    <cellStyle name="20% - Accent4 3 2 2 4 4 2 2" xfId="50277"/>
    <cellStyle name="20% - Accent4 3 2 2 4 4 3" xfId="36273"/>
    <cellStyle name="20% - Accent4 3 2 2 4 5" xfId="15260"/>
    <cellStyle name="20% - Accent4 3 2 2 4 5 2" xfId="43274"/>
    <cellStyle name="20% - Accent4 3 2 2 4 6" xfId="29270"/>
    <cellStyle name="20% - Accent4 3 2 2 5" xfId="2126"/>
    <cellStyle name="20% - Accent4 3 2 2 5 2" xfId="5630"/>
    <cellStyle name="20% - Accent4 3 2 2 5 2 2" xfId="12637"/>
    <cellStyle name="20% - Accent4 3 2 2 5 2 2 2" xfId="26641"/>
    <cellStyle name="20% - Accent4 3 2 2 5 2 2 2 2" xfId="54655"/>
    <cellStyle name="20% - Accent4 3 2 2 5 2 2 3" xfId="40651"/>
    <cellStyle name="20% - Accent4 3 2 2 5 2 3" xfId="19638"/>
    <cellStyle name="20% - Accent4 3 2 2 5 2 3 2" xfId="47652"/>
    <cellStyle name="20% - Accent4 3 2 2 5 2 4" xfId="33648"/>
    <cellStyle name="20% - Accent4 3 2 2 5 3" xfId="9136"/>
    <cellStyle name="20% - Accent4 3 2 2 5 3 2" xfId="23140"/>
    <cellStyle name="20% - Accent4 3 2 2 5 3 2 2" xfId="51154"/>
    <cellStyle name="20% - Accent4 3 2 2 5 3 3" xfId="37150"/>
    <cellStyle name="20% - Accent4 3 2 2 5 4" xfId="16137"/>
    <cellStyle name="20% - Accent4 3 2 2 5 4 2" xfId="44151"/>
    <cellStyle name="20% - Accent4 3 2 2 5 5" xfId="30147"/>
    <cellStyle name="20% - Accent4 3 2 2 6" xfId="3878"/>
    <cellStyle name="20% - Accent4 3 2 2 6 2" xfId="10885"/>
    <cellStyle name="20% - Accent4 3 2 2 6 2 2" xfId="24889"/>
    <cellStyle name="20% - Accent4 3 2 2 6 2 2 2" xfId="52903"/>
    <cellStyle name="20% - Accent4 3 2 2 6 2 3" xfId="38899"/>
    <cellStyle name="20% - Accent4 3 2 2 6 3" xfId="17886"/>
    <cellStyle name="20% - Accent4 3 2 2 6 3 2" xfId="45900"/>
    <cellStyle name="20% - Accent4 3 2 2 6 4" xfId="31896"/>
    <cellStyle name="20% - Accent4 3 2 2 7" xfId="7384"/>
    <cellStyle name="20% - Accent4 3 2 2 7 2" xfId="21388"/>
    <cellStyle name="20% - Accent4 3 2 2 7 2 2" xfId="49402"/>
    <cellStyle name="20% - Accent4 3 2 2 7 3" xfId="35398"/>
    <cellStyle name="20% - Accent4 3 2 2 8" xfId="14385"/>
    <cellStyle name="20% - Accent4 3 2 2 8 2" xfId="42399"/>
    <cellStyle name="20% - Accent4 3 2 2 9" xfId="28395"/>
    <cellStyle name="20% - Accent4 3 2 3" xfId="452"/>
    <cellStyle name="20% - Accent4 3 2 3 2" xfId="743"/>
    <cellStyle name="20% - Accent4 3 2 3 2 2" xfId="1621"/>
    <cellStyle name="20% - Accent4 3 2 3 2 2 2" xfId="3389"/>
    <cellStyle name="20% - Accent4 3 2 3 2 2 2 2" xfId="6893"/>
    <cellStyle name="20% - Accent4 3 2 3 2 2 2 2 2" xfId="13900"/>
    <cellStyle name="20% - Accent4 3 2 3 2 2 2 2 2 2" xfId="27904"/>
    <cellStyle name="20% - Accent4 3 2 3 2 2 2 2 2 2 2" xfId="55918"/>
    <cellStyle name="20% - Accent4 3 2 3 2 2 2 2 2 3" xfId="41914"/>
    <cellStyle name="20% - Accent4 3 2 3 2 2 2 2 3" xfId="20901"/>
    <cellStyle name="20% - Accent4 3 2 3 2 2 2 2 3 2" xfId="48915"/>
    <cellStyle name="20% - Accent4 3 2 3 2 2 2 2 4" xfId="34911"/>
    <cellStyle name="20% - Accent4 3 2 3 2 2 2 3" xfId="10399"/>
    <cellStyle name="20% - Accent4 3 2 3 2 2 2 3 2" xfId="24403"/>
    <cellStyle name="20% - Accent4 3 2 3 2 2 2 3 2 2" xfId="52417"/>
    <cellStyle name="20% - Accent4 3 2 3 2 2 2 3 3" xfId="38413"/>
    <cellStyle name="20% - Accent4 3 2 3 2 2 2 4" xfId="17400"/>
    <cellStyle name="20% - Accent4 3 2 3 2 2 2 4 2" xfId="45414"/>
    <cellStyle name="20% - Accent4 3 2 3 2 2 2 5" xfId="31410"/>
    <cellStyle name="20% - Accent4 3 2 3 2 2 3" xfId="5141"/>
    <cellStyle name="20% - Accent4 3 2 3 2 2 3 2" xfId="12148"/>
    <cellStyle name="20% - Accent4 3 2 3 2 2 3 2 2" xfId="26152"/>
    <cellStyle name="20% - Accent4 3 2 3 2 2 3 2 2 2" xfId="54166"/>
    <cellStyle name="20% - Accent4 3 2 3 2 2 3 2 3" xfId="40162"/>
    <cellStyle name="20% - Accent4 3 2 3 2 2 3 3" xfId="19149"/>
    <cellStyle name="20% - Accent4 3 2 3 2 2 3 3 2" xfId="47163"/>
    <cellStyle name="20% - Accent4 3 2 3 2 2 3 4" xfId="33159"/>
    <cellStyle name="20% - Accent4 3 2 3 2 2 4" xfId="8647"/>
    <cellStyle name="20% - Accent4 3 2 3 2 2 4 2" xfId="22651"/>
    <cellStyle name="20% - Accent4 3 2 3 2 2 4 2 2" xfId="50665"/>
    <cellStyle name="20% - Accent4 3 2 3 2 2 4 3" xfId="36661"/>
    <cellStyle name="20% - Accent4 3 2 3 2 2 5" xfId="15648"/>
    <cellStyle name="20% - Accent4 3 2 3 2 2 5 2" xfId="43662"/>
    <cellStyle name="20% - Accent4 3 2 3 2 2 6" xfId="29658"/>
    <cellStyle name="20% - Accent4 3 2 3 2 3" xfId="2514"/>
    <cellStyle name="20% - Accent4 3 2 3 2 3 2" xfId="6018"/>
    <cellStyle name="20% - Accent4 3 2 3 2 3 2 2" xfId="13025"/>
    <cellStyle name="20% - Accent4 3 2 3 2 3 2 2 2" xfId="27029"/>
    <cellStyle name="20% - Accent4 3 2 3 2 3 2 2 2 2" xfId="55043"/>
    <cellStyle name="20% - Accent4 3 2 3 2 3 2 2 3" xfId="41039"/>
    <cellStyle name="20% - Accent4 3 2 3 2 3 2 3" xfId="20026"/>
    <cellStyle name="20% - Accent4 3 2 3 2 3 2 3 2" xfId="48040"/>
    <cellStyle name="20% - Accent4 3 2 3 2 3 2 4" xfId="34036"/>
    <cellStyle name="20% - Accent4 3 2 3 2 3 3" xfId="9524"/>
    <cellStyle name="20% - Accent4 3 2 3 2 3 3 2" xfId="23528"/>
    <cellStyle name="20% - Accent4 3 2 3 2 3 3 2 2" xfId="51542"/>
    <cellStyle name="20% - Accent4 3 2 3 2 3 3 3" xfId="37538"/>
    <cellStyle name="20% - Accent4 3 2 3 2 3 4" xfId="16525"/>
    <cellStyle name="20% - Accent4 3 2 3 2 3 4 2" xfId="44539"/>
    <cellStyle name="20% - Accent4 3 2 3 2 3 5" xfId="30535"/>
    <cellStyle name="20% - Accent4 3 2 3 2 4" xfId="4266"/>
    <cellStyle name="20% - Accent4 3 2 3 2 4 2" xfId="11273"/>
    <cellStyle name="20% - Accent4 3 2 3 2 4 2 2" xfId="25277"/>
    <cellStyle name="20% - Accent4 3 2 3 2 4 2 2 2" xfId="53291"/>
    <cellStyle name="20% - Accent4 3 2 3 2 4 2 3" xfId="39287"/>
    <cellStyle name="20% - Accent4 3 2 3 2 4 3" xfId="18274"/>
    <cellStyle name="20% - Accent4 3 2 3 2 4 3 2" xfId="46288"/>
    <cellStyle name="20% - Accent4 3 2 3 2 4 4" xfId="32284"/>
    <cellStyle name="20% - Accent4 3 2 3 2 5" xfId="7772"/>
    <cellStyle name="20% - Accent4 3 2 3 2 5 2" xfId="21776"/>
    <cellStyle name="20% - Accent4 3 2 3 2 5 2 2" xfId="49790"/>
    <cellStyle name="20% - Accent4 3 2 3 2 5 3" xfId="35786"/>
    <cellStyle name="20% - Accent4 3 2 3 2 6" xfId="14773"/>
    <cellStyle name="20% - Accent4 3 2 3 2 6 2" xfId="42787"/>
    <cellStyle name="20% - Accent4 3 2 3 2 7" xfId="28783"/>
    <cellStyle name="20% - Accent4 3 2 3 3" xfId="1034"/>
    <cellStyle name="20% - Accent4 3 2 3 3 2" xfId="1912"/>
    <cellStyle name="20% - Accent4 3 2 3 3 2 2" xfId="3680"/>
    <cellStyle name="20% - Accent4 3 2 3 3 2 2 2" xfId="7184"/>
    <cellStyle name="20% - Accent4 3 2 3 3 2 2 2 2" xfId="14191"/>
    <cellStyle name="20% - Accent4 3 2 3 3 2 2 2 2 2" xfId="28195"/>
    <cellStyle name="20% - Accent4 3 2 3 3 2 2 2 2 2 2" xfId="56209"/>
    <cellStyle name="20% - Accent4 3 2 3 3 2 2 2 2 3" xfId="42205"/>
    <cellStyle name="20% - Accent4 3 2 3 3 2 2 2 3" xfId="21192"/>
    <cellStyle name="20% - Accent4 3 2 3 3 2 2 2 3 2" xfId="49206"/>
    <cellStyle name="20% - Accent4 3 2 3 3 2 2 2 4" xfId="35202"/>
    <cellStyle name="20% - Accent4 3 2 3 3 2 2 3" xfId="10690"/>
    <cellStyle name="20% - Accent4 3 2 3 3 2 2 3 2" xfId="24694"/>
    <cellStyle name="20% - Accent4 3 2 3 3 2 2 3 2 2" xfId="52708"/>
    <cellStyle name="20% - Accent4 3 2 3 3 2 2 3 3" xfId="38704"/>
    <cellStyle name="20% - Accent4 3 2 3 3 2 2 4" xfId="17691"/>
    <cellStyle name="20% - Accent4 3 2 3 3 2 2 4 2" xfId="45705"/>
    <cellStyle name="20% - Accent4 3 2 3 3 2 2 5" xfId="31701"/>
    <cellStyle name="20% - Accent4 3 2 3 3 2 3" xfId="5432"/>
    <cellStyle name="20% - Accent4 3 2 3 3 2 3 2" xfId="12439"/>
    <cellStyle name="20% - Accent4 3 2 3 3 2 3 2 2" xfId="26443"/>
    <cellStyle name="20% - Accent4 3 2 3 3 2 3 2 2 2" xfId="54457"/>
    <cellStyle name="20% - Accent4 3 2 3 3 2 3 2 3" xfId="40453"/>
    <cellStyle name="20% - Accent4 3 2 3 3 2 3 3" xfId="19440"/>
    <cellStyle name="20% - Accent4 3 2 3 3 2 3 3 2" xfId="47454"/>
    <cellStyle name="20% - Accent4 3 2 3 3 2 3 4" xfId="33450"/>
    <cellStyle name="20% - Accent4 3 2 3 3 2 4" xfId="8938"/>
    <cellStyle name="20% - Accent4 3 2 3 3 2 4 2" xfId="22942"/>
    <cellStyle name="20% - Accent4 3 2 3 3 2 4 2 2" xfId="50956"/>
    <cellStyle name="20% - Accent4 3 2 3 3 2 4 3" xfId="36952"/>
    <cellStyle name="20% - Accent4 3 2 3 3 2 5" xfId="15939"/>
    <cellStyle name="20% - Accent4 3 2 3 3 2 5 2" xfId="43953"/>
    <cellStyle name="20% - Accent4 3 2 3 3 2 6" xfId="29949"/>
    <cellStyle name="20% - Accent4 3 2 3 3 3" xfId="2805"/>
    <cellStyle name="20% - Accent4 3 2 3 3 3 2" xfId="6309"/>
    <cellStyle name="20% - Accent4 3 2 3 3 3 2 2" xfId="13316"/>
    <cellStyle name="20% - Accent4 3 2 3 3 3 2 2 2" xfId="27320"/>
    <cellStyle name="20% - Accent4 3 2 3 3 3 2 2 2 2" xfId="55334"/>
    <cellStyle name="20% - Accent4 3 2 3 3 3 2 2 3" xfId="41330"/>
    <cellStyle name="20% - Accent4 3 2 3 3 3 2 3" xfId="20317"/>
    <cellStyle name="20% - Accent4 3 2 3 3 3 2 3 2" xfId="48331"/>
    <cellStyle name="20% - Accent4 3 2 3 3 3 2 4" xfId="34327"/>
    <cellStyle name="20% - Accent4 3 2 3 3 3 3" xfId="9815"/>
    <cellStyle name="20% - Accent4 3 2 3 3 3 3 2" xfId="23819"/>
    <cellStyle name="20% - Accent4 3 2 3 3 3 3 2 2" xfId="51833"/>
    <cellStyle name="20% - Accent4 3 2 3 3 3 3 3" xfId="37829"/>
    <cellStyle name="20% - Accent4 3 2 3 3 3 4" xfId="16816"/>
    <cellStyle name="20% - Accent4 3 2 3 3 3 4 2" xfId="44830"/>
    <cellStyle name="20% - Accent4 3 2 3 3 3 5" xfId="30826"/>
    <cellStyle name="20% - Accent4 3 2 3 3 4" xfId="4557"/>
    <cellStyle name="20% - Accent4 3 2 3 3 4 2" xfId="11564"/>
    <cellStyle name="20% - Accent4 3 2 3 3 4 2 2" xfId="25568"/>
    <cellStyle name="20% - Accent4 3 2 3 3 4 2 2 2" xfId="53582"/>
    <cellStyle name="20% - Accent4 3 2 3 3 4 2 3" xfId="39578"/>
    <cellStyle name="20% - Accent4 3 2 3 3 4 3" xfId="18565"/>
    <cellStyle name="20% - Accent4 3 2 3 3 4 3 2" xfId="46579"/>
    <cellStyle name="20% - Accent4 3 2 3 3 4 4" xfId="32575"/>
    <cellStyle name="20% - Accent4 3 2 3 3 5" xfId="8063"/>
    <cellStyle name="20% - Accent4 3 2 3 3 5 2" xfId="22067"/>
    <cellStyle name="20% - Accent4 3 2 3 3 5 2 2" xfId="50081"/>
    <cellStyle name="20% - Accent4 3 2 3 3 5 3" xfId="36077"/>
    <cellStyle name="20% - Accent4 3 2 3 3 6" xfId="15064"/>
    <cellStyle name="20% - Accent4 3 2 3 3 6 2" xfId="43078"/>
    <cellStyle name="20% - Accent4 3 2 3 3 7" xfId="29074"/>
    <cellStyle name="20% - Accent4 3 2 3 4" xfId="1330"/>
    <cellStyle name="20% - Accent4 3 2 3 4 2" xfId="3098"/>
    <cellStyle name="20% - Accent4 3 2 3 4 2 2" xfId="6602"/>
    <cellStyle name="20% - Accent4 3 2 3 4 2 2 2" xfId="13609"/>
    <cellStyle name="20% - Accent4 3 2 3 4 2 2 2 2" xfId="27613"/>
    <cellStyle name="20% - Accent4 3 2 3 4 2 2 2 2 2" xfId="55627"/>
    <cellStyle name="20% - Accent4 3 2 3 4 2 2 2 3" xfId="41623"/>
    <cellStyle name="20% - Accent4 3 2 3 4 2 2 3" xfId="20610"/>
    <cellStyle name="20% - Accent4 3 2 3 4 2 2 3 2" xfId="48624"/>
    <cellStyle name="20% - Accent4 3 2 3 4 2 2 4" xfId="34620"/>
    <cellStyle name="20% - Accent4 3 2 3 4 2 3" xfId="10108"/>
    <cellStyle name="20% - Accent4 3 2 3 4 2 3 2" xfId="24112"/>
    <cellStyle name="20% - Accent4 3 2 3 4 2 3 2 2" xfId="52126"/>
    <cellStyle name="20% - Accent4 3 2 3 4 2 3 3" xfId="38122"/>
    <cellStyle name="20% - Accent4 3 2 3 4 2 4" xfId="17109"/>
    <cellStyle name="20% - Accent4 3 2 3 4 2 4 2" xfId="45123"/>
    <cellStyle name="20% - Accent4 3 2 3 4 2 5" xfId="31119"/>
    <cellStyle name="20% - Accent4 3 2 3 4 3" xfId="4850"/>
    <cellStyle name="20% - Accent4 3 2 3 4 3 2" xfId="11857"/>
    <cellStyle name="20% - Accent4 3 2 3 4 3 2 2" xfId="25861"/>
    <cellStyle name="20% - Accent4 3 2 3 4 3 2 2 2" xfId="53875"/>
    <cellStyle name="20% - Accent4 3 2 3 4 3 2 3" xfId="39871"/>
    <cellStyle name="20% - Accent4 3 2 3 4 3 3" xfId="18858"/>
    <cellStyle name="20% - Accent4 3 2 3 4 3 3 2" xfId="46872"/>
    <cellStyle name="20% - Accent4 3 2 3 4 3 4" xfId="32868"/>
    <cellStyle name="20% - Accent4 3 2 3 4 4" xfId="8356"/>
    <cellStyle name="20% - Accent4 3 2 3 4 4 2" xfId="22360"/>
    <cellStyle name="20% - Accent4 3 2 3 4 4 2 2" xfId="50374"/>
    <cellStyle name="20% - Accent4 3 2 3 4 4 3" xfId="36370"/>
    <cellStyle name="20% - Accent4 3 2 3 4 5" xfId="15357"/>
    <cellStyle name="20% - Accent4 3 2 3 4 5 2" xfId="43371"/>
    <cellStyle name="20% - Accent4 3 2 3 4 6" xfId="29367"/>
    <cellStyle name="20% - Accent4 3 2 3 5" xfId="2223"/>
    <cellStyle name="20% - Accent4 3 2 3 5 2" xfId="5727"/>
    <cellStyle name="20% - Accent4 3 2 3 5 2 2" xfId="12734"/>
    <cellStyle name="20% - Accent4 3 2 3 5 2 2 2" xfId="26738"/>
    <cellStyle name="20% - Accent4 3 2 3 5 2 2 2 2" xfId="54752"/>
    <cellStyle name="20% - Accent4 3 2 3 5 2 2 3" xfId="40748"/>
    <cellStyle name="20% - Accent4 3 2 3 5 2 3" xfId="19735"/>
    <cellStyle name="20% - Accent4 3 2 3 5 2 3 2" xfId="47749"/>
    <cellStyle name="20% - Accent4 3 2 3 5 2 4" xfId="33745"/>
    <cellStyle name="20% - Accent4 3 2 3 5 3" xfId="9233"/>
    <cellStyle name="20% - Accent4 3 2 3 5 3 2" xfId="23237"/>
    <cellStyle name="20% - Accent4 3 2 3 5 3 2 2" xfId="51251"/>
    <cellStyle name="20% - Accent4 3 2 3 5 3 3" xfId="37247"/>
    <cellStyle name="20% - Accent4 3 2 3 5 4" xfId="16234"/>
    <cellStyle name="20% - Accent4 3 2 3 5 4 2" xfId="44248"/>
    <cellStyle name="20% - Accent4 3 2 3 5 5" xfId="30244"/>
    <cellStyle name="20% - Accent4 3 2 3 6" xfId="3975"/>
    <cellStyle name="20% - Accent4 3 2 3 6 2" xfId="10982"/>
    <cellStyle name="20% - Accent4 3 2 3 6 2 2" xfId="24986"/>
    <cellStyle name="20% - Accent4 3 2 3 6 2 2 2" xfId="53000"/>
    <cellStyle name="20% - Accent4 3 2 3 6 2 3" xfId="38996"/>
    <cellStyle name="20% - Accent4 3 2 3 6 3" xfId="17983"/>
    <cellStyle name="20% - Accent4 3 2 3 6 3 2" xfId="45997"/>
    <cellStyle name="20% - Accent4 3 2 3 6 4" xfId="31993"/>
    <cellStyle name="20% - Accent4 3 2 3 7" xfId="7481"/>
    <cellStyle name="20% - Accent4 3 2 3 7 2" xfId="21485"/>
    <cellStyle name="20% - Accent4 3 2 3 7 2 2" xfId="49499"/>
    <cellStyle name="20% - Accent4 3 2 3 7 3" xfId="35495"/>
    <cellStyle name="20% - Accent4 3 2 3 8" xfId="14482"/>
    <cellStyle name="20% - Accent4 3 2 3 8 2" xfId="42496"/>
    <cellStyle name="20% - Accent4 3 2 3 9" xfId="28492"/>
    <cellStyle name="20% - Accent4 3 2 4" xfId="549"/>
    <cellStyle name="20% - Accent4 3 2 4 2" xfId="1427"/>
    <cellStyle name="20% - Accent4 3 2 4 2 2" xfId="3195"/>
    <cellStyle name="20% - Accent4 3 2 4 2 2 2" xfId="6699"/>
    <cellStyle name="20% - Accent4 3 2 4 2 2 2 2" xfId="13706"/>
    <cellStyle name="20% - Accent4 3 2 4 2 2 2 2 2" xfId="27710"/>
    <cellStyle name="20% - Accent4 3 2 4 2 2 2 2 2 2" xfId="55724"/>
    <cellStyle name="20% - Accent4 3 2 4 2 2 2 2 3" xfId="41720"/>
    <cellStyle name="20% - Accent4 3 2 4 2 2 2 3" xfId="20707"/>
    <cellStyle name="20% - Accent4 3 2 4 2 2 2 3 2" xfId="48721"/>
    <cellStyle name="20% - Accent4 3 2 4 2 2 2 4" xfId="34717"/>
    <cellStyle name="20% - Accent4 3 2 4 2 2 3" xfId="10205"/>
    <cellStyle name="20% - Accent4 3 2 4 2 2 3 2" xfId="24209"/>
    <cellStyle name="20% - Accent4 3 2 4 2 2 3 2 2" xfId="52223"/>
    <cellStyle name="20% - Accent4 3 2 4 2 2 3 3" xfId="38219"/>
    <cellStyle name="20% - Accent4 3 2 4 2 2 4" xfId="17206"/>
    <cellStyle name="20% - Accent4 3 2 4 2 2 4 2" xfId="45220"/>
    <cellStyle name="20% - Accent4 3 2 4 2 2 5" xfId="31216"/>
    <cellStyle name="20% - Accent4 3 2 4 2 3" xfId="4947"/>
    <cellStyle name="20% - Accent4 3 2 4 2 3 2" xfId="11954"/>
    <cellStyle name="20% - Accent4 3 2 4 2 3 2 2" xfId="25958"/>
    <cellStyle name="20% - Accent4 3 2 4 2 3 2 2 2" xfId="53972"/>
    <cellStyle name="20% - Accent4 3 2 4 2 3 2 3" xfId="39968"/>
    <cellStyle name="20% - Accent4 3 2 4 2 3 3" xfId="18955"/>
    <cellStyle name="20% - Accent4 3 2 4 2 3 3 2" xfId="46969"/>
    <cellStyle name="20% - Accent4 3 2 4 2 3 4" xfId="32965"/>
    <cellStyle name="20% - Accent4 3 2 4 2 4" xfId="8453"/>
    <cellStyle name="20% - Accent4 3 2 4 2 4 2" xfId="22457"/>
    <cellStyle name="20% - Accent4 3 2 4 2 4 2 2" xfId="50471"/>
    <cellStyle name="20% - Accent4 3 2 4 2 4 3" xfId="36467"/>
    <cellStyle name="20% - Accent4 3 2 4 2 5" xfId="15454"/>
    <cellStyle name="20% - Accent4 3 2 4 2 5 2" xfId="43468"/>
    <cellStyle name="20% - Accent4 3 2 4 2 6" xfId="29464"/>
    <cellStyle name="20% - Accent4 3 2 4 3" xfId="2320"/>
    <cellStyle name="20% - Accent4 3 2 4 3 2" xfId="5824"/>
    <cellStyle name="20% - Accent4 3 2 4 3 2 2" xfId="12831"/>
    <cellStyle name="20% - Accent4 3 2 4 3 2 2 2" xfId="26835"/>
    <cellStyle name="20% - Accent4 3 2 4 3 2 2 2 2" xfId="54849"/>
    <cellStyle name="20% - Accent4 3 2 4 3 2 2 3" xfId="40845"/>
    <cellStyle name="20% - Accent4 3 2 4 3 2 3" xfId="19832"/>
    <cellStyle name="20% - Accent4 3 2 4 3 2 3 2" xfId="47846"/>
    <cellStyle name="20% - Accent4 3 2 4 3 2 4" xfId="33842"/>
    <cellStyle name="20% - Accent4 3 2 4 3 3" xfId="9330"/>
    <cellStyle name="20% - Accent4 3 2 4 3 3 2" xfId="23334"/>
    <cellStyle name="20% - Accent4 3 2 4 3 3 2 2" xfId="51348"/>
    <cellStyle name="20% - Accent4 3 2 4 3 3 3" xfId="37344"/>
    <cellStyle name="20% - Accent4 3 2 4 3 4" xfId="16331"/>
    <cellStyle name="20% - Accent4 3 2 4 3 4 2" xfId="44345"/>
    <cellStyle name="20% - Accent4 3 2 4 3 5" xfId="30341"/>
    <cellStyle name="20% - Accent4 3 2 4 4" xfId="4072"/>
    <cellStyle name="20% - Accent4 3 2 4 4 2" xfId="11079"/>
    <cellStyle name="20% - Accent4 3 2 4 4 2 2" xfId="25083"/>
    <cellStyle name="20% - Accent4 3 2 4 4 2 2 2" xfId="53097"/>
    <cellStyle name="20% - Accent4 3 2 4 4 2 3" xfId="39093"/>
    <cellStyle name="20% - Accent4 3 2 4 4 3" xfId="18080"/>
    <cellStyle name="20% - Accent4 3 2 4 4 3 2" xfId="46094"/>
    <cellStyle name="20% - Accent4 3 2 4 4 4" xfId="32090"/>
    <cellStyle name="20% - Accent4 3 2 4 5" xfId="7578"/>
    <cellStyle name="20% - Accent4 3 2 4 5 2" xfId="21582"/>
    <cellStyle name="20% - Accent4 3 2 4 5 2 2" xfId="49596"/>
    <cellStyle name="20% - Accent4 3 2 4 5 3" xfId="35592"/>
    <cellStyle name="20% - Accent4 3 2 4 6" xfId="14579"/>
    <cellStyle name="20% - Accent4 3 2 4 6 2" xfId="42593"/>
    <cellStyle name="20% - Accent4 3 2 4 7" xfId="28589"/>
    <cellStyle name="20% - Accent4 3 2 5" xfId="840"/>
    <cellStyle name="20% - Accent4 3 2 5 2" xfId="1718"/>
    <cellStyle name="20% - Accent4 3 2 5 2 2" xfId="3486"/>
    <cellStyle name="20% - Accent4 3 2 5 2 2 2" xfId="6990"/>
    <cellStyle name="20% - Accent4 3 2 5 2 2 2 2" xfId="13997"/>
    <cellStyle name="20% - Accent4 3 2 5 2 2 2 2 2" xfId="28001"/>
    <cellStyle name="20% - Accent4 3 2 5 2 2 2 2 2 2" xfId="56015"/>
    <cellStyle name="20% - Accent4 3 2 5 2 2 2 2 3" xfId="42011"/>
    <cellStyle name="20% - Accent4 3 2 5 2 2 2 3" xfId="20998"/>
    <cellStyle name="20% - Accent4 3 2 5 2 2 2 3 2" xfId="49012"/>
    <cellStyle name="20% - Accent4 3 2 5 2 2 2 4" xfId="35008"/>
    <cellStyle name="20% - Accent4 3 2 5 2 2 3" xfId="10496"/>
    <cellStyle name="20% - Accent4 3 2 5 2 2 3 2" xfId="24500"/>
    <cellStyle name="20% - Accent4 3 2 5 2 2 3 2 2" xfId="52514"/>
    <cellStyle name="20% - Accent4 3 2 5 2 2 3 3" xfId="38510"/>
    <cellStyle name="20% - Accent4 3 2 5 2 2 4" xfId="17497"/>
    <cellStyle name="20% - Accent4 3 2 5 2 2 4 2" xfId="45511"/>
    <cellStyle name="20% - Accent4 3 2 5 2 2 5" xfId="31507"/>
    <cellStyle name="20% - Accent4 3 2 5 2 3" xfId="5238"/>
    <cellStyle name="20% - Accent4 3 2 5 2 3 2" xfId="12245"/>
    <cellStyle name="20% - Accent4 3 2 5 2 3 2 2" xfId="26249"/>
    <cellStyle name="20% - Accent4 3 2 5 2 3 2 2 2" xfId="54263"/>
    <cellStyle name="20% - Accent4 3 2 5 2 3 2 3" xfId="40259"/>
    <cellStyle name="20% - Accent4 3 2 5 2 3 3" xfId="19246"/>
    <cellStyle name="20% - Accent4 3 2 5 2 3 3 2" xfId="47260"/>
    <cellStyle name="20% - Accent4 3 2 5 2 3 4" xfId="33256"/>
    <cellStyle name="20% - Accent4 3 2 5 2 4" xfId="8744"/>
    <cellStyle name="20% - Accent4 3 2 5 2 4 2" xfId="22748"/>
    <cellStyle name="20% - Accent4 3 2 5 2 4 2 2" xfId="50762"/>
    <cellStyle name="20% - Accent4 3 2 5 2 4 3" xfId="36758"/>
    <cellStyle name="20% - Accent4 3 2 5 2 5" xfId="15745"/>
    <cellStyle name="20% - Accent4 3 2 5 2 5 2" xfId="43759"/>
    <cellStyle name="20% - Accent4 3 2 5 2 6" xfId="29755"/>
    <cellStyle name="20% - Accent4 3 2 5 3" xfId="2611"/>
    <cellStyle name="20% - Accent4 3 2 5 3 2" xfId="6115"/>
    <cellStyle name="20% - Accent4 3 2 5 3 2 2" xfId="13122"/>
    <cellStyle name="20% - Accent4 3 2 5 3 2 2 2" xfId="27126"/>
    <cellStyle name="20% - Accent4 3 2 5 3 2 2 2 2" xfId="55140"/>
    <cellStyle name="20% - Accent4 3 2 5 3 2 2 3" xfId="41136"/>
    <cellStyle name="20% - Accent4 3 2 5 3 2 3" xfId="20123"/>
    <cellStyle name="20% - Accent4 3 2 5 3 2 3 2" xfId="48137"/>
    <cellStyle name="20% - Accent4 3 2 5 3 2 4" xfId="34133"/>
    <cellStyle name="20% - Accent4 3 2 5 3 3" xfId="9621"/>
    <cellStyle name="20% - Accent4 3 2 5 3 3 2" xfId="23625"/>
    <cellStyle name="20% - Accent4 3 2 5 3 3 2 2" xfId="51639"/>
    <cellStyle name="20% - Accent4 3 2 5 3 3 3" xfId="37635"/>
    <cellStyle name="20% - Accent4 3 2 5 3 4" xfId="16622"/>
    <cellStyle name="20% - Accent4 3 2 5 3 4 2" xfId="44636"/>
    <cellStyle name="20% - Accent4 3 2 5 3 5" xfId="30632"/>
    <cellStyle name="20% - Accent4 3 2 5 4" xfId="4363"/>
    <cellStyle name="20% - Accent4 3 2 5 4 2" xfId="11370"/>
    <cellStyle name="20% - Accent4 3 2 5 4 2 2" xfId="25374"/>
    <cellStyle name="20% - Accent4 3 2 5 4 2 2 2" xfId="53388"/>
    <cellStyle name="20% - Accent4 3 2 5 4 2 3" xfId="39384"/>
    <cellStyle name="20% - Accent4 3 2 5 4 3" xfId="18371"/>
    <cellStyle name="20% - Accent4 3 2 5 4 3 2" xfId="46385"/>
    <cellStyle name="20% - Accent4 3 2 5 4 4" xfId="32381"/>
    <cellStyle name="20% - Accent4 3 2 5 5" xfId="7869"/>
    <cellStyle name="20% - Accent4 3 2 5 5 2" xfId="21873"/>
    <cellStyle name="20% - Accent4 3 2 5 5 2 2" xfId="49887"/>
    <cellStyle name="20% - Accent4 3 2 5 5 3" xfId="35883"/>
    <cellStyle name="20% - Accent4 3 2 5 6" xfId="14870"/>
    <cellStyle name="20% - Accent4 3 2 5 6 2" xfId="42884"/>
    <cellStyle name="20% - Accent4 3 2 5 7" xfId="28880"/>
    <cellStyle name="20% - Accent4 3 2 6" xfId="1136"/>
    <cellStyle name="20% - Accent4 3 2 6 2" xfId="2904"/>
    <cellStyle name="20% - Accent4 3 2 6 2 2" xfId="6408"/>
    <cellStyle name="20% - Accent4 3 2 6 2 2 2" xfId="13415"/>
    <cellStyle name="20% - Accent4 3 2 6 2 2 2 2" xfId="27419"/>
    <cellStyle name="20% - Accent4 3 2 6 2 2 2 2 2" xfId="55433"/>
    <cellStyle name="20% - Accent4 3 2 6 2 2 2 3" xfId="41429"/>
    <cellStyle name="20% - Accent4 3 2 6 2 2 3" xfId="20416"/>
    <cellStyle name="20% - Accent4 3 2 6 2 2 3 2" xfId="48430"/>
    <cellStyle name="20% - Accent4 3 2 6 2 2 4" xfId="34426"/>
    <cellStyle name="20% - Accent4 3 2 6 2 3" xfId="9914"/>
    <cellStyle name="20% - Accent4 3 2 6 2 3 2" xfId="23918"/>
    <cellStyle name="20% - Accent4 3 2 6 2 3 2 2" xfId="51932"/>
    <cellStyle name="20% - Accent4 3 2 6 2 3 3" xfId="37928"/>
    <cellStyle name="20% - Accent4 3 2 6 2 4" xfId="16915"/>
    <cellStyle name="20% - Accent4 3 2 6 2 4 2" xfId="44929"/>
    <cellStyle name="20% - Accent4 3 2 6 2 5" xfId="30925"/>
    <cellStyle name="20% - Accent4 3 2 6 3" xfId="4656"/>
    <cellStyle name="20% - Accent4 3 2 6 3 2" xfId="11663"/>
    <cellStyle name="20% - Accent4 3 2 6 3 2 2" xfId="25667"/>
    <cellStyle name="20% - Accent4 3 2 6 3 2 2 2" xfId="53681"/>
    <cellStyle name="20% - Accent4 3 2 6 3 2 3" xfId="39677"/>
    <cellStyle name="20% - Accent4 3 2 6 3 3" xfId="18664"/>
    <cellStyle name="20% - Accent4 3 2 6 3 3 2" xfId="46678"/>
    <cellStyle name="20% - Accent4 3 2 6 3 4" xfId="32674"/>
    <cellStyle name="20% - Accent4 3 2 6 4" xfId="8162"/>
    <cellStyle name="20% - Accent4 3 2 6 4 2" xfId="22166"/>
    <cellStyle name="20% - Accent4 3 2 6 4 2 2" xfId="50180"/>
    <cellStyle name="20% - Accent4 3 2 6 4 3" xfId="36176"/>
    <cellStyle name="20% - Accent4 3 2 6 5" xfId="15163"/>
    <cellStyle name="20% - Accent4 3 2 6 5 2" xfId="43177"/>
    <cellStyle name="20% - Accent4 3 2 6 6" xfId="29173"/>
    <cellStyle name="20% - Accent4 3 2 7" xfId="2025"/>
    <cellStyle name="20% - Accent4 3 2 7 2" xfId="5533"/>
    <cellStyle name="20% - Accent4 3 2 7 2 2" xfId="12540"/>
    <cellStyle name="20% - Accent4 3 2 7 2 2 2" xfId="26544"/>
    <cellStyle name="20% - Accent4 3 2 7 2 2 2 2" xfId="54558"/>
    <cellStyle name="20% - Accent4 3 2 7 2 2 3" xfId="40554"/>
    <cellStyle name="20% - Accent4 3 2 7 2 3" xfId="19541"/>
    <cellStyle name="20% - Accent4 3 2 7 2 3 2" xfId="47555"/>
    <cellStyle name="20% - Accent4 3 2 7 2 4" xfId="33551"/>
    <cellStyle name="20% - Accent4 3 2 7 3" xfId="9039"/>
    <cellStyle name="20% - Accent4 3 2 7 3 2" xfId="23043"/>
    <cellStyle name="20% - Accent4 3 2 7 3 2 2" xfId="51057"/>
    <cellStyle name="20% - Accent4 3 2 7 3 3" xfId="37053"/>
    <cellStyle name="20% - Accent4 3 2 7 4" xfId="16040"/>
    <cellStyle name="20% - Accent4 3 2 7 4 2" xfId="44054"/>
    <cellStyle name="20% - Accent4 3 2 7 5" xfId="30050"/>
    <cellStyle name="20% - Accent4 3 2 8" xfId="3781"/>
    <cellStyle name="20% - Accent4 3 2 8 2" xfId="10788"/>
    <cellStyle name="20% - Accent4 3 2 8 2 2" xfId="24792"/>
    <cellStyle name="20% - Accent4 3 2 8 2 2 2" xfId="52806"/>
    <cellStyle name="20% - Accent4 3 2 8 2 3" xfId="38802"/>
    <cellStyle name="20% - Accent4 3 2 8 3" xfId="17789"/>
    <cellStyle name="20% - Accent4 3 2 8 3 2" xfId="45803"/>
    <cellStyle name="20% - Accent4 3 2 8 4" xfId="31799"/>
    <cellStyle name="20% - Accent4 3 2 9" xfId="7287"/>
    <cellStyle name="20% - Accent4 3 2 9 2" xfId="21291"/>
    <cellStyle name="20% - Accent4 3 2 9 2 2" xfId="49305"/>
    <cellStyle name="20% - Accent4 3 2 9 3" xfId="35301"/>
    <cellStyle name="20% - Accent4 3 3" xfId="304"/>
    <cellStyle name="20% - Accent4 3 3 2" xfId="597"/>
    <cellStyle name="20% - Accent4 3 3 2 2" xfId="1475"/>
    <cellStyle name="20% - Accent4 3 3 2 2 2" xfId="3243"/>
    <cellStyle name="20% - Accent4 3 3 2 2 2 2" xfId="6747"/>
    <cellStyle name="20% - Accent4 3 3 2 2 2 2 2" xfId="13754"/>
    <cellStyle name="20% - Accent4 3 3 2 2 2 2 2 2" xfId="27758"/>
    <cellStyle name="20% - Accent4 3 3 2 2 2 2 2 2 2" xfId="55772"/>
    <cellStyle name="20% - Accent4 3 3 2 2 2 2 2 3" xfId="41768"/>
    <cellStyle name="20% - Accent4 3 3 2 2 2 2 3" xfId="20755"/>
    <cellStyle name="20% - Accent4 3 3 2 2 2 2 3 2" xfId="48769"/>
    <cellStyle name="20% - Accent4 3 3 2 2 2 2 4" xfId="34765"/>
    <cellStyle name="20% - Accent4 3 3 2 2 2 3" xfId="10253"/>
    <cellStyle name="20% - Accent4 3 3 2 2 2 3 2" xfId="24257"/>
    <cellStyle name="20% - Accent4 3 3 2 2 2 3 2 2" xfId="52271"/>
    <cellStyle name="20% - Accent4 3 3 2 2 2 3 3" xfId="38267"/>
    <cellStyle name="20% - Accent4 3 3 2 2 2 4" xfId="17254"/>
    <cellStyle name="20% - Accent4 3 3 2 2 2 4 2" xfId="45268"/>
    <cellStyle name="20% - Accent4 3 3 2 2 2 5" xfId="31264"/>
    <cellStyle name="20% - Accent4 3 3 2 2 3" xfId="4995"/>
    <cellStyle name="20% - Accent4 3 3 2 2 3 2" xfId="12002"/>
    <cellStyle name="20% - Accent4 3 3 2 2 3 2 2" xfId="26006"/>
    <cellStyle name="20% - Accent4 3 3 2 2 3 2 2 2" xfId="54020"/>
    <cellStyle name="20% - Accent4 3 3 2 2 3 2 3" xfId="40016"/>
    <cellStyle name="20% - Accent4 3 3 2 2 3 3" xfId="19003"/>
    <cellStyle name="20% - Accent4 3 3 2 2 3 3 2" xfId="47017"/>
    <cellStyle name="20% - Accent4 3 3 2 2 3 4" xfId="33013"/>
    <cellStyle name="20% - Accent4 3 3 2 2 4" xfId="8501"/>
    <cellStyle name="20% - Accent4 3 3 2 2 4 2" xfId="22505"/>
    <cellStyle name="20% - Accent4 3 3 2 2 4 2 2" xfId="50519"/>
    <cellStyle name="20% - Accent4 3 3 2 2 4 3" xfId="36515"/>
    <cellStyle name="20% - Accent4 3 3 2 2 5" xfId="15502"/>
    <cellStyle name="20% - Accent4 3 3 2 2 5 2" xfId="43516"/>
    <cellStyle name="20% - Accent4 3 3 2 2 6" xfId="29512"/>
    <cellStyle name="20% - Accent4 3 3 2 3" xfId="2368"/>
    <cellStyle name="20% - Accent4 3 3 2 3 2" xfId="5872"/>
    <cellStyle name="20% - Accent4 3 3 2 3 2 2" xfId="12879"/>
    <cellStyle name="20% - Accent4 3 3 2 3 2 2 2" xfId="26883"/>
    <cellStyle name="20% - Accent4 3 3 2 3 2 2 2 2" xfId="54897"/>
    <cellStyle name="20% - Accent4 3 3 2 3 2 2 3" xfId="40893"/>
    <cellStyle name="20% - Accent4 3 3 2 3 2 3" xfId="19880"/>
    <cellStyle name="20% - Accent4 3 3 2 3 2 3 2" xfId="47894"/>
    <cellStyle name="20% - Accent4 3 3 2 3 2 4" xfId="33890"/>
    <cellStyle name="20% - Accent4 3 3 2 3 3" xfId="9378"/>
    <cellStyle name="20% - Accent4 3 3 2 3 3 2" xfId="23382"/>
    <cellStyle name="20% - Accent4 3 3 2 3 3 2 2" xfId="51396"/>
    <cellStyle name="20% - Accent4 3 3 2 3 3 3" xfId="37392"/>
    <cellStyle name="20% - Accent4 3 3 2 3 4" xfId="16379"/>
    <cellStyle name="20% - Accent4 3 3 2 3 4 2" xfId="44393"/>
    <cellStyle name="20% - Accent4 3 3 2 3 5" xfId="30389"/>
    <cellStyle name="20% - Accent4 3 3 2 4" xfId="4120"/>
    <cellStyle name="20% - Accent4 3 3 2 4 2" xfId="11127"/>
    <cellStyle name="20% - Accent4 3 3 2 4 2 2" xfId="25131"/>
    <cellStyle name="20% - Accent4 3 3 2 4 2 2 2" xfId="53145"/>
    <cellStyle name="20% - Accent4 3 3 2 4 2 3" xfId="39141"/>
    <cellStyle name="20% - Accent4 3 3 2 4 3" xfId="18128"/>
    <cellStyle name="20% - Accent4 3 3 2 4 3 2" xfId="46142"/>
    <cellStyle name="20% - Accent4 3 3 2 4 4" xfId="32138"/>
    <cellStyle name="20% - Accent4 3 3 2 5" xfId="7626"/>
    <cellStyle name="20% - Accent4 3 3 2 5 2" xfId="21630"/>
    <cellStyle name="20% - Accent4 3 3 2 5 2 2" xfId="49644"/>
    <cellStyle name="20% - Accent4 3 3 2 5 3" xfId="35640"/>
    <cellStyle name="20% - Accent4 3 3 2 6" xfId="14627"/>
    <cellStyle name="20% - Accent4 3 3 2 6 2" xfId="42641"/>
    <cellStyle name="20% - Accent4 3 3 2 7" xfId="28637"/>
    <cellStyle name="20% - Accent4 3 3 3" xfId="888"/>
    <cellStyle name="20% - Accent4 3 3 3 2" xfId="1766"/>
    <cellStyle name="20% - Accent4 3 3 3 2 2" xfId="3534"/>
    <cellStyle name="20% - Accent4 3 3 3 2 2 2" xfId="7038"/>
    <cellStyle name="20% - Accent4 3 3 3 2 2 2 2" xfId="14045"/>
    <cellStyle name="20% - Accent4 3 3 3 2 2 2 2 2" xfId="28049"/>
    <cellStyle name="20% - Accent4 3 3 3 2 2 2 2 2 2" xfId="56063"/>
    <cellStyle name="20% - Accent4 3 3 3 2 2 2 2 3" xfId="42059"/>
    <cellStyle name="20% - Accent4 3 3 3 2 2 2 3" xfId="21046"/>
    <cellStyle name="20% - Accent4 3 3 3 2 2 2 3 2" xfId="49060"/>
    <cellStyle name="20% - Accent4 3 3 3 2 2 2 4" xfId="35056"/>
    <cellStyle name="20% - Accent4 3 3 3 2 2 3" xfId="10544"/>
    <cellStyle name="20% - Accent4 3 3 3 2 2 3 2" xfId="24548"/>
    <cellStyle name="20% - Accent4 3 3 3 2 2 3 2 2" xfId="52562"/>
    <cellStyle name="20% - Accent4 3 3 3 2 2 3 3" xfId="38558"/>
    <cellStyle name="20% - Accent4 3 3 3 2 2 4" xfId="17545"/>
    <cellStyle name="20% - Accent4 3 3 3 2 2 4 2" xfId="45559"/>
    <cellStyle name="20% - Accent4 3 3 3 2 2 5" xfId="31555"/>
    <cellStyle name="20% - Accent4 3 3 3 2 3" xfId="5286"/>
    <cellStyle name="20% - Accent4 3 3 3 2 3 2" xfId="12293"/>
    <cellStyle name="20% - Accent4 3 3 3 2 3 2 2" xfId="26297"/>
    <cellStyle name="20% - Accent4 3 3 3 2 3 2 2 2" xfId="54311"/>
    <cellStyle name="20% - Accent4 3 3 3 2 3 2 3" xfId="40307"/>
    <cellStyle name="20% - Accent4 3 3 3 2 3 3" xfId="19294"/>
    <cellStyle name="20% - Accent4 3 3 3 2 3 3 2" xfId="47308"/>
    <cellStyle name="20% - Accent4 3 3 3 2 3 4" xfId="33304"/>
    <cellStyle name="20% - Accent4 3 3 3 2 4" xfId="8792"/>
    <cellStyle name="20% - Accent4 3 3 3 2 4 2" xfId="22796"/>
    <cellStyle name="20% - Accent4 3 3 3 2 4 2 2" xfId="50810"/>
    <cellStyle name="20% - Accent4 3 3 3 2 4 3" xfId="36806"/>
    <cellStyle name="20% - Accent4 3 3 3 2 5" xfId="15793"/>
    <cellStyle name="20% - Accent4 3 3 3 2 5 2" xfId="43807"/>
    <cellStyle name="20% - Accent4 3 3 3 2 6" xfId="29803"/>
    <cellStyle name="20% - Accent4 3 3 3 3" xfId="2659"/>
    <cellStyle name="20% - Accent4 3 3 3 3 2" xfId="6163"/>
    <cellStyle name="20% - Accent4 3 3 3 3 2 2" xfId="13170"/>
    <cellStyle name="20% - Accent4 3 3 3 3 2 2 2" xfId="27174"/>
    <cellStyle name="20% - Accent4 3 3 3 3 2 2 2 2" xfId="55188"/>
    <cellStyle name="20% - Accent4 3 3 3 3 2 2 3" xfId="41184"/>
    <cellStyle name="20% - Accent4 3 3 3 3 2 3" xfId="20171"/>
    <cellStyle name="20% - Accent4 3 3 3 3 2 3 2" xfId="48185"/>
    <cellStyle name="20% - Accent4 3 3 3 3 2 4" xfId="34181"/>
    <cellStyle name="20% - Accent4 3 3 3 3 3" xfId="9669"/>
    <cellStyle name="20% - Accent4 3 3 3 3 3 2" xfId="23673"/>
    <cellStyle name="20% - Accent4 3 3 3 3 3 2 2" xfId="51687"/>
    <cellStyle name="20% - Accent4 3 3 3 3 3 3" xfId="37683"/>
    <cellStyle name="20% - Accent4 3 3 3 3 4" xfId="16670"/>
    <cellStyle name="20% - Accent4 3 3 3 3 4 2" xfId="44684"/>
    <cellStyle name="20% - Accent4 3 3 3 3 5" xfId="30680"/>
    <cellStyle name="20% - Accent4 3 3 3 4" xfId="4411"/>
    <cellStyle name="20% - Accent4 3 3 3 4 2" xfId="11418"/>
    <cellStyle name="20% - Accent4 3 3 3 4 2 2" xfId="25422"/>
    <cellStyle name="20% - Accent4 3 3 3 4 2 2 2" xfId="53436"/>
    <cellStyle name="20% - Accent4 3 3 3 4 2 3" xfId="39432"/>
    <cellStyle name="20% - Accent4 3 3 3 4 3" xfId="18419"/>
    <cellStyle name="20% - Accent4 3 3 3 4 3 2" xfId="46433"/>
    <cellStyle name="20% - Accent4 3 3 3 4 4" xfId="32429"/>
    <cellStyle name="20% - Accent4 3 3 3 5" xfId="7917"/>
    <cellStyle name="20% - Accent4 3 3 3 5 2" xfId="21921"/>
    <cellStyle name="20% - Accent4 3 3 3 5 2 2" xfId="49935"/>
    <cellStyle name="20% - Accent4 3 3 3 5 3" xfId="35931"/>
    <cellStyle name="20% - Accent4 3 3 3 6" xfId="14918"/>
    <cellStyle name="20% - Accent4 3 3 3 6 2" xfId="42932"/>
    <cellStyle name="20% - Accent4 3 3 3 7" xfId="28928"/>
    <cellStyle name="20% - Accent4 3 3 4" xfId="1184"/>
    <cellStyle name="20% - Accent4 3 3 4 2" xfId="2952"/>
    <cellStyle name="20% - Accent4 3 3 4 2 2" xfId="6456"/>
    <cellStyle name="20% - Accent4 3 3 4 2 2 2" xfId="13463"/>
    <cellStyle name="20% - Accent4 3 3 4 2 2 2 2" xfId="27467"/>
    <cellStyle name="20% - Accent4 3 3 4 2 2 2 2 2" xfId="55481"/>
    <cellStyle name="20% - Accent4 3 3 4 2 2 2 3" xfId="41477"/>
    <cellStyle name="20% - Accent4 3 3 4 2 2 3" xfId="20464"/>
    <cellStyle name="20% - Accent4 3 3 4 2 2 3 2" xfId="48478"/>
    <cellStyle name="20% - Accent4 3 3 4 2 2 4" xfId="34474"/>
    <cellStyle name="20% - Accent4 3 3 4 2 3" xfId="9962"/>
    <cellStyle name="20% - Accent4 3 3 4 2 3 2" xfId="23966"/>
    <cellStyle name="20% - Accent4 3 3 4 2 3 2 2" xfId="51980"/>
    <cellStyle name="20% - Accent4 3 3 4 2 3 3" xfId="37976"/>
    <cellStyle name="20% - Accent4 3 3 4 2 4" xfId="16963"/>
    <cellStyle name="20% - Accent4 3 3 4 2 4 2" xfId="44977"/>
    <cellStyle name="20% - Accent4 3 3 4 2 5" xfId="30973"/>
    <cellStyle name="20% - Accent4 3 3 4 3" xfId="4704"/>
    <cellStyle name="20% - Accent4 3 3 4 3 2" xfId="11711"/>
    <cellStyle name="20% - Accent4 3 3 4 3 2 2" xfId="25715"/>
    <cellStyle name="20% - Accent4 3 3 4 3 2 2 2" xfId="53729"/>
    <cellStyle name="20% - Accent4 3 3 4 3 2 3" xfId="39725"/>
    <cellStyle name="20% - Accent4 3 3 4 3 3" xfId="18712"/>
    <cellStyle name="20% - Accent4 3 3 4 3 3 2" xfId="46726"/>
    <cellStyle name="20% - Accent4 3 3 4 3 4" xfId="32722"/>
    <cellStyle name="20% - Accent4 3 3 4 4" xfId="8210"/>
    <cellStyle name="20% - Accent4 3 3 4 4 2" xfId="22214"/>
    <cellStyle name="20% - Accent4 3 3 4 4 2 2" xfId="50228"/>
    <cellStyle name="20% - Accent4 3 3 4 4 3" xfId="36224"/>
    <cellStyle name="20% - Accent4 3 3 4 5" xfId="15211"/>
    <cellStyle name="20% - Accent4 3 3 4 5 2" xfId="43225"/>
    <cellStyle name="20% - Accent4 3 3 4 6" xfId="29221"/>
    <cellStyle name="20% - Accent4 3 3 5" xfId="2077"/>
    <cellStyle name="20% - Accent4 3 3 5 2" xfId="5581"/>
    <cellStyle name="20% - Accent4 3 3 5 2 2" xfId="12588"/>
    <cellStyle name="20% - Accent4 3 3 5 2 2 2" xfId="26592"/>
    <cellStyle name="20% - Accent4 3 3 5 2 2 2 2" xfId="54606"/>
    <cellStyle name="20% - Accent4 3 3 5 2 2 3" xfId="40602"/>
    <cellStyle name="20% - Accent4 3 3 5 2 3" xfId="19589"/>
    <cellStyle name="20% - Accent4 3 3 5 2 3 2" xfId="47603"/>
    <cellStyle name="20% - Accent4 3 3 5 2 4" xfId="33599"/>
    <cellStyle name="20% - Accent4 3 3 5 3" xfId="9087"/>
    <cellStyle name="20% - Accent4 3 3 5 3 2" xfId="23091"/>
    <cellStyle name="20% - Accent4 3 3 5 3 2 2" xfId="51105"/>
    <cellStyle name="20% - Accent4 3 3 5 3 3" xfId="37101"/>
    <cellStyle name="20% - Accent4 3 3 5 4" xfId="16088"/>
    <cellStyle name="20% - Accent4 3 3 5 4 2" xfId="44102"/>
    <cellStyle name="20% - Accent4 3 3 5 5" xfId="30098"/>
    <cellStyle name="20% - Accent4 3 3 6" xfId="3829"/>
    <cellStyle name="20% - Accent4 3 3 6 2" xfId="10836"/>
    <cellStyle name="20% - Accent4 3 3 6 2 2" xfId="24840"/>
    <cellStyle name="20% - Accent4 3 3 6 2 2 2" xfId="52854"/>
    <cellStyle name="20% - Accent4 3 3 6 2 3" xfId="38850"/>
    <cellStyle name="20% - Accent4 3 3 6 3" xfId="17837"/>
    <cellStyle name="20% - Accent4 3 3 6 3 2" xfId="45851"/>
    <cellStyle name="20% - Accent4 3 3 6 4" xfId="31847"/>
    <cellStyle name="20% - Accent4 3 3 7" xfId="7335"/>
    <cellStyle name="20% - Accent4 3 3 7 2" xfId="21339"/>
    <cellStyle name="20% - Accent4 3 3 7 2 2" xfId="49353"/>
    <cellStyle name="20% - Accent4 3 3 7 3" xfId="35349"/>
    <cellStyle name="20% - Accent4 3 3 8" xfId="14336"/>
    <cellStyle name="20% - Accent4 3 3 8 2" xfId="42350"/>
    <cellStyle name="20% - Accent4 3 3 9" xfId="28346"/>
    <cellStyle name="20% - Accent4 3 4" xfId="403"/>
    <cellStyle name="20% - Accent4 3 4 2" xfId="694"/>
    <cellStyle name="20% - Accent4 3 4 2 2" xfId="1572"/>
    <cellStyle name="20% - Accent4 3 4 2 2 2" xfId="3340"/>
    <cellStyle name="20% - Accent4 3 4 2 2 2 2" xfId="6844"/>
    <cellStyle name="20% - Accent4 3 4 2 2 2 2 2" xfId="13851"/>
    <cellStyle name="20% - Accent4 3 4 2 2 2 2 2 2" xfId="27855"/>
    <cellStyle name="20% - Accent4 3 4 2 2 2 2 2 2 2" xfId="55869"/>
    <cellStyle name="20% - Accent4 3 4 2 2 2 2 2 3" xfId="41865"/>
    <cellStyle name="20% - Accent4 3 4 2 2 2 2 3" xfId="20852"/>
    <cellStyle name="20% - Accent4 3 4 2 2 2 2 3 2" xfId="48866"/>
    <cellStyle name="20% - Accent4 3 4 2 2 2 2 4" xfId="34862"/>
    <cellStyle name="20% - Accent4 3 4 2 2 2 3" xfId="10350"/>
    <cellStyle name="20% - Accent4 3 4 2 2 2 3 2" xfId="24354"/>
    <cellStyle name="20% - Accent4 3 4 2 2 2 3 2 2" xfId="52368"/>
    <cellStyle name="20% - Accent4 3 4 2 2 2 3 3" xfId="38364"/>
    <cellStyle name="20% - Accent4 3 4 2 2 2 4" xfId="17351"/>
    <cellStyle name="20% - Accent4 3 4 2 2 2 4 2" xfId="45365"/>
    <cellStyle name="20% - Accent4 3 4 2 2 2 5" xfId="31361"/>
    <cellStyle name="20% - Accent4 3 4 2 2 3" xfId="5092"/>
    <cellStyle name="20% - Accent4 3 4 2 2 3 2" xfId="12099"/>
    <cellStyle name="20% - Accent4 3 4 2 2 3 2 2" xfId="26103"/>
    <cellStyle name="20% - Accent4 3 4 2 2 3 2 2 2" xfId="54117"/>
    <cellStyle name="20% - Accent4 3 4 2 2 3 2 3" xfId="40113"/>
    <cellStyle name="20% - Accent4 3 4 2 2 3 3" xfId="19100"/>
    <cellStyle name="20% - Accent4 3 4 2 2 3 3 2" xfId="47114"/>
    <cellStyle name="20% - Accent4 3 4 2 2 3 4" xfId="33110"/>
    <cellStyle name="20% - Accent4 3 4 2 2 4" xfId="8598"/>
    <cellStyle name="20% - Accent4 3 4 2 2 4 2" xfId="22602"/>
    <cellStyle name="20% - Accent4 3 4 2 2 4 2 2" xfId="50616"/>
    <cellStyle name="20% - Accent4 3 4 2 2 4 3" xfId="36612"/>
    <cellStyle name="20% - Accent4 3 4 2 2 5" xfId="15599"/>
    <cellStyle name="20% - Accent4 3 4 2 2 5 2" xfId="43613"/>
    <cellStyle name="20% - Accent4 3 4 2 2 6" xfId="29609"/>
    <cellStyle name="20% - Accent4 3 4 2 3" xfId="2465"/>
    <cellStyle name="20% - Accent4 3 4 2 3 2" xfId="5969"/>
    <cellStyle name="20% - Accent4 3 4 2 3 2 2" xfId="12976"/>
    <cellStyle name="20% - Accent4 3 4 2 3 2 2 2" xfId="26980"/>
    <cellStyle name="20% - Accent4 3 4 2 3 2 2 2 2" xfId="54994"/>
    <cellStyle name="20% - Accent4 3 4 2 3 2 2 3" xfId="40990"/>
    <cellStyle name="20% - Accent4 3 4 2 3 2 3" xfId="19977"/>
    <cellStyle name="20% - Accent4 3 4 2 3 2 3 2" xfId="47991"/>
    <cellStyle name="20% - Accent4 3 4 2 3 2 4" xfId="33987"/>
    <cellStyle name="20% - Accent4 3 4 2 3 3" xfId="9475"/>
    <cellStyle name="20% - Accent4 3 4 2 3 3 2" xfId="23479"/>
    <cellStyle name="20% - Accent4 3 4 2 3 3 2 2" xfId="51493"/>
    <cellStyle name="20% - Accent4 3 4 2 3 3 3" xfId="37489"/>
    <cellStyle name="20% - Accent4 3 4 2 3 4" xfId="16476"/>
    <cellStyle name="20% - Accent4 3 4 2 3 4 2" xfId="44490"/>
    <cellStyle name="20% - Accent4 3 4 2 3 5" xfId="30486"/>
    <cellStyle name="20% - Accent4 3 4 2 4" xfId="4217"/>
    <cellStyle name="20% - Accent4 3 4 2 4 2" xfId="11224"/>
    <cellStyle name="20% - Accent4 3 4 2 4 2 2" xfId="25228"/>
    <cellStyle name="20% - Accent4 3 4 2 4 2 2 2" xfId="53242"/>
    <cellStyle name="20% - Accent4 3 4 2 4 2 3" xfId="39238"/>
    <cellStyle name="20% - Accent4 3 4 2 4 3" xfId="18225"/>
    <cellStyle name="20% - Accent4 3 4 2 4 3 2" xfId="46239"/>
    <cellStyle name="20% - Accent4 3 4 2 4 4" xfId="32235"/>
    <cellStyle name="20% - Accent4 3 4 2 5" xfId="7723"/>
    <cellStyle name="20% - Accent4 3 4 2 5 2" xfId="21727"/>
    <cellStyle name="20% - Accent4 3 4 2 5 2 2" xfId="49741"/>
    <cellStyle name="20% - Accent4 3 4 2 5 3" xfId="35737"/>
    <cellStyle name="20% - Accent4 3 4 2 6" xfId="14724"/>
    <cellStyle name="20% - Accent4 3 4 2 6 2" xfId="42738"/>
    <cellStyle name="20% - Accent4 3 4 2 7" xfId="28734"/>
    <cellStyle name="20% - Accent4 3 4 3" xfId="985"/>
    <cellStyle name="20% - Accent4 3 4 3 2" xfId="1863"/>
    <cellStyle name="20% - Accent4 3 4 3 2 2" xfId="3631"/>
    <cellStyle name="20% - Accent4 3 4 3 2 2 2" xfId="7135"/>
    <cellStyle name="20% - Accent4 3 4 3 2 2 2 2" xfId="14142"/>
    <cellStyle name="20% - Accent4 3 4 3 2 2 2 2 2" xfId="28146"/>
    <cellStyle name="20% - Accent4 3 4 3 2 2 2 2 2 2" xfId="56160"/>
    <cellStyle name="20% - Accent4 3 4 3 2 2 2 2 3" xfId="42156"/>
    <cellStyle name="20% - Accent4 3 4 3 2 2 2 3" xfId="21143"/>
    <cellStyle name="20% - Accent4 3 4 3 2 2 2 3 2" xfId="49157"/>
    <cellStyle name="20% - Accent4 3 4 3 2 2 2 4" xfId="35153"/>
    <cellStyle name="20% - Accent4 3 4 3 2 2 3" xfId="10641"/>
    <cellStyle name="20% - Accent4 3 4 3 2 2 3 2" xfId="24645"/>
    <cellStyle name="20% - Accent4 3 4 3 2 2 3 2 2" xfId="52659"/>
    <cellStyle name="20% - Accent4 3 4 3 2 2 3 3" xfId="38655"/>
    <cellStyle name="20% - Accent4 3 4 3 2 2 4" xfId="17642"/>
    <cellStyle name="20% - Accent4 3 4 3 2 2 4 2" xfId="45656"/>
    <cellStyle name="20% - Accent4 3 4 3 2 2 5" xfId="31652"/>
    <cellStyle name="20% - Accent4 3 4 3 2 3" xfId="5383"/>
    <cellStyle name="20% - Accent4 3 4 3 2 3 2" xfId="12390"/>
    <cellStyle name="20% - Accent4 3 4 3 2 3 2 2" xfId="26394"/>
    <cellStyle name="20% - Accent4 3 4 3 2 3 2 2 2" xfId="54408"/>
    <cellStyle name="20% - Accent4 3 4 3 2 3 2 3" xfId="40404"/>
    <cellStyle name="20% - Accent4 3 4 3 2 3 3" xfId="19391"/>
    <cellStyle name="20% - Accent4 3 4 3 2 3 3 2" xfId="47405"/>
    <cellStyle name="20% - Accent4 3 4 3 2 3 4" xfId="33401"/>
    <cellStyle name="20% - Accent4 3 4 3 2 4" xfId="8889"/>
    <cellStyle name="20% - Accent4 3 4 3 2 4 2" xfId="22893"/>
    <cellStyle name="20% - Accent4 3 4 3 2 4 2 2" xfId="50907"/>
    <cellStyle name="20% - Accent4 3 4 3 2 4 3" xfId="36903"/>
    <cellStyle name="20% - Accent4 3 4 3 2 5" xfId="15890"/>
    <cellStyle name="20% - Accent4 3 4 3 2 5 2" xfId="43904"/>
    <cellStyle name="20% - Accent4 3 4 3 2 6" xfId="29900"/>
    <cellStyle name="20% - Accent4 3 4 3 3" xfId="2756"/>
    <cellStyle name="20% - Accent4 3 4 3 3 2" xfId="6260"/>
    <cellStyle name="20% - Accent4 3 4 3 3 2 2" xfId="13267"/>
    <cellStyle name="20% - Accent4 3 4 3 3 2 2 2" xfId="27271"/>
    <cellStyle name="20% - Accent4 3 4 3 3 2 2 2 2" xfId="55285"/>
    <cellStyle name="20% - Accent4 3 4 3 3 2 2 3" xfId="41281"/>
    <cellStyle name="20% - Accent4 3 4 3 3 2 3" xfId="20268"/>
    <cellStyle name="20% - Accent4 3 4 3 3 2 3 2" xfId="48282"/>
    <cellStyle name="20% - Accent4 3 4 3 3 2 4" xfId="34278"/>
    <cellStyle name="20% - Accent4 3 4 3 3 3" xfId="9766"/>
    <cellStyle name="20% - Accent4 3 4 3 3 3 2" xfId="23770"/>
    <cellStyle name="20% - Accent4 3 4 3 3 3 2 2" xfId="51784"/>
    <cellStyle name="20% - Accent4 3 4 3 3 3 3" xfId="37780"/>
    <cellStyle name="20% - Accent4 3 4 3 3 4" xfId="16767"/>
    <cellStyle name="20% - Accent4 3 4 3 3 4 2" xfId="44781"/>
    <cellStyle name="20% - Accent4 3 4 3 3 5" xfId="30777"/>
    <cellStyle name="20% - Accent4 3 4 3 4" xfId="4508"/>
    <cellStyle name="20% - Accent4 3 4 3 4 2" xfId="11515"/>
    <cellStyle name="20% - Accent4 3 4 3 4 2 2" xfId="25519"/>
    <cellStyle name="20% - Accent4 3 4 3 4 2 2 2" xfId="53533"/>
    <cellStyle name="20% - Accent4 3 4 3 4 2 3" xfId="39529"/>
    <cellStyle name="20% - Accent4 3 4 3 4 3" xfId="18516"/>
    <cellStyle name="20% - Accent4 3 4 3 4 3 2" xfId="46530"/>
    <cellStyle name="20% - Accent4 3 4 3 4 4" xfId="32526"/>
    <cellStyle name="20% - Accent4 3 4 3 5" xfId="8014"/>
    <cellStyle name="20% - Accent4 3 4 3 5 2" xfId="22018"/>
    <cellStyle name="20% - Accent4 3 4 3 5 2 2" xfId="50032"/>
    <cellStyle name="20% - Accent4 3 4 3 5 3" xfId="36028"/>
    <cellStyle name="20% - Accent4 3 4 3 6" xfId="15015"/>
    <cellStyle name="20% - Accent4 3 4 3 6 2" xfId="43029"/>
    <cellStyle name="20% - Accent4 3 4 3 7" xfId="29025"/>
    <cellStyle name="20% - Accent4 3 4 4" xfId="1281"/>
    <cellStyle name="20% - Accent4 3 4 4 2" xfId="3049"/>
    <cellStyle name="20% - Accent4 3 4 4 2 2" xfId="6553"/>
    <cellStyle name="20% - Accent4 3 4 4 2 2 2" xfId="13560"/>
    <cellStyle name="20% - Accent4 3 4 4 2 2 2 2" xfId="27564"/>
    <cellStyle name="20% - Accent4 3 4 4 2 2 2 2 2" xfId="55578"/>
    <cellStyle name="20% - Accent4 3 4 4 2 2 2 3" xfId="41574"/>
    <cellStyle name="20% - Accent4 3 4 4 2 2 3" xfId="20561"/>
    <cellStyle name="20% - Accent4 3 4 4 2 2 3 2" xfId="48575"/>
    <cellStyle name="20% - Accent4 3 4 4 2 2 4" xfId="34571"/>
    <cellStyle name="20% - Accent4 3 4 4 2 3" xfId="10059"/>
    <cellStyle name="20% - Accent4 3 4 4 2 3 2" xfId="24063"/>
    <cellStyle name="20% - Accent4 3 4 4 2 3 2 2" xfId="52077"/>
    <cellStyle name="20% - Accent4 3 4 4 2 3 3" xfId="38073"/>
    <cellStyle name="20% - Accent4 3 4 4 2 4" xfId="17060"/>
    <cellStyle name="20% - Accent4 3 4 4 2 4 2" xfId="45074"/>
    <cellStyle name="20% - Accent4 3 4 4 2 5" xfId="31070"/>
    <cellStyle name="20% - Accent4 3 4 4 3" xfId="4801"/>
    <cellStyle name="20% - Accent4 3 4 4 3 2" xfId="11808"/>
    <cellStyle name="20% - Accent4 3 4 4 3 2 2" xfId="25812"/>
    <cellStyle name="20% - Accent4 3 4 4 3 2 2 2" xfId="53826"/>
    <cellStyle name="20% - Accent4 3 4 4 3 2 3" xfId="39822"/>
    <cellStyle name="20% - Accent4 3 4 4 3 3" xfId="18809"/>
    <cellStyle name="20% - Accent4 3 4 4 3 3 2" xfId="46823"/>
    <cellStyle name="20% - Accent4 3 4 4 3 4" xfId="32819"/>
    <cellStyle name="20% - Accent4 3 4 4 4" xfId="8307"/>
    <cellStyle name="20% - Accent4 3 4 4 4 2" xfId="22311"/>
    <cellStyle name="20% - Accent4 3 4 4 4 2 2" xfId="50325"/>
    <cellStyle name="20% - Accent4 3 4 4 4 3" xfId="36321"/>
    <cellStyle name="20% - Accent4 3 4 4 5" xfId="15308"/>
    <cellStyle name="20% - Accent4 3 4 4 5 2" xfId="43322"/>
    <cellStyle name="20% - Accent4 3 4 4 6" xfId="29318"/>
    <cellStyle name="20% - Accent4 3 4 5" xfId="2174"/>
    <cellStyle name="20% - Accent4 3 4 5 2" xfId="5678"/>
    <cellStyle name="20% - Accent4 3 4 5 2 2" xfId="12685"/>
    <cellStyle name="20% - Accent4 3 4 5 2 2 2" xfId="26689"/>
    <cellStyle name="20% - Accent4 3 4 5 2 2 2 2" xfId="54703"/>
    <cellStyle name="20% - Accent4 3 4 5 2 2 3" xfId="40699"/>
    <cellStyle name="20% - Accent4 3 4 5 2 3" xfId="19686"/>
    <cellStyle name="20% - Accent4 3 4 5 2 3 2" xfId="47700"/>
    <cellStyle name="20% - Accent4 3 4 5 2 4" xfId="33696"/>
    <cellStyle name="20% - Accent4 3 4 5 3" xfId="9184"/>
    <cellStyle name="20% - Accent4 3 4 5 3 2" xfId="23188"/>
    <cellStyle name="20% - Accent4 3 4 5 3 2 2" xfId="51202"/>
    <cellStyle name="20% - Accent4 3 4 5 3 3" xfId="37198"/>
    <cellStyle name="20% - Accent4 3 4 5 4" xfId="16185"/>
    <cellStyle name="20% - Accent4 3 4 5 4 2" xfId="44199"/>
    <cellStyle name="20% - Accent4 3 4 5 5" xfId="30195"/>
    <cellStyle name="20% - Accent4 3 4 6" xfId="3926"/>
    <cellStyle name="20% - Accent4 3 4 6 2" xfId="10933"/>
    <cellStyle name="20% - Accent4 3 4 6 2 2" xfId="24937"/>
    <cellStyle name="20% - Accent4 3 4 6 2 2 2" xfId="52951"/>
    <cellStyle name="20% - Accent4 3 4 6 2 3" xfId="38947"/>
    <cellStyle name="20% - Accent4 3 4 6 3" xfId="17934"/>
    <cellStyle name="20% - Accent4 3 4 6 3 2" xfId="45948"/>
    <cellStyle name="20% - Accent4 3 4 6 4" xfId="31944"/>
    <cellStyle name="20% - Accent4 3 4 7" xfId="7432"/>
    <cellStyle name="20% - Accent4 3 4 7 2" xfId="21436"/>
    <cellStyle name="20% - Accent4 3 4 7 2 2" xfId="49450"/>
    <cellStyle name="20% - Accent4 3 4 7 3" xfId="35446"/>
    <cellStyle name="20% - Accent4 3 4 8" xfId="14433"/>
    <cellStyle name="20% - Accent4 3 4 8 2" xfId="42447"/>
    <cellStyle name="20% - Accent4 3 4 9" xfId="28443"/>
    <cellStyle name="20% - Accent4 3 5" xfId="500"/>
    <cellStyle name="20% - Accent4 3 5 2" xfId="1378"/>
    <cellStyle name="20% - Accent4 3 5 2 2" xfId="3146"/>
    <cellStyle name="20% - Accent4 3 5 2 2 2" xfId="6650"/>
    <cellStyle name="20% - Accent4 3 5 2 2 2 2" xfId="13657"/>
    <cellStyle name="20% - Accent4 3 5 2 2 2 2 2" xfId="27661"/>
    <cellStyle name="20% - Accent4 3 5 2 2 2 2 2 2" xfId="55675"/>
    <cellStyle name="20% - Accent4 3 5 2 2 2 2 3" xfId="41671"/>
    <cellStyle name="20% - Accent4 3 5 2 2 2 3" xfId="20658"/>
    <cellStyle name="20% - Accent4 3 5 2 2 2 3 2" xfId="48672"/>
    <cellStyle name="20% - Accent4 3 5 2 2 2 4" xfId="34668"/>
    <cellStyle name="20% - Accent4 3 5 2 2 3" xfId="10156"/>
    <cellStyle name="20% - Accent4 3 5 2 2 3 2" xfId="24160"/>
    <cellStyle name="20% - Accent4 3 5 2 2 3 2 2" xfId="52174"/>
    <cellStyle name="20% - Accent4 3 5 2 2 3 3" xfId="38170"/>
    <cellStyle name="20% - Accent4 3 5 2 2 4" xfId="17157"/>
    <cellStyle name="20% - Accent4 3 5 2 2 4 2" xfId="45171"/>
    <cellStyle name="20% - Accent4 3 5 2 2 5" xfId="31167"/>
    <cellStyle name="20% - Accent4 3 5 2 3" xfId="4898"/>
    <cellStyle name="20% - Accent4 3 5 2 3 2" xfId="11905"/>
    <cellStyle name="20% - Accent4 3 5 2 3 2 2" xfId="25909"/>
    <cellStyle name="20% - Accent4 3 5 2 3 2 2 2" xfId="53923"/>
    <cellStyle name="20% - Accent4 3 5 2 3 2 3" xfId="39919"/>
    <cellStyle name="20% - Accent4 3 5 2 3 3" xfId="18906"/>
    <cellStyle name="20% - Accent4 3 5 2 3 3 2" xfId="46920"/>
    <cellStyle name="20% - Accent4 3 5 2 3 4" xfId="32916"/>
    <cellStyle name="20% - Accent4 3 5 2 4" xfId="8404"/>
    <cellStyle name="20% - Accent4 3 5 2 4 2" xfId="22408"/>
    <cellStyle name="20% - Accent4 3 5 2 4 2 2" xfId="50422"/>
    <cellStyle name="20% - Accent4 3 5 2 4 3" xfId="36418"/>
    <cellStyle name="20% - Accent4 3 5 2 5" xfId="15405"/>
    <cellStyle name="20% - Accent4 3 5 2 5 2" xfId="43419"/>
    <cellStyle name="20% - Accent4 3 5 2 6" xfId="29415"/>
    <cellStyle name="20% - Accent4 3 5 3" xfId="2271"/>
    <cellStyle name="20% - Accent4 3 5 3 2" xfId="5775"/>
    <cellStyle name="20% - Accent4 3 5 3 2 2" xfId="12782"/>
    <cellStyle name="20% - Accent4 3 5 3 2 2 2" xfId="26786"/>
    <cellStyle name="20% - Accent4 3 5 3 2 2 2 2" xfId="54800"/>
    <cellStyle name="20% - Accent4 3 5 3 2 2 3" xfId="40796"/>
    <cellStyle name="20% - Accent4 3 5 3 2 3" xfId="19783"/>
    <cellStyle name="20% - Accent4 3 5 3 2 3 2" xfId="47797"/>
    <cellStyle name="20% - Accent4 3 5 3 2 4" xfId="33793"/>
    <cellStyle name="20% - Accent4 3 5 3 3" xfId="9281"/>
    <cellStyle name="20% - Accent4 3 5 3 3 2" xfId="23285"/>
    <cellStyle name="20% - Accent4 3 5 3 3 2 2" xfId="51299"/>
    <cellStyle name="20% - Accent4 3 5 3 3 3" xfId="37295"/>
    <cellStyle name="20% - Accent4 3 5 3 4" xfId="16282"/>
    <cellStyle name="20% - Accent4 3 5 3 4 2" xfId="44296"/>
    <cellStyle name="20% - Accent4 3 5 3 5" xfId="30292"/>
    <cellStyle name="20% - Accent4 3 5 4" xfId="4023"/>
    <cellStyle name="20% - Accent4 3 5 4 2" xfId="11030"/>
    <cellStyle name="20% - Accent4 3 5 4 2 2" xfId="25034"/>
    <cellStyle name="20% - Accent4 3 5 4 2 2 2" xfId="53048"/>
    <cellStyle name="20% - Accent4 3 5 4 2 3" xfId="39044"/>
    <cellStyle name="20% - Accent4 3 5 4 3" xfId="18031"/>
    <cellStyle name="20% - Accent4 3 5 4 3 2" xfId="46045"/>
    <cellStyle name="20% - Accent4 3 5 4 4" xfId="32041"/>
    <cellStyle name="20% - Accent4 3 5 5" xfId="7529"/>
    <cellStyle name="20% - Accent4 3 5 5 2" xfId="21533"/>
    <cellStyle name="20% - Accent4 3 5 5 2 2" xfId="49547"/>
    <cellStyle name="20% - Accent4 3 5 5 3" xfId="35543"/>
    <cellStyle name="20% - Accent4 3 5 6" xfId="14530"/>
    <cellStyle name="20% - Accent4 3 5 6 2" xfId="42544"/>
    <cellStyle name="20% - Accent4 3 5 7" xfId="28540"/>
    <cellStyle name="20% - Accent4 3 6" xfId="791"/>
    <cellStyle name="20% - Accent4 3 6 2" xfId="1669"/>
    <cellStyle name="20% - Accent4 3 6 2 2" xfId="3437"/>
    <cellStyle name="20% - Accent4 3 6 2 2 2" xfId="6941"/>
    <cellStyle name="20% - Accent4 3 6 2 2 2 2" xfId="13948"/>
    <cellStyle name="20% - Accent4 3 6 2 2 2 2 2" xfId="27952"/>
    <cellStyle name="20% - Accent4 3 6 2 2 2 2 2 2" xfId="55966"/>
    <cellStyle name="20% - Accent4 3 6 2 2 2 2 3" xfId="41962"/>
    <cellStyle name="20% - Accent4 3 6 2 2 2 3" xfId="20949"/>
    <cellStyle name="20% - Accent4 3 6 2 2 2 3 2" xfId="48963"/>
    <cellStyle name="20% - Accent4 3 6 2 2 2 4" xfId="34959"/>
    <cellStyle name="20% - Accent4 3 6 2 2 3" xfId="10447"/>
    <cellStyle name="20% - Accent4 3 6 2 2 3 2" xfId="24451"/>
    <cellStyle name="20% - Accent4 3 6 2 2 3 2 2" xfId="52465"/>
    <cellStyle name="20% - Accent4 3 6 2 2 3 3" xfId="38461"/>
    <cellStyle name="20% - Accent4 3 6 2 2 4" xfId="17448"/>
    <cellStyle name="20% - Accent4 3 6 2 2 4 2" xfId="45462"/>
    <cellStyle name="20% - Accent4 3 6 2 2 5" xfId="31458"/>
    <cellStyle name="20% - Accent4 3 6 2 3" xfId="5189"/>
    <cellStyle name="20% - Accent4 3 6 2 3 2" xfId="12196"/>
    <cellStyle name="20% - Accent4 3 6 2 3 2 2" xfId="26200"/>
    <cellStyle name="20% - Accent4 3 6 2 3 2 2 2" xfId="54214"/>
    <cellStyle name="20% - Accent4 3 6 2 3 2 3" xfId="40210"/>
    <cellStyle name="20% - Accent4 3 6 2 3 3" xfId="19197"/>
    <cellStyle name="20% - Accent4 3 6 2 3 3 2" xfId="47211"/>
    <cellStyle name="20% - Accent4 3 6 2 3 4" xfId="33207"/>
    <cellStyle name="20% - Accent4 3 6 2 4" xfId="8695"/>
    <cellStyle name="20% - Accent4 3 6 2 4 2" xfId="22699"/>
    <cellStyle name="20% - Accent4 3 6 2 4 2 2" xfId="50713"/>
    <cellStyle name="20% - Accent4 3 6 2 4 3" xfId="36709"/>
    <cellStyle name="20% - Accent4 3 6 2 5" xfId="15696"/>
    <cellStyle name="20% - Accent4 3 6 2 5 2" xfId="43710"/>
    <cellStyle name="20% - Accent4 3 6 2 6" xfId="29706"/>
    <cellStyle name="20% - Accent4 3 6 3" xfId="2562"/>
    <cellStyle name="20% - Accent4 3 6 3 2" xfId="6066"/>
    <cellStyle name="20% - Accent4 3 6 3 2 2" xfId="13073"/>
    <cellStyle name="20% - Accent4 3 6 3 2 2 2" xfId="27077"/>
    <cellStyle name="20% - Accent4 3 6 3 2 2 2 2" xfId="55091"/>
    <cellStyle name="20% - Accent4 3 6 3 2 2 3" xfId="41087"/>
    <cellStyle name="20% - Accent4 3 6 3 2 3" xfId="20074"/>
    <cellStyle name="20% - Accent4 3 6 3 2 3 2" xfId="48088"/>
    <cellStyle name="20% - Accent4 3 6 3 2 4" xfId="34084"/>
    <cellStyle name="20% - Accent4 3 6 3 3" xfId="9572"/>
    <cellStyle name="20% - Accent4 3 6 3 3 2" xfId="23576"/>
    <cellStyle name="20% - Accent4 3 6 3 3 2 2" xfId="51590"/>
    <cellStyle name="20% - Accent4 3 6 3 3 3" xfId="37586"/>
    <cellStyle name="20% - Accent4 3 6 3 4" xfId="16573"/>
    <cellStyle name="20% - Accent4 3 6 3 4 2" xfId="44587"/>
    <cellStyle name="20% - Accent4 3 6 3 5" xfId="30583"/>
    <cellStyle name="20% - Accent4 3 6 4" xfId="4314"/>
    <cellStyle name="20% - Accent4 3 6 4 2" xfId="11321"/>
    <cellStyle name="20% - Accent4 3 6 4 2 2" xfId="25325"/>
    <cellStyle name="20% - Accent4 3 6 4 2 2 2" xfId="53339"/>
    <cellStyle name="20% - Accent4 3 6 4 2 3" xfId="39335"/>
    <cellStyle name="20% - Accent4 3 6 4 3" xfId="18322"/>
    <cellStyle name="20% - Accent4 3 6 4 3 2" xfId="46336"/>
    <cellStyle name="20% - Accent4 3 6 4 4" xfId="32332"/>
    <cellStyle name="20% - Accent4 3 6 5" xfId="7820"/>
    <cellStyle name="20% - Accent4 3 6 5 2" xfId="21824"/>
    <cellStyle name="20% - Accent4 3 6 5 2 2" xfId="49838"/>
    <cellStyle name="20% - Accent4 3 6 5 3" xfId="35834"/>
    <cellStyle name="20% - Accent4 3 6 6" xfId="14821"/>
    <cellStyle name="20% - Accent4 3 6 6 2" xfId="42835"/>
    <cellStyle name="20% - Accent4 3 6 7" xfId="28831"/>
    <cellStyle name="20% - Accent4 3 7" xfId="1087"/>
    <cellStyle name="20% - Accent4 3 7 2" xfId="2855"/>
    <cellStyle name="20% - Accent4 3 7 2 2" xfId="6359"/>
    <cellStyle name="20% - Accent4 3 7 2 2 2" xfId="13366"/>
    <cellStyle name="20% - Accent4 3 7 2 2 2 2" xfId="27370"/>
    <cellStyle name="20% - Accent4 3 7 2 2 2 2 2" xfId="55384"/>
    <cellStyle name="20% - Accent4 3 7 2 2 2 3" xfId="41380"/>
    <cellStyle name="20% - Accent4 3 7 2 2 3" xfId="20367"/>
    <cellStyle name="20% - Accent4 3 7 2 2 3 2" xfId="48381"/>
    <cellStyle name="20% - Accent4 3 7 2 2 4" xfId="34377"/>
    <cellStyle name="20% - Accent4 3 7 2 3" xfId="9865"/>
    <cellStyle name="20% - Accent4 3 7 2 3 2" xfId="23869"/>
    <cellStyle name="20% - Accent4 3 7 2 3 2 2" xfId="51883"/>
    <cellStyle name="20% - Accent4 3 7 2 3 3" xfId="37879"/>
    <cellStyle name="20% - Accent4 3 7 2 4" xfId="16866"/>
    <cellStyle name="20% - Accent4 3 7 2 4 2" xfId="44880"/>
    <cellStyle name="20% - Accent4 3 7 2 5" xfId="30876"/>
    <cellStyle name="20% - Accent4 3 7 3" xfId="4607"/>
    <cellStyle name="20% - Accent4 3 7 3 2" xfId="11614"/>
    <cellStyle name="20% - Accent4 3 7 3 2 2" xfId="25618"/>
    <cellStyle name="20% - Accent4 3 7 3 2 2 2" xfId="53632"/>
    <cellStyle name="20% - Accent4 3 7 3 2 3" xfId="39628"/>
    <cellStyle name="20% - Accent4 3 7 3 3" xfId="18615"/>
    <cellStyle name="20% - Accent4 3 7 3 3 2" xfId="46629"/>
    <cellStyle name="20% - Accent4 3 7 3 4" xfId="32625"/>
    <cellStyle name="20% - Accent4 3 7 4" xfId="8113"/>
    <cellStyle name="20% - Accent4 3 7 4 2" xfId="22117"/>
    <cellStyle name="20% - Accent4 3 7 4 2 2" xfId="50131"/>
    <cellStyle name="20% - Accent4 3 7 4 3" xfId="36127"/>
    <cellStyle name="20% - Accent4 3 7 5" xfId="15114"/>
    <cellStyle name="20% - Accent4 3 7 5 2" xfId="43128"/>
    <cellStyle name="20% - Accent4 3 7 6" xfId="29124"/>
    <cellStyle name="20% - Accent4 3 8" xfId="1986"/>
    <cellStyle name="20% - Accent4 3 8 2" xfId="5496"/>
    <cellStyle name="20% - Accent4 3 8 2 2" xfId="12503"/>
    <cellStyle name="20% - Accent4 3 8 2 2 2" xfId="26507"/>
    <cellStyle name="20% - Accent4 3 8 2 2 2 2" xfId="54521"/>
    <cellStyle name="20% - Accent4 3 8 2 2 3" xfId="40517"/>
    <cellStyle name="20% - Accent4 3 8 2 3" xfId="19504"/>
    <cellStyle name="20% - Accent4 3 8 2 3 2" xfId="47518"/>
    <cellStyle name="20% - Accent4 3 8 2 4" xfId="33514"/>
    <cellStyle name="20% - Accent4 3 8 3" xfId="9002"/>
    <cellStyle name="20% - Accent4 3 8 3 2" xfId="23006"/>
    <cellStyle name="20% - Accent4 3 8 3 2 2" xfId="51020"/>
    <cellStyle name="20% - Accent4 3 8 3 3" xfId="37016"/>
    <cellStyle name="20% - Accent4 3 8 4" xfId="16003"/>
    <cellStyle name="20% - Accent4 3 8 4 2" xfId="44017"/>
    <cellStyle name="20% - Accent4 3 8 5" xfId="30013"/>
    <cellStyle name="20% - Accent4 3 9" xfId="3732"/>
    <cellStyle name="20% - Accent4 3 9 2" xfId="10739"/>
    <cellStyle name="20% - Accent4 3 9 2 2" xfId="24743"/>
    <cellStyle name="20% - Accent4 3 9 2 2 2" xfId="52757"/>
    <cellStyle name="20% - Accent4 3 9 2 3" xfId="38753"/>
    <cellStyle name="20% - Accent4 3 9 3" xfId="17740"/>
    <cellStyle name="20% - Accent4 3 9 3 2" xfId="45754"/>
    <cellStyle name="20% - Accent4 3 9 4" xfId="31750"/>
    <cellStyle name="20% - Accent4 4" xfId="208"/>
    <cellStyle name="20% - Accent4 4 10" xfId="14272"/>
    <cellStyle name="20% - Accent4 4 10 2" xfId="42286"/>
    <cellStyle name="20% - Accent4 4 11" xfId="28282"/>
    <cellStyle name="20% - Accent4 4 2" xfId="337"/>
    <cellStyle name="20% - Accent4 4 2 2" xfId="630"/>
    <cellStyle name="20% - Accent4 4 2 2 2" xfId="1508"/>
    <cellStyle name="20% - Accent4 4 2 2 2 2" xfId="3276"/>
    <cellStyle name="20% - Accent4 4 2 2 2 2 2" xfId="6780"/>
    <cellStyle name="20% - Accent4 4 2 2 2 2 2 2" xfId="13787"/>
    <cellStyle name="20% - Accent4 4 2 2 2 2 2 2 2" xfId="27791"/>
    <cellStyle name="20% - Accent4 4 2 2 2 2 2 2 2 2" xfId="55805"/>
    <cellStyle name="20% - Accent4 4 2 2 2 2 2 2 3" xfId="41801"/>
    <cellStyle name="20% - Accent4 4 2 2 2 2 2 3" xfId="20788"/>
    <cellStyle name="20% - Accent4 4 2 2 2 2 2 3 2" xfId="48802"/>
    <cellStyle name="20% - Accent4 4 2 2 2 2 2 4" xfId="34798"/>
    <cellStyle name="20% - Accent4 4 2 2 2 2 3" xfId="10286"/>
    <cellStyle name="20% - Accent4 4 2 2 2 2 3 2" xfId="24290"/>
    <cellStyle name="20% - Accent4 4 2 2 2 2 3 2 2" xfId="52304"/>
    <cellStyle name="20% - Accent4 4 2 2 2 2 3 3" xfId="38300"/>
    <cellStyle name="20% - Accent4 4 2 2 2 2 4" xfId="17287"/>
    <cellStyle name="20% - Accent4 4 2 2 2 2 4 2" xfId="45301"/>
    <cellStyle name="20% - Accent4 4 2 2 2 2 5" xfId="31297"/>
    <cellStyle name="20% - Accent4 4 2 2 2 3" xfId="5028"/>
    <cellStyle name="20% - Accent4 4 2 2 2 3 2" xfId="12035"/>
    <cellStyle name="20% - Accent4 4 2 2 2 3 2 2" xfId="26039"/>
    <cellStyle name="20% - Accent4 4 2 2 2 3 2 2 2" xfId="54053"/>
    <cellStyle name="20% - Accent4 4 2 2 2 3 2 3" xfId="40049"/>
    <cellStyle name="20% - Accent4 4 2 2 2 3 3" xfId="19036"/>
    <cellStyle name="20% - Accent4 4 2 2 2 3 3 2" xfId="47050"/>
    <cellStyle name="20% - Accent4 4 2 2 2 3 4" xfId="33046"/>
    <cellStyle name="20% - Accent4 4 2 2 2 4" xfId="8534"/>
    <cellStyle name="20% - Accent4 4 2 2 2 4 2" xfId="22538"/>
    <cellStyle name="20% - Accent4 4 2 2 2 4 2 2" xfId="50552"/>
    <cellStyle name="20% - Accent4 4 2 2 2 4 3" xfId="36548"/>
    <cellStyle name="20% - Accent4 4 2 2 2 5" xfId="15535"/>
    <cellStyle name="20% - Accent4 4 2 2 2 5 2" xfId="43549"/>
    <cellStyle name="20% - Accent4 4 2 2 2 6" xfId="29545"/>
    <cellStyle name="20% - Accent4 4 2 2 3" xfId="2401"/>
    <cellStyle name="20% - Accent4 4 2 2 3 2" xfId="5905"/>
    <cellStyle name="20% - Accent4 4 2 2 3 2 2" xfId="12912"/>
    <cellStyle name="20% - Accent4 4 2 2 3 2 2 2" xfId="26916"/>
    <cellStyle name="20% - Accent4 4 2 2 3 2 2 2 2" xfId="54930"/>
    <cellStyle name="20% - Accent4 4 2 2 3 2 2 3" xfId="40926"/>
    <cellStyle name="20% - Accent4 4 2 2 3 2 3" xfId="19913"/>
    <cellStyle name="20% - Accent4 4 2 2 3 2 3 2" xfId="47927"/>
    <cellStyle name="20% - Accent4 4 2 2 3 2 4" xfId="33923"/>
    <cellStyle name="20% - Accent4 4 2 2 3 3" xfId="9411"/>
    <cellStyle name="20% - Accent4 4 2 2 3 3 2" xfId="23415"/>
    <cellStyle name="20% - Accent4 4 2 2 3 3 2 2" xfId="51429"/>
    <cellStyle name="20% - Accent4 4 2 2 3 3 3" xfId="37425"/>
    <cellStyle name="20% - Accent4 4 2 2 3 4" xfId="16412"/>
    <cellStyle name="20% - Accent4 4 2 2 3 4 2" xfId="44426"/>
    <cellStyle name="20% - Accent4 4 2 2 3 5" xfId="30422"/>
    <cellStyle name="20% - Accent4 4 2 2 4" xfId="4153"/>
    <cellStyle name="20% - Accent4 4 2 2 4 2" xfId="11160"/>
    <cellStyle name="20% - Accent4 4 2 2 4 2 2" xfId="25164"/>
    <cellStyle name="20% - Accent4 4 2 2 4 2 2 2" xfId="53178"/>
    <cellStyle name="20% - Accent4 4 2 2 4 2 3" xfId="39174"/>
    <cellStyle name="20% - Accent4 4 2 2 4 3" xfId="18161"/>
    <cellStyle name="20% - Accent4 4 2 2 4 3 2" xfId="46175"/>
    <cellStyle name="20% - Accent4 4 2 2 4 4" xfId="32171"/>
    <cellStyle name="20% - Accent4 4 2 2 5" xfId="7659"/>
    <cellStyle name="20% - Accent4 4 2 2 5 2" xfId="21663"/>
    <cellStyle name="20% - Accent4 4 2 2 5 2 2" xfId="49677"/>
    <cellStyle name="20% - Accent4 4 2 2 5 3" xfId="35673"/>
    <cellStyle name="20% - Accent4 4 2 2 6" xfId="14660"/>
    <cellStyle name="20% - Accent4 4 2 2 6 2" xfId="42674"/>
    <cellStyle name="20% - Accent4 4 2 2 7" xfId="28670"/>
    <cellStyle name="20% - Accent4 4 2 3" xfId="921"/>
    <cellStyle name="20% - Accent4 4 2 3 2" xfId="1799"/>
    <cellStyle name="20% - Accent4 4 2 3 2 2" xfId="3567"/>
    <cellStyle name="20% - Accent4 4 2 3 2 2 2" xfId="7071"/>
    <cellStyle name="20% - Accent4 4 2 3 2 2 2 2" xfId="14078"/>
    <cellStyle name="20% - Accent4 4 2 3 2 2 2 2 2" xfId="28082"/>
    <cellStyle name="20% - Accent4 4 2 3 2 2 2 2 2 2" xfId="56096"/>
    <cellStyle name="20% - Accent4 4 2 3 2 2 2 2 3" xfId="42092"/>
    <cellStyle name="20% - Accent4 4 2 3 2 2 2 3" xfId="21079"/>
    <cellStyle name="20% - Accent4 4 2 3 2 2 2 3 2" xfId="49093"/>
    <cellStyle name="20% - Accent4 4 2 3 2 2 2 4" xfId="35089"/>
    <cellStyle name="20% - Accent4 4 2 3 2 2 3" xfId="10577"/>
    <cellStyle name="20% - Accent4 4 2 3 2 2 3 2" xfId="24581"/>
    <cellStyle name="20% - Accent4 4 2 3 2 2 3 2 2" xfId="52595"/>
    <cellStyle name="20% - Accent4 4 2 3 2 2 3 3" xfId="38591"/>
    <cellStyle name="20% - Accent4 4 2 3 2 2 4" xfId="17578"/>
    <cellStyle name="20% - Accent4 4 2 3 2 2 4 2" xfId="45592"/>
    <cellStyle name="20% - Accent4 4 2 3 2 2 5" xfId="31588"/>
    <cellStyle name="20% - Accent4 4 2 3 2 3" xfId="5319"/>
    <cellStyle name="20% - Accent4 4 2 3 2 3 2" xfId="12326"/>
    <cellStyle name="20% - Accent4 4 2 3 2 3 2 2" xfId="26330"/>
    <cellStyle name="20% - Accent4 4 2 3 2 3 2 2 2" xfId="54344"/>
    <cellStyle name="20% - Accent4 4 2 3 2 3 2 3" xfId="40340"/>
    <cellStyle name="20% - Accent4 4 2 3 2 3 3" xfId="19327"/>
    <cellStyle name="20% - Accent4 4 2 3 2 3 3 2" xfId="47341"/>
    <cellStyle name="20% - Accent4 4 2 3 2 3 4" xfId="33337"/>
    <cellStyle name="20% - Accent4 4 2 3 2 4" xfId="8825"/>
    <cellStyle name="20% - Accent4 4 2 3 2 4 2" xfId="22829"/>
    <cellStyle name="20% - Accent4 4 2 3 2 4 2 2" xfId="50843"/>
    <cellStyle name="20% - Accent4 4 2 3 2 4 3" xfId="36839"/>
    <cellStyle name="20% - Accent4 4 2 3 2 5" xfId="15826"/>
    <cellStyle name="20% - Accent4 4 2 3 2 5 2" xfId="43840"/>
    <cellStyle name="20% - Accent4 4 2 3 2 6" xfId="29836"/>
    <cellStyle name="20% - Accent4 4 2 3 3" xfId="2692"/>
    <cellStyle name="20% - Accent4 4 2 3 3 2" xfId="6196"/>
    <cellStyle name="20% - Accent4 4 2 3 3 2 2" xfId="13203"/>
    <cellStyle name="20% - Accent4 4 2 3 3 2 2 2" xfId="27207"/>
    <cellStyle name="20% - Accent4 4 2 3 3 2 2 2 2" xfId="55221"/>
    <cellStyle name="20% - Accent4 4 2 3 3 2 2 3" xfId="41217"/>
    <cellStyle name="20% - Accent4 4 2 3 3 2 3" xfId="20204"/>
    <cellStyle name="20% - Accent4 4 2 3 3 2 3 2" xfId="48218"/>
    <cellStyle name="20% - Accent4 4 2 3 3 2 4" xfId="34214"/>
    <cellStyle name="20% - Accent4 4 2 3 3 3" xfId="9702"/>
    <cellStyle name="20% - Accent4 4 2 3 3 3 2" xfId="23706"/>
    <cellStyle name="20% - Accent4 4 2 3 3 3 2 2" xfId="51720"/>
    <cellStyle name="20% - Accent4 4 2 3 3 3 3" xfId="37716"/>
    <cellStyle name="20% - Accent4 4 2 3 3 4" xfId="16703"/>
    <cellStyle name="20% - Accent4 4 2 3 3 4 2" xfId="44717"/>
    <cellStyle name="20% - Accent4 4 2 3 3 5" xfId="30713"/>
    <cellStyle name="20% - Accent4 4 2 3 4" xfId="4444"/>
    <cellStyle name="20% - Accent4 4 2 3 4 2" xfId="11451"/>
    <cellStyle name="20% - Accent4 4 2 3 4 2 2" xfId="25455"/>
    <cellStyle name="20% - Accent4 4 2 3 4 2 2 2" xfId="53469"/>
    <cellStyle name="20% - Accent4 4 2 3 4 2 3" xfId="39465"/>
    <cellStyle name="20% - Accent4 4 2 3 4 3" xfId="18452"/>
    <cellStyle name="20% - Accent4 4 2 3 4 3 2" xfId="46466"/>
    <cellStyle name="20% - Accent4 4 2 3 4 4" xfId="32462"/>
    <cellStyle name="20% - Accent4 4 2 3 5" xfId="7950"/>
    <cellStyle name="20% - Accent4 4 2 3 5 2" xfId="21954"/>
    <cellStyle name="20% - Accent4 4 2 3 5 2 2" xfId="49968"/>
    <cellStyle name="20% - Accent4 4 2 3 5 3" xfId="35964"/>
    <cellStyle name="20% - Accent4 4 2 3 6" xfId="14951"/>
    <cellStyle name="20% - Accent4 4 2 3 6 2" xfId="42965"/>
    <cellStyle name="20% - Accent4 4 2 3 7" xfId="28961"/>
    <cellStyle name="20% - Accent4 4 2 4" xfId="1217"/>
    <cellStyle name="20% - Accent4 4 2 4 2" xfId="2985"/>
    <cellStyle name="20% - Accent4 4 2 4 2 2" xfId="6489"/>
    <cellStyle name="20% - Accent4 4 2 4 2 2 2" xfId="13496"/>
    <cellStyle name="20% - Accent4 4 2 4 2 2 2 2" xfId="27500"/>
    <cellStyle name="20% - Accent4 4 2 4 2 2 2 2 2" xfId="55514"/>
    <cellStyle name="20% - Accent4 4 2 4 2 2 2 3" xfId="41510"/>
    <cellStyle name="20% - Accent4 4 2 4 2 2 3" xfId="20497"/>
    <cellStyle name="20% - Accent4 4 2 4 2 2 3 2" xfId="48511"/>
    <cellStyle name="20% - Accent4 4 2 4 2 2 4" xfId="34507"/>
    <cellStyle name="20% - Accent4 4 2 4 2 3" xfId="9995"/>
    <cellStyle name="20% - Accent4 4 2 4 2 3 2" xfId="23999"/>
    <cellStyle name="20% - Accent4 4 2 4 2 3 2 2" xfId="52013"/>
    <cellStyle name="20% - Accent4 4 2 4 2 3 3" xfId="38009"/>
    <cellStyle name="20% - Accent4 4 2 4 2 4" xfId="16996"/>
    <cellStyle name="20% - Accent4 4 2 4 2 4 2" xfId="45010"/>
    <cellStyle name="20% - Accent4 4 2 4 2 5" xfId="31006"/>
    <cellStyle name="20% - Accent4 4 2 4 3" xfId="4737"/>
    <cellStyle name="20% - Accent4 4 2 4 3 2" xfId="11744"/>
    <cellStyle name="20% - Accent4 4 2 4 3 2 2" xfId="25748"/>
    <cellStyle name="20% - Accent4 4 2 4 3 2 2 2" xfId="53762"/>
    <cellStyle name="20% - Accent4 4 2 4 3 2 3" xfId="39758"/>
    <cellStyle name="20% - Accent4 4 2 4 3 3" xfId="18745"/>
    <cellStyle name="20% - Accent4 4 2 4 3 3 2" xfId="46759"/>
    <cellStyle name="20% - Accent4 4 2 4 3 4" xfId="32755"/>
    <cellStyle name="20% - Accent4 4 2 4 4" xfId="8243"/>
    <cellStyle name="20% - Accent4 4 2 4 4 2" xfId="22247"/>
    <cellStyle name="20% - Accent4 4 2 4 4 2 2" xfId="50261"/>
    <cellStyle name="20% - Accent4 4 2 4 4 3" xfId="36257"/>
    <cellStyle name="20% - Accent4 4 2 4 5" xfId="15244"/>
    <cellStyle name="20% - Accent4 4 2 4 5 2" xfId="43258"/>
    <cellStyle name="20% - Accent4 4 2 4 6" xfId="29254"/>
    <cellStyle name="20% - Accent4 4 2 5" xfId="2110"/>
    <cellStyle name="20% - Accent4 4 2 5 2" xfId="5614"/>
    <cellStyle name="20% - Accent4 4 2 5 2 2" xfId="12621"/>
    <cellStyle name="20% - Accent4 4 2 5 2 2 2" xfId="26625"/>
    <cellStyle name="20% - Accent4 4 2 5 2 2 2 2" xfId="54639"/>
    <cellStyle name="20% - Accent4 4 2 5 2 2 3" xfId="40635"/>
    <cellStyle name="20% - Accent4 4 2 5 2 3" xfId="19622"/>
    <cellStyle name="20% - Accent4 4 2 5 2 3 2" xfId="47636"/>
    <cellStyle name="20% - Accent4 4 2 5 2 4" xfId="33632"/>
    <cellStyle name="20% - Accent4 4 2 5 3" xfId="9120"/>
    <cellStyle name="20% - Accent4 4 2 5 3 2" xfId="23124"/>
    <cellStyle name="20% - Accent4 4 2 5 3 2 2" xfId="51138"/>
    <cellStyle name="20% - Accent4 4 2 5 3 3" xfId="37134"/>
    <cellStyle name="20% - Accent4 4 2 5 4" xfId="16121"/>
    <cellStyle name="20% - Accent4 4 2 5 4 2" xfId="44135"/>
    <cellStyle name="20% - Accent4 4 2 5 5" xfId="30131"/>
    <cellStyle name="20% - Accent4 4 2 6" xfId="3862"/>
    <cellStyle name="20% - Accent4 4 2 6 2" xfId="10869"/>
    <cellStyle name="20% - Accent4 4 2 6 2 2" xfId="24873"/>
    <cellStyle name="20% - Accent4 4 2 6 2 2 2" xfId="52887"/>
    <cellStyle name="20% - Accent4 4 2 6 2 3" xfId="38883"/>
    <cellStyle name="20% - Accent4 4 2 6 3" xfId="17870"/>
    <cellStyle name="20% - Accent4 4 2 6 3 2" xfId="45884"/>
    <cellStyle name="20% - Accent4 4 2 6 4" xfId="31880"/>
    <cellStyle name="20% - Accent4 4 2 7" xfId="7368"/>
    <cellStyle name="20% - Accent4 4 2 7 2" xfId="21372"/>
    <cellStyle name="20% - Accent4 4 2 7 2 2" xfId="49386"/>
    <cellStyle name="20% - Accent4 4 2 7 3" xfId="35382"/>
    <cellStyle name="20% - Accent4 4 2 8" xfId="14369"/>
    <cellStyle name="20% - Accent4 4 2 8 2" xfId="42383"/>
    <cellStyle name="20% - Accent4 4 2 9" xfId="28379"/>
    <cellStyle name="20% - Accent4 4 3" xfId="436"/>
    <cellStyle name="20% - Accent4 4 3 2" xfId="727"/>
    <cellStyle name="20% - Accent4 4 3 2 2" xfId="1605"/>
    <cellStyle name="20% - Accent4 4 3 2 2 2" xfId="3373"/>
    <cellStyle name="20% - Accent4 4 3 2 2 2 2" xfId="6877"/>
    <cellStyle name="20% - Accent4 4 3 2 2 2 2 2" xfId="13884"/>
    <cellStyle name="20% - Accent4 4 3 2 2 2 2 2 2" xfId="27888"/>
    <cellStyle name="20% - Accent4 4 3 2 2 2 2 2 2 2" xfId="55902"/>
    <cellStyle name="20% - Accent4 4 3 2 2 2 2 2 3" xfId="41898"/>
    <cellStyle name="20% - Accent4 4 3 2 2 2 2 3" xfId="20885"/>
    <cellStyle name="20% - Accent4 4 3 2 2 2 2 3 2" xfId="48899"/>
    <cellStyle name="20% - Accent4 4 3 2 2 2 2 4" xfId="34895"/>
    <cellStyle name="20% - Accent4 4 3 2 2 2 3" xfId="10383"/>
    <cellStyle name="20% - Accent4 4 3 2 2 2 3 2" xfId="24387"/>
    <cellStyle name="20% - Accent4 4 3 2 2 2 3 2 2" xfId="52401"/>
    <cellStyle name="20% - Accent4 4 3 2 2 2 3 3" xfId="38397"/>
    <cellStyle name="20% - Accent4 4 3 2 2 2 4" xfId="17384"/>
    <cellStyle name="20% - Accent4 4 3 2 2 2 4 2" xfId="45398"/>
    <cellStyle name="20% - Accent4 4 3 2 2 2 5" xfId="31394"/>
    <cellStyle name="20% - Accent4 4 3 2 2 3" xfId="5125"/>
    <cellStyle name="20% - Accent4 4 3 2 2 3 2" xfId="12132"/>
    <cellStyle name="20% - Accent4 4 3 2 2 3 2 2" xfId="26136"/>
    <cellStyle name="20% - Accent4 4 3 2 2 3 2 2 2" xfId="54150"/>
    <cellStyle name="20% - Accent4 4 3 2 2 3 2 3" xfId="40146"/>
    <cellStyle name="20% - Accent4 4 3 2 2 3 3" xfId="19133"/>
    <cellStyle name="20% - Accent4 4 3 2 2 3 3 2" xfId="47147"/>
    <cellStyle name="20% - Accent4 4 3 2 2 3 4" xfId="33143"/>
    <cellStyle name="20% - Accent4 4 3 2 2 4" xfId="8631"/>
    <cellStyle name="20% - Accent4 4 3 2 2 4 2" xfId="22635"/>
    <cellStyle name="20% - Accent4 4 3 2 2 4 2 2" xfId="50649"/>
    <cellStyle name="20% - Accent4 4 3 2 2 4 3" xfId="36645"/>
    <cellStyle name="20% - Accent4 4 3 2 2 5" xfId="15632"/>
    <cellStyle name="20% - Accent4 4 3 2 2 5 2" xfId="43646"/>
    <cellStyle name="20% - Accent4 4 3 2 2 6" xfId="29642"/>
    <cellStyle name="20% - Accent4 4 3 2 3" xfId="2498"/>
    <cellStyle name="20% - Accent4 4 3 2 3 2" xfId="6002"/>
    <cellStyle name="20% - Accent4 4 3 2 3 2 2" xfId="13009"/>
    <cellStyle name="20% - Accent4 4 3 2 3 2 2 2" xfId="27013"/>
    <cellStyle name="20% - Accent4 4 3 2 3 2 2 2 2" xfId="55027"/>
    <cellStyle name="20% - Accent4 4 3 2 3 2 2 3" xfId="41023"/>
    <cellStyle name="20% - Accent4 4 3 2 3 2 3" xfId="20010"/>
    <cellStyle name="20% - Accent4 4 3 2 3 2 3 2" xfId="48024"/>
    <cellStyle name="20% - Accent4 4 3 2 3 2 4" xfId="34020"/>
    <cellStyle name="20% - Accent4 4 3 2 3 3" xfId="9508"/>
    <cellStyle name="20% - Accent4 4 3 2 3 3 2" xfId="23512"/>
    <cellStyle name="20% - Accent4 4 3 2 3 3 2 2" xfId="51526"/>
    <cellStyle name="20% - Accent4 4 3 2 3 3 3" xfId="37522"/>
    <cellStyle name="20% - Accent4 4 3 2 3 4" xfId="16509"/>
    <cellStyle name="20% - Accent4 4 3 2 3 4 2" xfId="44523"/>
    <cellStyle name="20% - Accent4 4 3 2 3 5" xfId="30519"/>
    <cellStyle name="20% - Accent4 4 3 2 4" xfId="4250"/>
    <cellStyle name="20% - Accent4 4 3 2 4 2" xfId="11257"/>
    <cellStyle name="20% - Accent4 4 3 2 4 2 2" xfId="25261"/>
    <cellStyle name="20% - Accent4 4 3 2 4 2 2 2" xfId="53275"/>
    <cellStyle name="20% - Accent4 4 3 2 4 2 3" xfId="39271"/>
    <cellStyle name="20% - Accent4 4 3 2 4 3" xfId="18258"/>
    <cellStyle name="20% - Accent4 4 3 2 4 3 2" xfId="46272"/>
    <cellStyle name="20% - Accent4 4 3 2 4 4" xfId="32268"/>
    <cellStyle name="20% - Accent4 4 3 2 5" xfId="7756"/>
    <cellStyle name="20% - Accent4 4 3 2 5 2" xfId="21760"/>
    <cellStyle name="20% - Accent4 4 3 2 5 2 2" xfId="49774"/>
    <cellStyle name="20% - Accent4 4 3 2 5 3" xfId="35770"/>
    <cellStyle name="20% - Accent4 4 3 2 6" xfId="14757"/>
    <cellStyle name="20% - Accent4 4 3 2 6 2" xfId="42771"/>
    <cellStyle name="20% - Accent4 4 3 2 7" xfId="28767"/>
    <cellStyle name="20% - Accent4 4 3 3" xfId="1018"/>
    <cellStyle name="20% - Accent4 4 3 3 2" xfId="1896"/>
    <cellStyle name="20% - Accent4 4 3 3 2 2" xfId="3664"/>
    <cellStyle name="20% - Accent4 4 3 3 2 2 2" xfId="7168"/>
    <cellStyle name="20% - Accent4 4 3 3 2 2 2 2" xfId="14175"/>
    <cellStyle name="20% - Accent4 4 3 3 2 2 2 2 2" xfId="28179"/>
    <cellStyle name="20% - Accent4 4 3 3 2 2 2 2 2 2" xfId="56193"/>
    <cellStyle name="20% - Accent4 4 3 3 2 2 2 2 3" xfId="42189"/>
    <cellStyle name="20% - Accent4 4 3 3 2 2 2 3" xfId="21176"/>
    <cellStyle name="20% - Accent4 4 3 3 2 2 2 3 2" xfId="49190"/>
    <cellStyle name="20% - Accent4 4 3 3 2 2 2 4" xfId="35186"/>
    <cellStyle name="20% - Accent4 4 3 3 2 2 3" xfId="10674"/>
    <cellStyle name="20% - Accent4 4 3 3 2 2 3 2" xfId="24678"/>
    <cellStyle name="20% - Accent4 4 3 3 2 2 3 2 2" xfId="52692"/>
    <cellStyle name="20% - Accent4 4 3 3 2 2 3 3" xfId="38688"/>
    <cellStyle name="20% - Accent4 4 3 3 2 2 4" xfId="17675"/>
    <cellStyle name="20% - Accent4 4 3 3 2 2 4 2" xfId="45689"/>
    <cellStyle name="20% - Accent4 4 3 3 2 2 5" xfId="31685"/>
    <cellStyle name="20% - Accent4 4 3 3 2 3" xfId="5416"/>
    <cellStyle name="20% - Accent4 4 3 3 2 3 2" xfId="12423"/>
    <cellStyle name="20% - Accent4 4 3 3 2 3 2 2" xfId="26427"/>
    <cellStyle name="20% - Accent4 4 3 3 2 3 2 2 2" xfId="54441"/>
    <cellStyle name="20% - Accent4 4 3 3 2 3 2 3" xfId="40437"/>
    <cellStyle name="20% - Accent4 4 3 3 2 3 3" xfId="19424"/>
    <cellStyle name="20% - Accent4 4 3 3 2 3 3 2" xfId="47438"/>
    <cellStyle name="20% - Accent4 4 3 3 2 3 4" xfId="33434"/>
    <cellStyle name="20% - Accent4 4 3 3 2 4" xfId="8922"/>
    <cellStyle name="20% - Accent4 4 3 3 2 4 2" xfId="22926"/>
    <cellStyle name="20% - Accent4 4 3 3 2 4 2 2" xfId="50940"/>
    <cellStyle name="20% - Accent4 4 3 3 2 4 3" xfId="36936"/>
    <cellStyle name="20% - Accent4 4 3 3 2 5" xfId="15923"/>
    <cellStyle name="20% - Accent4 4 3 3 2 5 2" xfId="43937"/>
    <cellStyle name="20% - Accent4 4 3 3 2 6" xfId="29933"/>
    <cellStyle name="20% - Accent4 4 3 3 3" xfId="2789"/>
    <cellStyle name="20% - Accent4 4 3 3 3 2" xfId="6293"/>
    <cellStyle name="20% - Accent4 4 3 3 3 2 2" xfId="13300"/>
    <cellStyle name="20% - Accent4 4 3 3 3 2 2 2" xfId="27304"/>
    <cellStyle name="20% - Accent4 4 3 3 3 2 2 2 2" xfId="55318"/>
    <cellStyle name="20% - Accent4 4 3 3 3 2 2 3" xfId="41314"/>
    <cellStyle name="20% - Accent4 4 3 3 3 2 3" xfId="20301"/>
    <cellStyle name="20% - Accent4 4 3 3 3 2 3 2" xfId="48315"/>
    <cellStyle name="20% - Accent4 4 3 3 3 2 4" xfId="34311"/>
    <cellStyle name="20% - Accent4 4 3 3 3 3" xfId="9799"/>
    <cellStyle name="20% - Accent4 4 3 3 3 3 2" xfId="23803"/>
    <cellStyle name="20% - Accent4 4 3 3 3 3 2 2" xfId="51817"/>
    <cellStyle name="20% - Accent4 4 3 3 3 3 3" xfId="37813"/>
    <cellStyle name="20% - Accent4 4 3 3 3 4" xfId="16800"/>
    <cellStyle name="20% - Accent4 4 3 3 3 4 2" xfId="44814"/>
    <cellStyle name="20% - Accent4 4 3 3 3 5" xfId="30810"/>
    <cellStyle name="20% - Accent4 4 3 3 4" xfId="4541"/>
    <cellStyle name="20% - Accent4 4 3 3 4 2" xfId="11548"/>
    <cellStyle name="20% - Accent4 4 3 3 4 2 2" xfId="25552"/>
    <cellStyle name="20% - Accent4 4 3 3 4 2 2 2" xfId="53566"/>
    <cellStyle name="20% - Accent4 4 3 3 4 2 3" xfId="39562"/>
    <cellStyle name="20% - Accent4 4 3 3 4 3" xfId="18549"/>
    <cellStyle name="20% - Accent4 4 3 3 4 3 2" xfId="46563"/>
    <cellStyle name="20% - Accent4 4 3 3 4 4" xfId="32559"/>
    <cellStyle name="20% - Accent4 4 3 3 5" xfId="8047"/>
    <cellStyle name="20% - Accent4 4 3 3 5 2" xfId="22051"/>
    <cellStyle name="20% - Accent4 4 3 3 5 2 2" xfId="50065"/>
    <cellStyle name="20% - Accent4 4 3 3 5 3" xfId="36061"/>
    <cellStyle name="20% - Accent4 4 3 3 6" xfId="15048"/>
    <cellStyle name="20% - Accent4 4 3 3 6 2" xfId="43062"/>
    <cellStyle name="20% - Accent4 4 3 3 7" xfId="29058"/>
    <cellStyle name="20% - Accent4 4 3 4" xfId="1314"/>
    <cellStyle name="20% - Accent4 4 3 4 2" xfId="3082"/>
    <cellStyle name="20% - Accent4 4 3 4 2 2" xfId="6586"/>
    <cellStyle name="20% - Accent4 4 3 4 2 2 2" xfId="13593"/>
    <cellStyle name="20% - Accent4 4 3 4 2 2 2 2" xfId="27597"/>
    <cellStyle name="20% - Accent4 4 3 4 2 2 2 2 2" xfId="55611"/>
    <cellStyle name="20% - Accent4 4 3 4 2 2 2 3" xfId="41607"/>
    <cellStyle name="20% - Accent4 4 3 4 2 2 3" xfId="20594"/>
    <cellStyle name="20% - Accent4 4 3 4 2 2 3 2" xfId="48608"/>
    <cellStyle name="20% - Accent4 4 3 4 2 2 4" xfId="34604"/>
    <cellStyle name="20% - Accent4 4 3 4 2 3" xfId="10092"/>
    <cellStyle name="20% - Accent4 4 3 4 2 3 2" xfId="24096"/>
    <cellStyle name="20% - Accent4 4 3 4 2 3 2 2" xfId="52110"/>
    <cellStyle name="20% - Accent4 4 3 4 2 3 3" xfId="38106"/>
    <cellStyle name="20% - Accent4 4 3 4 2 4" xfId="17093"/>
    <cellStyle name="20% - Accent4 4 3 4 2 4 2" xfId="45107"/>
    <cellStyle name="20% - Accent4 4 3 4 2 5" xfId="31103"/>
    <cellStyle name="20% - Accent4 4 3 4 3" xfId="4834"/>
    <cellStyle name="20% - Accent4 4 3 4 3 2" xfId="11841"/>
    <cellStyle name="20% - Accent4 4 3 4 3 2 2" xfId="25845"/>
    <cellStyle name="20% - Accent4 4 3 4 3 2 2 2" xfId="53859"/>
    <cellStyle name="20% - Accent4 4 3 4 3 2 3" xfId="39855"/>
    <cellStyle name="20% - Accent4 4 3 4 3 3" xfId="18842"/>
    <cellStyle name="20% - Accent4 4 3 4 3 3 2" xfId="46856"/>
    <cellStyle name="20% - Accent4 4 3 4 3 4" xfId="32852"/>
    <cellStyle name="20% - Accent4 4 3 4 4" xfId="8340"/>
    <cellStyle name="20% - Accent4 4 3 4 4 2" xfId="22344"/>
    <cellStyle name="20% - Accent4 4 3 4 4 2 2" xfId="50358"/>
    <cellStyle name="20% - Accent4 4 3 4 4 3" xfId="36354"/>
    <cellStyle name="20% - Accent4 4 3 4 5" xfId="15341"/>
    <cellStyle name="20% - Accent4 4 3 4 5 2" xfId="43355"/>
    <cellStyle name="20% - Accent4 4 3 4 6" xfId="29351"/>
    <cellStyle name="20% - Accent4 4 3 5" xfId="2207"/>
    <cellStyle name="20% - Accent4 4 3 5 2" xfId="5711"/>
    <cellStyle name="20% - Accent4 4 3 5 2 2" xfId="12718"/>
    <cellStyle name="20% - Accent4 4 3 5 2 2 2" xfId="26722"/>
    <cellStyle name="20% - Accent4 4 3 5 2 2 2 2" xfId="54736"/>
    <cellStyle name="20% - Accent4 4 3 5 2 2 3" xfId="40732"/>
    <cellStyle name="20% - Accent4 4 3 5 2 3" xfId="19719"/>
    <cellStyle name="20% - Accent4 4 3 5 2 3 2" xfId="47733"/>
    <cellStyle name="20% - Accent4 4 3 5 2 4" xfId="33729"/>
    <cellStyle name="20% - Accent4 4 3 5 3" xfId="9217"/>
    <cellStyle name="20% - Accent4 4 3 5 3 2" xfId="23221"/>
    <cellStyle name="20% - Accent4 4 3 5 3 2 2" xfId="51235"/>
    <cellStyle name="20% - Accent4 4 3 5 3 3" xfId="37231"/>
    <cellStyle name="20% - Accent4 4 3 5 4" xfId="16218"/>
    <cellStyle name="20% - Accent4 4 3 5 4 2" xfId="44232"/>
    <cellStyle name="20% - Accent4 4 3 5 5" xfId="30228"/>
    <cellStyle name="20% - Accent4 4 3 6" xfId="3959"/>
    <cellStyle name="20% - Accent4 4 3 6 2" xfId="10966"/>
    <cellStyle name="20% - Accent4 4 3 6 2 2" xfId="24970"/>
    <cellStyle name="20% - Accent4 4 3 6 2 2 2" xfId="52984"/>
    <cellStyle name="20% - Accent4 4 3 6 2 3" xfId="38980"/>
    <cellStyle name="20% - Accent4 4 3 6 3" xfId="17967"/>
    <cellStyle name="20% - Accent4 4 3 6 3 2" xfId="45981"/>
    <cellStyle name="20% - Accent4 4 3 6 4" xfId="31977"/>
    <cellStyle name="20% - Accent4 4 3 7" xfId="7465"/>
    <cellStyle name="20% - Accent4 4 3 7 2" xfId="21469"/>
    <cellStyle name="20% - Accent4 4 3 7 2 2" xfId="49483"/>
    <cellStyle name="20% - Accent4 4 3 7 3" xfId="35479"/>
    <cellStyle name="20% - Accent4 4 3 8" xfId="14466"/>
    <cellStyle name="20% - Accent4 4 3 8 2" xfId="42480"/>
    <cellStyle name="20% - Accent4 4 3 9" xfId="28476"/>
    <cellStyle name="20% - Accent4 4 4" xfId="533"/>
    <cellStyle name="20% - Accent4 4 4 2" xfId="1411"/>
    <cellStyle name="20% - Accent4 4 4 2 2" xfId="3179"/>
    <cellStyle name="20% - Accent4 4 4 2 2 2" xfId="6683"/>
    <cellStyle name="20% - Accent4 4 4 2 2 2 2" xfId="13690"/>
    <cellStyle name="20% - Accent4 4 4 2 2 2 2 2" xfId="27694"/>
    <cellStyle name="20% - Accent4 4 4 2 2 2 2 2 2" xfId="55708"/>
    <cellStyle name="20% - Accent4 4 4 2 2 2 2 3" xfId="41704"/>
    <cellStyle name="20% - Accent4 4 4 2 2 2 3" xfId="20691"/>
    <cellStyle name="20% - Accent4 4 4 2 2 2 3 2" xfId="48705"/>
    <cellStyle name="20% - Accent4 4 4 2 2 2 4" xfId="34701"/>
    <cellStyle name="20% - Accent4 4 4 2 2 3" xfId="10189"/>
    <cellStyle name="20% - Accent4 4 4 2 2 3 2" xfId="24193"/>
    <cellStyle name="20% - Accent4 4 4 2 2 3 2 2" xfId="52207"/>
    <cellStyle name="20% - Accent4 4 4 2 2 3 3" xfId="38203"/>
    <cellStyle name="20% - Accent4 4 4 2 2 4" xfId="17190"/>
    <cellStyle name="20% - Accent4 4 4 2 2 4 2" xfId="45204"/>
    <cellStyle name="20% - Accent4 4 4 2 2 5" xfId="31200"/>
    <cellStyle name="20% - Accent4 4 4 2 3" xfId="4931"/>
    <cellStyle name="20% - Accent4 4 4 2 3 2" xfId="11938"/>
    <cellStyle name="20% - Accent4 4 4 2 3 2 2" xfId="25942"/>
    <cellStyle name="20% - Accent4 4 4 2 3 2 2 2" xfId="53956"/>
    <cellStyle name="20% - Accent4 4 4 2 3 2 3" xfId="39952"/>
    <cellStyle name="20% - Accent4 4 4 2 3 3" xfId="18939"/>
    <cellStyle name="20% - Accent4 4 4 2 3 3 2" xfId="46953"/>
    <cellStyle name="20% - Accent4 4 4 2 3 4" xfId="32949"/>
    <cellStyle name="20% - Accent4 4 4 2 4" xfId="8437"/>
    <cellStyle name="20% - Accent4 4 4 2 4 2" xfId="22441"/>
    <cellStyle name="20% - Accent4 4 4 2 4 2 2" xfId="50455"/>
    <cellStyle name="20% - Accent4 4 4 2 4 3" xfId="36451"/>
    <cellStyle name="20% - Accent4 4 4 2 5" xfId="15438"/>
    <cellStyle name="20% - Accent4 4 4 2 5 2" xfId="43452"/>
    <cellStyle name="20% - Accent4 4 4 2 6" xfId="29448"/>
    <cellStyle name="20% - Accent4 4 4 3" xfId="2304"/>
    <cellStyle name="20% - Accent4 4 4 3 2" xfId="5808"/>
    <cellStyle name="20% - Accent4 4 4 3 2 2" xfId="12815"/>
    <cellStyle name="20% - Accent4 4 4 3 2 2 2" xfId="26819"/>
    <cellStyle name="20% - Accent4 4 4 3 2 2 2 2" xfId="54833"/>
    <cellStyle name="20% - Accent4 4 4 3 2 2 3" xfId="40829"/>
    <cellStyle name="20% - Accent4 4 4 3 2 3" xfId="19816"/>
    <cellStyle name="20% - Accent4 4 4 3 2 3 2" xfId="47830"/>
    <cellStyle name="20% - Accent4 4 4 3 2 4" xfId="33826"/>
    <cellStyle name="20% - Accent4 4 4 3 3" xfId="9314"/>
    <cellStyle name="20% - Accent4 4 4 3 3 2" xfId="23318"/>
    <cellStyle name="20% - Accent4 4 4 3 3 2 2" xfId="51332"/>
    <cellStyle name="20% - Accent4 4 4 3 3 3" xfId="37328"/>
    <cellStyle name="20% - Accent4 4 4 3 4" xfId="16315"/>
    <cellStyle name="20% - Accent4 4 4 3 4 2" xfId="44329"/>
    <cellStyle name="20% - Accent4 4 4 3 5" xfId="30325"/>
    <cellStyle name="20% - Accent4 4 4 4" xfId="4056"/>
    <cellStyle name="20% - Accent4 4 4 4 2" xfId="11063"/>
    <cellStyle name="20% - Accent4 4 4 4 2 2" xfId="25067"/>
    <cellStyle name="20% - Accent4 4 4 4 2 2 2" xfId="53081"/>
    <cellStyle name="20% - Accent4 4 4 4 2 3" xfId="39077"/>
    <cellStyle name="20% - Accent4 4 4 4 3" xfId="18064"/>
    <cellStyle name="20% - Accent4 4 4 4 3 2" xfId="46078"/>
    <cellStyle name="20% - Accent4 4 4 4 4" xfId="32074"/>
    <cellStyle name="20% - Accent4 4 4 5" xfId="7562"/>
    <cellStyle name="20% - Accent4 4 4 5 2" xfId="21566"/>
    <cellStyle name="20% - Accent4 4 4 5 2 2" xfId="49580"/>
    <cellStyle name="20% - Accent4 4 4 5 3" xfId="35576"/>
    <cellStyle name="20% - Accent4 4 4 6" xfId="14563"/>
    <cellStyle name="20% - Accent4 4 4 6 2" xfId="42577"/>
    <cellStyle name="20% - Accent4 4 4 7" xfId="28573"/>
    <cellStyle name="20% - Accent4 4 5" xfId="824"/>
    <cellStyle name="20% - Accent4 4 5 2" xfId="1702"/>
    <cellStyle name="20% - Accent4 4 5 2 2" xfId="3470"/>
    <cellStyle name="20% - Accent4 4 5 2 2 2" xfId="6974"/>
    <cellStyle name="20% - Accent4 4 5 2 2 2 2" xfId="13981"/>
    <cellStyle name="20% - Accent4 4 5 2 2 2 2 2" xfId="27985"/>
    <cellStyle name="20% - Accent4 4 5 2 2 2 2 2 2" xfId="55999"/>
    <cellStyle name="20% - Accent4 4 5 2 2 2 2 3" xfId="41995"/>
    <cellStyle name="20% - Accent4 4 5 2 2 2 3" xfId="20982"/>
    <cellStyle name="20% - Accent4 4 5 2 2 2 3 2" xfId="48996"/>
    <cellStyle name="20% - Accent4 4 5 2 2 2 4" xfId="34992"/>
    <cellStyle name="20% - Accent4 4 5 2 2 3" xfId="10480"/>
    <cellStyle name="20% - Accent4 4 5 2 2 3 2" xfId="24484"/>
    <cellStyle name="20% - Accent4 4 5 2 2 3 2 2" xfId="52498"/>
    <cellStyle name="20% - Accent4 4 5 2 2 3 3" xfId="38494"/>
    <cellStyle name="20% - Accent4 4 5 2 2 4" xfId="17481"/>
    <cellStyle name="20% - Accent4 4 5 2 2 4 2" xfId="45495"/>
    <cellStyle name="20% - Accent4 4 5 2 2 5" xfId="31491"/>
    <cellStyle name="20% - Accent4 4 5 2 3" xfId="5222"/>
    <cellStyle name="20% - Accent4 4 5 2 3 2" xfId="12229"/>
    <cellStyle name="20% - Accent4 4 5 2 3 2 2" xfId="26233"/>
    <cellStyle name="20% - Accent4 4 5 2 3 2 2 2" xfId="54247"/>
    <cellStyle name="20% - Accent4 4 5 2 3 2 3" xfId="40243"/>
    <cellStyle name="20% - Accent4 4 5 2 3 3" xfId="19230"/>
    <cellStyle name="20% - Accent4 4 5 2 3 3 2" xfId="47244"/>
    <cellStyle name="20% - Accent4 4 5 2 3 4" xfId="33240"/>
    <cellStyle name="20% - Accent4 4 5 2 4" xfId="8728"/>
    <cellStyle name="20% - Accent4 4 5 2 4 2" xfId="22732"/>
    <cellStyle name="20% - Accent4 4 5 2 4 2 2" xfId="50746"/>
    <cellStyle name="20% - Accent4 4 5 2 4 3" xfId="36742"/>
    <cellStyle name="20% - Accent4 4 5 2 5" xfId="15729"/>
    <cellStyle name="20% - Accent4 4 5 2 5 2" xfId="43743"/>
    <cellStyle name="20% - Accent4 4 5 2 6" xfId="29739"/>
    <cellStyle name="20% - Accent4 4 5 3" xfId="2595"/>
    <cellStyle name="20% - Accent4 4 5 3 2" xfId="6099"/>
    <cellStyle name="20% - Accent4 4 5 3 2 2" xfId="13106"/>
    <cellStyle name="20% - Accent4 4 5 3 2 2 2" xfId="27110"/>
    <cellStyle name="20% - Accent4 4 5 3 2 2 2 2" xfId="55124"/>
    <cellStyle name="20% - Accent4 4 5 3 2 2 3" xfId="41120"/>
    <cellStyle name="20% - Accent4 4 5 3 2 3" xfId="20107"/>
    <cellStyle name="20% - Accent4 4 5 3 2 3 2" xfId="48121"/>
    <cellStyle name="20% - Accent4 4 5 3 2 4" xfId="34117"/>
    <cellStyle name="20% - Accent4 4 5 3 3" xfId="9605"/>
    <cellStyle name="20% - Accent4 4 5 3 3 2" xfId="23609"/>
    <cellStyle name="20% - Accent4 4 5 3 3 2 2" xfId="51623"/>
    <cellStyle name="20% - Accent4 4 5 3 3 3" xfId="37619"/>
    <cellStyle name="20% - Accent4 4 5 3 4" xfId="16606"/>
    <cellStyle name="20% - Accent4 4 5 3 4 2" xfId="44620"/>
    <cellStyle name="20% - Accent4 4 5 3 5" xfId="30616"/>
    <cellStyle name="20% - Accent4 4 5 4" xfId="4347"/>
    <cellStyle name="20% - Accent4 4 5 4 2" xfId="11354"/>
    <cellStyle name="20% - Accent4 4 5 4 2 2" xfId="25358"/>
    <cellStyle name="20% - Accent4 4 5 4 2 2 2" xfId="53372"/>
    <cellStyle name="20% - Accent4 4 5 4 2 3" xfId="39368"/>
    <cellStyle name="20% - Accent4 4 5 4 3" xfId="18355"/>
    <cellStyle name="20% - Accent4 4 5 4 3 2" xfId="46369"/>
    <cellStyle name="20% - Accent4 4 5 4 4" xfId="32365"/>
    <cellStyle name="20% - Accent4 4 5 5" xfId="7853"/>
    <cellStyle name="20% - Accent4 4 5 5 2" xfId="21857"/>
    <cellStyle name="20% - Accent4 4 5 5 2 2" xfId="49871"/>
    <cellStyle name="20% - Accent4 4 5 5 3" xfId="35867"/>
    <cellStyle name="20% - Accent4 4 5 6" xfId="14854"/>
    <cellStyle name="20% - Accent4 4 5 6 2" xfId="42868"/>
    <cellStyle name="20% - Accent4 4 5 7" xfId="28864"/>
    <cellStyle name="20% - Accent4 4 6" xfId="1120"/>
    <cellStyle name="20% - Accent4 4 6 2" xfId="2888"/>
    <cellStyle name="20% - Accent4 4 6 2 2" xfId="6392"/>
    <cellStyle name="20% - Accent4 4 6 2 2 2" xfId="13399"/>
    <cellStyle name="20% - Accent4 4 6 2 2 2 2" xfId="27403"/>
    <cellStyle name="20% - Accent4 4 6 2 2 2 2 2" xfId="55417"/>
    <cellStyle name="20% - Accent4 4 6 2 2 2 3" xfId="41413"/>
    <cellStyle name="20% - Accent4 4 6 2 2 3" xfId="20400"/>
    <cellStyle name="20% - Accent4 4 6 2 2 3 2" xfId="48414"/>
    <cellStyle name="20% - Accent4 4 6 2 2 4" xfId="34410"/>
    <cellStyle name="20% - Accent4 4 6 2 3" xfId="9898"/>
    <cellStyle name="20% - Accent4 4 6 2 3 2" xfId="23902"/>
    <cellStyle name="20% - Accent4 4 6 2 3 2 2" xfId="51916"/>
    <cellStyle name="20% - Accent4 4 6 2 3 3" xfId="37912"/>
    <cellStyle name="20% - Accent4 4 6 2 4" xfId="16899"/>
    <cellStyle name="20% - Accent4 4 6 2 4 2" xfId="44913"/>
    <cellStyle name="20% - Accent4 4 6 2 5" xfId="30909"/>
    <cellStyle name="20% - Accent4 4 6 3" xfId="4640"/>
    <cellStyle name="20% - Accent4 4 6 3 2" xfId="11647"/>
    <cellStyle name="20% - Accent4 4 6 3 2 2" xfId="25651"/>
    <cellStyle name="20% - Accent4 4 6 3 2 2 2" xfId="53665"/>
    <cellStyle name="20% - Accent4 4 6 3 2 3" xfId="39661"/>
    <cellStyle name="20% - Accent4 4 6 3 3" xfId="18648"/>
    <cellStyle name="20% - Accent4 4 6 3 3 2" xfId="46662"/>
    <cellStyle name="20% - Accent4 4 6 3 4" xfId="32658"/>
    <cellStyle name="20% - Accent4 4 6 4" xfId="8146"/>
    <cellStyle name="20% - Accent4 4 6 4 2" xfId="22150"/>
    <cellStyle name="20% - Accent4 4 6 4 2 2" xfId="50164"/>
    <cellStyle name="20% - Accent4 4 6 4 3" xfId="36160"/>
    <cellStyle name="20% - Accent4 4 6 5" xfId="15147"/>
    <cellStyle name="20% - Accent4 4 6 5 2" xfId="43161"/>
    <cellStyle name="20% - Accent4 4 6 6" xfId="29157"/>
    <cellStyle name="20% - Accent4 4 7" xfId="2008"/>
    <cellStyle name="20% - Accent4 4 7 2" xfId="5517"/>
    <cellStyle name="20% - Accent4 4 7 2 2" xfId="12524"/>
    <cellStyle name="20% - Accent4 4 7 2 2 2" xfId="26528"/>
    <cellStyle name="20% - Accent4 4 7 2 2 2 2" xfId="54542"/>
    <cellStyle name="20% - Accent4 4 7 2 2 3" xfId="40538"/>
    <cellStyle name="20% - Accent4 4 7 2 3" xfId="19525"/>
    <cellStyle name="20% - Accent4 4 7 2 3 2" xfId="47539"/>
    <cellStyle name="20% - Accent4 4 7 2 4" xfId="33535"/>
    <cellStyle name="20% - Accent4 4 7 3" xfId="9023"/>
    <cellStyle name="20% - Accent4 4 7 3 2" xfId="23027"/>
    <cellStyle name="20% - Accent4 4 7 3 2 2" xfId="51041"/>
    <cellStyle name="20% - Accent4 4 7 3 3" xfId="37037"/>
    <cellStyle name="20% - Accent4 4 7 4" xfId="16024"/>
    <cellStyle name="20% - Accent4 4 7 4 2" xfId="44038"/>
    <cellStyle name="20% - Accent4 4 7 5" xfId="30034"/>
    <cellStyle name="20% - Accent4 4 8" xfId="3765"/>
    <cellStyle name="20% - Accent4 4 8 2" xfId="10772"/>
    <cellStyle name="20% - Accent4 4 8 2 2" xfId="24776"/>
    <cellStyle name="20% - Accent4 4 8 2 2 2" xfId="52790"/>
    <cellStyle name="20% - Accent4 4 8 2 3" xfId="38786"/>
    <cellStyle name="20% - Accent4 4 8 3" xfId="17773"/>
    <cellStyle name="20% - Accent4 4 8 3 2" xfId="45787"/>
    <cellStyle name="20% - Accent4 4 8 4" xfId="31783"/>
    <cellStyle name="20% - Accent4 4 9" xfId="7271"/>
    <cellStyle name="20% - Accent4 4 9 2" xfId="21275"/>
    <cellStyle name="20% - Accent4 4 9 2 2" xfId="49289"/>
    <cellStyle name="20% - Accent4 4 9 3" xfId="35285"/>
    <cellStyle name="20% - Accent4 5" xfId="288"/>
    <cellStyle name="20% - Accent4 5 2" xfId="581"/>
    <cellStyle name="20% - Accent4 5 2 2" xfId="1459"/>
    <cellStyle name="20% - Accent4 5 2 2 2" xfId="3227"/>
    <cellStyle name="20% - Accent4 5 2 2 2 2" xfId="6731"/>
    <cellStyle name="20% - Accent4 5 2 2 2 2 2" xfId="13738"/>
    <cellStyle name="20% - Accent4 5 2 2 2 2 2 2" xfId="27742"/>
    <cellStyle name="20% - Accent4 5 2 2 2 2 2 2 2" xfId="55756"/>
    <cellStyle name="20% - Accent4 5 2 2 2 2 2 3" xfId="41752"/>
    <cellStyle name="20% - Accent4 5 2 2 2 2 3" xfId="20739"/>
    <cellStyle name="20% - Accent4 5 2 2 2 2 3 2" xfId="48753"/>
    <cellStyle name="20% - Accent4 5 2 2 2 2 4" xfId="34749"/>
    <cellStyle name="20% - Accent4 5 2 2 2 3" xfId="10237"/>
    <cellStyle name="20% - Accent4 5 2 2 2 3 2" xfId="24241"/>
    <cellStyle name="20% - Accent4 5 2 2 2 3 2 2" xfId="52255"/>
    <cellStyle name="20% - Accent4 5 2 2 2 3 3" xfId="38251"/>
    <cellStyle name="20% - Accent4 5 2 2 2 4" xfId="17238"/>
    <cellStyle name="20% - Accent4 5 2 2 2 4 2" xfId="45252"/>
    <cellStyle name="20% - Accent4 5 2 2 2 5" xfId="31248"/>
    <cellStyle name="20% - Accent4 5 2 2 3" xfId="4979"/>
    <cellStyle name="20% - Accent4 5 2 2 3 2" xfId="11986"/>
    <cellStyle name="20% - Accent4 5 2 2 3 2 2" xfId="25990"/>
    <cellStyle name="20% - Accent4 5 2 2 3 2 2 2" xfId="54004"/>
    <cellStyle name="20% - Accent4 5 2 2 3 2 3" xfId="40000"/>
    <cellStyle name="20% - Accent4 5 2 2 3 3" xfId="18987"/>
    <cellStyle name="20% - Accent4 5 2 2 3 3 2" xfId="47001"/>
    <cellStyle name="20% - Accent4 5 2 2 3 4" xfId="32997"/>
    <cellStyle name="20% - Accent4 5 2 2 4" xfId="8485"/>
    <cellStyle name="20% - Accent4 5 2 2 4 2" xfId="22489"/>
    <cellStyle name="20% - Accent4 5 2 2 4 2 2" xfId="50503"/>
    <cellStyle name="20% - Accent4 5 2 2 4 3" xfId="36499"/>
    <cellStyle name="20% - Accent4 5 2 2 5" xfId="15486"/>
    <cellStyle name="20% - Accent4 5 2 2 5 2" xfId="43500"/>
    <cellStyle name="20% - Accent4 5 2 2 6" xfId="29496"/>
    <cellStyle name="20% - Accent4 5 2 3" xfId="2352"/>
    <cellStyle name="20% - Accent4 5 2 3 2" xfId="5856"/>
    <cellStyle name="20% - Accent4 5 2 3 2 2" xfId="12863"/>
    <cellStyle name="20% - Accent4 5 2 3 2 2 2" xfId="26867"/>
    <cellStyle name="20% - Accent4 5 2 3 2 2 2 2" xfId="54881"/>
    <cellStyle name="20% - Accent4 5 2 3 2 2 3" xfId="40877"/>
    <cellStyle name="20% - Accent4 5 2 3 2 3" xfId="19864"/>
    <cellStyle name="20% - Accent4 5 2 3 2 3 2" xfId="47878"/>
    <cellStyle name="20% - Accent4 5 2 3 2 4" xfId="33874"/>
    <cellStyle name="20% - Accent4 5 2 3 3" xfId="9362"/>
    <cellStyle name="20% - Accent4 5 2 3 3 2" xfId="23366"/>
    <cellStyle name="20% - Accent4 5 2 3 3 2 2" xfId="51380"/>
    <cellStyle name="20% - Accent4 5 2 3 3 3" xfId="37376"/>
    <cellStyle name="20% - Accent4 5 2 3 4" xfId="16363"/>
    <cellStyle name="20% - Accent4 5 2 3 4 2" xfId="44377"/>
    <cellStyle name="20% - Accent4 5 2 3 5" xfId="30373"/>
    <cellStyle name="20% - Accent4 5 2 4" xfId="4104"/>
    <cellStyle name="20% - Accent4 5 2 4 2" xfId="11111"/>
    <cellStyle name="20% - Accent4 5 2 4 2 2" xfId="25115"/>
    <cellStyle name="20% - Accent4 5 2 4 2 2 2" xfId="53129"/>
    <cellStyle name="20% - Accent4 5 2 4 2 3" xfId="39125"/>
    <cellStyle name="20% - Accent4 5 2 4 3" xfId="18112"/>
    <cellStyle name="20% - Accent4 5 2 4 3 2" xfId="46126"/>
    <cellStyle name="20% - Accent4 5 2 4 4" xfId="32122"/>
    <cellStyle name="20% - Accent4 5 2 5" xfId="7610"/>
    <cellStyle name="20% - Accent4 5 2 5 2" xfId="21614"/>
    <cellStyle name="20% - Accent4 5 2 5 2 2" xfId="49628"/>
    <cellStyle name="20% - Accent4 5 2 5 3" xfId="35624"/>
    <cellStyle name="20% - Accent4 5 2 6" xfId="14611"/>
    <cellStyle name="20% - Accent4 5 2 6 2" xfId="42625"/>
    <cellStyle name="20% - Accent4 5 2 7" xfId="28621"/>
    <cellStyle name="20% - Accent4 5 3" xfId="872"/>
    <cellStyle name="20% - Accent4 5 3 2" xfId="1750"/>
    <cellStyle name="20% - Accent4 5 3 2 2" xfId="3518"/>
    <cellStyle name="20% - Accent4 5 3 2 2 2" xfId="7022"/>
    <cellStyle name="20% - Accent4 5 3 2 2 2 2" xfId="14029"/>
    <cellStyle name="20% - Accent4 5 3 2 2 2 2 2" xfId="28033"/>
    <cellStyle name="20% - Accent4 5 3 2 2 2 2 2 2" xfId="56047"/>
    <cellStyle name="20% - Accent4 5 3 2 2 2 2 3" xfId="42043"/>
    <cellStyle name="20% - Accent4 5 3 2 2 2 3" xfId="21030"/>
    <cellStyle name="20% - Accent4 5 3 2 2 2 3 2" xfId="49044"/>
    <cellStyle name="20% - Accent4 5 3 2 2 2 4" xfId="35040"/>
    <cellStyle name="20% - Accent4 5 3 2 2 3" xfId="10528"/>
    <cellStyle name="20% - Accent4 5 3 2 2 3 2" xfId="24532"/>
    <cellStyle name="20% - Accent4 5 3 2 2 3 2 2" xfId="52546"/>
    <cellStyle name="20% - Accent4 5 3 2 2 3 3" xfId="38542"/>
    <cellStyle name="20% - Accent4 5 3 2 2 4" xfId="17529"/>
    <cellStyle name="20% - Accent4 5 3 2 2 4 2" xfId="45543"/>
    <cellStyle name="20% - Accent4 5 3 2 2 5" xfId="31539"/>
    <cellStyle name="20% - Accent4 5 3 2 3" xfId="5270"/>
    <cellStyle name="20% - Accent4 5 3 2 3 2" xfId="12277"/>
    <cellStyle name="20% - Accent4 5 3 2 3 2 2" xfId="26281"/>
    <cellStyle name="20% - Accent4 5 3 2 3 2 2 2" xfId="54295"/>
    <cellStyle name="20% - Accent4 5 3 2 3 2 3" xfId="40291"/>
    <cellStyle name="20% - Accent4 5 3 2 3 3" xfId="19278"/>
    <cellStyle name="20% - Accent4 5 3 2 3 3 2" xfId="47292"/>
    <cellStyle name="20% - Accent4 5 3 2 3 4" xfId="33288"/>
    <cellStyle name="20% - Accent4 5 3 2 4" xfId="8776"/>
    <cellStyle name="20% - Accent4 5 3 2 4 2" xfId="22780"/>
    <cellStyle name="20% - Accent4 5 3 2 4 2 2" xfId="50794"/>
    <cellStyle name="20% - Accent4 5 3 2 4 3" xfId="36790"/>
    <cellStyle name="20% - Accent4 5 3 2 5" xfId="15777"/>
    <cellStyle name="20% - Accent4 5 3 2 5 2" xfId="43791"/>
    <cellStyle name="20% - Accent4 5 3 2 6" xfId="29787"/>
    <cellStyle name="20% - Accent4 5 3 3" xfId="2643"/>
    <cellStyle name="20% - Accent4 5 3 3 2" xfId="6147"/>
    <cellStyle name="20% - Accent4 5 3 3 2 2" xfId="13154"/>
    <cellStyle name="20% - Accent4 5 3 3 2 2 2" xfId="27158"/>
    <cellStyle name="20% - Accent4 5 3 3 2 2 2 2" xfId="55172"/>
    <cellStyle name="20% - Accent4 5 3 3 2 2 3" xfId="41168"/>
    <cellStyle name="20% - Accent4 5 3 3 2 3" xfId="20155"/>
    <cellStyle name="20% - Accent4 5 3 3 2 3 2" xfId="48169"/>
    <cellStyle name="20% - Accent4 5 3 3 2 4" xfId="34165"/>
    <cellStyle name="20% - Accent4 5 3 3 3" xfId="9653"/>
    <cellStyle name="20% - Accent4 5 3 3 3 2" xfId="23657"/>
    <cellStyle name="20% - Accent4 5 3 3 3 2 2" xfId="51671"/>
    <cellStyle name="20% - Accent4 5 3 3 3 3" xfId="37667"/>
    <cellStyle name="20% - Accent4 5 3 3 4" xfId="16654"/>
    <cellStyle name="20% - Accent4 5 3 3 4 2" xfId="44668"/>
    <cellStyle name="20% - Accent4 5 3 3 5" xfId="30664"/>
    <cellStyle name="20% - Accent4 5 3 4" xfId="4395"/>
    <cellStyle name="20% - Accent4 5 3 4 2" xfId="11402"/>
    <cellStyle name="20% - Accent4 5 3 4 2 2" xfId="25406"/>
    <cellStyle name="20% - Accent4 5 3 4 2 2 2" xfId="53420"/>
    <cellStyle name="20% - Accent4 5 3 4 2 3" xfId="39416"/>
    <cellStyle name="20% - Accent4 5 3 4 3" xfId="18403"/>
    <cellStyle name="20% - Accent4 5 3 4 3 2" xfId="46417"/>
    <cellStyle name="20% - Accent4 5 3 4 4" xfId="32413"/>
    <cellStyle name="20% - Accent4 5 3 5" xfId="7901"/>
    <cellStyle name="20% - Accent4 5 3 5 2" xfId="21905"/>
    <cellStyle name="20% - Accent4 5 3 5 2 2" xfId="49919"/>
    <cellStyle name="20% - Accent4 5 3 5 3" xfId="35915"/>
    <cellStyle name="20% - Accent4 5 3 6" xfId="14902"/>
    <cellStyle name="20% - Accent4 5 3 6 2" xfId="42916"/>
    <cellStyle name="20% - Accent4 5 3 7" xfId="28912"/>
    <cellStyle name="20% - Accent4 5 4" xfId="1168"/>
    <cellStyle name="20% - Accent4 5 4 2" xfId="2936"/>
    <cellStyle name="20% - Accent4 5 4 2 2" xfId="6440"/>
    <cellStyle name="20% - Accent4 5 4 2 2 2" xfId="13447"/>
    <cellStyle name="20% - Accent4 5 4 2 2 2 2" xfId="27451"/>
    <cellStyle name="20% - Accent4 5 4 2 2 2 2 2" xfId="55465"/>
    <cellStyle name="20% - Accent4 5 4 2 2 2 3" xfId="41461"/>
    <cellStyle name="20% - Accent4 5 4 2 2 3" xfId="20448"/>
    <cellStyle name="20% - Accent4 5 4 2 2 3 2" xfId="48462"/>
    <cellStyle name="20% - Accent4 5 4 2 2 4" xfId="34458"/>
    <cellStyle name="20% - Accent4 5 4 2 3" xfId="9946"/>
    <cellStyle name="20% - Accent4 5 4 2 3 2" xfId="23950"/>
    <cellStyle name="20% - Accent4 5 4 2 3 2 2" xfId="51964"/>
    <cellStyle name="20% - Accent4 5 4 2 3 3" xfId="37960"/>
    <cellStyle name="20% - Accent4 5 4 2 4" xfId="16947"/>
    <cellStyle name="20% - Accent4 5 4 2 4 2" xfId="44961"/>
    <cellStyle name="20% - Accent4 5 4 2 5" xfId="30957"/>
    <cellStyle name="20% - Accent4 5 4 3" xfId="4688"/>
    <cellStyle name="20% - Accent4 5 4 3 2" xfId="11695"/>
    <cellStyle name="20% - Accent4 5 4 3 2 2" xfId="25699"/>
    <cellStyle name="20% - Accent4 5 4 3 2 2 2" xfId="53713"/>
    <cellStyle name="20% - Accent4 5 4 3 2 3" xfId="39709"/>
    <cellStyle name="20% - Accent4 5 4 3 3" xfId="18696"/>
    <cellStyle name="20% - Accent4 5 4 3 3 2" xfId="46710"/>
    <cellStyle name="20% - Accent4 5 4 3 4" xfId="32706"/>
    <cellStyle name="20% - Accent4 5 4 4" xfId="8194"/>
    <cellStyle name="20% - Accent4 5 4 4 2" xfId="22198"/>
    <cellStyle name="20% - Accent4 5 4 4 2 2" xfId="50212"/>
    <cellStyle name="20% - Accent4 5 4 4 3" xfId="36208"/>
    <cellStyle name="20% - Accent4 5 4 5" xfId="15195"/>
    <cellStyle name="20% - Accent4 5 4 5 2" xfId="43209"/>
    <cellStyle name="20% - Accent4 5 4 6" xfId="29205"/>
    <cellStyle name="20% - Accent4 5 5" xfId="2061"/>
    <cellStyle name="20% - Accent4 5 5 2" xfId="5565"/>
    <cellStyle name="20% - Accent4 5 5 2 2" xfId="12572"/>
    <cellStyle name="20% - Accent4 5 5 2 2 2" xfId="26576"/>
    <cellStyle name="20% - Accent4 5 5 2 2 2 2" xfId="54590"/>
    <cellStyle name="20% - Accent4 5 5 2 2 3" xfId="40586"/>
    <cellStyle name="20% - Accent4 5 5 2 3" xfId="19573"/>
    <cellStyle name="20% - Accent4 5 5 2 3 2" xfId="47587"/>
    <cellStyle name="20% - Accent4 5 5 2 4" xfId="33583"/>
    <cellStyle name="20% - Accent4 5 5 3" xfId="9071"/>
    <cellStyle name="20% - Accent4 5 5 3 2" xfId="23075"/>
    <cellStyle name="20% - Accent4 5 5 3 2 2" xfId="51089"/>
    <cellStyle name="20% - Accent4 5 5 3 3" xfId="37085"/>
    <cellStyle name="20% - Accent4 5 5 4" xfId="16072"/>
    <cellStyle name="20% - Accent4 5 5 4 2" xfId="44086"/>
    <cellStyle name="20% - Accent4 5 5 5" xfId="30082"/>
    <cellStyle name="20% - Accent4 5 6" xfId="3813"/>
    <cellStyle name="20% - Accent4 5 6 2" xfId="10820"/>
    <cellStyle name="20% - Accent4 5 6 2 2" xfId="24824"/>
    <cellStyle name="20% - Accent4 5 6 2 2 2" xfId="52838"/>
    <cellStyle name="20% - Accent4 5 6 2 3" xfId="38834"/>
    <cellStyle name="20% - Accent4 5 6 3" xfId="17821"/>
    <cellStyle name="20% - Accent4 5 6 3 2" xfId="45835"/>
    <cellStyle name="20% - Accent4 5 6 4" xfId="31831"/>
    <cellStyle name="20% - Accent4 5 7" xfId="7319"/>
    <cellStyle name="20% - Accent4 5 7 2" xfId="21323"/>
    <cellStyle name="20% - Accent4 5 7 2 2" xfId="49337"/>
    <cellStyle name="20% - Accent4 5 7 3" xfId="35333"/>
    <cellStyle name="20% - Accent4 5 8" xfId="14320"/>
    <cellStyle name="20% - Accent4 5 8 2" xfId="42334"/>
    <cellStyle name="20% - Accent4 5 9" xfId="28330"/>
    <cellStyle name="20% - Accent4 6" xfId="387"/>
    <cellStyle name="20% - Accent4 6 2" xfId="678"/>
    <cellStyle name="20% - Accent4 6 2 2" xfId="1556"/>
    <cellStyle name="20% - Accent4 6 2 2 2" xfId="3324"/>
    <cellStyle name="20% - Accent4 6 2 2 2 2" xfId="6828"/>
    <cellStyle name="20% - Accent4 6 2 2 2 2 2" xfId="13835"/>
    <cellStyle name="20% - Accent4 6 2 2 2 2 2 2" xfId="27839"/>
    <cellStyle name="20% - Accent4 6 2 2 2 2 2 2 2" xfId="55853"/>
    <cellStyle name="20% - Accent4 6 2 2 2 2 2 3" xfId="41849"/>
    <cellStyle name="20% - Accent4 6 2 2 2 2 3" xfId="20836"/>
    <cellStyle name="20% - Accent4 6 2 2 2 2 3 2" xfId="48850"/>
    <cellStyle name="20% - Accent4 6 2 2 2 2 4" xfId="34846"/>
    <cellStyle name="20% - Accent4 6 2 2 2 3" xfId="10334"/>
    <cellStyle name="20% - Accent4 6 2 2 2 3 2" xfId="24338"/>
    <cellStyle name="20% - Accent4 6 2 2 2 3 2 2" xfId="52352"/>
    <cellStyle name="20% - Accent4 6 2 2 2 3 3" xfId="38348"/>
    <cellStyle name="20% - Accent4 6 2 2 2 4" xfId="17335"/>
    <cellStyle name="20% - Accent4 6 2 2 2 4 2" xfId="45349"/>
    <cellStyle name="20% - Accent4 6 2 2 2 5" xfId="31345"/>
    <cellStyle name="20% - Accent4 6 2 2 3" xfId="5076"/>
    <cellStyle name="20% - Accent4 6 2 2 3 2" xfId="12083"/>
    <cellStyle name="20% - Accent4 6 2 2 3 2 2" xfId="26087"/>
    <cellStyle name="20% - Accent4 6 2 2 3 2 2 2" xfId="54101"/>
    <cellStyle name="20% - Accent4 6 2 2 3 2 3" xfId="40097"/>
    <cellStyle name="20% - Accent4 6 2 2 3 3" xfId="19084"/>
    <cellStyle name="20% - Accent4 6 2 2 3 3 2" xfId="47098"/>
    <cellStyle name="20% - Accent4 6 2 2 3 4" xfId="33094"/>
    <cellStyle name="20% - Accent4 6 2 2 4" xfId="8582"/>
    <cellStyle name="20% - Accent4 6 2 2 4 2" xfId="22586"/>
    <cellStyle name="20% - Accent4 6 2 2 4 2 2" xfId="50600"/>
    <cellStyle name="20% - Accent4 6 2 2 4 3" xfId="36596"/>
    <cellStyle name="20% - Accent4 6 2 2 5" xfId="15583"/>
    <cellStyle name="20% - Accent4 6 2 2 5 2" xfId="43597"/>
    <cellStyle name="20% - Accent4 6 2 2 6" xfId="29593"/>
    <cellStyle name="20% - Accent4 6 2 3" xfId="2449"/>
    <cellStyle name="20% - Accent4 6 2 3 2" xfId="5953"/>
    <cellStyle name="20% - Accent4 6 2 3 2 2" xfId="12960"/>
    <cellStyle name="20% - Accent4 6 2 3 2 2 2" xfId="26964"/>
    <cellStyle name="20% - Accent4 6 2 3 2 2 2 2" xfId="54978"/>
    <cellStyle name="20% - Accent4 6 2 3 2 2 3" xfId="40974"/>
    <cellStyle name="20% - Accent4 6 2 3 2 3" xfId="19961"/>
    <cellStyle name="20% - Accent4 6 2 3 2 3 2" xfId="47975"/>
    <cellStyle name="20% - Accent4 6 2 3 2 4" xfId="33971"/>
    <cellStyle name="20% - Accent4 6 2 3 3" xfId="9459"/>
    <cellStyle name="20% - Accent4 6 2 3 3 2" xfId="23463"/>
    <cellStyle name="20% - Accent4 6 2 3 3 2 2" xfId="51477"/>
    <cellStyle name="20% - Accent4 6 2 3 3 3" xfId="37473"/>
    <cellStyle name="20% - Accent4 6 2 3 4" xfId="16460"/>
    <cellStyle name="20% - Accent4 6 2 3 4 2" xfId="44474"/>
    <cellStyle name="20% - Accent4 6 2 3 5" xfId="30470"/>
    <cellStyle name="20% - Accent4 6 2 4" xfId="4201"/>
    <cellStyle name="20% - Accent4 6 2 4 2" xfId="11208"/>
    <cellStyle name="20% - Accent4 6 2 4 2 2" xfId="25212"/>
    <cellStyle name="20% - Accent4 6 2 4 2 2 2" xfId="53226"/>
    <cellStyle name="20% - Accent4 6 2 4 2 3" xfId="39222"/>
    <cellStyle name="20% - Accent4 6 2 4 3" xfId="18209"/>
    <cellStyle name="20% - Accent4 6 2 4 3 2" xfId="46223"/>
    <cellStyle name="20% - Accent4 6 2 4 4" xfId="32219"/>
    <cellStyle name="20% - Accent4 6 2 5" xfId="7707"/>
    <cellStyle name="20% - Accent4 6 2 5 2" xfId="21711"/>
    <cellStyle name="20% - Accent4 6 2 5 2 2" xfId="49725"/>
    <cellStyle name="20% - Accent4 6 2 5 3" xfId="35721"/>
    <cellStyle name="20% - Accent4 6 2 6" xfId="14708"/>
    <cellStyle name="20% - Accent4 6 2 6 2" xfId="42722"/>
    <cellStyle name="20% - Accent4 6 2 7" xfId="28718"/>
    <cellStyle name="20% - Accent4 6 3" xfId="969"/>
    <cellStyle name="20% - Accent4 6 3 2" xfId="1847"/>
    <cellStyle name="20% - Accent4 6 3 2 2" xfId="3615"/>
    <cellStyle name="20% - Accent4 6 3 2 2 2" xfId="7119"/>
    <cellStyle name="20% - Accent4 6 3 2 2 2 2" xfId="14126"/>
    <cellStyle name="20% - Accent4 6 3 2 2 2 2 2" xfId="28130"/>
    <cellStyle name="20% - Accent4 6 3 2 2 2 2 2 2" xfId="56144"/>
    <cellStyle name="20% - Accent4 6 3 2 2 2 2 3" xfId="42140"/>
    <cellStyle name="20% - Accent4 6 3 2 2 2 3" xfId="21127"/>
    <cellStyle name="20% - Accent4 6 3 2 2 2 3 2" xfId="49141"/>
    <cellStyle name="20% - Accent4 6 3 2 2 2 4" xfId="35137"/>
    <cellStyle name="20% - Accent4 6 3 2 2 3" xfId="10625"/>
    <cellStyle name="20% - Accent4 6 3 2 2 3 2" xfId="24629"/>
    <cellStyle name="20% - Accent4 6 3 2 2 3 2 2" xfId="52643"/>
    <cellStyle name="20% - Accent4 6 3 2 2 3 3" xfId="38639"/>
    <cellStyle name="20% - Accent4 6 3 2 2 4" xfId="17626"/>
    <cellStyle name="20% - Accent4 6 3 2 2 4 2" xfId="45640"/>
    <cellStyle name="20% - Accent4 6 3 2 2 5" xfId="31636"/>
    <cellStyle name="20% - Accent4 6 3 2 3" xfId="5367"/>
    <cellStyle name="20% - Accent4 6 3 2 3 2" xfId="12374"/>
    <cellStyle name="20% - Accent4 6 3 2 3 2 2" xfId="26378"/>
    <cellStyle name="20% - Accent4 6 3 2 3 2 2 2" xfId="54392"/>
    <cellStyle name="20% - Accent4 6 3 2 3 2 3" xfId="40388"/>
    <cellStyle name="20% - Accent4 6 3 2 3 3" xfId="19375"/>
    <cellStyle name="20% - Accent4 6 3 2 3 3 2" xfId="47389"/>
    <cellStyle name="20% - Accent4 6 3 2 3 4" xfId="33385"/>
    <cellStyle name="20% - Accent4 6 3 2 4" xfId="8873"/>
    <cellStyle name="20% - Accent4 6 3 2 4 2" xfId="22877"/>
    <cellStyle name="20% - Accent4 6 3 2 4 2 2" xfId="50891"/>
    <cellStyle name="20% - Accent4 6 3 2 4 3" xfId="36887"/>
    <cellStyle name="20% - Accent4 6 3 2 5" xfId="15874"/>
    <cellStyle name="20% - Accent4 6 3 2 5 2" xfId="43888"/>
    <cellStyle name="20% - Accent4 6 3 2 6" xfId="29884"/>
    <cellStyle name="20% - Accent4 6 3 3" xfId="2740"/>
    <cellStyle name="20% - Accent4 6 3 3 2" xfId="6244"/>
    <cellStyle name="20% - Accent4 6 3 3 2 2" xfId="13251"/>
    <cellStyle name="20% - Accent4 6 3 3 2 2 2" xfId="27255"/>
    <cellStyle name="20% - Accent4 6 3 3 2 2 2 2" xfId="55269"/>
    <cellStyle name="20% - Accent4 6 3 3 2 2 3" xfId="41265"/>
    <cellStyle name="20% - Accent4 6 3 3 2 3" xfId="20252"/>
    <cellStyle name="20% - Accent4 6 3 3 2 3 2" xfId="48266"/>
    <cellStyle name="20% - Accent4 6 3 3 2 4" xfId="34262"/>
    <cellStyle name="20% - Accent4 6 3 3 3" xfId="9750"/>
    <cellStyle name="20% - Accent4 6 3 3 3 2" xfId="23754"/>
    <cellStyle name="20% - Accent4 6 3 3 3 2 2" xfId="51768"/>
    <cellStyle name="20% - Accent4 6 3 3 3 3" xfId="37764"/>
    <cellStyle name="20% - Accent4 6 3 3 4" xfId="16751"/>
    <cellStyle name="20% - Accent4 6 3 3 4 2" xfId="44765"/>
    <cellStyle name="20% - Accent4 6 3 3 5" xfId="30761"/>
    <cellStyle name="20% - Accent4 6 3 4" xfId="4492"/>
    <cellStyle name="20% - Accent4 6 3 4 2" xfId="11499"/>
    <cellStyle name="20% - Accent4 6 3 4 2 2" xfId="25503"/>
    <cellStyle name="20% - Accent4 6 3 4 2 2 2" xfId="53517"/>
    <cellStyle name="20% - Accent4 6 3 4 2 3" xfId="39513"/>
    <cellStyle name="20% - Accent4 6 3 4 3" xfId="18500"/>
    <cellStyle name="20% - Accent4 6 3 4 3 2" xfId="46514"/>
    <cellStyle name="20% - Accent4 6 3 4 4" xfId="32510"/>
    <cellStyle name="20% - Accent4 6 3 5" xfId="7998"/>
    <cellStyle name="20% - Accent4 6 3 5 2" xfId="22002"/>
    <cellStyle name="20% - Accent4 6 3 5 2 2" xfId="50016"/>
    <cellStyle name="20% - Accent4 6 3 5 3" xfId="36012"/>
    <cellStyle name="20% - Accent4 6 3 6" xfId="14999"/>
    <cellStyle name="20% - Accent4 6 3 6 2" xfId="43013"/>
    <cellStyle name="20% - Accent4 6 3 7" xfId="29009"/>
    <cellStyle name="20% - Accent4 6 4" xfId="1265"/>
    <cellStyle name="20% - Accent4 6 4 2" xfId="3033"/>
    <cellStyle name="20% - Accent4 6 4 2 2" xfId="6537"/>
    <cellStyle name="20% - Accent4 6 4 2 2 2" xfId="13544"/>
    <cellStyle name="20% - Accent4 6 4 2 2 2 2" xfId="27548"/>
    <cellStyle name="20% - Accent4 6 4 2 2 2 2 2" xfId="55562"/>
    <cellStyle name="20% - Accent4 6 4 2 2 2 3" xfId="41558"/>
    <cellStyle name="20% - Accent4 6 4 2 2 3" xfId="20545"/>
    <cellStyle name="20% - Accent4 6 4 2 2 3 2" xfId="48559"/>
    <cellStyle name="20% - Accent4 6 4 2 2 4" xfId="34555"/>
    <cellStyle name="20% - Accent4 6 4 2 3" xfId="10043"/>
    <cellStyle name="20% - Accent4 6 4 2 3 2" xfId="24047"/>
    <cellStyle name="20% - Accent4 6 4 2 3 2 2" xfId="52061"/>
    <cellStyle name="20% - Accent4 6 4 2 3 3" xfId="38057"/>
    <cellStyle name="20% - Accent4 6 4 2 4" xfId="17044"/>
    <cellStyle name="20% - Accent4 6 4 2 4 2" xfId="45058"/>
    <cellStyle name="20% - Accent4 6 4 2 5" xfId="31054"/>
    <cellStyle name="20% - Accent4 6 4 3" xfId="4785"/>
    <cellStyle name="20% - Accent4 6 4 3 2" xfId="11792"/>
    <cellStyle name="20% - Accent4 6 4 3 2 2" xfId="25796"/>
    <cellStyle name="20% - Accent4 6 4 3 2 2 2" xfId="53810"/>
    <cellStyle name="20% - Accent4 6 4 3 2 3" xfId="39806"/>
    <cellStyle name="20% - Accent4 6 4 3 3" xfId="18793"/>
    <cellStyle name="20% - Accent4 6 4 3 3 2" xfId="46807"/>
    <cellStyle name="20% - Accent4 6 4 3 4" xfId="32803"/>
    <cellStyle name="20% - Accent4 6 4 4" xfId="8291"/>
    <cellStyle name="20% - Accent4 6 4 4 2" xfId="22295"/>
    <cellStyle name="20% - Accent4 6 4 4 2 2" xfId="50309"/>
    <cellStyle name="20% - Accent4 6 4 4 3" xfId="36305"/>
    <cellStyle name="20% - Accent4 6 4 5" xfId="15292"/>
    <cellStyle name="20% - Accent4 6 4 5 2" xfId="43306"/>
    <cellStyle name="20% - Accent4 6 4 6" xfId="29302"/>
    <cellStyle name="20% - Accent4 6 5" xfId="2158"/>
    <cellStyle name="20% - Accent4 6 5 2" xfId="5662"/>
    <cellStyle name="20% - Accent4 6 5 2 2" xfId="12669"/>
    <cellStyle name="20% - Accent4 6 5 2 2 2" xfId="26673"/>
    <cellStyle name="20% - Accent4 6 5 2 2 2 2" xfId="54687"/>
    <cellStyle name="20% - Accent4 6 5 2 2 3" xfId="40683"/>
    <cellStyle name="20% - Accent4 6 5 2 3" xfId="19670"/>
    <cellStyle name="20% - Accent4 6 5 2 3 2" xfId="47684"/>
    <cellStyle name="20% - Accent4 6 5 2 4" xfId="33680"/>
    <cellStyle name="20% - Accent4 6 5 3" xfId="9168"/>
    <cellStyle name="20% - Accent4 6 5 3 2" xfId="23172"/>
    <cellStyle name="20% - Accent4 6 5 3 2 2" xfId="51186"/>
    <cellStyle name="20% - Accent4 6 5 3 3" xfId="37182"/>
    <cellStyle name="20% - Accent4 6 5 4" xfId="16169"/>
    <cellStyle name="20% - Accent4 6 5 4 2" xfId="44183"/>
    <cellStyle name="20% - Accent4 6 5 5" xfId="30179"/>
    <cellStyle name="20% - Accent4 6 6" xfId="3910"/>
    <cellStyle name="20% - Accent4 6 6 2" xfId="10917"/>
    <cellStyle name="20% - Accent4 6 6 2 2" xfId="24921"/>
    <cellStyle name="20% - Accent4 6 6 2 2 2" xfId="52935"/>
    <cellStyle name="20% - Accent4 6 6 2 3" xfId="38931"/>
    <cellStyle name="20% - Accent4 6 6 3" xfId="17918"/>
    <cellStyle name="20% - Accent4 6 6 3 2" xfId="45932"/>
    <cellStyle name="20% - Accent4 6 6 4" xfId="31928"/>
    <cellStyle name="20% - Accent4 6 7" xfId="7416"/>
    <cellStyle name="20% - Accent4 6 7 2" xfId="21420"/>
    <cellStyle name="20% - Accent4 6 7 2 2" xfId="49434"/>
    <cellStyle name="20% - Accent4 6 7 3" xfId="35430"/>
    <cellStyle name="20% - Accent4 6 8" xfId="14417"/>
    <cellStyle name="20% - Accent4 6 8 2" xfId="42431"/>
    <cellStyle name="20% - Accent4 6 9" xfId="28427"/>
    <cellStyle name="20% - Accent4 7" xfId="484"/>
    <cellStyle name="20% - Accent4 7 2" xfId="1362"/>
    <cellStyle name="20% - Accent4 7 2 2" xfId="3130"/>
    <cellStyle name="20% - Accent4 7 2 2 2" xfId="6634"/>
    <cellStyle name="20% - Accent4 7 2 2 2 2" xfId="13641"/>
    <cellStyle name="20% - Accent4 7 2 2 2 2 2" xfId="27645"/>
    <cellStyle name="20% - Accent4 7 2 2 2 2 2 2" xfId="55659"/>
    <cellStyle name="20% - Accent4 7 2 2 2 2 3" xfId="41655"/>
    <cellStyle name="20% - Accent4 7 2 2 2 3" xfId="20642"/>
    <cellStyle name="20% - Accent4 7 2 2 2 3 2" xfId="48656"/>
    <cellStyle name="20% - Accent4 7 2 2 2 4" xfId="34652"/>
    <cellStyle name="20% - Accent4 7 2 2 3" xfId="10140"/>
    <cellStyle name="20% - Accent4 7 2 2 3 2" xfId="24144"/>
    <cellStyle name="20% - Accent4 7 2 2 3 2 2" xfId="52158"/>
    <cellStyle name="20% - Accent4 7 2 2 3 3" xfId="38154"/>
    <cellStyle name="20% - Accent4 7 2 2 4" xfId="17141"/>
    <cellStyle name="20% - Accent4 7 2 2 4 2" xfId="45155"/>
    <cellStyle name="20% - Accent4 7 2 2 5" xfId="31151"/>
    <cellStyle name="20% - Accent4 7 2 3" xfId="4882"/>
    <cellStyle name="20% - Accent4 7 2 3 2" xfId="11889"/>
    <cellStyle name="20% - Accent4 7 2 3 2 2" xfId="25893"/>
    <cellStyle name="20% - Accent4 7 2 3 2 2 2" xfId="53907"/>
    <cellStyle name="20% - Accent4 7 2 3 2 3" xfId="39903"/>
    <cellStyle name="20% - Accent4 7 2 3 3" xfId="18890"/>
    <cellStyle name="20% - Accent4 7 2 3 3 2" xfId="46904"/>
    <cellStyle name="20% - Accent4 7 2 3 4" xfId="32900"/>
    <cellStyle name="20% - Accent4 7 2 4" xfId="8388"/>
    <cellStyle name="20% - Accent4 7 2 4 2" xfId="22392"/>
    <cellStyle name="20% - Accent4 7 2 4 2 2" xfId="50406"/>
    <cellStyle name="20% - Accent4 7 2 4 3" xfId="36402"/>
    <cellStyle name="20% - Accent4 7 2 5" xfId="15389"/>
    <cellStyle name="20% - Accent4 7 2 5 2" xfId="43403"/>
    <cellStyle name="20% - Accent4 7 2 6" xfId="29399"/>
    <cellStyle name="20% - Accent4 7 3" xfId="2255"/>
    <cellStyle name="20% - Accent4 7 3 2" xfId="5759"/>
    <cellStyle name="20% - Accent4 7 3 2 2" xfId="12766"/>
    <cellStyle name="20% - Accent4 7 3 2 2 2" xfId="26770"/>
    <cellStyle name="20% - Accent4 7 3 2 2 2 2" xfId="54784"/>
    <cellStyle name="20% - Accent4 7 3 2 2 3" xfId="40780"/>
    <cellStyle name="20% - Accent4 7 3 2 3" xfId="19767"/>
    <cellStyle name="20% - Accent4 7 3 2 3 2" xfId="47781"/>
    <cellStyle name="20% - Accent4 7 3 2 4" xfId="33777"/>
    <cellStyle name="20% - Accent4 7 3 3" xfId="9265"/>
    <cellStyle name="20% - Accent4 7 3 3 2" xfId="23269"/>
    <cellStyle name="20% - Accent4 7 3 3 2 2" xfId="51283"/>
    <cellStyle name="20% - Accent4 7 3 3 3" xfId="37279"/>
    <cellStyle name="20% - Accent4 7 3 4" xfId="16266"/>
    <cellStyle name="20% - Accent4 7 3 4 2" xfId="44280"/>
    <cellStyle name="20% - Accent4 7 3 5" xfId="30276"/>
    <cellStyle name="20% - Accent4 7 4" xfId="4007"/>
    <cellStyle name="20% - Accent4 7 4 2" xfId="11014"/>
    <cellStyle name="20% - Accent4 7 4 2 2" xfId="25018"/>
    <cellStyle name="20% - Accent4 7 4 2 2 2" xfId="53032"/>
    <cellStyle name="20% - Accent4 7 4 2 3" xfId="39028"/>
    <cellStyle name="20% - Accent4 7 4 3" xfId="18015"/>
    <cellStyle name="20% - Accent4 7 4 3 2" xfId="46029"/>
    <cellStyle name="20% - Accent4 7 4 4" xfId="32025"/>
    <cellStyle name="20% - Accent4 7 5" xfId="7513"/>
    <cellStyle name="20% - Accent4 7 5 2" xfId="21517"/>
    <cellStyle name="20% - Accent4 7 5 2 2" xfId="49531"/>
    <cellStyle name="20% - Accent4 7 5 3" xfId="35527"/>
    <cellStyle name="20% - Accent4 7 6" xfId="14514"/>
    <cellStyle name="20% - Accent4 7 6 2" xfId="42528"/>
    <cellStyle name="20% - Accent4 7 7" xfId="28524"/>
    <cellStyle name="20% - Accent4 8" xfId="775"/>
    <cellStyle name="20% - Accent4 8 2" xfId="1653"/>
    <cellStyle name="20% - Accent4 8 2 2" xfId="3421"/>
    <cellStyle name="20% - Accent4 8 2 2 2" xfId="6925"/>
    <cellStyle name="20% - Accent4 8 2 2 2 2" xfId="13932"/>
    <cellStyle name="20% - Accent4 8 2 2 2 2 2" xfId="27936"/>
    <cellStyle name="20% - Accent4 8 2 2 2 2 2 2" xfId="55950"/>
    <cellStyle name="20% - Accent4 8 2 2 2 2 3" xfId="41946"/>
    <cellStyle name="20% - Accent4 8 2 2 2 3" xfId="20933"/>
    <cellStyle name="20% - Accent4 8 2 2 2 3 2" xfId="48947"/>
    <cellStyle name="20% - Accent4 8 2 2 2 4" xfId="34943"/>
    <cellStyle name="20% - Accent4 8 2 2 3" xfId="10431"/>
    <cellStyle name="20% - Accent4 8 2 2 3 2" xfId="24435"/>
    <cellStyle name="20% - Accent4 8 2 2 3 2 2" xfId="52449"/>
    <cellStyle name="20% - Accent4 8 2 2 3 3" xfId="38445"/>
    <cellStyle name="20% - Accent4 8 2 2 4" xfId="17432"/>
    <cellStyle name="20% - Accent4 8 2 2 4 2" xfId="45446"/>
    <cellStyle name="20% - Accent4 8 2 2 5" xfId="31442"/>
    <cellStyle name="20% - Accent4 8 2 3" xfId="5173"/>
    <cellStyle name="20% - Accent4 8 2 3 2" xfId="12180"/>
    <cellStyle name="20% - Accent4 8 2 3 2 2" xfId="26184"/>
    <cellStyle name="20% - Accent4 8 2 3 2 2 2" xfId="54198"/>
    <cellStyle name="20% - Accent4 8 2 3 2 3" xfId="40194"/>
    <cellStyle name="20% - Accent4 8 2 3 3" xfId="19181"/>
    <cellStyle name="20% - Accent4 8 2 3 3 2" xfId="47195"/>
    <cellStyle name="20% - Accent4 8 2 3 4" xfId="33191"/>
    <cellStyle name="20% - Accent4 8 2 4" xfId="8679"/>
    <cellStyle name="20% - Accent4 8 2 4 2" xfId="22683"/>
    <cellStyle name="20% - Accent4 8 2 4 2 2" xfId="50697"/>
    <cellStyle name="20% - Accent4 8 2 4 3" xfId="36693"/>
    <cellStyle name="20% - Accent4 8 2 5" xfId="15680"/>
    <cellStyle name="20% - Accent4 8 2 5 2" xfId="43694"/>
    <cellStyle name="20% - Accent4 8 2 6" xfId="29690"/>
    <cellStyle name="20% - Accent4 8 3" xfId="2546"/>
    <cellStyle name="20% - Accent4 8 3 2" xfId="6050"/>
    <cellStyle name="20% - Accent4 8 3 2 2" xfId="13057"/>
    <cellStyle name="20% - Accent4 8 3 2 2 2" xfId="27061"/>
    <cellStyle name="20% - Accent4 8 3 2 2 2 2" xfId="55075"/>
    <cellStyle name="20% - Accent4 8 3 2 2 3" xfId="41071"/>
    <cellStyle name="20% - Accent4 8 3 2 3" xfId="20058"/>
    <cellStyle name="20% - Accent4 8 3 2 3 2" xfId="48072"/>
    <cellStyle name="20% - Accent4 8 3 2 4" xfId="34068"/>
    <cellStyle name="20% - Accent4 8 3 3" xfId="9556"/>
    <cellStyle name="20% - Accent4 8 3 3 2" xfId="23560"/>
    <cellStyle name="20% - Accent4 8 3 3 2 2" xfId="51574"/>
    <cellStyle name="20% - Accent4 8 3 3 3" xfId="37570"/>
    <cellStyle name="20% - Accent4 8 3 4" xfId="16557"/>
    <cellStyle name="20% - Accent4 8 3 4 2" xfId="44571"/>
    <cellStyle name="20% - Accent4 8 3 5" xfId="30567"/>
    <cellStyle name="20% - Accent4 8 4" xfId="4298"/>
    <cellStyle name="20% - Accent4 8 4 2" xfId="11305"/>
    <cellStyle name="20% - Accent4 8 4 2 2" xfId="25309"/>
    <cellStyle name="20% - Accent4 8 4 2 2 2" xfId="53323"/>
    <cellStyle name="20% - Accent4 8 4 2 3" xfId="39319"/>
    <cellStyle name="20% - Accent4 8 4 3" xfId="18306"/>
    <cellStyle name="20% - Accent4 8 4 3 2" xfId="46320"/>
    <cellStyle name="20% - Accent4 8 4 4" xfId="32316"/>
    <cellStyle name="20% - Accent4 8 5" xfId="7804"/>
    <cellStyle name="20% - Accent4 8 5 2" xfId="21808"/>
    <cellStyle name="20% - Accent4 8 5 2 2" xfId="49822"/>
    <cellStyle name="20% - Accent4 8 5 3" xfId="35818"/>
    <cellStyle name="20% - Accent4 8 6" xfId="14805"/>
    <cellStyle name="20% - Accent4 8 6 2" xfId="42819"/>
    <cellStyle name="20% - Accent4 8 7" xfId="28815"/>
    <cellStyle name="20% - Accent4 9" xfId="1068"/>
    <cellStyle name="20% - Accent4 9 2" xfId="2839"/>
    <cellStyle name="20% - Accent4 9 2 2" xfId="6343"/>
    <cellStyle name="20% - Accent4 9 2 2 2" xfId="13350"/>
    <cellStyle name="20% - Accent4 9 2 2 2 2" xfId="27354"/>
    <cellStyle name="20% - Accent4 9 2 2 2 2 2" xfId="55368"/>
    <cellStyle name="20% - Accent4 9 2 2 2 3" xfId="41364"/>
    <cellStyle name="20% - Accent4 9 2 2 3" xfId="20351"/>
    <cellStyle name="20% - Accent4 9 2 2 3 2" xfId="48365"/>
    <cellStyle name="20% - Accent4 9 2 2 4" xfId="34361"/>
    <cellStyle name="20% - Accent4 9 2 3" xfId="9849"/>
    <cellStyle name="20% - Accent4 9 2 3 2" xfId="23853"/>
    <cellStyle name="20% - Accent4 9 2 3 2 2" xfId="51867"/>
    <cellStyle name="20% - Accent4 9 2 3 3" xfId="37863"/>
    <cellStyle name="20% - Accent4 9 2 4" xfId="16850"/>
    <cellStyle name="20% - Accent4 9 2 4 2" xfId="44864"/>
    <cellStyle name="20% - Accent4 9 2 5" xfId="30860"/>
    <cellStyle name="20% - Accent4 9 3" xfId="4591"/>
    <cellStyle name="20% - Accent4 9 3 2" xfId="11598"/>
    <cellStyle name="20% - Accent4 9 3 2 2" xfId="25602"/>
    <cellStyle name="20% - Accent4 9 3 2 2 2" xfId="53616"/>
    <cellStyle name="20% - Accent4 9 3 2 3" xfId="39612"/>
    <cellStyle name="20% - Accent4 9 3 3" xfId="18599"/>
    <cellStyle name="20% - Accent4 9 3 3 2" xfId="46613"/>
    <cellStyle name="20% - Accent4 9 3 4" xfId="32609"/>
    <cellStyle name="20% - Accent4 9 4" xfId="8097"/>
    <cellStyle name="20% - Accent4 9 4 2" xfId="22101"/>
    <cellStyle name="20% - Accent4 9 4 2 2" xfId="50115"/>
    <cellStyle name="20% - Accent4 9 4 3" xfId="36111"/>
    <cellStyle name="20% - Accent4 9 5" xfId="15098"/>
    <cellStyle name="20% - Accent4 9 5 2" xfId="43112"/>
    <cellStyle name="20% - Accent4 9 6" xfId="29108"/>
    <cellStyle name="20% - Accent5" xfId="56428" builtinId="46" customBuiltin="1"/>
    <cellStyle name="20% - Accent5 10" xfId="1949"/>
    <cellStyle name="20% - Accent5 10 2" xfId="5468"/>
    <cellStyle name="20% - Accent5 10 2 2" xfId="12475"/>
    <cellStyle name="20% - Accent5 10 2 2 2" xfId="26479"/>
    <cellStyle name="20% - Accent5 10 2 2 2 2" xfId="54493"/>
    <cellStyle name="20% - Accent5 10 2 2 3" xfId="40489"/>
    <cellStyle name="20% - Accent5 10 2 3" xfId="19476"/>
    <cellStyle name="20% - Accent5 10 2 3 2" xfId="47490"/>
    <cellStyle name="20% - Accent5 10 2 4" xfId="33486"/>
    <cellStyle name="20% - Accent5 10 3" xfId="8974"/>
    <cellStyle name="20% - Accent5 10 3 2" xfId="22978"/>
    <cellStyle name="20% - Accent5 10 3 2 2" xfId="50992"/>
    <cellStyle name="20% - Accent5 10 3 3" xfId="36988"/>
    <cellStyle name="20% - Accent5 10 4" xfId="15975"/>
    <cellStyle name="20% - Accent5 10 4 2" xfId="43989"/>
    <cellStyle name="20% - Accent5 10 5" xfId="29985"/>
    <cellStyle name="20% - Accent5 11" xfId="3715"/>
    <cellStyle name="20% - Accent5 11 2" xfId="10725"/>
    <cellStyle name="20% - Accent5 11 2 2" xfId="24729"/>
    <cellStyle name="20% - Accent5 11 2 2 2" xfId="52743"/>
    <cellStyle name="20% - Accent5 11 2 3" xfId="38739"/>
    <cellStyle name="20% - Accent5 11 3" xfId="17726"/>
    <cellStyle name="20% - Accent5 11 3 2" xfId="45740"/>
    <cellStyle name="20% - Accent5 11 4" xfId="31736"/>
    <cellStyle name="20% - Accent5 12" xfId="7221"/>
    <cellStyle name="20% - Accent5 12 2" xfId="21228"/>
    <cellStyle name="20% - Accent5 12 2 2" xfId="49242"/>
    <cellStyle name="20% - Accent5 12 3" xfId="35238"/>
    <cellStyle name="20% - Accent5 13" xfId="14225"/>
    <cellStyle name="20% - Accent5 13 2" xfId="42239"/>
    <cellStyle name="20% - Accent5 14" xfId="28234"/>
    <cellStyle name="20% - Accent5 15" xfId="56315"/>
    <cellStyle name="20% - Accent5 16" xfId="83"/>
    <cellStyle name="20% - Accent5 2" xfId="193"/>
    <cellStyle name="20% - Accent5 2 10" xfId="7256"/>
    <cellStyle name="20% - Accent5 2 10 2" xfId="21260"/>
    <cellStyle name="20% - Accent5 2 10 2 2" xfId="49274"/>
    <cellStyle name="20% - Accent5 2 10 3" xfId="35270"/>
    <cellStyle name="20% - Accent5 2 11" xfId="14257"/>
    <cellStyle name="20% - Accent5 2 11 2" xfId="42271"/>
    <cellStyle name="20% - Accent5 2 12" xfId="28267"/>
    <cellStyle name="20% - Accent5 2 13" xfId="56241"/>
    <cellStyle name="20% - Accent5 2 14" xfId="56290"/>
    <cellStyle name="20% - Accent5 2 15" xfId="56332"/>
    <cellStyle name="20% - Accent5 2 2" xfId="248"/>
    <cellStyle name="20% - Accent5 2 2 10" xfId="14306"/>
    <cellStyle name="20% - Accent5 2 2 10 2" xfId="42320"/>
    <cellStyle name="20% - Accent5 2 2 11" xfId="28316"/>
    <cellStyle name="20% - Accent5 2 2 2" xfId="373"/>
    <cellStyle name="20% - Accent5 2 2 2 2" xfId="664"/>
    <cellStyle name="20% - Accent5 2 2 2 2 2" xfId="1542"/>
    <cellStyle name="20% - Accent5 2 2 2 2 2 2" xfId="3310"/>
    <cellStyle name="20% - Accent5 2 2 2 2 2 2 2" xfId="6814"/>
    <cellStyle name="20% - Accent5 2 2 2 2 2 2 2 2" xfId="13821"/>
    <cellStyle name="20% - Accent5 2 2 2 2 2 2 2 2 2" xfId="27825"/>
    <cellStyle name="20% - Accent5 2 2 2 2 2 2 2 2 2 2" xfId="55839"/>
    <cellStyle name="20% - Accent5 2 2 2 2 2 2 2 2 3" xfId="41835"/>
    <cellStyle name="20% - Accent5 2 2 2 2 2 2 2 3" xfId="20822"/>
    <cellStyle name="20% - Accent5 2 2 2 2 2 2 2 3 2" xfId="48836"/>
    <cellStyle name="20% - Accent5 2 2 2 2 2 2 2 4" xfId="34832"/>
    <cellStyle name="20% - Accent5 2 2 2 2 2 2 3" xfId="10320"/>
    <cellStyle name="20% - Accent5 2 2 2 2 2 2 3 2" xfId="24324"/>
    <cellStyle name="20% - Accent5 2 2 2 2 2 2 3 2 2" xfId="52338"/>
    <cellStyle name="20% - Accent5 2 2 2 2 2 2 3 3" xfId="38334"/>
    <cellStyle name="20% - Accent5 2 2 2 2 2 2 4" xfId="17321"/>
    <cellStyle name="20% - Accent5 2 2 2 2 2 2 4 2" xfId="45335"/>
    <cellStyle name="20% - Accent5 2 2 2 2 2 2 5" xfId="31331"/>
    <cellStyle name="20% - Accent5 2 2 2 2 2 3" xfId="5062"/>
    <cellStyle name="20% - Accent5 2 2 2 2 2 3 2" xfId="12069"/>
    <cellStyle name="20% - Accent5 2 2 2 2 2 3 2 2" xfId="26073"/>
    <cellStyle name="20% - Accent5 2 2 2 2 2 3 2 2 2" xfId="54087"/>
    <cellStyle name="20% - Accent5 2 2 2 2 2 3 2 3" xfId="40083"/>
    <cellStyle name="20% - Accent5 2 2 2 2 2 3 3" xfId="19070"/>
    <cellStyle name="20% - Accent5 2 2 2 2 2 3 3 2" xfId="47084"/>
    <cellStyle name="20% - Accent5 2 2 2 2 2 3 4" xfId="33080"/>
    <cellStyle name="20% - Accent5 2 2 2 2 2 4" xfId="8568"/>
    <cellStyle name="20% - Accent5 2 2 2 2 2 4 2" xfId="22572"/>
    <cellStyle name="20% - Accent5 2 2 2 2 2 4 2 2" xfId="50586"/>
    <cellStyle name="20% - Accent5 2 2 2 2 2 4 3" xfId="36582"/>
    <cellStyle name="20% - Accent5 2 2 2 2 2 5" xfId="15569"/>
    <cellStyle name="20% - Accent5 2 2 2 2 2 5 2" xfId="43583"/>
    <cellStyle name="20% - Accent5 2 2 2 2 2 6" xfId="29579"/>
    <cellStyle name="20% - Accent5 2 2 2 2 3" xfId="2435"/>
    <cellStyle name="20% - Accent5 2 2 2 2 3 2" xfId="5939"/>
    <cellStyle name="20% - Accent5 2 2 2 2 3 2 2" xfId="12946"/>
    <cellStyle name="20% - Accent5 2 2 2 2 3 2 2 2" xfId="26950"/>
    <cellStyle name="20% - Accent5 2 2 2 2 3 2 2 2 2" xfId="54964"/>
    <cellStyle name="20% - Accent5 2 2 2 2 3 2 2 3" xfId="40960"/>
    <cellStyle name="20% - Accent5 2 2 2 2 3 2 3" xfId="19947"/>
    <cellStyle name="20% - Accent5 2 2 2 2 3 2 3 2" xfId="47961"/>
    <cellStyle name="20% - Accent5 2 2 2 2 3 2 4" xfId="33957"/>
    <cellStyle name="20% - Accent5 2 2 2 2 3 3" xfId="9445"/>
    <cellStyle name="20% - Accent5 2 2 2 2 3 3 2" xfId="23449"/>
    <cellStyle name="20% - Accent5 2 2 2 2 3 3 2 2" xfId="51463"/>
    <cellStyle name="20% - Accent5 2 2 2 2 3 3 3" xfId="37459"/>
    <cellStyle name="20% - Accent5 2 2 2 2 3 4" xfId="16446"/>
    <cellStyle name="20% - Accent5 2 2 2 2 3 4 2" xfId="44460"/>
    <cellStyle name="20% - Accent5 2 2 2 2 3 5" xfId="30456"/>
    <cellStyle name="20% - Accent5 2 2 2 2 4" xfId="4187"/>
    <cellStyle name="20% - Accent5 2 2 2 2 4 2" xfId="11194"/>
    <cellStyle name="20% - Accent5 2 2 2 2 4 2 2" xfId="25198"/>
    <cellStyle name="20% - Accent5 2 2 2 2 4 2 2 2" xfId="53212"/>
    <cellStyle name="20% - Accent5 2 2 2 2 4 2 3" xfId="39208"/>
    <cellStyle name="20% - Accent5 2 2 2 2 4 3" xfId="18195"/>
    <cellStyle name="20% - Accent5 2 2 2 2 4 3 2" xfId="46209"/>
    <cellStyle name="20% - Accent5 2 2 2 2 4 4" xfId="32205"/>
    <cellStyle name="20% - Accent5 2 2 2 2 5" xfId="7693"/>
    <cellStyle name="20% - Accent5 2 2 2 2 5 2" xfId="21697"/>
    <cellStyle name="20% - Accent5 2 2 2 2 5 2 2" xfId="49711"/>
    <cellStyle name="20% - Accent5 2 2 2 2 5 3" xfId="35707"/>
    <cellStyle name="20% - Accent5 2 2 2 2 6" xfId="14694"/>
    <cellStyle name="20% - Accent5 2 2 2 2 6 2" xfId="42708"/>
    <cellStyle name="20% - Accent5 2 2 2 2 7" xfId="28704"/>
    <cellStyle name="20% - Accent5 2 2 2 3" xfId="955"/>
    <cellStyle name="20% - Accent5 2 2 2 3 2" xfId="1833"/>
    <cellStyle name="20% - Accent5 2 2 2 3 2 2" xfId="3601"/>
    <cellStyle name="20% - Accent5 2 2 2 3 2 2 2" xfId="7105"/>
    <cellStyle name="20% - Accent5 2 2 2 3 2 2 2 2" xfId="14112"/>
    <cellStyle name="20% - Accent5 2 2 2 3 2 2 2 2 2" xfId="28116"/>
    <cellStyle name="20% - Accent5 2 2 2 3 2 2 2 2 2 2" xfId="56130"/>
    <cellStyle name="20% - Accent5 2 2 2 3 2 2 2 2 3" xfId="42126"/>
    <cellStyle name="20% - Accent5 2 2 2 3 2 2 2 3" xfId="21113"/>
    <cellStyle name="20% - Accent5 2 2 2 3 2 2 2 3 2" xfId="49127"/>
    <cellStyle name="20% - Accent5 2 2 2 3 2 2 2 4" xfId="35123"/>
    <cellStyle name="20% - Accent5 2 2 2 3 2 2 3" xfId="10611"/>
    <cellStyle name="20% - Accent5 2 2 2 3 2 2 3 2" xfId="24615"/>
    <cellStyle name="20% - Accent5 2 2 2 3 2 2 3 2 2" xfId="52629"/>
    <cellStyle name="20% - Accent5 2 2 2 3 2 2 3 3" xfId="38625"/>
    <cellStyle name="20% - Accent5 2 2 2 3 2 2 4" xfId="17612"/>
    <cellStyle name="20% - Accent5 2 2 2 3 2 2 4 2" xfId="45626"/>
    <cellStyle name="20% - Accent5 2 2 2 3 2 2 5" xfId="31622"/>
    <cellStyle name="20% - Accent5 2 2 2 3 2 3" xfId="5353"/>
    <cellStyle name="20% - Accent5 2 2 2 3 2 3 2" xfId="12360"/>
    <cellStyle name="20% - Accent5 2 2 2 3 2 3 2 2" xfId="26364"/>
    <cellStyle name="20% - Accent5 2 2 2 3 2 3 2 2 2" xfId="54378"/>
    <cellStyle name="20% - Accent5 2 2 2 3 2 3 2 3" xfId="40374"/>
    <cellStyle name="20% - Accent5 2 2 2 3 2 3 3" xfId="19361"/>
    <cellStyle name="20% - Accent5 2 2 2 3 2 3 3 2" xfId="47375"/>
    <cellStyle name="20% - Accent5 2 2 2 3 2 3 4" xfId="33371"/>
    <cellStyle name="20% - Accent5 2 2 2 3 2 4" xfId="8859"/>
    <cellStyle name="20% - Accent5 2 2 2 3 2 4 2" xfId="22863"/>
    <cellStyle name="20% - Accent5 2 2 2 3 2 4 2 2" xfId="50877"/>
    <cellStyle name="20% - Accent5 2 2 2 3 2 4 3" xfId="36873"/>
    <cellStyle name="20% - Accent5 2 2 2 3 2 5" xfId="15860"/>
    <cellStyle name="20% - Accent5 2 2 2 3 2 5 2" xfId="43874"/>
    <cellStyle name="20% - Accent5 2 2 2 3 2 6" xfId="29870"/>
    <cellStyle name="20% - Accent5 2 2 2 3 3" xfId="2726"/>
    <cellStyle name="20% - Accent5 2 2 2 3 3 2" xfId="6230"/>
    <cellStyle name="20% - Accent5 2 2 2 3 3 2 2" xfId="13237"/>
    <cellStyle name="20% - Accent5 2 2 2 3 3 2 2 2" xfId="27241"/>
    <cellStyle name="20% - Accent5 2 2 2 3 3 2 2 2 2" xfId="55255"/>
    <cellStyle name="20% - Accent5 2 2 2 3 3 2 2 3" xfId="41251"/>
    <cellStyle name="20% - Accent5 2 2 2 3 3 2 3" xfId="20238"/>
    <cellStyle name="20% - Accent5 2 2 2 3 3 2 3 2" xfId="48252"/>
    <cellStyle name="20% - Accent5 2 2 2 3 3 2 4" xfId="34248"/>
    <cellStyle name="20% - Accent5 2 2 2 3 3 3" xfId="9736"/>
    <cellStyle name="20% - Accent5 2 2 2 3 3 3 2" xfId="23740"/>
    <cellStyle name="20% - Accent5 2 2 2 3 3 3 2 2" xfId="51754"/>
    <cellStyle name="20% - Accent5 2 2 2 3 3 3 3" xfId="37750"/>
    <cellStyle name="20% - Accent5 2 2 2 3 3 4" xfId="16737"/>
    <cellStyle name="20% - Accent5 2 2 2 3 3 4 2" xfId="44751"/>
    <cellStyle name="20% - Accent5 2 2 2 3 3 5" xfId="30747"/>
    <cellStyle name="20% - Accent5 2 2 2 3 4" xfId="4478"/>
    <cellStyle name="20% - Accent5 2 2 2 3 4 2" xfId="11485"/>
    <cellStyle name="20% - Accent5 2 2 2 3 4 2 2" xfId="25489"/>
    <cellStyle name="20% - Accent5 2 2 2 3 4 2 2 2" xfId="53503"/>
    <cellStyle name="20% - Accent5 2 2 2 3 4 2 3" xfId="39499"/>
    <cellStyle name="20% - Accent5 2 2 2 3 4 3" xfId="18486"/>
    <cellStyle name="20% - Accent5 2 2 2 3 4 3 2" xfId="46500"/>
    <cellStyle name="20% - Accent5 2 2 2 3 4 4" xfId="32496"/>
    <cellStyle name="20% - Accent5 2 2 2 3 5" xfId="7984"/>
    <cellStyle name="20% - Accent5 2 2 2 3 5 2" xfId="21988"/>
    <cellStyle name="20% - Accent5 2 2 2 3 5 2 2" xfId="50002"/>
    <cellStyle name="20% - Accent5 2 2 2 3 5 3" xfId="35998"/>
    <cellStyle name="20% - Accent5 2 2 2 3 6" xfId="14985"/>
    <cellStyle name="20% - Accent5 2 2 2 3 6 2" xfId="42999"/>
    <cellStyle name="20% - Accent5 2 2 2 3 7" xfId="28995"/>
    <cellStyle name="20% - Accent5 2 2 2 4" xfId="1251"/>
    <cellStyle name="20% - Accent5 2 2 2 4 2" xfId="3019"/>
    <cellStyle name="20% - Accent5 2 2 2 4 2 2" xfId="6523"/>
    <cellStyle name="20% - Accent5 2 2 2 4 2 2 2" xfId="13530"/>
    <cellStyle name="20% - Accent5 2 2 2 4 2 2 2 2" xfId="27534"/>
    <cellStyle name="20% - Accent5 2 2 2 4 2 2 2 2 2" xfId="55548"/>
    <cellStyle name="20% - Accent5 2 2 2 4 2 2 2 3" xfId="41544"/>
    <cellStyle name="20% - Accent5 2 2 2 4 2 2 3" xfId="20531"/>
    <cellStyle name="20% - Accent5 2 2 2 4 2 2 3 2" xfId="48545"/>
    <cellStyle name="20% - Accent5 2 2 2 4 2 2 4" xfId="34541"/>
    <cellStyle name="20% - Accent5 2 2 2 4 2 3" xfId="10029"/>
    <cellStyle name="20% - Accent5 2 2 2 4 2 3 2" xfId="24033"/>
    <cellStyle name="20% - Accent5 2 2 2 4 2 3 2 2" xfId="52047"/>
    <cellStyle name="20% - Accent5 2 2 2 4 2 3 3" xfId="38043"/>
    <cellStyle name="20% - Accent5 2 2 2 4 2 4" xfId="17030"/>
    <cellStyle name="20% - Accent5 2 2 2 4 2 4 2" xfId="45044"/>
    <cellStyle name="20% - Accent5 2 2 2 4 2 5" xfId="31040"/>
    <cellStyle name="20% - Accent5 2 2 2 4 3" xfId="4771"/>
    <cellStyle name="20% - Accent5 2 2 2 4 3 2" xfId="11778"/>
    <cellStyle name="20% - Accent5 2 2 2 4 3 2 2" xfId="25782"/>
    <cellStyle name="20% - Accent5 2 2 2 4 3 2 2 2" xfId="53796"/>
    <cellStyle name="20% - Accent5 2 2 2 4 3 2 3" xfId="39792"/>
    <cellStyle name="20% - Accent5 2 2 2 4 3 3" xfId="18779"/>
    <cellStyle name="20% - Accent5 2 2 2 4 3 3 2" xfId="46793"/>
    <cellStyle name="20% - Accent5 2 2 2 4 3 4" xfId="32789"/>
    <cellStyle name="20% - Accent5 2 2 2 4 4" xfId="8277"/>
    <cellStyle name="20% - Accent5 2 2 2 4 4 2" xfId="22281"/>
    <cellStyle name="20% - Accent5 2 2 2 4 4 2 2" xfId="50295"/>
    <cellStyle name="20% - Accent5 2 2 2 4 4 3" xfId="36291"/>
    <cellStyle name="20% - Accent5 2 2 2 4 5" xfId="15278"/>
    <cellStyle name="20% - Accent5 2 2 2 4 5 2" xfId="43292"/>
    <cellStyle name="20% - Accent5 2 2 2 4 6" xfId="29288"/>
    <cellStyle name="20% - Accent5 2 2 2 5" xfId="2144"/>
    <cellStyle name="20% - Accent5 2 2 2 5 2" xfId="5648"/>
    <cellStyle name="20% - Accent5 2 2 2 5 2 2" xfId="12655"/>
    <cellStyle name="20% - Accent5 2 2 2 5 2 2 2" xfId="26659"/>
    <cellStyle name="20% - Accent5 2 2 2 5 2 2 2 2" xfId="54673"/>
    <cellStyle name="20% - Accent5 2 2 2 5 2 2 3" xfId="40669"/>
    <cellStyle name="20% - Accent5 2 2 2 5 2 3" xfId="19656"/>
    <cellStyle name="20% - Accent5 2 2 2 5 2 3 2" xfId="47670"/>
    <cellStyle name="20% - Accent5 2 2 2 5 2 4" xfId="33666"/>
    <cellStyle name="20% - Accent5 2 2 2 5 3" xfId="9154"/>
    <cellStyle name="20% - Accent5 2 2 2 5 3 2" xfId="23158"/>
    <cellStyle name="20% - Accent5 2 2 2 5 3 2 2" xfId="51172"/>
    <cellStyle name="20% - Accent5 2 2 2 5 3 3" xfId="37168"/>
    <cellStyle name="20% - Accent5 2 2 2 5 4" xfId="16155"/>
    <cellStyle name="20% - Accent5 2 2 2 5 4 2" xfId="44169"/>
    <cellStyle name="20% - Accent5 2 2 2 5 5" xfId="30165"/>
    <cellStyle name="20% - Accent5 2 2 2 6" xfId="3896"/>
    <cellStyle name="20% - Accent5 2 2 2 6 2" xfId="10903"/>
    <cellStyle name="20% - Accent5 2 2 2 6 2 2" xfId="24907"/>
    <cellStyle name="20% - Accent5 2 2 2 6 2 2 2" xfId="52921"/>
    <cellStyle name="20% - Accent5 2 2 2 6 2 3" xfId="38917"/>
    <cellStyle name="20% - Accent5 2 2 2 6 3" xfId="17904"/>
    <cellStyle name="20% - Accent5 2 2 2 6 3 2" xfId="45918"/>
    <cellStyle name="20% - Accent5 2 2 2 6 4" xfId="31914"/>
    <cellStyle name="20% - Accent5 2 2 2 7" xfId="7402"/>
    <cellStyle name="20% - Accent5 2 2 2 7 2" xfId="21406"/>
    <cellStyle name="20% - Accent5 2 2 2 7 2 2" xfId="49420"/>
    <cellStyle name="20% - Accent5 2 2 2 7 3" xfId="35416"/>
    <cellStyle name="20% - Accent5 2 2 2 8" xfId="14403"/>
    <cellStyle name="20% - Accent5 2 2 2 8 2" xfId="42417"/>
    <cellStyle name="20% - Accent5 2 2 2 9" xfId="28413"/>
    <cellStyle name="20% - Accent5 2 2 3" xfId="470"/>
    <cellStyle name="20% - Accent5 2 2 3 2" xfId="761"/>
    <cellStyle name="20% - Accent5 2 2 3 2 2" xfId="1639"/>
    <cellStyle name="20% - Accent5 2 2 3 2 2 2" xfId="3407"/>
    <cellStyle name="20% - Accent5 2 2 3 2 2 2 2" xfId="6911"/>
    <cellStyle name="20% - Accent5 2 2 3 2 2 2 2 2" xfId="13918"/>
    <cellStyle name="20% - Accent5 2 2 3 2 2 2 2 2 2" xfId="27922"/>
    <cellStyle name="20% - Accent5 2 2 3 2 2 2 2 2 2 2" xfId="55936"/>
    <cellStyle name="20% - Accent5 2 2 3 2 2 2 2 2 3" xfId="41932"/>
    <cellStyle name="20% - Accent5 2 2 3 2 2 2 2 3" xfId="20919"/>
    <cellStyle name="20% - Accent5 2 2 3 2 2 2 2 3 2" xfId="48933"/>
    <cellStyle name="20% - Accent5 2 2 3 2 2 2 2 4" xfId="34929"/>
    <cellStyle name="20% - Accent5 2 2 3 2 2 2 3" xfId="10417"/>
    <cellStyle name="20% - Accent5 2 2 3 2 2 2 3 2" xfId="24421"/>
    <cellStyle name="20% - Accent5 2 2 3 2 2 2 3 2 2" xfId="52435"/>
    <cellStyle name="20% - Accent5 2 2 3 2 2 2 3 3" xfId="38431"/>
    <cellStyle name="20% - Accent5 2 2 3 2 2 2 4" xfId="17418"/>
    <cellStyle name="20% - Accent5 2 2 3 2 2 2 4 2" xfId="45432"/>
    <cellStyle name="20% - Accent5 2 2 3 2 2 2 5" xfId="31428"/>
    <cellStyle name="20% - Accent5 2 2 3 2 2 3" xfId="5159"/>
    <cellStyle name="20% - Accent5 2 2 3 2 2 3 2" xfId="12166"/>
    <cellStyle name="20% - Accent5 2 2 3 2 2 3 2 2" xfId="26170"/>
    <cellStyle name="20% - Accent5 2 2 3 2 2 3 2 2 2" xfId="54184"/>
    <cellStyle name="20% - Accent5 2 2 3 2 2 3 2 3" xfId="40180"/>
    <cellStyle name="20% - Accent5 2 2 3 2 2 3 3" xfId="19167"/>
    <cellStyle name="20% - Accent5 2 2 3 2 2 3 3 2" xfId="47181"/>
    <cellStyle name="20% - Accent5 2 2 3 2 2 3 4" xfId="33177"/>
    <cellStyle name="20% - Accent5 2 2 3 2 2 4" xfId="8665"/>
    <cellStyle name="20% - Accent5 2 2 3 2 2 4 2" xfId="22669"/>
    <cellStyle name="20% - Accent5 2 2 3 2 2 4 2 2" xfId="50683"/>
    <cellStyle name="20% - Accent5 2 2 3 2 2 4 3" xfId="36679"/>
    <cellStyle name="20% - Accent5 2 2 3 2 2 5" xfId="15666"/>
    <cellStyle name="20% - Accent5 2 2 3 2 2 5 2" xfId="43680"/>
    <cellStyle name="20% - Accent5 2 2 3 2 2 6" xfId="29676"/>
    <cellStyle name="20% - Accent5 2 2 3 2 3" xfId="2532"/>
    <cellStyle name="20% - Accent5 2 2 3 2 3 2" xfId="6036"/>
    <cellStyle name="20% - Accent5 2 2 3 2 3 2 2" xfId="13043"/>
    <cellStyle name="20% - Accent5 2 2 3 2 3 2 2 2" xfId="27047"/>
    <cellStyle name="20% - Accent5 2 2 3 2 3 2 2 2 2" xfId="55061"/>
    <cellStyle name="20% - Accent5 2 2 3 2 3 2 2 3" xfId="41057"/>
    <cellStyle name="20% - Accent5 2 2 3 2 3 2 3" xfId="20044"/>
    <cellStyle name="20% - Accent5 2 2 3 2 3 2 3 2" xfId="48058"/>
    <cellStyle name="20% - Accent5 2 2 3 2 3 2 4" xfId="34054"/>
    <cellStyle name="20% - Accent5 2 2 3 2 3 3" xfId="9542"/>
    <cellStyle name="20% - Accent5 2 2 3 2 3 3 2" xfId="23546"/>
    <cellStyle name="20% - Accent5 2 2 3 2 3 3 2 2" xfId="51560"/>
    <cellStyle name="20% - Accent5 2 2 3 2 3 3 3" xfId="37556"/>
    <cellStyle name="20% - Accent5 2 2 3 2 3 4" xfId="16543"/>
    <cellStyle name="20% - Accent5 2 2 3 2 3 4 2" xfId="44557"/>
    <cellStyle name="20% - Accent5 2 2 3 2 3 5" xfId="30553"/>
    <cellStyle name="20% - Accent5 2 2 3 2 4" xfId="4284"/>
    <cellStyle name="20% - Accent5 2 2 3 2 4 2" xfId="11291"/>
    <cellStyle name="20% - Accent5 2 2 3 2 4 2 2" xfId="25295"/>
    <cellStyle name="20% - Accent5 2 2 3 2 4 2 2 2" xfId="53309"/>
    <cellStyle name="20% - Accent5 2 2 3 2 4 2 3" xfId="39305"/>
    <cellStyle name="20% - Accent5 2 2 3 2 4 3" xfId="18292"/>
    <cellStyle name="20% - Accent5 2 2 3 2 4 3 2" xfId="46306"/>
    <cellStyle name="20% - Accent5 2 2 3 2 4 4" xfId="32302"/>
    <cellStyle name="20% - Accent5 2 2 3 2 5" xfId="7790"/>
    <cellStyle name="20% - Accent5 2 2 3 2 5 2" xfId="21794"/>
    <cellStyle name="20% - Accent5 2 2 3 2 5 2 2" xfId="49808"/>
    <cellStyle name="20% - Accent5 2 2 3 2 5 3" xfId="35804"/>
    <cellStyle name="20% - Accent5 2 2 3 2 6" xfId="14791"/>
    <cellStyle name="20% - Accent5 2 2 3 2 6 2" xfId="42805"/>
    <cellStyle name="20% - Accent5 2 2 3 2 7" xfId="28801"/>
    <cellStyle name="20% - Accent5 2 2 3 3" xfId="1052"/>
    <cellStyle name="20% - Accent5 2 2 3 3 2" xfId="1930"/>
    <cellStyle name="20% - Accent5 2 2 3 3 2 2" xfId="3698"/>
    <cellStyle name="20% - Accent5 2 2 3 3 2 2 2" xfId="7202"/>
    <cellStyle name="20% - Accent5 2 2 3 3 2 2 2 2" xfId="14209"/>
    <cellStyle name="20% - Accent5 2 2 3 3 2 2 2 2 2" xfId="28213"/>
    <cellStyle name="20% - Accent5 2 2 3 3 2 2 2 2 2 2" xfId="56227"/>
    <cellStyle name="20% - Accent5 2 2 3 3 2 2 2 2 3" xfId="42223"/>
    <cellStyle name="20% - Accent5 2 2 3 3 2 2 2 3" xfId="21210"/>
    <cellStyle name="20% - Accent5 2 2 3 3 2 2 2 3 2" xfId="49224"/>
    <cellStyle name="20% - Accent5 2 2 3 3 2 2 2 4" xfId="35220"/>
    <cellStyle name="20% - Accent5 2 2 3 3 2 2 3" xfId="10708"/>
    <cellStyle name="20% - Accent5 2 2 3 3 2 2 3 2" xfId="24712"/>
    <cellStyle name="20% - Accent5 2 2 3 3 2 2 3 2 2" xfId="52726"/>
    <cellStyle name="20% - Accent5 2 2 3 3 2 2 3 3" xfId="38722"/>
    <cellStyle name="20% - Accent5 2 2 3 3 2 2 4" xfId="17709"/>
    <cellStyle name="20% - Accent5 2 2 3 3 2 2 4 2" xfId="45723"/>
    <cellStyle name="20% - Accent5 2 2 3 3 2 2 5" xfId="31719"/>
    <cellStyle name="20% - Accent5 2 2 3 3 2 3" xfId="5450"/>
    <cellStyle name="20% - Accent5 2 2 3 3 2 3 2" xfId="12457"/>
    <cellStyle name="20% - Accent5 2 2 3 3 2 3 2 2" xfId="26461"/>
    <cellStyle name="20% - Accent5 2 2 3 3 2 3 2 2 2" xfId="54475"/>
    <cellStyle name="20% - Accent5 2 2 3 3 2 3 2 3" xfId="40471"/>
    <cellStyle name="20% - Accent5 2 2 3 3 2 3 3" xfId="19458"/>
    <cellStyle name="20% - Accent5 2 2 3 3 2 3 3 2" xfId="47472"/>
    <cellStyle name="20% - Accent5 2 2 3 3 2 3 4" xfId="33468"/>
    <cellStyle name="20% - Accent5 2 2 3 3 2 4" xfId="8956"/>
    <cellStyle name="20% - Accent5 2 2 3 3 2 4 2" xfId="22960"/>
    <cellStyle name="20% - Accent5 2 2 3 3 2 4 2 2" xfId="50974"/>
    <cellStyle name="20% - Accent5 2 2 3 3 2 4 3" xfId="36970"/>
    <cellStyle name="20% - Accent5 2 2 3 3 2 5" xfId="15957"/>
    <cellStyle name="20% - Accent5 2 2 3 3 2 5 2" xfId="43971"/>
    <cellStyle name="20% - Accent5 2 2 3 3 2 6" xfId="29967"/>
    <cellStyle name="20% - Accent5 2 2 3 3 3" xfId="2823"/>
    <cellStyle name="20% - Accent5 2 2 3 3 3 2" xfId="6327"/>
    <cellStyle name="20% - Accent5 2 2 3 3 3 2 2" xfId="13334"/>
    <cellStyle name="20% - Accent5 2 2 3 3 3 2 2 2" xfId="27338"/>
    <cellStyle name="20% - Accent5 2 2 3 3 3 2 2 2 2" xfId="55352"/>
    <cellStyle name="20% - Accent5 2 2 3 3 3 2 2 3" xfId="41348"/>
    <cellStyle name="20% - Accent5 2 2 3 3 3 2 3" xfId="20335"/>
    <cellStyle name="20% - Accent5 2 2 3 3 3 2 3 2" xfId="48349"/>
    <cellStyle name="20% - Accent5 2 2 3 3 3 2 4" xfId="34345"/>
    <cellStyle name="20% - Accent5 2 2 3 3 3 3" xfId="9833"/>
    <cellStyle name="20% - Accent5 2 2 3 3 3 3 2" xfId="23837"/>
    <cellStyle name="20% - Accent5 2 2 3 3 3 3 2 2" xfId="51851"/>
    <cellStyle name="20% - Accent5 2 2 3 3 3 3 3" xfId="37847"/>
    <cellStyle name="20% - Accent5 2 2 3 3 3 4" xfId="16834"/>
    <cellStyle name="20% - Accent5 2 2 3 3 3 4 2" xfId="44848"/>
    <cellStyle name="20% - Accent5 2 2 3 3 3 5" xfId="30844"/>
    <cellStyle name="20% - Accent5 2 2 3 3 4" xfId="4575"/>
    <cellStyle name="20% - Accent5 2 2 3 3 4 2" xfId="11582"/>
    <cellStyle name="20% - Accent5 2 2 3 3 4 2 2" xfId="25586"/>
    <cellStyle name="20% - Accent5 2 2 3 3 4 2 2 2" xfId="53600"/>
    <cellStyle name="20% - Accent5 2 2 3 3 4 2 3" xfId="39596"/>
    <cellStyle name="20% - Accent5 2 2 3 3 4 3" xfId="18583"/>
    <cellStyle name="20% - Accent5 2 2 3 3 4 3 2" xfId="46597"/>
    <cellStyle name="20% - Accent5 2 2 3 3 4 4" xfId="32593"/>
    <cellStyle name="20% - Accent5 2 2 3 3 5" xfId="8081"/>
    <cellStyle name="20% - Accent5 2 2 3 3 5 2" xfId="22085"/>
    <cellStyle name="20% - Accent5 2 2 3 3 5 2 2" xfId="50099"/>
    <cellStyle name="20% - Accent5 2 2 3 3 5 3" xfId="36095"/>
    <cellStyle name="20% - Accent5 2 2 3 3 6" xfId="15082"/>
    <cellStyle name="20% - Accent5 2 2 3 3 6 2" xfId="43096"/>
    <cellStyle name="20% - Accent5 2 2 3 3 7" xfId="29092"/>
    <cellStyle name="20% - Accent5 2 2 3 4" xfId="1348"/>
    <cellStyle name="20% - Accent5 2 2 3 4 2" xfId="3116"/>
    <cellStyle name="20% - Accent5 2 2 3 4 2 2" xfId="6620"/>
    <cellStyle name="20% - Accent5 2 2 3 4 2 2 2" xfId="13627"/>
    <cellStyle name="20% - Accent5 2 2 3 4 2 2 2 2" xfId="27631"/>
    <cellStyle name="20% - Accent5 2 2 3 4 2 2 2 2 2" xfId="55645"/>
    <cellStyle name="20% - Accent5 2 2 3 4 2 2 2 3" xfId="41641"/>
    <cellStyle name="20% - Accent5 2 2 3 4 2 2 3" xfId="20628"/>
    <cellStyle name="20% - Accent5 2 2 3 4 2 2 3 2" xfId="48642"/>
    <cellStyle name="20% - Accent5 2 2 3 4 2 2 4" xfId="34638"/>
    <cellStyle name="20% - Accent5 2 2 3 4 2 3" xfId="10126"/>
    <cellStyle name="20% - Accent5 2 2 3 4 2 3 2" xfId="24130"/>
    <cellStyle name="20% - Accent5 2 2 3 4 2 3 2 2" xfId="52144"/>
    <cellStyle name="20% - Accent5 2 2 3 4 2 3 3" xfId="38140"/>
    <cellStyle name="20% - Accent5 2 2 3 4 2 4" xfId="17127"/>
    <cellStyle name="20% - Accent5 2 2 3 4 2 4 2" xfId="45141"/>
    <cellStyle name="20% - Accent5 2 2 3 4 2 5" xfId="31137"/>
    <cellStyle name="20% - Accent5 2 2 3 4 3" xfId="4868"/>
    <cellStyle name="20% - Accent5 2 2 3 4 3 2" xfId="11875"/>
    <cellStyle name="20% - Accent5 2 2 3 4 3 2 2" xfId="25879"/>
    <cellStyle name="20% - Accent5 2 2 3 4 3 2 2 2" xfId="53893"/>
    <cellStyle name="20% - Accent5 2 2 3 4 3 2 3" xfId="39889"/>
    <cellStyle name="20% - Accent5 2 2 3 4 3 3" xfId="18876"/>
    <cellStyle name="20% - Accent5 2 2 3 4 3 3 2" xfId="46890"/>
    <cellStyle name="20% - Accent5 2 2 3 4 3 4" xfId="32886"/>
    <cellStyle name="20% - Accent5 2 2 3 4 4" xfId="8374"/>
    <cellStyle name="20% - Accent5 2 2 3 4 4 2" xfId="22378"/>
    <cellStyle name="20% - Accent5 2 2 3 4 4 2 2" xfId="50392"/>
    <cellStyle name="20% - Accent5 2 2 3 4 4 3" xfId="36388"/>
    <cellStyle name="20% - Accent5 2 2 3 4 5" xfId="15375"/>
    <cellStyle name="20% - Accent5 2 2 3 4 5 2" xfId="43389"/>
    <cellStyle name="20% - Accent5 2 2 3 4 6" xfId="29385"/>
    <cellStyle name="20% - Accent5 2 2 3 5" xfId="2241"/>
    <cellStyle name="20% - Accent5 2 2 3 5 2" xfId="5745"/>
    <cellStyle name="20% - Accent5 2 2 3 5 2 2" xfId="12752"/>
    <cellStyle name="20% - Accent5 2 2 3 5 2 2 2" xfId="26756"/>
    <cellStyle name="20% - Accent5 2 2 3 5 2 2 2 2" xfId="54770"/>
    <cellStyle name="20% - Accent5 2 2 3 5 2 2 3" xfId="40766"/>
    <cellStyle name="20% - Accent5 2 2 3 5 2 3" xfId="19753"/>
    <cellStyle name="20% - Accent5 2 2 3 5 2 3 2" xfId="47767"/>
    <cellStyle name="20% - Accent5 2 2 3 5 2 4" xfId="33763"/>
    <cellStyle name="20% - Accent5 2 2 3 5 3" xfId="9251"/>
    <cellStyle name="20% - Accent5 2 2 3 5 3 2" xfId="23255"/>
    <cellStyle name="20% - Accent5 2 2 3 5 3 2 2" xfId="51269"/>
    <cellStyle name="20% - Accent5 2 2 3 5 3 3" xfId="37265"/>
    <cellStyle name="20% - Accent5 2 2 3 5 4" xfId="16252"/>
    <cellStyle name="20% - Accent5 2 2 3 5 4 2" xfId="44266"/>
    <cellStyle name="20% - Accent5 2 2 3 5 5" xfId="30262"/>
    <cellStyle name="20% - Accent5 2 2 3 6" xfId="3993"/>
    <cellStyle name="20% - Accent5 2 2 3 6 2" xfId="11000"/>
    <cellStyle name="20% - Accent5 2 2 3 6 2 2" xfId="25004"/>
    <cellStyle name="20% - Accent5 2 2 3 6 2 2 2" xfId="53018"/>
    <cellStyle name="20% - Accent5 2 2 3 6 2 3" xfId="39014"/>
    <cellStyle name="20% - Accent5 2 2 3 6 3" xfId="18001"/>
    <cellStyle name="20% - Accent5 2 2 3 6 3 2" xfId="46015"/>
    <cellStyle name="20% - Accent5 2 2 3 6 4" xfId="32011"/>
    <cellStyle name="20% - Accent5 2 2 3 7" xfId="7499"/>
    <cellStyle name="20% - Accent5 2 2 3 7 2" xfId="21503"/>
    <cellStyle name="20% - Accent5 2 2 3 7 2 2" xfId="49517"/>
    <cellStyle name="20% - Accent5 2 2 3 7 3" xfId="35513"/>
    <cellStyle name="20% - Accent5 2 2 3 8" xfId="14500"/>
    <cellStyle name="20% - Accent5 2 2 3 8 2" xfId="42514"/>
    <cellStyle name="20% - Accent5 2 2 3 9" xfId="28510"/>
    <cellStyle name="20% - Accent5 2 2 4" xfId="567"/>
    <cellStyle name="20% - Accent5 2 2 4 2" xfId="1445"/>
    <cellStyle name="20% - Accent5 2 2 4 2 2" xfId="3213"/>
    <cellStyle name="20% - Accent5 2 2 4 2 2 2" xfId="6717"/>
    <cellStyle name="20% - Accent5 2 2 4 2 2 2 2" xfId="13724"/>
    <cellStyle name="20% - Accent5 2 2 4 2 2 2 2 2" xfId="27728"/>
    <cellStyle name="20% - Accent5 2 2 4 2 2 2 2 2 2" xfId="55742"/>
    <cellStyle name="20% - Accent5 2 2 4 2 2 2 2 3" xfId="41738"/>
    <cellStyle name="20% - Accent5 2 2 4 2 2 2 3" xfId="20725"/>
    <cellStyle name="20% - Accent5 2 2 4 2 2 2 3 2" xfId="48739"/>
    <cellStyle name="20% - Accent5 2 2 4 2 2 2 4" xfId="34735"/>
    <cellStyle name="20% - Accent5 2 2 4 2 2 3" xfId="10223"/>
    <cellStyle name="20% - Accent5 2 2 4 2 2 3 2" xfId="24227"/>
    <cellStyle name="20% - Accent5 2 2 4 2 2 3 2 2" xfId="52241"/>
    <cellStyle name="20% - Accent5 2 2 4 2 2 3 3" xfId="38237"/>
    <cellStyle name="20% - Accent5 2 2 4 2 2 4" xfId="17224"/>
    <cellStyle name="20% - Accent5 2 2 4 2 2 4 2" xfId="45238"/>
    <cellStyle name="20% - Accent5 2 2 4 2 2 5" xfId="31234"/>
    <cellStyle name="20% - Accent5 2 2 4 2 3" xfId="4965"/>
    <cellStyle name="20% - Accent5 2 2 4 2 3 2" xfId="11972"/>
    <cellStyle name="20% - Accent5 2 2 4 2 3 2 2" xfId="25976"/>
    <cellStyle name="20% - Accent5 2 2 4 2 3 2 2 2" xfId="53990"/>
    <cellStyle name="20% - Accent5 2 2 4 2 3 2 3" xfId="39986"/>
    <cellStyle name="20% - Accent5 2 2 4 2 3 3" xfId="18973"/>
    <cellStyle name="20% - Accent5 2 2 4 2 3 3 2" xfId="46987"/>
    <cellStyle name="20% - Accent5 2 2 4 2 3 4" xfId="32983"/>
    <cellStyle name="20% - Accent5 2 2 4 2 4" xfId="8471"/>
    <cellStyle name="20% - Accent5 2 2 4 2 4 2" xfId="22475"/>
    <cellStyle name="20% - Accent5 2 2 4 2 4 2 2" xfId="50489"/>
    <cellStyle name="20% - Accent5 2 2 4 2 4 3" xfId="36485"/>
    <cellStyle name="20% - Accent5 2 2 4 2 5" xfId="15472"/>
    <cellStyle name="20% - Accent5 2 2 4 2 5 2" xfId="43486"/>
    <cellStyle name="20% - Accent5 2 2 4 2 6" xfId="29482"/>
    <cellStyle name="20% - Accent5 2 2 4 3" xfId="2338"/>
    <cellStyle name="20% - Accent5 2 2 4 3 2" xfId="5842"/>
    <cellStyle name="20% - Accent5 2 2 4 3 2 2" xfId="12849"/>
    <cellStyle name="20% - Accent5 2 2 4 3 2 2 2" xfId="26853"/>
    <cellStyle name="20% - Accent5 2 2 4 3 2 2 2 2" xfId="54867"/>
    <cellStyle name="20% - Accent5 2 2 4 3 2 2 3" xfId="40863"/>
    <cellStyle name="20% - Accent5 2 2 4 3 2 3" xfId="19850"/>
    <cellStyle name="20% - Accent5 2 2 4 3 2 3 2" xfId="47864"/>
    <cellStyle name="20% - Accent5 2 2 4 3 2 4" xfId="33860"/>
    <cellStyle name="20% - Accent5 2 2 4 3 3" xfId="9348"/>
    <cellStyle name="20% - Accent5 2 2 4 3 3 2" xfId="23352"/>
    <cellStyle name="20% - Accent5 2 2 4 3 3 2 2" xfId="51366"/>
    <cellStyle name="20% - Accent5 2 2 4 3 3 3" xfId="37362"/>
    <cellStyle name="20% - Accent5 2 2 4 3 4" xfId="16349"/>
    <cellStyle name="20% - Accent5 2 2 4 3 4 2" xfId="44363"/>
    <cellStyle name="20% - Accent5 2 2 4 3 5" xfId="30359"/>
    <cellStyle name="20% - Accent5 2 2 4 4" xfId="4090"/>
    <cellStyle name="20% - Accent5 2 2 4 4 2" xfId="11097"/>
    <cellStyle name="20% - Accent5 2 2 4 4 2 2" xfId="25101"/>
    <cellStyle name="20% - Accent5 2 2 4 4 2 2 2" xfId="53115"/>
    <cellStyle name="20% - Accent5 2 2 4 4 2 3" xfId="39111"/>
    <cellStyle name="20% - Accent5 2 2 4 4 3" xfId="18098"/>
    <cellStyle name="20% - Accent5 2 2 4 4 3 2" xfId="46112"/>
    <cellStyle name="20% - Accent5 2 2 4 4 4" xfId="32108"/>
    <cellStyle name="20% - Accent5 2 2 4 5" xfId="7596"/>
    <cellStyle name="20% - Accent5 2 2 4 5 2" xfId="21600"/>
    <cellStyle name="20% - Accent5 2 2 4 5 2 2" xfId="49614"/>
    <cellStyle name="20% - Accent5 2 2 4 5 3" xfId="35610"/>
    <cellStyle name="20% - Accent5 2 2 4 6" xfId="14597"/>
    <cellStyle name="20% - Accent5 2 2 4 6 2" xfId="42611"/>
    <cellStyle name="20% - Accent5 2 2 4 7" xfId="28607"/>
    <cellStyle name="20% - Accent5 2 2 5" xfId="858"/>
    <cellStyle name="20% - Accent5 2 2 5 2" xfId="1736"/>
    <cellStyle name="20% - Accent5 2 2 5 2 2" xfId="3504"/>
    <cellStyle name="20% - Accent5 2 2 5 2 2 2" xfId="7008"/>
    <cellStyle name="20% - Accent5 2 2 5 2 2 2 2" xfId="14015"/>
    <cellStyle name="20% - Accent5 2 2 5 2 2 2 2 2" xfId="28019"/>
    <cellStyle name="20% - Accent5 2 2 5 2 2 2 2 2 2" xfId="56033"/>
    <cellStyle name="20% - Accent5 2 2 5 2 2 2 2 3" xfId="42029"/>
    <cellStyle name="20% - Accent5 2 2 5 2 2 2 3" xfId="21016"/>
    <cellStyle name="20% - Accent5 2 2 5 2 2 2 3 2" xfId="49030"/>
    <cellStyle name="20% - Accent5 2 2 5 2 2 2 4" xfId="35026"/>
    <cellStyle name="20% - Accent5 2 2 5 2 2 3" xfId="10514"/>
    <cellStyle name="20% - Accent5 2 2 5 2 2 3 2" xfId="24518"/>
    <cellStyle name="20% - Accent5 2 2 5 2 2 3 2 2" xfId="52532"/>
    <cellStyle name="20% - Accent5 2 2 5 2 2 3 3" xfId="38528"/>
    <cellStyle name="20% - Accent5 2 2 5 2 2 4" xfId="17515"/>
    <cellStyle name="20% - Accent5 2 2 5 2 2 4 2" xfId="45529"/>
    <cellStyle name="20% - Accent5 2 2 5 2 2 5" xfId="31525"/>
    <cellStyle name="20% - Accent5 2 2 5 2 3" xfId="5256"/>
    <cellStyle name="20% - Accent5 2 2 5 2 3 2" xfId="12263"/>
    <cellStyle name="20% - Accent5 2 2 5 2 3 2 2" xfId="26267"/>
    <cellStyle name="20% - Accent5 2 2 5 2 3 2 2 2" xfId="54281"/>
    <cellStyle name="20% - Accent5 2 2 5 2 3 2 3" xfId="40277"/>
    <cellStyle name="20% - Accent5 2 2 5 2 3 3" xfId="19264"/>
    <cellStyle name="20% - Accent5 2 2 5 2 3 3 2" xfId="47278"/>
    <cellStyle name="20% - Accent5 2 2 5 2 3 4" xfId="33274"/>
    <cellStyle name="20% - Accent5 2 2 5 2 4" xfId="8762"/>
    <cellStyle name="20% - Accent5 2 2 5 2 4 2" xfId="22766"/>
    <cellStyle name="20% - Accent5 2 2 5 2 4 2 2" xfId="50780"/>
    <cellStyle name="20% - Accent5 2 2 5 2 4 3" xfId="36776"/>
    <cellStyle name="20% - Accent5 2 2 5 2 5" xfId="15763"/>
    <cellStyle name="20% - Accent5 2 2 5 2 5 2" xfId="43777"/>
    <cellStyle name="20% - Accent5 2 2 5 2 6" xfId="29773"/>
    <cellStyle name="20% - Accent5 2 2 5 3" xfId="2629"/>
    <cellStyle name="20% - Accent5 2 2 5 3 2" xfId="6133"/>
    <cellStyle name="20% - Accent5 2 2 5 3 2 2" xfId="13140"/>
    <cellStyle name="20% - Accent5 2 2 5 3 2 2 2" xfId="27144"/>
    <cellStyle name="20% - Accent5 2 2 5 3 2 2 2 2" xfId="55158"/>
    <cellStyle name="20% - Accent5 2 2 5 3 2 2 3" xfId="41154"/>
    <cellStyle name="20% - Accent5 2 2 5 3 2 3" xfId="20141"/>
    <cellStyle name="20% - Accent5 2 2 5 3 2 3 2" xfId="48155"/>
    <cellStyle name="20% - Accent5 2 2 5 3 2 4" xfId="34151"/>
    <cellStyle name="20% - Accent5 2 2 5 3 3" xfId="9639"/>
    <cellStyle name="20% - Accent5 2 2 5 3 3 2" xfId="23643"/>
    <cellStyle name="20% - Accent5 2 2 5 3 3 2 2" xfId="51657"/>
    <cellStyle name="20% - Accent5 2 2 5 3 3 3" xfId="37653"/>
    <cellStyle name="20% - Accent5 2 2 5 3 4" xfId="16640"/>
    <cellStyle name="20% - Accent5 2 2 5 3 4 2" xfId="44654"/>
    <cellStyle name="20% - Accent5 2 2 5 3 5" xfId="30650"/>
    <cellStyle name="20% - Accent5 2 2 5 4" xfId="4381"/>
    <cellStyle name="20% - Accent5 2 2 5 4 2" xfId="11388"/>
    <cellStyle name="20% - Accent5 2 2 5 4 2 2" xfId="25392"/>
    <cellStyle name="20% - Accent5 2 2 5 4 2 2 2" xfId="53406"/>
    <cellStyle name="20% - Accent5 2 2 5 4 2 3" xfId="39402"/>
    <cellStyle name="20% - Accent5 2 2 5 4 3" xfId="18389"/>
    <cellStyle name="20% - Accent5 2 2 5 4 3 2" xfId="46403"/>
    <cellStyle name="20% - Accent5 2 2 5 4 4" xfId="32399"/>
    <cellStyle name="20% - Accent5 2 2 5 5" xfId="7887"/>
    <cellStyle name="20% - Accent5 2 2 5 5 2" xfId="21891"/>
    <cellStyle name="20% - Accent5 2 2 5 5 2 2" xfId="49905"/>
    <cellStyle name="20% - Accent5 2 2 5 5 3" xfId="35901"/>
    <cellStyle name="20% - Accent5 2 2 5 6" xfId="14888"/>
    <cellStyle name="20% - Accent5 2 2 5 6 2" xfId="42902"/>
    <cellStyle name="20% - Accent5 2 2 5 7" xfId="28898"/>
    <cellStyle name="20% - Accent5 2 2 6" xfId="1154"/>
    <cellStyle name="20% - Accent5 2 2 6 2" xfId="2922"/>
    <cellStyle name="20% - Accent5 2 2 6 2 2" xfId="6426"/>
    <cellStyle name="20% - Accent5 2 2 6 2 2 2" xfId="13433"/>
    <cellStyle name="20% - Accent5 2 2 6 2 2 2 2" xfId="27437"/>
    <cellStyle name="20% - Accent5 2 2 6 2 2 2 2 2" xfId="55451"/>
    <cellStyle name="20% - Accent5 2 2 6 2 2 2 3" xfId="41447"/>
    <cellStyle name="20% - Accent5 2 2 6 2 2 3" xfId="20434"/>
    <cellStyle name="20% - Accent5 2 2 6 2 2 3 2" xfId="48448"/>
    <cellStyle name="20% - Accent5 2 2 6 2 2 4" xfId="34444"/>
    <cellStyle name="20% - Accent5 2 2 6 2 3" xfId="9932"/>
    <cellStyle name="20% - Accent5 2 2 6 2 3 2" xfId="23936"/>
    <cellStyle name="20% - Accent5 2 2 6 2 3 2 2" xfId="51950"/>
    <cellStyle name="20% - Accent5 2 2 6 2 3 3" xfId="37946"/>
    <cellStyle name="20% - Accent5 2 2 6 2 4" xfId="16933"/>
    <cellStyle name="20% - Accent5 2 2 6 2 4 2" xfId="44947"/>
    <cellStyle name="20% - Accent5 2 2 6 2 5" xfId="30943"/>
    <cellStyle name="20% - Accent5 2 2 6 3" xfId="4674"/>
    <cellStyle name="20% - Accent5 2 2 6 3 2" xfId="11681"/>
    <cellStyle name="20% - Accent5 2 2 6 3 2 2" xfId="25685"/>
    <cellStyle name="20% - Accent5 2 2 6 3 2 2 2" xfId="53699"/>
    <cellStyle name="20% - Accent5 2 2 6 3 2 3" xfId="39695"/>
    <cellStyle name="20% - Accent5 2 2 6 3 3" xfId="18682"/>
    <cellStyle name="20% - Accent5 2 2 6 3 3 2" xfId="46696"/>
    <cellStyle name="20% - Accent5 2 2 6 3 4" xfId="32692"/>
    <cellStyle name="20% - Accent5 2 2 6 4" xfId="8180"/>
    <cellStyle name="20% - Accent5 2 2 6 4 2" xfId="22184"/>
    <cellStyle name="20% - Accent5 2 2 6 4 2 2" xfId="50198"/>
    <cellStyle name="20% - Accent5 2 2 6 4 3" xfId="36194"/>
    <cellStyle name="20% - Accent5 2 2 6 5" xfId="15181"/>
    <cellStyle name="20% - Accent5 2 2 6 5 2" xfId="43195"/>
    <cellStyle name="20% - Accent5 2 2 6 6" xfId="29191"/>
    <cellStyle name="20% - Accent5 2 2 7" xfId="2043"/>
    <cellStyle name="20% - Accent5 2 2 7 2" xfId="5551"/>
    <cellStyle name="20% - Accent5 2 2 7 2 2" xfId="12558"/>
    <cellStyle name="20% - Accent5 2 2 7 2 2 2" xfId="26562"/>
    <cellStyle name="20% - Accent5 2 2 7 2 2 2 2" xfId="54576"/>
    <cellStyle name="20% - Accent5 2 2 7 2 2 3" xfId="40572"/>
    <cellStyle name="20% - Accent5 2 2 7 2 3" xfId="19559"/>
    <cellStyle name="20% - Accent5 2 2 7 2 3 2" xfId="47573"/>
    <cellStyle name="20% - Accent5 2 2 7 2 4" xfId="33569"/>
    <cellStyle name="20% - Accent5 2 2 7 3" xfId="9057"/>
    <cellStyle name="20% - Accent5 2 2 7 3 2" xfId="23061"/>
    <cellStyle name="20% - Accent5 2 2 7 3 2 2" xfId="51075"/>
    <cellStyle name="20% - Accent5 2 2 7 3 3" xfId="37071"/>
    <cellStyle name="20% - Accent5 2 2 7 4" xfId="16058"/>
    <cellStyle name="20% - Accent5 2 2 7 4 2" xfId="44072"/>
    <cellStyle name="20% - Accent5 2 2 7 5" xfId="30068"/>
    <cellStyle name="20% - Accent5 2 2 8" xfId="3799"/>
    <cellStyle name="20% - Accent5 2 2 8 2" xfId="10806"/>
    <cellStyle name="20% - Accent5 2 2 8 2 2" xfId="24810"/>
    <cellStyle name="20% - Accent5 2 2 8 2 2 2" xfId="52824"/>
    <cellStyle name="20% - Accent5 2 2 8 2 3" xfId="38820"/>
    <cellStyle name="20% - Accent5 2 2 8 3" xfId="17807"/>
    <cellStyle name="20% - Accent5 2 2 8 3 2" xfId="45821"/>
    <cellStyle name="20% - Accent5 2 2 8 4" xfId="31817"/>
    <cellStyle name="20% - Accent5 2 2 9" xfId="7305"/>
    <cellStyle name="20% - Accent5 2 2 9 2" xfId="21309"/>
    <cellStyle name="20% - Accent5 2 2 9 2 2" xfId="49323"/>
    <cellStyle name="20% - Accent5 2 2 9 3" xfId="35319"/>
    <cellStyle name="20% - Accent5 2 3" xfId="322"/>
    <cellStyle name="20% - Accent5 2 3 2" xfId="615"/>
    <cellStyle name="20% - Accent5 2 3 2 2" xfId="1493"/>
    <cellStyle name="20% - Accent5 2 3 2 2 2" xfId="3261"/>
    <cellStyle name="20% - Accent5 2 3 2 2 2 2" xfId="6765"/>
    <cellStyle name="20% - Accent5 2 3 2 2 2 2 2" xfId="13772"/>
    <cellStyle name="20% - Accent5 2 3 2 2 2 2 2 2" xfId="27776"/>
    <cellStyle name="20% - Accent5 2 3 2 2 2 2 2 2 2" xfId="55790"/>
    <cellStyle name="20% - Accent5 2 3 2 2 2 2 2 3" xfId="41786"/>
    <cellStyle name="20% - Accent5 2 3 2 2 2 2 3" xfId="20773"/>
    <cellStyle name="20% - Accent5 2 3 2 2 2 2 3 2" xfId="48787"/>
    <cellStyle name="20% - Accent5 2 3 2 2 2 2 4" xfId="34783"/>
    <cellStyle name="20% - Accent5 2 3 2 2 2 3" xfId="10271"/>
    <cellStyle name="20% - Accent5 2 3 2 2 2 3 2" xfId="24275"/>
    <cellStyle name="20% - Accent5 2 3 2 2 2 3 2 2" xfId="52289"/>
    <cellStyle name="20% - Accent5 2 3 2 2 2 3 3" xfId="38285"/>
    <cellStyle name="20% - Accent5 2 3 2 2 2 4" xfId="17272"/>
    <cellStyle name="20% - Accent5 2 3 2 2 2 4 2" xfId="45286"/>
    <cellStyle name="20% - Accent5 2 3 2 2 2 5" xfId="31282"/>
    <cellStyle name="20% - Accent5 2 3 2 2 3" xfId="5013"/>
    <cellStyle name="20% - Accent5 2 3 2 2 3 2" xfId="12020"/>
    <cellStyle name="20% - Accent5 2 3 2 2 3 2 2" xfId="26024"/>
    <cellStyle name="20% - Accent5 2 3 2 2 3 2 2 2" xfId="54038"/>
    <cellStyle name="20% - Accent5 2 3 2 2 3 2 3" xfId="40034"/>
    <cellStyle name="20% - Accent5 2 3 2 2 3 3" xfId="19021"/>
    <cellStyle name="20% - Accent5 2 3 2 2 3 3 2" xfId="47035"/>
    <cellStyle name="20% - Accent5 2 3 2 2 3 4" xfId="33031"/>
    <cellStyle name="20% - Accent5 2 3 2 2 4" xfId="8519"/>
    <cellStyle name="20% - Accent5 2 3 2 2 4 2" xfId="22523"/>
    <cellStyle name="20% - Accent5 2 3 2 2 4 2 2" xfId="50537"/>
    <cellStyle name="20% - Accent5 2 3 2 2 4 3" xfId="36533"/>
    <cellStyle name="20% - Accent5 2 3 2 2 5" xfId="15520"/>
    <cellStyle name="20% - Accent5 2 3 2 2 5 2" xfId="43534"/>
    <cellStyle name="20% - Accent5 2 3 2 2 6" xfId="29530"/>
    <cellStyle name="20% - Accent5 2 3 2 3" xfId="2386"/>
    <cellStyle name="20% - Accent5 2 3 2 3 2" xfId="5890"/>
    <cellStyle name="20% - Accent5 2 3 2 3 2 2" xfId="12897"/>
    <cellStyle name="20% - Accent5 2 3 2 3 2 2 2" xfId="26901"/>
    <cellStyle name="20% - Accent5 2 3 2 3 2 2 2 2" xfId="54915"/>
    <cellStyle name="20% - Accent5 2 3 2 3 2 2 3" xfId="40911"/>
    <cellStyle name="20% - Accent5 2 3 2 3 2 3" xfId="19898"/>
    <cellStyle name="20% - Accent5 2 3 2 3 2 3 2" xfId="47912"/>
    <cellStyle name="20% - Accent5 2 3 2 3 2 4" xfId="33908"/>
    <cellStyle name="20% - Accent5 2 3 2 3 3" xfId="9396"/>
    <cellStyle name="20% - Accent5 2 3 2 3 3 2" xfId="23400"/>
    <cellStyle name="20% - Accent5 2 3 2 3 3 2 2" xfId="51414"/>
    <cellStyle name="20% - Accent5 2 3 2 3 3 3" xfId="37410"/>
    <cellStyle name="20% - Accent5 2 3 2 3 4" xfId="16397"/>
    <cellStyle name="20% - Accent5 2 3 2 3 4 2" xfId="44411"/>
    <cellStyle name="20% - Accent5 2 3 2 3 5" xfId="30407"/>
    <cellStyle name="20% - Accent5 2 3 2 4" xfId="4138"/>
    <cellStyle name="20% - Accent5 2 3 2 4 2" xfId="11145"/>
    <cellStyle name="20% - Accent5 2 3 2 4 2 2" xfId="25149"/>
    <cellStyle name="20% - Accent5 2 3 2 4 2 2 2" xfId="53163"/>
    <cellStyle name="20% - Accent5 2 3 2 4 2 3" xfId="39159"/>
    <cellStyle name="20% - Accent5 2 3 2 4 3" xfId="18146"/>
    <cellStyle name="20% - Accent5 2 3 2 4 3 2" xfId="46160"/>
    <cellStyle name="20% - Accent5 2 3 2 4 4" xfId="32156"/>
    <cellStyle name="20% - Accent5 2 3 2 5" xfId="7644"/>
    <cellStyle name="20% - Accent5 2 3 2 5 2" xfId="21648"/>
    <cellStyle name="20% - Accent5 2 3 2 5 2 2" xfId="49662"/>
    <cellStyle name="20% - Accent5 2 3 2 5 3" xfId="35658"/>
    <cellStyle name="20% - Accent5 2 3 2 6" xfId="14645"/>
    <cellStyle name="20% - Accent5 2 3 2 6 2" xfId="42659"/>
    <cellStyle name="20% - Accent5 2 3 2 7" xfId="28655"/>
    <cellStyle name="20% - Accent5 2 3 3" xfId="906"/>
    <cellStyle name="20% - Accent5 2 3 3 2" xfId="1784"/>
    <cellStyle name="20% - Accent5 2 3 3 2 2" xfId="3552"/>
    <cellStyle name="20% - Accent5 2 3 3 2 2 2" xfId="7056"/>
    <cellStyle name="20% - Accent5 2 3 3 2 2 2 2" xfId="14063"/>
    <cellStyle name="20% - Accent5 2 3 3 2 2 2 2 2" xfId="28067"/>
    <cellStyle name="20% - Accent5 2 3 3 2 2 2 2 2 2" xfId="56081"/>
    <cellStyle name="20% - Accent5 2 3 3 2 2 2 2 3" xfId="42077"/>
    <cellStyle name="20% - Accent5 2 3 3 2 2 2 3" xfId="21064"/>
    <cellStyle name="20% - Accent5 2 3 3 2 2 2 3 2" xfId="49078"/>
    <cellStyle name="20% - Accent5 2 3 3 2 2 2 4" xfId="35074"/>
    <cellStyle name="20% - Accent5 2 3 3 2 2 3" xfId="10562"/>
    <cellStyle name="20% - Accent5 2 3 3 2 2 3 2" xfId="24566"/>
    <cellStyle name="20% - Accent5 2 3 3 2 2 3 2 2" xfId="52580"/>
    <cellStyle name="20% - Accent5 2 3 3 2 2 3 3" xfId="38576"/>
    <cellStyle name="20% - Accent5 2 3 3 2 2 4" xfId="17563"/>
    <cellStyle name="20% - Accent5 2 3 3 2 2 4 2" xfId="45577"/>
    <cellStyle name="20% - Accent5 2 3 3 2 2 5" xfId="31573"/>
    <cellStyle name="20% - Accent5 2 3 3 2 3" xfId="5304"/>
    <cellStyle name="20% - Accent5 2 3 3 2 3 2" xfId="12311"/>
    <cellStyle name="20% - Accent5 2 3 3 2 3 2 2" xfId="26315"/>
    <cellStyle name="20% - Accent5 2 3 3 2 3 2 2 2" xfId="54329"/>
    <cellStyle name="20% - Accent5 2 3 3 2 3 2 3" xfId="40325"/>
    <cellStyle name="20% - Accent5 2 3 3 2 3 3" xfId="19312"/>
    <cellStyle name="20% - Accent5 2 3 3 2 3 3 2" xfId="47326"/>
    <cellStyle name="20% - Accent5 2 3 3 2 3 4" xfId="33322"/>
    <cellStyle name="20% - Accent5 2 3 3 2 4" xfId="8810"/>
    <cellStyle name="20% - Accent5 2 3 3 2 4 2" xfId="22814"/>
    <cellStyle name="20% - Accent5 2 3 3 2 4 2 2" xfId="50828"/>
    <cellStyle name="20% - Accent5 2 3 3 2 4 3" xfId="36824"/>
    <cellStyle name="20% - Accent5 2 3 3 2 5" xfId="15811"/>
    <cellStyle name="20% - Accent5 2 3 3 2 5 2" xfId="43825"/>
    <cellStyle name="20% - Accent5 2 3 3 2 6" xfId="29821"/>
    <cellStyle name="20% - Accent5 2 3 3 3" xfId="2677"/>
    <cellStyle name="20% - Accent5 2 3 3 3 2" xfId="6181"/>
    <cellStyle name="20% - Accent5 2 3 3 3 2 2" xfId="13188"/>
    <cellStyle name="20% - Accent5 2 3 3 3 2 2 2" xfId="27192"/>
    <cellStyle name="20% - Accent5 2 3 3 3 2 2 2 2" xfId="55206"/>
    <cellStyle name="20% - Accent5 2 3 3 3 2 2 3" xfId="41202"/>
    <cellStyle name="20% - Accent5 2 3 3 3 2 3" xfId="20189"/>
    <cellStyle name="20% - Accent5 2 3 3 3 2 3 2" xfId="48203"/>
    <cellStyle name="20% - Accent5 2 3 3 3 2 4" xfId="34199"/>
    <cellStyle name="20% - Accent5 2 3 3 3 3" xfId="9687"/>
    <cellStyle name="20% - Accent5 2 3 3 3 3 2" xfId="23691"/>
    <cellStyle name="20% - Accent5 2 3 3 3 3 2 2" xfId="51705"/>
    <cellStyle name="20% - Accent5 2 3 3 3 3 3" xfId="37701"/>
    <cellStyle name="20% - Accent5 2 3 3 3 4" xfId="16688"/>
    <cellStyle name="20% - Accent5 2 3 3 3 4 2" xfId="44702"/>
    <cellStyle name="20% - Accent5 2 3 3 3 5" xfId="30698"/>
    <cellStyle name="20% - Accent5 2 3 3 4" xfId="4429"/>
    <cellStyle name="20% - Accent5 2 3 3 4 2" xfId="11436"/>
    <cellStyle name="20% - Accent5 2 3 3 4 2 2" xfId="25440"/>
    <cellStyle name="20% - Accent5 2 3 3 4 2 2 2" xfId="53454"/>
    <cellStyle name="20% - Accent5 2 3 3 4 2 3" xfId="39450"/>
    <cellStyle name="20% - Accent5 2 3 3 4 3" xfId="18437"/>
    <cellStyle name="20% - Accent5 2 3 3 4 3 2" xfId="46451"/>
    <cellStyle name="20% - Accent5 2 3 3 4 4" xfId="32447"/>
    <cellStyle name="20% - Accent5 2 3 3 5" xfId="7935"/>
    <cellStyle name="20% - Accent5 2 3 3 5 2" xfId="21939"/>
    <cellStyle name="20% - Accent5 2 3 3 5 2 2" xfId="49953"/>
    <cellStyle name="20% - Accent5 2 3 3 5 3" xfId="35949"/>
    <cellStyle name="20% - Accent5 2 3 3 6" xfId="14936"/>
    <cellStyle name="20% - Accent5 2 3 3 6 2" xfId="42950"/>
    <cellStyle name="20% - Accent5 2 3 3 7" xfId="28946"/>
    <cellStyle name="20% - Accent5 2 3 4" xfId="1202"/>
    <cellStyle name="20% - Accent5 2 3 4 2" xfId="2970"/>
    <cellStyle name="20% - Accent5 2 3 4 2 2" xfId="6474"/>
    <cellStyle name="20% - Accent5 2 3 4 2 2 2" xfId="13481"/>
    <cellStyle name="20% - Accent5 2 3 4 2 2 2 2" xfId="27485"/>
    <cellStyle name="20% - Accent5 2 3 4 2 2 2 2 2" xfId="55499"/>
    <cellStyle name="20% - Accent5 2 3 4 2 2 2 3" xfId="41495"/>
    <cellStyle name="20% - Accent5 2 3 4 2 2 3" xfId="20482"/>
    <cellStyle name="20% - Accent5 2 3 4 2 2 3 2" xfId="48496"/>
    <cellStyle name="20% - Accent5 2 3 4 2 2 4" xfId="34492"/>
    <cellStyle name="20% - Accent5 2 3 4 2 3" xfId="9980"/>
    <cellStyle name="20% - Accent5 2 3 4 2 3 2" xfId="23984"/>
    <cellStyle name="20% - Accent5 2 3 4 2 3 2 2" xfId="51998"/>
    <cellStyle name="20% - Accent5 2 3 4 2 3 3" xfId="37994"/>
    <cellStyle name="20% - Accent5 2 3 4 2 4" xfId="16981"/>
    <cellStyle name="20% - Accent5 2 3 4 2 4 2" xfId="44995"/>
    <cellStyle name="20% - Accent5 2 3 4 2 5" xfId="30991"/>
    <cellStyle name="20% - Accent5 2 3 4 3" xfId="4722"/>
    <cellStyle name="20% - Accent5 2 3 4 3 2" xfId="11729"/>
    <cellStyle name="20% - Accent5 2 3 4 3 2 2" xfId="25733"/>
    <cellStyle name="20% - Accent5 2 3 4 3 2 2 2" xfId="53747"/>
    <cellStyle name="20% - Accent5 2 3 4 3 2 3" xfId="39743"/>
    <cellStyle name="20% - Accent5 2 3 4 3 3" xfId="18730"/>
    <cellStyle name="20% - Accent5 2 3 4 3 3 2" xfId="46744"/>
    <cellStyle name="20% - Accent5 2 3 4 3 4" xfId="32740"/>
    <cellStyle name="20% - Accent5 2 3 4 4" xfId="8228"/>
    <cellStyle name="20% - Accent5 2 3 4 4 2" xfId="22232"/>
    <cellStyle name="20% - Accent5 2 3 4 4 2 2" xfId="50246"/>
    <cellStyle name="20% - Accent5 2 3 4 4 3" xfId="36242"/>
    <cellStyle name="20% - Accent5 2 3 4 5" xfId="15229"/>
    <cellStyle name="20% - Accent5 2 3 4 5 2" xfId="43243"/>
    <cellStyle name="20% - Accent5 2 3 4 6" xfId="29239"/>
    <cellStyle name="20% - Accent5 2 3 5" xfId="2095"/>
    <cellStyle name="20% - Accent5 2 3 5 2" xfId="5599"/>
    <cellStyle name="20% - Accent5 2 3 5 2 2" xfId="12606"/>
    <cellStyle name="20% - Accent5 2 3 5 2 2 2" xfId="26610"/>
    <cellStyle name="20% - Accent5 2 3 5 2 2 2 2" xfId="54624"/>
    <cellStyle name="20% - Accent5 2 3 5 2 2 3" xfId="40620"/>
    <cellStyle name="20% - Accent5 2 3 5 2 3" xfId="19607"/>
    <cellStyle name="20% - Accent5 2 3 5 2 3 2" xfId="47621"/>
    <cellStyle name="20% - Accent5 2 3 5 2 4" xfId="33617"/>
    <cellStyle name="20% - Accent5 2 3 5 3" xfId="9105"/>
    <cellStyle name="20% - Accent5 2 3 5 3 2" xfId="23109"/>
    <cellStyle name="20% - Accent5 2 3 5 3 2 2" xfId="51123"/>
    <cellStyle name="20% - Accent5 2 3 5 3 3" xfId="37119"/>
    <cellStyle name="20% - Accent5 2 3 5 4" xfId="16106"/>
    <cellStyle name="20% - Accent5 2 3 5 4 2" xfId="44120"/>
    <cellStyle name="20% - Accent5 2 3 5 5" xfId="30116"/>
    <cellStyle name="20% - Accent5 2 3 6" xfId="3847"/>
    <cellStyle name="20% - Accent5 2 3 6 2" xfId="10854"/>
    <cellStyle name="20% - Accent5 2 3 6 2 2" xfId="24858"/>
    <cellStyle name="20% - Accent5 2 3 6 2 2 2" xfId="52872"/>
    <cellStyle name="20% - Accent5 2 3 6 2 3" xfId="38868"/>
    <cellStyle name="20% - Accent5 2 3 6 3" xfId="17855"/>
    <cellStyle name="20% - Accent5 2 3 6 3 2" xfId="45869"/>
    <cellStyle name="20% - Accent5 2 3 6 4" xfId="31865"/>
    <cellStyle name="20% - Accent5 2 3 7" xfId="7353"/>
    <cellStyle name="20% - Accent5 2 3 7 2" xfId="21357"/>
    <cellStyle name="20% - Accent5 2 3 7 2 2" xfId="49371"/>
    <cellStyle name="20% - Accent5 2 3 7 3" xfId="35367"/>
    <cellStyle name="20% - Accent5 2 3 8" xfId="14354"/>
    <cellStyle name="20% - Accent5 2 3 8 2" xfId="42368"/>
    <cellStyle name="20% - Accent5 2 3 9" xfId="28364"/>
    <cellStyle name="20% - Accent5 2 4" xfId="421"/>
    <cellStyle name="20% - Accent5 2 4 2" xfId="712"/>
    <cellStyle name="20% - Accent5 2 4 2 2" xfId="1590"/>
    <cellStyle name="20% - Accent5 2 4 2 2 2" xfId="3358"/>
    <cellStyle name="20% - Accent5 2 4 2 2 2 2" xfId="6862"/>
    <cellStyle name="20% - Accent5 2 4 2 2 2 2 2" xfId="13869"/>
    <cellStyle name="20% - Accent5 2 4 2 2 2 2 2 2" xfId="27873"/>
    <cellStyle name="20% - Accent5 2 4 2 2 2 2 2 2 2" xfId="55887"/>
    <cellStyle name="20% - Accent5 2 4 2 2 2 2 2 3" xfId="41883"/>
    <cellStyle name="20% - Accent5 2 4 2 2 2 2 3" xfId="20870"/>
    <cellStyle name="20% - Accent5 2 4 2 2 2 2 3 2" xfId="48884"/>
    <cellStyle name="20% - Accent5 2 4 2 2 2 2 4" xfId="34880"/>
    <cellStyle name="20% - Accent5 2 4 2 2 2 3" xfId="10368"/>
    <cellStyle name="20% - Accent5 2 4 2 2 2 3 2" xfId="24372"/>
    <cellStyle name="20% - Accent5 2 4 2 2 2 3 2 2" xfId="52386"/>
    <cellStyle name="20% - Accent5 2 4 2 2 2 3 3" xfId="38382"/>
    <cellStyle name="20% - Accent5 2 4 2 2 2 4" xfId="17369"/>
    <cellStyle name="20% - Accent5 2 4 2 2 2 4 2" xfId="45383"/>
    <cellStyle name="20% - Accent5 2 4 2 2 2 5" xfId="31379"/>
    <cellStyle name="20% - Accent5 2 4 2 2 3" xfId="5110"/>
    <cellStyle name="20% - Accent5 2 4 2 2 3 2" xfId="12117"/>
    <cellStyle name="20% - Accent5 2 4 2 2 3 2 2" xfId="26121"/>
    <cellStyle name="20% - Accent5 2 4 2 2 3 2 2 2" xfId="54135"/>
    <cellStyle name="20% - Accent5 2 4 2 2 3 2 3" xfId="40131"/>
    <cellStyle name="20% - Accent5 2 4 2 2 3 3" xfId="19118"/>
    <cellStyle name="20% - Accent5 2 4 2 2 3 3 2" xfId="47132"/>
    <cellStyle name="20% - Accent5 2 4 2 2 3 4" xfId="33128"/>
    <cellStyle name="20% - Accent5 2 4 2 2 4" xfId="8616"/>
    <cellStyle name="20% - Accent5 2 4 2 2 4 2" xfId="22620"/>
    <cellStyle name="20% - Accent5 2 4 2 2 4 2 2" xfId="50634"/>
    <cellStyle name="20% - Accent5 2 4 2 2 4 3" xfId="36630"/>
    <cellStyle name="20% - Accent5 2 4 2 2 5" xfId="15617"/>
    <cellStyle name="20% - Accent5 2 4 2 2 5 2" xfId="43631"/>
    <cellStyle name="20% - Accent5 2 4 2 2 6" xfId="29627"/>
    <cellStyle name="20% - Accent5 2 4 2 3" xfId="2483"/>
    <cellStyle name="20% - Accent5 2 4 2 3 2" xfId="5987"/>
    <cellStyle name="20% - Accent5 2 4 2 3 2 2" xfId="12994"/>
    <cellStyle name="20% - Accent5 2 4 2 3 2 2 2" xfId="26998"/>
    <cellStyle name="20% - Accent5 2 4 2 3 2 2 2 2" xfId="55012"/>
    <cellStyle name="20% - Accent5 2 4 2 3 2 2 3" xfId="41008"/>
    <cellStyle name="20% - Accent5 2 4 2 3 2 3" xfId="19995"/>
    <cellStyle name="20% - Accent5 2 4 2 3 2 3 2" xfId="48009"/>
    <cellStyle name="20% - Accent5 2 4 2 3 2 4" xfId="34005"/>
    <cellStyle name="20% - Accent5 2 4 2 3 3" xfId="9493"/>
    <cellStyle name="20% - Accent5 2 4 2 3 3 2" xfId="23497"/>
    <cellStyle name="20% - Accent5 2 4 2 3 3 2 2" xfId="51511"/>
    <cellStyle name="20% - Accent5 2 4 2 3 3 3" xfId="37507"/>
    <cellStyle name="20% - Accent5 2 4 2 3 4" xfId="16494"/>
    <cellStyle name="20% - Accent5 2 4 2 3 4 2" xfId="44508"/>
    <cellStyle name="20% - Accent5 2 4 2 3 5" xfId="30504"/>
    <cellStyle name="20% - Accent5 2 4 2 4" xfId="4235"/>
    <cellStyle name="20% - Accent5 2 4 2 4 2" xfId="11242"/>
    <cellStyle name="20% - Accent5 2 4 2 4 2 2" xfId="25246"/>
    <cellStyle name="20% - Accent5 2 4 2 4 2 2 2" xfId="53260"/>
    <cellStyle name="20% - Accent5 2 4 2 4 2 3" xfId="39256"/>
    <cellStyle name="20% - Accent5 2 4 2 4 3" xfId="18243"/>
    <cellStyle name="20% - Accent5 2 4 2 4 3 2" xfId="46257"/>
    <cellStyle name="20% - Accent5 2 4 2 4 4" xfId="32253"/>
    <cellStyle name="20% - Accent5 2 4 2 5" xfId="7741"/>
    <cellStyle name="20% - Accent5 2 4 2 5 2" xfId="21745"/>
    <cellStyle name="20% - Accent5 2 4 2 5 2 2" xfId="49759"/>
    <cellStyle name="20% - Accent5 2 4 2 5 3" xfId="35755"/>
    <cellStyle name="20% - Accent5 2 4 2 6" xfId="14742"/>
    <cellStyle name="20% - Accent5 2 4 2 6 2" xfId="42756"/>
    <cellStyle name="20% - Accent5 2 4 2 7" xfId="28752"/>
    <cellStyle name="20% - Accent5 2 4 3" xfId="1003"/>
    <cellStyle name="20% - Accent5 2 4 3 2" xfId="1881"/>
    <cellStyle name="20% - Accent5 2 4 3 2 2" xfId="3649"/>
    <cellStyle name="20% - Accent5 2 4 3 2 2 2" xfId="7153"/>
    <cellStyle name="20% - Accent5 2 4 3 2 2 2 2" xfId="14160"/>
    <cellStyle name="20% - Accent5 2 4 3 2 2 2 2 2" xfId="28164"/>
    <cellStyle name="20% - Accent5 2 4 3 2 2 2 2 2 2" xfId="56178"/>
    <cellStyle name="20% - Accent5 2 4 3 2 2 2 2 3" xfId="42174"/>
    <cellStyle name="20% - Accent5 2 4 3 2 2 2 3" xfId="21161"/>
    <cellStyle name="20% - Accent5 2 4 3 2 2 2 3 2" xfId="49175"/>
    <cellStyle name="20% - Accent5 2 4 3 2 2 2 4" xfId="35171"/>
    <cellStyle name="20% - Accent5 2 4 3 2 2 3" xfId="10659"/>
    <cellStyle name="20% - Accent5 2 4 3 2 2 3 2" xfId="24663"/>
    <cellStyle name="20% - Accent5 2 4 3 2 2 3 2 2" xfId="52677"/>
    <cellStyle name="20% - Accent5 2 4 3 2 2 3 3" xfId="38673"/>
    <cellStyle name="20% - Accent5 2 4 3 2 2 4" xfId="17660"/>
    <cellStyle name="20% - Accent5 2 4 3 2 2 4 2" xfId="45674"/>
    <cellStyle name="20% - Accent5 2 4 3 2 2 5" xfId="31670"/>
    <cellStyle name="20% - Accent5 2 4 3 2 3" xfId="5401"/>
    <cellStyle name="20% - Accent5 2 4 3 2 3 2" xfId="12408"/>
    <cellStyle name="20% - Accent5 2 4 3 2 3 2 2" xfId="26412"/>
    <cellStyle name="20% - Accent5 2 4 3 2 3 2 2 2" xfId="54426"/>
    <cellStyle name="20% - Accent5 2 4 3 2 3 2 3" xfId="40422"/>
    <cellStyle name="20% - Accent5 2 4 3 2 3 3" xfId="19409"/>
    <cellStyle name="20% - Accent5 2 4 3 2 3 3 2" xfId="47423"/>
    <cellStyle name="20% - Accent5 2 4 3 2 3 4" xfId="33419"/>
    <cellStyle name="20% - Accent5 2 4 3 2 4" xfId="8907"/>
    <cellStyle name="20% - Accent5 2 4 3 2 4 2" xfId="22911"/>
    <cellStyle name="20% - Accent5 2 4 3 2 4 2 2" xfId="50925"/>
    <cellStyle name="20% - Accent5 2 4 3 2 4 3" xfId="36921"/>
    <cellStyle name="20% - Accent5 2 4 3 2 5" xfId="15908"/>
    <cellStyle name="20% - Accent5 2 4 3 2 5 2" xfId="43922"/>
    <cellStyle name="20% - Accent5 2 4 3 2 6" xfId="29918"/>
    <cellStyle name="20% - Accent5 2 4 3 3" xfId="2774"/>
    <cellStyle name="20% - Accent5 2 4 3 3 2" xfId="6278"/>
    <cellStyle name="20% - Accent5 2 4 3 3 2 2" xfId="13285"/>
    <cellStyle name="20% - Accent5 2 4 3 3 2 2 2" xfId="27289"/>
    <cellStyle name="20% - Accent5 2 4 3 3 2 2 2 2" xfId="55303"/>
    <cellStyle name="20% - Accent5 2 4 3 3 2 2 3" xfId="41299"/>
    <cellStyle name="20% - Accent5 2 4 3 3 2 3" xfId="20286"/>
    <cellStyle name="20% - Accent5 2 4 3 3 2 3 2" xfId="48300"/>
    <cellStyle name="20% - Accent5 2 4 3 3 2 4" xfId="34296"/>
    <cellStyle name="20% - Accent5 2 4 3 3 3" xfId="9784"/>
    <cellStyle name="20% - Accent5 2 4 3 3 3 2" xfId="23788"/>
    <cellStyle name="20% - Accent5 2 4 3 3 3 2 2" xfId="51802"/>
    <cellStyle name="20% - Accent5 2 4 3 3 3 3" xfId="37798"/>
    <cellStyle name="20% - Accent5 2 4 3 3 4" xfId="16785"/>
    <cellStyle name="20% - Accent5 2 4 3 3 4 2" xfId="44799"/>
    <cellStyle name="20% - Accent5 2 4 3 3 5" xfId="30795"/>
    <cellStyle name="20% - Accent5 2 4 3 4" xfId="4526"/>
    <cellStyle name="20% - Accent5 2 4 3 4 2" xfId="11533"/>
    <cellStyle name="20% - Accent5 2 4 3 4 2 2" xfId="25537"/>
    <cellStyle name="20% - Accent5 2 4 3 4 2 2 2" xfId="53551"/>
    <cellStyle name="20% - Accent5 2 4 3 4 2 3" xfId="39547"/>
    <cellStyle name="20% - Accent5 2 4 3 4 3" xfId="18534"/>
    <cellStyle name="20% - Accent5 2 4 3 4 3 2" xfId="46548"/>
    <cellStyle name="20% - Accent5 2 4 3 4 4" xfId="32544"/>
    <cellStyle name="20% - Accent5 2 4 3 5" xfId="8032"/>
    <cellStyle name="20% - Accent5 2 4 3 5 2" xfId="22036"/>
    <cellStyle name="20% - Accent5 2 4 3 5 2 2" xfId="50050"/>
    <cellStyle name="20% - Accent5 2 4 3 5 3" xfId="36046"/>
    <cellStyle name="20% - Accent5 2 4 3 6" xfId="15033"/>
    <cellStyle name="20% - Accent5 2 4 3 6 2" xfId="43047"/>
    <cellStyle name="20% - Accent5 2 4 3 7" xfId="29043"/>
    <cellStyle name="20% - Accent5 2 4 4" xfId="1299"/>
    <cellStyle name="20% - Accent5 2 4 4 2" xfId="3067"/>
    <cellStyle name="20% - Accent5 2 4 4 2 2" xfId="6571"/>
    <cellStyle name="20% - Accent5 2 4 4 2 2 2" xfId="13578"/>
    <cellStyle name="20% - Accent5 2 4 4 2 2 2 2" xfId="27582"/>
    <cellStyle name="20% - Accent5 2 4 4 2 2 2 2 2" xfId="55596"/>
    <cellStyle name="20% - Accent5 2 4 4 2 2 2 3" xfId="41592"/>
    <cellStyle name="20% - Accent5 2 4 4 2 2 3" xfId="20579"/>
    <cellStyle name="20% - Accent5 2 4 4 2 2 3 2" xfId="48593"/>
    <cellStyle name="20% - Accent5 2 4 4 2 2 4" xfId="34589"/>
    <cellStyle name="20% - Accent5 2 4 4 2 3" xfId="10077"/>
    <cellStyle name="20% - Accent5 2 4 4 2 3 2" xfId="24081"/>
    <cellStyle name="20% - Accent5 2 4 4 2 3 2 2" xfId="52095"/>
    <cellStyle name="20% - Accent5 2 4 4 2 3 3" xfId="38091"/>
    <cellStyle name="20% - Accent5 2 4 4 2 4" xfId="17078"/>
    <cellStyle name="20% - Accent5 2 4 4 2 4 2" xfId="45092"/>
    <cellStyle name="20% - Accent5 2 4 4 2 5" xfId="31088"/>
    <cellStyle name="20% - Accent5 2 4 4 3" xfId="4819"/>
    <cellStyle name="20% - Accent5 2 4 4 3 2" xfId="11826"/>
    <cellStyle name="20% - Accent5 2 4 4 3 2 2" xfId="25830"/>
    <cellStyle name="20% - Accent5 2 4 4 3 2 2 2" xfId="53844"/>
    <cellStyle name="20% - Accent5 2 4 4 3 2 3" xfId="39840"/>
    <cellStyle name="20% - Accent5 2 4 4 3 3" xfId="18827"/>
    <cellStyle name="20% - Accent5 2 4 4 3 3 2" xfId="46841"/>
    <cellStyle name="20% - Accent5 2 4 4 3 4" xfId="32837"/>
    <cellStyle name="20% - Accent5 2 4 4 4" xfId="8325"/>
    <cellStyle name="20% - Accent5 2 4 4 4 2" xfId="22329"/>
    <cellStyle name="20% - Accent5 2 4 4 4 2 2" xfId="50343"/>
    <cellStyle name="20% - Accent5 2 4 4 4 3" xfId="36339"/>
    <cellStyle name="20% - Accent5 2 4 4 5" xfId="15326"/>
    <cellStyle name="20% - Accent5 2 4 4 5 2" xfId="43340"/>
    <cellStyle name="20% - Accent5 2 4 4 6" xfId="29336"/>
    <cellStyle name="20% - Accent5 2 4 5" xfId="2192"/>
    <cellStyle name="20% - Accent5 2 4 5 2" xfId="5696"/>
    <cellStyle name="20% - Accent5 2 4 5 2 2" xfId="12703"/>
    <cellStyle name="20% - Accent5 2 4 5 2 2 2" xfId="26707"/>
    <cellStyle name="20% - Accent5 2 4 5 2 2 2 2" xfId="54721"/>
    <cellStyle name="20% - Accent5 2 4 5 2 2 3" xfId="40717"/>
    <cellStyle name="20% - Accent5 2 4 5 2 3" xfId="19704"/>
    <cellStyle name="20% - Accent5 2 4 5 2 3 2" xfId="47718"/>
    <cellStyle name="20% - Accent5 2 4 5 2 4" xfId="33714"/>
    <cellStyle name="20% - Accent5 2 4 5 3" xfId="9202"/>
    <cellStyle name="20% - Accent5 2 4 5 3 2" xfId="23206"/>
    <cellStyle name="20% - Accent5 2 4 5 3 2 2" xfId="51220"/>
    <cellStyle name="20% - Accent5 2 4 5 3 3" xfId="37216"/>
    <cellStyle name="20% - Accent5 2 4 5 4" xfId="16203"/>
    <cellStyle name="20% - Accent5 2 4 5 4 2" xfId="44217"/>
    <cellStyle name="20% - Accent5 2 4 5 5" xfId="30213"/>
    <cellStyle name="20% - Accent5 2 4 6" xfId="3944"/>
    <cellStyle name="20% - Accent5 2 4 6 2" xfId="10951"/>
    <cellStyle name="20% - Accent5 2 4 6 2 2" xfId="24955"/>
    <cellStyle name="20% - Accent5 2 4 6 2 2 2" xfId="52969"/>
    <cellStyle name="20% - Accent5 2 4 6 2 3" xfId="38965"/>
    <cellStyle name="20% - Accent5 2 4 6 3" xfId="17952"/>
    <cellStyle name="20% - Accent5 2 4 6 3 2" xfId="45966"/>
    <cellStyle name="20% - Accent5 2 4 6 4" xfId="31962"/>
    <cellStyle name="20% - Accent5 2 4 7" xfId="7450"/>
    <cellStyle name="20% - Accent5 2 4 7 2" xfId="21454"/>
    <cellStyle name="20% - Accent5 2 4 7 2 2" xfId="49468"/>
    <cellStyle name="20% - Accent5 2 4 7 3" xfId="35464"/>
    <cellStyle name="20% - Accent5 2 4 8" xfId="14451"/>
    <cellStyle name="20% - Accent5 2 4 8 2" xfId="42465"/>
    <cellStyle name="20% - Accent5 2 4 9" xfId="28461"/>
    <cellStyle name="20% - Accent5 2 5" xfId="518"/>
    <cellStyle name="20% - Accent5 2 5 2" xfId="1396"/>
    <cellStyle name="20% - Accent5 2 5 2 2" xfId="3164"/>
    <cellStyle name="20% - Accent5 2 5 2 2 2" xfId="6668"/>
    <cellStyle name="20% - Accent5 2 5 2 2 2 2" xfId="13675"/>
    <cellStyle name="20% - Accent5 2 5 2 2 2 2 2" xfId="27679"/>
    <cellStyle name="20% - Accent5 2 5 2 2 2 2 2 2" xfId="55693"/>
    <cellStyle name="20% - Accent5 2 5 2 2 2 2 3" xfId="41689"/>
    <cellStyle name="20% - Accent5 2 5 2 2 2 3" xfId="20676"/>
    <cellStyle name="20% - Accent5 2 5 2 2 2 3 2" xfId="48690"/>
    <cellStyle name="20% - Accent5 2 5 2 2 2 4" xfId="34686"/>
    <cellStyle name="20% - Accent5 2 5 2 2 3" xfId="10174"/>
    <cellStyle name="20% - Accent5 2 5 2 2 3 2" xfId="24178"/>
    <cellStyle name="20% - Accent5 2 5 2 2 3 2 2" xfId="52192"/>
    <cellStyle name="20% - Accent5 2 5 2 2 3 3" xfId="38188"/>
    <cellStyle name="20% - Accent5 2 5 2 2 4" xfId="17175"/>
    <cellStyle name="20% - Accent5 2 5 2 2 4 2" xfId="45189"/>
    <cellStyle name="20% - Accent5 2 5 2 2 5" xfId="31185"/>
    <cellStyle name="20% - Accent5 2 5 2 3" xfId="4916"/>
    <cellStyle name="20% - Accent5 2 5 2 3 2" xfId="11923"/>
    <cellStyle name="20% - Accent5 2 5 2 3 2 2" xfId="25927"/>
    <cellStyle name="20% - Accent5 2 5 2 3 2 2 2" xfId="53941"/>
    <cellStyle name="20% - Accent5 2 5 2 3 2 3" xfId="39937"/>
    <cellStyle name="20% - Accent5 2 5 2 3 3" xfId="18924"/>
    <cellStyle name="20% - Accent5 2 5 2 3 3 2" xfId="46938"/>
    <cellStyle name="20% - Accent5 2 5 2 3 4" xfId="32934"/>
    <cellStyle name="20% - Accent5 2 5 2 4" xfId="8422"/>
    <cellStyle name="20% - Accent5 2 5 2 4 2" xfId="22426"/>
    <cellStyle name="20% - Accent5 2 5 2 4 2 2" xfId="50440"/>
    <cellStyle name="20% - Accent5 2 5 2 4 3" xfId="36436"/>
    <cellStyle name="20% - Accent5 2 5 2 5" xfId="15423"/>
    <cellStyle name="20% - Accent5 2 5 2 5 2" xfId="43437"/>
    <cellStyle name="20% - Accent5 2 5 2 6" xfId="29433"/>
    <cellStyle name="20% - Accent5 2 5 3" xfId="2289"/>
    <cellStyle name="20% - Accent5 2 5 3 2" xfId="5793"/>
    <cellStyle name="20% - Accent5 2 5 3 2 2" xfId="12800"/>
    <cellStyle name="20% - Accent5 2 5 3 2 2 2" xfId="26804"/>
    <cellStyle name="20% - Accent5 2 5 3 2 2 2 2" xfId="54818"/>
    <cellStyle name="20% - Accent5 2 5 3 2 2 3" xfId="40814"/>
    <cellStyle name="20% - Accent5 2 5 3 2 3" xfId="19801"/>
    <cellStyle name="20% - Accent5 2 5 3 2 3 2" xfId="47815"/>
    <cellStyle name="20% - Accent5 2 5 3 2 4" xfId="33811"/>
    <cellStyle name="20% - Accent5 2 5 3 3" xfId="9299"/>
    <cellStyle name="20% - Accent5 2 5 3 3 2" xfId="23303"/>
    <cellStyle name="20% - Accent5 2 5 3 3 2 2" xfId="51317"/>
    <cellStyle name="20% - Accent5 2 5 3 3 3" xfId="37313"/>
    <cellStyle name="20% - Accent5 2 5 3 4" xfId="16300"/>
    <cellStyle name="20% - Accent5 2 5 3 4 2" xfId="44314"/>
    <cellStyle name="20% - Accent5 2 5 3 5" xfId="30310"/>
    <cellStyle name="20% - Accent5 2 5 4" xfId="4041"/>
    <cellStyle name="20% - Accent5 2 5 4 2" xfId="11048"/>
    <cellStyle name="20% - Accent5 2 5 4 2 2" xfId="25052"/>
    <cellStyle name="20% - Accent5 2 5 4 2 2 2" xfId="53066"/>
    <cellStyle name="20% - Accent5 2 5 4 2 3" xfId="39062"/>
    <cellStyle name="20% - Accent5 2 5 4 3" xfId="18049"/>
    <cellStyle name="20% - Accent5 2 5 4 3 2" xfId="46063"/>
    <cellStyle name="20% - Accent5 2 5 4 4" xfId="32059"/>
    <cellStyle name="20% - Accent5 2 5 5" xfId="7547"/>
    <cellStyle name="20% - Accent5 2 5 5 2" xfId="21551"/>
    <cellStyle name="20% - Accent5 2 5 5 2 2" xfId="49565"/>
    <cellStyle name="20% - Accent5 2 5 5 3" xfId="35561"/>
    <cellStyle name="20% - Accent5 2 5 6" xfId="14548"/>
    <cellStyle name="20% - Accent5 2 5 6 2" xfId="42562"/>
    <cellStyle name="20% - Accent5 2 5 7" xfId="28558"/>
    <cellStyle name="20% - Accent5 2 6" xfId="809"/>
    <cellStyle name="20% - Accent5 2 6 2" xfId="1687"/>
    <cellStyle name="20% - Accent5 2 6 2 2" xfId="3455"/>
    <cellStyle name="20% - Accent5 2 6 2 2 2" xfId="6959"/>
    <cellStyle name="20% - Accent5 2 6 2 2 2 2" xfId="13966"/>
    <cellStyle name="20% - Accent5 2 6 2 2 2 2 2" xfId="27970"/>
    <cellStyle name="20% - Accent5 2 6 2 2 2 2 2 2" xfId="55984"/>
    <cellStyle name="20% - Accent5 2 6 2 2 2 2 3" xfId="41980"/>
    <cellStyle name="20% - Accent5 2 6 2 2 2 3" xfId="20967"/>
    <cellStyle name="20% - Accent5 2 6 2 2 2 3 2" xfId="48981"/>
    <cellStyle name="20% - Accent5 2 6 2 2 2 4" xfId="34977"/>
    <cellStyle name="20% - Accent5 2 6 2 2 3" xfId="10465"/>
    <cellStyle name="20% - Accent5 2 6 2 2 3 2" xfId="24469"/>
    <cellStyle name="20% - Accent5 2 6 2 2 3 2 2" xfId="52483"/>
    <cellStyle name="20% - Accent5 2 6 2 2 3 3" xfId="38479"/>
    <cellStyle name="20% - Accent5 2 6 2 2 4" xfId="17466"/>
    <cellStyle name="20% - Accent5 2 6 2 2 4 2" xfId="45480"/>
    <cellStyle name="20% - Accent5 2 6 2 2 5" xfId="31476"/>
    <cellStyle name="20% - Accent5 2 6 2 3" xfId="5207"/>
    <cellStyle name="20% - Accent5 2 6 2 3 2" xfId="12214"/>
    <cellStyle name="20% - Accent5 2 6 2 3 2 2" xfId="26218"/>
    <cellStyle name="20% - Accent5 2 6 2 3 2 2 2" xfId="54232"/>
    <cellStyle name="20% - Accent5 2 6 2 3 2 3" xfId="40228"/>
    <cellStyle name="20% - Accent5 2 6 2 3 3" xfId="19215"/>
    <cellStyle name="20% - Accent5 2 6 2 3 3 2" xfId="47229"/>
    <cellStyle name="20% - Accent5 2 6 2 3 4" xfId="33225"/>
    <cellStyle name="20% - Accent5 2 6 2 4" xfId="8713"/>
    <cellStyle name="20% - Accent5 2 6 2 4 2" xfId="22717"/>
    <cellStyle name="20% - Accent5 2 6 2 4 2 2" xfId="50731"/>
    <cellStyle name="20% - Accent5 2 6 2 4 3" xfId="36727"/>
    <cellStyle name="20% - Accent5 2 6 2 5" xfId="15714"/>
    <cellStyle name="20% - Accent5 2 6 2 5 2" xfId="43728"/>
    <cellStyle name="20% - Accent5 2 6 2 6" xfId="29724"/>
    <cellStyle name="20% - Accent5 2 6 3" xfId="2580"/>
    <cellStyle name="20% - Accent5 2 6 3 2" xfId="6084"/>
    <cellStyle name="20% - Accent5 2 6 3 2 2" xfId="13091"/>
    <cellStyle name="20% - Accent5 2 6 3 2 2 2" xfId="27095"/>
    <cellStyle name="20% - Accent5 2 6 3 2 2 2 2" xfId="55109"/>
    <cellStyle name="20% - Accent5 2 6 3 2 2 3" xfId="41105"/>
    <cellStyle name="20% - Accent5 2 6 3 2 3" xfId="20092"/>
    <cellStyle name="20% - Accent5 2 6 3 2 3 2" xfId="48106"/>
    <cellStyle name="20% - Accent5 2 6 3 2 4" xfId="34102"/>
    <cellStyle name="20% - Accent5 2 6 3 3" xfId="9590"/>
    <cellStyle name="20% - Accent5 2 6 3 3 2" xfId="23594"/>
    <cellStyle name="20% - Accent5 2 6 3 3 2 2" xfId="51608"/>
    <cellStyle name="20% - Accent5 2 6 3 3 3" xfId="37604"/>
    <cellStyle name="20% - Accent5 2 6 3 4" xfId="16591"/>
    <cellStyle name="20% - Accent5 2 6 3 4 2" xfId="44605"/>
    <cellStyle name="20% - Accent5 2 6 3 5" xfId="30601"/>
    <cellStyle name="20% - Accent5 2 6 4" xfId="4332"/>
    <cellStyle name="20% - Accent5 2 6 4 2" xfId="11339"/>
    <cellStyle name="20% - Accent5 2 6 4 2 2" xfId="25343"/>
    <cellStyle name="20% - Accent5 2 6 4 2 2 2" xfId="53357"/>
    <cellStyle name="20% - Accent5 2 6 4 2 3" xfId="39353"/>
    <cellStyle name="20% - Accent5 2 6 4 3" xfId="18340"/>
    <cellStyle name="20% - Accent5 2 6 4 3 2" xfId="46354"/>
    <cellStyle name="20% - Accent5 2 6 4 4" xfId="32350"/>
    <cellStyle name="20% - Accent5 2 6 5" xfId="7838"/>
    <cellStyle name="20% - Accent5 2 6 5 2" xfId="21842"/>
    <cellStyle name="20% - Accent5 2 6 5 2 2" xfId="49856"/>
    <cellStyle name="20% - Accent5 2 6 5 3" xfId="35852"/>
    <cellStyle name="20% - Accent5 2 6 6" xfId="14839"/>
    <cellStyle name="20% - Accent5 2 6 6 2" xfId="42853"/>
    <cellStyle name="20% - Accent5 2 6 7" xfId="28849"/>
    <cellStyle name="20% - Accent5 2 7" xfId="1105"/>
    <cellStyle name="20% - Accent5 2 7 2" xfId="2873"/>
    <cellStyle name="20% - Accent5 2 7 2 2" xfId="6377"/>
    <cellStyle name="20% - Accent5 2 7 2 2 2" xfId="13384"/>
    <cellStyle name="20% - Accent5 2 7 2 2 2 2" xfId="27388"/>
    <cellStyle name="20% - Accent5 2 7 2 2 2 2 2" xfId="55402"/>
    <cellStyle name="20% - Accent5 2 7 2 2 2 3" xfId="41398"/>
    <cellStyle name="20% - Accent5 2 7 2 2 3" xfId="20385"/>
    <cellStyle name="20% - Accent5 2 7 2 2 3 2" xfId="48399"/>
    <cellStyle name="20% - Accent5 2 7 2 2 4" xfId="34395"/>
    <cellStyle name="20% - Accent5 2 7 2 3" xfId="9883"/>
    <cellStyle name="20% - Accent5 2 7 2 3 2" xfId="23887"/>
    <cellStyle name="20% - Accent5 2 7 2 3 2 2" xfId="51901"/>
    <cellStyle name="20% - Accent5 2 7 2 3 3" xfId="37897"/>
    <cellStyle name="20% - Accent5 2 7 2 4" xfId="16884"/>
    <cellStyle name="20% - Accent5 2 7 2 4 2" xfId="44898"/>
    <cellStyle name="20% - Accent5 2 7 2 5" xfId="30894"/>
    <cellStyle name="20% - Accent5 2 7 3" xfId="4625"/>
    <cellStyle name="20% - Accent5 2 7 3 2" xfId="11632"/>
    <cellStyle name="20% - Accent5 2 7 3 2 2" xfId="25636"/>
    <cellStyle name="20% - Accent5 2 7 3 2 2 2" xfId="53650"/>
    <cellStyle name="20% - Accent5 2 7 3 2 3" xfId="39646"/>
    <cellStyle name="20% - Accent5 2 7 3 3" xfId="18633"/>
    <cellStyle name="20% - Accent5 2 7 3 3 2" xfId="46647"/>
    <cellStyle name="20% - Accent5 2 7 3 4" xfId="32643"/>
    <cellStyle name="20% - Accent5 2 7 4" xfId="8131"/>
    <cellStyle name="20% - Accent5 2 7 4 2" xfId="22135"/>
    <cellStyle name="20% - Accent5 2 7 4 2 2" xfId="50149"/>
    <cellStyle name="20% - Accent5 2 7 4 3" xfId="36145"/>
    <cellStyle name="20% - Accent5 2 7 5" xfId="15132"/>
    <cellStyle name="20% - Accent5 2 7 5 2" xfId="43146"/>
    <cellStyle name="20% - Accent5 2 7 6" xfId="29142"/>
    <cellStyle name="20% - Accent5 2 8" xfId="1957"/>
    <cellStyle name="20% - Accent5 2 8 2" xfId="5476"/>
    <cellStyle name="20% - Accent5 2 8 2 2" xfId="12483"/>
    <cellStyle name="20% - Accent5 2 8 2 2 2" xfId="26487"/>
    <cellStyle name="20% - Accent5 2 8 2 2 2 2" xfId="54501"/>
    <cellStyle name="20% - Accent5 2 8 2 2 3" xfId="40497"/>
    <cellStyle name="20% - Accent5 2 8 2 3" xfId="19484"/>
    <cellStyle name="20% - Accent5 2 8 2 3 2" xfId="47498"/>
    <cellStyle name="20% - Accent5 2 8 2 4" xfId="33494"/>
    <cellStyle name="20% - Accent5 2 8 3" xfId="8982"/>
    <cellStyle name="20% - Accent5 2 8 3 2" xfId="22986"/>
    <cellStyle name="20% - Accent5 2 8 3 2 2" xfId="51000"/>
    <cellStyle name="20% - Accent5 2 8 3 3" xfId="36996"/>
    <cellStyle name="20% - Accent5 2 8 4" xfId="15983"/>
    <cellStyle name="20% - Accent5 2 8 4 2" xfId="43997"/>
    <cellStyle name="20% - Accent5 2 8 5" xfId="29993"/>
    <cellStyle name="20% - Accent5 2 9" xfId="3750"/>
    <cellStyle name="20% - Accent5 2 9 2" xfId="10757"/>
    <cellStyle name="20% - Accent5 2 9 2 2" xfId="24761"/>
    <cellStyle name="20% - Accent5 2 9 2 2 2" xfId="52775"/>
    <cellStyle name="20% - Accent5 2 9 2 3" xfId="38771"/>
    <cellStyle name="20% - Accent5 2 9 3" xfId="17758"/>
    <cellStyle name="20% - Accent5 2 9 3 2" xfId="45772"/>
    <cellStyle name="20% - Accent5 2 9 4" xfId="31768"/>
    <cellStyle name="20% - Accent5 3" xfId="176"/>
    <cellStyle name="20% - Accent5 3 10" xfId="7240"/>
    <cellStyle name="20% - Accent5 3 10 2" xfId="21244"/>
    <cellStyle name="20% - Accent5 3 10 2 2" xfId="49258"/>
    <cellStyle name="20% - Accent5 3 10 3" xfId="35254"/>
    <cellStyle name="20% - Accent5 3 11" xfId="14241"/>
    <cellStyle name="20% - Accent5 3 11 2" xfId="42255"/>
    <cellStyle name="20% - Accent5 3 12" xfId="28251"/>
    <cellStyle name="20% - Accent5 3 13" xfId="56374"/>
    <cellStyle name="20% - Accent5 3 2" xfId="232"/>
    <cellStyle name="20% - Accent5 3 2 10" xfId="14290"/>
    <cellStyle name="20% - Accent5 3 2 10 2" xfId="42304"/>
    <cellStyle name="20% - Accent5 3 2 11" xfId="28300"/>
    <cellStyle name="20% - Accent5 3 2 2" xfId="357"/>
    <cellStyle name="20% - Accent5 3 2 2 2" xfId="648"/>
    <cellStyle name="20% - Accent5 3 2 2 2 2" xfId="1526"/>
    <cellStyle name="20% - Accent5 3 2 2 2 2 2" xfId="3294"/>
    <cellStyle name="20% - Accent5 3 2 2 2 2 2 2" xfId="6798"/>
    <cellStyle name="20% - Accent5 3 2 2 2 2 2 2 2" xfId="13805"/>
    <cellStyle name="20% - Accent5 3 2 2 2 2 2 2 2 2" xfId="27809"/>
    <cellStyle name="20% - Accent5 3 2 2 2 2 2 2 2 2 2" xfId="55823"/>
    <cellStyle name="20% - Accent5 3 2 2 2 2 2 2 2 3" xfId="41819"/>
    <cellStyle name="20% - Accent5 3 2 2 2 2 2 2 3" xfId="20806"/>
    <cellStyle name="20% - Accent5 3 2 2 2 2 2 2 3 2" xfId="48820"/>
    <cellStyle name="20% - Accent5 3 2 2 2 2 2 2 4" xfId="34816"/>
    <cellStyle name="20% - Accent5 3 2 2 2 2 2 3" xfId="10304"/>
    <cellStyle name="20% - Accent5 3 2 2 2 2 2 3 2" xfId="24308"/>
    <cellStyle name="20% - Accent5 3 2 2 2 2 2 3 2 2" xfId="52322"/>
    <cellStyle name="20% - Accent5 3 2 2 2 2 2 3 3" xfId="38318"/>
    <cellStyle name="20% - Accent5 3 2 2 2 2 2 4" xfId="17305"/>
    <cellStyle name="20% - Accent5 3 2 2 2 2 2 4 2" xfId="45319"/>
    <cellStyle name="20% - Accent5 3 2 2 2 2 2 5" xfId="31315"/>
    <cellStyle name="20% - Accent5 3 2 2 2 2 3" xfId="5046"/>
    <cellStyle name="20% - Accent5 3 2 2 2 2 3 2" xfId="12053"/>
    <cellStyle name="20% - Accent5 3 2 2 2 2 3 2 2" xfId="26057"/>
    <cellStyle name="20% - Accent5 3 2 2 2 2 3 2 2 2" xfId="54071"/>
    <cellStyle name="20% - Accent5 3 2 2 2 2 3 2 3" xfId="40067"/>
    <cellStyle name="20% - Accent5 3 2 2 2 2 3 3" xfId="19054"/>
    <cellStyle name="20% - Accent5 3 2 2 2 2 3 3 2" xfId="47068"/>
    <cellStyle name="20% - Accent5 3 2 2 2 2 3 4" xfId="33064"/>
    <cellStyle name="20% - Accent5 3 2 2 2 2 4" xfId="8552"/>
    <cellStyle name="20% - Accent5 3 2 2 2 2 4 2" xfId="22556"/>
    <cellStyle name="20% - Accent5 3 2 2 2 2 4 2 2" xfId="50570"/>
    <cellStyle name="20% - Accent5 3 2 2 2 2 4 3" xfId="36566"/>
    <cellStyle name="20% - Accent5 3 2 2 2 2 5" xfId="15553"/>
    <cellStyle name="20% - Accent5 3 2 2 2 2 5 2" xfId="43567"/>
    <cellStyle name="20% - Accent5 3 2 2 2 2 6" xfId="29563"/>
    <cellStyle name="20% - Accent5 3 2 2 2 3" xfId="2419"/>
    <cellStyle name="20% - Accent5 3 2 2 2 3 2" xfId="5923"/>
    <cellStyle name="20% - Accent5 3 2 2 2 3 2 2" xfId="12930"/>
    <cellStyle name="20% - Accent5 3 2 2 2 3 2 2 2" xfId="26934"/>
    <cellStyle name="20% - Accent5 3 2 2 2 3 2 2 2 2" xfId="54948"/>
    <cellStyle name="20% - Accent5 3 2 2 2 3 2 2 3" xfId="40944"/>
    <cellStyle name="20% - Accent5 3 2 2 2 3 2 3" xfId="19931"/>
    <cellStyle name="20% - Accent5 3 2 2 2 3 2 3 2" xfId="47945"/>
    <cellStyle name="20% - Accent5 3 2 2 2 3 2 4" xfId="33941"/>
    <cellStyle name="20% - Accent5 3 2 2 2 3 3" xfId="9429"/>
    <cellStyle name="20% - Accent5 3 2 2 2 3 3 2" xfId="23433"/>
    <cellStyle name="20% - Accent5 3 2 2 2 3 3 2 2" xfId="51447"/>
    <cellStyle name="20% - Accent5 3 2 2 2 3 3 3" xfId="37443"/>
    <cellStyle name="20% - Accent5 3 2 2 2 3 4" xfId="16430"/>
    <cellStyle name="20% - Accent5 3 2 2 2 3 4 2" xfId="44444"/>
    <cellStyle name="20% - Accent5 3 2 2 2 3 5" xfId="30440"/>
    <cellStyle name="20% - Accent5 3 2 2 2 4" xfId="4171"/>
    <cellStyle name="20% - Accent5 3 2 2 2 4 2" xfId="11178"/>
    <cellStyle name="20% - Accent5 3 2 2 2 4 2 2" xfId="25182"/>
    <cellStyle name="20% - Accent5 3 2 2 2 4 2 2 2" xfId="53196"/>
    <cellStyle name="20% - Accent5 3 2 2 2 4 2 3" xfId="39192"/>
    <cellStyle name="20% - Accent5 3 2 2 2 4 3" xfId="18179"/>
    <cellStyle name="20% - Accent5 3 2 2 2 4 3 2" xfId="46193"/>
    <cellStyle name="20% - Accent5 3 2 2 2 4 4" xfId="32189"/>
    <cellStyle name="20% - Accent5 3 2 2 2 5" xfId="7677"/>
    <cellStyle name="20% - Accent5 3 2 2 2 5 2" xfId="21681"/>
    <cellStyle name="20% - Accent5 3 2 2 2 5 2 2" xfId="49695"/>
    <cellStyle name="20% - Accent5 3 2 2 2 5 3" xfId="35691"/>
    <cellStyle name="20% - Accent5 3 2 2 2 6" xfId="14678"/>
    <cellStyle name="20% - Accent5 3 2 2 2 6 2" xfId="42692"/>
    <cellStyle name="20% - Accent5 3 2 2 2 7" xfId="28688"/>
    <cellStyle name="20% - Accent5 3 2 2 3" xfId="939"/>
    <cellStyle name="20% - Accent5 3 2 2 3 2" xfId="1817"/>
    <cellStyle name="20% - Accent5 3 2 2 3 2 2" xfId="3585"/>
    <cellStyle name="20% - Accent5 3 2 2 3 2 2 2" xfId="7089"/>
    <cellStyle name="20% - Accent5 3 2 2 3 2 2 2 2" xfId="14096"/>
    <cellStyle name="20% - Accent5 3 2 2 3 2 2 2 2 2" xfId="28100"/>
    <cellStyle name="20% - Accent5 3 2 2 3 2 2 2 2 2 2" xfId="56114"/>
    <cellStyle name="20% - Accent5 3 2 2 3 2 2 2 2 3" xfId="42110"/>
    <cellStyle name="20% - Accent5 3 2 2 3 2 2 2 3" xfId="21097"/>
    <cellStyle name="20% - Accent5 3 2 2 3 2 2 2 3 2" xfId="49111"/>
    <cellStyle name="20% - Accent5 3 2 2 3 2 2 2 4" xfId="35107"/>
    <cellStyle name="20% - Accent5 3 2 2 3 2 2 3" xfId="10595"/>
    <cellStyle name="20% - Accent5 3 2 2 3 2 2 3 2" xfId="24599"/>
    <cellStyle name="20% - Accent5 3 2 2 3 2 2 3 2 2" xfId="52613"/>
    <cellStyle name="20% - Accent5 3 2 2 3 2 2 3 3" xfId="38609"/>
    <cellStyle name="20% - Accent5 3 2 2 3 2 2 4" xfId="17596"/>
    <cellStyle name="20% - Accent5 3 2 2 3 2 2 4 2" xfId="45610"/>
    <cellStyle name="20% - Accent5 3 2 2 3 2 2 5" xfId="31606"/>
    <cellStyle name="20% - Accent5 3 2 2 3 2 3" xfId="5337"/>
    <cellStyle name="20% - Accent5 3 2 2 3 2 3 2" xfId="12344"/>
    <cellStyle name="20% - Accent5 3 2 2 3 2 3 2 2" xfId="26348"/>
    <cellStyle name="20% - Accent5 3 2 2 3 2 3 2 2 2" xfId="54362"/>
    <cellStyle name="20% - Accent5 3 2 2 3 2 3 2 3" xfId="40358"/>
    <cellStyle name="20% - Accent5 3 2 2 3 2 3 3" xfId="19345"/>
    <cellStyle name="20% - Accent5 3 2 2 3 2 3 3 2" xfId="47359"/>
    <cellStyle name="20% - Accent5 3 2 2 3 2 3 4" xfId="33355"/>
    <cellStyle name="20% - Accent5 3 2 2 3 2 4" xfId="8843"/>
    <cellStyle name="20% - Accent5 3 2 2 3 2 4 2" xfId="22847"/>
    <cellStyle name="20% - Accent5 3 2 2 3 2 4 2 2" xfId="50861"/>
    <cellStyle name="20% - Accent5 3 2 2 3 2 4 3" xfId="36857"/>
    <cellStyle name="20% - Accent5 3 2 2 3 2 5" xfId="15844"/>
    <cellStyle name="20% - Accent5 3 2 2 3 2 5 2" xfId="43858"/>
    <cellStyle name="20% - Accent5 3 2 2 3 2 6" xfId="29854"/>
    <cellStyle name="20% - Accent5 3 2 2 3 3" xfId="2710"/>
    <cellStyle name="20% - Accent5 3 2 2 3 3 2" xfId="6214"/>
    <cellStyle name="20% - Accent5 3 2 2 3 3 2 2" xfId="13221"/>
    <cellStyle name="20% - Accent5 3 2 2 3 3 2 2 2" xfId="27225"/>
    <cellStyle name="20% - Accent5 3 2 2 3 3 2 2 2 2" xfId="55239"/>
    <cellStyle name="20% - Accent5 3 2 2 3 3 2 2 3" xfId="41235"/>
    <cellStyle name="20% - Accent5 3 2 2 3 3 2 3" xfId="20222"/>
    <cellStyle name="20% - Accent5 3 2 2 3 3 2 3 2" xfId="48236"/>
    <cellStyle name="20% - Accent5 3 2 2 3 3 2 4" xfId="34232"/>
    <cellStyle name="20% - Accent5 3 2 2 3 3 3" xfId="9720"/>
    <cellStyle name="20% - Accent5 3 2 2 3 3 3 2" xfId="23724"/>
    <cellStyle name="20% - Accent5 3 2 2 3 3 3 2 2" xfId="51738"/>
    <cellStyle name="20% - Accent5 3 2 2 3 3 3 3" xfId="37734"/>
    <cellStyle name="20% - Accent5 3 2 2 3 3 4" xfId="16721"/>
    <cellStyle name="20% - Accent5 3 2 2 3 3 4 2" xfId="44735"/>
    <cellStyle name="20% - Accent5 3 2 2 3 3 5" xfId="30731"/>
    <cellStyle name="20% - Accent5 3 2 2 3 4" xfId="4462"/>
    <cellStyle name="20% - Accent5 3 2 2 3 4 2" xfId="11469"/>
    <cellStyle name="20% - Accent5 3 2 2 3 4 2 2" xfId="25473"/>
    <cellStyle name="20% - Accent5 3 2 2 3 4 2 2 2" xfId="53487"/>
    <cellStyle name="20% - Accent5 3 2 2 3 4 2 3" xfId="39483"/>
    <cellStyle name="20% - Accent5 3 2 2 3 4 3" xfId="18470"/>
    <cellStyle name="20% - Accent5 3 2 2 3 4 3 2" xfId="46484"/>
    <cellStyle name="20% - Accent5 3 2 2 3 4 4" xfId="32480"/>
    <cellStyle name="20% - Accent5 3 2 2 3 5" xfId="7968"/>
    <cellStyle name="20% - Accent5 3 2 2 3 5 2" xfId="21972"/>
    <cellStyle name="20% - Accent5 3 2 2 3 5 2 2" xfId="49986"/>
    <cellStyle name="20% - Accent5 3 2 2 3 5 3" xfId="35982"/>
    <cellStyle name="20% - Accent5 3 2 2 3 6" xfId="14969"/>
    <cellStyle name="20% - Accent5 3 2 2 3 6 2" xfId="42983"/>
    <cellStyle name="20% - Accent5 3 2 2 3 7" xfId="28979"/>
    <cellStyle name="20% - Accent5 3 2 2 4" xfId="1235"/>
    <cellStyle name="20% - Accent5 3 2 2 4 2" xfId="3003"/>
    <cellStyle name="20% - Accent5 3 2 2 4 2 2" xfId="6507"/>
    <cellStyle name="20% - Accent5 3 2 2 4 2 2 2" xfId="13514"/>
    <cellStyle name="20% - Accent5 3 2 2 4 2 2 2 2" xfId="27518"/>
    <cellStyle name="20% - Accent5 3 2 2 4 2 2 2 2 2" xfId="55532"/>
    <cellStyle name="20% - Accent5 3 2 2 4 2 2 2 3" xfId="41528"/>
    <cellStyle name="20% - Accent5 3 2 2 4 2 2 3" xfId="20515"/>
    <cellStyle name="20% - Accent5 3 2 2 4 2 2 3 2" xfId="48529"/>
    <cellStyle name="20% - Accent5 3 2 2 4 2 2 4" xfId="34525"/>
    <cellStyle name="20% - Accent5 3 2 2 4 2 3" xfId="10013"/>
    <cellStyle name="20% - Accent5 3 2 2 4 2 3 2" xfId="24017"/>
    <cellStyle name="20% - Accent5 3 2 2 4 2 3 2 2" xfId="52031"/>
    <cellStyle name="20% - Accent5 3 2 2 4 2 3 3" xfId="38027"/>
    <cellStyle name="20% - Accent5 3 2 2 4 2 4" xfId="17014"/>
    <cellStyle name="20% - Accent5 3 2 2 4 2 4 2" xfId="45028"/>
    <cellStyle name="20% - Accent5 3 2 2 4 2 5" xfId="31024"/>
    <cellStyle name="20% - Accent5 3 2 2 4 3" xfId="4755"/>
    <cellStyle name="20% - Accent5 3 2 2 4 3 2" xfId="11762"/>
    <cellStyle name="20% - Accent5 3 2 2 4 3 2 2" xfId="25766"/>
    <cellStyle name="20% - Accent5 3 2 2 4 3 2 2 2" xfId="53780"/>
    <cellStyle name="20% - Accent5 3 2 2 4 3 2 3" xfId="39776"/>
    <cellStyle name="20% - Accent5 3 2 2 4 3 3" xfId="18763"/>
    <cellStyle name="20% - Accent5 3 2 2 4 3 3 2" xfId="46777"/>
    <cellStyle name="20% - Accent5 3 2 2 4 3 4" xfId="32773"/>
    <cellStyle name="20% - Accent5 3 2 2 4 4" xfId="8261"/>
    <cellStyle name="20% - Accent5 3 2 2 4 4 2" xfId="22265"/>
    <cellStyle name="20% - Accent5 3 2 2 4 4 2 2" xfId="50279"/>
    <cellStyle name="20% - Accent5 3 2 2 4 4 3" xfId="36275"/>
    <cellStyle name="20% - Accent5 3 2 2 4 5" xfId="15262"/>
    <cellStyle name="20% - Accent5 3 2 2 4 5 2" xfId="43276"/>
    <cellStyle name="20% - Accent5 3 2 2 4 6" xfId="29272"/>
    <cellStyle name="20% - Accent5 3 2 2 5" xfId="2128"/>
    <cellStyle name="20% - Accent5 3 2 2 5 2" xfId="5632"/>
    <cellStyle name="20% - Accent5 3 2 2 5 2 2" xfId="12639"/>
    <cellStyle name="20% - Accent5 3 2 2 5 2 2 2" xfId="26643"/>
    <cellStyle name="20% - Accent5 3 2 2 5 2 2 2 2" xfId="54657"/>
    <cellStyle name="20% - Accent5 3 2 2 5 2 2 3" xfId="40653"/>
    <cellStyle name="20% - Accent5 3 2 2 5 2 3" xfId="19640"/>
    <cellStyle name="20% - Accent5 3 2 2 5 2 3 2" xfId="47654"/>
    <cellStyle name="20% - Accent5 3 2 2 5 2 4" xfId="33650"/>
    <cellStyle name="20% - Accent5 3 2 2 5 3" xfId="9138"/>
    <cellStyle name="20% - Accent5 3 2 2 5 3 2" xfId="23142"/>
    <cellStyle name="20% - Accent5 3 2 2 5 3 2 2" xfId="51156"/>
    <cellStyle name="20% - Accent5 3 2 2 5 3 3" xfId="37152"/>
    <cellStyle name="20% - Accent5 3 2 2 5 4" xfId="16139"/>
    <cellStyle name="20% - Accent5 3 2 2 5 4 2" xfId="44153"/>
    <cellStyle name="20% - Accent5 3 2 2 5 5" xfId="30149"/>
    <cellStyle name="20% - Accent5 3 2 2 6" xfId="3880"/>
    <cellStyle name="20% - Accent5 3 2 2 6 2" xfId="10887"/>
    <cellStyle name="20% - Accent5 3 2 2 6 2 2" xfId="24891"/>
    <cellStyle name="20% - Accent5 3 2 2 6 2 2 2" xfId="52905"/>
    <cellStyle name="20% - Accent5 3 2 2 6 2 3" xfId="38901"/>
    <cellStyle name="20% - Accent5 3 2 2 6 3" xfId="17888"/>
    <cellStyle name="20% - Accent5 3 2 2 6 3 2" xfId="45902"/>
    <cellStyle name="20% - Accent5 3 2 2 6 4" xfId="31898"/>
    <cellStyle name="20% - Accent5 3 2 2 7" xfId="7386"/>
    <cellStyle name="20% - Accent5 3 2 2 7 2" xfId="21390"/>
    <cellStyle name="20% - Accent5 3 2 2 7 2 2" xfId="49404"/>
    <cellStyle name="20% - Accent5 3 2 2 7 3" xfId="35400"/>
    <cellStyle name="20% - Accent5 3 2 2 8" xfId="14387"/>
    <cellStyle name="20% - Accent5 3 2 2 8 2" xfId="42401"/>
    <cellStyle name="20% - Accent5 3 2 2 9" xfId="28397"/>
    <cellStyle name="20% - Accent5 3 2 3" xfId="454"/>
    <cellStyle name="20% - Accent5 3 2 3 2" xfId="745"/>
    <cellStyle name="20% - Accent5 3 2 3 2 2" xfId="1623"/>
    <cellStyle name="20% - Accent5 3 2 3 2 2 2" xfId="3391"/>
    <cellStyle name="20% - Accent5 3 2 3 2 2 2 2" xfId="6895"/>
    <cellStyle name="20% - Accent5 3 2 3 2 2 2 2 2" xfId="13902"/>
    <cellStyle name="20% - Accent5 3 2 3 2 2 2 2 2 2" xfId="27906"/>
    <cellStyle name="20% - Accent5 3 2 3 2 2 2 2 2 2 2" xfId="55920"/>
    <cellStyle name="20% - Accent5 3 2 3 2 2 2 2 2 3" xfId="41916"/>
    <cellStyle name="20% - Accent5 3 2 3 2 2 2 2 3" xfId="20903"/>
    <cellStyle name="20% - Accent5 3 2 3 2 2 2 2 3 2" xfId="48917"/>
    <cellStyle name="20% - Accent5 3 2 3 2 2 2 2 4" xfId="34913"/>
    <cellStyle name="20% - Accent5 3 2 3 2 2 2 3" xfId="10401"/>
    <cellStyle name="20% - Accent5 3 2 3 2 2 2 3 2" xfId="24405"/>
    <cellStyle name="20% - Accent5 3 2 3 2 2 2 3 2 2" xfId="52419"/>
    <cellStyle name="20% - Accent5 3 2 3 2 2 2 3 3" xfId="38415"/>
    <cellStyle name="20% - Accent5 3 2 3 2 2 2 4" xfId="17402"/>
    <cellStyle name="20% - Accent5 3 2 3 2 2 2 4 2" xfId="45416"/>
    <cellStyle name="20% - Accent5 3 2 3 2 2 2 5" xfId="31412"/>
    <cellStyle name="20% - Accent5 3 2 3 2 2 3" xfId="5143"/>
    <cellStyle name="20% - Accent5 3 2 3 2 2 3 2" xfId="12150"/>
    <cellStyle name="20% - Accent5 3 2 3 2 2 3 2 2" xfId="26154"/>
    <cellStyle name="20% - Accent5 3 2 3 2 2 3 2 2 2" xfId="54168"/>
    <cellStyle name="20% - Accent5 3 2 3 2 2 3 2 3" xfId="40164"/>
    <cellStyle name="20% - Accent5 3 2 3 2 2 3 3" xfId="19151"/>
    <cellStyle name="20% - Accent5 3 2 3 2 2 3 3 2" xfId="47165"/>
    <cellStyle name="20% - Accent5 3 2 3 2 2 3 4" xfId="33161"/>
    <cellStyle name="20% - Accent5 3 2 3 2 2 4" xfId="8649"/>
    <cellStyle name="20% - Accent5 3 2 3 2 2 4 2" xfId="22653"/>
    <cellStyle name="20% - Accent5 3 2 3 2 2 4 2 2" xfId="50667"/>
    <cellStyle name="20% - Accent5 3 2 3 2 2 4 3" xfId="36663"/>
    <cellStyle name="20% - Accent5 3 2 3 2 2 5" xfId="15650"/>
    <cellStyle name="20% - Accent5 3 2 3 2 2 5 2" xfId="43664"/>
    <cellStyle name="20% - Accent5 3 2 3 2 2 6" xfId="29660"/>
    <cellStyle name="20% - Accent5 3 2 3 2 3" xfId="2516"/>
    <cellStyle name="20% - Accent5 3 2 3 2 3 2" xfId="6020"/>
    <cellStyle name="20% - Accent5 3 2 3 2 3 2 2" xfId="13027"/>
    <cellStyle name="20% - Accent5 3 2 3 2 3 2 2 2" xfId="27031"/>
    <cellStyle name="20% - Accent5 3 2 3 2 3 2 2 2 2" xfId="55045"/>
    <cellStyle name="20% - Accent5 3 2 3 2 3 2 2 3" xfId="41041"/>
    <cellStyle name="20% - Accent5 3 2 3 2 3 2 3" xfId="20028"/>
    <cellStyle name="20% - Accent5 3 2 3 2 3 2 3 2" xfId="48042"/>
    <cellStyle name="20% - Accent5 3 2 3 2 3 2 4" xfId="34038"/>
    <cellStyle name="20% - Accent5 3 2 3 2 3 3" xfId="9526"/>
    <cellStyle name="20% - Accent5 3 2 3 2 3 3 2" xfId="23530"/>
    <cellStyle name="20% - Accent5 3 2 3 2 3 3 2 2" xfId="51544"/>
    <cellStyle name="20% - Accent5 3 2 3 2 3 3 3" xfId="37540"/>
    <cellStyle name="20% - Accent5 3 2 3 2 3 4" xfId="16527"/>
    <cellStyle name="20% - Accent5 3 2 3 2 3 4 2" xfId="44541"/>
    <cellStyle name="20% - Accent5 3 2 3 2 3 5" xfId="30537"/>
    <cellStyle name="20% - Accent5 3 2 3 2 4" xfId="4268"/>
    <cellStyle name="20% - Accent5 3 2 3 2 4 2" xfId="11275"/>
    <cellStyle name="20% - Accent5 3 2 3 2 4 2 2" xfId="25279"/>
    <cellStyle name="20% - Accent5 3 2 3 2 4 2 2 2" xfId="53293"/>
    <cellStyle name="20% - Accent5 3 2 3 2 4 2 3" xfId="39289"/>
    <cellStyle name="20% - Accent5 3 2 3 2 4 3" xfId="18276"/>
    <cellStyle name="20% - Accent5 3 2 3 2 4 3 2" xfId="46290"/>
    <cellStyle name="20% - Accent5 3 2 3 2 4 4" xfId="32286"/>
    <cellStyle name="20% - Accent5 3 2 3 2 5" xfId="7774"/>
    <cellStyle name="20% - Accent5 3 2 3 2 5 2" xfId="21778"/>
    <cellStyle name="20% - Accent5 3 2 3 2 5 2 2" xfId="49792"/>
    <cellStyle name="20% - Accent5 3 2 3 2 5 3" xfId="35788"/>
    <cellStyle name="20% - Accent5 3 2 3 2 6" xfId="14775"/>
    <cellStyle name="20% - Accent5 3 2 3 2 6 2" xfId="42789"/>
    <cellStyle name="20% - Accent5 3 2 3 2 7" xfId="28785"/>
    <cellStyle name="20% - Accent5 3 2 3 3" xfId="1036"/>
    <cellStyle name="20% - Accent5 3 2 3 3 2" xfId="1914"/>
    <cellStyle name="20% - Accent5 3 2 3 3 2 2" xfId="3682"/>
    <cellStyle name="20% - Accent5 3 2 3 3 2 2 2" xfId="7186"/>
    <cellStyle name="20% - Accent5 3 2 3 3 2 2 2 2" xfId="14193"/>
    <cellStyle name="20% - Accent5 3 2 3 3 2 2 2 2 2" xfId="28197"/>
    <cellStyle name="20% - Accent5 3 2 3 3 2 2 2 2 2 2" xfId="56211"/>
    <cellStyle name="20% - Accent5 3 2 3 3 2 2 2 2 3" xfId="42207"/>
    <cellStyle name="20% - Accent5 3 2 3 3 2 2 2 3" xfId="21194"/>
    <cellStyle name="20% - Accent5 3 2 3 3 2 2 2 3 2" xfId="49208"/>
    <cellStyle name="20% - Accent5 3 2 3 3 2 2 2 4" xfId="35204"/>
    <cellStyle name="20% - Accent5 3 2 3 3 2 2 3" xfId="10692"/>
    <cellStyle name="20% - Accent5 3 2 3 3 2 2 3 2" xfId="24696"/>
    <cellStyle name="20% - Accent5 3 2 3 3 2 2 3 2 2" xfId="52710"/>
    <cellStyle name="20% - Accent5 3 2 3 3 2 2 3 3" xfId="38706"/>
    <cellStyle name="20% - Accent5 3 2 3 3 2 2 4" xfId="17693"/>
    <cellStyle name="20% - Accent5 3 2 3 3 2 2 4 2" xfId="45707"/>
    <cellStyle name="20% - Accent5 3 2 3 3 2 2 5" xfId="31703"/>
    <cellStyle name="20% - Accent5 3 2 3 3 2 3" xfId="5434"/>
    <cellStyle name="20% - Accent5 3 2 3 3 2 3 2" xfId="12441"/>
    <cellStyle name="20% - Accent5 3 2 3 3 2 3 2 2" xfId="26445"/>
    <cellStyle name="20% - Accent5 3 2 3 3 2 3 2 2 2" xfId="54459"/>
    <cellStyle name="20% - Accent5 3 2 3 3 2 3 2 3" xfId="40455"/>
    <cellStyle name="20% - Accent5 3 2 3 3 2 3 3" xfId="19442"/>
    <cellStyle name="20% - Accent5 3 2 3 3 2 3 3 2" xfId="47456"/>
    <cellStyle name="20% - Accent5 3 2 3 3 2 3 4" xfId="33452"/>
    <cellStyle name="20% - Accent5 3 2 3 3 2 4" xfId="8940"/>
    <cellStyle name="20% - Accent5 3 2 3 3 2 4 2" xfId="22944"/>
    <cellStyle name="20% - Accent5 3 2 3 3 2 4 2 2" xfId="50958"/>
    <cellStyle name="20% - Accent5 3 2 3 3 2 4 3" xfId="36954"/>
    <cellStyle name="20% - Accent5 3 2 3 3 2 5" xfId="15941"/>
    <cellStyle name="20% - Accent5 3 2 3 3 2 5 2" xfId="43955"/>
    <cellStyle name="20% - Accent5 3 2 3 3 2 6" xfId="29951"/>
    <cellStyle name="20% - Accent5 3 2 3 3 3" xfId="2807"/>
    <cellStyle name="20% - Accent5 3 2 3 3 3 2" xfId="6311"/>
    <cellStyle name="20% - Accent5 3 2 3 3 3 2 2" xfId="13318"/>
    <cellStyle name="20% - Accent5 3 2 3 3 3 2 2 2" xfId="27322"/>
    <cellStyle name="20% - Accent5 3 2 3 3 3 2 2 2 2" xfId="55336"/>
    <cellStyle name="20% - Accent5 3 2 3 3 3 2 2 3" xfId="41332"/>
    <cellStyle name="20% - Accent5 3 2 3 3 3 2 3" xfId="20319"/>
    <cellStyle name="20% - Accent5 3 2 3 3 3 2 3 2" xfId="48333"/>
    <cellStyle name="20% - Accent5 3 2 3 3 3 2 4" xfId="34329"/>
    <cellStyle name="20% - Accent5 3 2 3 3 3 3" xfId="9817"/>
    <cellStyle name="20% - Accent5 3 2 3 3 3 3 2" xfId="23821"/>
    <cellStyle name="20% - Accent5 3 2 3 3 3 3 2 2" xfId="51835"/>
    <cellStyle name="20% - Accent5 3 2 3 3 3 3 3" xfId="37831"/>
    <cellStyle name="20% - Accent5 3 2 3 3 3 4" xfId="16818"/>
    <cellStyle name="20% - Accent5 3 2 3 3 3 4 2" xfId="44832"/>
    <cellStyle name="20% - Accent5 3 2 3 3 3 5" xfId="30828"/>
    <cellStyle name="20% - Accent5 3 2 3 3 4" xfId="4559"/>
    <cellStyle name="20% - Accent5 3 2 3 3 4 2" xfId="11566"/>
    <cellStyle name="20% - Accent5 3 2 3 3 4 2 2" xfId="25570"/>
    <cellStyle name="20% - Accent5 3 2 3 3 4 2 2 2" xfId="53584"/>
    <cellStyle name="20% - Accent5 3 2 3 3 4 2 3" xfId="39580"/>
    <cellStyle name="20% - Accent5 3 2 3 3 4 3" xfId="18567"/>
    <cellStyle name="20% - Accent5 3 2 3 3 4 3 2" xfId="46581"/>
    <cellStyle name="20% - Accent5 3 2 3 3 4 4" xfId="32577"/>
    <cellStyle name="20% - Accent5 3 2 3 3 5" xfId="8065"/>
    <cellStyle name="20% - Accent5 3 2 3 3 5 2" xfId="22069"/>
    <cellStyle name="20% - Accent5 3 2 3 3 5 2 2" xfId="50083"/>
    <cellStyle name="20% - Accent5 3 2 3 3 5 3" xfId="36079"/>
    <cellStyle name="20% - Accent5 3 2 3 3 6" xfId="15066"/>
    <cellStyle name="20% - Accent5 3 2 3 3 6 2" xfId="43080"/>
    <cellStyle name="20% - Accent5 3 2 3 3 7" xfId="29076"/>
    <cellStyle name="20% - Accent5 3 2 3 4" xfId="1332"/>
    <cellStyle name="20% - Accent5 3 2 3 4 2" xfId="3100"/>
    <cellStyle name="20% - Accent5 3 2 3 4 2 2" xfId="6604"/>
    <cellStyle name="20% - Accent5 3 2 3 4 2 2 2" xfId="13611"/>
    <cellStyle name="20% - Accent5 3 2 3 4 2 2 2 2" xfId="27615"/>
    <cellStyle name="20% - Accent5 3 2 3 4 2 2 2 2 2" xfId="55629"/>
    <cellStyle name="20% - Accent5 3 2 3 4 2 2 2 3" xfId="41625"/>
    <cellStyle name="20% - Accent5 3 2 3 4 2 2 3" xfId="20612"/>
    <cellStyle name="20% - Accent5 3 2 3 4 2 2 3 2" xfId="48626"/>
    <cellStyle name="20% - Accent5 3 2 3 4 2 2 4" xfId="34622"/>
    <cellStyle name="20% - Accent5 3 2 3 4 2 3" xfId="10110"/>
    <cellStyle name="20% - Accent5 3 2 3 4 2 3 2" xfId="24114"/>
    <cellStyle name="20% - Accent5 3 2 3 4 2 3 2 2" xfId="52128"/>
    <cellStyle name="20% - Accent5 3 2 3 4 2 3 3" xfId="38124"/>
    <cellStyle name="20% - Accent5 3 2 3 4 2 4" xfId="17111"/>
    <cellStyle name="20% - Accent5 3 2 3 4 2 4 2" xfId="45125"/>
    <cellStyle name="20% - Accent5 3 2 3 4 2 5" xfId="31121"/>
    <cellStyle name="20% - Accent5 3 2 3 4 3" xfId="4852"/>
    <cellStyle name="20% - Accent5 3 2 3 4 3 2" xfId="11859"/>
    <cellStyle name="20% - Accent5 3 2 3 4 3 2 2" xfId="25863"/>
    <cellStyle name="20% - Accent5 3 2 3 4 3 2 2 2" xfId="53877"/>
    <cellStyle name="20% - Accent5 3 2 3 4 3 2 3" xfId="39873"/>
    <cellStyle name="20% - Accent5 3 2 3 4 3 3" xfId="18860"/>
    <cellStyle name="20% - Accent5 3 2 3 4 3 3 2" xfId="46874"/>
    <cellStyle name="20% - Accent5 3 2 3 4 3 4" xfId="32870"/>
    <cellStyle name="20% - Accent5 3 2 3 4 4" xfId="8358"/>
    <cellStyle name="20% - Accent5 3 2 3 4 4 2" xfId="22362"/>
    <cellStyle name="20% - Accent5 3 2 3 4 4 2 2" xfId="50376"/>
    <cellStyle name="20% - Accent5 3 2 3 4 4 3" xfId="36372"/>
    <cellStyle name="20% - Accent5 3 2 3 4 5" xfId="15359"/>
    <cellStyle name="20% - Accent5 3 2 3 4 5 2" xfId="43373"/>
    <cellStyle name="20% - Accent5 3 2 3 4 6" xfId="29369"/>
    <cellStyle name="20% - Accent5 3 2 3 5" xfId="2225"/>
    <cellStyle name="20% - Accent5 3 2 3 5 2" xfId="5729"/>
    <cellStyle name="20% - Accent5 3 2 3 5 2 2" xfId="12736"/>
    <cellStyle name="20% - Accent5 3 2 3 5 2 2 2" xfId="26740"/>
    <cellStyle name="20% - Accent5 3 2 3 5 2 2 2 2" xfId="54754"/>
    <cellStyle name="20% - Accent5 3 2 3 5 2 2 3" xfId="40750"/>
    <cellStyle name="20% - Accent5 3 2 3 5 2 3" xfId="19737"/>
    <cellStyle name="20% - Accent5 3 2 3 5 2 3 2" xfId="47751"/>
    <cellStyle name="20% - Accent5 3 2 3 5 2 4" xfId="33747"/>
    <cellStyle name="20% - Accent5 3 2 3 5 3" xfId="9235"/>
    <cellStyle name="20% - Accent5 3 2 3 5 3 2" xfId="23239"/>
    <cellStyle name="20% - Accent5 3 2 3 5 3 2 2" xfId="51253"/>
    <cellStyle name="20% - Accent5 3 2 3 5 3 3" xfId="37249"/>
    <cellStyle name="20% - Accent5 3 2 3 5 4" xfId="16236"/>
    <cellStyle name="20% - Accent5 3 2 3 5 4 2" xfId="44250"/>
    <cellStyle name="20% - Accent5 3 2 3 5 5" xfId="30246"/>
    <cellStyle name="20% - Accent5 3 2 3 6" xfId="3977"/>
    <cellStyle name="20% - Accent5 3 2 3 6 2" xfId="10984"/>
    <cellStyle name="20% - Accent5 3 2 3 6 2 2" xfId="24988"/>
    <cellStyle name="20% - Accent5 3 2 3 6 2 2 2" xfId="53002"/>
    <cellStyle name="20% - Accent5 3 2 3 6 2 3" xfId="38998"/>
    <cellStyle name="20% - Accent5 3 2 3 6 3" xfId="17985"/>
    <cellStyle name="20% - Accent5 3 2 3 6 3 2" xfId="45999"/>
    <cellStyle name="20% - Accent5 3 2 3 6 4" xfId="31995"/>
    <cellStyle name="20% - Accent5 3 2 3 7" xfId="7483"/>
    <cellStyle name="20% - Accent5 3 2 3 7 2" xfId="21487"/>
    <cellStyle name="20% - Accent5 3 2 3 7 2 2" xfId="49501"/>
    <cellStyle name="20% - Accent5 3 2 3 7 3" xfId="35497"/>
    <cellStyle name="20% - Accent5 3 2 3 8" xfId="14484"/>
    <cellStyle name="20% - Accent5 3 2 3 8 2" xfId="42498"/>
    <cellStyle name="20% - Accent5 3 2 3 9" xfId="28494"/>
    <cellStyle name="20% - Accent5 3 2 4" xfId="551"/>
    <cellStyle name="20% - Accent5 3 2 4 2" xfId="1429"/>
    <cellStyle name="20% - Accent5 3 2 4 2 2" xfId="3197"/>
    <cellStyle name="20% - Accent5 3 2 4 2 2 2" xfId="6701"/>
    <cellStyle name="20% - Accent5 3 2 4 2 2 2 2" xfId="13708"/>
    <cellStyle name="20% - Accent5 3 2 4 2 2 2 2 2" xfId="27712"/>
    <cellStyle name="20% - Accent5 3 2 4 2 2 2 2 2 2" xfId="55726"/>
    <cellStyle name="20% - Accent5 3 2 4 2 2 2 2 3" xfId="41722"/>
    <cellStyle name="20% - Accent5 3 2 4 2 2 2 3" xfId="20709"/>
    <cellStyle name="20% - Accent5 3 2 4 2 2 2 3 2" xfId="48723"/>
    <cellStyle name="20% - Accent5 3 2 4 2 2 2 4" xfId="34719"/>
    <cellStyle name="20% - Accent5 3 2 4 2 2 3" xfId="10207"/>
    <cellStyle name="20% - Accent5 3 2 4 2 2 3 2" xfId="24211"/>
    <cellStyle name="20% - Accent5 3 2 4 2 2 3 2 2" xfId="52225"/>
    <cellStyle name="20% - Accent5 3 2 4 2 2 3 3" xfId="38221"/>
    <cellStyle name="20% - Accent5 3 2 4 2 2 4" xfId="17208"/>
    <cellStyle name="20% - Accent5 3 2 4 2 2 4 2" xfId="45222"/>
    <cellStyle name="20% - Accent5 3 2 4 2 2 5" xfId="31218"/>
    <cellStyle name="20% - Accent5 3 2 4 2 3" xfId="4949"/>
    <cellStyle name="20% - Accent5 3 2 4 2 3 2" xfId="11956"/>
    <cellStyle name="20% - Accent5 3 2 4 2 3 2 2" xfId="25960"/>
    <cellStyle name="20% - Accent5 3 2 4 2 3 2 2 2" xfId="53974"/>
    <cellStyle name="20% - Accent5 3 2 4 2 3 2 3" xfId="39970"/>
    <cellStyle name="20% - Accent5 3 2 4 2 3 3" xfId="18957"/>
    <cellStyle name="20% - Accent5 3 2 4 2 3 3 2" xfId="46971"/>
    <cellStyle name="20% - Accent5 3 2 4 2 3 4" xfId="32967"/>
    <cellStyle name="20% - Accent5 3 2 4 2 4" xfId="8455"/>
    <cellStyle name="20% - Accent5 3 2 4 2 4 2" xfId="22459"/>
    <cellStyle name="20% - Accent5 3 2 4 2 4 2 2" xfId="50473"/>
    <cellStyle name="20% - Accent5 3 2 4 2 4 3" xfId="36469"/>
    <cellStyle name="20% - Accent5 3 2 4 2 5" xfId="15456"/>
    <cellStyle name="20% - Accent5 3 2 4 2 5 2" xfId="43470"/>
    <cellStyle name="20% - Accent5 3 2 4 2 6" xfId="29466"/>
    <cellStyle name="20% - Accent5 3 2 4 3" xfId="2322"/>
    <cellStyle name="20% - Accent5 3 2 4 3 2" xfId="5826"/>
    <cellStyle name="20% - Accent5 3 2 4 3 2 2" xfId="12833"/>
    <cellStyle name="20% - Accent5 3 2 4 3 2 2 2" xfId="26837"/>
    <cellStyle name="20% - Accent5 3 2 4 3 2 2 2 2" xfId="54851"/>
    <cellStyle name="20% - Accent5 3 2 4 3 2 2 3" xfId="40847"/>
    <cellStyle name="20% - Accent5 3 2 4 3 2 3" xfId="19834"/>
    <cellStyle name="20% - Accent5 3 2 4 3 2 3 2" xfId="47848"/>
    <cellStyle name="20% - Accent5 3 2 4 3 2 4" xfId="33844"/>
    <cellStyle name="20% - Accent5 3 2 4 3 3" xfId="9332"/>
    <cellStyle name="20% - Accent5 3 2 4 3 3 2" xfId="23336"/>
    <cellStyle name="20% - Accent5 3 2 4 3 3 2 2" xfId="51350"/>
    <cellStyle name="20% - Accent5 3 2 4 3 3 3" xfId="37346"/>
    <cellStyle name="20% - Accent5 3 2 4 3 4" xfId="16333"/>
    <cellStyle name="20% - Accent5 3 2 4 3 4 2" xfId="44347"/>
    <cellStyle name="20% - Accent5 3 2 4 3 5" xfId="30343"/>
    <cellStyle name="20% - Accent5 3 2 4 4" xfId="4074"/>
    <cellStyle name="20% - Accent5 3 2 4 4 2" xfId="11081"/>
    <cellStyle name="20% - Accent5 3 2 4 4 2 2" xfId="25085"/>
    <cellStyle name="20% - Accent5 3 2 4 4 2 2 2" xfId="53099"/>
    <cellStyle name="20% - Accent5 3 2 4 4 2 3" xfId="39095"/>
    <cellStyle name="20% - Accent5 3 2 4 4 3" xfId="18082"/>
    <cellStyle name="20% - Accent5 3 2 4 4 3 2" xfId="46096"/>
    <cellStyle name="20% - Accent5 3 2 4 4 4" xfId="32092"/>
    <cellStyle name="20% - Accent5 3 2 4 5" xfId="7580"/>
    <cellStyle name="20% - Accent5 3 2 4 5 2" xfId="21584"/>
    <cellStyle name="20% - Accent5 3 2 4 5 2 2" xfId="49598"/>
    <cellStyle name="20% - Accent5 3 2 4 5 3" xfId="35594"/>
    <cellStyle name="20% - Accent5 3 2 4 6" xfId="14581"/>
    <cellStyle name="20% - Accent5 3 2 4 6 2" xfId="42595"/>
    <cellStyle name="20% - Accent5 3 2 4 7" xfId="28591"/>
    <cellStyle name="20% - Accent5 3 2 5" xfId="842"/>
    <cellStyle name="20% - Accent5 3 2 5 2" xfId="1720"/>
    <cellStyle name="20% - Accent5 3 2 5 2 2" xfId="3488"/>
    <cellStyle name="20% - Accent5 3 2 5 2 2 2" xfId="6992"/>
    <cellStyle name="20% - Accent5 3 2 5 2 2 2 2" xfId="13999"/>
    <cellStyle name="20% - Accent5 3 2 5 2 2 2 2 2" xfId="28003"/>
    <cellStyle name="20% - Accent5 3 2 5 2 2 2 2 2 2" xfId="56017"/>
    <cellStyle name="20% - Accent5 3 2 5 2 2 2 2 3" xfId="42013"/>
    <cellStyle name="20% - Accent5 3 2 5 2 2 2 3" xfId="21000"/>
    <cellStyle name="20% - Accent5 3 2 5 2 2 2 3 2" xfId="49014"/>
    <cellStyle name="20% - Accent5 3 2 5 2 2 2 4" xfId="35010"/>
    <cellStyle name="20% - Accent5 3 2 5 2 2 3" xfId="10498"/>
    <cellStyle name="20% - Accent5 3 2 5 2 2 3 2" xfId="24502"/>
    <cellStyle name="20% - Accent5 3 2 5 2 2 3 2 2" xfId="52516"/>
    <cellStyle name="20% - Accent5 3 2 5 2 2 3 3" xfId="38512"/>
    <cellStyle name="20% - Accent5 3 2 5 2 2 4" xfId="17499"/>
    <cellStyle name="20% - Accent5 3 2 5 2 2 4 2" xfId="45513"/>
    <cellStyle name="20% - Accent5 3 2 5 2 2 5" xfId="31509"/>
    <cellStyle name="20% - Accent5 3 2 5 2 3" xfId="5240"/>
    <cellStyle name="20% - Accent5 3 2 5 2 3 2" xfId="12247"/>
    <cellStyle name="20% - Accent5 3 2 5 2 3 2 2" xfId="26251"/>
    <cellStyle name="20% - Accent5 3 2 5 2 3 2 2 2" xfId="54265"/>
    <cellStyle name="20% - Accent5 3 2 5 2 3 2 3" xfId="40261"/>
    <cellStyle name="20% - Accent5 3 2 5 2 3 3" xfId="19248"/>
    <cellStyle name="20% - Accent5 3 2 5 2 3 3 2" xfId="47262"/>
    <cellStyle name="20% - Accent5 3 2 5 2 3 4" xfId="33258"/>
    <cellStyle name="20% - Accent5 3 2 5 2 4" xfId="8746"/>
    <cellStyle name="20% - Accent5 3 2 5 2 4 2" xfId="22750"/>
    <cellStyle name="20% - Accent5 3 2 5 2 4 2 2" xfId="50764"/>
    <cellStyle name="20% - Accent5 3 2 5 2 4 3" xfId="36760"/>
    <cellStyle name="20% - Accent5 3 2 5 2 5" xfId="15747"/>
    <cellStyle name="20% - Accent5 3 2 5 2 5 2" xfId="43761"/>
    <cellStyle name="20% - Accent5 3 2 5 2 6" xfId="29757"/>
    <cellStyle name="20% - Accent5 3 2 5 3" xfId="2613"/>
    <cellStyle name="20% - Accent5 3 2 5 3 2" xfId="6117"/>
    <cellStyle name="20% - Accent5 3 2 5 3 2 2" xfId="13124"/>
    <cellStyle name="20% - Accent5 3 2 5 3 2 2 2" xfId="27128"/>
    <cellStyle name="20% - Accent5 3 2 5 3 2 2 2 2" xfId="55142"/>
    <cellStyle name="20% - Accent5 3 2 5 3 2 2 3" xfId="41138"/>
    <cellStyle name="20% - Accent5 3 2 5 3 2 3" xfId="20125"/>
    <cellStyle name="20% - Accent5 3 2 5 3 2 3 2" xfId="48139"/>
    <cellStyle name="20% - Accent5 3 2 5 3 2 4" xfId="34135"/>
    <cellStyle name="20% - Accent5 3 2 5 3 3" xfId="9623"/>
    <cellStyle name="20% - Accent5 3 2 5 3 3 2" xfId="23627"/>
    <cellStyle name="20% - Accent5 3 2 5 3 3 2 2" xfId="51641"/>
    <cellStyle name="20% - Accent5 3 2 5 3 3 3" xfId="37637"/>
    <cellStyle name="20% - Accent5 3 2 5 3 4" xfId="16624"/>
    <cellStyle name="20% - Accent5 3 2 5 3 4 2" xfId="44638"/>
    <cellStyle name="20% - Accent5 3 2 5 3 5" xfId="30634"/>
    <cellStyle name="20% - Accent5 3 2 5 4" xfId="4365"/>
    <cellStyle name="20% - Accent5 3 2 5 4 2" xfId="11372"/>
    <cellStyle name="20% - Accent5 3 2 5 4 2 2" xfId="25376"/>
    <cellStyle name="20% - Accent5 3 2 5 4 2 2 2" xfId="53390"/>
    <cellStyle name="20% - Accent5 3 2 5 4 2 3" xfId="39386"/>
    <cellStyle name="20% - Accent5 3 2 5 4 3" xfId="18373"/>
    <cellStyle name="20% - Accent5 3 2 5 4 3 2" xfId="46387"/>
    <cellStyle name="20% - Accent5 3 2 5 4 4" xfId="32383"/>
    <cellStyle name="20% - Accent5 3 2 5 5" xfId="7871"/>
    <cellStyle name="20% - Accent5 3 2 5 5 2" xfId="21875"/>
    <cellStyle name="20% - Accent5 3 2 5 5 2 2" xfId="49889"/>
    <cellStyle name="20% - Accent5 3 2 5 5 3" xfId="35885"/>
    <cellStyle name="20% - Accent5 3 2 5 6" xfId="14872"/>
    <cellStyle name="20% - Accent5 3 2 5 6 2" xfId="42886"/>
    <cellStyle name="20% - Accent5 3 2 5 7" xfId="28882"/>
    <cellStyle name="20% - Accent5 3 2 6" xfId="1138"/>
    <cellStyle name="20% - Accent5 3 2 6 2" xfId="2906"/>
    <cellStyle name="20% - Accent5 3 2 6 2 2" xfId="6410"/>
    <cellStyle name="20% - Accent5 3 2 6 2 2 2" xfId="13417"/>
    <cellStyle name="20% - Accent5 3 2 6 2 2 2 2" xfId="27421"/>
    <cellStyle name="20% - Accent5 3 2 6 2 2 2 2 2" xfId="55435"/>
    <cellStyle name="20% - Accent5 3 2 6 2 2 2 3" xfId="41431"/>
    <cellStyle name="20% - Accent5 3 2 6 2 2 3" xfId="20418"/>
    <cellStyle name="20% - Accent5 3 2 6 2 2 3 2" xfId="48432"/>
    <cellStyle name="20% - Accent5 3 2 6 2 2 4" xfId="34428"/>
    <cellStyle name="20% - Accent5 3 2 6 2 3" xfId="9916"/>
    <cellStyle name="20% - Accent5 3 2 6 2 3 2" xfId="23920"/>
    <cellStyle name="20% - Accent5 3 2 6 2 3 2 2" xfId="51934"/>
    <cellStyle name="20% - Accent5 3 2 6 2 3 3" xfId="37930"/>
    <cellStyle name="20% - Accent5 3 2 6 2 4" xfId="16917"/>
    <cellStyle name="20% - Accent5 3 2 6 2 4 2" xfId="44931"/>
    <cellStyle name="20% - Accent5 3 2 6 2 5" xfId="30927"/>
    <cellStyle name="20% - Accent5 3 2 6 3" xfId="4658"/>
    <cellStyle name="20% - Accent5 3 2 6 3 2" xfId="11665"/>
    <cellStyle name="20% - Accent5 3 2 6 3 2 2" xfId="25669"/>
    <cellStyle name="20% - Accent5 3 2 6 3 2 2 2" xfId="53683"/>
    <cellStyle name="20% - Accent5 3 2 6 3 2 3" xfId="39679"/>
    <cellStyle name="20% - Accent5 3 2 6 3 3" xfId="18666"/>
    <cellStyle name="20% - Accent5 3 2 6 3 3 2" xfId="46680"/>
    <cellStyle name="20% - Accent5 3 2 6 3 4" xfId="32676"/>
    <cellStyle name="20% - Accent5 3 2 6 4" xfId="8164"/>
    <cellStyle name="20% - Accent5 3 2 6 4 2" xfId="22168"/>
    <cellStyle name="20% - Accent5 3 2 6 4 2 2" xfId="50182"/>
    <cellStyle name="20% - Accent5 3 2 6 4 3" xfId="36178"/>
    <cellStyle name="20% - Accent5 3 2 6 5" xfId="15165"/>
    <cellStyle name="20% - Accent5 3 2 6 5 2" xfId="43179"/>
    <cellStyle name="20% - Accent5 3 2 6 6" xfId="29175"/>
    <cellStyle name="20% - Accent5 3 2 7" xfId="2027"/>
    <cellStyle name="20% - Accent5 3 2 7 2" xfId="5535"/>
    <cellStyle name="20% - Accent5 3 2 7 2 2" xfId="12542"/>
    <cellStyle name="20% - Accent5 3 2 7 2 2 2" xfId="26546"/>
    <cellStyle name="20% - Accent5 3 2 7 2 2 2 2" xfId="54560"/>
    <cellStyle name="20% - Accent5 3 2 7 2 2 3" xfId="40556"/>
    <cellStyle name="20% - Accent5 3 2 7 2 3" xfId="19543"/>
    <cellStyle name="20% - Accent5 3 2 7 2 3 2" xfId="47557"/>
    <cellStyle name="20% - Accent5 3 2 7 2 4" xfId="33553"/>
    <cellStyle name="20% - Accent5 3 2 7 3" xfId="9041"/>
    <cellStyle name="20% - Accent5 3 2 7 3 2" xfId="23045"/>
    <cellStyle name="20% - Accent5 3 2 7 3 2 2" xfId="51059"/>
    <cellStyle name="20% - Accent5 3 2 7 3 3" xfId="37055"/>
    <cellStyle name="20% - Accent5 3 2 7 4" xfId="16042"/>
    <cellStyle name="20% - Accent5 3 2 7 4 2" xfId="44056"/>
    <cellStyle name="20% - Accent5 3 2 7 5" xfId="30052"/>
    <cellStyle name="20% - Accent5 3 2 8" xfId="3783"/>
    <cellStyle name="20% - Accent5 3 2 8 2" xfId="10790"/>
    <cellStyle name="20% - Accent5 3 2 8 2 2" xfId="24794"/>
    <cellStyle name="20% - Accent5 3 2 8 2 2 2" xfId="52808"/>
    <cellStyle name="20% - Accent5 3 2 8 2 3" xfId="38804"/>
    <cellStyle name="20% - Accent5 3 2 8 3" xfId="17791"/>
    <cellStyle name="20% - Accent5 3 2 8 3 2" xfId="45805"/>
    <cellStyle name="20% - Accent5 3 2 8 4" xfId="31801"/>
    <cellStyle name="20% - Accent5 3 2 9" xfId="7289"/>
    <cellStyle name="20% - Accent5 3 2 9 2" xfId="21293"/>
    <cellStyle name="20% - Accent5 3 2 9 2 2" xfId="49307"/>
    <cellStyle name="20% - Accent5 3 2 9 3" xfId="35303"/>
    <cellStyle name="20% - Accent5 3 3" xfId="306"/>
    <cellStyle name="20% - Accent5 3 3 2" xfId="599"/>
    <cellStyle name="20% - Accent5 3 3 2 2" xfId="1477"/>
    <cellStyle name="20% - Accent5 3 3 2 2 2" xfId="3245"/>
    <cellStyle name="20% - Accent5 3 3 2 2 2 2" xfId="6749"/>
    <cellStyle name="20% - Accent5 3 3 2 2 2 2 2" xfId="13756"/>
    <cellStyle name="20% - Accent5 3 3 2 2 2 2 2 2" xfId="27760"/>
    <cellStyle name="20% - Accent5 3 3 2 2 2 2 2 2 2" xfId="55774"/>
    <cellStyle name="20% - Accent5 3 3 2 2 2 2 2 3" xfId="41770"/>
    <cellStyle name="20% - Accent5 3 3 2 2 2 2 3" xfId="20757"/>
    <cellStyle name="20% - Accent5 3 3 2 2 2 2 3 2" xfId="48771"/>
    <cellStyle name="20% - Accent5 3 3 2 2 2 2 4" xfId="34767"/>
    <cellStyle name="20% - Accent5 3 3 2 2 2 3" xfId="10255"/>
    <cellStyle name="20% - Accent5 3 3 2 2 2 3 2" xfId="24259"/>
    <cellStyle name="20% - Accent5 3 3 2 2 2 3 2 2" xfId="52273"/>
    <cellStyle name="20% - Accent5 3 3 2 2 2 3 3" xfId="38269"/>
    <cellStyle name="20% - Accent5 3 3 2 2 2 4" xfId="17256"/>
    <cellStyle name="20% - Accent5 3 3 2 2 2 4 2" xfId="45270"/>
    <cellStyle name="20% - Accent5 3 3 2 2 2 5" xfId="31266"/>
    <cellStyle name="20% - Accent5 3 3 2 2 3" xfId="4997"/>
    <cellStyle name="20% - Accent5 3 3 2 2 3 2" xfId="12004"/>
    <cellStyle name="20% - Accent5 3 3 2 2 3 2 2" xfId="26008"/>
    <cellStyle name="20% - Accent5 3 3 2 2 3 2 2 2" xfId="54022"/>
    <cellStyle name="20% - Accent5 3 3 2 2 3 2 3" xfId="40018"/>
    <cellStyle name="20% - Accent5 3 3 2 2 3 3" xfId="19005"/>
    <cellStyle name="20% - Accent5 3 3 2 2 3 3 2" xfId="47019"/>
    <cellStyle name="20% - Accent5 3 3 2 2 3 4" xfId="33015"/>
    <cellStyle name="20% - Accent5 3 3 2 2 4" xfId="8503"/>
    <cellStyle name="20% - Accent5 3 3 2 2 4 2" xfId="22507"/>
    <cellStyle name="20% - Accent5 3 3 2 2 4 2 2" xfId="50521"/>
    <cellStyle name="20% - Accent5 3 3 2 2 4 3" xfId="36517"/>
    <cellStyle name="20% - Accent5 3 3 2 2 5" xfId="15504"/>
    <cellStyle name="20% - Accent5 3 3 2 2 5 2" xfId="43518"/>
    <cellStyle name="20% - Accent5 3 3 2 2 6" xfId="29514"/>
    <cellStyle name="20% - Accent5 3 3 2 3" xfId="2370"/>
    <cellStyle name="20% - Accent5 3 3 2 3 2" xfId="5874"/>
    <cellStyle name="20% - Accent5 3 3 2 3 2 2" xfId="12881"/>
    <cellStyle name="20% - Accent5 3 3 2 3 2 2 2" xfId="26885"/>
    <cellStyle name="20% - Accent5 3 3 2 3 2 2 2 2" xfId="54899"/>
    <cellStyle name="20% - Accent5 3 3 2 3 2 2 3" xfId="40895"/>
    <cellStyle name="20% - Accent5 3 3 2 3 2 3" xfId="19882"/>
    <cellStyle name="20% - Accent5 3 3 2 3 2 3 2" xfId="47896"/>
    <cellStyle name="20% - Accent5 3 3 2 3 2 4" xfId="33892"/>
    <cellStyle name="20% - Accent5 3 3 2 3 3" xfId="9380"/>
    <cellStyle name="20% - Accent5 3 3 2 3 3 2" xfId="23384"/>
    <cellStyle name="20% - Accent5 3 3 2 3 3 2 2" xfId="51398"/>
    <cellStyle name="20% - Accent5 3 3 2 3 3 3" xfId="37394"/>
    <cellStyle name="20% - Accent5 3 3 2 3 4" xfId="16381"/>
    <cellStyle name="20% - Accent5 3 3 2 3 4 2" xfId="44395"/>
    <cellStyle name="20% - Accent5 3 3 2 3 5" xfId="30391"/>
    <cellStyle name="20% - Accent5 3 3 2 4" xfId="4122"/>
    <cellStyle name="20% - Accent5 3 3 2 4 2" xfId="11129"/>
    <cellStyle name="20% - Accent5 3 3 2 4 2 2" xfId="25133"/>
    <cellStyle name="20% - Accent5 3 3 2 4 2 2 2" xfId="53147"/>
    <cellStyle name="20% - Accent5 3 3 2 4 2 3" xfId="39143"/>
    <cellStyle name="20% - Accent5 3 3 2 4 3" xfId="18130"/>
    <cellStyle name="20% - Accent5 3 3 2 4 3 2" xfId="46144"/>
    <cellStyle name="20% - Accent5 3 3 2 4 4" xfId="32140"/>
    <cellStyle name="20% - Accent5 3 3 2 5" xfId="7628"/>
    <cellStyle name="20% - Accent5 3 3 2 5 2" xfId="21632"/>
    <cellStyle name="20% - Accent5 3 3 2 5 2 2" xfId="49646"/>
    <cellStyle name="20% - Accent5 3 3 2 5 3" xfId="35642"/>
    <cellStyle name="20% - Accent5 3 3 2 6" xfId="14629"/>
    <cellStyle name="20% - Accent5 3 3 2 6 2" xfId="42643"/>
    <cellStyle name="20% - Accent5 3 3 2 7" xfId="28639"/>
    <cellStyle name="20% - Accent5 3 3 3" xfId="890"/>
    <cellStyle name="20% - Accent5 3 3 3 2" xfId="1768"/>
    <cellStyle name="20% - Accent5 3 3 3 2 2" xfId="3536"/>
    <cellStyle name="20% - Accent5 3 3 3 2 2 2" xfId="7040"/>
    <cellStyle name="20% - Accent5 3 3 3 2 2 2 2" xfId="14047"/>
    <cellStyle name="20% - Accent5 3 3 3 2 2 2 2 2" xfId="28051"/>
    <cellStyle name="20% - Accent5 3 3 3 2 2 2 2 2 2" xfId="56065"/>
    <cellStyle name="20% - Accent5 3 3 3 2 2 2 2 3" xfId="42061"/>
    <cellStyle name="20% - Accent5 3 3 3 2 2 2 3" xfId="21048"/>
    <cellStyle name="20% - Accent5 3 3 3 2 2 2 3 2" xfId="49062"/>
    <cellStyle name="20% - Accent5 3 3 3 2 2 2 4" xfId="35058"/>
    <cellStyle name="20% - Accent5 3 3 3 2 2 3" xfId="10546"/>
    <cellStyle name="20% - Accent5 3 3 3 2 2 3 2" xfId="24550"/>
    <cellStyle name="20% - Accent5 3 3 3 2 2 3 2 2" xfId="52564"/>
    <cellStyle name="20% - Accent5 3 3 3 2 2 3 3" xfId="38560"/>
    <cellStyle name="20% - Accent5 3 3 3 2 2 4" xfId="17547"/>
    <cellStyle name="20% - Accent5 3 3 3 2 2 4 2" xfId="45561"/>
    <cellStyle name="20% - Accent5 3 3 3 2 2 5" xfId="31557"/>
    <cellStyle name="20% - Accent5 3 3 3 2 3" xfId="5288"/>
    <cellStyle name="20% - Accent5 3 3 3 2 3 2" xfId="12295"/>
    <cellStyle name="20% - Accent5 3 3 3 2 3 2 2" xfId="26299"/>
    <cellStyle name="20% - Accent5 3 3 3 2 3 2 2 2" xfId="54313"/>
    <cellStyle name="20% - Accent5 3 3 3 2 3 2 3" xfId="40309"/>
    <cellStyle name="20% - Accent5 3 3 3 2 3 3" xfId="19296"/>
    <cellStyle name="20% - Accent5 3 3 3 2 3 3 2" xfId="47310"/>
    <cellStyle name="20% - Accent5 3 3 3 2 3 4" xfId="33306"/>
    <cellStyle name="20% - Accent5 3 3 3 2 4" xfId="8794"/>
    <cellStyle name="20% - Accent5 3 3 3 2 4 2" xfId="22798"/>
    <cellStyle name="20% - Accent5 3 3 3 2 4 2 2" xfId="50812"/>
    <cellStyle name="20% - Accent5 3 3 3 2 4 3" xfId="36808"/>
    <cellStyle name="20% - Accent5 3 3 3 2 5" xfId="15795"/>
    <cellStyle name="20% - Accent5 3 3 3 2 5 2" xfId="43809"/>
    <cellStyle name="20% - Accent5 3 3 3 2 6" xfId="29805"/>
    <cellStyle name="20% - Accent5 3 3 3 3" xfId="2661"/>
    <cellStyle name="20% - Accent5 3 3 3 3 2" xfId="6165"/>
    <cellStyle name="20% - Accent5 3 3 3 3 2 2" xfId="13172"/>
    <cellStyle name="20% - Accent5 3 3 3 3 2 2 2" xfId="27176"/>
    <cellStyle name="20% - Accent5 3 3 3 3 2 2 2 2" xfId="55190"/>
    <cellStyle name="20% - Accent5 3 3 3 3 2 2 3" xfId="41186"/>
    <cellStyle name="20% - Accent5 3 3 3 3 2 3" xfId="20173"/>
    <cellStyle name="20% - Accent5 3 3 3 3 2 3 2" xfId="48187"/>
    <cellStyle name="20% - Accent5 3 3 3 3 2 4" xfId="34183"/>
    <cellStyle name="20% - Accent5 3 3 3 3 3" xfId="9671"/>
    <cellStyle name="20% - Accent5 3 3 3 3 3 2" xfId="23675"/>
    <cellStyle name="20% - Accent5 3 3 3 3 3 2 2" xfId="51689"/>
    <cellStyle name="20% - Accent5 3 3 3 3 3 3" xfId="37685"/>
    <cellStyle name="20% - Accent5 3 3 3 3 4" xfId="16672"/>
    <cellStyle name="20% - Accent5 3 3 3 3 4 2" xfId="44686"/>
    <cellStyle name="20% - Accent5 3 3 3 3 5" xfId="30682"/>
    <cellStyle name="20% - Accent5 3 3 3 4" xfId="4413"/>
    <cellStyle name="20% - Accent5 3 3 3 4 2" xfId="11420"/>
    <cellStyle name="20% - Accent5 3 3 3 4 2 2" xfId="25424"/>
    <cellStyle name="20% - Accent5 3 3 3 4 2 2 2" xfId="53438"/>
    <cellStyle name="20% - Accent5 3 3 3 4 2 3" xfId="39434"/>
    <cellStyle name="20% - Accent5 3 3 3 4 3" xfId="18421"/>
    <cellStyle name="20% - Accent5 3 3 3 4 3 2" xfId="46435"/>
    <cellStyle name="20% - Accent5 3 3 3 4 4" xfId="32431"/>
    <cellStyle name="20% - Accent5 3 3 3 5" xfId="7919"/>
    <cellStyle name="20% - Accent5 3 3 3 5 2" xfId="21923"/>
    <cellStyle name="20% - Accent5 3 3 3 5 2 2" xfId="49937"/>
    <cellStyle name="20% - Accent5 3 3 3 5 3" xfId="35933"/>
    <cellStyle name="20% - Accent5 3 3 3 6" xfId="14920"/>
    <cellStyle name="20% - Accent5 3 3 3 6 2" xfId="42934"/>
    <cellStyle name="20% - Accent5 3 3 3 7" xfId="28930"/>
    <cellStyle name="20% - Accent5 3 3 4" xfId="1186"/>
    <cellStyle name="20% - Accent5 3 3 4 2" xfId="2954"/>
    <cellStyle name="20% - Accent5 3 3 4 2 2" xfId="6458"/>
    <cellStyle name="20% - Accent5 3 3 4 2 2 2" xfId="13465"/>
    <cellStyle name="20% - Accent5 3 3 4 2 2 2 2" xfId="27469"/>
    <cellStyle name="20% - Accent5 3 3 4 2 2 2 2 2" xfId="55483"/>
    <cellStyle name="20% - Accent5 3 3 4 2 2 2 3" xfId="41479"/>
    <cellStyle name="20% - Accent5 3 3 4 2 2 3" xfId="20466"/>
    <cellStyle name="20% - Accent5 3 3 4 2 2 3 2" xfId="48480"/>
    <cellStyle name="20% - Accent5 3 3 4 2 2 4" xfId="34476"/>
    <cellStyle name="20% - Accent5 3 3 4 2 3" xfId="9964"/>
    <cellStyle name="20% - Accent5 3 3 4 2 3 2" xfId="23968"/>
    <cellStyle name="20% - Accent5 3 3 4 2 3 2 2" xfId="51982"/>
    <cellStyle name="20% - Accent5 3 3 4 2 3 3" xfId="37978"/>
    <cellStyle name="20% - Accent5 3 3 4 2 4" xfId="16965"/>
    <cellStyle name="20% - Accent5 3 3 4 2 4 2" xfId="44979"/>
    <cellStyle name="20% - Accent5 3 3 4 2 5" xfId="30975"/>
    <cellStyle name="20% - Accent5 3 3 4 3" xfId="4706"/>
    <cellStyle name="20% - Accent5 3 3 4 3 2" xfId="11713"/>
    <cellStyle name="20% - Accent5 3 3 4 3 2 2" xfId="25717"/>
    <cellStyle name="20% - Accent5 3 3 4 3 2 2 2" xfId="53731"/>
    <cellStyle name="20% - Accent5 3 3 4 3 2 3" xfId="39727"/>
    <cellStyle name="20% - Accent5 3 3 4 3 3" xfId="18714"/>
    <cellStyle name="20% - Accent5 3 3 4 3 3 2" xfId="46728"/>
    <cellStyle name="20% - Accent5 3 3 4 3 4" xfId="32724"/>
    <cellStyle name="20% - Accent5 3 3 4 4" xfId="8212"/>
    <cellStyle name="20% - Accent5 3 3 4 4 2" xfId="22216"/>
    <cellStyle name="20% - Accent5 3 3 4 4 2 2" xfId="50230"/>
    <cellStyle name="20% - Accent5 3 3 4 4 3" xfId="36226"/>
    <cellStyle name="20% - Accent5 3 3 4 5" xfId="15213"/>
    <cellStyle name="20% - Accent5 3 3 4 5 2" xfId="43227"/>
    <cellStyle name="20% - Accent5 3 3 4 6" xfId="29223"/>
    <cellStyle name="20% - Accent5 3 3 5" xfId="2079"/>
    <cellStyle name="20% - Accent5 3 3 5 2" xfId="5583"/>
    <cellStyle name="20% - Accent5 3 3 5 2 2" xfId="12590"/>
    <cellStyle name="20% - Accent5 3 3 5 2 2 2" xfId="26594"/>
    <cellStyle name="20% - Accent5 3 3 5 2 2 2 2" xfId="54608"/>
    <cellStyle name="20% - Accent5 3 3 5 2 2 3" xfId="40604"/>
    <cellStyle name="20% - Accent5 3 3 5 2 3" xfId="19591"/>
    <cellStyle name="20% - Accent5 3 3 5 2 3 2" xfId="47605"/>
    <cellStyle name="20% - Accent5 3 3 5 2 4" xfId="33601"/>
    <cellStyle name="20% - Accent5 3 3 5 3" xfId="9089"/>
    <cellStyle name="20% - Accent5 3 3 5 3 2" xfId="23093"/>
    <cellStyle name="20% - Accent5 3 3 5 3 2 2" xfId="51107"/>
    <cellStyle name="20% - Accent5 3 3 5 3 3" xfId="37103"/>
    <cellStyle name="20% - Accent5 3 3 5 4" xfId="16090"/>
    <cellStyle name="20% - Accent5 3 3 5 4 2" xfId="44104"/>
    <cellStyle name="20% - Accent5 3 3 5 5" xfId="30100"/>
    <cellStyle name="20% - Accent5 3 3 6" xfId="3831"/>
    <cellStyle name="20% - Accent5 3 3 6 2" xfId="10838"/>
    <cellStyle name="20% - Accent5 3 3 6 2 2" xfId="24842"/>
    <cellStyle name="20% - Accent5 3 3 6 2 2 2" xfId="52856"/>
    <cellStyle name="20% - Accent5 3 3 6 2 3" xfId="38852"/>
    <cellStyle name="20% - Accent5 3 3 6 3" xfId="17839"/>
    <cellStyle name="20% - Accent5 3 3 6 3 2" xfId="45853"/>
    <cellStyle name="20% - Accent5 3 3 6 4" xfId="31849"/>
    <cellStyle name="20% - Accent5 3 3 7" xfId="7337"/>
    <cellStyle name="20% - Accent5 3 3 7 2" xfId="21341"/>
    <cellStyle name="20% - Accent5 3 3 7 2 2" xfId="49355"/>
    <cellStyle name="20% - Accent5 3 3 7 3" xfId="35351"/>
    <cellStyle name="20% - Accent5 3 3 8" xfId="14338"/>
    <cellStyle name="20% - Accent5 3 3 8 2" xfId="42352"/>
    <cellStyle name="20% - Accent5 3 3 9" xfId="28348"/>
    <cellStyle name="20% - Accent5 3 4" xfId="405"/>
    <cellStyle name="20% - Accent5 3 4 2" xfId="696"/>
    <cellStyle name="20% - Accent5 3 4 2 2" xfId="1574"/>
    <cellStyle name="20% - Accent5 3 4 2 2 2" xfId="3342"/>
    <cellStyle name="20% - Accent5 3 4 2 2 2 2" xfId="6846"/>
    <cellStyle name="20% - Accent5 3 4 2 2 2 2 2" xfId="13853"/>
    <cellStyle name="20% - Accent5 3 4 2 2 2 2 2 2" xfId="27857"/>
    <cellStyle name="20% - Accent5 3 4 2 2 2 2 2 2 2" xfId="55871"/>
    <cellStyle name="20% - Accent5 3 4 2 2 2 2 2 3" xfId="41867"/>
    <cellStyle name="20% - Accent5 3 4 2 2 2 2 3" xfId="20854"/>
    <cellStyle name="20% - Accent5 3 4 2 2 2 2 3 2" xfId="48868"/>
    <cellStyle name="20% - Accent5 3 4 2 2 2 2 4" xfId="34864"/>
    <cellStyle name="20% - Accent5 3 4 2 2 2 3" xfId="10352"/>
    <cellStyle name="20% - Accent5 3 4 2 2 2 3 2" xfId="24356"/>
    <cellStyle name="20% - Accent5 3 4 2 2 2 3 2 2" xfId="52370"/>
    <cellStyle name="20% - Accent5 3 4 2 2 2 3 3" xfId="38366"/>
    <cellStyle name="20% - Accent5 3 4 2 2 2 4" xfId="17353"/>
    <cellStyle name="20% - Accent5 3 4 2 2 2 4 2" xfId="45367"/>
    <cellStyle name="20% - Accent5 3 4 2 2 2 5" xfId="31363"/>
    <cellStyle name="20% - Accent5 3 4 2 2 3" xfId="5094"/>
    <cellStyle name="20% - Accent5 3 4 2 2 3 2" xfId="12101"/>
    <cellStyle name="20% - Accent5 3 4 2 2 3 2 2" xfId="26105"/>
    <cellStyle name="20% - Accent5 3 4 2 2 3 2 2 2" xfId="54119"/>
    <cellStyle name="20% - Accent5 3 4 2 2 3 2 3" xfId="40115"/>
    <cellStyle name="20% - Accent5 3 4 2 2 3 3" xfId="19102"/>
    <cellStyle name="20% - Accent5 3 4 2 2 3 3 2" xfId="47116"/>
    <cellStyle name="20% - Accent5 3 4 2 2 3 4" xfId="33112"/>
    <cellStyle name="20% - Accent5 3 4 2 2 4" xfId="8600"/>
    <cellStyle name="20% - Accent5 3 4 2 2 4 2" xfId="22604"/>
    <cellStyle name="20% - Accent5 3 4 2 2 4 2 2" xfId="50618"/>
    <cellStyle name="20% - Accent5 3 4 2 2 4 3" xfId="36614"/>
    <cellStyle name="20% - Accent5 3 4 2 2 5" xfId="15601"/>
    <cellStyle name="20% - Accent5 3 4 2 2 5 2" xfId="43615"/>
    <cellStyle name="20% - Accent5 3 4 2 2 6" xfId="29611"/>
    <cellStyle name="20% - Accent5 3 4 2 3" xfId="2467"/>
    <cellStyle name="20% - Accent5 3 4 2 3 2" xfId="5971"/>
    <cellStyle name="20% - Accent5 3 4 2 3 2 2" xfId="12978"/>
    <cellStyle name="20% - Accent5 3 4 2 3 2 2 2" xfId="26982"/>
    <cellStyle name="20% - Accent5 3 4 2 3 2 2 2 2" xfId="54996"/>
    <cellStyle name="20% - Accent5 3 4 2 3 2 2 3" xfId="40992"/>
    <cellStyle name="20% - Accent5 3 4 2 3 2 3" xfId="19979"/>
    <cellStyle name="20% - Accent5 3 4 2 3 2 3 2" xfId="47993"/>
    <cellStyle name="20% - Accent5 3 4 2 3 2 4" xfId="33989"/>
    <cellStyle name="20% - Accent5 3 4 2 3 3" xfId="9477"/>
    <cellStyle name="20% - Accent5 3 4 2 3 3 2" xfId="23481"/>
    <cellStyle name="20% - Accent5 3 4 2 3 3 2 2" xfId="51495"/>
    <cellStyle name="20% - Accent5 3 4 2 3 3 3" xfId="37491"/>
    <cellStyle name="20% - Accent5 3 4 2 3 4" xfId="16478"/>
    <cellStyle name="20% - Accent5 3 4 2 3 4 2" xfId="44492"/>
    <cellStyle name="20% - Accent5 3 4 2 3 5" xfId="30488"/>
    <cellStyle name="20% - Accent5 3 4 2 4" xfId="4219"/>
    <cellStyle name="20% - Accent5 3 4 2 4 2" xfId="11226"/>
    <cellStyle name="20% - Accent5 3 4 2 4 2 2" xfId="25230"/>
    <cellStyle name="20% - Accent5 3 4 2 4 2 2 2" xfId="53244"/>
    <cellStyle name="20% - Accent5 3 4 2 4 2 3" xfId="39240"/>
    <cellStyle name="20% - Accent5 3 4 2 4 3" xfId="18227"/>
    <cellStyle name="20% - Accent5 3 4 2 4 3 2" xfId="46241"/>
    <cellStyle name="20% - Accent5 3 4 2 4 4" xfId="32237"/>
    <cellStyle name="20% - Accent5 3 4 2 5" xfId="7725"/>
    <cellStyle name="20% - Accent5 3 4 2 5 2" xfId="21729"/>
    <cellStyle name="20% - Accent5 3 4 2 5 2 2" xfId="49743"/>
    <cellStyle name="20% - Accent5 3 4 2 5 3" xfId="35739"/>
    <cellStyle name="20% - Accent5 3 4 2 6" xfId="14726"/>
    <cellStyle name="20% - Accent5 3 4 2 6 2" xfId="42740"/>
    <cellStyle name="20% - Accent5 3 4 2 7" xfId="28736"/>
    <cellStyle name="20% - Accent5 3 4 3" xfId="987"/>
    <cellStyle name="20% - Accent5 3 4 3 2" xfId="1865"/>
    <cellStyle name="20% - Accent5 3 4 3 2 2" xfId="3633"/>
    <cellStyle name="20% - Accent5 3 4 3 2 2 2" xfId="7137"/>
    <cellStyle name="20% - Accent5 3 4 3 2 2 2 2" xfId="14144"/>
    <cellStyle name="20% - Accent5 3 4 3 2 2 2 2 2" xfId="28148"/>
    <cellStyle name="20% - Accent5 3 4 3 2 2 2 2 2 2" xfId="56162"/>
    <cellStyle name="20% - Accent5 3 4 3 2 2 2 2 3" xfId="42158"/>
    <cellStyle name="20% - Accent5 3 4 3 2 2 2 3" xfId="21145"/>
    <cellStyle name="20% - Accent5 3 4 3 2 2 2 3 2" xfId="49159"/>
    <cellStyle name="20% - Accent5 3 4 3 2 2 2 4" xfId="35155"/>
    <cellStyle name="20% - Accent5 3 4 3 2 2 3" xfId="10643"/>
    <cellStyle name="20% - Accent5 3 4 3 2 2 3 2" xfId="24647"/>
    <cellStyle name="20% - Accent5 3 4 3 2 2 3 2 2" xfId="52661"/>
    <cellStyle name="20% - Accent5 3 4 3 2 2 3 3" xfId="38657"/>
    <cellStyle name="20% - Accent5 3 4 3 2 2 4" xfId="17644"/>
    <cellStyle name="20% - Accent5 3 4 3 2 2 4 2" xfId="45658"/>
    <cellStyle name="20% - Accent5 3 4 3 2 2 5" xfId="31654"/>
    <cellStyle name="20% - Accent5 3 4 3 2 3" xfId="5385"/>
    <cellStyle name="20% - Accent5 3 4 3 2 3 2" xfId="12392"/>
    <cellStyle name="20% - Accent5 3 4 3 2 3 2 2" xfId="26396"/>
    <cellStyle name="20% - Accent5 3 4 3 2 3 2 2 2" xfId="54410"/>
    <cellStyle name="20% - Accent5 3 4 3 2 3 2 3" xfId="40406"/>
    <cellStyle name="20% - Accent5 3 4 3 2 3 3" xfId="19393"/>
    <cellStyle name="20% - Accent5 3 4 3 2 3 3 2" xfId="47407"/>
    <cellStyle name="20% - Accent5 3 4 3 2 3 4" xfId="33403"/>
    <cellStyle name="20% - Accent5 3 4 3 2 4" xfId="8891"/>
    <cellStyle name="20% - Accent5 3 4 3 2 4 2" xfId="22895"/>
    <cellStyle name="20% - Accent5 3 4 3 2 4 2 2" xfId="50909"/>
    <cellStyle name="20% - Accent5 3 4 3 2 4 3" xfId="36905"/>
    <cellStyle name="20% - Accent5 3 4 3 2 5" xfId="15892"/>
    <cellStyle name="20% - Accent5 3 4 3 2 5 2" xfId="43906"/>
    <cellStyle name="20% - Accent5 3 4 3 2 6" xfId="29902"/>
    <cellStyle name="20% - Accent5 3 4 3 3" xfId="2758"/>
    <cellStyle name="20% - Accent5 3 4 3 3 2" xfId="6262"/>
    <cellStyle name="20% - Accent5 3 4 3 3 2 2" xfId="13269"/>
    <cellStyle name="20% - Accent5 3 4 3 3 2 2 2" xfId="27273"/>
    <cellStyle name="20% - Accent5 3 4 3 3 2 2 2 2" xfId="55287"/>
    <cellStyle name="20% - Accent5 3 4 3 3 2 2 3" xfId="41283"/>
    <cellStyle name="20% - Accent5 3 4 3 3 2 3" xfId="20270"/>
    <cellStyle name="20% - Accent5 3 4 3 3 2 3 2" xfId="48284"/>
    <cellStyle name="20% - Accent5 3 4 3 3 2 4" xfId="34280"/>
    <cellStyle name="20% - Accent5 3 4 3 3 3" xfId="9768"/>
    <cellStyle name="20% - Accent5 3 4 3 3 3 2" xfId="23772"/>
    <cellStyle name="20% - Accent5 3 4 3 3 3 2 2" xfId="51786"/>
    <cellStyle name="20% - Accent5 3 4 3 3 3 3" xfId="37782"/>
    <cellStyle name="20% - Accent5 3 4 3 3 4" xfId="16769"/>
    <cellStyle name="20% - Accent5 3 4 3 3 4 2" xfId="44783"/>
    <cellStyle name="20% - Accent5 3 4 3 3 5" xfId="30779"/>
    <cellStyle name="20% - Accent5 3 4 3 4" xfId="4510"/>
    <cellStyle name="20% - Accent5 3 4 3 4 2" xfId="11517"/>
    <cellStyle name="20% - Accent5 3 4 3 4 2 2" xfId="25521"/>
    <cellStyle name="20% - Accent5 3 4 3 4 2 2 2" xfId="53535"/>
    <cellStyle name="20% - Accent5 3 4 3 4 2 3" xfId="39531"/>
    <cellStyle name="20% - Accent5 3 4 3 4 3" xfId="18518"/>
    <cellStyle name="20% - Accent5 3 4 3 4 3 2" xfId="46532"/>
    <cellStyle name="20% - Accent5 3 4 3 4 4" xfId="32528"/>
    <cellStyle name="20% - Accent5 3 4 3 5" xfId="8016"/>
    <cellStyle name="20% - Accent5 3 4 3 5 2" xfId="22020"/>
    <cellStyle name="20% - Accent5 3 4 3 5 2 2" xfId="50034"/>
    <cellStyle name="20% - Accent5 3 4 3 5 3" xfId="36030"/>
    <cellStyle name="20% - Accent5 3 4 3 6" xfId="15017"/>
    <cellStyle name="20% - Accent5 3 4 3 6 2" xfId="43031"/>
    <cellStyle name="20% - Accent5 3 4 3 7" xfId="29027"/>
    <cellStyle name="20% - Accent5 3 4 4" xfId="1283"/>
    <cellStyle name="20% - Accent5 3 4 4 2" xfId="3051"/>
    <cellStyle name="20% - Accent5 3 4 4 2 2" xfId="6555"/>
    <cellStyle name="20% - Accent5 3 4 4 2 2 2" xfId="13562"/>
    <cellStyle name="20% - Accent5 3 4 4 2 2 2 2" xfId="27566"/>
    <cellStyle name="20% - Accent5 3 4 4 2 2 2 2 2" xfId="55580"/>
    <cellStyle name="20% - Accent5 3 4 4 2 2 2 3" xfId="41576"/>
    <cellStyle name="20% - Accent5 3 4 4 2 2 3" xfId="20563"/>
    <cellStyle name="20% - Accent5 3 4 4 2 2 3 2" xfId="48577"/>
    <cellStyle name="20% - Accent5 3 4 4 2 2 4" xfId="34573"/>
    <cellStyle name="20% - Accent5 3 4 4 2 3" xfId="10061"/>
    <cellStyle name="20% - Accent5 3 4 4 2 3 2" xfId="24065"/>
    <cellStyle name="20% - Accent5 3 4 4 2 3 2 2" xfId="52079"/>
    <cellStyle name="20% - Accent5 3 4 4 2 3 3" xfId="38075"/>
    <cellStyle name="20% - Accent5 3 4 4 2 4" xfId="17062"/>
    <cellStyle name="20% - Accent5 3 4 4 2 4 2" xfId="45076"/>
    <cellStyle name="20% - Accent5 3 4 4 2 5" xfId="31072"/>
    <cellStyle name="20% - Accent5 3 4 4 3" xfId="4803"/>
    <cellStyle name="20% - Accent5 3 4 4 3 2" xfId="11810"/>
    <cellStyle name="20% - Accent5 3 4 4 3 2 2" xfId="25814"/>
    <cellStyle name="20% - Accent5 3 4 4 3 2 2 2" xfId="53828"/>
    <cellStyle name="20% - Accent5 3 4 4 3 2 3" xfId="39824"/>
    <cellStyle name="20% - Accent5 3 4 4 3 3" xfId="18811"/>
    <cellStyle name="20% - Accent5 3 4 4 3 3 2" xfId="46825"/>
    <cellStyle name="20% - Accent5 3 4 4 3 4" xfId="32821"/>
    <cellStyle name="20% - Accent5 3 4 4 4" xfId="8309"/>
    <cellStyle name="20% - Accent5 3 4 4 4 2" xfId="22313"/>
    <cellStyle name="20% - Accent5 3 4 4 4 2 2" xfId="50327"/>
    <cellStyle name="20% - Accent5 3 4 4 4 3" xfId="36323"/>
    <cellStyle name="20% - Accent5 3 4 4 5" xfId="15310"/>
    <cellStyle name="20% - Accent5 3 4 4 5 2" xfId="43324"/>
    <cellStyle name="20% - Accent5 3 4 4 6" xfId="29320"/>
    <cellStyle name="20% - Accent5 3 4 5" xfId="2176"/>
    <cellStyle name="20% - Accent5 3 4 5 2" xfId="5680"/>
    <cellStyle name="20% - Accent5 3 4 5 2 2" xfId="12687"/>
    <cellStyle name="20% - Accent5 3 4 5 2 2 2" xfId="26691"/>
    <cellStyle name="20% - Accent5 3 4 5 2 2 2 2" xfId="54705"/>
    <cellStyle name="20% - Accent5 3 4 5 2 2 3" xfId="40701"/>
    <cellStyle name="20% - Accent5 3 4 5 2 3" xfId="19688"/>
    <cellStyle name="20% - Accent5 3 4 5 2 3 2" xfId="47702"/>
    <cellStyle name="20% - Accent5 3 4 5 2 4" xfId="33698"/>
    <cellStyle name="20% - Accent5 3 4 5 3" xfId="9186"/>
    <cellStyle name="20% - Accent5 3 4 5 3 2" xfId="23190"/>
    <cellStyle name="20% - Accent5 3 4 5 3 2 2" xfId="51204"/>
    <cellStyle name="20% - Accent5 3 4 5 3 3" xfId="37200"/>
    <cellStyle name="20% - Accent5 3 4 5 4" xfId="16187"/>
    <cellStyle name="20% - Accent5 3 4 5 4 2" xfId="44201"/>
    <cellStyle name="20% - Accent5 3 4 5 5" xfId="30197"/>
    <cellStyle name="20% - Accent5 3 4 6" xfId="3928"/>
    <cellStyle name="20% - Accent5 3 4 6 2" xfId="10935"/>
    <cellStyle name="20% - Accent5 3 4 6 2 2" xfId="24939"/>
    <cellStyle name="20% - Accent5 3 4 6 2 2 2" xfId="52953"/>
    <cellStyle name="20% - Accent5 3 4 6 2 3" xfId="38949"/>
    <cellStyle name="20% - Accent5 3 4 6 3" xfId="17936"/>
    <cellStyle name="20% - Accent5 3 4 6 3 2" xfId="45950"/>
    <cellStyle name="20% - Accent5 3 4 6 4" xfId="31946"/>
    <cellStyle name="20% - Accent5 3 4 7" xfId="7434"/>
    <cellStyle name="20% - Accent5 3 4 7 2" xfId="21438"/>
    <cellStyle name="20% - Accent5 3 4 7 2 2" xfId="49452"/>
    <cellStyle name="20% - Accent5 3 4 7 3" xfId="35448"/>
    <cellStyle name="20% - Accent5 3 4 8" xfId="14435"/>
    <cellStyle name="20% - Accent5 3 4 8 2" xfId="42449"/>
    <cellStyle name="20% - Accent5 3 4 9" xfId="28445"/>
    <cellStyle name="20% - Accent5 3 5" xfId="502"/>
    <cellStyle name="20% - Accent5 3 5 2" xfId="1380"/>
    <cellStyle name="20% - Accent5 3 5 2 2" xfId="3148"/>
    <cellStyle name="20% - Accent5 3 5 2 2 2" xfId="6652"/>
    <cellStyle name="20% - Accent5 3 5 2 2 2 2" xfId="13659"/>
    <cellStyle name="20% - Accent5 3 5 2 2 2 2 2" xfId="27663"/>
    <cellStyle name="20% - Accent5 3 5 2 2 2 2 2 2" xfId="55677"/>
    <cellStyle name="20% - Accent5 3 5 2 2 2 2 3" xfId="41673"/>
    <cellStyle name="20% - Accent5 3 5 2 2 2 3" xfId="20660"/>
    <cellStyle name="20% - Accent5 3 5 2 2 2 3 2" xfId="48674"/>
    <cellStyle name="20% - Accent5 3 5 2 2 2 4" xfId="34670"/>
    <cellStyle name="20% - Accent5 3 5 2 2 3" xfId="10158"/>
    <cellStyle name="20% - Accent5 3 5 2 2 3 2" xfId="24162"/>
    <cellStyle name="20% - Accent5 3 5 2 2 3 2 2" xfId="52176"/>
    <cellStyle name="20% - Accent5 3 5 2 2 3 3" xfId="38172"/>
    <cellStyle name="20% - Accent5 3 5 2 2 4" xfId="17159"/>
    <cellStyle name="20% - Accent5 3 5 2 2 4 2" xfId="45173"/>
    <cellStyle name="20% - Accent5 3 5 2 2 5" xfId="31169"/>
    <cellStyle name="20% - Accent5 3 5 2 3" xfId="4900"/>
    <cellStyle name="20% - Accent5 3 5 2 3 2" xfId="11907"/>
    <cellStyle name="20% - Accent5 3 5 2 3 2 2" xfId="25911"/>
    <cellStyle name="20% - Accent5 3 5 2 3 2 2 2" xfId="53925"/>
    <cellStyle name="20% - Accent5 3 5 2 3 2 3" xfId="39921"/>
    <cellStyle name="20% - Accent5 3 5 2 3 3" xfId="18908"/>
    <cellStyle name="20% - Accent5 3 5 2 3 3 2" xfId="46922"/>
    <cellStyle name="20% - Accent5 3 5 2 3 4" xfId="32918"/>
    <cellStyle name="20% - Accent5 3 5 2 4" xfId="8406"/>
    <cellStyle name="20% - Accent5 3 5 2 4 2" xfId="22410"/>
    <cellStyle name="20% - Accent5 3 5 2 4 2 2" xfId="50424"/>
    <cellStyle name="20% - Accent5 3 5 2 4 3" xfId="36420"/>
    <cellStyle name="20% - Accent5 3 5 2 5" xfId="15407"/>
    <cellStyle name="20% - Accent5 3 5 2 5 2" xfId="43421"/>
    <cellStyle name="20% - Accent5 3 5 2 6" xfId="29417"/>
    <cellStyle name="20% - Accent5 3 5 3" xfId="2273"/>
    <cellStyle name="20% - Accent5 3 5 3 2" xfId="5777"/>
    <cellStyle name="20% - Accent5 3 5 3 2 2" xfId="12784"/>
    <cellStyle name="20% - Accent5 3 5 3 2 2 2" xfId="26788"/>
    <cellStyle name="20% - Accent5 3 5 3 2 2 2 2" xfId="54802"/>
    <cellStyle name="20% - Accent5 3 5 3 2 2 3" xfId="40798"/>
    <cellStyle name="20% - Accent5 3 5 3 2 3" xfId="19785"/>
    <cellStyle name="20% - Accent5 3 5 3 2 3 2" xfId="47799"/>
    <cellStyle name="20% - Accent5 3 5 3 2 4" xfId="33795"/>
    <cellStyle name="20% - Accent5 3 5 3 3" xfId="9283"/>
    <cellStyle name="20% - Accent5 3 5 3 3 2" xfId="23287"/>
    <cellStyle name="20% - Accent5 3 5 3 3 2 2" xfId="51301"/>
    <cellStyle name="20% - Accent5 3 5 3 3 3" xfId="37297"/>
    <cellStyle name="20% - Accent5 3 5 3 4" xfId="16284"/>
    <cellStyle name="20% - Accent5 3 5 3 4 2" xfId="44298"/>
    <cellStyle name="20% - Accent5 3 5 3 5" xfId="30294"/>
    <cellStyle name="20% - Accent5 3 5 4" xfId="4025"/>
    <cellStyle name="20% - Accent5 3 5 4 2" xfId="11032"/>
    <cellStyle name="20% - Accent5 3 5 4 2 2" xfId="25036"/>
    <cellStyle name="20% - Accent5 3 5 4 2 2 2" xfId="53050"/>
    <cellStyle name="20% - Accent5 3 5 4 2 3" xfId="39046"/>
    <cellStyle name="20% - Accent5 3 5 4 3" xfId="18033"/>
    <cellStyle name="20% - Accent5 3 5 4 3 2" xfId="46047"/>
    <cellStyle name="20% - Accent5 3 5 4 4" xfId="32043"/>
    <cellStyle name="20% - Accent5 3 5 5" xfId="7531"/>
    <cellStyle name="20% - Accent5 3 5 5 2" xfId="21535"/>
    <cellStyle name="20% - Accent5 3 5 5 2 2" xfId="49549"/>
    <cellStyle name="20% - Accent5 3 5 5 3" xfId="35545"/>
    <cellStyle name="20% - Accent5 3 5 6" xfId="14532"/>
    <cellStyle name="20% - Accent5 3 5 6 2" xfId="42546"/>
    <cellStyle name="20% - Accent5 3 5 7" xfId="28542"/>
    <cellStyle name="20% - Accent5 3 6" xfId="793"/>
    <cellStyle name="20% - Accent5 3 6 2" xfId="1671"/>
    <cellStyle name="20% - Accent5 3 6 2 2" xfId="3439"/>
    <cellStyle name="20% - Accent5 3 6 2 2 2" xfId="6943"/>
    <cellStyle name="20% - Accent5 3 6 2 2 2 2" xfId="13950"/>
    <cellStyle name="20% - Accent5 3 6 2 2 2 2 2" xfId="27954"/>
    <cellStyle name="20% - Accent5 3 6 2 2 2 2 2 2" xfId="55968"/>
    <cellStyle name="20% - Accent5 3 6 2 2 2 2 3" xfId="41964"/>
    <cellStyle name="20% - Accent5 3 6 2 2 2 3" xfId="20951"/>
    <cellStyle name="20% - Accent5 3 6 2 2 2 3 2" xfId="48965"/>
    <cellStyle name="20% - Accent5 3 6 2 2 2 4" xfId="34961"/>
    <cellStyle name="20% - Accent5 3 6 2 2 3" xfId="10449"/>
    <cellStyle name="20% - Accent5 3 6 2 2 3 2" xfId="24453"/>
    <cellStyle name="20% - Accent5 3 6 2 2 3 2 2" xfId="52467"/>
    <cellStyle name="20% - Accent5 3 6 2 2 3 3" xfId="38463"/>
    <cellStyle name="20% - Accent5 3 6 2 2 4" xfId="17450"/>
    <cellStyle name="20% - Accent5 3 6 2 2 4 2" xfId="45464"/>
    <cellStyle name="20% - Accent5 3 6 2 2 5" xfId="31460"/>
    <cellStyle name="20% - Accent5 3 6 2 3" xfId="5191"/>
    <cellStyle name="20% - Accent5 3 6 2 3 2" xfId="12198"/>
    <cellStyle name="20% - Accent5 3 6 2 3 2 2" xfId="26202"/>
    <cellStyle name="20% - Accent5 3 6 2 3 2 2 2" xfId="54216"/>
    <cellStyle name="20% - Accent5 3 6 2 3 2 3" xfId="40212"/>
    <cellStyle name="20% - Accent5 3 6 2 3 3" xfId="19199"/>
    <cellStyle name="20% - Accent5 3 6 2 3 3 2" xfId="47213"/>
    <cellStyle name="20% - Accent5 3 6 2 3 4" xfId="33209"/>
    <cellStyle name="20% - Accent5 3 6 2 4" xfId="8697"/>
    <cellStyle name="20% - Accent5 3 6 2 4 2" xfId="22701"/>
    <cellStyle name="20% - Accent5 3 6 2 4 2 2" xfId="50715"/>
    <cellStyle name="20% - Accent5 3 6 2 4 3" xfId="36711"/>
    <cellStyle name="20% - Accent5 3 6 2 5" xfId="15698"/>
    <cellStyle name="20% - Accent5 3 6 2 5 2" xfId="43712"/>
    <cellStyle name="20% - Accent5 3 6 2 6" xfId="29708"/>
    <cellStyle name="20% - Accent5 3 6 3" xfId="2564"/>
    <cellStyle name="20% - Accent5 3 6 3 2" xfId="6068"/>
    <cellStyle name="20% - Accent5 3 6 3 2 2" xfId="13075"/>
    <cellStyle name="20% - Accent5 3 6 3 2 2 2" xfId="27079"/>
    <cellStyle name="20% - Accent5 3 6 3 2 2 2 2" xfId="55093"/>
    <cellStyle name="20% - Accent5 3 6 3 2 2 3" xfId="41089"/>
    <cellStyle name="20% - Accent5 3 6 3 2 3" xfId="20076"/>
    <cellStyle name="20% - Accent5 3 6 3 2 3 2" xfId="48090"/>
    <cellStyle name="20% - Accent5 3 6 3 2 4" xfId="34086"/>
    <cellStyle name="20% - Accent5 3 6 3 3" xfId="9574"/>
    <cellStyle name="20% - Accent5 3 6 3 3 2" xfId="23578"/>
    <cellStyle name="20% - Accent5 3 6 3 3 2 2" xfId="51592"/>
    <cellStyle name="20% - Accent5 3 6 3 3 3" xfId="37588"/>
    <cellStyle name="20% - Accent5 3 6 3 4" xfId="16575"/>
    <cellStyle name="20% - Accent5 3 6 3 4 2" xfId="44589"/>
    <cellStyle name="20% - Accent5 3 6 3 5" xfId="30585"/>
    <cellStyle name="20% - Accent5 3 6 4" xfId="4316"/>
    <cellStyle name="20% - Accent5 3 6 4 2" xfId="11323"/>
    <cellStyle name="20% - Accent5 3 6 4 2 2" xfId="25327"/>
    <cellStyle name="20% - Accent5 3 6 4 2 2 2" xfId="53341"/>
    <cellStyle name="20% - Accent5 3 6 4 2 3" xfId="39337"/>
    <cellStyle name="20% - Accent5 3 6 4 3" xfId="18324"/>
    <cellStyle name="20% - Accent5 3 6 4 3 2" xfId="46338"/>
    <cellStyle name="20% - Accent5 3 6 4 4" xfId="32334"/>
    <cellStyle name="20% - Accent5 3 6 5" xfId="7822"/>
    <cellStyle name="20% - Accent5 3 6 5 2" xfId="21826"/>
    <cellStyle name="20% - Accent5 3 6 5 2 2" xfId="49840"/>
    <cellStyle name="20% - Accent5 3 6 5 3" xfId="35836"/>
    <cellStyle name="20% - Accent5 3 6 6" xfId="14823"/>
    <cellStyle name="20% - Accent5 3 6 6 2" xfId="42837"/>
    <cellStyle name="20% - Accent5 3 6 7" xfId="28833"/>
    <cellStyle name="20% - Accent5 3 7" xfId="1089"/>
    <cellStyle name="20% - Accent5 3 7 2" xfId="2857"/>
    <cellStyle name="20% - Accent5 3 7 2 2" xfId="6361"/>
    <cellStyle name="20% - Accent5 3 7 2 2 2" xfId="13368"/>
    <cellStyle name="20% - Accent5 3 7 2 2 2 2" xfId="27372"/>
    <cellStyle name="20% - Accent5 3 7 2 2 2 2 2" xfId="55386"/>
    <cellStyle name="20% - Accent5 3 7 2 2 2 3" xfId="41382"/>
    <cellStyle name="20% - Accent5 3 7 2 2 3" xfId="20369"/>
    <cellStyle name="20% - Accent5 3 7 2 2 3 2" xfId="48383"/>
    <cellStyle name="20% - Accent5 3 7 2 2 4" xfId="34379"/>
    <cellStyle name="20% - Accent5 3 7 2 3" xfId="9867"/>
    <cellStyle name="20% - Accent5 3 7 2 3 2" xfId="23871"/>
    <cellStyle name="20% - Accent5 3 7 2 3 2 2" xfId="51885"/>
    <cellStyle name="20% - Accent5 3 7 2 3 3" xfId="37881"/>
    <cellStyle name="20% - Accent5 3 7 2 4" xfId="16868"/>
    <cellStyle name="20% - Accent5 3 7 2 4 2" xfId="44882"/>
    <cellStyle name="20% - Accent5 3 7 2 5" xfId="30878"/>
    <cellStyle name="20% - Accent5 3 7 3" xfId="4609"/>
    <cellStyle name="20% - Accent5 3 7 3 2" xfId="11616"/>
    <cellStyle name="20% - Accent5 3 7 3 2 2" xfId="25620"/>
    <cellStyle name="20% - Accent5 3 7 3 2 2 2" xfId="53634"/>
    <cellStyle name="20% - Accent5 3 7 3 2 3" xfId="39630"/>
    <cellStyle name="20% - Accent5 3 7 3 3" xfId="18617"/>
    <cellStyle name="20% - Accent5 3 7 3 3 2" xfId="46631"/>
    <cellStyle name="20% - Accent5 3 7 3 4" xfId="32627"/>
    <cellStyle name="20% - Accent5 3 7 4" xfId="8115"/>
    <cellStyle name="20% - Accent5 3 7 4 2" xfId="22119"/>
    <cellStyle name="20% - Accent5 3 7 4 2 2" xfId="50133"/>
    <cellStyle name="20% - Accent5 3 7 4 3" xfId="36129"/>
    <cellStyle name="20% - Accent5 3 7 5" xfId="15116"/>
    <cellStyle name="20% - Accent5 3 7 5 2" xfId="43130"/>
    <cellStyle name="20% - Accent5 3 7 6" xfId="29126"/>
    <cellStyle name="20% - Accent5 3 8" xfId="1988"/>
    <cellStyle name="20% - Accent5 3 8 2" xfId="5498"/>
    <cellStyle name="20% - Accent5 3 8 2 2" xfId="12505"/>
    <cellStyle name="20% - Accent5 3 8 2 2 2" xfId="26509"/>
    <cellStyle name="20% - Accent5 3 8 2 2 2 2" xfId="54523"/>
    <cellStyle name="20% - Accent5 3 8 2 2 3" xfId="40519"/>
    <cellStyle name="20% - Accent5 3 8 2 3" xfId="19506"/>
    <cellStyle name="20% - Accent5 3 8 2 3 2" xfId="47520"/>
    <cellStyle name="20% - Accent5 3 8 2 4" xfId="33516"/>
    <cellStyle name="20% - Accent5 3 8 3" xfId="9004"/>
    <cellStyle name="20% - Accent5 3 8 3 2" xfId="23008"/>
    <cellStyle name="20% - Accent5 3 8 3 2 2" xfId="51022"/>
    <cellStyle name="20% - Accent5 3 8 3 3" xfId="37018"/>
    <cellStyle name="20% - Accent5 3 8 4" xfId="16005"/>
    <cellStyle name="20% - Accent5 3 8 4 2" xfId="44019"/>
    <cellStyle name="20% - Accent5 3 8 5" xfId="30015"/>
    <cellStyle name="20% - Accent5 3 9" xfId="3734"/>
    <cellStyle name="20% - Accent5 3 9 2" xfId="10741"/>
    <cellStyle name="20% - Accent5 3 9 2 2" xfId="24745"/>
    <cellStyle name="20% - Accent5 3 9 2 2 2" xfId="52759"/>
    <cellStyle name="20% - Accent5 3 9 2 3" xfId="38755"/>
    <cellStyle name="20% - Accent5 3 9 3" xfId="17742"/>
    <cellStyle name="20% - Accent5 3 9 3 2" xfId="45756"/>
    <cellStyle name="20% - Accent5 3 9 4" xfId="31752"/>
    <cellStyle name="20% - Accent5 4" xfId="210"/>
    <cellStyle name="20% - Accent5 4 10" xfId="14274"/>
    <cellStyle name="20% - Accent5 4 10 2" xfId="42288"/>
    <cellStyle name="20% - Accent5 4 11" xfId="28284"/>
    <cellStyle name="20% - Accent5 4 2" xfId="339"/>
    <cellStyle name="20% - Accent5 4 2 2" xfId="632"/>
    <cellStyle name="20% - Accent5 4 2 2 2" xfId="1510"/>
    <cellStyle name="20% - Accent5 4 2 2 2 2" xfId="3278"/>
    <cellStyle name="20% - Accent5 4 2 2 2 2 2" xfId="6782"/>
    <cellStyle name="20% - Accent5 4 2 2 2 2 2 2" xfId="13789"/>
    <cellStyle name="20% - Accent5 4 2 2 2 2 2 2 2" xfId="27793"/>
    <cellStyle name="20% - Accent5 4 2 2 2 2 2 2 2 2" xfId="55807"/>
    <cellStyle name="20% - Accent5 4 2 2 2 2 2 2 3" xfId="41803"/>
    <cellStyle name="20% - Accent5 4 2 2 2 2 2 3" xfId="20790"/>
    <cellStyle name="20% - Accent5 4 2 2 2 2 2 3 2" xfId="48804"/>
    <cellStyle name="20% - Accent5 4 2 2 2 2 2 4" xfId="34800"/>
    <cellStyle name="20% - Accent5 4 2 2 2 2 3" xfId="10288"/>
    <cellStyle name="20% - Accent5 4 2 2 2 2 3 2" xfId="24292"/>
    <cellStyle name="20% - Accent5 4 2 2 2 2 3 2 2" xfId="52306"/>
    <cellStyle name="20% - Accent5 4 2 2 2 2 3 3" xfId="38302"/>
    <cellStyle name="20% - Accent5 4 2 2 2 2 4" xfId="17289"/>
    <cellStyle name="20% - Accent5 4 2 2 2 2 4 2" xfId="45303"/>
    <cellStyle name="20% - Accent5 4 2 2 2 2 5" xfId="31299"/>
    <cellStyle name="20% - Accent5 4 2 2 2 3" xfId="5030"/>
    <cellStyle name="20% - Accent5 4 2 2 2 3 2" xfId="12037"/>
    <cellStyle name="20% - Accent5 4 2 2 2 3 2 2" xfId="26041"/>
    <cellStyle name="20% - Accent5 4 2 2 2 3 2 2 2" xfId="54055"/>
    <cellStyle name="20% - Accent5 4 2 2 2 3 2 3" xfId="40051"/>
    <cellStyle name="20% - Accent5 4 2 2 2 3 3" xfId="19038"/>
    <cellStyle name="20% - Accent5 4 2 2 2 3 3 2" xfId="47052"/>
    <cellStyle name="20% - Accent5 4 2 2 2 3 4" xfId="33048"/>
    <cellStyle name="20% - Accent5 4 2 2 2 4" xfId="8536"/>
    <cellStyle name="20% - Accent5 4 2 2 2 4 2" xfId="22540"/>
    <cellStyle name="20% - Accent5 4 2 2 2 4 2 2" xfId="50554"/>
    <cellStyle name="20% - Accent5 4 2 2 2 4 3" xfId="36550"/>
    <cellStyle name="20% - Accent5 4 2 2 2 5" xfId="15537"/>
    <cellStyle name="20% - Accent5 4 2 2 2 5 2" xfId="43551"/>
    <cellStyle name="20% - Accent5 4 2 2 2 6" xfId="29547"/>
    <cellStyle name="20% - Accent5 4 2 2 3" xfId="2403"/>
    <cellStyle name="20% - Accent5 4 2 2 3 2" xfId="5907"/>
    <cellStyle name="20% - Accent5 4 2 2 3 2 2" xfId="12914"/>
    <cellStyle name="20% - Accent5 4 2 2 3 2 2 2" xfId="26918"/>
    <cellStyle name="20% - Accent5 4 2 2 3 2 2 2 2" xfId="54932"/>
    <cellStyle name="20% - Accent5 4 2 2 3 2 2 3" xfId="40928"/>
    <cellStyle name="20% - Accent5 4 2 2 3 2 3" xfId="19915"/>
    <cellStyle name="20% - Accent5 4 2 2 3 2 3 2" xfId="47929"/>
    <cellStyle name="20% - Accent5 4 2 2 3 2 4" xfId="33925"/>
    <cellStyle name="20% - Accent5 4 2 2 3 3" xfId="9413"/>
    <cellStyle name="20% - Accent5 4 2 2 3 3 2" xfId="23417"/>
    <cellStyle name="20% - Accent5 4 2 2 3 3 2 2" xfId="51431"/>
    <cellStyle name="20% - Accent5 4 2 2 3 3 3" xfId="37427"/>
    <cellStyle name="20% - Accent5 4 2 2 3 4" xfId="16414"/>
    <cellStyle name="20% - Accent5 4 2 2 3 4 2" xfId="44428"/>
    <cellStyle name="20% - Accent5 4 2 2 3 5" xfId="30424"/>
    <cellStyle name="20% - Accent5 4 2 2 4" xfId="4155"/>
    <cellStyle name="20% - Accent5 4 2 2 4 2" xfId="11162"/>
    <cellStyle name="20% - Accent5 4 2 2 4 2 2" xfId="25166"/>
    <cellStyle name="20% - Accent5 4 2 2 4 2 2 2" xfId="53180"/>
    <cellStyle name="20% - Accent5 4 2 2 4 2 3" xfId="39176"/>
    <cellStyle name="20% - Accent5 4 2 2 4 3" xfId="18163"/>
    <cellStyle name="20% - Accent5 4 2 2 4 3 2" xfId="46177"/>
    <cellStyle name="20% - Accent5 4 2 2 4 4" xfId="32173"/>
    <cellStyle name="20% - Accent5 4 2 2 5" xfId="7661"/>
    <cellStyle name="20% - Accent5 4 2 2 5 2" xfId="21665"/>
    <cellStyle name="20% - Accent5 4 2 2 5 2 2" xfId="49679"/>
    <cellStyle name="20% - Accent5 4 2 2 5 3" xfId="35675"/>
    <cellStyle name="20% - Accent5 4 2 2 6" xfId="14662"/>
    <cellStyle name="20% - Accent5 4 2 2 6 2" xfId="42676"/>
    <cellStyle name="20% - Accent5 4 2 2 7" xfId="28672"/>
    <cellStyle name="20% - Accent5 4 2 3" xfId="923"/>
    <cellStyle name="20% - Accent5 4 2 3 2" xfId="1801"/>
    <cellStyle name="20% - Accent5 4 2 3 2 2" xfId="3569"/>
    <cellStyle name="20% - Accent5 4 2 3 2 2 2" xfId="7073"/>
    <cellStyle name="20% - Accent5 4 2 3 2 2 2 2" xfId="14080"/>
    <cellStyle name="20% - Accent5 4 2 3 2 2 2 2 2" xfId="28084"/>
    <cellStyle name="20% - Accent5 4 2 3 2 2 2 2 2 2" xfId="56098"/>
    <cellStyle name="20% - Accent5 4 2 3 2 2 2 2 3" xfId="42094"/>
    <cellStyle name="20% - Accent5 4 2 3 2 2 2 3" xfId="21081"/>
    <cellStyle name="20% - Accent5 4 2 3 2 2 2 3 2" xfId="49095"/>
    <cellStyle name="20% - Accent5 4 2 3 2 2 2 4" xfId="35091"/>
    <cellStyle name="20% - Accent5 4 2 3 2 2 3" xfId="10579"/>
    <cellStyle name="20% - Accent5 4 2 3 2 2 3 2" xfId="24583"/>
    <cellStyle name="20% - Accent5 4 2 3 2 2 3 2 2" xfId="52597"/>
    <cellStyle name="20% - Accent5 4 2 3 2 2 3 3" xfId="38593"/>
    <cellStyle name="20% - Accent5 4 2 3 2 2 4" xfId="17580"/>
    <cellStyle name="20% - Accent5 4 2 3 2 2 4 2" xfId="45594"/>
    <cellStyle name="20% - Accent5 4 2 3 2 2 5" xfId="31590"/>
    <cellStyle name="20% - Accent5 4 2 3 2 3" xfId="5321"/>
    <cellStyle name="20% - Accent5 4 2 3 2 3 2" xfId="12328"/>
    <cellStyle name="20% - Accent5 4 2 3 2 3 2 2" xfId="26332"/>
    <cellStyle name="20% - Accent5 4 2 3 2 3 2 2 2" xfId="54346"/>
    <cellStyle name="20% - Accent5 4 2 3 2 3 2 3" xfId="40342"/>
    <cellStyle name="20% - Accent5 4 2 3 2 3 3" xfId="19329"/>
    <cellStyle name="20% - Accent5 4 2 3 2 3 3 2" xfId="47343"/>
    <cellStyle name="20% - Accent5 4 2 3 2 3 4" xfId="33339"/>
    <cellStyle name="20% - Accent5 4 2 3 2 4" xfId="8827"/>
    <cellStyle name="20% - Accent5 4 2 3 2 4 2" xfId="22831"/>
    <cellStyle name="20% - Accent5 4 2 3 2 4 2 2" xfId="50845"/>
    <cellStyle name="20% - Accent5 4 2 3 2 4 3" xfId="36841"/>
    <cellStyle name="20% - Accent5 4 2 3 2 5" xfId="15828"/>
    <cellStyle name="20% - Accent5 4 2 3 2 5 2" xfId="43842"/>
    <cellStyle name="20% - Accent5 4 2 3 2 6" xfId="29838"/>
    <cellStyle name="20% - Accent5 4 2 3 3" xfId="2694"/>
    <cellStyle name="20% - Accent5 4 2 3 3 2" xfId="6198"/>
    <cellStyle name="20% - Accent5 4 2 3 3 2 2" xfId="13205"/>
    <cellStyle name="20% - Accent5 4 2 3 3 2 2 2" xfId="27209"/>
    <cellStyle name="20% - Accent5 4 2 3 3 2 2 2 2" xfId="55223"/>
    <cellStyle name="20% - Accent5 4 2 3 3 2 2 3" xfId="41219"/>
    <cellStyle name="20% - Accent5 4 2 3 3 2 3" xfId="20206"/>
    <cellStyle name="20% - Accent5 4 2 3 3 2 3 2" xfId="48220"/>
    <cellStyle name="20% - Accent5 4 2 3 3 2 4" xfId="34216"/>
    <cellStyle name="20% - Accent5 4 2 3 3 3" xfId="9704"/>
    <cellStyle name="20% - Accent5 4 2 3 3 3 2" xfId="23708"/>
    <cellStyle name="20% - Accent5 4 2 3 3 3 2 2" xfId="51722"/>
    <cellStyle name="20% - Accent5 4 2 3 3 3 3" xfId="37718"/>
    <cellStyle name="20% - Accent5 4 2 3 3 4" xfId="16705"/>
    <cellStyle name="20% - Accent5 4 2 3 3 4 2" xfId="44719"/>
    <cellStyle name="20% - Accent5 4 2 3 3 5" xfId="30715"/>
    <cellStyle name="20% - Accent5 4 2 3 4" xfId="4446"/>
    <cellStyle name="20% - Accent5 4 2 3 4 2" xfId="11453"/>
    <cellStyle name="20% - Accent5 4 2 3 4 2 2" xfId="25457"/>
    <cellStyle name="20% - Accent5 4 2 3 4 2 2 2" xfId="53471"/>
    <cellStyle name="20% - Accent5 4 2 3 4 2 3" xfId="39467"/>
    <cellStyle name="20% - Accent5 4 2 3 4 3" xfId="18454"/>
    <cellStyle name="20% - Accent5 4 2 3 4 3 2" xfId="46468"/>
    <cellStyle name="20% - Accent5 4 2 3 4 4" xfId="32464"/>
    <cellStyle name="20% - Accent5 4 2 3 5" xfId="7952"/>
    <cellStyle name="20% - Accent5 4 2 3 5 2" xfId="21956"/>
    <cellStyle name="20% - Accent5 4 2 3 5 2 2" xfId="49970"/>
    <cellStyle name="20% - Accent5 4 2 3 5 3" xfId="35966"/>
    <cellStyle name="20% - Accent5 4 2 3 6" xfId="14953"/>
    <cellStyle name="20% - Accent5 4 2 3 6 2" xfId="42967"/>
    <cellStyle name="20% - Accent5 4 2 3 7" xfId="28963"/>
    <cellStyle name="20% - Accent5 4 2 4" xfId="1219"/>
    <cellStyle name="20% - Accent5 4 2 4 2" xfId="2987"/>
    <cellStyle name="20% - Accent5 4 2 4 2 2" xfId="6491"/>
    <cellStyle name="20% - Accent5 4 2 4 2 2 2" xfId="13498"/>
    <cellStyle name="20% - Accent5 4 2 4 2 2 2 2" xfId="27502"/>
    <cellStyle name="20% - Accent5 4 2 4 2 2 2 2 2" xfId="55516"/>
    <cellStyle name="20% - Accent5 4 2 4 2 2 2 3" xfId="41512"/>
    <cellStyle name="20% - Accent5 4 2 4 2 2 3" xfId="20499"/>
    <cellStyle name="20% - Accent5 4 2 4 2 2 3 2" xfId="48513"/>
    <cellStyle name="20% - Accent5 4 2 4 2 2 4" xfId="34509"/>
    <cellStyle name="20% - Accent5 4 2 4 2 3" xfId="9997"/>
    <cellStyle name="20% - Accent5 4 2 4 2 3 2" xfId="24001"/>
    <cellStyle name="20% - Accent5 4 2 4 2 3 2 2" xfId="52015"/>
    <cellStyle name="20% - Accent5 4 2 4 2 3 3" xfId="38011"/>
    <cellStyle name="20% - Accent5 4 2 4 2 4" xfId="16998"/>
    <cellStyle name="20% - Accent5 4 2 4 2 4 2" xfId="45012"/>
    <cellStyle name="20% - Accent5 4 2 4 2 5" xfId="31008"/>
    <cellStyle name="20% - Accent5 4 2 4 3" xfId="4739"/>
    <cellStyle name="20% - Accent5 4 2 4 3 2" xfId="11746"/>
    <cellStyle name="20% - Accent5 4 2 4 3 2 2" xfId="25750"/>
    <cellStyle name="20% - Accent5 4 2 4 3 2 2 2" xfId="53764"/>
    <cellStyle name="20% - Accent5 4 2 4 3 2 3" xfId="39760"/>
    <cellStyle name="20% - Accent5 4 2 4 3 3" xfId="18747"/>
    <cellStyle name="20% - Accent5 4 2 4 3 3 2" xfId="46761"/>
    <cellStyle name="20% - Accent5 4 2 4 3 4" xfId="32757"/>
    <cellStyle name="20% - Accent5 4 2 4 4" xfId="8245"/>
    <cellStyle name="20% - Accent5 4 2 4 4 2" xfId="22249"/>
    <cellStyle name="20% - Accent5 4 2 4 4 2 2" xfId="50263"/>
    <cellStyle name="20% - Accent5 4 2 4 4 3" xfId="36259"/>
    <cellStyle name="20% - Accent5 4 2 4 5" xfId="15246"/>
    <cellStyle name="20% - Accent5 4 2 4 5 2" xfId="43260"/>
    <cellStyle name="20% - Accent5 4 2 4 6" xfId="29256"/>
    <cellStyle name="20% - Accent5 4 2 5" xfId="2112"/>
    <cellStyle name="20% - Accent5 4 2 5 2" xfId="5616"/>
    <cellStyle name="20% - Accent5 4 2 5 2 2" xfId="12623"/>
    <cellStyle name="20% - Accent5 4 2 5 2 2 2" xfId="26627"/>
    <cellStyle name="20% - Accent5 4 2 5 2 2 2 2" xfId="54641"/>
    <cellStyle name="20% - Accent5 4 2 5 2 2 3" xfId="40637"/>
    <cellStyle name="20% - Accent5 4 2 5 2 3" xfId="19624"/>
    <cellStyle name="20% - Accent5 4 2 5 2 3 2" xfId="47638"/>
    <cellStyle name="20% - Accent5 4 2 5 2 4" xfId="33634"/>
    <cellStyle name="20% - Accent5 4 2 5 3" xfId="9122"/>
    <cellStyle name="20% - Accent5 4 2 5 3 2" xfId="23126"/>
    <cellStyle name="20% - Accent5 4 2 5 3 2 2" xfId="51140"/>
    <cellStyle name="20% - Accent5 4 2 5 3 3" xfId="37136"/>
    <cellStyle name="20% - Accent5 4 2 5 4" xfId="16123"/>
    <cellStyle name="20% - Accent5 4 2 5 4 2" xfId="44137"/>
    <cellStyle name="20% - Accent5 4 2 5 5" xfId="30133"/>
    <cellStyle name="20% - Accent5 4 2 6" xfId="3864"/>
    <cellStyle name="20% - Accent5 4 2 6 2" xfId="10871"/>
    <cellStyle name="20% - Accent5 4 2 6 2 2" xfId="24875"/>
    <cellStyle name="20% - Accent5 4 2 6 2 2 2" xfId="52889"/>
    <cellStyle name="20% - Accent5 4 2 6 2 3" xfId="38885"/>
    <cellStyle name="20% - Accent5 4 2 6 3" xfId="17872"/>
    <cellStyle name="20% - Accent5 4 2 6 3 2" xfId="45886"/>
    <cellStyle name="20% - Accent5 4 2 6 4" xfId="31882"/>
    <cellStyle name="20% - Accent5 4 2 7" xfId="7370"/>
    <cellStyle name="20% - Accent5 4 2 7 2" xfId="21374"/>
    <cellStyle name="20% - Accent5 4 2 7 2 2" xfId="49388"/>
    <cellStyle name="20% - Accent5 4 2 7 3" xfId="35384"/>
    <cellStyle name="20% - Accent5 4 2 8" xfId="14371"/>
    <cellStyle name="20% - Accent5 4 2 8 2" xfId="42385"/>
    <cellStyle name="20% - Accent5 4 2 9" xfId="28381"/>
    <cellStyle name="20% - Accent5 4 3" xfId="438"/>
    <cellStyle name="20% - Accent5 4 3 2" xfId="729"/>
    <cellStyle name="20% - Accent5 4 3 2 2" xfId="1607"/>
    <cellStyle name="20% - Accent5 4 3 2 2 2" xfId="3375"/>
    <cellStyle name="20% - Accent5 4 3 2 2 2 2" xfId="6879"/>
    <cellStyle name="20% - Accent5 4 3 2 2 2 2 2" xfId="13886"/>
    <cellStyle name="20% - Accent5 4 3 2 2 2 2 2 2" xfId="27890"/>
    <cellStyle name="20% - Accent5 4 3 2 2 2 2 2 2 2" xfId="55904"/>
    <cellStyle name="20% - Accent5 4 3 2 2 2 2 2 3" xfId="41900"/>
    <cellStyle name="20% - Accent5 4 3 2 2 2 2 3" xfId="20887"/>
    <cellStyle name="20% - Accent5 4 3 2 2 2 2 3 2" xfId="48901"/>
    <cellStyle name="20% - Accent5 4 3 2 2 2 2 4" xfId="34897"/>
    <cellStyle name="20% - Accent5 4 3 2 2 2 3" xfId="10385"/>
    <cellStyle name="20% - Accent5 4 3 2 2 2 3 2" xfId="24389"/>
    <cellStyle name="20% - Accent5 4 3 2 2 2 3 2 2" xfId="52403"/>
    <cellStyle name="20% - Accent5 4 3 2 2 2 3 3" xfId="38399"/>
    <cellStyle name="20% - Accent5 4 3 2 2 2 4" xfId="17386"/>
    <cellStyle name="20% - Accent5 4 3 2 2 2 4 2" xfId="45400"/>
    <cellStyle name="20% - Accent5 4 3 2 2 2 5" xfId="31396"/>
    <cellStyle name="20% - Accent5 4 3 2 2 3" xfId="5127"/>
    <cellStyle name="20% - Accent5 4 3 2 2 3 2" xfId="12134"/>
    <cellStyle name="20% - Accent5 4 3 2 2 3 2 2" xfId="26138"/>
    <cellStyle name="20% - Accent5 4 3 2 2 3 2 2 2" xfId="54152"/>
    <cellStyle name="20% - Accent5 4 3 2 2 3 2 3" xfId="40148"/>
    <cellStyle name="20% - Accent5 4 3 2 2 3 3" xfId="19135"/>
    <cellStyle name="20% - Accent5 4 3 2 2 3 3 2" xfId="47149"/>
    <cellStyle name="20% - Accent5 4 3 2 2 3 4" xfId="33145"/>
    <cellStyle name="20% - Accent5 4 3 2 2 4" xfId="8633"/>
    <cellStyle name="20% - Accent5 4 3 2 2 4 2" xfId="22637"/>
    <cellStyle name="20% - Accent5 4 3 2 2 4 2 2" xfId="50651"/>
    <cellStyle name="20% - Accent5 4 3 2 2 4 3" xfId="36647"/>
    <cellStyle name="20% - Accent5 4 3 2 2 5" xfId="15634"/>
    <cellStyle name="20% - Accent5 4 3 2 2 5 2" xfId="43648"/>
    <cellStyle name="20% - Accent5 4 3 2 2 6" xfId="29644"/>
    <cellStyle name="20% - Accent5 4 3 2 3" xfId="2500"/>
    <cellStyle name="20% - Accent5 4 3 2 3 2" xfId="6004"/>
    <cellStyle name="20% - Accent5 4 3 2 3 2 2" xfId="13011"/>
    <cellStyle name="20% - Accent5 4 3 2 3 2 2 2" xfId="27015"/>
    <cellStyle name="20% - Accent5 4 3 2 3 2 2 2 2" xfId="55029"/>
    <cellStyle name="20% - Accent5 4 3 2 3 2 2 3" xfId="41025"/>
    <cellStyle name="20% - Accent5 4 3 2 3 2 3" xfId="20012"/>
    <cellStyle name="20% - Accent5 4 3 2 3 2 3 2" xfId="48026"/>
    <cellStyle name="20% - Accent5 4 3 2 3 2 4" xfId="34022"/>
    <cellStyle name="20% - Accent5 4 3 2 3 3" xfId="9510"/>
    <cellStyle name="20% - Accent5 4 3 2 3 3 2" xfId="23514"/>
    <cellStyle name="20% - Accent5 4 3 2 3 3 2 2" xfId="51528"/>
    <cellStyle name="20% - Accent5 4 3 2 3 3 3" xfId="37524"/>
    <cellStyle name="20% - Accent5 4 3 2 3 4" xfId="16511"/>
    <cellStyle name="20% - Accent5 4 3 2 3 4 2" xfId="44525"/>
    <cellStyle name="20% - Accent5 4 3 2 3 5" xfId="30521"/>
    <cellStyle name="20% - Accent5 4 3 2 4" xfId="4252"/>
    <cellStyle name="20% - Accent5 4 3 2 4 2" xfId="11259"/>
    <cellStyle name="20% - Accent5 4 3 2 4 2 2" xfId="25263"/>
    <cellStyle name="20% - Accent5 4 3 2 4 2 2 2" xfId="53277"/>
    <cellStyle name="20% - Accent5 4 3 2 4 2 3" xfId="39273"/>
    <cellStyle name="20% - Accent5 4 3 2 4 3" xfId="18260"/>
    <cellStyle name="20% - Accent5 4 3 2 4 3 2" xfId="46274"/>
    <cellStyle name="20% - Accent5 4 3 2 4 4" xfId="32270"/>
    <cellStyle name="20% - Accent5 4 3 2 5" xfId="7758"/>
    <cellStyle name="20% - Accent5 4 3 2 5 2" xfId="21762"/>
    <cellStyle name="20% - Accent5 4 3 2 5 2 2" xfId="49776"/>
    <cellStyle name="20% - Accent5 4 3 2 5 3" xfId="35772"/>
    <cellStyle name="20% - Accent5 4 3 2 6" xfId="14759"/>
    <cellStyle name="20% - Accent5 4 3 2 6 2" xfId="42773"/>
    <cellStyle name="20% - Accent5 4 3 2 7" xfId="28769"/>
    <cellStyle name="20% - Accent5 4 3 3" xfId="1020"/>
    <cellStyle name="20% - Accent5 4 3 3 2" xfId="1898"/>
    <cellStyle name="20% - Accent5 4 3 3 2 2" xfId="3666"/>
    <cellStyle name="20% - Accent5 4 3 3 2 2 2" xfId="7170"/>
    <cellStyle name="20% - Accent5 4 3 3 2 2 2 2" xfId="14177"/>
    <cellStyle name="20% - Accent5 4 3 3 2 2 2 2 2" xfId="28181"/>
    <cellStyle name="20% - Accent5 4 3 3 2 2 2 2 2 2" xfId="56195"/>
    <cellStyle name="20% - Accent5 4 3 3 2 2 2 2 3" xfId="42191"/>
    <cellStyle name="20% - Accent5 4 3 3 2 2 2 3" xfId="21178"/>
    <cellStyle name="20% - Accent5 4 3 3 2 2 2 3 2" xfId="49192"/>
    <cellStyle name="20% - Accent5 4 3 3 2 2 2 4" xfId="35188"/>
    <cellStyle name="20% - Accent5 4 3 3 2 2 3" xfId="10676"/>
    <cellStyle name="20% - Accent5 4 3 3 2 2 3 2" xfId="24680"/>
    <cellStyle name="20% - Accent5 4 3 3 2 2 3 2 2" xfId="52694"/>
    <cellStyle name="20% - Accent5 4 3 3 2 2 3 3" xfId="38690"/>
    <cellStyle name="20% - Accent5 4 3 3 2 2 4" xfId="17677"/>
    <cellStyle name="20% - Accent5 4 3 3 2 2 4 2" xfId="45691"/>
    <cellStyle name="20% - Accent5 4 3 3 2 2 5" xfId="31687"/>
    <cellStyle name="20% - Accent5 4 3 3 2 3" xfId="5418"/>
    <cellStyle name="20% - Accent5 4 3 3 2 3 2" xfId="12425"/>
    <cellStyle name="20% - Accent5 4 3 3 2 3 2 2" xfId="26429"/>
    <cellStyle name="20% - Accent5 4 3 3 2 3 2 2 2" xfId="54443"/>
    <cellStyle name="20% - Accent5 4 3 3 2 3 2 3" xfId="40439"/>
    <cellStyle name="20% - Accent5 4 3 3 2 3 3" xfId="19426"/>
    <cellStyle name="20% - Accent5 4 3 3 2 3 3 2" xfId="47440"/>
    <cellStyle name="20% - Accent5 4 3 3 2 3 4" xfId="33436"/>
    <cellStyle name="20% - Accent5 4 3 3 2 4" xfId="8924"/>
    <cellStyle name="20% - Accent5 4 3 3 2 4 2" xfId="22928"/>
    <cellStyle name="20% - Accent5 4 3 3 2 4 2 2" xfId="50942"/>
    <cellStyle name="20% - Accent5 4 3 3 2 4 3" xfId="36938"/>
    <cellStyle name="20% - Accent5 4 3 3 2 5" xfId="15925"/>
    <cellStyle name="20% - Accent5 4 3 3 2 5 2" xfId="43939"/>
    <cellStyle name="20% - Accent5 4 3 3 2 6" xfId="29935"/>
    <cellStyle name="20% - Accent5 4 3 3 3" xfId="2791"/>
    <cellStyle name="20% - Accent5 4 3 3 3 2" xfId="6295"/>
    <cellStyle name="20% - Accent5 4 3 3 3 2 2" xfId="13302"/>
    <cellStyle name="20% - Accent5 4 3 3 3 2 2 2" xfId="27306"/>
    <cellStyle name="20% - Accent5 4 3 3 3 2 2 2 2" xfId="55320"/>
    <cellStyle name="20% - Accent5 4 3 3 3 2 2 3" xfId="41316"/>
    <cellStyle name="20% - Accent5 4 3 3 3 2 3" xfId="20303"/>
    <cellStyle name="20% - Accent5 4 3 3 3 2 3 2" xfId="48317"/>
    <cellStyle name="20% - Accent5 4 3 3 3 2 4" xfId="34313"/>
    <cellStyle name="20% - Accent5 4 3 3 3 3" xfId="9801"/>
    <cellStyle name="20% - Accent5 4 3 3 3 3 2" xfId="23805"/>
    <cellStyle name="20% - Accent5 4 3 3 3 3 2 2" xfId="51819"/>
    <cellStyle name="20% - Accent5 4 3 3 3 3 3" xfId="37815"/>
    <cellStyle name="20% - Accent5 4 3 3 3 4" xfId="16802"/>
    <cellStyle name="20% - Accent5 4 3 3 3 4 2" xfId="44816"/>
    <cellStyle name="20% - Accent5 4 3 3 3 5" xfId="30812"/>
    <cellStyle name="20% - Accent5 4 3 3 4" xfId="4543"/>
    <cellStyle name="20% - Accent5 4 3 3 4 2" xfId="11550"/>
    <cellStyle name="20% - Accent5 4 3 3 4 2 2" xfId="25554"/>
    <cellStyle name="20% - Accent5 4 3 3 4 2 2 2" xfId="53568"/>
    <cellStyle name="20% - Accent5 4 3 3 4 2 3" xfId="39564"/>
    <cellStyle name="20% - Accent5 4 3 3 4 3" xfId="18551"/>
    <cellStyle name="20% - Accent5 4 3 3 4 3 2" xfId="46565"/>
    <cellStyle name="20% - Accent5 4 3 3 4 4" xfId="32561"/>
    <cellStyle name="20% - Accent5 4 3 3 5" xfId="8049"/>
    <cellStyle name="20% - Accent5 4 3 3 5 2" xfId="22053"/>
    <cellStyle name="20% - Accent5 4 3 3 5 2 2" xfId="50067"/>
    <cellStyle name="20% - Accent5 4 3 3 5 3" xfId="36063"/>
    <cellStyle name="20% - Accent5 4 3 3 6" xfId="15050"/>
    <cellStyle name="20% - Accent5 4 3 3 6 2" xfId="43064"/>
    <cellStyle name="20% - Accent5 4 3 3 7" xfId="29060"/>
    <cellStyle name="20% - Accent5 4 3 4" xfId="1316"/>
    <cellStyle name="20% - Accent5 4 3 4 2" xfId="3084"/>
    <cellStyle name="20% - Accent5 4 3 4 2 2" xfId="6588"/>
    <cellStyle name="20% - Accent5 4 3 4 2 2 2" xfId="13595"/>
    <cellStyle name="20% - Accent5 4 3 4 2 2 2 2" xfId="27599"/>
    <cellStyle name="20% - Accent5 4 3 4 2 2 2 2 2" xfId="55613"/>
    <cellStyle name="20% - Accent5 4 3 4 2 2 2 3" xfId="41609"/>
    <cellStyle name="20% - Accent5 4 3 4 2 2 3" xfId="20596"/>
    <cellStyle name="20% - Accent5 4 3 4 2 2 3 2" xfId="48610"/>
    <cellStyle name="20% - Accent5 4 3 4 2 2 4" xfId="34606"/>
    <cellStyle name="20% - Accent5 4 3 4 2 3" xfId="10094"/>
    <cellStyle name="20% - Accent5 4 3 4 2 3 2" xfId="24098"/>
    <cellStyle name="20% - Accent5 4 3 4 2 3 2 2" xfId="52112"/>
    <cellStyle name="20% - Accent5 4 3 4 2 3 3" xfId="38108"/>
    <cellStyle name="20% - Accent5 4 3 4 2 4" xfId="17095"/>
    <cellStyle name="20% - Accent5 4 3 4 2 4 2" xfId="45109"/>
    <cellStyle name="20% - Accent5 4 3 4 2 5" xfId="31105"/>
    <cellStyle name="20% - Accent5 4 3 4 3" xfId="4836"/>
    <cellStyle name="20% - Accent5 4 3 4 3 2" xfId="11843"/>
    <cellStyle name="20% - Accent5 4 3 4 3 2 2" xfId="25847"/>
    <cellStyle name="20% - Accent5 4 3 4 3 2 2 2" xfId="53861"/>
    <cellStyle name="20% - Accent5 4 3 4 3 2 3" xfId="39857"/>
    <cellStyle name="20% - Accent5 4 3 4 3 3" xfId="18844"/>
    <cellStyle name="20% - Accent5 4 3 4 3 3 2" xfId="46858"/>
    <cellStyle name="20% - Accent5 4 3 4 3 4" xfId="32854"/>
    <cellStyle name="20% - Accent5 4 3 4 4" xfId="8342"/>
    <cellStyle name="20% - Accent5 4 3 4 4 2" xfId="22346"/>
    <cellStyle name="20% - Accent5 4 3 4 4 2 2" xfId="50360"/>
    <cellStyle name="20% - Accent5 4 3 4 4 3" xfId="36356"/>
    <cellStyle name="20% - Accent5 4 3 4 5" xfId="15343"/>
    <cellStyle name="20% - Accent5 4 3 4 5 2" xfId="43357"/>
    <cellStyle name="20% - Accent5 4 3 4 6" xfId="29353"/>
    <cellStyle name="20% - Accent5 4 3 5" xfId="2209"/>
    <cellStyle name="20% - Accent5 4 3 5 2" xfId="5713"/>
    <cellStyle name="20% - Accent5 4 3 5 2 2" xfId="12720"/>
    <cellStyle name="20% - Accent5 4 3 5 2 2 2" xfId="26724"/>
    <cellStyle name="20% - Accent5 4 3 5 2 2 2 2" xfId="54738"/>
    <cellStyle name="20% - Accent5 4 3 5 2 2 3" xfId="40734"/>
    <cellStyle name="20% - Accent5 4 3 5 2 3" xfId="19721"/>
    <cellStyle name="20% - Accent5 4 3 5 2 3 2" xfId="47735"/>
    <cellStyle name="20% - Accent5 4 3 5 2 4" xfId="33731"/>
    <cellStyle name="20% - Accent5 4 3 5 3" xfId="9219"/>
    <cellStyle name="20% - Accent5 4 3 5 3 2" xfId="23223"/>
    <cellStyle name="20% - Accent5 4 3 5 3 2 2" xfId="51237"/>
    <cellStyle name="20% - Accent5 4 3 5 3 3" xfId="37233"/>
    <cellStyle name="20% - Accent5 4 3 5 4" xfId="16220"/>
    <cellStyle name="20% - Accent5 4 3 5 4 2" xfId="44234"/>
    <cellStyle name="20% - Accent5 4 3 5 5" xfId="30230"/>
    <cellStyle name="20% - Accent5 4 3 6" xfId="3961"/>
    <cellStyle name="20% - Accent5 4 3 6 2" xfId="10968"/>
    <cellStyle name="20% - Accent5 4 3 6 2 2" xfId="24972"/>
    <cellStyle name="20% - Accent5 4 3 6 2 2 2" xfId="52986"/>
    <cellStyle name="20% - Accent5 4 3 6 2 3" xfId="38982"/>
    <cellStyle name="20% - Accent5 4 3 6 3" xfId="17969"/>
    <cellStyle name="20% - Accent5 4 3 6 3 2" xfId="45983"/>
    <cellStyle name="20% - Accent5 4 3 6 4" xfId="31979"/>
    <cellStyle name="20% - Accent5 4 3 7" xfId="7467"/>
    <cellStyle name="20% - Accent5 4 3 7 2" xfId="21471"/>
    <cellStyle name="20% - Accent5 4 3 7 2 2" xfId="49485"/>
    <cellStyle name="20% - Accent5 4 3 7 3" xfId="35481"/>
    <cellStyle name="20% - Accent5 4 3 8" xfId="14468"/>
    <cellStyle name="20% - Accent5 4 3 8 2" xfId="42482"/>
    <cellStyle name="20% - Accent5 4 3 9" xfId="28478"/>
    <cellStyle name="20% - Accent5 4 4" xfId="535"/>
    <cellStyle name="20% - Accent5 4 4 2" xfId="1413"/>
    <cellStyle name="20% - Accent5 4 4 2 2" xfId="3181"/>
    <cellStyle name="20% - Accent5 4 4 2 2 2" xfId="6685"/>
    <cellStyle name="20% - Accent5 4 4 2 2 2 2" xfId="13692"/>
    <cellStyle name="20% - Accent5 4 4 2 2 2 2 2" xfId="27696"/>
    <cellStyle name="20% - Accent5 4 4 2 2 2 2 2 2" xfId="55710"/>
    <cellStyle name="20% - Accent5 4 4 2 2 2 2 3" xfId="41706"/>
    <cellStyle name="20% - Accent5 4 4 2 2 2 3" xfId="20693"/>
    <cellStyle name="20% - Accent5 4 4 2 2 2 3 2" xfId="48707"/>
    <cellStyle name="20% - Accent5 4 4 2 2 2 4" xfId="34703"/>
    <cellStyle name="20% - Accent5 4 4 2 2 3" xfId="10191"/>
    <cellStyle name="20% - Accent5 4 4 2 2 3 2" xfId="24195"/>
    <cellStyle name="20% - Accent5 4 4 2 2 3 2 2" xfId="52209"/>
    <cellStyle name="20% - Accent5 4 4 2 2 3 3" xfId="38205"/>
    <cellStyle name="20% - Accent5 4 4 2 2 4" xfId="17192"/>
    <cellStyle name="20% - Accent5 4 4 2 2 4 2" xfId="45206"/>
    <cellStyle name="20% - Accent5 4 4 2 2 5" xfId="31202"/>
    <cellStyle name="20% - Accent5 4 4 2 3" xfId="4933"/>
    <cellStyle name="20% - Accent5 4 4 2 3 2" xfId="11940"/>
    <cellStyle name="20% - Accent5 4 4 2 3 2 2" xfId="25944"/>
    <cellStyle name="20% - Accent5 4 4 2 3 2 2 2" xfId="53958"/>
    <cellStyle name="20% - Accent5 4 4 2 3 2 3" xfId="39954"/>
    <cellStyle name="20% - Accent5 4 4 2 3 3" xfId="18941"/>
    <cellStyle name="20% - Accent5 4 4 2 3 3 2" xfId="46955"/>
    <cellStyle name="20% - Accent5 4 4 2 3 4" xfId="32951"/>
    <cellStyle name="20% - Accent5 4 4 2 4" xfId="8439"/>
    <cellStyle name="20% - Accent5 4 4 2 4 2" xfId="22443"/>
    <cellStyle name="20% - Accent5 4 4 2 4 2 2" xfId="50457"/>
    <cellStyle name="20% - Accent5 4 4 2 4 3" xfId="36453"/>
    <cellStyle name="20% - Accent5 4 4 2 5" xfId="15440"/>
    <cellStyle name="20% - Accent5 4 4 2 5 2" xfId="43454"/>
    <cellStyle name="20% - Accent5 4 4 2 6" xfId="29450"/>
    <cellStyle name="20% - Accent5 4 4 3" xfId="2306"/>
    <cellStyle name="20% - Accent5 4 4 3 2" xfId="5810"/>
    <cellStyle name="20% - Accent5 4 4 3 2 2" xfId="12817"/>
    <cellStyle name="20% - Accent5 4 4 3 2 2 2" xfId="26821"/>
    <cellStyle name="20% - Accent5 4 4 3 2 2 2 2" xfId="54835"/>
    <cellStyle name="20% - Accent5 4 4 3 2 2 3" xfId="40831"/>
    <cellStyle name="20% - Accent5 4 4 3 2 3" xfId="19818"/>
    <cellStyle name="20% - Accent5 4 4 3 2 3 2" xfId="47832"/>
    <cellStyle name="20% - Accent5 4 4 3 2 4" xfId="33828"/>
    <cellStyle name="20% - Accent5 4 4 3 3" xfId="9316"/>
    <cellStyle name="20% - Accent5 4 4 3 3 2" xfId="23320"/>
    <cellStyle name="20% - Accent5 4 4 3 3 2 2" xfId="51334"/>
    <cellStyle name="20% - Accent5 4 4 3 3 3" xfId="37330"/>
    <cellStyle name="20% - Accent5 4 4 3 4" xfId="16317"/>
    <cellStyle name="20% - Accent5 4 4 3 4 2" xfId="44331"/>
    <cellStyle name="20% - Accent5 4 4 3 5" xfId="30327"/>
    <cellStyle name="20% - Accent5 4 4 4" xfId="4058"/>
    <cellStyle name="20% - Accent5 4 4 4 2" xfId="11065"/>
    <cellStyle name="20% - Accent5 4 4 4 2 2" xfId="25069"/>
    <cellStyle name="20% - Accent5 4 4 4 2 2 2" xfId="53083"/>
    <cellStyle name="20% - Accent5 4 4 4 2 3" xfId="39079"/>
    <cellStyle name="20% - Accent5 4 4 4 3" xfId="18066"/>
    <cellStyle name="20% - Accent5 4 4 4 3 2" xfId="46080"/>
    <cellStyle name="20% - Accent5 4 4 4 4" xfId="32076"/>
    <cellStyle name="20% - Accent5 4 4 5" xfId="7564"/>
    <cellStyle name="20% - Accent5 4 4 5 2" xfId="21568"/>
    <cellStyle name="20% - Accent5 4 4 5 2 2" xfId="49582"/>
    <cellStyle name="20% - Accent5 4 4 5 3" xfId="35578"/>
    <cellStyle name="20% - Accent5 4 4 6" xfId="14565"/>
    <cellStyle name="20% - Accent5 4 4 6 2" xfId="42579"/>
    <cellStyle name="20% - Accent5 4 4 7" xfId="28575"/>
    <cellStyle name="20% - Accent5 4 5" xfId="826"/>
    <cellStyle name="20% - Accent5 4 5 2" xfId="1704"/>
    <cellStyle name="20% - Accent5 4 5 2 2" xfId="3472"/>
    <cellStyle name="20% - Accent5 4 5 2 2 2" xfId="6976"/>
    <cellStyle name="20% - Accent5 4 5 2 2 2 2" xfId="13983"/>
    <cellStyle name="20% - Accent5 4 5 2 2 2 2 2" xfId="27987"/>
    <cellStyle name="20% - Accent5 4 5 2 2 2 2 2 2" xfId="56001"/>
    <cellStyle name="20% - Accent5 4 5 2 2 2 2 3" xfId="41997"/>
    <cellStyle name="20% - Accent5 4 5 2 2 2 3" xfId="20984"/>
    <cellStyle name="20% - Accent5 4 5 2 2 2 3 2" xfId="48998"/>
    <cellStyle name="20% - Accent5 4 5 2 2 2 4" xfId="34994"/>
    <cellStyle name="20% - Accent5 4 5 2 2 3" xfId="10482"/>
    <cellStyle name="20% - Accent5 4 5 2 2 3 2" xfId="24486"/>
    <cellStyle name="20% - Accent5 4 5 2 2 3 2 2" xfId="52500"/>
    <cellStyle name="20% - Accent5 4 5 2 2 3 3" xfId="38496"/>
    <cellStyle name="20% - Accent5 4 5 2 2 4" xfId="17483"/>
    <cellStyle name="20% - Accent5 4 5 2 2 4 2" xfId="45497"/>
    <cellStyle name="20% - Accent5 4 5 2 2 5" xfId="31493"/>
    <cellStyle name="20% - Accent5 4 5 2 3" xfId="5224"/>
    <cellStyle name="20% - Accent5 4 5 2 3 2" xfId="12231"/>
    <cellStyle name="20% - Accent5 4 5 2 3 2 2" xfId="26235"/>
    <cellStyle name="20% - Accent5 4 5 2 3 2 2 2" xfId="54249"/>
    <cellStyle name="20% - Accent5 4 5 2 3 2 3" xfId="40245"/>
    <cellStyle name="20% - Accent5 4 5 2 3 3" xfId="19232"/>
    <cellStyle name="20% - Accent5 4 5 2 3 3 2" xfId="47246"/>
    <cellStyle name="20% - Accent5 4 5 2 3 4" xfId="33242"/>
    <cellStyle name="20% - Accent5 4 5 2 4" xfId="8730"/>
    <cellStyle name="20% - Accent5 4 5 2 4 2" xfId="22734"/>
    <cellStyle name="20% - Accent5 4 5 2 4 2 2" xfId="50748"/>
    <cellStyle name="20% - Accent5 4 5 2 4 3" xfId="36744"/>
    <cellStyle name="20% - Accent5 4 5 2 5" xfId="15731"/>
    <cellStyle name="20% - Accent5 4 5 2 5 2" xfId="43745"/>
    <cellStyle name="20% - Accent5 4 5 2 6" xfId="29741"/>
    <cellStyle name="20% - Accent5 4 5 3" xfId="2597"/>
    <cellStyle name="20% - Accent5 4 5 3 2" xfId="6101"/>
    <cellStyle name="20% - Accent5 4 5 3 2 2" xfId="13108"/>
    <cellStyle name="20% - Accent5 4 5 3 2 2 2" xfId="27112"/>
    <cellStyle name="20% - Accent5 4 5 3 2 2 2 2" xfId="55126"/>
    <cellStyle name="20% - Accent5 4 5 3 2 2 3" xfId="41122"/>
    <cellStyle name="20% - Accent5 4 5 3 2 3" xfId="20109"/>
    <cellStyle name="20% - Accent5 4 5 3 2 3 2" xfId="48123"/>
    <cellStyle name="20% - Accent5 4 5 3 2 4" xfId="34119"/>
    <cellStyle name="20% - Accent5 4 5 3 3" xfId="9607"/>
    <cellStyle name="20% - Accent5 4 5 3 3 2" xfId="23611"/>
    <cellStyle name="20% - Accent5 4 5 3 3 2 2" xfId="51625"/>
    <cellStyle name="20% - Accent5 4 5 3 3 3" xfId="37621"/>
    <cellStyle name="20% - Accent5 4 5 3 4" xfId="16608"/>
    <cellStyle name="20% - Accent5 4 5 3 4 2" xfId="44622"/>
    <cellStyle name="20% - Accent5 4 5 3 5" xfId="30618"/>
    <cellStyle name="20% - Accent5 4 5 4" xfId="4349"/>
    <cellStyle name="20% - Accent5 4 5 4 2" xfId="11356"/>
    <cellStyle name="20% - Accent5 4 5 4 2 2" xfId="25360"/>
    <cellStyle name="20% - Accent5 4 5 4 2 2 2" xfId="53374"/>
    <cellStyle name="20% - Accent5 4 5 4 2 3" xfId="39370"/>
    <cellStyle name="20% - Accent5 4 5 4 3" xfId="18357"/>
    <cellStyle name="20% - Accent5 4 5 4 3 2" xfId="46371"/>
    <cellStyle name="20% - Accent5 4 5 4 4" xfId="32367"/>
    <cellStyle name="20% - Accent5 4 5 5" xfId="7855"/>
    <cellStyle name="20% - Accent5 4 5 5 2" xfId="21859"/>
    <cellStyle name="20% - Accent5 4 5 5 2 2" xfId="49873"/>
    <cellStyle name="20% - Accent5 4 5 5 3" xfId="35869"/>
    <cellStyle name="20% - Accent5 4 5 6" xfId="14856"/>
    <cellStyle name="20% - Accent5 4 5 6 2" xfId="42870"/>
    <cellStyle name="20% - Accent5 4 5 7" xfId="28866"/>
    <cellStyle name="20% - Accent5 4 6" xfId="1122"/>
    <cellStyle name="20% - Accent5 4 6 2" xfId="2890"/>
    <cellStyle name="20% - Accent5 4 6 2 2" xfId="6394"/>
    <cellStyle name="20% - Accent5 4 6 2 2 2" xfId="13401"/>
    <cellStyle name="20% - Accent5 4 6 2 2 2 2" xfId="27405"/>
    <cellStyle name="20% - Accent5 4 6 2 2 2 2 2" xfId="55419"/>
    <cellStyle name="20% - Accent5 4 6 2 2 2 3" xfId="41415"/>
    <cellStyle name="20% - Accent5 4 6 2 2 3" xfId="20402"/>
    <cellStyle name="20% - Accent5 4 6 2 2 3 2" xfId="48416"/>
    <cellStyle name="20% - Accent5 4 6 2 2 4" xfId="34412"/>
    <cellStyle name="20% - Accent5 4 6 2 3" xfId="9900"/>
    <cellStyle name="20% - Accent5 4 6 2 3 2" xfId="23904"/>
    <cellStyle name="20% - Accent5 4 6 2 3 2 2" xfId="51918"/>
    <cellStyle name="20% - Accent5 4 6 2 3 3" xfId="37914"/>
    <cellStyle name="20% - Accent5 4 6 2 4" xfId="16901"/>
    <cellStyle name="20% - Accent5 4 6 2 4 2" xfId="44915"/>
    <cellStyle name="20% - Accent5 4 6 2 5" xfId="30911"/>
    <cellStyle name="20% - Accent5 4 6 3" xfId="4642"/>
    <cellStyle name="20% - Accent5 4 6 3 2" xfId="11649"/>
    <cellStyle name="20% - Accent5 4 6 3 2 2" xfId="25653"/>
    <cellStyle name="20% - Accent5 4 6 3 2 2 2" xfId="53667"/>
    <cellStyle name="20% - Accent5 4 6 3 2 3" xfId="39663"/>
    <cellStyle name="20% - Accent5 4 6 3 3" xfId="18650"/>
    <cellStyle name="20% - Accent5 4 6 3 3 2" xfId="46664"/>
    <cellStyle name="20% - Accent5 4 6 3 4" xfId="32660"/>
    <cellStyle name="20% - Accent5 4 6 4" xfId="8148"/>
    <cellStyle name="20% - Accent5 4 6 4 2" xfId="22152"/>
    <cellStyle name="20% - Accent5 4 6 4 2 2" xfId="50166"/>
    <cellStyle name="20% - Accent5 4 6 4 3" xfId="36162"/>
    <cellStyle name="20% - Accent5 4 6 5" xfId="15149"/>
    <cellStyle name="20% - Accent5 4 6 5 2" xfId="43163"/>
    <cellStyle name="20% - Accent5 4 6 6" xfId="29159"/>
    <cellStyle name="20% - Accent5 4 7" xfId="2010"/>
    <cellStyle name="20% - Accent5 4 7 2" xfId="5519"/>
    <cellStyle name="20% - Accent5 4 7 2 2" xfId="12526"/>
    <cellStyle name="20% - Accent5 4 7 2 2 2" xfId="26530"/>
    <cellStyle name="20% - Accent5 4 7 2 2 2 2" xfId="54544"/>
    <cellStyle name="20% - Accent5 4 7 2 2 3" xfId="40540"/>
    <cellStyle name="20% - Accent5 4 7 2 3" xfId="19527"/>
    <cellStyle name="20% - Accent5 4 7 2 3 2" xfId="47541"/>
    <cellStyle name="20% - Accent5 4 7 2 4" xfId="33537"/>
    <cellStyle name="20% - Accent5 4 7 3" xfId="9025"/>
    <cellStyle name="20% - Accent5 4 7 3 2" xfId="23029"/>
    <cellStyle name="20% - Accent5 4 7 3 2 2" xfId="51043"/>
    <cellStyle name="20% - Accent5 4 7 3 3" xfId="37039"/>
    <cellStyle name="20% - Accent5 4 7 4" xfId="16026"/>
    <cellStyle name="20% - Accent5 4 7 4 2" xfId="44040"/>
    <cellStyle name="20% - Accent5 4 7 5" xfId="30036"/>
    <cellStyle name="20% - Accent5 4 8" xfId="3767"/>
    <cellStyle name="20% - Accent5 4 8 2" xfId="10774"/>
    <cellStyle name="20% - Accent5 4 8 2 2" xfId="24778"/>
    <cellStyle name="20% - Accent5 4 8 2 2 2" xfId="52792"/>
    <cellStyle name="20% - Accent5 4 8 2 3" xfId="38788"/>
    <cellStyle name="20% - Accent5 4 8 3" xfId="17775"/>
    <cellStyle name="20% - Accent5 4 8 3 2" xfId="45789"/>
    <cellStyle name="20% - Accent5 4 8 4" xfId="31785"/>
    <cellStyle name="20% - Accent5 4 9" xfId="7273"/>
    <cellStyle name="20% - Accent5 4 9 2" xfId="21277"/>
    <cellStyle name="20% - Accent5 4 9 2 2" xfId="49291"/>
    <cellStyle name="20% - Accent5 4 9 3" xfId="35287"/>
    <cellStyle name="20% - Accent5 5" xfId="290"/>
    <cellStyle name="20% - Accent5 5 2" xfId="583"/>
    <cellStyle name="20% - Accent5 5 2 2" xfId="1461"/>
    <cellStyle name="20% - Accent5 5 2 2 2" xfId="3229"/>
    <cellStyle name="20% - Accent5 5 2 2 2 2" xfId="6733"/>
    <cellStyle name="20% - Accent5 5 2 2 2 2 2" xfId="13740"/>
    <cellStyle name="20% - Accent5 5 2 2 2 2 2 2" xfId="27744"/>
    <cellStyle name="20% - Accent5 5 2 2 2 2 2 2 2" xfId="55758"/>
    <cellStyle name="20% - Accent5 5 2 2 2 2 2 3" xfId="41754"/>
    <cellStyle name="20% - Accent5 5 2 2 2 2 3" xfId="20741"/>
    <cellStyle name="20% - Accent5 5 2 2 2 2 3 2" xfId="48755"/>
    <cellStyle name="20% - Accent5 5 2 2 2 2 4" xfId="34751"/>
    <cellStyle name="20% - Accent5 5 2 2 2 3" xfId="10239"/>
    <cellStyle name="20% - Accent5 5 2 2 2 3 2" xfId="24243"/>
    <cellStyle name="20% - Accent5 5 2 2 2 3 2 2" xfId="52257"/>
    <cellStyle name="20% - Accent5 5 2 2 2 3 3" xfId="38253"/>
    <cellStyle name="20% - Accent5 5 2 2 2 4" xfId="17240"/>
    <cellStyle name="20% - Accent5 5 2 2 2 4 2" xfId="45254"/>
    <cellStyle name="20% - Accent5 5 2 2 2 5" xfId="31250"/>
    <cellStyle name="20% - Accent5 5 2 2 3" xfId="4981"/>
    <cellStyle name="20% - Accent5 5 2 2 3 2" xfId="11988"/>
    <cellStyle name="20% - Accent5 5 2 2 3 2 2" xfId="25992"/>
    <cellStyle name="20% - Accent5 5 2 2 3 2 2 2" xfId="54006"/>
    <cellStyle name="20% - Accent5 5 2 2 3 2 3" xfId="40002"/>
    <cellStyle name="20% - Accent5 5 2 2 3 3" xfId="18989"/>
    <cellStyle name="20% - Accent5 5 2 2 3 3 2" xfId="47003"/>
    <cellStyle name="20% - Accent5 5 2 2 3 4" xfId="32999"/>
    <cellStyle name="20% - Accent5 5 2 2 4" xfId="8487"/>
    <cellStyle name="20% - Accent5 5 2 2 4 2" xfId="22491"/>
    <cellStyle name="20% - Accent5 5 2 2 4 2 2" xfId="50505"/>
    <cellStyle name="20% - Accent5 5 2 2 4 3" xfId="36501"/>
    <cellStyle name="20% - Accent5 5 2 2 5" xfId="15488"/>
    <cellStyle name="20% - Accent5 5 2 2 5 2" xfId="43502"/>
    <cellStyle name="20% - Accent5 5 2 2 6" xfId="29498"/>
    <cellStyle name="20% - Accent5 5 2 3" xfId="2354"/>
    <cellStyle name="20% - Accent5 5 2 3 2" xfId="5858"/>
    <cellStyle name="20% - Accent5 5 2 3 2 2" xfId="12865"/>
    <cellStyle name="20% - Accent5 5 2 3 2 2 2" xfId="26869"/>
    <cellStyle name="20% - Accent5 5 2 3 2 2 2 2" xfId="54883"/>
    <cellStyle name="20% - Accent5 5 2 3 2 2 3" xfId="40879"/>
    <cellStyle name="20% - Accent5 5 2 3 2 3" xfId="19866"/>
    <cellStyle name="20% - Accent5 5 2 3 2 3 2" xfId="47880"/>
    <cellStyle name="20% - Accent5 5 2 3 2 4" xfId="33876"/>
    <cellStyle name="20% - Accent5 5 2 3 3" xfId="9364"/>
    <cellStyle name="20% - Accent5 5 2 3 3 2" xfId="23368"/>
    <cellStyle name="20% - Accent5 5 2 3 3 2 2" xfId="51382"/>
    <cellStyle name="20% - Accent5 5 2 3 3 3" xfId="37378"/>
    <cellStyle name="20% - Accent5 5 2 3 4" xfId="16365"/>
    <cellStyle name="20% - Accent5 5 2 3 4 2" xfId="44379"/>
    <cellStyle name="20% - Accent5 5 2 3 5" xfId="30375"/>
    <cellStyle name="20% - Accent5 5 2 4" xfId="4106"/>
    <cellStyle name="20% - Accent5 5 2 4 2" xfId="11113"/>
    <cellStyle name="20% - Accent5 5 2 4 2 2" xfId="25117"/>
    <cellStyle name="20% - Accent5 5 2 4 2 2 2" xfId="53131"/>
    <cellStyle name="20% - Accent5 5 2 4 2 3" xfId="39127"/>
    <cellStyle name="20% - Accent5 5 2 4 3" xfId="18114"/>
    <cellStyle name="20% - Accent5 5 2 4 3 2" xfId="46128"/>
    <cellStyle name="20% - Accent5 5 2 4 4" xfId="32124"/>
    <cellStyle name="20% - Accent5 5 2 5" xfId="7612"/>
    <cellStyle name="20% - Accent5 5 2 5 2" xfId="21616"/>
    <cellStyle name="20% - Accent5 5 2 5 2 2" xfId="49630"/>
    <cellStyle name="20% - Accent5 5 2 5 3" xfId="35626"/>
    <cellStyle name="20% - Accent5 5 2 6" xfId="14613"/>
    <cellStyle name="20% - Accent5 5 2 6 2" xfId="42627"/>
    <cellStyle name="20% - Accent5 5 2 7" xfId="28623"/>
    <cellStyle name="20% - Accent5 5 3" xfId="874"/>
    <cellStyle name="20% - Accent5 5 3 2" xfId="1752"/>
    <cellStyle name="20% - Accent5 5 3 2 2" xfId="3520"/>
    <cellStyle name="20% - Accent5 5 3 2 2 2" xfId="7024"/>
    <cellStyle name="20% - Accent5 5 3 2 2 2 2" xfId="14031"/>
    <cellStyle name="20% - Accent5 5 3 2 2 2 2 2" xfId="28035"/>
    <cellStyle name="20% - Accent5 5 3 2 2 2 2 2 2" xfId="56049"/>
    <cellStyle name="20% - Accent5 5 3 2 2 2 2 3" xfId="42045"/>
    <cellStyle name="20% - Accent5 5 3 2 2 2 3" xfId="21032"/>
    <cellStyle name="20% - Accent5 5 3 2 2 2 3 2" xfId="49046"/>
    <cellStyle name="20% - Accent5 5 3 2 2 2 4" xfId="35042"/>
    <cellStyle name="20% - Accent5 5 3 2 2 3" xfId="10530"/>
    <cellStyle name="20% - Accent5 5 3 2 2 3 2" xfId="24534"/>
    <cellStyle name="20% - Accent5 5 3 2 2 3 2 2" xfId="52548"/>
    <cellStyle name="20% - Accent5 5 3 2 2 3 3" xfId="38544"/>
    <cellStyle name="20% - Accent5 5 3 2 2 4" xfId="17531"/>
    <cellStyle name="20% - Accent5 5 3 2 2 4 2" xfId="45545"/>
    <cellStyle name="20% - Accent5 5 3 2 2 5" xfId="31541"/>
    <cellStyle name="20% - Accent5 5 3 2 3" xfId="5272"/>
    <cellStyle name="20% - Accent5 5 3 2 3 2" xfId="12279"/>
    <cellStyle name="20% - Accent5 5 3 2 3 2 2" xfId="26283"/>
    <cellStyle name="20% - Accent5 5 3 2 3 2 2 2" xfId="54297"/>
    <cellStyle name="20% - Accent5 5 3 2 3 2 3" xfId="40293"/>
    <cellStyle name="20% - Accent5 5 3 2 3 3" xfId="19280"/>
    <cellStyle name="20% - Accent5 5 3 2 3 3 2" xfId="47294"/>
    <cellStyle name="20% - Accent5 5 3 2 3 4" xfId="33290"/>
    <cellStyle name="20% - Accent5 5 3 2 4" xfId="8778"/>
    <cellStyle name="20% - Accent5 5 3 2 4 2" xfId="22782"/>
    <cellStyle name="20% - Accent5 5 3 2 4 2 2" xfId="50796"/>
    <cellStyle name="20% - Accent5 5 3 2 4 3" xfId="36792"/>
    <cellStyle name="20% - Accent5 5 3 2 5" xfId="15779"/>
    <cellStyle name="20% - Accent5 5 3 2 5 2" xfId="43793"/>
    <cellStyle name="20% - Accent5 5 3 2 6" xfId="29789"/>
    <cellStyle name="20% - Accent5 5 3 3" xfId="2645"/>
    <cellStyle name="20% - Accent5 5 3 3 2" xfId="6149"/>
    <cellStyle name="20% - Accent5 5 3 3 2 2" xfId="13156"/>
    <cellStyle name="20% - Accent5 5 3 3 2 2 2" xfId="27160"/>
    <cellStyle name="20% - Accent5 5 3 3 2 2 2 2" xfId="55174"/>
    <cellStyle name="20% - Accent5 5 3 3 2 2 3" xfId="41170"/>
    <cellStyle name="20% - Accent5 5 3 3 2 3" xfId="20157"/>
    <cellStyle name="20% - Accent5 5 3 3 2 3 2" xfId="48171"/>
    <cellStyle name="20% - Accent5 5 3 3 2 4" xfId="34167"/>
    <cellStyle name="20% - Accent5 5 3 3 3" xfId="9655"/>
    <cellStyle name="20% - Accent5 5 3 3 3 2" xfId="23659"/>
    <cellStyle name="20% - Accent5 5 3 3 3 2 2" xfId="51673"/>
    <cellStyle name="20% - Accent5 5 3 3 3 3" xfId="37669"/>
    <cellStyle name="20% - Accent5 5 3 3 4" xfId="16656"/>
    <cellStyle name="20% - Accent5 5 3 3 4 2" xfId="44670"/>
    <cellStyle name="20% - Accent5 5 3 3 5" xfId="30666"/>
    <cellStyle name="20% - Accent5 5 3 4" xfId="4397"/>
    <cellStyle name="20% - Accent5 5 3 4 2" xfId="11404"/>
    <cellStyle name="20% - Accent5 5 3 4 2 2" xfId="25408"/>
    <cellStyle name="20% - Accent5 5 3 4 2 2 2" xfId="53422"/>
    <cellStyle name="20% - Accent5 5 3 4 2 3" xfId="39418"/>
    <cellStyle name="20% - Accent5 5 3 4 3" xfId="18405"/>
    <cellStyle name="20% - Accent5 5 3 4 3 2" xfId="46419"/>
    <cellStyle name="20% - Accent5 5 3 4 4" xfId="32415"/>
    <cellStyle name="20% - Accent5 5 3 5" xfId="7903"/>
    <cellStyle name="20% - Accent5 5 3 5 2" xfId="21907"/>
    <cellStyle name="20% - Accent5 5 3 5 2 2" xfId="49921"/>
    <cellStyle name="20% - Accent5 5 3 5 3" xfId="35917"/>
    <cellStyle name="20% - Accent5 5 3 6" xfId="14904"/>
    <cellStyle name="20% - Accent5 5 3 6 2" xfId="42918"/>
    <cellStyle name="20% - Accent5 5 3 7" xfId="28914"/>
    <cellStyle name="20% - Accent5 5 4" xfId="1170"/>
    <cellStyle name="20% - Accent5 5 4 2" xfId="2938"/>
    <cellStyle name="20% - Accent5 5 4 2 2" xfId="6442"/>
    <cellStyle name="20% - Accent5 5 4 2 2 2" xfId="13449"/>
    <cellStyle name="20% - Accent5 5 4 2 2 2 2" xfId="27453"/>
    <cellStyle name="20% - Accent5 5 4 2 2 2 2 2" xfId="55467"/>
    <cellStyle name="20% - Accent5 5 4 2 2 2 3" xfId="41463"/>
    <cellStyle name="20% - Accent5 5 4 2 2 3" xfId="20450"/>
    <cellStyle name="20% - Accent5 5 4 2 2 3 2" xfId="48464"/>
    <cellStyle name="20% - Accent5 5 4 2 2 4" xfId="34460"/>
    <cellStyle name="20% - Accent5 5 4 2 3" xfId="9948"/>
    <cellStyle name="20% - Accent5 5 4 2 3 2" xfId="23952"/>
    <cellStyle name="20% - Accent5 5 4 2 3 2 2" xfId="51966"/>
    <cellStyle name="20% - Accent5 5 4 2 3 3" xfId="37962"/>
    <cellStyle name="20% - Accent5 5 4 2 4" xfId="16949"/>
    <cellStyle name="20% - Accent5 5 4 2 4 2" xfId="44963"/>
    <cellStyle name="20% - Accent5 5 4 2 5" xfId="30959"/>
    <cellStyle name="20% - Accent5 5 4 3" xfId="4690"/>
    <cellStyle name="20% - Accent5 5 4 3 2" xfId="11697"/>
    <cellStyle name="20% - Accent5 5 4 3 2 2" xfId="25701"/>
    <cellStyle name="20% - Accent5 5 4 3 2 2 2" xfId="53715"/>
    <cellStyle name="20% - Accent5 5 4 3 2 3" xfId="39711"/>
    <cellStyle name="20% - Accent5 5 4 3 3" xfId="18698"/>
    <cellStyle name="20% - Accent5 5 4 3 3 2" xfId="46712"/>
    <cellStyle name="20% - Accent5 5 4 3 4" xfId="32708"/>
    <cellStyle name="20% - Accent5 5 4 4" xfId="8196"/>
    <cellStyle name="20% - Accent5 5 4 4 2" xfId="22200"/>
    <cellStyle name="20% - Accent5 5 4 4 2 2" xfId="50214"/>
    <cellStyle name="20% - Accent5 5 4 4 3" xfId="36210"/>
    <cellStyle name="20% - Accent5 5 4 5" xfId="15197"/>
    <cellStyle name="20% - Accent5 5 4 5 2" xfId="43211"/>
    <cellStyle name="20% - Accent5 5 4 6" xfId="29207"/>
    <cellStyle name="20% - Accent5 5 5" xfId="2063"/>
    <cellStyle name="20% - Accent5 5 5 2" xfId="5567"/>
    <cellStyle name="20% - Accent5 5 5 2 2" xfId="12574"/>
    <cellStyle name="20% - Accent5 5 5 2 2 2" xfId="26578"/>
    <cellStyle name="20% - Accent5 5 5 2 2 2 2" xfId="54592"/>
    <cellStyle name="20% - Accent5 5 5 2 2 3" xfId="40588"/>
    <cellStyle name="20% - Accent5 5 5 2 3" xfId="19575"/>
    <cellStyle name="20% - Accent5 5 5 2 3 2" xfId="47589"/>
    <cellStyle name="20% - Accent5 5 5 2 4" xfId="33585"/>
    <cellStyle name="20% - Accent5 5 5 3" xfId="9073"/>
    <cellStyle name="20% - Accent5 5 5 3 2" xfId="23077"/>
    <cellStyle name="20% - Accent5 5 5 3 2 2" xfId="51091"/>
    <cellStyle name="20% - Accent5 5 5 3 3" xfId="37087"/>
    <cellStyle name="20% - Accent5 5 5 4" xfId="16074"/>
    <cellStyle name="20% - Accent5 5 5 4 2" xfId="44088"/>
    <cellStyle name="20% - Accent5 5 5 5" xfId="30084"/>
    <cellStyle name="20% - Accent5 5 6" xfId="3815"/>
    <cellStyle name="20% - Accent5 5 6 2" xfId="10822"/>
    <cellStyle name="20% - Accent5 5 6 2 2" xfId="24826"/>
    <cellStyle name="20% - Accent5 5 6 2 2 2" xfId="52840"/>
    <cellStyle name="20% - Accent5 5 6 2 3" xfId="38836"/>
    <cellStyle name="20% - Accent5 5 6 3" xfId="17823"/>
    <cellStyle name="20% - Accent5 5 6 3 2" xfId="45837"/>
    <cellStyle name="20% - Accent5 5 6 4" xfId="31833"/>
    <cellStyle name="20% - Accent5 5 7" xfId="7321"/>
    <cellStyle name="20% - Accent5 5 7 2" xfId="21325"/>
    <cellStyle name="20% - Accent5 5 7 2 2" xfId="49339"/>
    <cellStyle name="20% - Accent5 5 7 3" xfId="35335"/>
    <cellStyle name="20% - Accent5 5 8" xfId="14322"/>
    <cellStyle name="20% - Accent5 5 8 2" xfId="42336"/>
    <cellStyle name="20% - Accent5 5 9" xfId="28332"/>
    <cellStyle name="20% - Accent5 6" xfId="389"/>
    <cellStyle name="20% - Accent5 6 2" xfId="680"/>
    <cellStyle name="20% - Accent5 6 2 2" xfId="1558"/>
    <cellStyle name="20% - Accent5 6 2 2 2" xfId="3326"/>
    <cellStyle name="20% - Accent5 6 2 2 2 2" xfId="6830"/>
    <cellStyle name="20% - Accent5 6 2 2 2 2 2" xfId="13837"/>
    <cellStyle name="20% - Accent5 6 2 2 2 2 2 2" xfId="27841"/>
    <cellStyle name="20% - Accent5 6 2 2 2 2 2 2 2" xfId="55855"/>
    <cellStyle name="20% - Accent5 6 2 2 2 2 2 3" xfId="41851"/>
    <cellStyle name="20% - Accent5 6 2 2 2 2 3" xfId="20838"/>
    <cellStyle name="20% - Accent5 6 2 2 2 2 3 2" xfId="48852"/>
    <cellStyle name="20% - Accent5 6 2 2 2 2 4" xfId="34848"/>
    <cellStyle name="20% - Accent5 6 2 2 2 3" xfId="10336"/>
    <cellStyle name="20% - Accent5 6 2 2 2 3 2" xfId="24340"/>
    <cellStyle name="20% - Accent5 6 2 2 2 3 2 2" xfId="52354"/>
    <cellStyle name="20% - Accent5 6 2 2 2 3 3" xfId="38350"/>
    <cellStyle name="20% - Accent5 6 2 2 2 4" xfId="17337"/>
    <cellStyle name="20% - Accent5 6 2 2 2 4 2" xfId="45351"/>
    <cellStyle name="20% - Accent5 6 2 2 2 5" xfId="31347"/>
    <cellStyle name="20% - Accent5 6 2 2 3" xfId="5078"/>
    <cellStyle name="20% - Accent5 6 2 2 3 2" xfId="12085"/>
    <cellStyle name="20% - Accent5 6 2 2 3 2 2" xfId="26089"/>
    <cellStyle name="20% - Accent5 6 2 2 3 2 2 2" xfId="54103"/>
    <cellStyle name="20% - Accent5 6 2 2 3 2 3" xfId="40099"/>
    <cellStyle name="20% - Accent5 6 2 2 3 3" xfId="19086"/>
    <cellStyle name="20% - Accent5 6 2 2 3 3 2" xfId="47100"/>
    <cellStyle name="20% - Accent5 6 2 2 3 4" xfId="33096"/>
    <cellStyle name="20% - Accent5 6 2 2 4" xfId="8584"/>
    <cellStyle name="20% - Accent5 6 2 2 4 2" xfId="22588"/>
    <cellStyle name="20% - Accent5 6 2 2 4 2 2" xfId="50602"/>
    <cellStyle name="20% - Accent5 6 2 2 4 3" xfId="36598"/>
    <cellStyle name="20% - Accent5 6 2 2 5" xfId="15585"/>
    <cellStyle name="20% - Accent5 6 2 2 5 2" xfId="43599"/>
    <cellStyle name="20% - Accent5 6 2 2 6" xfId="29595"/>
    <cellStyle name="20% - Accent5 6 2 3" xfId="2451"/>
    <cellStyle name="20% - Accent5 6 2 3 2" xfId="5955"/>
    <cellStyle name="20% - Accent5 6 2 3 2 2" xfId="12962"/>
    <cellStyle name="20% - Accent5 6 2 3 2 2 2" xfId="26966"/>
    <cellStyle name="20% - Accent5 6 2 3 2 2 2 2" xfId="54980"/>
    <cellStyle name="20% - Accent5 6 2 3 2 2 3" xfId="40976"/>
    <cellStyle name="20% - Accent5 6 2 3 2 3" xfId="19963"/>
    <cellStyle name="20% - Accent5 6 2 3 2 3 2" xfId="47977"/>
    <cellStyle name="20% - Accent5 6 2 3 2 4" xfId="33973"/>
    <cellStyle name="20% - Accent5 6 2 3 3" xfId="9461"/>
    <cellStyle name="20% - Accent5 6 2 3 3 2" xfId="23465"/>
    <cellStyle name="20% - Accent5 6 2 3 3 2 2" xfId="51479"/>
    <cellStyle name="20% - Accent5 6 2 3 3 3" xfId="37475"/>
    <cellStyle name="20% - Accent5 6 2 3 4" xfId="16462"/>
    <cellStyle name="20% - Accent5 6 2 3 4 2" xfId="44476"/>
    <cellStyle name="20% - Accent5 6 2 3 5" xfId="30472"/>
    <cellStyle name="20% - Accent5 6 2 4" xfId="4203"/>
    <cellStyle name="20% - Accent5 6 2 4 2" xfId="11210"/>
    <cellStyle name="20% - Accent5 6 2 4 2 2" xfId="25214"/>
    <cellStyle name="20% - Accent5 6 2 4 2 2 2" xfId="53228"/>
    <cellStyle name="20% - Accent5 6 2 4 2 3" xfId="39224"/>
    <cellStyle name="20% - Accent5 6 2 4 3" xfId="18211"/>
    <cellStyle name="20% - Accent5 6 2 4 3 2" xfId="46225"/>
    <cellStyle name="20% - Accent5 6 2 4 4" xfId="32221"/>
    <cellStyle name="20% - Accent5 6 2 5" xfId="7709"/>
    <cellStyle name="20% - Accent5 6 2 5 2" xfId="21713"/>
    <cellStyle name="20% - Accent5 6 2 5 2 2" xfId="49727"/>
    <cellStyle name="20% - Accent5 6 2 5 3" xfId="35723"/>
    <cellStyle name="20% - Accent5 6 2 6" xfId="14710"/>
    <cellStyle name="20% - Accent5 6 2 6 2" xfId="42724"/>
    <cellStyle name="20% - Accent5 6 2 7" xfId="28720"/>
    <cellStyle name="20% - Accent5 6 3" xfId="971"/>
    <cellStyle name="20% - Accent5 6 3 2" xfId="1849"/>
    <cellStyle name="20% - Accent5 6 3 2 2" xfId="3617"/>
    <cellStyle name="20% - Accent5 6 3 2 2 2" xfId="7121"/>
    <cellStyle name="20% - Accent5 6 3 2 2 2 2" xfId="14128"/>
    <cellStyle name="20% - Accent5 6 3 2 2 2 2 2" xfId="28132"/>
    <cellStyle name="20% - Accent5 6 3 2 2 2 2 2 2" xfId="56146"/>
    <cellStyle name="20% - Accent5 6 3 2 2 2 2 3" xfId="42142"/>
    <cellStyle name="20% - Accent5 6 3 2 2 2 3" xfId="21129"/>
    <cellStyle name="20% - Accent5 6 3 2 2 2 3 2" xfId="49143"/>
    <cellStyle name="20% - Accent5 6 3 2 2 2 4" xfId="35139"/>
    <cellStyle name="20% - Accent5 6 3 2 2 3" xfId="10627"/>
    <cellStyle name="20% - Accent5 6 3 2 2 3 2" xfId="24631"/>
    <cellStyle name="20% - Accent5 6 3 2 2 3 2 2" xfId="52645"/>
    <cellStyle name="20% - Accent5 6 3 2 2 3 3" xfId="38641"/>
    <cellStyle name="20% - Accent5 6 3 2 2 4" xfId="17628"/>
    <cellStyle name="20% - Accent5 6 3 2 2 4 2" xfId="45642"/>
    <cellStyle name="20% - Accent5 6 3 2 2 5" xfId="31638"/>
    <cellStyle name="20% - Accent5 6 3 2 3" xfId="5369"/>
    <cellStyle name="20% - Accent5 6 3 2 3 2" xfId="12376"/>
    <cellStyle name="20% - Accent5 6 3 2 3 2 2" xfId="26380"/>
    <cellStyle name="20% - Accent5 6 3 2 3 2 2 2" xfId="54394"/>
    <cellStyle name="20% - Accent5 6 3 2 3 2 3" xfId="40390"/>
    <cellStyle name="20% - Accent5 6 3 2 3 3" xfId="19377"/>
    <cellStyle name="20% - Accent5 6 3 2 3 3 2" xfId="47391"/>
    <cellStyle name="20% - Accent5 6 3 2 3 4" xfId="33387"/>
    <cellStyle name="20% - Accent5 6 3 2 4" xfId="8875"/>
    <cellStyle name="20% - Accent5 6 3 2 4 2" xfId="22879"/>
    <cellStyle name="20% - Accent5 6 3 2 4 2 2" xfId="50893"/>
    <cellStyle name="20% - Accent5 6 3 2 4 3" xfId="36889"/>
    <cellStyle name="20% - Accent5 6 3 2 5" xfId="15876"/>
    <cellStyle name="20% - Accent5 6 3 2 5 2" xfId="43890"/>
    <cellStyle name="20% - Accent5 6 3 2 6" xfId="29886"/>
    <cellStyle name="20% - Accent5 6 3 3" xfId="2742"/>
    <cellStyle name="20% - Accent5 6 3 3 2" xfId="6246"/>
    <cellStyle name="20% - Accent5 6 3 3 2 2" xfId="13253"/>
    <cellStyle name="20% - Accent5 6 3 3 2 2 2" xfId="27257"/>
    <cellStyle name="20% - Accent5 6 3 3 2 2 2 2" xfId="55271"/>
    <cellStyle name="20% - Accent5 6 3 3 2 2 3" xfId="41267"/>
    <cellStyle name="20% - Accent5 6 3 3 2 3" xfId="20254"/>
    <cellStyle name="20% - Accent5 6 3 3 2 3 2" xfId="48268"/>
    <cellStyle name="20% - Accent5 6 3 3 2 4" xfId="34264"/>
    <cellStyle name="20% - Accent5 6 3 3 3" xfId="9752"/>
    <cellStyle name="20% - Accent5 6 3 3 3 2" xfId="23756"/>
    <cellStyle name="20% - Accent5 6 3 3 3 2 2" xfId="51770"/>
    <cellStyle name="20% - Accent5 6 3 3 3 3" xfId="37766"/>
    <cellStyle name="20% - Accent5 6 3 3 4" xfId="16753"/>
    <cellStyle name="20% - Accent5 6 3 3 4 2" xfId="44767"/>
    <cellStyle name="20% - Accent5 6 3 3 5" xfId="30763"/>
    <cellStyle name="20% - Accent5 6 3 4" xfId="4494"/>
    <cellStyle name="20% - Accent5 6 3 4 2" xfId="11501"/>
    <cellStyle name="20% - Accent5 6 3 4 2 2" xfId="25505"/>
    <cellStyle name="20% - Accent5 6 3 4 2 2 2" xfId="53519"/>
    <cellStyle name="20% - Accent5 6 3 4 2 3" xfId="39515"/>
    <cellStyle name="20% - Accent5 6 3 4 3" xfId="18502"/>
    <cellStyle name="20% - Accent5 6 3 4 3 2" xfId="46516"/>
    <cellStyle name="20% - Accent5 6 3 4 4" xfId="32512"/>
    <cellStyle name="20% - Accent5 6 3 5" xfId="8000"/>
    <cellStyle name="20% - Accent5 6 3 5 2" xfId="22004"/>
    <cellStyle name="20% - Accent5 6 3 5 2 2" xfId="50018"/>
    <cellStyle name="20% - Accent5 6 3 5 3" xfId="36014"/>
    <cellStyle name="20% - Accent5 6 3 6" xfId="15001"/>
    <cellStyle name="20% - Accent5 6 3 6 2" xfId="43015"/>
    <cellStyle name="20% - Accent5 6 3 7" xfId="29011"/>
    <cellStyle name="20% - Accent5 6 4" xfId="1267"/>
    <cellStyle name="20% - Accent5 6 4 2" xfId="3035"/>
    <cellStyle name="20% - Accent5 6 4 2 2" xfId="6539"/>
    <cellStyle name="20% - Accent5 6 4 2 2 2" xfId="13546"/>
    <cellStyle name="20% - Accent5 6 4 2 2 2 2" xfId="27550"/>
    <cellStyle name="20% - Accent5 6 4 2 2 2 2 2" xfId="55564"/>
    <cellStyle name="20% - Accent5 6 4 2 2 2 3" xfId="41560"/>
    <cellStyle name="20% - Accent5 6 4 2 2 3" xfId="20547"/>
    <cellStyle name="20% - Accent5 6 4 2 2 3 2" xfId="48561"/>
    <cellStyle name="20% - Accent5 6 4 2 2 4" xfId="34557"/>
    <cellStyle name="20% - Accent5 6 4 2 3" xfId="10045"/>
    <cellStyle name="20% - Accent5 6 4 2 3 2" xfId="24049"/>
    <cellStyle name="20% - Accent5 6 4 2 3 2 2" xfId="52063"/>
    <cellStyle name="20% - Accent5 6 4 2 3 3" xfId="38059"/>
    <cellStyle name="20% - Accent5 6 4 2 4" xfId="17046"/>
    <cellStyle name="20% - Accent5 6 4 2 4 2" xfId="45060"/>
    <cellStyle name="20% - Accent5 6 4 2 5" xfId="31056"/>
    <cellStyle name="20% - Accent5 6 4 3" xfId="4787"/>
    <cellStyle name="20% - Accent5 6 4 3 2" xfId="11794"/>
    <cellStyle name="20% - Accent5 6 4 3 2 2" xfId="25798"/>
    <cellStyle name="20% - Accent5 6 4 3 2 2 2" xfId="53812"/>
    <cellStyle name="20% - Accent5 6 4 3 2 3" xfId="39808"/>
    <cellStyle name="20% - Accent5 6 4 3 3" xfId="18795"/>
    <cellStyle name="20% - Accent5 6 4 3 3 2" xfId="46809"/>
    <cellStyle name="20% - Accent5 6 4 3 4" xfId="32805"/>
    <cellStyle name="20% - Accent5 6 4 4" xfId="8293"/>
    <cellStyle name="20% - Accent5 6 4 4 2" xfId="22297"/>
    <cellStyle name="20% - Accent5 6 4 4 2 2" xfId="50311"/>
    <cellStyle name="20% - Accent5 6 4 4 3" xfId="36307"/>
    <cellStyle name="20% - Accent5 6 4 5" xfId="15294"/>
    <cellStyle name="20% - Accent5 6 4 5 2" xfId="43308"/>
    <cellStyle name="20% - Accent5 6 4 6" xfId="29304"/>
    <cellStyle name="20% - Accent5 6 5" xfId="2160"/>
    <cellStyle name="20% - Accent5 6 5 2" xfId="5664"/>
    <cellStyle name="20% - Accent5 6 5 2 2" xfId="12671"/>
    <cellStyle name="20% - Accent5 6 5 2 2 2" xfId="26675"/>
    <cellStyle name="20% - Accent5 6 5 2 2 2 2" xfId="54689"/>
    <cellStyle name="20% - Accent5 6 5 2 2 3" xfId="40685"/>
    <cellStyle name="20% - Accent5 6 5 2 3" xfId="19672"/>
    <cellStyle name="20% - Accent5 6 5 2 3 2" xfId="47686"/>
    <cellStyle name="20% - Accent5 6 5 2 4" xfId="33682"/>
    <cellStyle name="20% - Accent5 6 5 3" xfId="9170"/>
    <cellStyle name="20% - Accent5 6 5 3 2" xfId="23174"/>
    <cellStyle name="20% - Accent5 6 5 3 2 2" xfId="51188"/>
    <cellStyle name="20% - Accent5 6 5 3 3" xfId="37184"/>
    <cellStyle name="20% - Accent5 6 5 4" xfId="16171"/>
    <cellStyle name="20% - Accent5 6 5 4 2" xfId="44185"/>
    <cellStyle name="20% - Accent5 6 5 5" xfId="30181"/>
    <cellStyle name="20% - Accent5 6 6" xfId="3912"/>
    <cellStyle name="20% - Accent5 6 6 2" xfId="10919"/>
    <cellStyle name="20% - Accent5 6 6 2 2" xfId="24923"/>
    <cellStyle name="20% - Accent5 6 6 2 2 2" xfId="52937"/>
    <cellStyle name="20% - Accent5 6 6 2 3" xfId="38933"/>
    <cellStyle name="20% - Accent5 6 6 3" xfId="17920"/>
    <cellStyle name="20% - Accent5 6 6 3 2" xfId="45934"/>
    <cellStyle name="20% - Accent5 6 6 4" xfId="31930"/>
    <cellStyle name="20% - Accent5 6 7" xfId="7418"/>
    <cellStyle name="20% - Accent5 6 7 2" xfId="21422"/>
    <cellStyle name="20% - Accent5 6 7 2 2" xfId="49436"/>
    <cellStyle name="20% - Accent5 6 7 3" xfId="35432"/>
    <cellStyle name="20% - Accent5 6 8" xfId="14419"/>
    <cellStyle name="20% - Accent5 6 8 2" xfId="42433"/>
    <cellStyle name="20% - Accent5 6 9" xfId="28429"/>
    <cellStyle name="20% - Accent5 7" xfId="486"/>
    <cellStyle name="20% - Accent5 7 2" xfId="1364"/>
    <cellStyle name="20% - Accent5 7 2 2" xfId="3132"/>
    <cellStyle name="20% - Accent5 7 2 2 2" xfId="6636"/>
    <cellStyle name="20% - Accent5 7 2 2 2 2" xfId="13643"/>
    <cellStyle name="20% - Accent5 7 2 2 2 2 2" xfId="27647"/>
    <cellStyle name="20% - Accent5 7 2 2 2 2 2 2" xfId="55661"/>
    <cellStyle name="20% - Accent5 7 2 2 2 2 3" xfId="41657"/>
    <cellStyle name="20% - Accent5 7 2 2 2 3" xfId="20644"/>
    <cellStyle name="20% - Accent5 7 2 2 2 3 2" xfId="48658"/>
    <cellStyle name="20% - Accent5 7 2 2 2 4" xfId="34654"/>
    <cellStyle name="20% - Accent5 7 2 2 3" xfId="10142"/>
    <cellStyle name="20% - Accent5 7 2 2 3 2" xfId="24146"/>
    <cellStyle name="20% - Accent5 7 2 2 3 2 2" xfId="52160"/>
    <cellStyle name="20% - Accent5 7 2 2 3 3" xfId="38156"/>
    <cellStyle name="20% - Accent5 7 2 2 4" xfId="17143"/>
    <cellStyle name="20% - Accent5 7 2 2 4 2" xfId="45157"/>
    <cellStyle name="20% - Accent5 7 2 2 5" xfId="31153"/>
    <cellStyle name="20% - Accent5 7 2 3" xfId="4884"/>
    <cellStyle name="20% - Accent5 7 2 3 2" xfId="11891"/>
    <cellStyle name="20% - Accent5 7 2 3 2 2" xfId="25895"/>
    <cellStyle name="20% - Accent5 7 2 3 2 2 2" xfId="53909"/>
    <cellStyle name="20% - Accent5 7 2 3 2 3" xfId="39905"/>
    <cellStyle name="20% - Accent5 7 2 3 3" xfId="18892"/>
    <cellStyle name="20% - Accent5 7 2 3 3 2" xfId="46906"/>
    <cellStyle name="20% - Accent5 7 2 3 4" xfId="32902"/>
    <cellStyle name="20% - Accent5 7 2 4" xfId="8390"/>
    <cellStyle name="20% - Accent5 7 2 4 2" xfId="22394"/>
    <cellStyle name="20% - Accent5 7 2 4 2 2" xfId="50408"/>
    <cellStyle name="20% - Accent5 7 2 4 3" xfId="36404"/>
    <cellStyle name="20% - Accent5 7 2 5" xfId="15391"/>
    <cellStyle name="20% - Accent5 7 2 5 2" xfId="43405"/>
    <cellStyle name="20% - Accent5 7 2 6" xfId="29401"/>
    <cellStyle name="20% - Accent5 7 3" xfId="2257"/>
    <cellStyle name="20% - Accent5 7 3 2" xfId="5761"/>
    <cellStyle name="20% - Accent5 7 3 2 2" xfId="12768"/>
    <cellStyle name="20% - Accent5 7 3 2 2 2" xfId="26772"/>
    <cellStyle name="20% - Accent5 7 3 2 2 2 2" xfId="54786"/>
    <cellStyle name="20% - Accent5 7 3 2 2 3" xfId="40782"/>
    <cellStyle name="20% - Accent5 7 3 2 3" xfId="19769"/>
    <cellStyle name="20% - Accent5 7 3 2 3 2" xfId="47783"/>
    <cellStyle name="20% - Accent5 7 3 2 4" xfId="33779"/>
    <cellStyle name="20% - Accent5 7 3 3" xfId="9267"/>
    <cellStyle name="20% - Accent5 7 3 3 2" xfId="23271"/>
    <cellStyle name="20% - Accent5 7 3 3 2 2" xfId="51285"/>
    <cellStyle name="20% - Accent5 7 3 3 3" xfId="37281"/>
    <cellStyle name="20% - Accent5 7 3 4" xfId="16268"/>
    <cellStyle name="20% - Accent5 7 3 4 2" xfId="44282"/>
    <cellStyle name="20% - Accent5 7 3 5" xfId="30278"/>
    <cellStyle name="20% - Accent5 7 4" xfId="4009"/>
    <cellStyle name="20% - Accent5 7 4 2" xfId="11016"/>
    <cellStyle name="20% - Accent5 7 4 2 2" xfId="25020"/>
    <cellStyle name="20% - Accent5 7 4 2 2 2" xfId="53034"/>
    <cellStyle name="20% - Accent5 7 4 2 3" xfId="39030"/>
    <cellStyle name="20% - Accent5 7 4 3" xfId="18017"/>
    <cellStyle name="20% - Accent5 7 4 3 2" xfId="46031"/>
    <cellStyle name="20% - Accent5 7 4 4" xfId="32027"/>
    <cellStyle name="20% - Accent5 7 5" xfId="7515"/>
    <cellStyle name="20% - Accent5 7 5 2" xfId="21519"/>
    <cellStyle name="20% - Accent5 7 5 2 2" xfId="49533"/>
    <cellStyle name="20% - Accent5 7 5 3" xfId="35529"/>
    <cellStyle name="20% - Accent5 7 6" xfId="14516"/>
    <cellStyle name="20% - Accent5 7 6 2" xfId="42530"/>
    <cellStyle name="20% - Accent5 7 7" xfId="28526"/>
    <cellStyle name="20% - Accent5 8" xfId="777"/>
    <cellStyle name="20% - Accent5 8 2" xfId="1655"/>
    <cellStyle name="20% - Accent5 8 2 2" xfId="3423"/>
    <cellStyle name="20% - Accent5 8 2 2 2" xfId="6927"/>
    <cellStyle name="20% - Accent5 8 2 2 2 2" xfId="13934"/>
    <cellStyle name="20% - Accent5 8 2 2 2 2 2" xfId="27938"/>
    <cellStyle name="20% - Accent5 8 2 2 2 2 2 2" xfId="55952"/>
    <cellStyle name="20% - Accent5 8 2 2 2 2 3" xfId="41948"/>
    <cellStyle name="20% - Accent5 8 2 2 2 3" xfId="20935"/>
    <cellStyle name="20% - Accent5 8 2 2 2 3 2" xfId="48949"/>
    <cellStyle name="20% - Accent5 8 2 2 2 4" xfId="34945"/>
    <cellStyle name="20% - Accent5 8 2 2 3" xfId="10433"/>
    <cellStyle name="20% - Accent5 8 2 2 3 2" xfId="24437"/>
    <cellStyle name="20% - Accent5 8 2 2 3 2 2" xfId="52451"/>
    <cellStyle name="20% - Accent5 8 2 2 3 3" xfId="38447"/>
    <cellStyle name="20% - Accent5 8 2 2 4" xfId="17434"/>
    <cellStyle name="20% - Accent5 8 2 2 4 2" xfId="45448"/>
    <cellStyle name="20% - Accent5 8 2 2 5" xfId="31444"/>
    <cellStyle name="20% - Accent5 8 2 3" xfId="5175"/>
    <cellStyle name="20% - Accent5 8 2 3 2" xfId="12182"/>
    <cellStyle name="20% - Accent5 8 2 3 2 2" xfId="26186"/>
    <cellStyle name="20% - Accent5 8 2 3 2 2 2" xfId="54200"/>
    <cellStyle name="20% - Accent5 8 2 3 2 3" xfId="40196"/>
    <cellStyle name="20% - Accent5 8 2 3 3" xfId="19183"/>
    <cellStyle name="20% - Accent5 8 2 3 3 2" xfId="47197"/>
    <cellStyle name="20% - Accent5 8 2 3 4" xfId="33193"/>
    <cellStyle name="20% - Accent5 8 2 4" xfId="8681"/>
    <cellStyle name="20% - Accent5 8 2 4 2" xfId="22685"/>
    <cellStyle name="20% - Accent5 8 2 4 2 2" xfId="50699"/>
    <cellStyle name="20% - Accent5 8 2 4 3" xfId="36695"/>
    <cellStyle name="20% - Accent5 8 2 5" xfId="15682"/>
    <cellStyle name="20% - Accent5 8 2 5 2" xfId="43696"/>
    <cellStyle name="20% - Accent5 8 2 6" xfId="29692"/>
    <cellStyle name="20% - Accent5 8 3" xfId="2548"/>
    <cellStyle name="20% - Accent5 8 3 2" xfId="6052"/>
    <cellStyle name="20% - Accent5 8 3 2 2" xfId="13059"/>
    <cellStyle name="20% - Accent5 8 3 2 2 2" xfId="27063"/>
    <cellStyle name="20% - Accent5 8 3 2 2 2 2" xfId="55077"/>
    <cellStyle name="20% - Accent5 8 3 2 2 3" xfId="41073"/>
    <cellStyle name="20% - Accent5 8 3 2 3" xfId="20060"/>
    <cellStyle name="20% - Accent5 8 3 2 3 2" xfId="48074"/>
    <cellStyle name="20% - Accent5 8 3 2 4" xfId="34070"/>
    <cellStyle name="20% - Accent5 8 3 3" xfId="9558"/>
    <cellStyle name="20% - Accent5 8 3 3 2" xfId="23562"/>
    <cellStyle name="20% - Accent5 8 3 3 2 2" xfId="51576"/>
    <cellStyle name="20% - Accent5 8 3 3 3" xfId="37572"/>
    <cellStyle name="20% - Accent5 8 3 4" xfId="16559"/>
    <cellStyle name="20% - Accent5 8 3 4 2" xfId="44573"/>
    <cellStyle name="20% - Accent5 8 3 5" xfId="30569"/>
    <cellStyle name="20% - Accent5 8 4" xfId="4300"/>
    <cellStyle name="20% - Accent5 8 4 2" xfId="11307"/>
    <cellStyle name="20% - Accent5 8 4 2 2" xfId="25311"/>
    <cellStyle name="20% - Accent5 8 4 2 2 2" xfId="53325"/>
    <cellStyle name="20% - Accent5 8 4 2 3" xfId="39321"/>
    <cellStyle name="20% - Accent5 8 4 3" xfId="18308"/>
    <cellStyle name="20% - Accent5 8 4 3 2" xfId="46322"/>
    <cellStyle name="20% - Accent5 8 4 4" xfId="32318"/>
    <cellStyle name="20% - Accent5 8 5" xfId="7806"/>
    <cellStyle name="20% - Accent5 8 5 2" xfId="21810"/>
    <cellStyle name="20% - Accent5 8 5 2 2" xfId="49824"/>
    <cellStyle name="20% - Accent5 8 5 3" xfId="35820"/>
    <cellStyle name="20% - Accent5 8 6" xfId="14807"/>
    <cellStyle name="20% - Accent5 8 6 2" xfId="42821"/>
    <cellStyle name="20% - Accent5 8 7" xfId="28817"/>
    <cellStyle name="20% - Accent5 9" xfId="1070"/>
    <cellStyle name="20% - Accent5 9 2" xfId="2841"/>
    <cellStyle name="20% - Accent5 9 2 2" xfId="6345"/>
    <cellStyle name="20% - Accent5 9 2 2 2" xfId="13352"/>
    <cellStyle name="20% - Accent5 9 2 2 2 2" xfId="27356"/>
    <cellStyle name="20% - Accent5 9 2 2 2 2 2" xfId="55370"/>
    <cellStyle name="20% - Accent5 9 2 2 2 3" xfId="41366"/>
    <cellStyle name="20% - Accent5 9 2 2 3" xfId="20353"/>
    <cellStyle name="20% - Accent5 9 2 2 3 2" xfId="48367"/>
    <cellStyle name="20% - Accent5 9 2 2 4" xfId="34363"/>
    <cellStyle name="20% - Accent5 9 2 3" xfId="9851"/>
    <cellStyle name="20% - Accent5 9 2 3 2" xfId="23855"/>
    <cellStyle name="20% - Accent5 9 2 3 2 2" xfId="51869"/>
    <cellStyle name="20% - Accent5 9 2 3 3" xfId="37865"/>
    <cellStyle name="20% - Accent5 9 2 4" xfId="16852"/>
    <cellStyle name="20% - Accent5 9 2 4 2" xfId="44866"/>
    <cellStyle name="20% - Accent5 9 2 5" xfId="30862"/>
    <cellStyle name="20% - Accent5 9 3" xfId="4593"/>
    <cellStyle name="20% - Accent5 9 3 2" xfId="11600"/>
    <cellStyle name="20% - Accent5 9 3 2 2" xfId="25604"/>
    <cellStyle name="20% - Accent5 9 3 2 2 2" xfId="53618"/>
    <cellStyle name="20% - Accent5 9 3 2 3" xfId="39614"/>
    <cellStyle name="20% - Accent5 9 3 3" xfId="18601"/>
    <cellStyle name="20% - Accent5 9 3 3 2" xfId="46615"/>
    <cellStyle name="20% - Accent5 9 3 4" xfId="32611"/>
    <cellStyle name="20% - Accent5 9 4" xfId="8099"/>
    <cellStyle name="20% - Accent5 9 4 2" xfId="22103"/>
    <cellStyle name="20% - Accent5 9 4 2 2" xfId="50117"/>
    <cellStyle name="20% - Accent5 9 4 3" xfId="36113"/>
    <cellStyle name="20% - Accent5 9 5" xfId="15100"/>
    <cellStyle name="20% - Accent5 9 5 2" xfId="43114"/>
    <cellStyle name="20% - Accent5 9 6" xfId="29110"/>
    <cellStyle name="20% - Accent6" xfId="56432" builtinId="50" customBuiltin="1"/>
    <cellStyle name="20% - Accent6 10" xfId="1951"/>
    <cellStyle name="20% - Accent6 10 2" xfId="5470"/>
    <cellStyle name="20% - Accent6 10 2 2" xfId="12477"/>
    <cellStyle name="20% - Accent6 10 2 2 2" xfId="26481"/>
    <cellStyle name="20% - Accent6 10 2 2 2 2" xfId="54495"/>
    <cellStyle name="20% - Accent6 10 2 2 3" xfId="40491"/>
    <cellStyle name="20% - Accent6 10 2 3" xfId="19478"/>
    <cellStyle name="20% - Accent6 10 2 3 2" xfId="47492"/>
    <cellStyle name="20% - Accent6 10 2 4" xfId="33488"/>
    <cellStyle name="20% - Accent6 10 3" xfId="8976"/>
    <cellStyle name="20% - Accent6 10 3 2" xfId="22980"/>
    <cellStyle name="20% - Accent6 10 3 2 2" xfId="50994"/>
    <cellStyle name="20% - Accent6 10 3 3" xfId="36990"/>
    <cellStyle name="20% - Accent6 10 4" xfId="15977"/>
    <cellStyle name="20% - Accent6 10 4 2" xfId="43991"/>
    <cellStyle name="20% - Accent6 10 5" xfId="29987"/>
    <cellStyle name="20% - Accent6 11" xfId="3717"/>
    <cellStyle name="20% - Accent6 11 2" xfId="10727"/>
    <cellStyle name="20% - Accent6 11 2 2" xfId="24731"/>
    <cellStyle name="20% - Accent6 11 2 2 2" xfId="52745"/>
    <cellStyle name="20% - Accent6 11 2 3" xfId="38741"/>
    <cellStyle name="20% - Accent6 11 3" xfId="17728"/>
    <cellStyle name="20% - Accent6 11 3 2" xfId="45742"/>
    <cellStyle name="20% - Accent6 11 4" xfId="31738"/>
    <cellStyle name="20% - Accent6 12" xfId="7223"/>
    <cellStyle name="20% - Accent6 12 2" xfId="21230"/>
    <cellStyle name="20% - Accent6 12 2 2" xfId="49244"/>
    <cellStyle name="20% - Accent6 12 3" xfId="35240"/>
    <cellStyle name="20% - Accent6 13" xfId="14227"/>
    <cellStyle name="20% - Accent6 13 2" xfId="42241"/>
    <cellStyle name="20% - Accent6 14" xfId="28236"/>
    <cellStyle name="20% - Accent6 15" xfId="56317"/>
    <cellStyle name="20% - Accent6 16" xfId="87"/>
    <cellStyle name="20% - Accent6 2" xfId="195"/>
    <cellStyle name="20% - Accent6 2 10" xfId="7258"/>
    <cellStyle name="20% - Accent6 2 10 2" xfId="21262"/>
    <cellStyle name="20% - Accent6 2 10 2 2" xfId="49276"/>
    <cellStyle name="20% - Accent6 2 10 3" xfId="35272"/>
    <cellStyle name="20% - Accent6 2 11" xfId="14259"/>
    <cellStyle name="20% - Accent6 2 11 2" xfId="42273"/>
    <cellStyle name="20% - Accent6 2 12" xfId="28269"/>
    <cellStyle name="20% - Accent6 2 13" xfId="56242"/>
    <cellStyle name="20% - Accent6 2 14" xfId="56294"/>
    <cellStyle name="20% - Accent6 2 15" xfId="56334"/>
    <cellStyle name="20% - Accent6 2 2" xfId="250"/>
    <cellStyle name="20% - Accent6 2 2 10" xfId="14308"/>
    <cellStyle name="20% - Accent6 2 2 10 2" xfId="42322"/>
    <cellStyle name="20% - Accent6 2 2 11" xfId="28318"/>
    <cellStyle name="20% - Accent6 2 2 2" xfId="375"/>
    <cellStyle name="20% - Accent6 2 2 2 2" xfId="666"/>
    <cellStyle name="20% - Accent6 2 2 2 2 2" xfId="1544"/>
    <cellStyle name="20% - Accent6 2 2 2 2 2 2" xfId="3312"/>
    <cellStyle name="20% - Accent6 2 2 2 2 2 2 2" xfId="6816"/>
    <cellStyle name="20% - Accent6 2 2 2 2 2 2 2 2" xfId="13823"/>
    <cellStyle name="20% - Accent6 2 2 2 2 2 2 2 2 2" xfId="27827"/>
    <cellStyle name="20% - Accent6 2 2 2 2 2 2 2 2 2 2" xfId="55841"/>
    <cellStyle name="20% - Accent6 2 2 2 2 2 2 2 2 3" xfId="41837"/>
    <cellStyle name="20% - Accent6 2 2 2 2 2 2 2 3" xfId="20824"/>
    <cellStyle name="20% - Accent6 2 2 2 2 2 2 2 3 2" xfId="48838"/>
    <cellStyle name="20% - Accent6 2 2 2 2 2 2 2 4" xfId="34834"/>
    <cellStyle name="20% - Accent6 2 2 2 2 2 2 3" xfId="10322"/>
    <cellStyle name="20% - Accent6 2 2 2 2 2 2 3 2" xfId="24326"/>
    <cellStyle name="20% - Accent6 2 2 2 2 2 2 3 2 2" xfId="52340"/>
    <cellStyle name="20% - Accent6 2 2 2 2 2 2 3 3" xfId="38336"/>
    <cellStyle name="20% - Accent6 2 2 2 2 2 2 4" xfId="17323"/>
    <cellStyle name="20% - Accent6 2 2 2 2 2 2 4 2" xfId="45337"/>
    <cellStyle name="20% - Accent6 2 2 2 2 2 2 5" xfId="31333"/>
    <cellStyle name="20% - Accent6 2 2 2 2 2 3" xfId="5064"/>
    <cellStyle name="20% - Accent6 2 2 2 2 2 3 2" xfId="12071"/>
    <cellStyle name="20% - Accent6 2 2 2 2 2 3 2 2" xfId="26075"/>
    <cellStyle name="20% - Accent6 2 2 2 2 2 3 2 2 2" xfId="54089"/>
    <cellStyle name="20% - Accent6 2 2 2 2 2 3 2 3" xfId="40085"/>
    <cellStyle name="20% - Accent6 2 2 2 2 2 3 3" xfId="19072"/>
    <cellStyle name="20% - Accent6 2 2 2 2 2 3 3 2" xfId="47086"/>
    <cellStyle name="20% - Accent6 2 2 2 2 2 3 4" xfId="33082"/>
    <cellStyle name="20% - Accent6 2 2 2 2 2 4" xfId="8570"/>
    <cellStyle name="20% - Accent6 2 2 2 2 2 4 2" xfId="22574"/>
    <cellStyle name="20% - Accent6 2 2 2 2 2 4 2 2" xfId="50588"/>
    <cellStyle name="20% - Accent6 2 2 2 2 2 4 3" xfId="36584"/>
    <cellStyle name="20% - Accent6 2 2 2 2 2 5" xfId="15571"/>
    <cellStyle name="20% - Accent6 2 2 2 2 2 5 2" xfId="43585"/>
    <cellStyle name="20% - Accent6 2 2 2 2 2 6" xfId="29581"/>
    <cellStyle name="20% - Accent6 2 2 2 2 3" xfId="2437"/>
    <cellStyle name="20% - Accent6 2 2 2 2 3 2" xfId="5941"/>
    <cellStyle name="20% - Accent6 2 2 2 2 3 2 2" xfId="12948"/>
    <cellStyle name="20% - Accent6 2 2 2 2 3 2 2 2" xfId="26952"/>
    <cellStyle name="20% - Accent6 2 2 2 2 3 2 2 2 2" xfId="54966"/>
    <cellStyle name="20% - Accent6 2 2 2 2 3 2 2 3" xfId="40962"/>
    <cellStyle name="20% - Accent6 2 2 2 2 3 2 3" xfId="19949"/>
    <cellStyle name="20% - Accent6 2 2 2 2 3 2 3 2" xfId="47963"/>
    <cellStyle name="20% - Accent6 2 2 2 2 3 2 4" xfId="33959"/>
    <cellStyle name="20% - Accent6 2 2 2 2 3 3" xfId="9447"/>
    <cellStyle name="20% - Accent6 2 2 2 2 3 3 2" xfId="23451"/>
    <cellStyle name="20% - Accent6 2 2 2 2 3 3 2 2" xfId="51465"/>
    <cellStyle name="20% - Accent6 2 2 2 2 3 3 3" xfId="37461"/>
    <cellStyle name="20% - Accent6 2 2 2 2 3 4" xfId="16448"/>
    <cellStyle name="20% - Accent6 2 2 2 2 3 4 2" xfId="44462"/>
    <cellStyle name="20% - Accent6 2 2 2 2 3 5" xfId="30458"/>
    <cellStyle name="20% - Accent6 2 2 2 2 4" xfId="4189"/>
    <cellStyle name="20% - Accent6 2 2 2 2 4 2" xfId="11196"/>
    <cellStyle name="20% - Accent6 2 2 2 2 4 2 2" xfId="25200"/>
    <cellStyle name="20% - Accent6 2 2 2 2 4 2 2 2" xfId="53214"/>
    <cellStyle name="20% - Accent6 2 2 2 2 4 2 3" xfId="39210"/>
    <cellStyle name="20% - Accent6 2 2 2 2 4 3" xfId="18197"/>
    <cellStyle name="20% - Accent6 2 2 2 2 4 3 2" xfId="46211"/>
    <cellStyle name="20% - Accent6 2 2 2 2 4 4" xfId="32207"/>
    <cellStyle name="20% - Accent6 2 2 2 2 5" xfId="7695"/>
    <cellStyle name="20% - Accent6 2 2 2 2 5 2" xfId="21699"/>
    <cellStyle name="20% - Accent6 2 2 2 2 5 2 2" xfId="49713"/>
    <cellStyle name="20% - Accent6 2 2 2 2 5 3" xfId="35709"/>
    <cellStyle name="20% - Accent6 2 2 2 2 6" xfId="14696"/>
    <cellStyle name="20% - Accent6 2 2 2 2 6 2" xfId="42710"/>
    <cellStyle name="20% - Accent6 2 2 2 2 7" xfId="28706"/>
    <cellStyle name="20% - Accent6 2 2 2 3" xfId="957"/>
    <cellStyle name="20% - Accent6 2 2 2 3 2" xfId="1835"/>
    <cellStyle name="20% - Accent6 2 2 2 3 2 2" xfId="3603"/>
    <cellStyle name="20% - Accent6 2 2 2 3 2 2 2" xfId="7107"/>
    <cellStyle name="20% - Accent6 2 2 2 3 2 2 2 2" xfId="14114"/>
    <cellStyle name="20% - Accent6 2 2 2 3 2 2 2 2 2" xfId="28118"/>
    <cellStyle name="20% - Accent6 2 2 2 3 2 2 2 2 2 2" xfId="56132"/>
    <cellStyle name="20% - Accent6 2 2 2 3 2 2 2 2 3" xfId="42128"/>
    <cellStyle name="20% - Accent6 2 2 2 3 2 2 2 3" xfId="21115"/>
    <cellStyle name="20% - Accent6 2 2 2 3 2 2 2 3 2" xfId="49129"/>
    <cellStyle name="20% - Accent6 2 2 2 3 2 2 2 4" xfId="35125"/>
    <cellStyle name="20% - Accent6 2 2 2 3 2 2 3" xfId="10613"/>
    <cellStyle name="20% - Accent6 2 2 2 3 2 2 3 2" xfId="24617"/>
    <cellStyle name="20% - Accent6 2 2 2 3 2 2 3 2 2" xfId="52631"/>
    <cellStyle name="20% - Accent6 2 2 2 3 2 2 3 3" xfId="38627"/>
    <cellStyle name="20% - Accent6 2 2 2 3 2 2 4" xfId="17614"/>
    <cellStyle name="20% - Accent6 2 2 2 3 2 2 4 2" xfId="45628"/>
    <cellStyle name="20% - Accent6 2 2 2 3 2 2 5" xfId="31624"/>
    <cellStyle name="20% - Accent6 2 2 2 3 2 3" xfId="5355"/>
    <cellStyle name="20% - Accent6 2 2 2 3 2 3 2" xfId="12362"/>
    <cellStyle name="20% - Accent6 2 2 2 3 2 3 2 2" xfId="26366"/>
    <cellStyle name="20% - Accent6 2 2 2 3 2 3 2 2 2" xfId="54380"/>
    <cellStyle name="20% - Accent6 2 2 2 3 2 3 2 3" xfId="40376"/>
    <cellStyle name="20% - Accent6 2 2 2 3 2 3 3" xfId="19363"/>
    <cellStyle name="20% - Accent6 2 2 2 3 2 3 3 2" xfId="47377"/>
    <cellStyle name="20% - Accent6 2 2 2 3 2 3 4" xfId="33373"/>
    <cellStyle name="20% - Accent6 2 2 2 3 2 4" xfId="8861"/>
    <cellStyle name="20% - Accent6 2 2 2 3 2 4 2" xfId="22865"/>
    <cellStyle name="20% - Accent6 2 2 2 3 2 4 2 2" xfId="50879"/>
    <cellStyle name="20% - Accent6 2 2 2 3 2 4 3" xfId="36875"/>
    <cellStyle name="20% - Accent6 2 2 2 3 2 5" xfId="15862"/>
    <cellStyle name="20% - Accent6 2 2 2 3 2 5 2" xfId="43876"/>
    <cellStyle name="20% - Accent6 2 2 2 3 2 6" xfId="29872"/>
    <cellStyle name="20% - Accent6 2 2 2 3 3" xfId="2728"/>
    <cellStyle name="20% - Accent6 2 2 2 3 3 2" xfId="6232"/>
    <cellStyle name="20% - Accent6 2 2 2 3 3 2 2" xfId="13239"/>
    <cellStyle name="20% - Accent6 2 2 2 3 3 2 2 2" xfId="27243"/>
    <cellStyle name="20% - Accent6 2 2 2 3 3 2 2 2 2" xfId="55257"/>
    <cellStyle name="20% - Accent6 2 2 2 3 3 2 2 3" xfId="41253"/>
    <cellStyle name="20% - Accent6 2 2 2 3 3 2 3" xfId="20240"/>
    <cellStyle name="20% - Accent6 2 2 2 3 3 2 3 2" xfId="48254"/>
    <cellStyle name="20% - Accent6 2 2 2 3 3 2 4" xfId="34250"/>
    <cellStyle name="20% - Accent6 2 2 2 3 3 3" xfId="9738"/>
    <cellStyle name="20% - Accent6 2 2 2 3 3 3 2" xfId="23742"/>
    <cellStyle name="20% - Accent6 2 2 2 3 3 3 2 2" xfId="51756"/>
    <cellStyle name="20% - Accent6 2 2 2 3 3 3 3" xfId="37752"/>
    <cellStyle name="20% - Accent6 2 2 2 3 3 4" xfId="16739"/>
    <cellStyle name="20% - Accent6 2 2 2 3 3 4 2" xfId="44753"/>
    <cellStyle name="20% - Accent6 2 2 2 3 3 5" xfId="30749"/>
    <cellStyle name="20% - Accent6 2 2 2 3 4" xfId="4480"/>
    <cellStyle name="20% - Accent6 2 2 2 3 4 2" xfId="11487"/>
    <cellStyle name="20% - Accent6 2 2 2 3 4 2 2" xfId="25491"/>
    <cellStyle name="20% - Accent6 2 2 2 3 4 2 2 2" xfId="53505"/>
    <cellStyle name="20% - Accent6 2 2 2 3 4 2 3" xfId="39501"/>
    <cellStyle name="20% - Accent6 2 2 2 3 4 3" xfId="18488"/>
    <cellStyle name="20% - Accent6 2 2 2 3 4 3 2" xfId="46502"/>
    <cellStyle name="20% - Accent6 2 2 2 3 4 4" xfId="32498"/>
    <cellStyle name="20% - Accent6 2 2 2 3 5" xfId="7986"/>
    <cellStyle name="20% - Accent6 2 2 2 3 5 2" xfId="21990"/>
    <cellStyle name="20% - Accent6 2 2 2 3 5 2 2" xfId="50004"/>
    <cellStyle name="20% - Accent6 2 2 2 3 5 3" xfId="36000"/>
    <cellStyle name="20% - Accent6 2 2 2 3 6" xfId="14987"/>
    <cellStyle name="20% - Accent6 2 2 2 3 6 2" xfId="43001"/>
    <cellStyle name="20% - Accent6 2 2 2 3 7" xfId="28997"/>
    <cellStyle name="20% - Accent6 2 2 2 4" xfId="1253"/>
    <cellStyle name="20% - Accent6 2 2 2 4 2" xfId="3021"/>
    <cellStyle name="20% - Accent6 2 2 2 4 2 2" xfId="6525"/>
    <cellStyle name="20% - Accent6 2 2 2 4 2 2 2" xfId="13532"/>
    <cellStyle name="20% - Accent6 2 2 2 4 2 2 2 2" xfId="27536"/>
    <cellStyle name="20% - Accent6 2 2 2 4 2 2 2 2 2" xfId="55550"/>
    <cellStyle name="20% - Accent6 2 2 2 4 2 2 2 3" xfId="41546"/>
    <cellStyle name="20% - Accent6 2 2 2 4 2 2 3" xfId="20533"/>
    <cellStyle name="20% - Accent6 2 2 2 4 2 2 3 2" xfId="48547"/>
    <cellStyle name="20% - Accent6 2 2 2 4 2 2 4" xfId="34543"/>
    <cellStyle name="20% - Accent6 2 2 2 4 2 3" xfId="10031"/>
    <cellStyle name="20% - Accent6 2 2 2 4 2 3 2" xfId="24035"/>
    <cellStyle name="20% - Accent6 2 2 2 4 2 3 2 2" xfId="52049"/>
    <cellStyle name="20% - Accent6 2 2 2 4 2 3 3" xfId="38045"/>
    <cellStyle name="20% - Accent6 2 2 2 4 2 4" xfId="17032"/>
    <cellStyle name="20% - Accent6 2 2 2 4 2 4 2" xfId="45046"/>
    <cellStyle name="20% - Accent6 2 2 2 4 2 5" xfId="31042"/>
    <cellStyle name="20% - Accent6 2 2 2 4 3" xfId="4773"/>
    <cellStyle name="20% - Accent6 2 2 2 4 3 2" xfId="11780"/>
    <cellStyle name="20% - Accent6 2 2 2 4 3 2 2" xfId="25784"/>
    <cellStyle name="20% - Accent6 2 2 2 4 3 2 2 2" xfId="53798"/>
    <cellStyle name="20% - Accent6 2 2 2 4 3 2 3" xfId="39794"/>
    <cellStyle name="20% - Accent6 2 2 2 4 3 3" xfId="18781"/>
    <cellStyle name="20% - Accent6 2 2 2 4 3 3 2" xfId="46795"/>
    <cellStyle name="20% - Accent6 2 2 2 4 3 4" xfId="32791"/>
    <cellStyle name="20% - Accent6 2 2 2 4 4" xfId="8279"/>
    <cellStyle name="20% - Accent6 2 2 2 4 4 2" xfId="22283"/>
    <cellStyle name="20% - Accent6 2 2 2 4 4 2 2" xfId="50297"/>
    <cellStyle name="20% - Accent6 2 2 2 4 4 3" xfId="36293"/>
    <cellStyle name="20% - Accent6 2 2 2 4 5" xfId="15280"/>
    <cellStyle name="20% - Accent6 2 2 2 4 5 2" xfId="43294"/>
    <cellStyle name="20% - Accent6 2 2 2 4 6" xfId="29290"/>
    <cellStyle name="20% - Accent6 2 2 2 5" xfId="2146"/>
    <cellStyle name="20% - Accent6 2 2 2 5 2" xfId="5650"/>
    <cellStyle name="20% - Accent6 2 2 2 5 2 2" xfId="12657"/>
    <cellStyle name="20% - Accent6 2 2 2 5 2 2 2" xfId="26661"/>
    <cellStyle name="20% - Accent6 2 2 2 5 2 2 2 2" xfId="54675"/>
    <cellStyle name="20% - Accent6 2 2 2 5 2 2 3" xfId="40671"/>
    <cellStyle name="20% - Accent6 2 2 2 5 2 3" xfId="19658"/>
    <cellStyle name="20% - Accent6 2 2 2 5 2 3 2" xfId="47672"/>
    <cellStyle name="20% - Accent6 2 2 2 5 2 4" xfId="33668"/>
    <cellStyle name="20% - Accent6 2 2 2 5 3" xfId="9156"/>
    <cellStyle name="20% - Accent6 2 2 2 5 3 2" xfId="23160"/>
    <cellStyle name="20% - Accent6 2 2 2 5 3 2 2" xfId="51174"/>
    <cellStyle name="20% - Accent6 2 2 2 5 3 3" xfId="37170"/>
    <cellStyle name="20% - Accent6 2 2 2 5 4" xfId="16157"/>
    <cellStyle name="20% - Accent6 2 2 2 5 4 2" xfId="44171"/>
    <cellStyle name="20% - Accent6 2 2 2 5 5" xfId="30167"/>
    <cellStyle name="20% - Accent6 2 2 2 6" xfId="3898"/>
    <cellStyle name="20% - Accent6 2 2 2 6 2" xfId="10905"/>
    <cellStyle name="20% - Accent6 2 2 2 6 2 2" xfId="24909"/>
    <cellStyle name="20% - Accent6 2 2 2 6 2 2 2" xfId="52923"/>
    <cellStyle name="20% - Accent6 2 2 2 6 2 3" xfId="38919"/>
    <cellStyle name="20% - Accent6 2 2 2 6 3" xfId="17906"/>
    <cellStyle name="20% - Accent6 2 2 2 6 3 2" xfId="45920"/>
    <cellStyle name="20% - Accent6 2 2 2 6 4" xfId="31916"/>
    <cellStyle name="20% - Accent6 2 2 2 7" xfId="7404"/>
    <cellStyle name="20% - Accent6 2 2 2 7 2" xfId="21408"/>
    <cellStyle name="20% - Accent6 2 2 2 7 2 2" xfId="49422"/>
    <cellStyle name="20% - Accent6 2 2 2 7 3" xfId="35418"/>
    <cellStyle name="20% - Accent6 2 2 2 8" xfId="14405"/>
    <cellStyle name="20% - Accent6 2 2 2 8 2" xfId="42419"/>
    <cellStyle name="20% - Accent6 2 2 2 9" xfId="28415"/>
    <cellStyle name="20% - Accent6 2 2 3" xfId="472"/>
    <cellStyle name="20% - Accent6 2 2 3 2" xfId="763"/>
    <cellStyle name="20% - Accent6 2 2 3 2 2" xfId="1641"/>
    <cellStyle name="20% - Accent6 2 2 3 2 2 2" xfId="3409"/>
    <cellStyle name="20% - Accent6 2 2 3 2 2 2 2" xfId="6913"/>
    <cellStyle name="20% - Accent6 2 2 3 2 2 2 2 2" xfId="13920"/>
    <cellStyle name="20% - Accent6 2 2 3 2 2 2 2 2 2" xfId="27924"/>
    <cellStyle name="20% - Accent6 2 2 3 2 2 2 2 2 2 2" xfId="55938"/>
    <cellStyle name="20% - Accent6 2 2 3 2 2 2 2 2 3" xfId="41934"/>
    <cellStyle name="20% - Accent6 2 2 3 2 2 2 2 3" xfId="20921"/>
    <cellStyle name="20% - Accent6 2 2 3 2 2 2 2 3 2" xfId="48935"/>
    <cellStyle name="20% - Accent6 2 2 3 2 2 2 2 4" xfId="34931"/>
    <cellStyle name="20% - Accent6 2 2 3 2 2 2 3" xfId="10419"/>
    <cellStyle name="20% - Accent6 2 2 3 2 2 2 3 2" xfId="24423"/>
    <cellStyle name="20% - Accent6 2 2 3 2 2 2 3 2 2" xfId="52437"/>
    <cellStyle name="20% - Accent6 2 2 3 2 2 2 3 3" xfId="38433"/>
    <cellStyle name="20% - Accent6 2 2 3 2 2 2 4" xfId="17420"/>
    <cellStyle name="20% - Accent6 2 2 3 2 2 2 4 2" xfId="45434"/>
    <cellStyle name="20% - Accent6 2 2 3 2 2 2 5" xfId="31430"/>
    <cellStyle name="20% - Accent6 2 2 3 2 2 3" xfId="5161"/>
    <cellStyle name="20% - Accent6 2 2 3 2 2 3 2" xfId="12168"/>
    <cellStyle name="20% - Accent6 2 2 3 2 2 3 2 2" xfId="26172"/>
    <cellStyle name="20% - Accent6 2 2 3 2 2 3 2 2 2" xfId="54186"/>
    <cellStyle name="20% - Accent6 2 2 3 2 2 3 2 3" xfId="40182"/>
    <cellStyle name="20% - Accent6 2 2 3 2 2 3 3" xfId="19169"/>
    <cellStyle name="20% - Accent6 2 2 3 2 2 3 3 2" xfId="47183"/>
    <cellStyle name="20% - Accent6 2 2 3 2 2 3 4" xfId="33179"/>
    <cellStyle name="20% - Accent6 2 2 3 2 2 4" xfId="8667"/>
    <cellStyle name="20% - Accent6 2 2 3 2 2 4 2" xfId="22671"/>
    <cellStyle name="20% - Accent6 2 2 3 2 2 4 2 2" xfId="50685"/>
    <cellStyle name="20% - Accent6 2 2 3 2 2 4 3" xfId="36681"/>
    <cellStyle name="20% - Accent6 2 2 3 2 2 5" xfId="15668"/>
    <cellStyle name="20% - Accent6 2 2 3 2 2 5 2" xfId="43682"/>
    <cellStyle name="20% - Accent6 2 2 3 2 2 6" xfId="29678"/>
    <cellStyle name="20% - Accent6 2 2 3 2 3" xfId="2534"/>
    <cellStyle name="20% - Accent6 2 2 3 2 3 2" xfId="6038"/>
    <cellStyle name="20% - Accent6 2 2 3 2 3 2 2" xfId="13045"/>
    <cellStyle name="20% - Accent6 2 2 3 2 3 2 2 2" xfId="27049"/>
    <cellStyle name="20% - Accent6 2 2 3 2 3 2 2 2 2" xfId="55063"/>
    <cellStyle name="20% - Accent6 2 2 3 2 3 2 2 3" xfId="41059"/>
    <cellStyle name="20% - Accent6 2 2 3 2 3 2 3" xfId="20046"/>
    <cellStyle name="20% - Accent6 2 2 3 2 3 2 3 2" xfId="48060"/>
    <cellStyle name="20% - Accent6 2 2 3 2 3 2 4" xfId="34056"/>
    <cellStyle name="20% - Accent6 2 2 3 2 3 3" xfId="9544"/>
    <cellStyle name="20% - Accent6 2 2 3 2 3 3 2" xfId="23548"/>
    <cellStyle name="20% - Accent6 2 2 3 2 3 3 2 2" xfId="51562"/>
    <cellStyle name="20% - Accent6 2 2 3 2 3 3 3" xfId="37558"/>
    <cellStyle name="20% - Accent6 2 2 3 2 3 4" xfId="16545"/>
    <cellStyle name="20% - Accent6 2 2 3 2 3 4 2" xfId="44559"/>
    <cellStyle name="20% - Accent6 2 2 3 2 3 5" xfId="30555"/>
    <cellStyle name="20% - Accent6 2 2 3 2 4" xfId="4286"/>
    <cellStyle name="20% - Accent6 2 2 3 2 4 2" xfId="11293"/>
    <cellStyle name="20% - Accent6 2 2 3 2 4 2 2" xfId="25297"/>
    <cellStyle name="20% - Accent6 2 2 3 2 4 2 2 2" xfId="53311"/>
    <cellStyle name="20% - Accent6 2 2 3 2 4 2 3" xfId="39307"/>
    <cellStyle name="20% - Accent6 2 2 3 2 4 3" xfId="18294"/>
    <cellStyle name="20% - Accent6 2 2 3 2 4 3 2" xfId="46308"/>
    <cellStyle name="20% - Accent6 2 2 3 2 4 4" xfId="32304"/>
    <cellStyle name="20% - Accent6 2 2 3 2 5" xfId="7792"/>
    <cellStyle name="20% - Accent6 2 2 3 2 5 2" xfId="21796"/>
    <cellStyle name="20% - Accent6 2 2 3 2 5 2 2" xfId="49810"/>
    <cellStyle name="20% - Accent6 2 2 3 2 5 3" xfId="35806"/>
    <cellStyle name="20% - Accent6 2 2 3 2 6" xfId="14793"/>
    <cellStyle name="20% - Accent6 2 2 3 2 6 2" xfId="42807"/>
    <cellStyle name="20% - Accent6 2 2 3 2 7" xfId="28803"/>
    <cellStyle name="20% - Accent6 2 2 3 3" xfId="1054"/>
    <cellStyle name="20% - Accent6 2 2 3 3 2" xfId="1932"/>
    <cellStyle name="20% - Accent6 2 2 3 3 2 2" xfId="3700"/>
    <cellStyle name="20% - Accent6 2 2 3 3 2 2 2" xfId="7204"/>
    <cellStyle name="20% - Accent6 2 2 3 3 2 2 2 2" xfId="14211"/>
    <cellStyle name="20% - Accent6 2 2 3 3 2 2 2 2 2" xfId="28215"/>
    <cellStyle name="20% - Accent6 2 2 3 3 2 2 2 2 2 2" xfId="56229"/>
    <cellStyle name="20% - Accent6 2 2 3 3 2 2 2 2 3" xfId="42225"/>
    <cellStyle name="20% - Accent6 2 2 3 3 2 2 2 3" xfId="21212"/>
    <cellStyle name="20% - Accent6 2 2 3 3 2 2 2 3 2" xfId="49226"/>
    <cellStyle name="20% - Accent6 2 2 3 3 2 2 2 4" xfId="35222"/>
    <cellStyle name="20% - Accent6 2 2 3 3 2 2 3" xfId="10710"/>
    <cellStyle name="20% - Accent6 2 2 3 3 2 2 3 2" xfId="24714"/>
    <cellStyle name="20% - Accent6 2 2 3 3 2 2 3 2 2" xfId="52728"/>
    <cellStyle name="20% - Accent6 2 2 3 3 2 2 3 3" xfId="38724"/>
    <cellStyle name="20% - Accent6 2 2 3 3 2 2 4" xfId="17711"/>
    <cellStyle name="20% - Accent6 2 2 3 3 2 2 4 2" xfId="45725"/>
    <cellStyle name="20% - Accent6 2 2 3 3 2 2 5" xfId="31721"/>
    <cellStyle name="20% - Accent6 2 2 3 3 2 3" xfId="5452"/>
    <cellStyle name="20% - Accent6 2 2 3 3 2 3 2" xfId="12459"/>
    <cellStyle name="20% - Accent6 2 2 3 3 2 3 2 2" xfId="26463"/>
    <cellStyle name="20% - Accent6 2 2 3 3 2 3 2 2 2" xfId="54477"/>
    <cellStyle name="20% - Accent6 2 2 3 3 2 3 2 3" xfId="40473"/>
    <cellStyle name="20% - Accent6 2 2 3 3 2 3 3" xfId="19460"/>
    <cellStyle name="20% - Accent6 2 2 3 3 2 3 3 2" xfId="47474"/>
    <cellStyle name="20% - Accent6 2 2 3 3 2 3 4" xfId="33470"/>
    <cellStyle name="20% - Accent6 2 2 3 3 2 4" xfId="8958"/>
    <cellStyle name="20% - Accent6 2 2 3 3 2 4 2" xfId="22962"/>
    <cellStyle name="20% - Accent6 2 2 3 3 2 4 2 2" xfId="50976"/>
    <cellStyle name="20% - Accent6 2 2 3 3 2 4 3" xfId="36972"/>
    <cellStyle name="20% - Accent6 2 2 3 3 2 5" xfId="15959"/>
    <cellStyle name="20% - Accent6 2 2 3 3 2 5 2" xfId="43973"/>
    <cellStyle name="20% - Accent6 2 2 3 3 2 6" xfId="29969"/>
    <cellStyle name="20% - Accent6 2 2 3 3 3" xfId="2825"/>
    <cellStyle name="20% - Accent6 2 2 3 3 3 2" xfId="6329"/>
    <cellStyle name="20% - Accent6 2 2 3 3 3 2 2" xfId="13336"/>
    <cellStyle name="20% - Accent6 2 2 3 3 3 2 2 2" xfId="27340"/>
    <cellStyle name="20% - Accent6 2 2 3 3 3 2 2 2 2" xfId="55354"/>
    <cellStyle name="20% - Accent6 2 2 3 3 3 2 2 3" xfId="41350"/>
    <cellStyle name="20% - Accent6 2 2 3 3 3 2 3" xfId="20337"/>
    <cellStyle name="20% - Accent6 2 2 3 3 3 2 3 2" xfId="48351"/>
    <cellStyle name="20% - Accent6 2 2 3 3 3 2 4" xfId="34347"/>
    <cellStyle name="20% - Accent6 2 2 3 3 3 3" xfId="9835"/>
    <cellStyle name="20% - Accent6 2 2 3 3 3 3 2" xfId="23839"/>
    <cellStyle name="20% - Accent6 2 2 3 3 3 3 2 2" xfId="51853"/>
    <cellStyle name="20% - Accent6 2 2 3 3 3 3 3" xfId="37849"/>
    <cellStyle name="20% - Accent6 2 2 3 3 3 4" xfId="16836"/>
    <cellStyle name="20% - Accent6 2 2 3 3 3 4 2" xfId="44850"/>
    <cellStyle name="20% - Accent6 2 2 3 3 3 5" xfId="30846"/>
    <cellStyle name="20% - Accent6 2 2 3 3 4" xfId="4577"/>
    <cellStyle name="20% - Accent6 2 2 3 3 4 2" xfId="11584"/>
    <cellStyle name="20% - Accent6 2 2 3 3 4 2 2" xfId="25588"/>
    <cellStyle name="20% - Accent6 2 2 3 3 4 2 2 2" xfId="53602"/>
    <cellStyle name="20% - Accent6 2 2 3 3 4 2 3" xfId="39598"/>
    <cellStyle name="20% - Accent6 2 2 3 3 4 3" xfId="18585"/>
    <cellStyle name="20% - Accent6 2 2 3 3 4 3 2" xfId="46599"/>
    <cellStyle name="20% - Accent6 2 2 3 3 4 4" xfId="32595"/>
    <cellStyle name="20% - Accent6 2 2 3 3 5" xfId="8083"/>
    <cellStyle name="20% - Accent6 2 2 3 3 5 2" xfId="22087"/>
    <cellStyle name="20% - Accent6 2 2 3 3 5 2 2" xfId="50101"/>
    <cellStyle name="20% - Accent6 2 2 3 3 5 3" xfId="36097"/>
    <cellStyle name="20% - Accent6 2 2 3 3 6" xfId="15084"/>
    <cellStyle name="20% - Accent6 2 2 3 3 6 2" xfId="43098"/>
    <cellStyle name="20% - Accent6 2 2 3 3 7" xfId="29094"/>
    <cellStyle name="20% - Accent6 2 2 3 4" xfId="1350"/>
    <cellStyle name="20% - Accent6 2 2 3 4 2" xfId="3118"/>
    <cellStyle name="20% - Accent6 2 2 3 4 2 2" xfId="6622"/>
    <cellStyle name="20% - Accent6 2 2 3 4 2 2 2" xfId="13629"/>
    <cellStyle name="20% - Accent6 2 2 3 4 2 2 2 2" xfId="27633"/>
    <cellStyle name="20% - Accent6 2 2 3 4 2 2 2 2 2" xfId="55647"/>
    <cellStyle name="20% - Accent6 2 2 3 4 2 2 2 3" xfId="41643"/>
    <cellStyle name="20% - Accent6 2 2 3 4 2 2 3" xfId="20630"/>
    <cellStyle name="20% - Accent6 2 2 3 4 2 2 3 2" xfId="48644"/>
    <cellStyle name="20% - Accent6 2 2 3 4 2 2 4" xfId="34640"/>
    <cellStyle name="20% - Accent6 2 2 3 4 2 3" xfId="10128"/>
    <cellStyle name="20% - Accent6 2 2 3 4 2 3 2" xfId="24132"/>
    <cellStyle name="20% - Accent6 2 2 3 4 2 3 2 2" xfId="52146"/>
    <cellStyle name="20% - Accent6 2 2 3 4 2 3 3" xfId="38142"/>
    <cellStyle name="20% - Accent6 2 2 3 4 2 4" xfId="17129"/>
    <cellStyle name="20% - Accent6 2 2 3 4 2 4 2" xfId="45143"/>
    <cellStyle name="20% - Accent6 2 2 3 4 2 5" xfId="31139"/>
    <cellStyle name="20% - Accent6 2 2 3 4 3" xfId="4870"/>
    <cellStyle name="20% - Accent6 2 2 3 4 3 2" xfId="11877"/>
    <cellStyle name="20% - Accent6 2 2 3 4 3 2 2" xfId="25881"/>
    <cellStyle name="20% - Accent6 2 2 3 4 3 2 2 2" xfId="53895"/>
    <cellStyle name="20% - Accent6 2 2 3 4 3 2 3" xfId="39891"/>
    <cellStyle name="20% - Accent6 2 2 3 4 3 3" xfId="18878"/>
    <cellStyle name="20% - Accent6 2 2 3 4 3 3 2" xfId="46892"/>
    <cellStyle name="20% - Accent6 2 2 3 4 3 4" xfId="32888"/>
    <cellStyle name="20% - Accent6 2 2 3 4 4" xfId="8376"/>
    <cellStyle name="20% - Accent6 2 2 3 4 4 2" xfId="22380"/>
    <cellStyle name="20% - Accent6 2 2 3 4 4 2 2" xfId="50394"/>
    <cellStyle name="20% - Accent6 2 2 3 4 4 3" xfId="36390"/>
    <cellStyle name="20% - Accent6 2 2 3 4 5" xfId="15377"/>
    <cellStyle name="20% - Accent6 2 2 3 4 5 2" xfId="43391"/>
    <cellStyle name="20% - Accent6 2 2 3 4 6" xfId="29387"/>
    <cellStyle name="20% - Accent6 2 2 3 5" xfId="2243"/>
    <cellStyle name="20% - Accent6 2 2 3 5 2" xfId="5747"/>
    <cellStyle name="20% - Accent6 2 2 3 5 2 2" xfId="12754"/>
    <cellStyle name="20% - Accent6 2 2 3 5 2 2 2" xfId="26758"/>
    <cellStyle name="20% - Accent6 2 2 3 5 2 2 2 2" xfId="54772"/>
    <cellStyle name="20% - Accent6 2 2 3 5 2 2 3" xfId="40768"/>
    <cellStyle name="20% - Accent6 2 2 3 5 2 3" xfId="19755"/>
    <cellStyle name="20% - Accent6 2 2 3 5 2 3 2" xfId="47769"/>
    <cellStyle name="20% - Accent6 2 2 3 5 2 4" xfId="33765"/>
    <cellStyle name="20% - Accent6 2 2 3 5 3" xfId="9253"/>
    <cellStyle name="20% - Accent6 2 2 3 5 3 2" xfId="23257"/>
    <cellStyle name="20% - Accent6 2 2 3 5 3 2 2" xfId="51271"/>
    <cellStyle name="20% - Accent6 2 2 3 5 3 3" xfId="37267"/>
    <cellStyle name="20% - Accent6 2 2 3 5 4" xfId="16254"/>
    <cellStyle name="20% - Accent6 2 2 3 5 4 2" xfId="44268"/>
    <cellStyle name="20% - Accent6 2 2 3 5 5" xfId="30264"/>
    <cellStyle name="20% - Accent6 2 2 3 6" xfId="3995"/>
    <cellStyle name="20% - Accent6 2 2 3 6 2" xfId="11002"/>
    <cellStyle name="20% - Accent6 2 2 3 6 2 2" xfId="25006"/>
    <cellStyle name="20% - Accent6 2 2 3 6 2 2 2" xfId="53020"/>
    <cellStyle name="20% - Accent6 2 2 3 6 2 3" xfId="39016"/>
    <cellStyle name="20% - Accent6 2 2 3 6 3" xfId="18003"/>
    <cellStyle name="20% - Accent6 2 2 3 6 3 2" xfId="46017"/>
    <cellStyle name="20% - Accent6 2 2 3 6 4" xfId="32013"/>
    <cellStyle name="20% - Accent6 2 2 3 7" xfId="7501"/>
    <cellStyle name="20% - Accent6 2 2 3 7 2" xfId="21505"/>
    <cellStyle name="20% - Accent6 2 2 3 7 2 2" xfId="49519"/>
    <cellStyle name="20% - Accent6 2 2 3 7 3" xfId="35515"/>
    <cellStyle name="20% - Accent6 2 2 3 8" xfId="14502"/>
    <cellStyle name="20% - Accent6 2 2 3 8 2" xfId="42516"/>
    <cellStyle name="20% - Accent6 2 2 3 9" xfId="28512"/>
    <cellStyle name="20% - Accent6 2 2 4" xfId="569"/>
    <cellStyle name="20% - Accent6 2 2 4 2" xfId="1447"/>
    <cellStyle name="20% - Accent6 2 2 4 2 2" xfId="3215"/>
    <cellStyle name="20% - Accent6 2 2 4 2 2 2" xfId="6719"/>
    <cellStyle name="20% - Accent6 2 2 4 2 2 2 2" xfId="13726"/>
    <cellStyle name="20% - Accent6 2 2 4 2 2 2 2 2" xfId="27730"/>
    <cellStyle name="20% - Accent6 2 2 4 2 2 2 2 2 2" xfId="55744"/>
    <cellStyle name="20% - Accent6 2 2 4 2 2 2 2 3" xfId="41740"/>
    <cellStyle name="20% - Accent6 2 2 4 2 2 2 3" xfId="20727"/>
    <cellStyle name="20% - Accent6 2 2 4 2 2 2 3 2" xfId="48741"/>
    <cellStyle name="20% - Accent6 2 2 4 2 2 2 4" xfId="34737"/>
    <cellStyle name="20% - Accent6 2 2 4 2 2 3" xfId="10225"/>
    <cellStyle name="20% - Accent6 2 2 4 2 2 3 2" xfId="24229"/>
    <cellStyle name="20% - Accent6 2 2 4 2 2 3 2 2" xfId="52243"/>
    <cellStyle name="20% - Accent6 2 2 4 2 2 3 3" xfId="38239"/>
    <cellStyle name="20% - Accent6 2 2 4 2 2 4" xfId="17226"/>
    <cellStyle name="20% - Accent6 2 2 4 2 2 4 2" xfId="45240"/>
    <cellStyle name="20% - Accent6 2 2 4 2 2 5" xfId="31236"/>
    <cellStyle name="20% - Accent6 2 2 4 2 3" xfId="4967"/>
    <cellStyle name="20% - Accent6 2 2 4 2 3 2" xfId="11974"/>
    <cellStyle name="20% - Accent6 2 2 4 2 3 2 2" xfId="25978"/>
    <cellStyle name="20% - Accent6 2 2 4 2 3 2 2 2" xfId="53992"/>
    <cellStyle name="20% - Accent6 2 2 4 2 3 2 3" xfId="39988"/>
    <cellStyle name="20% - Accent6 2 2 4 2 3 3" xfId="18975"/>
    <cellStyle name="20% - Accent6 2 2 4 2 3 3 2" xfId="46989"/>
    <cellStyle name="20% - Accent6 2 2 4 2 3 4" xfId="32985"/>
    <cellStyle name="20% - Accent6 2 2 4 2 4" xfId="8473"/>
    <cellStyle name="20% - Accent6 2 2 4 2 4 2" xfId="22477"/>
    <cellStyle name="20% - Accent6 2 2 4 2 4 2 2" xfId="50491"/>
    <cellStyle name="20% - Accent6 2 2 4 2 4 3" xfId="36487"/>
    <cellStyle name="20% - Accent6 2 2 4 2 5" xfId="15474"/>
    <cellStyle name="20% - Accent6 2 2 4 2 5 2" xfId="43488"/>
    <cellStyle name="20% - Accent6 2 2 4 2 6" xfId="29484"/>
    <cellStyle name="20% - Accent6 2 2 4 3" xfId="2340"/>
    <cellStyle name="20% - Accent6 2 2 4 3 2" xfId="5844"/>
    <cellStyle name="20% - Accent6 2 2 4 3 2 2" xfId="12851"/>
    <cellStyle name="20% - Accent6 2 2 4 3 2 2 2" xfId="26855"/>
    <cellStyle name="20% - Accent6 2 2 4 3 2 2 2 2" xfId="54869"/>
    <cellStyle name="20% - Accent6 2 2 4 3 2 2 3" xfId="40865"/>
    <cellStyle name="20% - Accent6 2 2 4 3 2 3" xfId="19852"/>
    <cellStyle name="20% - Accent6 2 2 4 3 2 3 2" xfId="47866"/>
    <cellStyle name="20% - Accent6 2 2 4 3 2 4" xfId="33862"/>
    <cellStyle name="20% - Accent6 2 2 4 3 3" xfId="9350"/>
    <cellStyle name="20% - Accent6 2 2 4 3 3 2" xfId="23354"/>
    <cellStyle name="20% - Accent6 2 2 4 3 3 2 2" xfId="51368"/>
    <cellStyle name="20% - Accent6 2 2 4 3 3 3" xfId="37364"/>
    <cellStyle name="20% - Accent6 2 2 4 3 4" xfId="16351"/>
    <cellStyle name="20% - Accent6 2 2 4 3 4 2" xfId="44365"/>
    <cellStyle name="20% - Accent6 2 2 4 3 5" xfId="30361"/>
    <cellStyle name="20% - Accent6 2 2 4 4" xfId="4092"/>
    <cellStyle name="20% - Accent6 2 2 4 4 2" xfId="11099"/>
    <cellStyle name="20% - Accent6 2 2 4 4 2 2" xfId="25103"/>
    <cellStyle name="20% - Accent6 2 2 4 4 2 2 2" xfId="53117"/>
    <cellStyle name="20% - Accent6 2 2 4 4 2 3" xfId="39113"/>
    <cellStyle name="20% - Accent6 2 2 4 4 3" xfId="18100"/>
    <cellStyle name="20% - Accent6 2 2 4 4 3 2" xfId="46114"/>
    <cellStyle name="20% - Accent6 2 2 4 4 4" xfId="32110"/>
    <cellStyle name="20% - Accent6 2 2 4 5" xfId="7598"/>
    <cellStyle name="20% - Accent6 2 2 4 5 2" xfId="21602"/>
    <cellStyle name="20% - Accent6 2 2 4 5 2 2" xfId="49616"/>
    <cellStyle name="20% - Accent6 2 2 4 5 3" xfId="35612"/>
    <cellStyle name="20% - Accent6 2 2 4 6" xfId="14599"/>
    <cellStyle name="20% - Accent6 2 2 4 6 2" xfId="42613"/>
    <cellStyle name="20% - Accent6 2 2 4 7" xfId="28609"/>
    <cellStyle name="20% - Accent6 2 2 5" xfId="860"/>
    <cellStyle name="20% - Accent6 2 2 5 2" xfId="1738"/>
    <cellStyle name="20% - Accent6 2 2 5 2 2" xfId="3506"/>
    <cellStyle name="20% - Accent6 2 2 5 2 2 2" xfId="7010"/>
    <cellStyle name="20% - Accent6 2 2 5 2 2 2 2" xfId="14017"/>
    <cellStyle name="20% - Accent6 2 2 5 2 2 2 2 2" xfId="28021"/>
    <cellStyle name="20% - Accent6 2 2 5 2 2 2 2 2 2" xfId="56035"/>
    <cellStyle name="20% - Accent6 2 2 5 2 2 2 2 3" xfId="42031"/>
    <cellStyle name="20% - Accent6 2 2 5 2 2 2 3" xfId="21018"/>
    <cellStyle name="20% - Accent6 2 2 5 2 2 2 3 2" xfId="49032"/>
    <cellStyle name="20% - Accent6 2 2 5 2 2 2 4" xfId="35028"/>
    <cellStyle name="20% - Accent6 2 2 5 2 2 3" xfId="10516"/>
    <cellStyle name="20% - Accent6 2 2 5 2 2 3 2" xfId="24520"/>
    <cellStyle name="20% - Accent6 2 2 5 2 2 3 2 2" xfId="52534"/>
    <cellStyle name="20% - Accent6 2 2 5 2 2 3 3" xfId="38530"/>
    <cellStyle name="20% - Accent6 2 2 5 2 2 4" xfId="17517"/>
    <cellStyle name="20% - Accent6 2 2 5 2 2 4 2" xfId="45531"/>
    <cellStyle name="20% - Accent6 2 2 5 2 2 5" xfId="31527"/>
    <cellStyle name="20% - Accent6 2 2 5 2 3" xfId="5258"/>
    <cellStyle name="20% - Accent6 2 2 5 2 3 2" xfId="12265"/>
    <cellStyle name="20% - Accent6 2 2 5 2 3 2 2" xfId="26269"/>
    <cellStyle name="20% - Accent6 2 2 5 2 3 2 2 2" xfId="54283"/>
    <cellStyle name="20% - Accent6 2 2 5 2 3 2 3" xfId="40279"/>
    <cellStyle name="20% - Accent6 2 2 5 2 3 3" xfId="19266"/>
    <cellStyle name="20% - Accent6 2 2 5 2 3 3 2" xfId="47280"/>
    <cellStyle name="20% - Accent6 2 2 5 2 3 4" xfId="33276"/>
    <cellStyle name="20% - Accent6 2 2 5 2 4" xfId="8764"/>
    <cellStyle name="20% - Accent6 2 2 5 2 4 2" xfId="22768"/>
    <cellStyle name="20% - Accent6 2 2 5 2 4 2 2" xfId="50782"/>
    <cellStyle name="20% - Accent6 2 2 5 2 4 3" xfId="36778"/>
    <cellStyle name="20% - Accent6 2 2 5 2 5" xfId="15765"/>
    <cellStyle name="20% - Accent6 2 2 5 2 5 2" xfId="43779"/>
    <cellStyle name="20% - Accent6 2 2 5 2 6" xfId="29775"/>
    <cellStyle name="20% - Accent6 2 2 5 3" xfId="2631"/>
    <cellStyle name="20% - Accent6 2 2 5 3 2" xfId="6135"/>
    <cellStyle name="20% - Accent6 2 2 5 3 2 2" xfId="13142"/>
    <cellStyle name="20% - Accent6 2 2 5 3 2 2 2" xfId="27146"/>
    <cellStyle name="20% - Accent6 2 2 5 3 2 2 2 2" xfId="55160"/>
    <cellStyle name="20% - Accent6 2 2 5 3 2 2 3" xfId="41156"/>
    <cellStyle name="20% - Accent6 2 2 5 3 2 3" xfId="20143"/>
    <cellStyle name="20% - Accent6 2 2 5 3 2 3 2" xfId="48157"/>
    <cellStyle name="20% - Accent6 2 2 5 3 2 4" xfId="34153"/>
    <cellStyle name="20% - Accent6 2 2 5 3 3" xfId="9641"/>
    <cellStyle name="20% - Accent6 2 2 5 3 3 2" xfId="23645"/>
    <cellStyle name="20% - Accent6 2 2 5 3 3 2 2" xfId="51659"/>
    <cellStyle name="20% - Accent6 2 2 5 3 3 3" xfId="37655"/>
    <cellStyle name="20% - Accent6 2 2 5 3 4" xfId="16642"/>
    <cellStyle name="20% - Accent6 2 2 5 3 4 2" xfId="44656"/>
    <cellStyle name="20% - Accent6 2 2 5 3 5" xfId="30652"/>
    <cellStyle name="20% - Accent6 2 2 5 4" xfId="4383"/>
    <cellStyle name="20% - Accent6 2 2 5 4 2" xfId="11390"/>
    <cellStyle name="20% - Accent6 2 2 5 4 2 2" xfId="25394"/>
    <cellStyle name="20% - Accent6 2 2 5 4 2 2 2" xfId="53408"/>
    <cellStyle name="20% - Accent6 2 2 5 4 2 3" xfId="39404"/>
    <cellStyle name="20% - Accent6 2 2 5 4 3" xfId="18391"/>
    <cellStyle name="20% - Accent6 2 2 5 4 3 2" xfId="46405"/>
    <cellStyle name="20% - Accent6 2 2 5 4 4" xfId="32401"/>
    <cellStyle name="20% - Accent6 2 2 5 5" xfId="7889"/>
    <cellStyle name="20% - Accent6 2 2 5 5 2" xfId="21893"/>
    <cellStyle name="20% - Accent6 2 2 5 5 2 2" xfId="49907"/>
    <cellStyle name="20% - Accent6 2 2 5 5 3" xfId="35903"/>
    <cellStyle name="20% - Accent6 2 2 5 6" xfId="14890"/>
    <cellStyle name="20% - Accent6 2 2 5 6 2" xfId="42904"/>
    <cellStyle name="20% - Accent6 2 2 5 7" xfId="28900"/>
    <cellStyle name="20% - Accent6 2 2 6" xfId="1156"/>
    <cellStyle name="20% - Accent6 2 2 6 2" xfId="2924"/>
    <cellStyle name="20% - Accent6 2 2 6 2 2" xfId="6428"/>
    <cellStyle name="20% - Accent6 2 2 6 2 2 2" xfId="13435"/>
    <cellStyle name="20% - Accent6 2 2 6 2 2 2 2" xfId="27439"/>
    <cellStyle name="20% - Accent6 2 2 6 2 2 2 2 2" xfId="55453"/>
    <cellStyle name="20% - Accent6 2 2 6 2 2 2 3" xfId="41449"/>
    <cellStyle name="20% - Accent6 2 2 6 2 2 3" xfId="20436"/>
    <cellStyle name="20% - Accent6 2 2 6 2 2 3 2" xfId="48450"/>
    <cellStyle name="20% - Accent6 2 2 6 2 2 4" xfId="34446"/>
    <cellStyle name="20% - Accent6 2 2 6 2 3" xfId="9934"/>
    <cellStyle name="20% - Accent6 2 2 6 2 3 2" xfId="23938"/>
    <cellStyle name="20% - Accent6 2 2 6 2 3 2 2" xfId="51952"/>
    <cellStyle name="20% - Accent6 2 2 6 2 3 3" xfId="37948"/>
    <cellStyle name="20% - Accent6 2 2 6 2 4" xfId="16935"/>
    <cellStyle name="20% - Accent6 2 2 6 2 4 2" xfId="44949"/>
    <cellStyle name="20% - Accent6 2 2 6 2 5" xfId="30945"/>
    <cellStyle name="20% - Accent6 2 2 6 3" xfId="4676"/>
    <cellStyle name="20% - Accent6 2 2 6 3 2" xfId="11683"/>
    <cellStyle name="20% - Accent6 2 2 6 3 2 2" xfId="25687"/>
    <cellStyle name="20% - Accent6 2 2 6 3 2 2 2" xfId="53701"/>
    <cellStyle name="20% - Accent6 2 2 6 3 2 3" xfId="39697"/>
    <cellStyle name="20% - Accent6 2 2 6 3 3" xfId="18684"/>
    <cellStyle name="20% - Accent6 2 2 6 3 3 2" xfId="46698"/>
    <cellStyle name="20% - Accent6 2 2 6 3 4" xfId="32694"/>
    <cellStyle name="20% - Accent6 2 2 6 4" xfId="8182"/>
    <cellStyle name="20% - Accent6 2 2 6 4 2" xfId="22186"/>
    <cellStyle name="20% - Accent6 2 2 6 4 2 2" xfId="50200"/>
    <cellStyle name="20% - Accent6 2 2 6 4 3" xfId="36196"/>
    <cellStyle name="20% - Accent6 2 2 6 5" xfId="15183"/>
    <cellStyle name="20% - Accent6 2 2 6 5 2" xfId="43197"/>
    <cellStyle name="20% - Accent6 2 2 6 6" xfId="29193"/>
    <cellStyle name="20% - Accent6 2 2 7" xfId="2045"/>
    <cellStyle name="20% - Accent6 2 2 7 2" xfId="5553"/>
    <cellStyle name="20% - Accent6 2 2 7 2 2" xfId="12560"/>
    <cellStyle name="20% - Accent6 2 2 7 2 2 2" xfId="26564"/>
    <cellStyle name="20% - Accent6 2 2 7 2 2 2 2" xfId="54578"/>
    <cellStyle name="20% - Accent6 2 2 7 2 2 3" xfId="40574"/>
    <cellStyle name="20% - Accent6 2 2 7 2 3" xfId="19561"/>
    <cellStyle name="20% - Accent6 2 2 7 2 3 2" xfId="47575"/>
    <cellStyle name="20% - Accent6 2 2 7 2 4" xfId="33571"/>
    <cellStyle name="20% - Accent6 2 2 7 3" xfId="9059"/>
    <cellStyle name="20% - Accent6 2 2 7 3 2" xfId="23063"/>
    <cellStyle name="20% - Accent6 2 2 7 3 2 2" xfId="51077"/>
    <cellStyle name="20% - Accent6 2 2 7 3 3" xfId="37073"/>
    <cellStyle name="20% - Accent6 2 2 7 4" xfId="16060"/>
    <cellStyle name="20% - Accent6 2 2 7 4 2" xfId="44074"/>
    <cellStyle name="20% - Accent6 2 2 7 5" xfId="30070"/>
    <cellStyle name="20% - Accent6 2 2 8" xfId="3801"/>
    <cellStyle name="20% - Accent6 2 2 8 2" xfId="10808"/>
    <cellStyle name="20% - Accent6 2 2 8 2 2" xfId="24812"/>
    <cellStyle name="20% - Accent6 2 2 8 2 2 2" xfId="52826"/>
    <cellStyle name="20% - Accent6 2 2 8 2 3" xfId="38822"/>
    <cellStyle name="20% - Accent6 2 2 8 3" xfId="17809"/>
    <cellStyle name="20% - Accent6 2 2 8 3 2" xfId="45823"/>
    <cellStyle name="20% - Accent6 2 2 8 4" xfId="31819"/>
    <cellStyle name="20% - Accent6 2 2 9" xfId="7307"/>
    <cellStyle name="20% - Accent6 2 2 9 2" xfId="21311"/>
    <cellStyle name="20% - Accent6 2 2 9 2 2" xfId="49325"/>
    <cellStyle name="20% - Accent6 2 2 9 3" xfId="35321"/>
    <cellStyle name="20% - Accent6 2 3" xfId="324"/>
    <cellStyle name="20% - Accent6 2 3 2" xfId="617"/>
    <cellStyle name="20% - Accent6 2 3 2 2" xfId="1495"/>
    <cellStyle name="20% - Accent6 2 3 2 2 2" xfId="3263"/>
    <cellStyle name="20% - Accent6 2 3 2 2 2 2" xfId="6767"/>
    <cellStyle name="20% - Accent6 2 3 2 2 2 2 2" xfId="13774"/>
    <cellStyle name="20% - Accent6 2 3 2 2 2 2 2 2" xfId="27778"/>
    <cellStyle name="20% - Accent6 2 3 2 2 2 2 2 2 2" xfId="55792"/>
    <cellStyle name="20% - Accent6 2 3 2 2 2 2 2 3" xfId="41788"/>
    <cellStyle name="20% - Accent6 2 3 2 2 2 2 3" xfId="20775"/>
    <cellStyle name="20% - Accent6 2 3 2 2 2 2 3 2" xfId="48789"/>
    <cellStyle name="20% - Accent6 2 3 2 2 2 2 4" xfId="34785"/>
    <cellStyle name="20% - Accent6 2 3 2 2 2 3" xfId="10273"/>
    <cellStyle name="20% - Accent6 2 3 2 2 2 3 2" xfId="24277"/>
    <cellStyle name="20% - Accent6 2 3 2 2 2 3 2 2" xfId="52291"/>
    <cellStyle name="20% - Accent6 2 3 2 2 2 3 3" xfId="38287"/>
    <cellStyle name="20% - Accent6 2 3 2 2 2 4" xfId="17274"/>
    <cellStyle name="20% - Accent6 2 3 2 2 2 4 2" xfId="45288"/>
    <cellStyle name="20% - Accent6 2 3 2 2 2 5" xfId="31284"/>
    <cellStyle name="20% - Accent6 2 3 2 2 3" xfId="5015"/>
    <cellStyle name="20% - Accent6 2 3 2 2 3 2" xfId="12022"/>
    <cellStyle name="20% - Accent6 2 3 2 2 3 2 2" xfId="26026"/>
    <cellStyle name="20% - Accent6 2 3 2 2 3 2 2 2" xfId="54040"/>
    <cellStyle name="20% - Accent6 2 3 2 2 3 2 3" xfId="40036"/>
    <cellStyle name="20% - Accent6 2 3 2 2 3 3" xfId="19023"/>
    <cellStyle name="20% - Accent6 2 3 2 2 3 3 2" xfId="47037"/>
    <cellStyle name="20% - Accent6 2 3 2 2 3 4" xfId="33033"/>
    <cellStyle name="20% - Accent6 2 3 2 2 4" xfId="8521"/>
    <cellStyle name="20% - Accent6 2 3 2 2 4 2" xfId="22525"/>
    <cellStyle name="20% - Accent6 2 3 2 2 4 2 2" xfId="50539"/>
    <cellStyle name="20% - Accent6 2 3 2 2 4 3" xfId="36535"/>
    <cellStyle name="20% - Accent6 2 3 2 2 5" xfId="15522"/>
    <cellStyle name="20% - Accent6 2 3 2 2 5 2" xfId="43536"/>
    <cellStyle name="20% - Accent6 2 3 2 2 6" xfId="29532"/>
    <cellStyle name="20% - Accent6 2 3 2 3" xfId="2388"/>
    <cellStyle name="20% - Accent6 2 3 2 3 2" xfId="5892"/>
    <cellStyle name="20% - Accent6 2 3 2 3 2 2" xfId="12899"/>
    <cellStyle name="20% - Accent6 2 3 2 3 2 2 2" xfId="26903"/>
    <cellStyle name="20% - Accent6 2 3 2 3 2 2 2 2" xfId="54917"/>
    <cellStyle name="20% - Accent6 2 3 2 3 2 2 3" xfId="40913"/>
    <cellStyle name="20% - Accent6 2 3 2 3 2 3" xfId="19900"/>
    <cellStyle name="20% - Accent6 2 3 2 3 2 3 2" xfId="47914"/>
    <cellStyle name="20% - Accent6 2 3 2 3 2 4" xfId="33910"/>
    <cellStyle name="20% - Accent6 2 3 2 3 3" xfId="9398"/>
    <cellStyle name="20% - Accent6 2 3 2 3 3 2" xfId="23402"/>
    <cellStyle name="20% - Accent6 2 3 2 3 3 2 2" xfId="51416"/>
    <cellStyle name="20% - Accent6 2 3 2 3 3 3" xfId="37412"/>
    <cellStyle name="20% - Accent6 2 3 2 3 4" xfId="16399"/>
    <cellStyle name="20% - Accent6 2 3 2 3 4 2" xfId="44413"/>
    <cellStyle name="20% - Accent6 2 3 2 3 5" xfId="30409"/>
    <cellStyle name="20% - Accent6 2 3 2 4" xfId="4140"/>
    <cellStyle name="20% - Accent6 2 3 2 4 2" xfId="11147"/>
    <cellStyle name="20% - Accent6 2 3 2 4 2 2" xfId="25151"/>
    <cellStyle name="20% - Accent6 2 3 2 4 2 2 2" xfId="53165"/>
    <cellStyle name="20% - Accent6 2 3 2 4 2 3" xfId="39161"/>
    <cellStyle name="20% - Accent6 2 3 2 4 3" xfId="18148"/>
    <cellStyle name="20% - Accent6 2 3 2 4 3 2" xfId="46162"/>
    <cellStyle name="20% - Accent6 2 3 2 4 4" xfId="32158"/>
    <cellStyle name="20% - Accent6 2 3 2 5" xfId="7646"/>
    <cellStyle name="20% - Accent6 2 3 2 5 2" xfId="21650"/>
    <cellStyle name="20% - Accent6 2 3 2 5 2 2" xfId="49664"/>
    <cellStyle name="20% - Accent6 2 3 2 5 3" xfId="35660"/>
    <cellStyle name="20% - Accent6 2 3 2 6" xfId="14647"/>
    <cellStyle name="20% - Accent6 2 3 2 6 2" xfId="42661"/>
    <cellStyle name="20% - Accent6 2 3 2 7" xfId="28657"/>
    <cellStyle name="20% - Accent6 2 3 3" xfId="908"/>
    <cellStyle name="20% - Accent6 2 3 3 2" xfId="1786"/>
    <cellStyle name="20% - Accent6 2 3 3 2 2" xfId="3554"/>
    <cellStyle name="20% - Accent6 2 3 3 2 2 2" xfId="7058"/>
    <cellStyle name="20% - Accent6 2 3 3 2 2 2 2" xfId="14065"/>
    <cellStyle name="20% - Accent6 2 3 3 2 2 2 2 2" xfId="28069"/>
    <cellStyle name="20% - Accent6 2 3 3 2 2 2 2 2 2" xfId="56083"/>
    <cellStyle name="20% - Accent6 2 3 3 2 2 2 2 3" xfId="42079"/>
    <cellStyle name="20% - Accent6 2 3 3 2 2 2 3" xfId="21066"/>
    <cellStyle name="20% - Accent6 2 3 3 2 2 2 3 2" xfId="49080"/>
    <cellStyle name="20% - Accent6 2 3 3 2 2 2 4" xfId="35076"/>
    <cellStyle name="20% - Accent6 2 3 3 2 2 3" xfId="10564"/>
    <cellStyle name="20% - Accent6 2 3 3 2 2 3 2" xfId="24568"/>
    <cellStyle name="20% - Accent6 2 3 3 2 2 3 2 2" xfId="52582"/>
    <cellStyle name="20% - Accent6 2 3 3 2 2 3 3" xfId="38578"/>
    <cellStyle name="20% - Accent6 2 3 3 2 2 4" xfId="17565"/>
    <cellStyle name="20% - Accent6 2 3 3 2 2 4 2" xfId="45579"/>
    <cellStyle name="20% - Accent6 2 3 3 2 2 5" xfId="31575"/>
    <cellStyle name="20% - Accent6 2 3 3 2 3" xfId="5306"/>
    <cellStyle name="20% - Accent6 2 3 3 2 3 2" xfId="12313"/>
    <cellStyle name="20% - Accent6 2 3 3 2 3 2 2" xfId="26317"/>
    <cellStyle name="20% - Accent6 2 3 3 2 3 2 2 2" xfId="54331"/>
    <cellStyle name="20% - Accent6 2 3 3 2 3 2 3" xfId="40327"/>
    <cellStyle name="20% - Accent6 2 3 3 2 3 3" xfId="19314"/>
    <cellStyle name="20% - Accent6 2 3 3 2 3 3 2" xfId="47328"/>
    <cellStyle name="20% - Accent6 2 3 3 2 3 4" xfId="33324"/>
    <cellStyle name="20% - Accent6 2 3 3 2 4" xfId="8812"/>
    <cellStyle name="20% - Accent6 2 3 3 2 4 2" xfId="22816"/>
    <cellStyle name="20% - Accent6 2 3 3 2 4 2 2" xfId="50830"/>
    <cellStyle name="20% - Accent6 2 3 3 2 4 3" xfId="36826"/>
    <cellStyle name="20% - Accent6 2 3 3 2 5" xfId="15813"/>
    <cellStyle name="20% - Accent6 2 3 3 2 5 2" xfId="43827"/>
    <cellStyle name="20% - Accent6 2 3 3 2 6" xfId="29823"/>
    <cellStyle name="20% - Accent6 2 3 3 3" xfId="2679"/>
    <cellStyle name="20% - Accent6 2 3 3 3 2" xfId="6183"/>
    <cellStyle name="20% - Accent6 2 3 3 3 2 2" xfId="13190"/>
    <cellStyle name="20% - Accent6 2 3 3 3 2 2 2" xfId="27194"/>
    <cellStyle name="20% - Accent6 2 3 3 3 2 2 2 2" xfId="55208"/>
    <cellStyle name="20% - Accent6 2 3 3 3 2 2 3" xfId="41204"/>
    <cellStyle name="20% - Accent6 2 3 3 3 2 3" xfId="20191"/>
    <cellStyle name="20% - Accent6 2 3 3 3 2 3 2" xfId="48205"/>
    <cellStyle name="20% - Accent6 2 3 3 3 2 4" xfId="34201"/>
    <cellStyle name="20% - Accent6 2 3 3 3 3" xfId="9689"/>
    <cellStyle name="20% - Accent6 2 3 3 3 3 2" xfId="23693"/>
    <cellStyle name="20% - Accent6 2 3 3 3 3 2 2" xfId="51707"/>
    <cellStyle name="20% - Accent6 2 3 3 3 3 3" xfId="37703"/>
    <cellStyle name="20% - Accent6 2 3 3 3 4" xfId="16690"/>
    <cellStyle name="20% - Accent6 2 3 3 3 4 2" xfId="44704"/>
    <cellStyle name="20% - Accent6 2 3 3 3 5" xfId="30700"/>
    <cellStyle name="20% - Accent6 2 3 3 4" xfId="4431"/>
    <cellStyle name="20% - Accent6 2 3 3 4 2" xfId="11438"/>
    <cellStyle name="20% - Accent6 2 3 3 4 2 2" xfId="25442"/>
    <cellStyle name="20% - Accent6 2 3 3 4 2 2 2" xfId="53456"/>
    <cellStyle name="20% - Accent6 2 3 3 4 2 3" xfId="39452"/>
    <cellStyle name="20% - Accent6 2 3 3 4 3" xfId="18439"/>
    <cellStyle name="20% - Accent6 2 3 3 4 3 2" xfId="46453"/>
    <cellStyle name="20% - Accent6 2 3 3 4 4" xfId="32449"/>
    <cellStyle name="20% - Accent6 2 3 3 5" xfId="7937"/>
    <cellStyle name="20% - Accent6 2 3 3 5 2" xfId="21941"/>
    <cellStyle name="20% - Accent6 2 3 3 5 2 2" xfId="49955"/>
    <cellStyle name="20% - Accent6 2 3 3 5 3" xfId="35951"/>
    <cellStyle name="20% - Accent6 2 3 3 6" xfId="14938"/>
    <cellStyle name="20% - Accent6 2 3 3 6 2" xfId="42952"/>
    <cellStyle name="20% - Accent6 2 3 3 7" xfId="28948"/>
    <cellStyle name="20% - Accent6 2 3 4" xfId="1204"/>
    <cellStyle name="20% - Accent6 2 3 4 2" xfId="2972"/>
    <cellStyle name="20% - Accent6 2 3 4 2 2" xfId="6476"/>
    <cellStyle name="20% - Accent6 2 3 4 2 2 2" xfId="13483"/>
    <cellStyle name="20% - Accent6 2 3 4 2 2 2 2" xfId="27487"/>
    <cellStyle name="20% - Accent6 2 3 4 2 2 2 2 2" xfId="55501"/>
    <cellStyle name="20% - Accent6 2 3 4 2 2 2 3" xfId="41497"/>
    <cellStyle name="20% - Accent6 2 3 4 2 2 3" xfId="20484"/>
    <cellStyle name="20% - Accent6 2 3 4 2 2 3 2" xfId="48498"/>
    <cellStyle name="20% - Accent6 2 3 4 2 2 4" xfId="34494"/>
    <cellStyle name="20% - Accent6 2 3 4 2 3" xfId="9982"/>
    <cellStyle name="20% - Accent6 2 3 4 2 3 2" xfId="23986"/>
    <cellStyle name="20% - Accent6 2 3 4 2 3 2 2" xfId="52000"/>
    <cellStyle name="20% - Accent6 2 3 4 2 3 3" xfId="37996"/>
    <cellStyle name="20% - Accent6 2 3 4 2 4" xfId="16983"/>
    <cellStyle name="20% - Accent6 2 3 4 2 4 2" xfId="44997"/>
    <cellStyle name="20% - Accent6 2 3 4 2 5" xfId="30993"/>
    <cellStyle name="20% - Accent6 2 3 4 3" xfId="4724"/>
    <cellStyle name="20% - Accent6 2 3 4 3 2" xfId="11731"/>
    <cellStyle name="20% - Accent6 2 3 4 3 2 2" xfId="25735"/>
    <cellStyle name="20% - Accent6 2 3 4 3 2 2 2" xfId="53749"/>
    <cellStyle name="20% - Accent6 2 3 4 3 2 3" xfId="39745"/>
    <cellStyle name="20% - Accent6 2 3 4 3 3" xfId="18732"/>
    <cellStyle name="20% - Accent6 2 3 4 3 3 2" xfId="46746"/>
    <cellStyle name="20% - Accent6 2 3 4 3 4" xfId="32742"/>
    <cellStyle name="20% - Accent6 2 3 4 4" xfId="8230"/>
    <cellStyle name="20% - Accent6 2 3 4 4 2" xfId="22234"/>
    <cellStyle name="20% - Accent6 2 3 4 4 2 2" xfId="50248"/>
    <cellStyle name="20% - Accent6 2 3 4 4 3" xfId="36244"/>
    <cellStyle name="20% - Accent6 2 3 4 5" xfId="15231"/>
    <cellStyle name="20% - Accent6 2 3 4 5 2" xfId="43245"/>
    <cellStyle name="20% - Accent6 2 3 4 6" xfId="29241"/>
    <cellStyle name="20% - Accent6 2 3 5" xfId="2097"/>
    <cellStyle name="20% - Accent6 2 3 5 2" xfId="5601"/>
    <cellStyle name="20% - Accent6 2 3 5 2 2" xfId="12608"/>
    <cellStyle name="20% - Accent6 2 3 5 2 2 2" xfId="26612"/>
    <cellStyle name="20% - Accent6 2 3 5 2 2 2 2" xfId="54626"/>
    <cellStyle name="20% - Accent6 2 3 5 2 2 3" xfId="40622"/>
    <cellStyle name="20% - Accent6 2 3 5 2 3" xfId="19609"/>
    <cellStyle name="20% - Accent6 2 3 5 2 3 2" xfId="47623"/>
    <cellStyle name="20% - Accent6 2 3 5 2 4" xfId="33619"/>
    <cellStyle name="20% - Accent6 2 3 5 3" xfId="9107"/>
    <cellStyle name="20% - Accent6 2 3 5 3 2" xfId="23111"/>
    <cellStyle name="20% - Accent6 2 3 5 3 2 2" xfId="51125"/>
    <cellStyle name="20% - Accent6 2 3 5 3 3" xfId="37121"/>
    <cellStyle name="20% - Accent6 2 3 5 4" xfId="16108"/>
    <cellStyle name="20% - Accent6 2 3 5 4 2" xfId="44122"/>
    <cellStyle name="20% - Accent6 2 3 5 5" xfId="30118"/>
    <cellStyle name="20% - Accent6 2 3 6" xfId="3849"/>
    <cellStyle name="20% - Accent6 2 3 6 2" xfId="10856"/>
    <cellStyle name="20% - Accent6 2 3 6 2 2" xfId="24860"/>
    <cellStyle name="20% - Accent6 2 3 6 2 2 2" xfId="52874"/>
    <cellStyle name="20% - Accent6 2 3 6 2 3" xfId="38870"/>
    <cellStyle name="20% - Accent6 2 3 6 3" xfId="17857"/>
    <cellStyle name="20% - Accent6 2 3 6 3 2" xfId="45871"/>
    <cellStyle name="20% - Accent6 2 3 6 4" xfId="31867"/>
    <cellStyle name="20% - Accent6 2 3 7" xfId="7355"/>
    <cellStyle name="20% - Accent6 2 3 7 2" xfId="21359"/>
    <cellStyle name="20% - Accent6 2 3 7 2 2" xfId="49373"/>
    <cellStyle name="20% - Accent6 2 3 7 3" xfId="35369"/>
    <cellStyle name="20% - Accent6 2 3 8" xfId="14356"/>
    <cellStyle name="20% - Accent6 2 3 8 2" xfId="42370"/>
    <cellStyle name="20% - Accent6 2 3 9" xfId="28366"/>
    <cellStyle name="20% - Accent6 2 4" xfId="423"/>
    <cellStyle name="20% - Accent6 2 4 2" xfId="714"/>
    <cellStyle name="20% - Accent6 2 4 2 2" xfId="1592"/>
    <cellStyle name="20% - Accent6 2 4 2 2 2" xfId="3360"/>
    <cellStyle name="20% - Accent6 2 4 2 2 2 2" xfId="6864"/>
    <cellStyle name="20% - Accent6 2 4 2 2 2 2 2" xfId="13871"/>
    <cellStyle name="20% - Accent6 2 4 2 2 2 2 2 2" xfId="27875"/>
    <cellStyle name="20% - Accent6 2 4 2 2 2 2 2 2 2" xfId="55889"/>
    <cellStyle name="20% - Accent6 2 4 2 2 2 2 2 3" xfId="41885"/>
    <cellStyle name="20% - Accent6 2 4 2 2 2 2 3" xfId="20872"/>
    <cellStyle name="20% - Accent6 2 4 2 2 2 2 3 2" xfId="48886"/>
    <cellStyle name="20% - Accent6 2 4 2 2 2 2 4" xfId="34882"/>
    <cellStyle name="20% - Accent6 2 4 2 2 2 3" xfId="10370"/>
    <cellStyle name="20% - Accent6 2 4 2 2 2 3 2" xfId="24374"/>
    <cellStyle name="20% - Accent6 2 4 2 2 2 3 2 2" xfId="52388"/>
    <cellStyle name="20% - Accent6 2 4 2 2 2 3 3" xfId="38384"/>
    <cellStyle name="20% - Accent6 2 4 2 2 2 4" xfId="17371"/>
    <cellStyle name="20% - Accent6 2 4 2 2 2 4 2" xfId="45385"/>
    <cellStyle name="20% - Accent6 2 4 2 2 2 5" xfId="31381"/>
    <cellStyle name="20% - Accent6 2 4 2 2 3" xfId="5112"/>
    <cellStyle name="20% - Accent6 2 4 2 2 3 2" xfId="12119"/>
    <cellStyle name="20% - Accent6 2 4 2 2 3 2 2" xfId="26123"/>
    <cellStyle name="20% - Accent6 2 4 2 2 3 2 2 2" xfId="54137"/>
    <cellStyle name="20% - Accent6 2 4 2 2 3 2 3" xfId="40133"/>
    <cellStyle name="20% - Accent6 2 4 2 2 3 3" xfId="19120"/>
    <cellStyle name="20% - Accent6 2 4 2 2 3 3 2" xfId="47134"/>
    <cellStyle name="20% - Accent6 2 4 2 2 3 4" xfId="33130"/>
    <cellStyle name="20% - Accent6 2 4 2 2 4" xfId="8618"/>
    <cellStyle name="20% - Accent6 2 4 2 2 4 2" xfId="22622"/>
    <cellStyle name="20% - Accent6 2 4 2 2 4 2 2" xfId="50636"/>
    <cellStyle name="20% - Accent6 2 4 2 2 4 3" xfId="36632"/>
    <cellStyle name="20% - Accent6 2 4 2 2 5" xfId="15619"/>
    <cellStyle name="20% - Accent6 2 4 2 2 5 2" xfId="43633"/>
    <cellStyle name="20% - Accent6 2 4 2 2 6" xfId="29629"/>
    <cellStyle name="20% - Accent6 2 4 2 3" xfId="2485"/>
    <cellStyle name="20% - Accent6 2 4 2 3 2" xfId="5989"/>
    <cellStyle name="20% - Accent6 2 4 2 3 2 2" xfId="12996"/>
    <cellStyle name="20% - Accent6 2 4 2 3 2 2 2" xfId="27000"/>
    <cellStyle name="20% - Accent6 2 4 2 3 2 2 2 2" xfId="55014"/>
    <cellStyle name="20% - Accent6 2 4 2 3 2 2 3" xfId="41010"/>
    <cellStyle name="20% - Accent6 2 4 2 3 2 3" xfId="19997"/>
    <cellStyle name="20% - Accent6 2 4 2 3 2 3 2" xfId="48011"/>
    <cellStyle name="20% - Accent6 2 4 2 3 2 4" xfId="34007"/>
    <cellStyle name="20% - Accent6 2 4 2 3 3" xfId="9495"/>
    <cellStyle name="20% - Accent6 2 4 2 3 3 2" xfId="23499"/>
    <cellStyle name="20% - Accent6 2 4 2 3 3 2 2" xfId="51513"/>
    <cellStyle name="20% - Accent6 2 4 2 3 3 3" xfId="37509"/>
    <cellStyle name="20% - Accent6 2 4 2 3 4" xfId="16496"/>
    <cellStyle name="20% - Accent6 2 4 2 3 4 2" xfId="44510"/>
    <cellStyle name="20% - Accent6 2 4 2 3 5" xfId="30506"/>
    <cellStyle name="20% - Accent6 2 4 2 4" xfId="4237"/>
    <cellStyle name="20% - Accent6 2 4 2 4 2" xfId="11244"/>
    <cellStyle name="20% - Accent6 2 4 2 4 2 2" xfId="25248"/>
    <cellStyle name="20% - Accent6 2 4 2 4 2 2 2" xfId="53262"/>
    <cellStyle name="20% - Accent6 2 4 2 4 2 3" xfId="39258"/>
    <cellStyle name="20% - Accent6 2 4 2 4 3" xfId="18245"/>
    <cellStyle name="20% - Accent6 2 4 2 4 3 2" xfId="46259"/>
    <cellStyle name="20% - Accent6 2 4 2 4 4" xfId="32255"/>
    <cellStyle name="20% - Accent6 2 4 2 5" xfId="7743"/>
    <cellStyle name="20% - Accent6 2 4 2 5 2" xfId="21747"/>
    <cellStyle name="20% - Accent6 2 4 2 5 2 2" xfId="49761"/>
    <cellStyle name="20% - Accent6 2 4 2 5 3" xfId="35757"/>
    <cellStyle name="20% - Accent6 2 4 2 6" xfId="14744"/>
    <cellStyle name="20% - Accent6 2 4 2 6 2" xfId="42758"/>
    <cellStyle name="20% - Accent6 2 4 2 7" xfId="28754"/>
    <cellStyle name="20% - Accent6 2 4 3" xfId="1005"/>
    <cellStyle name="20% - Accent6 2 4 3 2" xfId="1883"/>
    <cellStyle name="20% - Accent6 2 4 3 2 2" xfId="3651"/>
    <cellStyle name="20% - Accent6 2 4 3 2 2 2" xfId="7155"/>
    <cellStyle name="20% - Accent6 2 4 3 2 2 2 2" xfId="14162"/>
    <cellStyle name="20% - Accent6 2 4 3 2 2 2 2 2" xfId="28166"/>
    <cellStyle name="20% - Accent6 2 4 3 2 2 2 2 2 2" xfId="56180"/>
    <cellStyle name="20% - Accent6 2 4 3 2 2 2 2 3" xfId="42176"/>
    <cellStyle name="20% - Accent6 2 4 3 2 2 2 3" xfId="21163"/>
    <cellStyle name="20% - Accent6 2 4 3 2 2 2 3 2" xfId="49177"/>
    <cellStyle name="20% - Accent6 2 4 3 2 2 2 4" xfId="35173"/>
    <cellStyle name="20% - Accent6 2 4 3 2 2 3" xfId="10661"/>
    <cellStyle name="20% - Accent6 2 4 3 2 2 3 2" xfId="24665"/>
    <cellStyle name="20% - Accent6 2 4 3 2 2 3 2 2" xfId="52679"/>
    <cellStyle name="20% - Accent6 2 4 3 2 2 3 3" xfId="38675"/>
    <cellStyle name="20% - Accent6 2 4 3 2 2 4" xfId="17662"/>
    <cellStyle name="20% - Accent6 2 4 3 2 2 4 2" xfId="45676"/>
    <cellStyle name="20% - Accent6 2 4 3 2 2 5" xfId="31672"/>
    <cellStyle name="20% - Accent6 2 4 3 2 3" xfId="5403"/>
    <cellStyle name="20% - Accent6 2 4 3 2 3 2" xfId="12410"/>
    <cellStyle name="20% - Accent6 2 4 3 2 3 2 2" xfId="26414"/>
    <cellStyle name="20% - Accent6 2 4 3 2 3 2 2 2" xfId="54428"/>
    <cellStyle name="20% - Accent6 2 4 3 2 3 2 3" xfId="40424"/>
    <cellStyle name="20% - Accent6 2 4 3 2 3 3" xfId="19411"/>
    <cellStyle name="20% - Accent6 2 4 3 2 3 3 2" xfId="47425"/>
    <cellStyle name="20% - Accent6 2 4 3 2 3 4" xfId="33421"/>
    <cellStyle name="20% - Accent6 2 4 3 2 4" xfId="8909"/>
    <cellStyle name="20% - Accent6 2 4 3 2 4 2" xfId="22913"/>
    <cellStyle name="20% - Accent6 2 4 3 2 4 2 2" xfId="50927"/>
    <cellStyle name="20% - Accent6 2 4 3 2 4 3" xfId="36923"/>
    <cellStyle name="20% - Accent6 2 4 3 2 5" xfId="15910"/>
    <cellStyle name="20% - Accent6 2 4 3 2 5 2" xfId="43924"/>
    <cellStyle name="20% - Accent6 2 4 3 2 6" xfId="29920"/>
    <cellStyle name="20% - Accent6 2 4 3 3" xfId="2776"/>
    <cellStyle name="20% - Accent6 2 4 3 3 2" xfId="6280"/>
    <cellStyle name="20% - Accent6 2 4 3 3 2 2" xfId="13287"/>
    <cellStyle name="20% - Accent6 2 4 3 3 2 2 2" xfId="27291"/>
    <cellStyle name="20% - Accent6 2 4 3 3 2 2 2 2" xfId="55305"/>
    <cellStyle name="20% - Accent6 2 4 3 3 2 2 3" xfId="41301"/>
    <cellStyle name="20% - Accent6 2 4 3 3 2 3" xfId="20288"/>
    <cellStyle name="20% - Accent6 2 4 3 3 2 3 2" xfId="48302"/>
    <cellStyle name="20% - Accent6 2 4 3 3 2 4" xfId="34298"/>
    <cellStyle name="20% - Accent6 2 4 3 3 3" xfId="9786"/>
    <cellStyle name="20% - Accent6 2 4 3 3 3 2" xfId="23790"/>
    <cellStyle name="20% - Accent6 2 4 3 3 3 2 2" xfId="51804"/>
    <cellStyle name="20% - Accent6 2 4 3 3 3 3" xfId="37800"/>
    <cellStyle name="20% - Accent6 2 4 3 3 4" xfId="16787"/>
    <cellStyle name="20% - Accent6 2 4 3 3 4 2" xfId="44801"/>
    <cellStyle name="20% - Accent6 2 4 3 3 5" xfId="30797"/>
    <cellStyle name="20% - Accent6 2 4 3 4" xfId="4528"/>
    <cellStyle name="20% - Accent6 2 4 3 4 2" xfId="11535"/>
    <cellStyle name="20% - Accent6 2 4 3 4 2 2" xfId="25539"/>
    <cellStyle name="20% - Accent6 2 4 3 4 2 2 2" xfId="53553"/>
    <cellStyle name="20% - Accent6 2 4 3 4 2 3" xfId="39549"/>
    <cellStyle name="20% - Accent6 2 4 3 4 3" xfId="18536"/>
    <cellStyle name="20% - Accent6 2 4 3 4 3 2" xfId="46550"/>
    <cellStyle name="20% - Accent6 2 4 3 4 4" xfId="32546"/>
    <cellStyle name="20% - Accent6 2 4 3 5" xfId="8034"/>
    <cellStyle name="20% - Accent6 2 4 3 5 2" xfId="22038"/>
    <cellStyle name="20% - Accent6 2 4 3 5 2 2" xfId="50052"/>
    <cellStyle name="20% - Accent6 2 4 3 5 3" xfId="36048"/>
    <cellStyle name="20% - Accent6 2 4 3 6" xfId="15035"/>
    <cellStyle name="20% - Accent6 2 4 3 6 2" xfId="43049"/>
    <cellStyle name="20% - Accent6 2 4 3 7" xfId="29045"/>
    <cellStyle name="20% - Accent6 2 4 4" xfId="1301"/>
    <cellStyle name="20% - Accent6 2 4 4 2" xfId="3069"/>
    <cellStyle name="20% - Accent6 2 4 4 2 2" xfId="6573"/>
    <cellStyle name="20% - Accent6 2 4 4 2 2 2" xfId="13580"/>
    <cellStyle name="20% - Accent6 2 4 4 2 2 2 2" xfId="27584"/>
    <cellStyle name="20% - Accent6 2 4 4 2 2 2 2 2" xfId="55598"/>
    <cellStyle name="20% - Accent6 2 4 4 2 2 2 3" xfId="41594"/>
    <cellStyle name="20% - Accent6 2 4 4 2 2 3" xfId="20581"/>
    <cellStyle name="20% - Accent6 2 4 4 2 2 3 2" xfId="48595"/>
    <cellStyle name="20% - Accent6 2 4 4 2 2 4" xfId="34591"/>
    <cellStyle name="20% - Accent6 2 4 4 2 3" xfId="10079"/>
    <cellStyle name="20% - Accent6 2 4 4 2 3 2" xfId="24083"/>
    <cellStyle name="20% - Accent6 2 4 4 2 3 2 2" xfId="52097"/>
    <cellStyle name="20% - Accent6 2 4 4 2 3 3" xfId="38093"/>
    <cellStyle name="20% - Accent6 2 4 4 2 4" xfId="17080"/>
    <cellStyle name="20% - Accent6 2 4 4 2 4 2" xfId="45094"/>
    <cellStyle name="20% - Accent6 2 4 4 2 5" xfId="31090"/>
    <cellStyle name="20% - Accent6 2 4 4 3" xfId="4821"/>
    <cellStyle name="20% - Accent6 2 4 4 3 2" xfId="11828"/>
    <cellStyle name="20% - Accent6 2 4 4 3 2 2" xfId="25832"/>
    <cellStyle name="20% - Accent6 2 4 4 3 2 2 2" xfId="53846"/>
    <cellStyle name="20% - Accent6 2 4 4 3 2 3" xfId="39842"/>
    <cellStyle name="20% - Accent6 2 4 4 3 3" xfId="18829"/>
    <cellStyle name="20% - Accent6 2 4 4 3 3 2" xfId="46843"/>
    <cellStyle name="20% - Accent6 2 4 4 3 4" xfId="32839"/>
    <cellStyle name="20% - Accent6 2 4 4 4" xfId="8327"/>
    <cellStyle name="20% - Accent6 2 4 4 4 2" xfId="22331"/>
    <cellStyle name="20% - Accent6 2 4 4 4 2 2" xfId="50345"/>
    <cellStyle name="20% - Accent6 2 4 4 4 3" xfId="36341"/>
    <cellStyle name="20% - Accent6 2 4 4 5" xfId="15328"/>
    <cellStyle name="20% - Accent6 2 4 4 5 2" xfId="43342"/>
    <cellStyle name="20% - Accent6 2 4 4 6" xfId="29338"/>
    <cellStyle name="20% - Accent6 2 4 5" xfId="2194"/>
    <cellStyle name="20% - Accent6 2 4 5 2" xfId="5698"/>
    <cellStyle name="20% - Accent6 2 4 5 2 2" xfId="12705"/>
    <cellStyle name="20% - Accent6 2 4 5 2 2 2" xfId="26709"/>
    <cellStyle name="20% - Accent6 2 4 5 2 2 2 2" xfId="54723"/>
    <cellStyle name="20% - Accent6 2 4 5 2 2 3" xfId="40719"/>
    <cellStyle name="20% - Accent6 2 4 5 2 3" xfId="19706"/>
    <cellStyle name="20% - Accent6 2 4 5 2 3 2" xfId="47720"/>
    <cellStyle name="20% - Accent6 2 4 5 2 4" xfId="33716"/>
    <cellStyle name="20% - Accent6 2 4 5 3" xfId="9204"/>
    <cellStyle name="20% - Accent6 2 4 5 3 2" xfId="23208"/>
    <cellStyle name="20% - Accent6 2 4 5 3 2 2" xfId="51222"/>
    <cellStyle name="20% - Accent6 2 4 5 3 3" xfId="37218"/>
    <cellStyle name="20% - Accent6 2 4 5 4" xfId="16205"/>
    <cellStyle name="20% - Accent6 2 4 5 4 2" xfId="44219"/>
    <cellStyle name="20% - Accent6 2 4 5 5" xfId="30215"/>
    <cellStyle name="20% - Accent6 2 4 6" xfId="3946"/>
    <cellStyle name="20% - Accent6 2 4 6 2" xfId="10953"/>
    <cellStyle name="20% - Accent6 2 4 6 2 2" xfId="24957"/>
    <cellStyle name="20% - Accent6 2 4 6 2 2 2" xfId="52971"/>
    <cellStyle name="20% - Accent6 2 4 6 2 3" xfId="38967"/>
    <cellStyle name="20% - Accent6 2 4 6 3" xfId="17954"/>
    <cellStyle name="20% - Accent6 2 4 6 3 2" xfId="45968"/>
    <cellStyle name="20% - Accent6 2 4 6 4" xfId="31964"/>
    <cellStyle name="20% - Accent6 2 4 7" xfId="7452"/>
    <cellStyle name="20% - Accent6 2 4 7 2" xfId="21456"/>
    <cellStyle name="20% - Accent6 2 4 7 2 2" xfId="49470"/>
    <cellStyle name="20% - Accent6 2 4 7 3" xfId="35466"/>
    <cellStyle name="20% - Accent6 2 4 8" xfId="14453"/>
    <cellStyle name="20% - Accent6 2 4 8 2" xfId="42467"/>
    <cellStyle name="20% - Accent6 2 4 9" xfId="28463"/>
    <cellStyle name="20% - Accent6 2 5" xfId="520"/>
    <cellStyle name="20% - Accent6 2 5 2" xfId="1398"/>
    <cellStyle name="20% - Accent6 2 5 2 2" xfId="3166"/>
    <cellStyle name="20% - Accent6 2 5 2 2 2" xfId="6670"/>
    <cellStyle name="20% - Accent6 2 5 2 2 2 2" xfId="13677"/>
    <cellStyle name="20% - Accent6 2 5 2 2 2 2 2" xfId="27681"/>
    <cellStyle name="20% - Accent6 2 5 2 2 2 2 2 2" xfId="55695"/>
    <cellStyle name="20% - Accent6 2 5 2 2 2 2 3" xfId="41691"/>
    <cellStyle name="20% - Accent6 2 5 2 2 2 3" xfId="20678"/>
    <cellStyle name="20% - Accent6 2 5 2 2 2 3 2" xfId="48692"/>
    <cellStyle name="20% - Accent6 2 5 2 2 2 4" xfId="34688"/>
    <cellStyle name="20% - Accent6 2 5 2 2 3" xfId="10176"/>
    <cellStyle name="20% - Accent6 2 5 2 2 3 2" xfId="24180"/>
    <cellStyle name="20% - Accent6 2 5 2 2 3 2 2" xfId="52194"/>
    <cellStyle name="20% - Accent6 2 5 2 2 3 3" xfId="38190"/>
    <cellStyle name="20% - Accent6 2 5 2 2 4" xfId="17177"/>
    <cellStyle name="20% - Accent6 2 5 2 2 4 2" xfId="45191"/>
    <cellStyle name="20% - Accent6 2 5 2 2 5" xfId="31187"/>
    <cellStyle name="20% - Accent6 2 5 2 3" xfId="4918"/>
    <cellStyle name="20% - Accent6 2 5 2 3 2" xfId="11925"/>
    <cellStyle name="20% - Accent6 2 5 2 3 2 2" xfId="25929"/>
    <cellStyle name="20% - Accent6 2 5 2 3 2 2 2" xfId="53943"/>
    <cellStyle name="20% - Accent6 2 5 2 3 2 3" xfId="39939"/>
    <cellStyle name="20% - Accent6 2 5 2 3 3" xfId="18926"/>
    <cellStyle name="20% - Accent6 2 5 2 3 3 2" xfId="46940"/>
    <cellStyle name="20% - Accent6 2 5 2 3 4" xfId="32936"/>
    <cellStyle name="20% - Accent6 2 5 2 4" xfId="8424"/>
    <cellStyle name="20% - Accent6 2 5 2 4 2" xfId="22428"/>
    <cellStyle name="20% - Accent6 2 5 2 4 2 2" xfId="50442"/>
    <cellStyle name="20% - Accent6 2 5 2 4 3" xfId="36438"/>
    <cellStyle name="20% - Accent6 2 5 2 5" xfId="15425"/>
    <cellStyle name="20% - Accent6 2 5 2 5 2" xfId="43439"/>
    <cellStyle name="20% - Accent6 2 5 2 6" xfId="29435"/>
    <cellStyle name="20% - Accent6 2 5 3" xfId="2291"/>
    <cellStyle name="20% - Accent6 2 5 3 2" xfId="5795"/>
    <cellStyle name="20% - Accent6 2 5 3 2 2" xfId="12802"/>
    <cellStyle name="20% - Accent6 2 5 3 2 2 2" xfId="26806"/>
    <cellStyle name="20% - Accent6 2 5 3 2 2 2 2" xfId="54820"/>
    <cellStyle name="20% - Accent6 2 5 3 2 2 3" xfId="40816"/>
    <cellStyle name="20% - Accent6 2 5 3 2 3" xfId="19803"/>
    <cellStyle name="20% - Accent6 2 5 3 2 3 2" xfId="47817"/>
    <cellStyle name="20% - Accent6 2 5 3 2 4" xfId="33813"/>
    <cellStyle name="20% - Accent6 2 5 3 3" xfId="9301"/>
    <cellStyle name="20% - Accent6 2 5 3 3 2" xfId="23305"/>
    <cellStyle name="20% - Accent6 2 5 3 3 2 2" xfId="51319"/>
    <cellStyle name="20% - Accent6 2 5 3 3 3" xfId="37315"/>
    <cellStyle name="20% - Accent6 2 5 3 4" xfId="16302"/>
    <cellStyle name="20% - Accent6 2 5 3 4 2" xfId="44316"/>
    <cellStyle name="20% - Accent6 2 5 3 5" xfId="30312"/>
    <cellStyle name="20% - Accent6 2 5 4" xfId="4043"/>
    <cellStyle name="20% - Accent6 2 5 4 2" xfId="11050"/>
    <cellStyle name="20% - Accent6 2 5 4 2 2" xfId="25054"/>
    <cellStyle name="20% - Accent6 2 5 4 2 2 2" xfId="53068"/>
    <cellStyle name="20% - Accent6 2 5 4 2 3" xfId="39064"/>
    <cellStyle name="20% - Accent6 2 5 4 3" xfId="18051"/>
    <cellStyle name="20% - Accent6 2 5 4 3 2" xfId="46065"/>
    <cellStyle name="20% - Accent6 2 5 4 4" xfId="32061"/>
    <cellStyle name="20% - Accent6 2 5 5" xfId="7549"/>
    <cellStyle name="20% - Accent6 2 5 5 2" xfId="21553"/>
    <cellStyle name="20% - Accent6 2 5 5 2 2" xfId="49567"/>
    <cellStyle name="20% - Accent6 2 5 5 3" xfId="35563"/>
    <cellStyle name="20% - Accent6 2 5 6" xfId="14550"/>
    <cellStyle name="20% - Accent6 2 5 6 2" xfId="42564"/>
    <cellStyle name="20% - Accent6 2 5 7" xfId="28560"/>
    <cellStyle name="20% - Accent6 2 6" xfId="811"/>
    <cellStyle name="20% - Accent6 2 6 2" xfId="1689"/>
    <cellStyle name="20% - Accent6 2 6 2 2" xfId="3457"/>
    <cellStyle name="20% - Accent6 2 6 2 2 2" xfId="6961"/>
    <cellStyle name="20% - Accent6 2 6 2 2 2 2" xfId="13968"/>
    <cellStyle name="20% - Accent6 2 6 2 2 2 2 2" xfId="27972"/>
    <cellStyle name="20% - Accent6 2 6 2 2 2 2 2 2" xfId="55986"/>
    <cellStyle name="20% - Accent6 2 6 2 2 2 2 3" xfId="41982"/>
    <cellStyle name="20% - Accent6 2 6 2 2 2 3" xfId="20969"/>
    <cellStyle name="20% - Accent6 2 6 2 2 2 3 2" xfId="48983"/>
    <cellStyle name="20% - Accent6 2 6 2 2 2 4" xfId="34979"/>
    <cellStyle name="20% - Accent6 2 6 2 2 3" xfId="10467"/>
    <cellStyle name="20% - Accent6 2 6 2 2 3 2" xfId="24471"/>
    <cellStyle name="20% - Accent6 2 6 2 2 3 2 2" xfId="52485"/>
    <cellStyle name="20% - Accent6 2 6 2 2 3 3" xfId="38481"/>
    <cellStyle name="20% - Accent6 2 6 2 2 4" xfId="17468"/>
    <cellStyle name="20% - Accent6 2 6 2 2 4 2" xfId="45482"/>
    <cellStyle name="20% - Accent6 2 6 2 2 5" xfId="31478"/>
    <cellStyle name="20% - Accent6 2 6 2 3" xfId="5209"/>
    <cellStyle name="20% - Accent6 2 6 2 3 2" xfId="12216"/>
    <cellStyle name="20% - Accent6 2 6 2 3 2 2" xfId="26220"/>
    <cellStyle name="20% - Accent6 2 6 2 3 2 2 2" xfId="54234"/>
    <cellStyle name="20% - Accent6 2 6 2 3 2 3" xfId="40230"/>
    <cellStyle name="20% - Accent6 2 6 2 3 3" xfId="19217"/>
    <cellStyle name="20% - Accent6 2 6 2 3 3 2" xfId="47231"/>
    <cellStyle name="20% - Accent6 2 6 2 3 4" xfId="33227"/>
    <cellStyle name="20% - Accent6 2 6 2 4" xfId="8715"/>
    <cellStyle name="20% - Accent6 2 6 2 4 2" xfId="22719"/>
    <cellStyle name="20% - Accent6 2 6 2 4 2 2" xfId="50733"/>
    <cellStyle name="20% - Accent6 2 6 2 4 3" xfId="36729"/>
    <cellStyle name="20% - Accent6 2 6 2 5" xfId="15716"/>
    <cellStyle name="20% - Accent6 2 6 2 5 2" xfId="43730"/>
    <cellStyle name="20% - Accent6 2 6 2 6" xfId="29726"/>
    <cellStyle name="20% - Accent6 2 6 3" xfId="2582"/>
    <cellStyle name="20% - Accent6 2 6 3 2" xfId="6086"/>
    <cellStyle name="20% - Accent6 2 6 3 2 2" xfId="13093"/>
    <cellStyle name="20% - Accent6 2 6 3 2 2 2" xfId="27097"/>
    <cellStyle name="20% - Accent6 2 6 3 2 2 2 2" xfId="55111"/>
    <cellStyle name="20% - Accent6 2 6 3 2 2 3" xfId="41107"/>
    <cellStyle name="20% - Accent6 2 6 3 2 3" xfId="20094"/>
    <cellStyle name="20% - Accent6 2 6 3 2 3 2" xfId="48108"/>
    <cellStyle name="20% - Accent6 2 6 3 2 4" xfId="34104"/>
    <cellStyle name="20% - Accent6 2 6 3 3" xfId="9592"/>
    <cellStyle name="20% - Accent6 2 6 3 3 2" xfId="23596"/>
    <cellStyle name="20% - Accent6 2 6 3 3 2 2" xfId="51610"/>
    <cellStyle name="20% - Accent6 2 6 3 3 3" xfId="37606"/>
    <cellStyle name="20% - Accent6 2 6 3 4" xfId="16593"/>
    <cellStyle name="20% - Accent6 2 6 3 4 2" xfId="44607"/>
    <cellStyle name="20% - Accent6 2 6 3 5" xfId="30603"/>
    <cellStyle name="20% - Accent6 2 6 4" xfId="4334"/>
    <cellStyle name="20% - Accent6 2 6 4 2" xfId="11341"/>
    <cellStyle name="20% - Accent6 2 6 4 2 2" xfId="25345"/>
    <cellStyle name="20% - Accent6 2 6 4 2 2 2" xfId="53359"/>
    <cellStyle name="20% - Accent6 2 6 4 2 3" xfId="39355"/>
    <cellStyle name="20% - Accent6 2 6 4 3" xfId="18342"/>
    <cellStyle name="20% - Accent6 2 6 4 3 2" xfId="46356"/>
    <cellStyle name="20% - Accent6 2 6 4 4" xfId="32352"/>
    <cellStyle name="20% - Accent6 2 6 5" xfId="7840"/>
    <cellStyle name="20% - Accent6 2 6 5 2" xfId="21844"/>
    <cellStyle name="20% - Accent6 2 6 5 2 2" xfId="49858"/>
    <cellStyle name="20% - Accent6 2 6 5 3" xfId="35854"/>
    <cellStyle name="20% - Accent6 2 6 6" xfId="14841"/>
    <cellStyle name="20% - Accent6 2 6 6 2" xfId="42855"/>
    <cellStyle name="20% - Accent6 2 6 7" xfId="28851"/>
    <cellStyle name="20% - Accent6 2 7" xfId="1107"/>
    <cellStyle name="20% - Accent6 2 7 2" xfId="2875"/>
    <cellStyle name="20% - Accent6 2 7 2 2" xfId="6379"/>
    <cellStyle name="20% - Accent6 2 7 2 2 2" xfId="13386"/>
    <cellStyle name="20% - Accent6 2 7 2 2 2 2" xfId="27390"/>
    <cellStyle name="20% - Accent6 2 7 2 2 2 2 2" xfId="55404"/>
    <cellStyle name="20% - Accent6 2 7 2 2 2 3" xfId="41400"/>
    <cellStyle name="20% - Accent6 2 7 2 2 3" xfId="20387"/>
    <cellStyle name="20% - Accent6 2 7 2 2 3 2" xfId="48401"/>
    <cellStyle name="20% - Accent6 2 7 2 2 4" xfId="34397"/>
    <cellStyle name="20% - Accent6 2 7 2 3" xfId="9885"/>
    <cellStyle name="20% - Accent6 2 7 2 3 2" xfId="23889"/>
    <cellStyle name="20% - Accent6 2 7 2 3 2 2" xfId="51903"/>
    <cellStyle name="20% - Accent6 2 7 2 3 3" xfId="37899"/>
    <cellStyle name="20% - Accent6 2 7 2 4" xfId="16886"/>
    <cellStyle name="20% - Accent6 2 7 2 4 2" xfId="44900"/>
    <cellStyle name="20% - Accent6 2 7 2 5" xfId="30896"/>
    <cellStyle name="20% - Accent6 2 7 3" xfId="4627"/>
    <cellStyle name="20% - Accent6 2 7 3 2" xfId="11634"/>
    <cellStyle name="20% - Accent6 2 7 3 2 2" xfId="25638"/>
    <cellStyle name="20% - Accent6 2 7 3 2 2 2" xfId="53652"/>
    <cellStyle name="20% - Accent6 2 7 3 2 3" xfId="39648"/>
    <cellStyle name="20% - Accent6 2 7 3 3" xfId="18635"/>
    <cellStyle name="20% - Accent6 2 7 3 3 2" xfId="46649"/>
    <cellStyle name="20% - Accent6 2 7 3 4" xfId="32645"/>
    <cellStyle name="20% - Accent6 2 7 4" xfId="8133"/>
    <cellStyle name="20% - Accent6 2 7 4 2" xfId="22137"/>
    <cellStyle name="20% - Accent6 2 7 4 2 2" xfId="50151"/>
    <cellStyle name="20% - Accent6 2 7 4 3" xfId="36147"/>
    <cellStyle name="20% - Accent6 2 7 5" xfId="15134"/>
    <cellStyle name="20% - Accent6 2 7 5 2" xfId="43148"/>
    <cellStyle name="20% - Accent6 2 7 6" xfId="29144"/>
    <cellStyle name="20% - Accent6 2 8" xfId="1958"/>
    <cellStyle name="20% - Accent6 2 8 2" xfId="5477"/>
    <cellStyle name="20% - Accent6 2 8 2 2" xfId="12484"/>
    <cellStyle name="20% - Accent6 2 8 2 2 2" xfId="26488"/>
    <cellStyle name="20% - Accent6 2 8 2 2 2 2" xfId="54502"/>
    <cellStyle name="20% - Accent6 2 8 2 2 3" xfId="40498"/>
    <cellStyle name="20% - Accent6 2 8 2 3" xfId="19485"/>
    <cellStyle name="20% - Accent6 2 8 2 3 2" xfId="47499"/>
    <cellStyle name="20% - Accent6 2 8 2 4" xfId="33495"/>
    <cellStyle name="20% - Accent6 2 8 3" xfId="8983"/>
    <cellStyle name="20% - Accent6 2 8 3 2" xfId="22987"/>
    <cellStyle name="20% - Accent6 2 8 3 2 2" xfId="51001"/>
    <cellStyle name="20% - Accent6 2 8 3 3" xfId="36997"/>
    <cellStyle name="20% - Accent6 2 8 4" xfId="15984"/>
    <cellStyle name="20% - Accent6 2 8 4 2" xfId="43998"/>
    <cellStyle name="20% - Accent6 2 8 5" xfId="29994"/>
    <cellStyle name="20% - Accent6 2 9" xfId="3752"/>
    <cellStyle name="20% - Accent6 2 9 2" xfId="10759"/>
    <cellStyle name="20% - Accent6 2 9 2 2" xfId="24763"/>
    <cellStyle name="20% - Accent6 2 9 2 2 2" xfId="52777"/>
    <cellStyle name="20% - Accent6 2 9 2 3" xfId="38773"/>
    <cellStyle name="20% - Accent6 2 9 3" xfId="17760"/>
    <cellStyle name="20% - Accent6 2 9 3 2" xfId="45774"/>
    <cellStyle name="20% - Accent6 2 9 4" xfId="31770"/>
    <cellStyle name="20% - Accent6 3" xfId="178"/>
    <cellStyle name="20% - Accent6 3 10" xfId="7242"/>
    <cellStyle name="20% - Accent6 3 10 2" xfId="21246"/>
    <cellStyle name="20% - Accent6 3 10 2 2" xfId="49260"/>
    <cellStyle name="20% - Accent6 3 10 3" xfId="35256"/>
    <cellStyle name="20% - Accent6 3 11" xfId="14243"/>
    <cellStyle name="20% - Accent6 3 11 2" xfId="42257"/>
    <cellStyle name="20% - Accent6 3 12" xfId="28253"/>
    <cellStyle name="20% - Accent6 3 13" xfId="56378"/>
    <cellStyle name="20% - Accent6 3 2" xfId="234"/>
    <cellStyle name="20% - Accent6 3 2 10" xfId="14292"/>
    <cellStyle name="20% - Accent6 3 2 10 2" xfId="42306"/>
    <cellStyle name="20% - Accent6 3 2 11" xfId="28302"/>
    <cellStyle name="20% - Accent6 3 2 2" xfId="359"/>
    <cellStyle name="20% - Accent6 3 2 2 2" xfId="650"/>
    <cellStyle name="20% - Accent6 3 2 2 2 2" xfId="1528"/>
    <cellStyle name="20% - Accent6 3 2 2 2 2 2" xfId="3296"/>
    <cellStyle name="20% - Accent6 3 2 2 2 2 2 2" xfId="6800"/>
    <cellStyle name="20% - Accent6 3 2 2 2 2 2 2 2" xfId="13807"/>
    <cellStyle name="20% - Accent6 3 2 2 2 2 2 2 2 2" xfId="27811"/>
    <cellStyle name="20% - Accent6 3 2 2 2 2 2 2 2 2 2" xfId="55825"/>
    <cellStyle name="20% - Accent6 3 2 2 2 2 2 2 2 3" xfId="41821"/>
    <cellStyle name="20% - Accent6 3 2 2 2 2 2 2 3" xfId="20808"/>
    <cellStyle name="20% - Accent6 3 2 2 2 2 2 2 3 2" xfId="48822"/>
    <cellStyle name="20% - Accent6 3 2 2 2 2 2 2 4" xfId="34818"/>
    <cellStyle name="20% - Accent6 3 2 2 2 2 2 3" xfId="10306"/>
    <cellStyle name="20% - Accent6 3 2 2 2 2 2 3 2" xfId="24310"/>
    <cellStyle name="20% - Accent6 3 2 2 2 2 2 3 2 2" xfId="52324"/>
    <cellStyle name="20% - Accent6 3 2 2 2 2 2 3 3" xfId="38320"/>
    <cellStyle name="20% - Accent6 3 2 2 2 2 2 4" xfId="17307"/>
    <cellStyle name="20% - Accent6 3 2 2 2 2 2 4 2" xfId="45321"/>
    <cellStyle name="20% - Accent6 3 2 2 2 2 2 5" xfId="31317"/>
    <cellStyle name="20% - Accent6 3 2 2 2 2 3" xfId="5048"/>
    <cellStyle name="20% - Accent6 3 2 2 2 2 3 2" xfId="12055"/>
    <cellStyle name="20% - Accent6 3 2 2 2 2 3 2 2" xfId="26059"/>
    <cellStyle name="20% - Accent6 3 2 2 2 2 3 2 2 2" xfId="54073"/>
    <cellStyle name="20% - Accent6 3 2 2 2 2 3 2 3" xfId="40069"/>
    <cellStyle name="20% - Accent6 3 2 2 2 2 3 3" xfId="19056"/>
    <cellStyle name="20% - Accent6 3 2 2 2 2 3 3 2" xfId="47070"/>
    <cellStyle name="20% - Accent6 3 2 2 2 2 3 4" xfId="33066"/>
    <cellStyle name="20% - Accent6 3 2 2 2 2 4" xfId="8554"/>
    <cellStyle name="20% - Accent6 3 2 2 2 2 4 2" xfId="22558"/>
    <cellStyle name="20% - Accent6 3 2 2 2 2 4 2 2" xfId="50572"/>
    <cellStyle name="20% - Accent6 3 2 2 2 2 4 3" xfId="36568"/>
    <cellStyle name="20% - Accent6 3 2 2 2 2 5" xfId="15555"/>
    <cellStyle name="20% - Accent6 3 2 2 2 2 5 2" xfId="43569"/>
    <cellStyle name="20% - Accent6 3 2 2 2 2 6" xfId="29565"/>
    <cellStyle name="20% - Accent6 3 2 2 2 3" xfId="2421"/>
    <cellStyle name="20% - Accent6 3 2 2 2 3 2" xfId="5925"/>
    <cellStyle name="20% - Accent6 3 2 2 2 3 2 2" xfId="12932"/>
    <cellStyle name="20% - Accent6 3 2 2 2 3 2 2 2" xfId="26936"/>
    <cellStyle name="20% - Accent6 3 2 2 2 3 2 2 2 2" xfId="54950"/>
    <cellStyle name="20% - Accent6 3 2 2 2 3 2 2 3" xfId="40946"/>
    <cellStyle name="20% - Accent6 3 2 2 2 3 2 3" xfId="19933"/>
    <cellStyle name="20% - Accent6 3 2 2 2 3 2 3 2" xfId="47947"/>
    <cellStyle name="20% - Accent6 3 2 2 2 3 2 4" xfId="33943"/>
    <cellStyle name="20% - Accent6 3 2 2 2 3 3" xfId="9431"/>
    <cellStyle name="20% - Accent6 3 2 2 2 3 3 2" xfId="23435"/>
    <cellStyle name="20% - Accent6 3 2 2 2 3 3 2 2" xfId="51449"/>
    <cellStyle name="20% - Accent6 3 2 2 2 3 3 3" xfId="37445"/>
    <cellStyle name="20% - Accent6 3 2 2 2 3 4" xfId="16432"/>
    <cellStyle name="20% - Accent6 3 2 2 2 3 4 2" xfId="44446"/>
    <cellStyle name="20% - Accent6 3 2 2 2 3 5" xfId="30442"/>
    <cellStyle name="20% - Accent6 3 2 2 2 4" xfId="4173"/>
    <cellStyle name="20% - Accent6 3 2 2 2 4 2" xfId="11180"/>
    <cellStyle name="20% - Accent6 3 2 2 2 4 2 2" xfId="25184"/>
    <cellStyle name="20% - Accent6 3 2 2 2 4 2 2 2" xfId="53198"/>
    <cellStyle name="20% - Accent6 3 2 2 2 4 2 3" xfId="39194"/>
    <cellStyle name="20% - Accent6 3 2 2 2 4 3" xfId="18181"/>
    <cellStyle name="20% - Accent6 3 2 2 2 4 3 2" xfId="46195"/>
    <cellStyle name="20% - Accent6 3 2 2 2 4 4" xfId="32191"/>
    <cellStyle name="20% - Accent6 3 2 2 2 5" xfId="7679"/>
    <cellStyle name="20% - Accent6 3 2 2 2 5 2" xfId="21683"/>
    <cellStyle name="20% - Accent6 3 2 2 2 5 2 2" xfId="49697"/>
    <cellStyle name="20% - Accent6 3 2 2 2 5 3" xfId="35693"/>
    <cellStyle name="20% - Accent6 3 2 2 2 6" xfId="14680"/>
    <cellStyle name="20% - Accent6 3 2 2 2 6 2" xfId="42694"/>
    <cellStyle name="20% - Accent6 3 2 2 2 7" xfId="28690"/>
    <cellStyle name="20% - Accent6 3 2 2 3" xfId="941"/>
    <cellStyle name="20% - Accent6 3 2 2 3 2" xfId="1819"/>
    <cellStyle name="20% - Accent6 3 2 2 3 2 2" xfId="3587"/>
    <cellStyle name="20% - Accent6 3 2 2 3 2 2 2" xfId="7091"/>
    <cellStyle name="20% - Accent6 3 2 2 3 2 2 2 2" xfId="14098"/>
    <cellStyle name="20% - Accent6 3 2 2 3 2 2 2 2 2" xfId="28102"/>
    <cellStyle name="20% - Accent6 3 2 2 3 2 2 2 2 2 2" xfId="56116"/>
    <cellStyle name="20% - Accent6 3 2 2 3 2 2 2 2 3" xfId="42112"/>
    <cellStyle name="20% - Accent6 3 2 2 3 2 2 2 3" xfId="21099"/>
    <cellStyle name="20% - Accent6 3 2 2 3 2 2 2 3 2" xfId="49113"/>
    <cellStyle name="20% - Accent6 3 2 2 3 2 2 2 4" xfId="35109"/>
    <cellStyle name="20% - Accent6 3 2 2 3 2 2 3" xfId="10597"/>
    <cellStyle name="20% - Accent6 3 2 2 3 2 2 3 2" xfId="24601"/>
    <cellStyle name="20% - Accent6 3 2 2 3 2 2 3 2 2" xfId="52615"/>
    <cellStyle name="20% - Accent6 3 2 2 3 2 2 3 3" xfId="38611"/>
    <cellStyle name="20% - Accent6 3 2 2 3 2 2 4" xfId="17598"/>
    <cellStyle name="20% - Accent6 3 2 2 3 2 2 4 2" xfId="45612"/>
    <cellStyle name="20% - Accent6 3 2 2 3 2 2 5" xfId="31608"/>
    <cellStyle name="20% - Accent6 3 2 2 3 2 3" xfId="5339"/>
    <cellStyle name="20% - Accent6 3 2 2 3 2 3 2" xfId="12346"/>
    <cellStyle name="20% - Accent6 3 2 2 3 2 3 2 2" xfId="26350"/>
    <cellStyle name="20% - Accent6 3 2 2 3 2 3 2 2 2" xfId="54364"/>
    <cellStyle name="20% - Accent6 3 2 2 3 2 3 2 3" xfId="40360"/>
    <cellStyle name="20% - Accent6 3 2 2 3 2 3 3" xfId="19347"/>
    <cellStyle name="20% - Accent6 3 2 2 3 2 3 3 2" xfId="47361"/>
    <cellStyle name="20% - Accent6 3 2 2 3 2 3 4" xfId="33357"/>
    <cellStyle name="20% - Accent6 3 2 2 3 2 4" xfId="8845"/>
    <cellStyle name="20% - Accent6 3 2 2 3 2 4 2" xfId="22849"/>
    <cellStyle name="20% - Accent6 3 2 2 3 2 4 2 2" xfId="50863"/>
    <cellStyle name="20% - Accent6 3 2 2 3 2 4 3" xfId="36859"/>
    <cellStyle name="20% - Accent6 3 2 2 3 2 5" xfId="15846"/>
    <cellStyle name="20% - Accent6 3 2 2 3 2 5 2" xfId="43860"/>
    <cellStyle name="20% - Accent6 3 2 2 3 2 6" xfId="29856"/>
    <cellStyle name="20% - Accent6 3 2 2 3 3" xfId="2712"/>
    <cellStyle name="20% - Accent6 3 2 2 3 3 2" xfId="6216"/>
    <cellStyle name="20% - Accent6 3 2 2 3 3 2 2" xfId="13223"/>
    <cellStyle name="20% - Accent6 3 2 2 3 3 2 2 2" xfId="27227"/>
    <cellStyle name="20% - Accent6 3 2 2 3 3 2 2 2 2" xfId="55241"/>
    <cellStyle name="20% - Accent6 3 2 2 3 3 2 2 3" xfId="41237"/>
    <cellStyle name="20% - Accent6 3 2 2 3 3 2 3" xfId="20224"/>
    <cellStyle name="20% - Accent6 3 2 2 3 3 2 3 2" xfId="48238"/>
    <cellStyle name="20% - Accent6 3 2 2 3 3 2 4" xfId="34234"/>
    <cellStyle name="20% - Accent6 3 2 2 3 3 3" xfId="9722"/>
    <cellStyle name="20% - Accent6 3 2 2 3 3 3 2" xfId="23726"/>
    <cellStyle name="20% - Accent6 3 2 2 3 3 3 2 2" xfId="51740"/>
    <cellStyle name="20% - Accent6 3 2 2 3 3 3 3" xfId="37736"/>
    <cellStyle name="20% - Accent6 3 2 2 3 3 4" xfId="16723"/>
    <cellStyle name="20% - Accent6 3 2 2 3 3 4 2" xfId="44737"/>
    <cellStyle name="20% - Accent6 3 2 2 3 3 5" xfId="30733"/>
    <cellStyle name="20% - Accent6 3 2 2 3 4" xfId="4464"/>
    <cellStyle name="20% - Accent6 3 2 2 3 4 2" xfId="11471"/>
    <cellStyle name="20% - Accent6 3 2 2 3 4 2 2" xfId="25475"/>
    <cellStyle name="20% - Accent6 3 2 2 3 4 2 2 2" xfId="53489"/>
    <cellStyle name="20% - Accent6 3 2 2 3 4 2 3" xfId="39485"/>
    <cellStyle name="20% - Accent6 3 2 2 3 4 3" xfId="18472"/>
    <cellStyle name="20% - Accent6 3 2 2 3 4 3 2" xfId="46486"/>
    <cellStyle name="20% - Accent6 3 2 2 3 4 4" xfId="32482"/>
    <cellStyle name="20% - Accent6 3 2 2 3 5" xfId="7970"/>
    <cellStyle name="20% - Accent6 3 2 2 3 5 2" xfId="21974"/>
    <cellStyle name="20% - Accent6 3 2 2 3 5 2 2" xfId="49988"/>
    <cellStyle name="20% - Accent6 3 2 2 3 5 3" xfId="35984"/>
    <cellStyle name="20% - Accent6 3 2 2 3 6" xfId="14971"/>
    <cellStyle name="20% - Accent6 3 2 2 3 6 2" xfId="42985"/>
    <cellStyle name="20% - Accent6 3 2 2 3 7" xfId="28981"/>
    <cellStyle name="20% - Accent6 3 2 2 4" xfId="1237"/>
    <cellStyle name="20% - Accent6 3 2 2 4 2" xfId="3005"/>
    <cellStyle name="20% - Accent6 3 2 2 4 2 2" xfId="6509"/>
    <cellStyle name="20% - Accent6 3 2 2 4 2 2 2" xfId="13516"/>
    <cellStyle name="20% - Accent6 3 2 2 4 2 2 2 2" xfId="27520"/>
    <cellStyle name="20% - Accent6 3 2 2 4 2 2 2 2 2" xfId="55534"/>
    <cellStyle name="20% - Accent6 3 2 2 4 2 2 2 3" xfId="41530"/>
    <cellStyle name="20% - Accent6 3 2 2 4 2 2 3" xfId="20517"/>
    <cellStyle name="20% - Accent6 3 2 2 4 2 2 3 2" xfId="48531"/>
    <cellStyle name="20% - Accent6 3 2 2 4 2 2 4" xfId="34527"/>
    <cellStyle name="20% - Accent6 3 2 2 4 2 3" xfId="10015"/>
    <cellStyle name="20% - Accent6 3 2 2 4 2 3 2" xfId="24019"/>
    <cellStyle name="20% - Accent6 3 2 2 4 2 3 2 2" xfId="52033"/>
    <cellStyle name="20% - Accent6 3 2 2 4 2 3 3" xfId="38029"/>
    <cellStyle name="20% - Accent6 3 2 2 4 2 4" xfId="17016"/>
    <cellStyle name="20% - Accent6 3 2 2 4 2 4 2" xfId="45030"/>
    <cellStyle name="20% - Accent6 3 2 2 4 2 5" xfId="31026"/>
    <cellStyle name="20% - Accent6 3 2 2 4 3" xfId="4757"/>
    <cellStyle name="20% - Accent6 3 2 2 4 3 2" xfId="11764"/>
    <cellStyle name="20% - Accent6 3 2 2 4 3 2 2" xfId="25768"/>
    <cellStyle name="20% - Accent6 3 2 2 4 3 2 2 2" xfId="53782"/>
    <cellStyle name="20% - Accent6 3 2 2 4 3 2 3" xfId="39778"/>
    <cellStyle name="20% - Accent6 3 2 2 4 3 3" xfId="18765"/>
    <cellStyle name="20% - Accent6 3 2 2 4 3 3 2" xfId="46779"/>
    <cellStyle name="20% - Accent6 3 2 2 4 3 4" xfId="32775"/>
    <cellStyle name="20% - Accent6 3 2 2 4 4" xfId="8263"/>
    <cellStyle name="20% - Accent6 3 2 2 4 4 2" xfId="22267"/>
    <cellStyle name="20% - Accent6 3 2 2 4 4 2 2" xfId="50281"/>
    <cellStyle name="20% - Accent6 3 2 2 4 4 3" xfId="36277"/>
    <cellStyle name="20% - Accent6 3 2 2 4 5" xfId="15264"/>
    <cellStyle name="20% - Accent6 3 2 2 4 5 2" xfId="43278"/>
    <cellStyle name="20% - Accent6 3 2 2 4 6" xfId="29274"/>
    <cellStyle name="20% - Accent6 3 2 2 5" xfId="2130"/>
    <cellStyle name="20% - Accent6 3 2 2 5 2" xfId="5634"/>
    <cellStyle name="20% - Accent6 3 2 2 5 2 2" xfId="12641"/>
    <cellStyle name="20% - Accent6 3 2 2 5 2 2 2" xfId="26645"/>
    <cellStyle name="20% - Accent6 3 2 2 5 2 2 2 2" xfId="54659"/>
    <cellStyle name="20% - Accent6 3 2 2 5 2 2 3" xfId="40655"/>
    <cellStyle name="20% - Accent6 3 2 2 5 2 3" xfId="19642"/>
    <cellStyle name="20% - Accent6 3 2 2 5 2 3 2" xfId="47656"/>
    <cellStyle name="20% - Accent6 3 2 2 5 2 4" xfId="33652"/>
    <cellStyle name="20% - Accent6 3 2 2 5 3" xfId="9140"/>
    <cellStyle name="20% - Accent6 3 2 2 5 3 2" xfId="23144"/>
    <cellStyle name="20% - Accent6 3 2 2 5 3 2 2" xfId="51158"/>
    <cellStyle name="20% - Accent6 3 2 2 5 3 3" xfId="37154"/>
    <cellStyle name="20% - Accent6 3 2 2 5 4" xfId="16141"/>
    <cellStyle name="20% - Accent6 3 2 2 5 4 2" xfId="44155"/>
    <cellStyle name="20% - Accent6 3 2 2 5 5" xfId="30151"/>
    <cellStyle name="20% - Accent6 3 2 2 6" xfId="3882"/>
    <cellStyle name="20% - Accent6 3 2 2 6 2" xfId="10889"/>
    <cellStyle name="20% - Accent6 3 2 2 6 2 2" xfId="24893"/>
    <cellStyle name="20% - Accent6 3 2 2 6 2 2 2" xfId="52907"/>
    <cellStyle name="20% - Accent6 3 2 2 6 2 3" xfId="38903"/>
    <cellStyle name="20% - Accent6 3 2 2 6 3" xfId="17890"/>
    <cellStyle name="20% - Accent6 3 2 2 6 3 2" xfId="45904"/>
    <cellStyle name="20% - Accent6 3 2 2 6 4" xfId="31900"/>
    <cellStyle name="20% - Accent6 3 2 2 7" xfId="7388"/>
    <cellStyle name="20% - Accent6 3 2 2 7 2" xfId="21392"/>
    <cellStyle name="20% - Accent6 3 2 2 7 2 2" xfId="49406"/>
    <cellStyle name="20% - Accent6 3 2 2 7 3" xfId="35402"/>
    <cellStyle name="20% - Accent6 3 2 2 8" xfId="14389"/>
    <cellStyle name="20% - Accent6 3 2 2 8 2" xfId="42403"/>
    <cellStyle name="20% - Accent6 3 2 2 9" xfId="28399"/>
    <cellStyle name="20% - Accent6 3 2 3" xfId="456"/>
    <cellStyle name="20% - Accent6 3 2 3 2" xfId="747"/>
    <cellStyle name="20% - Accent6 3 2 3 2 2" xfId="1625"/>
    <cellStyle name="20% - Accent6 3 2 3 2 2 2" xfId="3393"/>
    <cellStyle name="20% - Accent6 3 2 3 2 2 2 2" xfId="6897"/>
    <cellStyle name="20% - Accent6 3 2 3 2 2 2 2 2" xfId="13904"/>
    <cellStyle name="20% - Accent6 3 2 3 2 2 2 2 2 2" xfId="27908"/>
    <cellStyle name="20% - Accent6 3 2 3 2 2 2 2 2 2 2" xfId="55922"/>
    <cellStyle name="20% - Accent6 3 2 3 2 2 2 2 2 3" xfId="41918"/>
    <cellStyle name="20% - Accent6 3 2 3 2 2 2 2 3" xfId="20905"/>
    <cellStyle name="20% - Accent6 3 2 3 2 2 2 2 3 2" xfId="48919"/>
    <cellStyle name="20% - Accent6 3 2 3 2 2 2 2 4" xfId="34915"/>
    <cellStyle name="20% - Accent6 3 2 3 2 2 2 3" xfId="10403"/>
    <cellStyle name="20% - Accent6 3 2 3 2 2 2 3 2" xfId="24407"/>
    <cellStyle name="20% - Accent6 3 2 3 2 2 2 3 2 2" xfId="52421"/>
    <cellStyle name="20% - Accent6 3 2 3 2 2 2 3 3" xfId="38417"/>
    <cellStyle name="20% - Accent6 3 2 3 2 2 2 4" xfId="17404"/>
    <cellStyle name="20% - Accent6 3 2 3 2 2 2 4 2" xfId="45418"/>
    <cellStyle name="20% - Accent6 3 2 3 2 2 2 5" xfId="31414"/>
    <cellStyle name="20% - Accent6 3 2 3 2 2 3" xfId="5145"/>
    <cellStyle name="20% - Accent6 3 2 3 2 2 3 2" xfId="12152"/>
    <cellStyle name="20% - Accent6 3 2 3 2 2 3 2 2" xfId="26156"/>
    <cellStyle name="20% - Accent6 3 2 3 2 2 3 2 2 2" xfId="54170"/>
    <cellStyle name="20% - Accent6 3 2 3 2 2 3 2 3" xfId="40166"/>
    <cellStyle name="20% - Accent6 3 2 3 2 2 3 3" xfId="19153"/>
    <cellStyle name="20% - Accent6 3 2 3 2 2 3 3 2" xfId="47167"/>
    <cellStyle name="20% - Accent6 3 2 3 2 2 3 4" xfId="33163"/>
    <cellStyle name="20% - Accent6 3 2 3 2 2 4" xfId="8651"/>
    <cellStyle name="20% - Accent6 3 2 3 2 2 4 2" xfId="22655"/>
    <cellStyle name="20% - Accent6 3 2 3 2 2 4 2 2" xfId="50669"/>
    <cellStyle name="20% - Accent6 3 2 3 2 2 4 3" xfId="36665"/>
    <cellStyle name="20% - Accent6 3 2 3 2 2 5" xfId="15652"/>
    <cellStyle name="20% - Accent6 3 2 3 2 2 5 2" xfId="43666"/>
    <cellStyle name="20% - Accent6 3 2 3 2 2 6" xfId="29662"/>
    <cellStyle name="20% - Accent6 3 2 3 2 3" xfId="2518"/>
    <cellStyle name="20% - Accent6 3 2 3 2 3 2" xfId="6022"/>
    <cellStyle name="20% - Accent6 3 2 3 2 3 2 2" xfId="13029"/>
    <cellStyle name="20% - Accent6 3 2 3 2 3 2 2 2" xfId="27033"/>
    <cellStyle name="20% - Accent6 3 2 3 2 3 2 2 2 2" xfId="55047"/>
    <cellStyle name="20% - Accent6 3 2 3 2 3 2 2 3" xfId="41043"/>
    <cellStyle name="20% - Accent6 3 2 3 2 3 2 3" xfId="20030"/>
    <cellStyle name="20% - Accent6 3 2 3 2 3 2 3 2" xfId="48044"/>
    <cellStyle name="20% - Accent6 3 2 3 2 3 2 4" xfId="34040"/>
    <cellStyle name="20% - Accent6 3 2 3 2 3 3" xfId="9528"/>
    <cellStyle name="20% - Accent6 3 2 3 2 3 3 2" xfId="23532"/>
    <cellStyle name="20% - Accent6 3 2 3 2 3 3 2 2" xfId="51546"/>
    <cellStyle name="20% - Accent6 3 2 3 2 3 3 3" xfId="37542"/>
    <cellStyle name="20% - Accent6 3 2 3 2 3 4" xfId="16529"/>
    <cellStyle name="20% - Accent6 3 2 3 2 3 4 2" xfId="44543"/>
    <cellStyle name="20% - Accent6 3 2 3 2 3 5" xfId="30539"/>
    <cellStyle name="20% - Accent6 3 2 3 2 4" xfId="4270"/>
    <cellStyle name="20% - Accent6 3 2 3 2 4 2" xfId="11277"/>
    <cellStyle name="20% - Accent6 3 2 3 2 4 2 2" xfId="25281"/>
    <cellStyle name="20% - Accent6 3 2 3 2 4 2 2 2" xfId="53295"/>
    <cellStyle name="20% - Accent6 3 2 3 2 4 2 3" xfId="39291"/>
    <cellStyle name="20% - Accent6 3 2 3 2 4 3" xfId="18278"/>
    <cellStyle name="20% - Accent6 3 2 3 2 4 3 2" xfId="46292"/>
    <cellStyle name="20% - Accent6 3 2 3 2 4 4" xfId="32288"/>
    <cellStyle name="20% - Accent6 3 2 3 2 5" xfId="7776"/>
    <cellStyle name="20% - Accent6 3 2 3 2 5 2" xfId="21780"/>
    <cellStyle name="20% - Accent6 3 2 3 2 5 2 2" xfId="49794"/>
    <cellStyle name="20% - Accent6 3 2 3 2 5 3" xfId="35790"/>
    <cellStyle name="20% - Accent6 3 2 3 2 6" xfId="14777"/>
    <cellStyle name="20% - Accent6 3 2 3 2 6 2" xfId="42791"/>
    <cellStyle name="20% - Accent6 3 2 3 2 7" xfId="28787"/>
    <cellStyle name="20% - Accent6 3 2 3 3" xfId="1038"/>
    <cellStyle name="20% - Accent6 3 2 3 3 2" xfId="1916"/>
    <cellStyle name="20% - Accent6 3 2 3 3 2 2" xfId="3684"/>
    <cellStyle name="20% - Accent6 3 2 3 3 2 2 2" xfId="7188"/>
    <cellStyle name="20% - Accent6 3 2 3 3 2 2 2 2" xfId="14195"/>
    <cellStyle name="20% - Accent6 3 2 3 3 2 2 2 2 2" xfId="28199"/>
    <cellStyle name="20% - Accent6 3 2 3 3 2 2 2 2 2 2" xfId="56213"/>
    <cellStyle name="20% - Accent6 3 2 3 3 2 2 2 2 3" xfId="42209"/>
    <cellStyle name="20% - Accent6 3 2 3 3 2 2 2 3" xfId="21196"/>
    <cellStyle name="20% - Accent6 3 2 3 3 2 2 2 3 2" xfId="49210"/>
    <cellStyle name="20% - Accent6 3 2 3 3 2 2 2 4" xfId="35206"/>
    <cellStyle name="20% - Accent6 3 2 3 3 2 2 3" xfId="10694"/>
    <cellStyle name="20% - Accent6 3 2 3 3 2 2 3 2" xfId="24698"/>
    <cellStyle name="20% - Accent6 3 2 3 3 2 2 3 2 2" xfId="52712"/>
    <cellStyle name="20% - Accent6 3 2 3 3 2 2 3 3" xfId="38708"/>
    <cellStyle name="20% - Accent6 3 2 3 3 2 2 4" xfId="17695"/>
    <cellStyle name="20% - Accent6 3 2 3 3 2 2 4 2" xfId="45709"/>
    <cellStyle name="20% - Accent6 3 2 3 3 2 2 5" xfId="31705"/>
    <cellStyle name="20% - Accent6 3 2 3 3 2 3" xfId="5436"/>
    <cellStyle name="20% - Accent6 3 2 3 3 2 3 2" xfId="12443"/>
    <cellStyle name="20% - Accent6 3 2 3 3 2 3 2 2" xfId="26447"/>
    <cellStyle name="20% - Accent6 3 2 3 3 2 3 2 2 2" xfId="54461"/>
    <cellStyle name="20% - Accent6 3 2 3 3 2 3 2 3" xfId="40457"/>
    <cellStyle name="20% - Accent6 3 2 3 3 2 3 3" xfId="19444"/>
    <cellStyle name="20% - Accent6 3 2 3 3 2 3 3 2" xfId="47458"/>
    <cellStyle name="20% - Accent6 3 2 3 3 2 3 4" xfId="33454"/>
    <cellStyle name="20% - Accent6 3 2 3 3 2 4" xfId="8942"/>
    <cellStyle name="20% - Accent6 3 2 3 3 2 4 2" xfId="22946"/>
    <cellStyle name="20% - Accent6 3 2 3 3 2 4 2 2" xfId="50960"/>
    <cellStyle name="20% - Accent6 3 2 3 3 2 4 3" xfId="36956"/>
    <cellStyle name="20% - Accent6 3 2 3 3 2 5" xfId="15943"/>
    <cellStyle name="20% - Accent6 3 2 3 3 2 5 2" xfId="43957"/>
    <cellStyle name="20% - Accent6 3 2 3 3 2 6" xfId="29953"/>
    <cellStyle name="20% - Accent6 3 2 3 3 3" xfId="2809"/>
    <cellStyle name="20% - Accent6 3 2 3 3 3 2" xfId="6313"/>
    <cellStyle name="20% - Accent6 3 2 3 3 3 2 2" xfId="13320"/>
    <cellStyle name="20% - Accent6 3 2 3 3 3 2 2 2" xfId="27324"/>
    <cellStyle name="20% - Accent6 3 2 3 3 3 2 2 2 2" xfId="55338"/>
    <cellStyle name="20% - Accent6 3 2 3 3 3 2 2 3" xfId="41334"/>
    <cellStyle name="20% - Accent6 3 2 3 3 3 2 3" xfId="20321"/>
    <cellStyle name="20% - Accent6 3 2 3 3 3 2 3 2" xfId="48335"/>
    <cellStyle name="20% - Accent6 3 2 3 3 3 2 4" xfId="34331"/>
    <cellStyle name="20% - Accent6 3 2 3 3 3 3" xfId="9819"/>
    <cellStyle name="20% - Accent6 3 2 3 3 3 3 2" xfId="23823"/>
    <cellStyle name="20% - Accent6 3 2 3 3 3 3 2 2" xfId="51837"/>
    <cellStyle name="20% - Accent6 3 2 3 3 3 3 3" xfId="37833"/>
    <cellStyle name="20% - Accent6 3 2 3 3 3 4" xfId="16820"/>
    <cellStyle name="20% - Accent6 3 2 3 3 3 4 2" xfId="44834"/>
    <cellStyle name="20% - Accent6 3 2 3 3 3 5" xfId="30830"/>
    <cellStyle name="20% - Accent6 3 2 3 3 4" xfId="4561"/>
    <cellStyle name="20% - Accent6 3 2 3 3 4 2" xfId="11568"/>
    <cellStyle name="20% - Accent6 3 2 3 3 4 2 2" xfId="25572"/>
    <cellStyle name="20% - Accent6 3 2 3 3 4 2 2 2" xfId="53586"/>
    <cellStyle name="20% - Accent6 3 2 3 3 4 2 3" xfId="39582"/>
    <cellStyle name="20% - Accent6 3 2 3 3 4 3" xfId="18569"/>
    <cellStyle name="20% - Accent6 3 2 3 3 4 3 2" xfId="46583"/>
    <cellStyle name="20% - Accent6 3 2 3 3 4 4" xfId="32579"/>
    <cellStyle name="20% - Accent6 3 2 3 3 5" xfId="8067"/>
    <cellStyle name="20% - Accent6 3 2 3 3 5 2" xfId="22071"/>
    <cellStyle name="20% - Accent6 3 2 3 3 5 2 2" xfId="50085"/>
    <cellStyle name="20% - Accent6 3 2 3 3 5 3" xfId="36081"/>
    <cellStyle name="20% - Accent6 3 2 3 3 6" xfId="15068"/>
    <cellStyle name="20% - Accent6 3 2 3 3 6 2" xfId="43082"/>
    <cellStyle name="20% - Accent6 3 2 3 3 7" xfId="29078"/>
    <cellStyle name="20% - Accent6 3 2 3 4" xfId="1334"/>
    <cellStyle name="20% - Accent6 3 2 3 4 2" xfId="3102"/>
    <cellStyle name="20% - Accent6 3 2 3 4 2 2" xfId="6606"/>
    <cellStyle name="20% - Accent6 3 2 3 4 2 2 2" xfId="13613"/>
    <cellStyle name="20% - Accent6 3 2 3 4 2 2 2 2" xfId="27617"/>
    <cellStyle name="20% - Accent6 3 2 3 4 2 2 2 2 2" xfId="55631"/>
    <cellStyle name="20% - Accent6 3 2 3 4 2 2 2 3" xfId="41627"/>
    <cellStyle name="20% - Accent6 3 2 3 4 2 2 3" xfId="20614"/>
    <cellStyle name="20% - Accent6 3 2 3 4 2 2 3 2" xfId="48628"/>
    <cellStyle name="20% - Accent6 3 2 3 4 2 2 4" xfId="34624"/>
    <cellStyle name="20% - Accent6 3 2 3 4 2 3" xfId="10112"/>
    <cellStyle name="20% - Accent6 3 2 3 4 2 3 2" xfId="24116"/>
    <cellStyle name="20% - Accent6 3 2 3 4 2 3 2 2" xfId="52130"/>
    <cellStyle name="20% - Accent6 3 2 3 4 2 3 3" xfId="38126"/>
    <cellStyle name="20% - Accent6 3 2 3 4 2 4" xfId="17113"/>
    <cellStyle name="20% - Accent6 3 2 3 4 2 4 2" xfId="45127"/>
    <cellStyle name="20% - Accent6 3 2 3 4 2 5" xfId="31123"/>
    <cellStyle name="20% - Accent6 3 2 3 4 3" xfId="4854"/>
    <cellStyle name="20% - Accent6 3 2 3 4 3 2" xfId="11861"/>
    <cellStyle name="20% - Accent6 3 2 3 4 3 2 2" xfId="25865"/>
    <cellStyle name="20% - Accent6 3 2 3 4 3 2 2 2" xfId="53879"/>
    <cellStyle name="20% - Accent6 3 2 3 4 3 2 3" xfId="39875"/>
    <cellStyle name="20% - Accent6 3 2 3 4 3 3" xfId="18862"/>
    <cellStyle name="20% - Accent6 3 2 3 4 3 3 2" xfId="46876"/>
    <cellStyle name="20% - Accent6 3 2 3 4 3 4" xfId="32872"/>
    <cellStyle name="20% - Accent6 3 2 3 4 4" xfId="8360"/>
    <cellStyle name="20% - Accent6 3 2 3 4 4 2" xfId="22364"/>
    <cellStyle name="20% - Accent6 3 2 3 4 4 2 2" xfId="50378"/>
    <cellStyle name="20% - Accent6 3 2 3 4 4 3" xfId="36374"/>
    <cellStyle name="20% - Accent6 3 2 3 4 5" xfId="15361"/>
    <cellStyle name="20% - Accent6 3 2 3 4 5 2" xfId="43375"/>
    <cellStyle name="20% - Accent6 3 2 3 4 6" xfId="29371"/>
    <cellStyle name="20% - Accent6 3 2 3 5" xfId="2227"/>
    <cellStyle name="20% - Accent6 3 2 3 5 2" xfId="5731"/>
    <cellStyle name="20% - Accent6 3 2 3 5 2 2" xfId="12738"/>
    <cellStyle name="20% - Accent6 3 2 3 5 2 2 2" xfId="26742"/>
    <cellStyle name="20% - Accent6 3 2 3 5 2 2 2 2" xfId="54756"/>
    <cellStyle name="20% - Accent6 3 2 3 5 2 2 3" xfId="40752"/>
    <cellStyle name="20% - Accent6 3 2 3 5 2 3" xfId="19739"/>
    <cellStyle name="20% - Accent6 3 2 3 5 2 3 2" xfId="47753"/>
    <cellStyle name="20% - Accent6 3 2 3 5 2 4" xfId="33749"/>
    <cellStyle name="20% - Accent6 3 2 3 5 3" xfId="9237"/>
    <cellStyle name="20% - Accent6 3 2 3 5 3 2" xfId="23241"/>
    <cellStyle name="20% - Accent6 3 2 3 5 3 2 2" xfId="51255"/>
    <cellStyle name="20% - Accent6 3 2 3 5 3 3" xfId="37251"/>
    <cellStyle name="20% - Accent6 3 2 3 5 4" xfId="16238"/>
    <cellStyle name="20% - Accent6 3 2 3 5 4 2" xfId="44252"/>
    <cellStyle name="20% - Accent6 3 2 3 5 5" xfId="30248"/>
    <cellStyle name="20% - Accent6 3 2 3 6" xfId="3979"/>
    <cellStyle name="20% - Accent6 3 2 3 6 2" xfId="10986"/>
    <cellStyle name="20% - Accent6 3 2 3 6 2 2" xfId="24990"/>
    <cellStyle name="20% - Accent6 3 2 3 6 2 2 2" xfId="53004"/>
    <cellStyle name="20% - Accent6 3 2 3 6 2 3" xfId="39000"/>
    <cellStyle name="20% - Accent6 3 2 3 6 3" xfId="17987"/>
    <cellStyle name="20% - Accent6 3 2 3 6 3 2" xfId="46001"/>
    <cellStyle name="20% - Accent6 3 2 3 6 4" xfId="31997"/>
    <cellStyle name="20% - Accent6 3 2 3 7" xfId="7485"/>
    <cellStyle name="20% - Accent6 3 2 3 7 2" xfId="21489"/>
    <cellStyle name="20% - Accent6 3 2 3 7 2 2" xfId="49503"/>
    <cellStyle name="20% - Accent6 3 2 3 7 3" xfId="35499"/>
    <cellStyle name="20% - Accent6 3 2 3 8" xfId="14486"/>
    <cellStyle name="20% - Accent6 3 2 3 8 2" xfId="42500"/>
    <cellStyle name="20% - Accent6 3 2 3 9" xfId="28496"/>
    <cellStyle name="20% - Accent6 3 2 4" xfId="553"/>
    <cellStyle name="20% - Accent6 3 2 4 2" xfId="1431"/>
    <cellStyle name="20% - Accent6 3 2 4 2 2" xfId="3199"/>
    <cellStyle name="20% - Accent6 3 2 4 2 2 2" xfId="6703"/>
    <cellStyle name="20% - Accent6 3 2 4 2 2 2 2" xfId="13710"/>
    <cellStyle name="20% - Accent6 3 2 4 2 2 2 2 2" xfId="27714"/>
    <cellStyle name="20% - Accent6 3 2 4 2 2 2 2 2 2" xfId="55728"/>
    <cellStyle name="20% - Accent6 3 2 4 2 2 2 2 3" xfId="41724"/>
    <cellStyle name="20% - Accent6 3 2 4 2 2 2 3" xfId="20711"/>
    <cellStyle name="20% - Accent6 3 2 4 2 2 2 3 2" xfId="48725"/>
    <cellStyle name="20% - Accent6 3 2 4 2 2 2 4" xfId="34721"/>
    <cellStyle name="20% - Accent6 3 2 4 2 2 3" xfId="10209"/>
    <cellStyle name="20% - Accent6 3 2 4 2 2 3 2" xfId="24213"/>
    <cellStyle name="20% - Accent6 3 2 4 2 2 3 2 2" xfId="52227"/>
    <cellStyle name="20% - Accent6 3 2 4 2 2 3 3" xfId="38223"/>
    <cellStyle name="20% - Accent6 3 2 4 2 2 4" xfId="17210"/>
    <cellStyle name="20% - Accent6 3 2 4 2 2 4 2" xfId="45224"/>
    <cellStyle name="20% - Accent6 3 2 4 2 2 5" xfId="31220"/>
    <cellStyle name="20% - Accent6 3 2 4 2 3" xfId="4951"/>
    <cellStyle name="20% - Accent6 3 2 4 2 3 2" xfId="11958"/>
    <cellStyle name="20% - Accent6 3 2 4 2 3 2 2" xfId="25962"/>
    <cellStyle name="20% - Accent6 3 2 4 2 3 2 2 2" xfId="53976"/>
    <cellStyle name="20% - Accent6 3 2 4 2 3 2 3" xfId="39972"/>
    <cellStyle name="20% - Accent6 3 2 4 2 3 3" xfId="18959"/>
    <cellStyle name="20% - Accent6 3 2 4 2 3 3 2" xfId="46973"/>
    <cellStyle name="20% - Accent6 3 2 4 2 3 4" xfId="32969"/>
    <cellStyle name="20% - Accent6 3 2 4 2 4" xfId="8457"/>
    <cellStyle name="20% - Accent6 3 2 4 2 4 2" xfId="22461"/>
    <cellStyle name="20% - Accent6 3 2 4 2 4 2 2" xfId="50475"/>
    <cellStyle name="20% - Accent6 3 2 4 2 4 3" xfId="36471"/>
    <cellStyle name="20% - Accent6 3 2 4 2 5" xfId="15458"/>
    <cellStyle name="20% - Accent6 3 2 4 2 5 2" xfId="43472"/>
    <cellStyle name="20% - Accent6 3 2 4 2 6" xfId="29468"/>
    <cellStyle name="20% - Accent6 3 2 4 3" xfId="2324"/>
    <cellStyle name="20% - Accent6 3 2 4 3 2" xfId="5828"/>
    <cellStyle name="20% - Accent6 3 2 4 3 2 2" xfId="12835"/>
    <cellStyle name="20% - Accent6 3 2 4 3 2 2 2" xfId="26839"/>
    <cellStyle name="20% - Accent6 3 2 4 3 2 2 2 2" xfId="54853"/>
    <cellStyle name="20% - Accent6 3 2 4 3 2 2 3" xfId="40849"/>
    <cellStyle name="20% - Accent6 3 2 4 3 2 3" xfId="19836"/>
    <cellStyle name="20% - Accent6 3 2 4 3 2 3 2" xfId="47850"/>
    <cellStyle name="20% - Accent6 3 2 4 3 2 4" xfId="33846"/>
    <cellStyle name="20% - Accent6 3 2 4 3 3" xfId="9334"/>
    <cellStyle name="20% - Accent6 3 2 4 3 3 2" xfId="23338"/>
    <cellStyle name="20% - Accent6 3 2 4 3 3 2 2" xfId="51352"/>
    <cellStyle name="20% - Accent6 3 2 4 3 3 3" xfId="37348"/>
    <cellStyle name="20% - Accent6 3 2 4 3 4" xfId="16335"/>
    <cellStyle name="20% - Accent6 3 2 4 3 4 2" xfId="44349"/>
    <cellStyle name="20% - Accent6 3 2 4 3 5" xfId="30345"/>
    <cellStyle name="20% - Accent6 3 2 4 4" xfId="4076"/>
    <cellStyle name="20% - Accent6 3 2 4 4 2" xfId="11083"/>
    <cellStyle name="20% - Accent6 3 2 4 4 2 2" xfId="25087"/>
    <cellStyle name="20% - Accent6 3 2 4 4 2 2 2" xfId="53101"/>
    <cellStyle name="20% - Accent6 3 2 4 4 2 3" xfId="39097"/>
    <cellStyle name="20% - Accent6 3 2 4 4 3" xfId="18084"/>
    <cellStyle name="20% - Accent6 3 2 4 4 3 2" xfId="46098"/>
    <cellStyle name="20% - Accent6 3 2 4 4 4" xfId="32094"/>
    <cellStyle name="20% - Accent6 3 2 4 5" xfId="7582"/>
    <cellStyle name="20% - Accent6 3 2 4 5 2" xfId="21586"/>
    <cellStyle name="20% - Accent6 3 2 4 5 2 2" xfId="49600"/>
    <cellStyle name="20% - Accent6 3 2 4 5 3" xfId="35596"/>
    <cellStyle name="20% - Accent6 3 2 4 6" xfId="14583"/>
    <cellStyle name="20% - Accent6 3 2 4 6 2" xfId="42597"/>
    <cellStyle name="20% - Accent6 3 2 4 7" xfId="28593"/>
    <cellStyle name="20% - Accent6 3 2 5" xfId="844"/>
    <cellStyle name="20% - Accent6 3 2 5 2" xfId="1722"/>
    <cellStyle name="20% - Accent6 3 2 5 2 2" xfId="3490"/>
    <cellStyle name="20% - Accent6 3 2 5 2 2 2" xfId="6994"/>
    <cellStyle name="20% - Accent6 3 2 5 2 2 2 2" xfId="14001"/>
    <cellStyle name="20% - Accent6 3 2 5 2 2 2 2 2" xfId="28005"/>
    <cellStyle name="20% - Accent6 3 2 5 2 2 2 2 2 2" xfId="56019"/>
    <cellStyle name="20% - Accent6 3 2 5 2 2 2 2 3" xfId="42015"/>
    <cellStyle name="20% - Accent6 3 2 5 2 2 2 3" xfId="21002"/>
    <cellStyle name="20% - Accent6 3 2 5 2 2 2 3 2" xfId="49016"/>
    <cellStyle name="20% - Accent6 3 2 5 2 2 2 4" xfId="35012"/>
    <cellStyle name="20% - Accent6 3 2 5 2 2 3" xfId="10500"/>
    <cellStyle name="20% - Accent6 3 2 5 2 2 3 2" xfId="24504"/>
    <cellStyle name="20% - Accent6 3 2 5 2 2 3 2 2" xfId="52518"/>
    <cellStyle name="20% - Accent6 3 2 5 2 2 3 3" xfId="38514"/>
    <cellStyle name="20% - Accent6 3 2 5 2 2 4" xfId="17501"/>
    <cellStyle name="20% - Accent6 3 2 5 2 2 4 2" xfId="45515"/>
    <cellStyle name="20% - Accent6 3 2 5 2 2 5" xfId="31511"/>
    <cellStyle name="20% - Accent6 3 2 5 2 3" xfId="5242"/>
    <cellStyle name="20% - Accent6 3 2 5 2 3 2" xfId="12249"/>
    <cellStyle name="20% - Accent6 3 2 5 2 3 2 2" xfId="26253"/>
    <cellStyle name="20% - Accent6 3 2 5 2 3 2 2 2" xfId="54267"/>
    <cellStyle name="20% - Accent6 3 2 5 2 3 2 3" xfId="40263"/>
    <cellStyle name="20% - Accent6 3 2 5 2 3 3" xfId="19250"/>
    <cellStyle name="20% - Accent6 3 2 5 2 3 3 2" xfId="47264"/>
    <cellStyle name="20% - Accent6 3 2 5 2 3 4" xfId="33260"/>
    <cellStyle name="20% - Accent6 3 2 5 2 4" xfId="8748"/>
    <cellStyle name="20% - Accent6 3 2 5 2 4 2" xfId="22752"/>
    <cellStyle name="20% - Accent6 3 2 5 2 4 2 2" xfId="50766"/>
    <cellStyle name="20% - Accent6 3 2 5 2 4 3" xfId="36762"/>
    <cellStyle name="20% - Accent6 3 2 5 2 5" xfId="15749"/>
    <cellStyle name="20% - Accent6 3 2 5 2 5 2" xfId="43763"/>
    <cellStyle name="20% - Accent6 3 2 5 2 6" xfId="29759"/>
    <cellStyle name="20% - Accent6 3 2 5 3" xfId="2615"/>
    <cellStyle name="20% - Accent6 3 2 5 3 2" xfId="6119"/>
    <cellStyle name="20% - Accent6 3 2 5 3 2 2" xfId="13126"/>
    <cellStyle name="20% - Accent6 3 2 5 3 2 2 2" xfId="27130"/>
    <cellStyle name="20% - Accent6 3 2 5 3 2 2 2 2" xfId="55144"/>
    <cellStyle name="20% - Accent6 3 2 5 3 2 2 3" xfId="41140"/>
    <cellStyle name="20% - Accent6 3 2 5 3 2 3" xfId="20127"/>
    <cellStyle name="20% - Accent6 3 2 5 3 2 3 2" xfId="48141"/>
    <cellStyle name="20% - Accent6 3 2 5 3 2 4" xfId="34137"/>
    <cellStyle name="20% - Accent6 3 2 5 3 3" xfId="9625"/>
    <cellStyle name="20% - Accent6 3 2 5 3 3 2" xfId="23629"/>
    <cellStyle name="20% - Accent6 3 2 5 3 3 2 2" xfId="51643"/>
    <cellStyle name="20% - Accent6 3 2 5 3 3 3" xfId="37639"/>
    <cellStyle name="20% - Accent6 3 2 5 3 4" xfId="16626"/>
    <cellStyle name="20% - Accent6 3 2 5 3 4 2" xfId="44640"/>
    <cellStyle name="20% - Accent6 3 2 5 3 5" xfId="30636"/>
    <cellStyle name="20% - Accent6 3 2 5 4" xfId="4367"/>
    <cellStyle name="20% - Accent6 3 2 5 4 2" xfId="11374"/>
    <cellStyle name="20% - Accent6 3 2 5 4 2 2" xfId="25378"/>
    <cellStyle name="20% - Accent6 3 2 5 4 2 2 2" xfId="53392"/>
    <cellStyle name="20% - Accent6 3 2 5 4 2 3" xfId="39388"/>
    <cellStyle name="20% - Accent6 3 2 5 4 3" xfId="18375"/>
    <cellStyle name="20% - Accent6 3 2 5 4 3 2" xfId="46389"/>
    <cellStyle name="20% - Accent6 3 2 5 4 4" xfId="32385"/>
    <cellStyle name="20% - Accent6 3 2 5 5" xfId="7873"/>
    <cellStyle name="20% - Accent6 3 2 5 5 2" xfId="21877"/>
    <cellStyle name="20% - Accent6 3 2 5 5 2 2" xfId="49891"/>
    <cellStyle name="20% - Accent6 3 2 5 5 3" xfId="35887"/>
    <cellStyle name="20% - Accent6 3 2 5 6" xfId="14874"/>
    <cellStyle name="20% - Accent6 3 2 5 6 2" xfId="42888"/>
    <cellStyle name="20% - Accent6 3 2 5 7" xfId="28884"/>
    <cellStyle name="20% - Accent6 3 2 6" xfId="1140"/>
    <cellStyle name="20% - Accent6 3 2 6 2" xfId="2908"/>
    <cellStyle name="20% - Accent6 3 2 6 2 2" xfId="6412"/>
    <cellStyle name="20% - Accent6 3 2 6 2 2 2" xfId="13419"/>
    <cellStyle name="20% - Accent6 3 2 6 2 2 2 2" xfId="27423"/>
    <cellStyle name="20% - Accent6 3 2 6 2 2 2 2 2" xfId="55437"/>
    <cellStyle name="20% - Accent6 3 2 6 2 2 2 3" xfId="41433"/>
    <cellStyle name="20% - Accent6 3 2 6 2 2 3" xfId="20420"/>
    <cellStyle name="20% - Accent6 3 2 6 2 2 3 2" xfId="48434"/>
    <cellStyle name="20% - Accent6 3 2 6 2 2 4" xfId="34430"/>
    <cellStyle name="20% - Accent6 3 2 6 2 3" xfId="9918"/>
    <cellStyle name="20% - Accent6 3 2 6 2 3 2" xfId="23922"/>
    <cellStyle name="20% - Accent6 3 2 6 2 3 2 2" xfId="51936"/>
    <cellStyle name="20% - Accent6 3 2 6 2 3 3" xfId="37932"/>
    <cellStyle name="20% - Accent6 3 2 6 2 4" xfId="16919"/>
    <cellStyle name="20% - Accent6 3 2 6 2 4 2" xfId="44933"/>
    <cellStyle name="20% - Accent6 3 2 6 2 5" xfId="30929"/>
    <cellStyle name="20% - Accent6 3 2 6 3" xfId="4660"/>
    <cellStyle name="20% - Accent6 3 2 6 3 2" xfId="11667"/>
    <cellStyle name="20% - Accent6 3 2 6 3 2 2" xfId="25671"/>
    <cellStyle name="20% - Accent6 3 2 6 3 2 2 2" xfId="53685"/>
    <cellStyle name="20% - Accent6 3 2 6 3 2 3" xfId="39681"/>
    <cellStyle name="20% - Accent6 3 2 6 3 3" xfId="18668"/>
    <cellStyle name="20% - Accent6 3 2 6 3 3 2" xfId="46682"/>
    <cellStyle name="20% - Accent6 3 2 6 3 4" xfId="32678"/>
    <cellStyle name="20% - Accent6 3 2 6 4" xfId="8166"/>
    <cellStyle name="20% - Accent6 3 2 6 4 2" xfId="22170"/>
    <cellStyle name="20% - Accent6 3 2 6 4 2 2" xfId="50184"/>
    <cellStyle name="20% - Accent6 3 2 6 4 3" xfId="36180"/>
    <cellStyle name="20% - Accent6 3 2 6 5" xfId="15167"/>
    <cellStyle name="20% - Accent6 3 2 6 5 2" xfId="43181"/>
    <cellStyle name="20% - Accent6 3 2 6 6" xfId="29177"/>
    <cellStyle name="20% - Accent6 3 2 7" xfId="2029"/>
    <cellStyle name="20% - Accent6 3 2 7 2" xfId="5537"/>
    <cellStyle name="20% - Accent6 3 2 7 2 2" xfId="12544"/>
    <cellStyle name="20% - Accent6 3 2 7 2 2 2" xfId="26548"/>
    <cellStyle name="20% - Accent6 3 2 7 2 2 2 2" xfId="54562"/>
    <cellStyle name="20% - Accent6 3 2 7 2 2 3" xfId="40558"/>
    <cellStyle name="20% - Accent6 3 2 7 2 3" xfId="19545"/>
    <cellStyle name="20% - Accent6 3 2 7 2 3 2" xfId="47559"/>
    <cellStyle name="20% - Accent6 3 2 7 2 4" xfId="33555"/>
    <cellStyle name="20% - Accent6 3 2 7 3" xfId="9043"/>
    <cellStyle name="20% - Accent6 3 2 7 3 2" xfId="23047"/>
    <cellStyle name="20% - Accent6 3 2 7 3 2 2" xfId="51061"/>
    <cellStyle name="20% - Accent6 3 2 7 3 3" xfId="37057"/>
    <cellStyle name="20% - Accent6 3 2 7 4" xfId="16044"/>
    <cellStyle name="20% - Accent6 3 2 7 4 2" xfId="44058"/>
    <cellStyle name="20% - Accent6 3 2 7 5" xfId="30054"/>
    <cellStyle name="20% - Accent6 3 2 8" xfId="3785"/>
    <cellStyle name="20% - Accent6 3 2 8 2" xfId="10792"/>
    <cellStyle name="20% - Accent6 3 2 8 2 2" xfId="24796"/>
    <cellStyle name="20% - Accent6 3 2 8 2 2 2" xfId="52810"/>
    <cellStyle name="20% - Accent6 3 2 8 2 3" xfId="38806"/>
    <cellStyle name="20% - Accent6 3 2 8 3" xfId="17793"/>
    <cellStyle name="20% - Accent6 3 2 8 3 2" xfId="45807"/>
    <cellStyle name="20% - Accent6 3 2 8 4" xfId="31803"/>
    <cellStyle name="20% - Accent6 3 2 9" xfId="7291"/>
    <cellStyle name="20% - Accent6 3 2 9 2" xfId="21295"/>
    <cellStyle name="20% - Accent6 3 2 9 2 2" xfId="49309"/>
    <cellStyle name="20% - Accent6 3 2 9 3" xfId="35305"/>
    <cellStyle name="20% - Accent6 3 3" xfId="308"/>
    <cellStyle name="20% - Accent6 3 3 2" xfId="601"/>
    <cellStyle name="20% - Accent6 3 3 2 2" xfId="1479"/>
    <cellStyle name="20% - Accent6 3 3 2 2 2" xfId="3247"/>
    <cellStyle name="20% - Accent6 3 3 2 2 2 2" xfId="6751"/>
    <cellStyle name="20% - Accent6 3 3 2 2 2 2 2" xfId="13758"/>
    <cellStyle name="20% - Accent6 3 3 2 2 2 2 2 2" xfId="27762"/>
    <cellStyle name="20% - Accent6 3 3 2 2 2 2 2 2 2" xfId="55776"/>
    <cellStyle name="20% - Accent6 3 3 2 2 2 2 2 3" xfId="41772"/>
    <cellStyle name="20% - Accent6 3 3 2 2 2 2 3" xfId="20759"/>
    <cellStyle name="20% - Accent6 3 3 2 2 2 2 3 2" xfId="48773"/>
    <cellStyle name="20% - Accent6 3 3 2 2 2 2 4" xfId="34769"/>
    <cellStyle name="20% - Accent6 3 3 2 2 2 3" xfId="10257"/>
    <cellStyle name="20% - Accent6 3 3 2 2 2 3 2" xfId="24261"/>
    <cellStyle name="20% - Accent6 3 3 2 2 2 3 2 2" xfId="52275"/>
    <cellStyle name="20% - Accent6 3 3 2 2 2 3 3" xfId="38271"/>
    <cellStyle name="20% - Accent6 3 3 2 2 2 4" xfId="17258"/>
    <cellStyle name="20% - Accent6 3 3 2 2 2 4 2" xfId="45272"/>
    <cellStyle name="20% - Accent6 3 3 2 2 2 5" xfId="31268"/>
    <cellStyle name="20% - Accent6 3 3 2 2 3" xfId="4999"/>
    <cellStyle name="20% - Accent6 3 3 2 2 3 2" xfId="12006"/>
    <cellStyle name="20% - Accent6 3 3 2 2 3 2 2" xfId="26010"/>
    <cellStyle name="20% - Accent6 3 3 2 2 3 2 2 2" xfId="54024"/>
    <cellStyle name="20% - Accent6 3 3 2 2 3 2 3" xfId="40020"/>
    <cellStyle name="20% - Accent6 3 3 2 2 3 3" xfId="19007"/>
    <cellStyle name="20% - Accent6 3 3 2 2 3 3 2" xfId="47021"/>
    <cellStyle name="20% - Accent6 3 3 2 2 3 4" xfId="33017"/>
    <cellStyle name="20% - Accent6 3 3 2 2 4" xfId="8505"/>
    <cellStyle name="20% - Accent6 3 3 2 2 4 2" xfId="22509"/>
    <cellStyle name="20% - Accent6 3 3 2 2 4 2 2" xfId="50523"/>
    <cellStyle name="20% - Accent6 3 3 2 2 4 3" xfId="36519"/>
    <cellStyle name="20% - Accent6 3 3 2 2 5" xfId="15506"/>
    <cellStyle name="20% - Accent6 3 3 2 2 5 2" xfId="43520"/>
    <cellStyle name="20% - Accent6 3 3 2 2 6" xfId="29516"/>
    <cellStyle name="20% - Accent6 3 3 2 3" xfId="2372"/>
    <cellStyle name="20% - Accent6 3 3 2 3 2" xfId="5876"/>
    <cellStyle name="20% - Accent6 3 3 2 3 2 2" xfId="12883"/>
    <cellStyle name="20% - Accent6 3 3 2 3 2 2 2" xfId="26887"/>
    <cellStyle name="20% - Accent6 3 3 2 3 2 2 2 2" xfId="54901"/>
    <cellStyle name="20% - Accent6 3 3 2 3 2 2 3" xfId="40897"/>
    <cellStyle name="20% - Accent6 3 3 2 3 2 3" xfId="19884"/>
    <cellStyle name="20% - Accent6 3 3 2 3 2 3 2" xfId="47898"/>
    <cellStyle name="20% - Accent6 3 3 2 3 2 4" xfId="33894"/>
    <cellStyle name="20% - Accent6 3 3 2 3 3" xfId="9382"/>
    <cellStyle name="20% - Accent6 3 3 2 3 3 2" xfId="23386"/>
    <cellStyle name="20% - Accent6 3 3 2 3 3 2 2" xfId="51400"/>
    <cellStyle name="20% - Accent6 3 3 2 3 3 3" xfId="37396"/>
    <cellStyle name="20% - Accent6 3 3 2 3 4" xfId="16383"/>
    <cellStyle name="20% - Accent6 3 3 2 3 4 2" xfId="44397"/>
    <cellStyle name="20% - Accent6 3 3 2 3 5" xfId="30393"/>
    <cellStyle name="20% - Accent6 3 3 2 4" xfId="4124"/>
    <cellStyle name="20% - Accent6 3 3 2 4 2" xfId="11131"/>
    <cellStyle name="20% - Accent6 3 3 2 4 2 2" xfId="25135"/>
    <cellStyle name="20% - Accent6 3 3 2 4 2 2 2" xfId="53149"/>
    <cellStyle name="20% - Accent6 3 3 2 4 2 3" xfId="39145"/>
    <cellStyle name="20% - Accent6 3 3 2 4 3" xfId="18132"/>
    <cellStyle name="20% - Accent6 3 3 2 4 3 2" xfId="46146"/>
    <cellStyle name="20% - Accent6 3 3 2 4 4" xfId="32142"/>
    <cellStyle name="20% - Accent6 3 3 2 5" xfId="7630"/>
    <cellStyle name="20% - Accent6 3 3 2 5 2" xfId="21634"/>
    <cellStyle name="20% - Accent6 3 3 2 5 2 2" xfId="49648"/>
    <cellStyle name="20% - Accent6 3 3 2 5 3" xfId="35644"/>
    <cellStyle name="20% - Accent6 3 3 2 6" xfId="14631"/>
    <cellStyle name="20% - Accent6 3 3 2 6 2" xfId="42645"/>
    <cellStyle name="20% - Accent6 3 3 2 7" xfId="28641"/>
    <cellStyle name="20% - Accent6 3 3 3" xfId="892"/>
    <cellStyle name="20% - Accent6 3 3 3 2" xfId="1770"/>
    <cellStyle name="20% - Accent6 3 3 3 2 2" xfId="3538"/>
    <cellStyle name="20% - Accent6 3 3 3 2 2 2" xfId="7042"/>
    <cellStyle name="20% - Accent6 3 3 3 2 2 2 2" xfId="14049"/>
    <cellStyle name="20% - Accent6 3 3 3 2 2 2 2 2" xfId="28053"/>
    <cellStyle name="20% - Accent6 3 3 3 2 2 2 2 2 2" xfId="56067"/>
    <cellStyle name="20% - Accent6 3 3 3 2 2 2 2 3" xfId="42063"/>
    <cellStyle name="20% - Accent6 3 3 3 2 2 2 3" xfId="21050"/>
    <cellStyle name="20% - Accent6 3 3 3 2 2 2 3 2" xfId="49064"/>
    <cellStyle name="20% - Accent6 3 3 3 2 2 2 4" xfId="35060"/>
    <cellStyle name="20% - Accent6 3 3 3 2 2 3" xfId="10548"/>
    <cellStyle name="20% - Accent6 3 3 3 2 2 3 2" xfId="24552"/>
    <cellStyle name="20% - Accent6 3 3 3 2 2 3 2 2" xfId="52566"/>
    <cellStyle name="20% - Accent6 3 3 3 2 2 3 3" xfId="38562"/>
    <cellStyle name="20% - Accent6 3 3 3 2 2 4" xfId="17549"/>
    <cellStyle name="20% - Accent6 3 3 3 2 2 4 2" xfId="45563"/>
    <cellStyle name="20% - Accent6 3 3 3 2 2 5" xfId="31559"/>
    <cellStyle name="20% - Accent6 3 3 3 2 3" xfId="5290"/>
    <cellStyle name="20% - Accent6 3 3 3 2 3 2" xfId="12297"/>
    <cellStyle name="20% - Accent6 3 3 3 2 3 2 2" xfId="26301"/>
    <cellStyle name="20% - Accent6 3 3 3 2 3 2 2 2" xfId="54315"/>
    <cellStyle name="20% - Accent6 3 3 3 2 3 2 3" xfId="40311"/>
    <cellStyle name="20% - Accent6 3 3 3 2 3 3" xfId="19298"/>
    <cellStyle name="20% - Accent6 3 3 3 2 3 3 2" xfId="47312"/>
    <cellStyle name="20% - Accent6 3 3 3 2 3 4" xfId="33308"/>
    <cellStyle name="20% - Accent6 3 3 3 2 4" xfId="8796"/>
    <cellStyle name="20% - Accent6 3 3 3 2 4 2" xfId="22800"/>
    <cellStyle name="20% - Accent6 3 3 3 2 4 2 2" xfId="50814"/>
    <cellStyle name="20% - Accent6 3 3 3 2 4 3" xfId="36810"/>
    <cellStyle name="20% - Accent6 3 3 3 2 5" xfId="15797"/>
    <cellStyle name="20% - Accent6 3 3 3 2 5 2" xfId="43811"/>
    <cellStyle name="20% - Accent6 3 3 3 2 6" xfId="29807"/>
    <cellStyle name="20% - Accent6 3 3 3 3" xfId="2663"/>
    <cellStyle name="20% - Accent6 3 3 3 3 2" xfId="6167"/>
    <cellStyle name="20% - Accent6 3 3 3 3 2 2" xfId="13174"/>
    <cellStyle name="20% - Accent6 3 3 3 3 2 2 2" xfId="27178"/>
    <cellStyle name="20% - Accent6 3 3 3 3 2 2 2 2" xfId="55192"/>
    <cellStyle name="20% - Accent6 3 3 3 3 2 2 3" xfId="41188"/>
    <cellStyle name="20% - Accent6 3 3 3 3 2 3" xfId="20175"/>
    <cellStyle name="20% - Accent6 3 3 3 3 2 3 2" xfId="48189"/>
    <cellStyle name="20% - Accent6 3 3 3 3 2 4" xfId="34185"/>
    <cellStyle name="20% - Accent6 3 3 3 3 3" xfId="9673"/>
    <cellStyle name="20% - Accent6 3 3 3 3 3 2" xfId="23677"/>
    <cellStyle name="20% - Accent6 3 3 3 3 3 2 2" xfId="51691"/>
    <cellStyle name="20% - Accent6 3 3 3 3 3 3" xfId="37687"/>
    <cellStyle name="20% - Accent6 3 3 3 3 4" xfId="16674"/>
    <cellStyle name="20% - Accent6 3 3 3 3 4 2" xfId="44688"/>
    <cellStyle name="20% - Accent6 3 3 3 3 5" xfId="30684"/>
    <cellStyle name="20% - Accent6 3 3 3 4" xfId="4415"/>
    <cellStyle name="20% - Accent6 3 3 3 4 2" xfId="11422"/>
    <cellStyle name="20% - Accent6 3 3 3 4 2 2" xfId="25426"/>
    <cellStyle name="20% - Accent6 3 3 3 4 2 2 2" xfId="53440"/>
    <cellStyle name="20% - Accent6 3 3 3 4 2 3" xfId="39436"/>
    <cellStyle name="20% - Accent6 3 3 3 4 3" xfId="18423"/>
    <cellStyle name="20% - Accent6 3 3 3 4 3 2" xfId="46437"/>
    <cellStyle name="20% - Accent6 3 3 3 4 4" xfId="32433"/>
    <cellStyle name="20% - Accent6 3 3 3 5" xfId="7921"/>
    <cellStyle name="20% - Accent6 3 3 3 5 2" xfId="21925"/>
    <cellStyle name="20% - Accent6 3 3 3 5 2 2" xfId="49939"/>
    <cellStyle name="20% - Accent6 3 3 3 5 3" xfId="35935"/>
    <cellStyle name="20% - Accent6 3 3 3 6" xfId="14922"/>
    <cellStyle name="20% - Accent6 3 3 3 6 2" xfId="42936"/>
    <cellStyle name="20% - Accent6 3 3 3 7" xfId="28932"/>
    <cellStyle name="20% - Accent6 3 3 4" xfId="1188"/>
    <cellStyle name="20% - Accent6 3 3 4 2" xfId="2956"/>
    <cellStyle name="20% - Accent6 3 3 4 2 2" xfId="6460"/>
    <cellStyle name="20% - Accent6 3 3 4 2 2 2" xfId="13467"/>
    <cellStyle name="20% - Accent6 3 3 4 2 2 2 2" xfId="27471"/>
    <cellStyle name="20% - Accent6 3 3 4 2 2 2 2 2" xfId="55485"/>
    <cellStyle name="20% - Accent6 3 3 4 2 2 2 3" xfId="41481"/>
    <cellStyle name="20% - Accent6 3 3 4 2 2 3" xfId="20468"/>
    <cellStyle name="20% - Accent6 3 3 4 2 2 3 2" xfId="48482"/>
    <cellStyle name="20% - Accent6 3 3 4 2 2 4" xfId="34478"/>
    <cellStyle name="20% - Accent6 3 3 4 2 3" xfId="9966"/>
    <cellStyle name="20% - Accent6 3 3 4 2 3 2" xfId="23970"/>
    <cellStyle name="20% - Accent6 3 3 4 2 3 2 2" xfId="51984"/>
    <cellStyle name="20% - Accent6 3 3 4 2 3 3" xfId="37980"/>
    <cellStyle name="20% - Accent6 3 3 4 2 4" xfId="16967"/>
    <cellStyle name="20% - Accent6 3 3 4 2 4 2" xfId="44981"/>
    <cellStyle name="20% - Accent6 3 3 4 2 5" xfId="30977"/>
    <cellStyle name="20% - Accent6 3 3 4 3" xfId="4708"/>
    <cellStyle name="20% - Accent6 3 3 4 3 2" xfId="11715"/>
    <cellStyle name="20% - Accent6 3 3 4 3 2 2" xfId="25719"/>
    <cellStyle name="20% - Accent6 3 3 4 3 2 2 2" xfId="53733"/>
    <cellStyle name="20% - Accent6 3 3 4 3 2 3" xfId="39729"/>
    <cellStyle name="20% - Accent6 3 3 4 3 3" xfId="18716"/>
    <cellStyle name="20% - Accent6 3 3 4 3 3 2" xfId="46730"/>
    <cellStyle name="20% - Accent6 3 3 4 3 4" xfId="32726"/>
    <cellStyle name="20% - Accent6 3 3 4 4" xfId="8214"/>
    <cellStyle name="20% - Accent6 3 3 4 4 2" xfId="22218"/>
    <cellStyle name="20% - Accent6 3 3 4 4 2 2" xfId="50232"/>
    <cellStyle name="20% - Accent6 3 3 4 4 3" xfId="36228"/>
    <cellStyle name="20% - Accent6 3 3 4 5" xfId="15215"/>
    <cellStyle name="20% - Accent6 3 3 4 5 2" xfId="43229"/>
    <cellStyle name="20% - Accent6 3 3 4 6" xfId="29225"/>
    <cellStyle name="20% - Accent6 3 3 5" xfId="2081"/>
    <cellStyle name="20% - Accent6 3 3 5 2" xfId="5585"/>
    <cellStyle name="20% - Accent6 3 3 5 2 2" xfId="12592"/>
    <cellStyle name="20% - Accent6 3 3 5 2 2 2" xfId="26596"/>
    <cellStyle name="20% - Accent6 3 3 5 2 2 2 2" xfId="54610"/>
    <cellStyle name="20% - Accent6 3 3 5 2 2 3" xfId="40606"/>
    <cellStyle name="20% - Accent6 3 3 5 2 3" xfId="19593"/>
    <cellStyle name="20% - Accent6 3 3 5 2 3 2" xfId="47607"/>
    <cellStyle name="20% - Accent6 3 3 5 2 4" xfId="33603"/>
    <cellStyle name="20% - Accent6 3 3 5 3" xfId="9091"/>
    <cellStyle name="20% - Accent6 3 3 5 3 2" xfId="23095"/>
    <cellStyle name="20% - Accent6 3 3 5 3 2 2" xfId="51109"/>
    <cellStyle name="20% - Accent6 3 3 5 3 3" xfId="37105"/>
    <cellStyle name="20% - Accent6 3 3 5 4" xfId="16092"/>
    <cellStyle name="20% - Accent6 3 3 5 4 2" xfId="44106"/>
    <cellStyle name="20% - Accent6 3 3 5 5" xfId="30102"/>
    <cellStyle name="20% - Accent6 3 3 6" xfId="3833"/>
    <cellStyle name="20% - Accent6 3 3 6 2" xfId="10840"/>
    <cellStyle name="20% - Accent6 3 3 6 2 2" xfId="24844"/>
    <cellStyle name="20% - Accent6 3 3 6 2 2 2" xfId="52858"/>
    <cellStyle name="20% - Accent6 3 3 6 2 3" xfId="38854"/>
    <cellStyle name="20% - Accent6 3 3 6 3" xfId="17841"/>
    <cellStyle name="20% - Accent6 3 3 6 3 2" xfId="45855"/>
    <cellStyle name="20% - Accent6 3 3 6 4" xfId="31851"/>
    <cellStyle name="20% - Accent6 3 3 7" xfId="7339"/>
    <cellStyle name="20% - Accent6 3 3 7 2" xfId="21343"/>
    <cellStyle name="20% - Accent6 3 3 7 2 2" xfId="49357"/>
    <cellStyle name="20% - Accent6 3 3 7 3" xfId="35353"/>
    <cellStyle name="20% - Accent6 3 3 8" xfId="14340"/>
    <cellStyle name="20% - Accent6 3 3 8 2" xfId="42354"/>
    <cellStyle name="20% - Accent6 3 3 9" xfId="28350"/>
    <cellStyle name="20% - Accent6 3 4" xfId="407"/>
    <cellStyle name="20% - Accent6 3 4 2" xfId="698"/>
    <cellStyle name="20% - Accent6 3 4 2 2" xfId="1576"/>
    <cellStyle name="20% - Accent6 3 4 2 2 2" xfId="3344"/>
    <cellStyle name="20% - Accent6 3 4 2 2 2 2" xfId="6848"/>
    <cellStyle name="20% - Accent6 3 4 2 2 2 2 2" xfId="13855"/>
    <cellStyle name="20% - Accent6 3 4 2 2 2 2 2 2" xfId="27859"/>
    <cellStyle name="20% - Accent6 3 4 2 2 2 2 2 2 2" xfId="55873"/>
    <cellStyle name="20% - Accent6 3 4 2 2 2 2 2 3" xfId="41869"/>
    <cellStyle name="20% - Accent6 3 4 2 2 2 2 3" xfId="20856"/>
    <cellStyle name="20% - Accent6 3 4 2 2 2 2 3 2" xfId="48870"/>
    <cellStyle name="20% - Accent6 3 4 2 2 2 2 4" xfId="34866"/>
    <cellStyle name="20% - Accent6 3 4 2 2 2 3" xfId="10354"/>
    <cellStyle name="20% - Accent6 3 4 2 2 2 3 2" xfId="24358"/>
    <cellStyle name="20% - Accent6 3 4 2 2 2 3 2 2" xfId="52372"/>
    <cellStyle name="20% - Accent6 3 4 2 2 2 3 3" xfId="38368"/>
    <cellStyle name="20% - Accent6 3 4 2 2 2 4" xfId="17355"/>
    <cellStyle name="20% - Accent6 3 4 2 2 2 4 2" xfId="45369"/>
    <cellStyle name="20% - Accent6 3 4 2 2 2 5" xfId="31365"/>
    <cellStyle name="20% - Accent6 3 4 2 2 3" xfId="5096"/>
    <cellStyle name="20% - Accent6 3 4 2 2 3 2" xfId="12103"/>
    <cellStyle name="20% - Accent6 3 4 2 2 3 2 2" xfId="26107"/>
    <cellStyle name="20% - Accent6 3 4 2 2 3 2 2 2" xfId="54121"/>
    <cellStyle name="20% - Accent6 3 4 2 2 3 2 3" xfId="40117"/>
    <cellStyle name="20% - Accent6 3 4 2 2 3 3" xfId="19104"/>
    <cellStyle name="20% - Accent6 3 4 2 2 3 3 2" xfId="47118"/>
    <cellStyle name="20% - Accent6 3 4 2 2 3 4" xfId="33114"/>
    <cellStyle name="20% - Accent6 3 4 2 2 4" xfId="8602"/>
    <cellStyle name="20% - Accent6 3 4 2 2 4 2" xfId="22606"/>
    <cellStyle name="20% - Accent6 3 4 2 2 4 2 2" xfId="50620"/>
    <cellStyle name="20% - Accent6 3 4 2 2 4 3" xfId="36616"/>
    <cellStyle name="20% - Accent6 3 4 2 2 5" xfId="15603"/>
    <cellStyle name="20% - Accent6 3 4 2 2 5 2" xfId="43617"/>
    <cellStyle name="20% - Accent6 3 4 2 2 6" xfId="29613"/>
    <cellStyle name="20% - Accent6 3 4 2 3" xfId="2469"/>
    <cellStyle name="20% - Accent6 3 4 2 3 2" xfId="5973"/>
    <cellStyle name="20% - Accent6 3 4 2 3 2 2" xfId="12980"/>
    <cellStyle name="20% - Accent6 3 4 2 3 2 2 2" xfId="26984"/>
    <cellStyle name="20% - Accent6 3 4 2 3 2 2 2 2" xfId="54998"/>
    <cellStyle name="20% - Accent6 3 4 2 3 2 2 3" xfId="40994"/>
    <cellStyle name="20% - Accent6 3 4 2 3 2 3" xfId="19981"/>
    <cellStyle name="20% - Accent6 3 4 2 3 2 3 2" xfId="47995"/>
    <cellStyle name="20% - Accent6 3 4 2 3 2 4" xfId="33991"/>
    <cellStyle name="20% - Accent6 3 4 2 3 3" xfId="9479"/>
    <cellStyle name="20% - Accent6 3 4 2 3 3 2" xfId="23483"/>
    <cellStyle name="20% - Accent6 3 4 2 3 3 2 2" xfId="51497"/>
    <cellStyle name="20% - Accent6 3 4 2 3 3 3" xfId="37493"/>
    <cellStyle name="20% - Accent6 3 4 2 3 4" xfId="16480"/>
    <cellStyle name="20% - Accent6 3 4 2 3 4 2" xfId="44494"/>
    <cellStyle name="20% - Accent6 3 4 2 3 5" xfId="30490"/>
    <cellStyle name="20% - Accent6 3 4 2 4" xfId="4221"/>
    <cellStyle name="20% - Accent6 3 4 2 4 2" xfId="11228"/>
    <cellStyle name="20% - Accent6 3 4 2 4 2 2" xfId="25232"/>
    <cellStyle name="20% - Accent6 3 4 2 4 2 2 2" xfId="53246"/>
    <cellStyle name="20% - Accent6 3 4 2 4 2 3" xfId="39242"/>
    <cellStyle name="20% - Accent6 3 4 2 4 3" xfId="18229"/>
    <cellStyle name="20% - Accent6 3 4 2 4 3 2" xfId="46243"/>
    <cellStyle name="20% - Accent6 3 4 2 4 4" xfId="32239"/>
    <cellStyle name="20% - Accent6 3 4 2 5" xfId="7727"/>
    <cellStyle name="20% - Accent6 3 4 2 5 2" xfId="21731"/>
    <cellStyle name="20% - Accent6 3 4 2 5 2 2" xfId="49745"/>
    <cellStyle name="20% - Accent6 3 4 2 5 3" xfId="35741"/>
    <cellStyle name="20% - Accent6 3 4 2 6" xfId="14728"/>
    <cellStyle name="20% - Accent6 3 4 2 6 2" xfId="42742"/>
    <cellStyle name="20% - Accent6 3 4 2 7" xfId="28738"/>
    <cellStyle name="20% - Accent6 3 4 3" xfId="989"/>
    <cellStyle name="20% - Accent6 3 4 3 2" xfId="1867"/>
    <cellStyle name="20% - Accent6 3 4 3 2 2" xfId="3635"/>
    <cellStyle name="20% - Accent6 3 4 3 2 2 2" xfId="7139"/>
    <cellStyle name="20% - Accent6 3 4 3 2 2 2 2" xfId="14146"/>
    <cellStyle name="20% - Accent6 3 4 3 2 2 2 2 2" xfId="28150"/>
    <cellStyle name="20% - Accent6 3 4 3 2 2 2 2 2 2" xfId="56164"/>
    <cellStyle name="20% - Accent6 3 4 3 2 2 2 2 3" xfId="42160"/>
    <cellStyle name="20% - Accent6 3 4 3 2 2 2 3" xfId="21147"/>
    <cellStyle name="20% - Accent6 3 4 3 2 2 2 3 2" xfId="49161"/>
    <cellStyle name="20% - Accent6 3 4 3 2 2 2 4" xfId="35157"/>
    <cellStyle name="20% - Accent6 3 4 3 2 2 3" xfId="10645"/>
    <cellStyle name="20% - Accent6 3 4 3 2 2 3 2" xfId="24649"/>
    <cellStyle name="20% - Accent6 3 4 3 2 2 3 2 2" xfId="52663"/>
    <cellStyle name="20% - Accent6 3 4 3 2 2 3 3" xfId="38659"/>
    <cellStyle name="20% - Accent6 3 4 3 2 2 4" xfId="17646"/>
    <cellStyle name="20% - Accent6 3 4 3 2 2 4 2" xfId="45660"/>
    <cellStyle name="20% - Accent6 3 4 3 2 2 5" xfId="31656"/>
    <cellStyle name="20% - Accent6 3 4 3 2 3" xfId="5387"/>
    <cellStyle name="20% - Accent6 3 4 3 2 3 2" xfId="12394"/>
    <cellStyle name="20% - Accent6 3 4 3 2 3 2 2" xfId="26398"/>
    <cellStyle name="20% - Accent6 3 4 3 2 3 2 2 2" xfId="54412"/>
    <cellStyle name="20% - Accent6 3 4 3 2 3 2 3" xfId="40408"/>
    <cellStyle name="20% - Accent6 3 4 3 2 3 3" xfId="19395"/>
    <cellStyle name="20% - Accent6 3 4 3 2 3 3 2" xfId="47409"/>
    <cellStyle name="20% - Accent6 3 4 3 2 3 4" xfId="33405"/>
    <cellStyle name="20% - Accent6 3 4 3 2 4" xfId="8893"/>
    <cellStyle name="20% - Accent6 3 4 3 2 4 2" xfId="22897"/>
    <cellStyle name="20% - Accent6 3 4 3 2 4 2 2" xfId="50911"/>
    <cellStyle name="20% - Accent6 3 4 3 2 4 3" xfId="36907"/>
    <cellStyle name="20% - Accent6 3 4 3 2 5" xfId="15894"/>
    <cellStyle name="20% - Accent6 3 4 3 2 5 2" xfId="43908"/>
    <cellStyle name="20% - Accent6 3 4 3 2 6" xfId="29904"/>
    <cellStyle name="20% - Accent6 3 4 3 3" xfId="2760"/>
    <cellStyle name="20% - Accent6 3 4 3 3 2" xfId="6264"/>
    <cellStyle name="20% - Accent6 3 4 3 3 2 2" xfId="13271"/>
    <cellStyle name="20% - Accent6 3 4 3 3 2 2 2" xfId="27275"/>
    <cellStyle name="20% - Accent6 3 4 3 3 2 2 2 2" xfId="55289"/>
    <cellStyle name="20% - Accent6 3 4 3 3 2 2 3" xfId="41285"/>
    <cellStyle name="20% - Accent6 3 4 3 3 2 3" xfId="20272"/>
    <cellStyle name="20% - Accent6 3 4 3 3 2 3 2" xfId="48286"/>
    <cellStyle name="20% - Accent6 3 4 3 3 2 4" xfId="34282"/>
    <cellStyle name="20% - Accent6 3 4 3 3 3" xfId="9770"/>
    <cellStyle name="20% - Accent6 3 4 3 3 3 2" xfId="23774"/>
    <cellStyle name="20% - Accent6 3 4 3 3 3 2 2" xfId="51788"/>
    <cellStyle name="20% - Accent6 3 4 3 3 3 3" xfId="37784"/>
    <cellStyle name="20% - Accent6 3 4 3 3 4" xfId="16771"/>
    <cellStyle name="20% - Accent6 3 4 3 3 4 2" xfId="44785"/>
    <cellStyle name="20% - Accent6 3 4 3 3 5" xfId="30781"/>
    <cellStyle name="20% - Accent6 3 4 3 4" xfId="4512"/>
    <cellStyle name="20% - Accent6 3 4 3 4 2" xfId="11519"/>
    <cellStyle name="20% - Accent6 3 4 3 4 2 2" xfId="25523"/>
    <cellStyle name="20% - Accent6 3 4 3 4 2 2 2" xfId="53537"/>
    <cellStyle name="20% - Accent6 3 4 3 4 2 3" xfId="39533"/>
    <cellStyle name="20% - Accent6 3 4 3 4 3" xfId="18520"/>
    <cellStyle name="20% - Accent6 3 4 3 4 3 2" xfId="46534"/>
    <cellStyle name="20% - Accent6 3 4 3 4 4" xfId="32530"/>
    <cellStyle name="20% - Accent6 3 4 3 5" xfId="8018"/>
    <cellStyle name="20% - Accent6 3 4 3 5 2" xfId="22022"/>
    <cellStyle name="20% - Accent6 3 4 3 5 2 2" xfId="50036"/>
    <cellStyle name="20% - Accent6 3 4 3 5 3" xfId="36032"/>
    <cellStyle name="20% - Accent6 3 4 3 6" xfId="15019"/>
    <cellStyle name="20% - Accent6 3 4 3 6 2" xfId="43033"/>
    <cellStyle name="20% - Accent6 3 4 3 7" xfId="29029"/>
    <cellStyle name="20% - Accent6 3 4 4" xfId="1285"/>
    <cellStyle name="20% - Accent6 3 4 4 2" xfId="3053"/>
    <cellStyle name="20% - Accent6 3 4 4 2 2" xfId="6557"/>
    <cellStyle name="20% - Accent6 3 4 4 2 2 2" xfId="13564"/>
    <cellStyle name="20% - Accent6 3 4 4 2 2 2 2" xfId="27568"/>
    <cellStyle name="20% - Accent6 3 4 4 2 2 2 2 2" xfId="55582"/>
    <cellStyle name="20% - Accent6 3 4 4 2 2 2 3" xfId="41578"/>
    <cellStyle name="20% - Accent6 3 4 4 2 2 3" xfId="20565"/>
    <cellStyle name="20% - Accent6 3 4 4 2 2 3 2" xfId="48579"/>
    <cellStyle name="20% - Accent6 3 4 4 2 2 4" xfId="34575"/>
    <cellStyle name="20% - Accent6 3 4 4 2 3" xfId="10063"/>
    <cellStyle name="20% - Accent6 3 4 4 2 3 2" xfId="24067"/>
    <cellStyle name="20% - Accent6 3 4 4 2 3 2 2" xfId="52081"/>
    <cellStyle name="20% - Accent6 3 4 4 2 3 3" xfId="38077"/>
    <cellStyle name="20% - Accent6 3 4 4 2 4" xfId="17064"/>
    <cellStyle name="20% - Accent6 3 4 4 2 4 2" xfId="45078"/>
    <cellStyle name="20% - Accent6 3 4 4 2 5" xfId="31074"/>
    <cellStyle name="20% - Accent6 3 4 4 3" xfId="4805"/>
    <cellStyle name="20% - Accent6 3 4 4 3 2" xfId="11812"/>
    <cellStyle name="20% - Accent6 3 4 4 3 2 2" xfId="25816"/>
    <cellStyle name="20% - Accent6 3 4 4 3 2 2 2" xfId="53830"/>
    <cellStyle name="20% - Accent6 3 4 4 3 2 3" xfId="39826"/>
    <cellStyle name="20% - Accent6 3 4 4 3 3" xfId="18813"/>
    <cellStyle name="20% - Accent6 3 4 4 3 3 2" xfId="46827"/>
    <cellStyle name="20% - Accent6 3 4 4 3 4" xfId="32823"/>
    <cellStyle name="20% - Accent6 3 4 4 4" xfId="8311"/>
    <cellStyle name="20% - Accent6 3 4 4 4 2" xfId="22315"/>
    <cellStyle name="20% - Accent6 3 4 4 4 2 2" xfId="50329"/>
    <cellStyle name="20% - Accent6 3 4 4 4 3" xfId="36325"/>
    <cellStyle name="20% - Accent6 3 4 4 5" xfId="15312"/>
    <cellStyle name="20% - Accent6 3 4 4 5 2" xfId="43326"/>
    <cellStyle name="20% - Accent6 3 4 4 6" xfId="29322"/>
    <cellStyle name="20% - Accent6 3 4 5" xfId="2178"/>
    <cellStyle name="20% - Accent6 3 4 5 2" xfId="5682"/>
    <cellStyle name="20% - Accent6 3 4 5 2 2" xfId="12689"/>
    <cellStyle name="20% - Accent6 3 4 5 2 2 2" xfId="26693"/>
    <cellStyle name="20% - Accent6 3 4 5 2 2 2 2" xfId="54707"/>
    <cellStyle name="20% - Accent6 3 4 5 2 2 3" xfId="40703"/>
    <cellStyle name="20% - Accent6 3 4 5 2 3" xfId="19690"/>
    <cellStyle name="20% - Accent6 3 4 5 2 3 2" xfId="47704"/>
    <cellStyle name="20% - Accent6 3 4 5 2 4" xfId="33700"/>
    <cellStyle name="20% - Accent6 3 4 5 3" xfId="9188"/>
    <cellStyle name="20% - Accent6 3 4 5 3 2" xfId="23192"/>
    <cellStyle name="20% - Accent6 3 4 5 3 2 2" xfId="51206"/>
    <cellStyle name="20% - Accent6 3 4 5 3 3" xfId="37202"/>
    <cellStyle name="20% - Accent6 3 4 5 4" xfId="16189"/>
    <cellStyle name="20% - Accent6 3 4 5 4 2" xfId="44203"/>
    <cellStyle name="20% - Accent6 3 4 5 5" xfId="30199"/>
    <cellStyle name="20% - Accent6 3 4 6" xfId="3930"/>
    <cellStyle name="20% - Accent6 3 4 6 2" xfId="10937"/>
    <cellStyle name="20% - Accent6 3 4 6 2 2" xfId="24941"/>
    <cellStyle name="20% - Accent6 3 4 6 2 2 2" xfId="52955"/>
    <cellStyle name="20% - Accent6 3 4 6 2 3" xfId="38951"/>
    <cellStyle name="20% - Accent6 3 4 6 3" xfId="17938"/>
    <cellStyle name="20% - Accent6 3 4 6 3 2" xfId="45952"/>
    <cellStyle name="20% - Accent6 3 4 6 4" xfId="31948"/>
    <cellStyle name="20% - Accent6 3 4 7" xfId="7436"/>
    <cellStyle name="20% - Accent6 3 4 7 2" xfId="21440"/>
    <cellStyle name="20% - Accent6 3 4 7 2 2" xfId="49454"/>
    <cellStyle name="20% - Accent6 3 4 7 3" xfId="35450"/>
    <cellStyle name="20% - Accent6 3 4 8" xfId="14437"/>
    <cellStyle name="20% - Accent6 3 4 8 2" xfId="42451"/>
    <cellStyle name="20% - Accent6 3 4 9" xfId="28447"/>
    <cellStyle name="20% - Accent6 3 5" xfId="504"/>
    <cellStyle name="20% - Accent6 3 5 2" xfId="1382"/>
    <cellStyle name="20% - Accent6 3 5 2 2" xfId="3150"/>
    <cellStyle name="20% - Accent6 3 5 2 2 2" xfId="6654"/>
    <cellStyle name="20% - Accent6 3 5 2 2 2 2" xfId="13661"/>
    <cellStyle name="20% - Accent6 3 5 2 2 2 2 2" xfId="27665"/>
    <cellStyle name="20% - Accent6 3 5 2 2 2 2 2 2" xfId="55679"/>
    <cellStyle name="20% - Accent6 3 5 2 2 2 2 3" xfId="41675"/>
    <cellStyle name="20% - Accent6 3 5 2 2 2 3" xfId="20662"/>
    <cellStyle name="20% - Accent6 3 5 2 2 2 3 2" xfId="48676"/>
    <cellStyle name="20% - Accent6 3 5 2 2 2 4" xfId="34672"/>
    <cellStyle name="20% - Accent6 3 5 2 2 3" xfId="10160"/>
    <cellStyle name="20% - Accent6 3 5 2 2 3 2" xfId="24164"/>
    <cellStyle name="20% - Accent6 3 5 2 2 3 2 2" xfId="52178"/>
    <cellStyle name="20% - Accent6 3 5 2 2 3 3" xfId="38174"/>
    <cellStyle name="20% - Accent6 3 5 2 2 4" xfId="17161"/>
    <cellStyle name="20% - Accent6 3 5 2 2 4 2" xfId="45175"/>
    <cellStyle name="20% - Accent6 3 5 2 2 5" xfId="31171"/>
    <cellStyle name="20% - Accent6 3 5 2 3" xfId="4902"/>
    <cellStyle name="20% - Accent6 3 5 2 3 2" xfId="11909"/>
    <cellStyle name="20% - Accent6 3 5 2 3 2 2" xfId="25913"/>
    <cellStyle name="20% - Accent6 3 5 2 3 2 2 2" xfId="53927"/>
    <cellStyle name="20% - Accent6 3 5 2 3 2 3" xfId="39923"/>
    <cellStyle name="20% - Accent6 3 5 2 3 3" xfId="18910"/>
    <cellStyle name="20% - Accent6 3 5 2 3 3 2" xfId="46924"/>
    <cellStyle name="20% - Accent6 3 5 2 3 4" xfId="32920"/>
    <cellStyle name="20% - Accent6 3 5 2 4" xfId="8408"/>
    <cellStyle name="20% - Accent6 3 5 2 4 2" xfId="22412"/>
    <cellStyle name="20% - Accent6 3 5 2 4 2 2" xfId="50426"/>
    <cellStyle name="20% - Accent6 3 5 2 4 3" xfId="36422"/>
    <cellStyle name="20% - Accent6 3 5 2 5" xfId="15409"/>
    <cellStyle name="20% - Accent6 3 5 2 5 2" xfId="43423"/>
    <cellStyle name="20% - Accent6 3 5 2 6" xfId="29419"/>
    <cellStyle name="20% - Accent6 3 5 3" xfId="2275"/>
    <cellStyle name="20% - Accent6 3 5 3 2" xfId="5779"/>
    <cellStyle name="20% - Accent6 3 5 3 2 2" xfId="12786"/>
    <cellStyle name="20% - Accent6 3 5 3 2 2 2" xfId="26790"/>
    <cellStyle name="20% - Accent6 3 5 3 2 2 2 2" xfId="54804"/>
    <cellStyle name="20% - Accent6 3 5 3 2 2 3" xfId="40800"/>
    <cellStyle name="20% - Accent6 3 5 3 2 3" xfId="19787"/>
    <cellStyle name="20% - Accent6 3 5 3 2 3 2" xfId="47801"/>
    <cellStyle name="20% - Accent6 3 5 3 2 4" xfId="33797"/>
    <cellStyle name="20% - Accent6 3 5 3 3" xfId="9285"/>
    <cellStyle name="20% - Accent6 3 5 3 3 2" xfId="23289"/>
    <cellStyle name="20% - Accent6 3 5 3 3 2 2" xfId="51303"/>
    <cellStyle name="20% - Accent6 3 5 3 3 3" xfId="37299"/>
    <cellStyle name="20% - Accent6 3 5 3 4" xfId="16286"/>
    <cellStyle name="20% - Accent6 3 5 3 4 2" xfId="44300"/>
    <cellStyle name="20% - Accent6 3 5 3 5" xfId="30296"/>
    <cellStyle name="20% - Accent6 3 5 4" xfId="4027"/>
    <cellStyle name="20% - Accent6 3 5 4 2" xfId="11034"/>
    <cellStyle name="20% - Accent6 3 5 4 2 2" xfId="25038"/>
    <cellStyle name="20% - Accent6 3 5 4 2 2 2" xfId="53052"/>
    <cellStyle name="20% - Accent6 3 5 4 2 3" xfId="39048"/>
    <cellStyle name="20% - Accent6 3 5 4 3" xfId="18035"/>
    <cellStyle name="20% - Accent6 3 5 4 3 2" xfId="46049"/>
    <cellStyle name="20% - Accent6 3 5 4 4" xfId="32045"/>
    <cellStyle name="20% - Accent6 3 5 5" xfId="7533"/>
    <cellStyle name="20% - Accent6 3 5 5 2" xfId="21537"/>
    <cellStyle name="20% - Accent6 3 5 5 2 2" xfId="49551"/>
    <cellStyle name="20% - Accent6 3 5 5 3" xfId="35547"/>
    <cellStyle name="20% - Accent6 3 5 6" xfId="14534"/>
    <cellStyle name="20% - Accent6 3 5 6 2" xfId="42548"/>
    <cellStyle name="20% - Accent6 3 5 7" xfId="28544"/>
    <cellStyle name="20% - Accent6 3 6" xfId="795"/>
    <cellStyle name="20% - Accent6 3 6 2" xfId="1673"/>
    <cellStyle name="20% - Accent6 3 6 2 2" xfId="3441"/>
    <cellStyle name="20% - Accent6 3 6 2 2 2" xfId="6945"/>
    <cellStyle name="20% - Accent6 3 6 2 2 2 2" xfId="13952"/>
    <cellStyle name="20% - Accent6 3 6 2 2 2 2 2" xfId="27956"/>
    <cellStyle name="20% - Accent6 3 6 2 2 2 2 2 2" xfId="55970"/>
    <cellStyle name="20% - Accent6 3 6 2 2 2 2 3" xfId="41966"/>
    <cellStyle name="20% - Accent6 3 6 2 2 2 3" xfId="20953"/>
    <cellStyle name="20% - Accent6 3 6 2 2 2 3 2" xfId="48967"/>
    <cellStyle name="20% - Accent6 3 6 2 2 2 4" xfId="34963"/>
    <cellStyle name="20% - Accent6 3 6 2 2 3" xfId="10451"/>
    <cellStyle name="20% - Accent6 3 6 2 2 3 2" xfId="24455"/>
    <cellStyle name="20% - Accent6 3 6 2 2 3 2 2" xfId="52469"/>
    <cellStyle name="20% - Accent6 3 6 2 2 3 3" xfId="38465"/>
    <cellStyle name="20% - Accent6 3 6 2 2 4" xfId="17452"/>
    <cellStyle name="20% - Accent6 3 6 2 2 4 2" xfId="45466"/>
    <cellStyle name="20% - Accent6 3 6 2 2 5" xfId="31462"/>
    <cellStyle name="20% - Accent6 3 6 2 3" xfId="5193"/>
    <cellStyle name="20% - Accent6 3 6 2 3 2" xfId="12200"/>
    <cellStyle name="20% - Accent6 3 6 2 3 2 2" xfId="26204"/>
    <cellStyle name="20% - Accent6 3 6 2 3 2 2 2" xfId="54218"/>
    <cellStyle name="20% - Accent6 3 6 2 3 2 3" xfId="40214"/>
    <cellStyle name="20% - Accent6 3 6 2 3 3" xfId="19201"/>
    <cellStyle name="20% - Accent6 3 6 2 3 3 2" xfId="47215"/>
    <cellStyle name="20% - Accent6 3 6 2 3 4" xfId="33211"/>
    <cellStyle name="20% - Accent6 3 6 2 4" xfId="8699"/>
    <cellStyle name="20% - Accent6 3 6 2 4 2" xfId="22703"/>
    <cellStyle name="20% - Accent6 3 6 2 4 2 2" xfId="50717"/>
    <cellStyle name="20% - Accent6 3 6 2 4 3" xfId="36713"/>
    <cellStyle name="20% - Accent6 3 6 2 5" xfId="15700"/>
    <cellStyle name="20% - Accent6 3 6 2 5 2" xfId="43714"/>
    <cellStyle name="20% - Accent6 3 6 2 6" xfId="29710"/>
    <cellStyle name="20% - Accent6 3 6 3" xfId="2566"/>
    <cellStyle name="20% - Accent6 3 6 3 2" xfId="6070"/>
    <cellStyle name="20% - Accent6 3 6 3 2 2" xfId="13077"/>
    <cellStyle name="20% - Accent6 3 6 3 2 2 2" xfId="27081"/>
    <cellStyle name="20% - Accent6 3 6 3 2 2 2 2" xfId="55095"/>
    <cellStyle name="20% - Accent6 3 6 3 2 2 3" xfId="41091"/>
    <cellStyle name="20% - Accent6 3 6 3 2 3" xfId="20078"/>
    <cellStyle name="20% - Accent6 3 6 3 2 3 2" xfId="48092"/>
    <cellStyle name="20% - Accent6 3 6 3 2 4" xfId="34088"/>
    <cellStyle name="20% - Accent6 3 6 3 3" xfId="9576"/>
    <cellStyle name="20% - Accent6 3 6 3 3 2" xfId="23580"/>
    <cellStyle name="20% - Accent6 3 6 3 3 2 2" xfId="51594"/>
    <cellStyle name="20% - Accent6 3 6 3 3 3" xfId="37590"/>
    <cellStyle name="20% - Accent6 3 6 3 4" xfId="16577"/>
    <cellStyle name="20% - Accent6 3 6 3 4 2" xfId="44591"/>
    <cellStyle name="20% - Accent6 3 6 3 5" xfId="30587"/>
    <cellStyle name="20% - Accent6 3 6 4" xfId="4318"/>
    <cellStyle name="20% - Accent6 3 6 4 2" xfId="11325"/>
    <cellStyle name="20% - Accent6 3 6 4 2 2" xfId="25329"/>
    <cellStyle name="20% - Accent6 3 6 4 2 2 2" xfId="53343"/>
    <cellStyle name="20% - Accent6 3 6 4 2 3" xfId="39339"/>
    <cellStyle name="20% - Accent6 3 6 4 3" xfId="18326"/>
    <cellStyle name="20% - Accent6 3 6 4 3 2" xfId="46340"/>
    <cellStyle name="20% - Accent6 3 6 4 4" xfId="32336"/>
    <cellStyle name="20% - Accent6 3 6 5" xfId="7824"/>
    <cellStyle name="20% - Accent6 3 6 5 2" xfId="21828"/>
    <cellStyle name="20% - Accent6 3 6 5 2 2" xfId="49842"/>
    <cellStyle name="20% - Accent6 3 6 5 3" xfId="35838"/>
    <cellStyle name="20% - Accent6 3 6 6" xfId="14825"/>
    <cellStyle name="20% - Accent6 3 6 6 2" xfId="42839"/>
    <cellStyle name="20% - Accent6 3 6 7" xfId="28835"/>
    <cellStyle name="20% - Accent6 3 7" xfId="1091"/>
    <cellStyle name="20% - Accent6 3 7 2" xfId="2859"/>
    <cellStyle name="20% - Accent6 3 7 2 2" xfId="6363"/>
    <cellStyle name="20% - Accent6 3 7 2 2 2" xfId="13370"/>
    <cellStyle name="20% - Accent6 3 7 2 2 2 2" xfId="27374"/>
    <cellStyle name="20% - Accent6 3 7 2 2 2 2 2" xfId="55388"/>
    <cellStyle name="20% - Accent6 3 7 2 2 2 3" xfId="41384"/>
    <cellStyle name="20% - Accent6 3 7 2 2 3" xfId="20371"/>
    <cellStyle name="20% - Accent6 3 7 2 2 3 2" xfId="48385"/>
    <cellStyle name="20% - Accent6 3 7 2 2 4" xfId="34381"/>
    <cellStyle name="20% - Accent6 3 7 2 3" xfId="9869"/>
    <cellStyle name="20% - Accent6 3 7 2 3 2" xfId="23873"/>
    <cellStyle name="20% - Accent6 3 7 2 3 2 2" xfId="51887"/>
    <cellStyle name="20% - Accent6 3 7 2 3 3" xfId="37883"/>
    <cellStyle name="20% - Accent6 3 7 2 4" xfId="16870"/>
    <cellStyle name="20% - Accent6 3 7 2 4 2" xfId="44884"/>
    <cellStyle name="20% - Accent6 3 7 2 5" xfId="30880"/>
    <cellStyle name="20% - Accent6 3 7 3" xfId="4611"/>
    <cellStyle name="20% - Accent6 3 7 3 2" xfId="11618"/>
    <cellStyle name="20% - Accent6 3 7 3 2 2" xfId="25622"/>
    <cellStyle name="20% - Accent6 3 7 3 2 2 2" xfId="53636"/>
    <cellStyle name="20% - Accent6 3 7 3 2 3" xfId="39632"/>
    <cellStyle name="20% - Accent6 3 7 3 3" xfId="18619"/>
    <cellStyle name="20% - Accent6 3 7 3 3 2" xfId="46633"/>
    <cellStyle name="20% - Accent6 3 7 3 4" xfId="32629"/>
    <cellStyle name="20% - Accent6 3 7 4" xfId="8117"/>
    <cellStyle name="20% - Accent6 3 7 4 2" xfId="22121"/>
    <cellStyle name="20% - Accent6 3 7 4 2 2" xfId="50135"/>
    <cellStyle name="20% - Accent6 3 7 4 3" xfId="36131"/>
    <cellStyle name="20% - Accent6 3 7 5" xfId="15118"/>
    <cellStyle name="20% - Accent6 3 7 5 2" xfId="43132"/>
    <cellStyle name="20% - Accent6 3 7 6" xfId="29128"/>
    <cellStyle name="20% - Accent6 3 8" xfId="1990"/>
    <cellStyle name="20% - Accent6 3 8 2" xfId="5500"/>
    <cellStyle name="20% - Accent6 3 8 2 2" xfId="12507"/>
    <cellStyle name="20% - Accent6 3 8 2 2 2" xfId="26511"/>
    <cellStyle name="20% - Accent6 3 8 2 2 2 2" xfId="54525"/>
    <cellStyle name="20% - Accent6 3 8 2 2 3" xfId="40521"/>
    <cellStyle name="20% - Accent6 3 8 2 3" xfId="19508"/>
    <cellStyle name="20% - Accent6 3 8 2 3 2" xfId="47522"/>
    <cellStyle name="20% - Accent6 3 8 2 4" xfId="33518"/>
    <cellStyle name="20% - Accent6 3 8 3" xfId="9006"/>
    <cellStyle name="20% - Accent6 3 8 3 2" xfId="23010"/>
    <cellStyle name="20% - Accent6 3 8 3 2 2" xfId="51024"/>
    <cellStyle name="20% - Accent6 3 8 3 3" xfId="37020"/>
    <cellStyle name="20% - Accent6 3 8 4" xfId="16007"/>
    <cellStyle name="20% - Accent6 3 8 4 2" xfId="44021"/>
    <cellStyle name="20% - Accent6 3 8 5" xfId="30017"/>
    <cellStyle name="20% - Accent6 3 9" xfId="3736"/>
    <cellStyle name="20% - Accent6 3 9 2" xfId="10743"/>
    <cellStyle name="20% - Accent6 3 9 2 2" xfId="24747"/>
    <cellStyle name="20% - Accent6 3 9 2 2 2" xfId="52761"/>
    <cellStyle name="20% - Accent6 3 9 2 3" xfId="38757"/>
    <cellStyle name="20% - Accent6 3 9 3" xfId="17744"/>
    <cellStyle name="20% - Accent6 3 9 3 2" xfId="45758"/>
    <cellStyle name="20% - Accent6 3 9 4" xfId="31754"/>
    <cellStyle name="20% - Accent6 4" xfId="212"/>
    <cellStyle name="20% - Accent6 4 10" xfId="14276"/>
    <cellStyle name="20% - Accent6 4 10 2" xfId="42290"/>
    <cellStyle name="20% - Accent6 4 11" xfId="28286"/>
    <cellStyle name="20% - Accent6 4 2" xfId="341"/>
    <cellStyle name="20% - Accent6 4 2 2" xfId="634"/>
    <cellStyle name="20% - Accent6 4 2 2 2" xfId="1512"/>
    <cellStyle name="20% - Accent6 4 2 2 2 2" xfId="3280"/>
    <cellStyle name="20% - Accent6 4 2 2 2 2 2" xfId="6784"/>
    <cellStyle name="20% - Accent6 4 2 2 2 2 2 2" xfId="13791"/>
    <cellStyle name="20% - Accent6 4 2 2 2 2 2 2 2" xfId="27795"/>
    <cellStyle name="20% - Accent6 4 2 2 2 2 2 2 2 2" xfId="55809"/>
    <cellStyle name="20% - Accent6 4 2 2 2 2 2 2 3" xfId="41805"/>
    <cellStyle name="20% - Accent6 4 2 2 2 2 2 3" xfId="20792"/>
    <cellStyle name="20% - Accent6 4 2 2 2 2 2 3 2" xfId="48806"/>
    <cellStyle name="20% - Accent6 4 2 2 2 2 2 4" xfId="34802"/>
    <cellStyle name="20% - Accent6 4 2 2 2 2 3" xfId="10290"/>
    <cellStyle name="20% - Accent6 4 2 2 2 2 3 2" xfId="24294"/>
    <cellStyle name="20% - Accent6 4 2 2 2 2 3 2 2" xfId="52308"/>
    <cellStyle name="20% - Accent6 4 2 2 2 2 3 3" xfId="38304"/>
    <cellStyle name="20% - Accent6 4 2 2 2 2 4" xfId="17291"/>
    <cellStyle name="20% - Accent6 4 2 2 2 2 4 2" xfId="45305"/>
    <cellStyle name="20% - Accent6 4 2 2 2 2 5" xfId="31301"/>
    <cellStyle name="20% - Accent6 4 2 2 2 3" xfId="5032"/>
    <cellStyle name="20% - Accent6 4 2 2 2 3 2" xfId="12039"/>
    <cellStyle name="20% - Accent6 4 2 2 2 3 2 2" xfId="26043"/>
    <cellStyle name="20% - Accent6 4 2 2 2 3 2 2 2" xfId="54057"/>
    <cellStyle name="20% - Accent6 4 2 2 2 3 2 3" xfId="40053"/>
    <cellStyle name="20% - Accent6 4 2 2 2 3 3" xfId="19040"/>
    <cellStyle name="20% - Accent6 4 2 2 2 3 3 2" xfId="47054"/>
    <cellStyle name="20% - Accent6 4 2 2 2 3 4" xfId="33050"/>
    <cellStyle name="20% - Accent6 4 2 2 2 4" xfId="8538"/>
    <cellStyle name="20% - Accent6 4 2 2 2 4 2" xfId="22542"/>
    <cellStyle name="20% - Accent6 4 2 2 2 4 2 2" xfId="50556"/>
    <cellStyle name="20% - Accent6 4 2 2 2 4 3" xfId="36552"/>
    <cellStyle name="20% - Accent6 4 2 2 2 5" xfId="15539"/>
    <cellStyle name="20% - Accent6 4 2 2 2 5 2" xfId="43553"/>
    <cellStyle name="20% - Accent6 4 2 2 2 6" xfId="29549"/>
    <cellStyle name="20% - Accent6 4 2 2 3" xfId="2405"/>
    <cellStyle name="20% - Accent6 4 2 2 3 2" xfId="5909"/>
    <cellStyle name="20% - Accent6 4 2 2 3 2 2" xfId="12916"/>
    <cellStyle name="20% - Accent6 4 2 2 3 2 2 2" xfId="26920"/>
    <cellStyle name="20% - Accent6 4 2 2 3 2 2 2 2" xfId="54934"/>
    <cellStyle name="20% - Accent6 4 2 2 3 2 2 3" xfId="40930"/>
    <cellStyle name="20% - Accent6 4 2 2 3 2 3" xfId="19917"/>
    <cellStyle name="20% - Accent6 4 2 2 3 2 3 2" xfId="47931"/>
    <cellStyle name="20% - Accent6 4 2 2 3 2 4" xfId="33927"/>
    <cellStyle name="20% - Accent6 4 2 2 3 3" xfId="9415"/>
    <cellStyle name="20% - Accent6 4 2 2 3 3 2" xfId="23419"/>
    <cellStyle name="20% - Accent6 4 2 2 3 3 2 2" xfId="51433"/>
    <cellStyle name="20% - Accent6 4 2 2 3 3 3" xfId="37429"/>
    <cellStyle name="20% - Accent6 4 2 2 3 4" xfId="16416"/>
    <cellStyle name="20% - Accent6 4 2 2 3 4 2" xfId="44430"/>
    <cellStyle name="20% - Accent6 4 2 2 3 5" xfId="30426"/>
    <cellStyle name="20% - Accent6 4 2 2 4" xfId="4157"/>
    <cellStyle name="20% - Accent6 4 2 2 4 2" xfId="11164"/>
    <cellStyle name="20% - Accent6 4 2 2 4 2 2" xfId="25168"/>
    <cellStyle name="20% - Accent6 4 2 2 4 2 2 2" xfId="53182"/>
    <cellStyle name="20% - Accent6 4 2 2 4 2 3" xfId="39178"/>
    <cellStyle name="20% - Accent6 4 2 2 4 3" xfId="18165"/>
    <cellStyle name="20% - Accent6 4 2 2 4 3 2" xfId="46179"/>
    <cellStyle name="20% - Accent6 4 2 2 4 4" xfId="32175"/>
    <cellStyle name="20% - Accent6 4 2 2 5" xfId="7663"/>
    <cellStyle name="20% - Accent6 4 2 2 5 2" xfId="21667"/>
    <cellStyle name="20% - Accent6 4 2 2 5 2 2" xfId="49681"/>
    <cellStyle name="20% - Accent6 4 2 2 5 3" xfId="35677"/>
    <cellStyle name="20% - Accent6 4 2 2 6" xfId="14664"/>
    <cellStyle name="20% - Accent6 4 2 2 6 2" xfId="42678"/>
    <cellStyle name="20% - Accent6 4 2 2 7" xfId="28674"/>
    <cellStyle name="20% - Accent6 4 2 3" xfId="925"/>
    <cellStyle name="20% - Accent6 4 2 3 2" xfId="1803"/>
    <cellStyle name="20% - Accent6 4 2 3 2 2" xfId="3571"/>
    <cellStyle name="20% - Accent6 4 2 3 2 2 2" xfId="7075"/>
    <cellStyle name="20% - Accent6 4 2 3 2 2 2 2" xfId="14082"/>
    <cellStyle name="20% - Accent6 4 2 3 2 2 2 2 2" xfId="28086"/>
    <cellStyle name="20% - Accent6 4 2 3 2 2 2 2 2 2" xfId="56100"/>
    <cellStyle name="20% - Accent6 4 2 3 2 2 2 2 3" xfId="42096"/>
    <cellStyle name="20% - Accent6 4 2 3 2 2 2 3" xfId="21083"/>
    <cellStyle name="20% - Accent6 4 2 3 2 2 2 3 2" xfId="49097"/>
    <cellStyle name="20% - Accent6 4 2 3 2 2 2 4" xfId="35093"/>
    <cellStyle name="20% - Accent6 4 2 3 2 2 3" xfId="10581"/>
    <cellStyle name="20% - Accent6 4 2 3 2 2 3 2" xfId="24585"/>
    <cellStyle name="20% - Accent6 4 2 3 2 2 3 2 2" xfId="52599"/>
    <cellStyle name="20% - Accent6 4 2 3 2 2 3 3" xfId="38595"/>
    <cellStyle name="20% - Accent6 4 2 3 2 2 4" xfId="17582"/>
    <cellStyle name="20% - Accent6 4 2 3 2 2 4 2" xfId="45596"/>
    <cellStyle name="20% - Accent6 4 2 3 2 2 5" xfId="31592"/>
    <cellStyle name="20% - Accent6 4 2 3 2 3" xfId="5323"/>
    <cellStyle name="20% - Accent6 4 2 3 2 3 2" xfId="12330"/>
    <cellStyle name="20% - Accent6 4 2 3 2 3 2 2" xfId="26334"/>
    <cellStyle name="20% - Accent6 4 2 3 2 3 2 2 2" xfId="54348"/>
    <cellStyle name="20% - Accent6 4 2 3 2 3 2 3" xfId="40344"/>
    <cellStyle name="20% - Accent6 4 2 3 2 3 3" xfId="19331"/>
    <cellStyle name="20% - Accent6 4 2 3 2 3 3 2" xfId="47345"/>
    <cellStyle name="20% - Accent6 4 2 3 2 3 4" xfId="33341"/>
    <cellStyle name="20% - Accent6 4 2 3 2 4" xfId="8829"/>
    <cellStyle name="20% - Accent6 4 2 3 2 4 2" xfId="22833"/>
    <cellStyle name="20% - Accent6 4 2 3 2 4 2 2" xfId="50847"/>
    <cellStyle name="20% - Accent6 4 2 3 2 4 3" xfId="36843"/>
    <cellStyle name="20% - Accent6 4 2 3 2 5" xfId="15830"/>
    <cellStyle name="20% - Accent6 4 2 3 2 5 2" xfId="43844"/>
    <cellStyle name="20% - Accent6 4 2 3 2 6" xfId="29840"/>
    <cellStyle name="20% - Accent6 4 2 3 3" xfId="2696"/>
    <cellStyle name="20% - Accent6 4 2 3 3 2" xfId="6200"/>
    <cellStyle name="20% - Accent6 4 2 3 3 2 2" xfId="13207"/>
    <cellStyle name="20% - Accent6 4 2 3 3 2 2 2" xfId="27211"/>
    <cellStyle name="20% - Accent6 4 2 3 3 2 2 2 2" xfId="55225"/>
    <cellStyle name="20% - Accent6 4 2 3 3 2 2 3" xfId="41221"/>
    <cellStyle name="20% - Accent6 4 2 3 3 2 3" xfId="20208"/>
    <cellStyle name="20% - Accent6 4 2 3 3 2 3 2" xfId="48222"/>
    <cellStyle name="20% - Accent6 4 2 3 3 2 4" xfId="34218"/>
    <cellStyle name="20% - Accent6 4 2 3 3 3" xfId="9706"/>
    <cellStyle name="20% - Accent6 4 2 3 3 3 2" xfId="23710"/>
    <cellStyle name="20% - Accent6 4 2 3 3 3 2 2" xfId="51724"/>
    <cellStyle name="20% - Accent6 4 2 3 3 3 3" xfId="37720"/>
    <cellStyle name="20% - Accent6 4 2 3 3 4" xfId="16707"/>
    <cellStyle name="20% - Accent6 4 2 3 3 4 2" xfId="44721"/>
    <cellStyle name="20% - Accent6 4 2 3 3 5" xfId="30717"/>
    <cellStyle name="20% - Accent6 4 2 3 4" xfId="4448"/>
    <cellStyle name="20% - Accent6 4 2 3 4 2" xfId="11455"/>
    <cellStyle name="20% - Accent6 4 2 3 4 2 2" xfId="25459"/>
    <cellStyle name="20% - Accent6 4 2 3 4 2 2 2" xfId="53473"/>
    <cellStyle name="20% - Accent6 4 2 3 4 2 3" xfId="39469"/>
    <cellStyle name="20% - Accent6 4 2 3 4 3" xfId="18456"/>
    <cellStyle name="20% - Accent6 4 2 3 4 3 2" xfId="46470"/>
    <cellStyle name="20% - Accent6 4 2 3 4 4" xfId="32466"/>
    <cellStyle name="20% - Accent6 4 2 3 5" xfId="7954"/>
    <cellStyle name="20% - Accent6 4 2 3 5 2" xfId="21958"/>
    <cellStyle name="20% - Accent6 4 2 3 5 2 2" xfId="49972"/>
    <cellStyle name="20% - Accent6 4 2 3 5 3" xfId="35968"/>
    <cellStyle name="20% - Accent6 4 2 3 6" xfId="14955"/>
    <cellStyle name="20% - Accent6 4 2 3 6 2" xfId="42969"/>
    <cellStyle name="20% - Accent6 4 2 3 7" xfId="28965"/>
    <cellStyle name="20% - Accent6 4 2 4" xfId="1221"/>
    <cellStyle name="20% - Accent6 4 2 4 2" xfId="2989"/>
    <cellStyle name="20% - Accent6 4 2 4 2 2" xfId="6493"/>
    <cellStyle name="20% - Accent6 4 2 4 2 2 2" xfId="13500"/>
    <cellStyle name="20% - Accent6 4 2 4 2 2 2 2" xfId="27504"/>
    <cellStyle name="20% - Accent6 4 2 4 2 2 2 2 2" xfId="55518"/>
    <cellStyle name="20% - Accent6 4 2 4 2 2 2 3" xfId="41514"/>
    <cellStyle name="20% - Accent6 4 2 4 2 2 3" xfId="20501"/>
    <cellStyle name="20% - Accent6 4 2 4 2 2 3 2" xfId="48515"/>
    <cellStyle name="20% - Accent6 4 2 4 2 2 4" xfId="34511"/>
    <cellStyle name="20% - Accent6 4 2 4 2 3" xfId="9999"/>
    <cellStyle name="20% - Accent6 4 2 4 2 3 2" xfId="24003"/>
    <cellStyle name="20% - Accent6 4 2 4 2 3 2 2" xfId="52017"/>
    <cellStyle name="20% - Accent6 4 2 4 2 3 3" xfId="38013"/>
    <cellStyle name="20% - Accent6 4 2 4 2 4" xfId="17000"/>
    <cellStyle name="20% - Accent6 4 2 4 2 4 2" xfId="45014"/>
    <cellStyle name="20% - Accent6 4 2 4 2 5" xfId="31010"/>
    <cellStyle name="20% - Accent6 4 2 4 3" xfId="4741"/>
    <cellStyle name="20% - Accent6 4 2 4 3 2" xfId="11748"/>
    <cellStyle name="20% - Accent6 4 2 4 3 2 2" xfId="25752"/>
    <cellStyle name="20% - Accent6 4 2 4 3 2 2 2" xfId="53766"/>
    <cellStyle name="20% - Accent6 4 2 4 3 2 3" xfId="39762"/>
    <cellStyle name="20% - Accent6 4 2 4 3 3" xfId="18749"/>
    <cellStyle name="20% - Accent6 4 2 4 3 3 2" xfId="46763"/>
    <cellStyle name="20% - Accent6 4 2 4 3 4" xfId="32759"/>
    <cellStyle name="20% - Accent6 4 2 4 4" xfId="8247"/>
    <cellStyle name="20% - Accent6 4 2 4 4 2" xfId="22251"/>
    <cellStyle name="20% - Accent6 4 2 4 4 2 2" xfId="50265"/>
    <cellStyle name="20% - Accent6 4 2 4 4 3" xfId="36261"/>
    <cellStyle name="20% - Accent6 4 2 4 5" xfId="15248"/>
    <cellStyle name="20% - Accent6 4 2 4 5 2" xfId="43262"/>
    <cellStyle name="20% - Accent6 4 2 4 6" xfId="29258"/>
    <cellStyle name="20% - Accent6 4 2 5" xfId="2114"/>
    <cellStyle name="20% - Accent6 4 2 5 2" xfId="5618"/>
    <cellStyle name="20% - Accent6 4 2 5 2 2" xfId="12625"/>
    <cellStyle name="20% - Accent6 4 2 5 2 2 2" xfId="26629"/>
    <cellStyle name="20% - Accent6 4 2 5 2 2 2 2" xfId="54643"/>
    <cellStyle name="20% - Accent6 4 2 5 2 2 3" xfId="40639"/>
    <cellStyle name="20% - Accent6 4 2 5 2 3" xfId="19626"/>
    <cellStyle name="20% - Accent6 4 2 5 2 3 2" xfId="47640"/>
    <cellStyle name="20% - Accent6 4 2 5 2 4" xfId="33636"/>
    <cellStyle name="20% - Accent6 4 2 5 3" xfId="9124"/>
    <cellStyle name="20% - Accent6 4 2 5 3 2" xfId="23128"/>
    <cellStyle name="20% - Accent6 4 2 5 3 2 2" xfId="51142"/>
    <cellStyle name="20% - Accent6 4 2 5 3 3" xfId="37138"/>
    <cellStyle name="20% - Accent6 4 2 5 4" xfId="16125"/>
    <cellStyle name="20% - Accent6 4 2 5 4 2" xfId="44139"/>
    <cellStyle name="20% - Accent6 4 2 5 5" xfId="30135"/>
    <cellStyle name="20% - Accent6 4 2 6" xfId="3866"/>
    <cellStyle name="20% - Accent6 4 2 6 2" xfId="10873"/>
    <cellStyle name="20% - Accent6 4 2 6 2 2" xfId="24877"/>
    <cellStyle name="20% - Accent6 4 2 6 2 2 2" xfId="52891"/>
    <cellStyle name="20% - Accent6 4 2 6 2 3" xfId="38887"/>
    <cellStyle name="20% - Accent6 4 2 6 3" xfId="17874"/>
    <cellStyle name="20% - Accent6 4 2 6 3 2" xfId="45888"/>
    <cellStyle name="20% - Accent6 4 2 6 4" xfId="31884"/>
    <cellStyle name="20% - Accent6 4 2 7" xfId="7372"/>
    <cellStyle name="20% - Accent6 4 2 7 2" xfId="21376"/>
    <cellStyle name="20% - Accent6 4 2 7 2 2" xfId="49390"/>
    <cellStyle name="20% - Accent6 4 2 7 3" xfId="35386"/>
    <cellStyle name="20% - Accent6 4 2 8" xfId="14373"/>
    <cellStyle name="20% - Accent6 4 2 8 2" xfId="42387"/>
    <cellStyle name="20% - Accent6 4 2 9" xfId="28383"/>
    <cellStyle name="20% - Accent6 4 3" xfId="440"/>
    <cellStyle name="20% - Accent6 4 3 2" xfId="731"/>
    <cellStyle name="20% - Accent6 4 3 2 2" xfId="1609"/>
    <cellStyle name="20% - Accent6 4 3 2 2 2" xfId="3377"/>
    <cellStyle name="20% - Accent6 4 3 2 2 2 2" xfId="6881"/>
    <cellStyle name="20% - Accent6 4 3 2 2 2 2 2" xfId="13888"/>
    <cellStyle name="20% - Accent6 4 3 2 2 2 2 2 2" xfId="27892"/>
    <cellStyle name="20% - Accent6 4 3 2 2 2 2 2 2 2" xfId="55906"/>
    <cellStyle name="20% - Accent6 4 3 2 2 2 2 2 3" xfId="41902"/>
    <cellStyle name="20% - Accent6 4 3 2 2 2 2 3" xfId="20889"/>
    <cellStyle name="20% - Accent6 4 3 2 2 2 2 3 2" xfId="48903"/>
    <cellStyle name="20% - Accent6 4 3 2 2 2 2 4" xfId="34899"/>
    <cellStyle name="20% - Accent6 4 3 2 2 2 3" xfId="10387"/>
    <cellStyle name="20% - Accent6 4 3 2 2 2 3 2" xfId="24391"/>
    <cellStyle name="20% - Accent6 4 3 2 2 2 3 2 2" xfId="52405"/>
    <cellStyle name="20% - Accent6 4 3 2 2 2 3 3" xfId="38401"/>
    <cellStyle name="20% - Accent6 4 3 2 2 2 4" xfId="17388"/>
    <cellStyle name="20% - Accent6 4 3 2 2 2 4 2" xfId="45402"/>
    <cellStyle name="20% - Accent6 4 3 2 2 2 5" xfId="31398"/>
    <cellStyle name="20% - Accent6 4 3 2 2 3" xfId="5129"/>
    <cellStyle name="20% - Accent6 4 3 2 2 3 2" xfId="12136"/>
    <cellStyle name="20% - Accent6 4 3 2 2 3 2 2" xfId="26140"/>
    <cellStyle name="20% - Accent6 4 3 2 2 3 2 2 2" xfId="54154"/>
    <cellStyle name="20% - Accent6 4 3 2 2 3 2 3" xfId="40150"/>
    <cellStyle name="20% - Accent6 4 3 2 2 3 3" xfId="19137"/>
    <cellStyle name="20% - Accent6 4 3 2 2 3 3 2" xfId="47151"/>
    <cellStyle name="20% - Accent6 4 3 2 2 3 4" xfId="33147"/>
    <cellStyle name="20% - Accent6 4 3 2 2 4" xfId="8635"/>
    <cellStyle name="20% - Accent6 4 3 2 2 4 2" xfId="22639"/>
    <cellStyle name="20% - Accent6 4 3 2 2 4 2 2" xfId="50653"/>
    <cellStyle name="20% - Accent6 4 3 2 2 4 3" xfId="36649"/>
    <cellStyle name="20% - Accent6 4 3 2 2 5" xfId="15636"/>
    <cellStyle name="20% - Accent6 4 3 2 2 5 2" xfId="43650"/>
    <cellStyle name="20% - Accent6 4 3 2 2 6" xfId="29646"/>
    <cellStyle name="20% - Accent6 4 3 2 3" xfId="2502"/>
    <cellStyle name="20% - Accent6 4 3 2 3 2" xfId="6006"/>
    <cellStyle name="20% - Accent6 4 3 2 3 2 2" xfId="13013"/>
    <cellStyle name="20% - Accent6 4 3 2 3 2 2 2" xfId="27017"/>
    <cellStyle name="20% - Accent6 4 3 2 3 2 2 2 2" xfId="55031"/>
    <cellStyle name="20% - Accent6 4 3 2 3 2 2 3" xfId="41027"/>
    <cellStyle name="20% - Accent6 4 3 2 3 2 3" xfId="20014"/>
    <cellStyle name="20% - Accent6 4 3 2 3 2 3 2" xfId="48028"/>
    <cellStyle name="20% - Accent6 4 3 2 3 2 4" xfId="34024"/>
    <cellStyle name="20% - Accent6 4 3 2 3 3" xfId="9512"/>
    <cellStyle name="20% - Accent6 4 3 2 3 3 2" xfId="23516"/>
    <cellStyle name="20% - Accent6 4 3 2 3 3 2 2" xfId="51530"/>
    <cellStyle name="20% - Accent6 4 3 2 3 3 3" xfId="37526"/>
    <cellStyle name="20% - Accent6 4 3 2 3 4" xfId="16513"/>
    <cellStyle name="20% - Accent6 4 3 2 3 4 2" xfId="44527"/>
    <cellStyle name="20% - Accent6 4 3 2 3 5" xfId="30523"/>
    <cellStyle name="20% - Accent6 4 3 2 4" xfId="4254"/>
    <cellStyle name="20% - Accent6 4 3 2 4 2" xfId="11261"/>
    <cellStyle name="20% - Accent6 4 3 2 4 2 2" xfId="25265"/>
    <cellStyle name="20% - Accent6 4 3 2 4 2 2 2" xfId="53279"/>
    <cellStyle name="20% - Accent6 4 3 2 4 2 3" xfId="39275"/>
    <cellStyle name="20% - Accent6 4 3 2 4 3" xfId="18262"/>
    <cellStyle name="20% - Accent6 4 3 2 4 3 2" xfId="46276"/>
    <cellStyle name="20% - Accent6 4 3 2 4 4" xfId="32272"/>
    <cellStyle name="20% - Accent6 4 3 2 5" xfId="7760"/>
    <cellStyle name="20% - Accent6 4 3 2 5 2" xfId="21764"/>
    <cellStyle name="20% - Accent6 4 3 2 5 2 2" xfId="49778"/>
    <cellStyle name="20% - Accent6 4 3 2 5 3" xfId="35774"/>
    <cellStyle name="20% - Accent6 4 3 2 6" xfId="14761"/>
    <cellStyle name="20% - Accent6 4 3 2 6 2" xfId="42775"/>
    <cellStyle name="20% - Accent6 4 3 2 7" xfId="28771"/>
    <cellStyle name="20% - Accent6 4 3 3" xfId="1022"/>
    <cellStyle name="20% - Accent6 4 3 3 2" xfId="1900"/>
    <cellStyle name="20% - Accent6 4 3 3 2 2" xfId="3668"/>
    <cellStyle name="20% - Accent6 4 3 3 2 2 2" xfId="7172"/>
    <cellStyle name="20% - Accent6 4 3 3 2 2 2 2" xfId="14179"/>
    <cellStyle name="20% - Accent6 4 3 3 2 2 2 2 2" xfId="28183"/>
    <cellStyle name="20% - Accent6 4 3 3 2 2 2 2 2 2" xfId="56197"/>
    <cellStyle name="20% - Accent6 4 3 3 2 2 2 2 3" xfId="42193"/>
    <cellStyle name="20% - Accent6 4 3 3 2 2 2 3" xfId="21180"/>
    <cellStyle name="20% - Accent6 4 3 3 2 2 2 3 2" xfId="49194"/>
    <cellStyle name="20% - Accent6 4 3 3 2 2 2 4" xfId="35190"/>
    <cellStyle name="20% - Accent6 4 3 3 2 2 3" xfId="10678"/>
    <cellStyle name="20% - Accent6 4 3 3 2 2 3 2" xfId="24682"/>
    <cellStyle name="20% - Accent6 4 3 3 2 2 3 2 2" xfId="52696"/>
    <cellStyle name="20% - Accent6 4 3 3 2 2 3 3" xfId="38692"/>
    <cellStyle name="20% - Accent6 4 3 3 2 2 4" xfId="17679"/>
    <cellStyle name="20% - Accent6 4 3 3 2 2 4 2" xfId="45693"/>
    <cellStyle name="20% - Accent6 4 3 3 2 2 5" xfId="31689"/>
    <cellStyle name="20% - Accent6 4 3 3 2 3" xfId="5420"/>
    <cellStyle name="20% - Accent6 4 3 3 2 3 2" xfId="12427"/>
    <cellStyle name="20% - Accent6 4 3 3 2 3 2 2" xfId="26431"/>
    <cellStyle name="20% - Accent6 4 3 3 2 3 2 2 2" xfId="54445"/>
    <cellStyle name="20% - Accent6 4 3 3 2 3 2 3" xfId="40441"/>
    <cellStyle name="20% - Accent6 4 3 3 2 3 3" xfId="19428"/>
    <cellStyle name="20% - Accent6 4 3 3 2 3 3 2" xfId="47442"/>
    <cellStyle name="20% - Accent6 4 3 3 2 3 4" xfId="33438"/>
    <cellStyle name="20% - Accent6 4 3 3 2 4" xfId="8926"/>
    <cellStyle name="20% - Accent6 4 3 3 2 4 2" xfId="22930"/>
    <cellStyle name="20% - Accent6 4 3 3 2 4 2 2" xfId="50944"/>
    <cellStyle name="20% - Accent6 4 3 3 2 4 3" xfId="36940"/>
    <cellStyle name="20% - Accent6 4 3 3 2 5" xfId="15927"/>
    <cellStyle name="20% - Accent6 4 3 3 2 5 2" xfId="43941"/>
    <cellStyle name="20% - Accent6 4 3 3 2 6" xfId="29937"/>
    <cellStyle name="20% - Accent6 4 3 3 3" xfId="2793"/>
    <cellStyle name="20% - Accent6 4 3 3 3 2" xfId="6297"/>
    <cellStyle name="20% - Accent6 4 3 3 3 2 2" xfId="13304"/>
    <cellStyle name="20% - Accent6 4 3 3 3 2 2 2" xfId="27308"/>
    <cellStyle name="20% - Accent6 4 3 3 3 2 2 2 2" xfId="55322"/>
    <cellStyle name="20% - Accent6 4 3 3 3 2 2 3" xfId="41318"/>
    <cellStyle name="20% - Accent6 4 3 3 3 2 3" xfId="20305"/>
    <cellStyle name="20% - Accent6 4 3 3 3 2 3 2" xfId="48319"/>
    <cellStyle name="20% - Accent6 4 3 3 3 2 4" xfId="34315"/>
    <cellStyle name="20% - Accent6 4 3 3 3 3" xfId="9803"/>
    <cellStyle name="20% - Accent6 4 3 3 3 3 2" xfId="23807"/>
    <cellStyle name="20% - Accent6 4 3 3 3 3 2 2" xfId="51821"/>
    <cellStyle name="20% - Accent6 4 3 3 3 3 3" xfId="37817"/>
    <cellStyle name="20% - Accent6 4 3 3 3 4" xfId="16804"/>
    <cellStyle name="20% - Accent6 4 3 3 3 4 2" xfId="44818"/>
    <cellStyle name="20% - Accent6 4 3 3 3 5" xfId="30814"/>
    <cellStyle name="20% - Accent6 4 3 3 4" xfId="4545"/>
    <cellStyle name="20% - Accent6 4 3 3 4 2" xfId="11552"/>
    <cellStyle name="20% - Accent6 4 3 3 4 2 2" xfId="25556"/>
    <cellStyle name="20% - Accent6 4 3 3 4 2 2 2" xfId="53570"/>
    <cellStyle name="20% - Accent6 4 3 3 4 2 3" xfId="39566"/>
    <cellStyle name="20% - Accent6 4 3 3 4 3" xfId="18553"/>
    <cellStyle name="20% - Accent6 4 3 3 4 3 2" xfId="46567"/>
    <cellStyle name="20% - Accent6 4 3 3 4 4" xfId="32563"/>
    <cellStyle name="20% - Accent6 4 3 3 5" xfId="8051"/>
    <cellStyle name="20% - Accent6 4 3 3 5 2" xfId="22055"/>
    <cellStyle name="20% - Accent6 4 3 3 5 2 2" xfId="50069"/>
    <cellStyle name="20% - Accent6 4 3 3 5 3" xfId="36065"/>
    <cellStyle name="20% - Accent6 4 3 3 6" xfId="15052"/>
    <cellStyle name="20% - Accent6 4 3 3 6 2" xfId="43066"/>
    <cellStyle name="20% - Accent6 4 3 3 7" xfId="29062"/>
    <cellStyle name="20% - Accent6 4 3 4" xfId="1318"/>
    <cellStyle name="20% - Accent6 4 3 4 2" xfId="3086"/>
    <cellStyle name="20% - Accent6 4 3 4 2 2" xfId="6590"/>
    <cellStyle name="20% - Accent6 4 3 4 2 2 2" xfId="13597"/>
    <cellStyle name="20% - Accent6 4 3 4 2 2 2 2" xfId="27601"/>
    <cellStyle name="20% - Accent6 4 3 4 2 2 2 2 2" xfId="55615"/>
    <cellStyle name="20% - Accent6 4 3 4 2 2 2 3" xfId="41611"/>
    <cellStyle name="20% - Accent6 4 3 4 2 2 3" xfId="20598"/>
    <cellStyle name="20% - Accent6 4 3 4 2 2 3 2" xfId="48612"/>
    <cellStyle name="20% - Accent6 4 3 4 2 2 4" xfId="34608"/>
    <cellStyle name="20% - Accent6 4 3 4 2 3" xfId="10096"/>
    <cellStyle name="20% - Accent6 4 3 4 2 3 2" xfId="24100"/>
    <cellStyle name="20% - Accent6 4 3 4 2 3 2 2" xfId="52114"/>
    <cellStyle name="20% - Accent6 4 3 4 2 3 3" xfId="38110"/>
    <cellStyle name="20% - Accent6 4 3 4 2 4" xfId="17097"/>
    <cellStyle name="20% - Accent6 4 3 4 2 4 2" xfId="45111"/>
    <cellStyle name="20% - Accent6 4 3 4 2 5" xfId="31107"/>
    <cellStyle name="20% - Accent6 4 3 4 3" xfId="4838"/>
    <cellStyle name="20% - Accent6 4 3 4 3 2" xfId="11845"/>
    <cellStyle name="20% - Accent6 4 3 4 3 2 2" xfId="25849"/>
    <cellStyle name="20% - Accent6 4 3 4 3 2 2 2" xfId="53863"/>
    <cellStyle name="20% - Accent6 4 3 4 3 2 3" xfId="39859"/>
    <cellStyle name="20% - Accent6 4 3 4 3 3" xfId="18846"/>
    <cellStyle name="20% - Accent6 4 3 4 3 3 2" xfId="46860"/>
    <cellStyle name="20% - Accent6 4 3 4 3 4" xfId="32856"/>
    <cellStyle name="20% - Accent6 4 3 4 4" xfId="8344"/>
    <cellStyle name="20% - Accent6 4 3 4 4 2" xfId="22348"/>
    <cellStyle name="20% - Accent6 4 3 4 4 2 2" xfId="50362"/>
    <cellStyle name="20% - Accent6 4 3 4 4 3" xfId="36358"/>
    <cellStyle name="20% - Accent6 4 3 4 5" xfId="15345"/>
    <cellStyle name="20% - Accent6 4 3 4 5 2" xfId="43359"/>
    <cellStyle name="20% - Accent6 4 3 4 6" xfId="29355"/>
    <cellStyle name="20% - Accent6 4 3 5" xfId="2211"/>
    <cellStyle name="20% - Accent6 4 3 5 2" xfId="5715"/>
    <cellStyle name="20% - Accent6 4 3 5 2 2" xfId="12722"/>
    <cellStyle name="20% - Accent6 4 3 5 2 2 2" xfId="26726"/>
    <cellStyle name="20% - Accent6 4 3 5 2 2 2 2" xfId="54740"/>
    <cellStyle name="20% - Accent6 4 3 5 2 2 3" xfId="40736"/>
    <cellStyle name="20% - Accent6 4 3 5 2 3" xfId="19723"/>
    <cellStyle name="20% - Accent6 4 3 5 2 3 2" xfId="47737"/>
    <cellStyle name="20% - Accent6 4 3 5 2 4" xfId="33733"/>
    <cellStyle name="20% - Accent6 4 3 5 3" xfId="9221"/>
    <cellStyle name="20% - Accent6 4 3 5 3 2" xfId="23225"/>
    <cellStyle name="20% - Accent6 4 3 5 3 2 2" xfId="51239"/>
    <cellStyle name="20% - Accent6 4 3 5 3 3" xfId="37235"/>
    <cellStyle name="20% - Accent6 4 3 5 4" xfId="16222"/>
    <cellStyle name="20% - Accent6 4 3 5 4 2" xfId="44236"/>
    <cellStyle name="20% - Accent6 4 3 5 5" xfId="30232"/>
    <cellStyle name="20% - Accent6 4 3 6" xfId="3963"/>
    <cellStyle name="20% - Accent6 4 3 6 2" xfId="10970"/>
    <cellStyle name="20% - Accent6 4 3 6 2 2" xfId="24974"/>
    <cellStyle name="20% - Accent6 4 3 6 2 2 2" xfId="52988"/>
    <cellStyle name="20% - Accent6 4 3 6 2 3" xfId="38984"/>
    <cellStyle name="20% - Accent6 4 3 6 3" xfId="17971"/>
    <cellStyle name="20% - Accent6 4 3 6 3 2" xfId="45985"/>
    <cellStyle name="20% - Accent6 4 3 6 4" xfId="31981"/>
    <cellStyle name="20% - Accent6 4 3 7" xfId="7469"/>
    <cellStyle name="20% - Accent6 4 3 7 2" xfId="21473"/>
    <cellStyle name="20% - Accent6 4 3 7 2 2" xfId="49487"/>
    <cellStyle name="20% - Accent6 4 3 7 3" xfId="35483"/>
    <cellStyle name="20% - Accent6 4 3 8" xfId="14470"/>
    <cellStyle name="20% - Accent6 4 3 8 2" xfId="42484"/>
    <cellStyle name="20% - Accent6 4 3 9" xfId="28480"/>
    <cellStyle name="20% - Accent6 4 4" xfId="537"/>
    <cellStyle name="20% - Accent6 4 4 2" xfId="1415"/>
    <cellStyle name="20% - Accent6 4 4 2 2" xfId="3183"/>
    <cellStyle name="20% - Accent6 4 4 2 2 2" xfId="6687"/>
    <cellStyle name="20% - Accent6 4 4 2 2 2 2" xfId="13694"/>
    <cellStyle name="20% - Accent6 4 4 2 2 2 2 2" xfId="27698"/>
    <cellStyle name="20% - Accent6 4 4 2 2 2 2 2 2" xfId="55712"/>
    <cellStyle name="20% - Accent6 4 4 2 2 2 2 3" xfId="41708"/>
    <cellStyle name="20% - Accent6 4 4 2 2 2 3" xfId="20695"/>
    <cellStyle name="20% - Accent6 4 4 2 2 2 3 2" xfId="48709"/>
    <cellStyle name="20% - Accent6 4 4 2 2 2 4" xfId="34705"/>
    <cellStyle name="20% - Accent6 4 4 2 2 3" xfId="10193"/>
    <cellStyle name="20% - Accent6 4 4 2 2 3 2" xfId="24197"/>
    <cellStyle name="20% - Accent6 4 4 2 2 3 2 2" xfId="52211"/>
    <cellStyle name="20% - Accent6 4 4 2 2 3 3" xfId="38207"/>
    <cellStyle name="20% - Accent6 4 4 2 2 4" xfId="17194"/>
    <cellStyle name="20% - Accent6 4 4 2 2 4 2" xfId="45208"/>
    <cellStyle name="20% - Accent6 4 4 2 2 5" xfId="31204"/>
    <cellStyle name="20% - Accent6 4 4 2 3" xfId="4935"/>
    <cellStyle name="20% - Accent6 4 4 2 3 2" xfId="11942"/>
    <cellStyle name="20% - Accent6 4 4 2 3 2 2" xfId="25946"/>
    <cellStyle name="20% - Accent6 4 4 2 3 2 2 2" xfId="53960"/>
    <cellStyle name="20% - Accent6 4 4 2 3 2 3" xfId="39956"/>
    <cellStyle name="20% - Accent6 4 4 2 3 3" xfId="18943"/>
    <cellStyle name="20% - Accent6 4 4 2 3 3 2" xfId="46957"/>
    <cellStyle name="20% - Accent6 4 4 2 3 4" xfId="32953"/>
    <cellStyle name="20% - Accent6 4 4 2 4" xfId="8441"/>
    <cellStyle name="20% - Accent6 4 4 2 4 2" xfId="22445"/>
    <cellStyle name="20% - Accent6 4 4 2 4 2 2" xfId="50459"/>
    <cellStyle name="20% - Accent6 4 4 2 4 3" xfId="36455"/>
    <cellStyle name="20% - Accent6 4 4 2 5" xfId="15442"/>
    <cellStyle name="20% - Accent6 4 4 2 5 2" xfId="43456"/>
    <cellStyle name="20% - Accent6 4 4 2 6" xfId="29452"/>
    <cellStyle name="20% - Accent6 4 4 3" xfId="2308"/>
    <cellStyle name="20% - Accent6 4 4 3 2" xfId="5812"/>
    <cellStyle name="20% - Accent6 4 4 3 2 2" xfId="12819"/>
    <cellStyle name="20% - Accent6 4 4 3 2 2 2" xfId="26823"/>
    <cellStyle name="20% - Accent6 4 4 3 2 2 2 2" xfId="54837"/>
    <cellStyle name="20% - Accent6 4 4 3 2 2 3" xfId="40833"/>
    <cellStyle name="20% - Accent6 4 4 3 2 3" xfId="19820"/>
    <cellStyle name="20% - Accent6 4 4 3 2 3 2" xfId="47834"/>
    <cellStyle name="20% - Accent6 4 4 3 2 4" xfId="33830"/>
    <cellStyle name="20% - Accent6 4 4 3 3" xfId="9318"/>
    <cellStyle name="20% - Accent6 4 4 3 3 2" xfId="23322"/>
    <cellStyle name="20% - Accent6 4 4 3 3 2 2" xfId="51336"/>
    <cellStyle name="20% - Accent6 4 4 3 3 3" xfId="37332"/>
    <cellStyle name="20% - Accent6 4 4 3 4" xfId="16319"/>
    <cellStyle name="20% - Accent6 4 4 3 4 2" xfId="44333"/>
    <cellStyle name="20% - Accent6 4 4 3 5" xfId="30329"/>
    <cellStyle name="20% - Accent6 4 4 4" xfId="4060"/>
    <cellStyle name="20% - Accent6 4 4 4 2" xfId="11067"/>
    <cellStyle name="20% - Accent6 4 4 4 2 2" xfId="25071"/>
    <cellStyle name="20% - Accent6 4 4 4 2 2 2" xfId="53085"/>
    <cellStyle name="20% - Accent6 4 4 4 2 3" xfId="39081"/>
    <cellStyle name="20% - Accent6 4 4 4 3" xfId="18068"/>
    <cellStyle name="20% - Accent6 4 4 4 3 2" xfId="46082"/>
    <cellStyle name="20% - Accent6 4 4 4 4" xfId="32078"/>
    <cellStyle name="20% - Accent6 4 4 5" xfId="7566"/>
    <cellStyle name="20% - Accent6 4 4 5 2" xfId="21570"/>
    <cellStyle name="20% - Accent6 4 4 5 2 2" xfId="49584"/>
    <cellStyle name="20% - Accent6 4 4 5 3" xfId="35580"/>
    <cellStyle name="20% - Accent6 4 4 6" xfId="14567"/>
    <cellStyle name="20% - Accent6 4 4 6 2" xfId="42581"/>
    <cellStyle name="20% - Accent6 4 4 7" xfId="28577"/>
    <cellStyle name="20% - Accent6 4 5" xfId="828"/>
    <cellStyle name="20% - Accent6 4 5 2" xfId="1706"/>
    <cellStyle name="20% - Accent6 4 5 2 2" xfId="3474"/>
    <cellStyle name="20% - Accent6 4 5 2 2 2" xfId="6978"/>
    <cellStyle name="20% - Accent6 4 5 2 2 2 2" xfId="13985"/>
    <cellStyle name="20% - Accent6 4 5 2 2 2 2 2" xfId="27989"/>
    <cellStyle name="20% - Accent6 4 5 2 2 2 2 2 2" xfId="56003"/>
    <cellStyle name="20% - Accent6 4 5 2 2 2 2 3" xfId="41999"/>
    <cellStyle name="20% - Accent6 4 5 2 2 2 3" xfId="20986"/>
    <cellStyle name="20% - Accent6 4 5 2 2 2 3 2" xfId="49000"/>
    <cellStyle name="20% - Accent6 4 5 2 2 2 4" xfId="34996"/>
    <cellStyle name="20% - Accent6 4 5 2 2 3" xfId="10484"/>
    <cellStyle name="20% - Accent6 4 5 2 2 3 2" xfId="24488"/>
    <cellStyle name="20% - Accent6 4 5 2 2 3 2 2" xfId="52502"/>
    <cellStyle name="20% - Accent6 4 5 2 2 3 3" xfId="38498"/>
    <cellStyle name="20% - Accent6 4 5 2 2 4" xfId="17485"/>
    <cellStyle name="20% - Accent6 4 5 2 2 4 2" xfId="45499"/>
    <cellStyle name="20% - Accent6 4 5 2 2 5" xfId="31495"/>
    <cellStyle name="20% - Accent6 4 5 2 3" xfId="5226"/>
    <cellStyle name="20% - Accent6 4 5 2 3 2" xfId="12233"/>
    <cellStyle name="20% - Accent6 4 5 2 3 2 2" xfId="26237"/>
    <cellStyle name="20% - Accent6 4 5 2 3 2 2 2" xfId="54251"/>
    <cellStyle name="20% - Accent6 4 5 2 3 2 3" xfId="40247"/>
    <cellStyle name="20% - Accent6 4 5 2 3 3" xfId="19234"/>
    <cellStyle name="20% - Accent6 4 5 2 3 3 2" xfId="47248"/>
    <cellStyle name="20% - Accent6 4 5 2 3 4" xfId="33244"/>
    <cellStyle name="20% - Accent6 4 5 2 4" xfId="8732"/>
    <cellStyle name="20% - Accent6 4 5 2 4 2" xfId="22736"/>
    <cellStyle name="20% - Accent6 4 5 2 4 2 2" xfId="50750"/>
    <cellStyle name="20% - Accent6 4 5 2 4 3" xfId="36746"/>
    <cellStyle name="20% - Accent6 4 5 2 5" xfId="15733"/>
    <cellStyle name="20% - Accent6 4 5 2 5 2" xfId="43747"/>
    <cellStyle name="20% - Accent6 4 5 2 6" xfId="29743"/>
    <cellStyle name="20% - Accent6 4 5 3" xfId="2599"/>
    <cellStyle name="20% - Accent6 4 5 3 2" xfId="6103"/>
    <cellStyle name="20% - Accent6 4 5 3 2 2" xfId="13110"/>
    <cellStyle name="20% - Accent6 4 5 3 2 2 2" xfId="27114"/>
    <cellStyle name="20% - Accent6 4 5 3 2 2 2 2" xfId="55128"/>
    <cellStyle name="20% - Accent6 4 5 3 2 2 3" xfId="41124"/>
    <cellStyle name="20% - Accent6 4 5 3 2 3" xfId="20111"/>
    <cellStyle name="20% - Accent6 4 5 3 2 3 2" xfId="48125"/>
    <cellStyle name="20% - Accent6 4 5 3 2 4" xfId="34121"/>
    <cellStyle name="20% - Accent6 4 5 3 3" xfId="9609"/>
    <cellStyle name="20% - Accent6 4 5 3 3 2" xfId="23613"/>
    <cellStyle name="20% - Accent6 4 5 3 3 2 2" xfId="51627"/>
    <cellStyle name="20% - Accent6 4 5 3 3 3" xfId="37623"/>
    <cellStyle name="20% - Accent6 4 5 3 4" xfId="16610"/>
    <cellStyle name="20% - Accent6 4 5 3 4 2" xfId="44624"/>
    <cellStyle name="20% - Accent6 4 5 3 5" xfId="30620"/>
    <cellStyle name="20% - Accent6 4 5 4" xfId="4351"/>
    <cellStyle name="20% - Accent6 4 5 4 2" xfId="11358"/>
    <cellStyle name="20% - Accent6 4 5 4 2 2" xfId="25362"/>
    <cellStyle name="20% - Accent6 4 5 4 2 2 2" xfId="53376"/>
    <cellStyle name="20% - Accent6 4 5 4 2 3" xfId="39372"/>
    <cellStyle name="20% - Accent6 4 5 4 3" xfId="18359"/>
    <cellStyle name="20% - Accent6 4 5 4 3 2" xfId="46373"/>
    <cellStyle name="20% - Accent6 4 5 4 4" xfId="32369"/>
    <cellStyle name="20% - Accent6 4 5 5" xfId="7857"/>
    <cellStyle name="20% - Accent6 4 5 5 2" xfId="21861"/>
    <cellStyle name="20% - Accent6 4 5 5 2 2" xfId="49875"/>
    <cellStyle name="20% - Accent6 4 5 5 3" xfId="35871"/>
    <cellStyle name="20% - Accent6 4 5 6" xfId="14858"/>
    <cellStyle name="20% - Accent6 4 5 6 2" xfId="42872"/>
    <cellStyle name="20% - Accent6 4 5 7" xfId="28868"/>
    <cellStyle name="20% - Accent6 4 6" xfId="1124"/>
    <cellStyle name="20% - Accent6 4 6 2" xfId="2892"/>
    <cellStyle name="20% - Accent6 4 6 2 2" xfId="6396"/>
    <cellStyle name="20% - Accent6 4 6 2 2 2" xfId="13403"/>
    <cellStyle name="20% - Accent6 4 6 2 2 2 2" xfId="27407"/>
    <cellStyle name="20% - Accent6 4 6 2 2 2 2 2" xfId="55421"/>
    <cellStyle name="20% - Accent6 4 6 2 2 2 3" xfId="41417"/>
    <cellStyle name="20% - Accent6 4 6 2 2 3" xfId="20404"/>
    <cellStyle name="20% - Accent6 4 6 2 2 3 2" xfId="48418"/>
    <cellStyle name="20% - Accent6 4 6 2 2 4" xfId="34414"/>
    <cellStyle name="20% - Accent6 4 6 2 3" xfId="9902"/>
    <cellStyle name="20% - Accent6 4 6 2 3 2" xfId="23906"/>
    <cellStyle name="20% - Accent6 4 6 2 3 2 2" xfId="51920"/>
    <cellStyle name="20% - Accent6 4 6 2 3 3" xfId="37916"/>
    <cellStyle name="20% - Accent6 4 6 2 4" xfId="16903"/>
    <cellStyle name="20% - Accent6 4 6 2 4 2" xfId="44917"/>
    <cellStyle name="20% - Accent6 4 6 2 5" xfId="30913"/>
    <cellStyle name="20% - Accent6 4 6 3" xfId="4644"/>
    <cellStyle name="20% - Accent6 4 6 3 2" xfId="11651"/>
    <cellStyle name="20% - Accent6 4 6 3 2 2" xfId="25655"/>
    <cellStyle name="20% - Accent6 4 6 3 2 2 2" xfId="53669"/>
    <cellStyle name="20% - Accent6 4 6 3 2 3" xfId="39665"/>
    <cellStyle name="20% - Accent6 4 6 3 3" xfId="18652"/>
    <cellStyle name="20% - Accent6 4 6 3 3 2" xfId="46666"/>
    <cellStyle name="20% - Accent6 4 6 3 4" xfId="32662"/>
    <cellStyle name="20% - Accent6 4 6 4" xfId="8150"/>
    <cellStyle name="20% - Accent6 4 6 4 2" xfId="22154"/>
    <cellStyle name="20% - Accent6 4 6 4 2 2" xfId="50168"/>
    <cellStyle name="20% - Accent6 4 6 4 3" xfId="36164"/>
    <cellStyle name="20% - Accent6 4 6 5" xfId="15151"/>
    <cellStyle name="20% - Accent6 4 6 5 2" xfId="43165"/>
    <cellStyle name="20% - Accent6 4 6 6" xfId="29161"/>
    <cellStyle name="20% - Accent6 4 7" xfId="2012"/>
    <cellStyle name="20% - Accent6 4 7 2" xfId="5521"/>
    <cellStyle name="20% - Accent6 4 7 2 2" xfId="12528"/>
    <cellStyle name="20% - Accent6 4 7 2 2 2" xfId="26532"/>
    <cellStyle name="20% - Accent6 4 7 2 2 2 2" xfId="54546"/>
    <cellStyle name="20% - Accent6 4 7 2 2 3" xfId="40542"/>
    <cellStyle name="20% - Accent6 4 7 2 3" xfId="19529"/>
    <cellStyle name="20% - Accent6 4 7 2 3 2" xfId="47543"/>
    <cellStyle name="20% - Accent6 4 7 2 4" xfId="33539"/>
    <cellStyle name="20% - Accent6 4 7 3" xfId="9027"/>
    <cellStyle name="20% - Accent6 4 7 3 2" xfId="23031"/>
    <cellStyle name="20% - Accent6 4 7 3 2 2" xfId="51045"/>
    <cellStyle name="20% - Accent6 4 7 3 3" xfId="37041"/>
    <cellStyle name="20% - Accent6 4 7 4" xfId="16028"/>
    <cellStyle name="20% - Accent6 4 7 4 2" xfId="44042"/>
    <cellStyle name="20% - Accent6 4 7 5" xfId="30038"/>
    <cellStyle name="20% - Accent6 4 8" xfId="3769"/>
    <cellStyle name="20% - Accent6 4 8 2" xfId="10776"/>
    <cellStyle name="20% - Accent6 4 8 2 2" xfId="24780"/>
    <cellStyle name="20% - Accent6 4 8 2 2 2" xfId="52794"/>
    <cellStyle name="20% - Accent6 4 8 2 3" xfId="38790"/>
    <cellStyle name="20% - Accent6 4 8 3" xfId="17777"/>
    <cellStyle name="20% - Accent6 4 8 3 2" xfId="45791"/>
    <cellStyle name="20% - Accent6 4 8 4" xfId="31787"/>
    <cellStyle name="20% - Accent6 4 9" xfId="7275"/>
    <cellStyle name="20% - Accent6 4 9 2" xfId="21279"/>
    <cellStyle name="20% - Accent6 4 9 2 2" xfId="49293"/>
    <cellStyle name="20% - Accent6 4 9 3" xfId="35289"/>
    <cellStyle name="20% - Accent6 5" xfId="292"/>
    <cellStyle name="20% - Accent6 5 2" xfId="585"/>
    <cellStyle name="20% - Accent6 5 2 2" xfId="1463"/>
    <cellStyle name="20% - Accent6 5 2 2 2" xfId="3231"/>
    <cellStyle name="20% - Accent6 5 2 2 2 2" xfId="6735"/>
    <cellStyle name="20% - Accent6 5 2 2 2 2 2" xfId="13742"/>
    <cellStyle name="20% - Accent6 5 2 2 2 2 2 2" xfId="27746"/>
    <cellStyle name="20% - Accent6 5 2 2 2 2 2 2 2" xfId="55760"/>
    <cellStyle name="20% - Accent6 5 2 2 2 2 2 3" xfId="41756"/>
    <cellStyle name="20% - Accent6 5 2 2 2 2 3" xfId="20743"/>
    <cellStyle name="20% - Accent6 5 2 2 2 2 3 2" xfId="48757"/>
    <cellStyle name="20% - Accent6 5 2 2 2 2 4" xfId="34753"/>
    <cellStyle name="20% - Accent6 5 2 2 2 3" xfId="10241"/>
    <cellStyle name="20% - Accent6 5 2 2 2 3 2" xfId="24245"/>
    <cellStyle name="20% - Accent6 5 2 2 2 3 2 2" xfId="52259"/>
    <cellStyle name="20% - Accent6 5 2 2 2 3 3" xfId="38255"/>
    <cellStyle name="20% - Accent6 5 2 2 2 4" xfId="17242"/>
    <cellStyle name="20% - Accent6 5 2 2 2 4 2" xfId="45256"/>
    <cellStyle name="20% - Accent6 5 2 2 2 5" xfId="31252"/>
    <cellStyle name="20% - Accent6 5 2 2 3" xfId="4983"/>
    <cellStyle name="20% - Accent6 5 2 2 3 2" xfId="11990"/>
    <cellStyle name="20% - Accent6 5 2 2 3 2 2" xfId="25994"/>
    <cellStyle name="20% - Accent6 5 2 2 3 2 2 2" xfId="54008"/>
    <cellStyle name="20% - Accent6 5 2 2 3 2 3" xfId="40004"/>
    <cellStyle name="20% - Accent6 5 2 2 3 3" xfId="18991"/>
    <cellStyle name="20% - Accent6 5 2 2 3 3 2" xfId="47005"/>
    <cellStyle name="20% - Accent6 5 2 2 3 4" xfId="33001"/>
    <cellStyle name="20% - Accent6 5 2 2 4" xfId="8489"/>
    <cellStyle name="20% - Accent6 5 2 2 4 2" xfId="22493"/>
    <cellStyle name="20% - Accent6 5 2 2 4 2 2" xfId="50507"/>
    <cellStyle name="20% - Accent6 5 2 2 4 3" xfId="36503"/>
    <cellStyle name="20% - Accent6 5 2 2 5" xfId="15490"/>
    <cellStyle name="20% - Accent6 5 2 2 5 2" xfId="43504"/>
    <cellStyle name="20% - Accent6 5 2 2 6" xfId="29500"/>
    <cellStyle name="20% - Accent6 5 2 3" xfId="2356"/>
    <cellStyle name="20% - Accent6 5 2 3 2" xfId="5860"/>
    <cellStyle name="20% - Accent6 5 2 3 2 2" xfId="12867"/>
    <cellStyle name="20% - Accent6 5 2 3 2 2 2" xfId="26871"/>
    <cellStyle name="20% - Accent6 5 2 3 2 2 2 2" xfId="54885"/>
    <cellStyle name="20% - Accent6 5 2 3 2 2 3" xfId="40881"/>
    <cellStyle name="20% - Accent6 5 2 3 2 3" xfId="19868"/>
    <cellStyle name="20% - Accent6 5 2 3 2 3 2" xfId="47882"/>
    <cellStyle name="20% - Accent6 5 2 3 2 4" xfId="33878"/>
    <cellStyle name="20% - Accent6 5 2 3 3" xfId="9366"/>
    <cellStyle name="20% - Accent6 5 2 3 3 2" xfId="23370"/>
    <cellStyle name="20% - Accent6 5 2 3 3 2 2" xfId="51384"/>
    <cellStyle name="20% - Accent6 5 2 3 3 3" xfId="37380"/>
    <cellStyle name="20% - Accent6 5 2 3 4" xfId="16367"/>
    <cellStyle name="20% - Accent6 5 2 3 4 2" xfId="44381"/>
    <cellStyle name="20% - Accent6 5 2 3 5" xfId="30377"/>
    <cellStyle name="20% - Accent6 5 2 4" xfId="4108"/>
    <cellStyle name="20% - Accent6 5 2 4 2" xfId="11115"/>
    <cellStyle name="20% - Accent6 5 2 4 2 2" xfId="25119"/>
    <cellStyle name="20% - Accent6 5 2 4 2 2 2" xfId="53133"/>
    <cellStyle name="20% - Accent6 5 2 4 2 3" xfId="39129"/>
    <cellStyle name="20% - Accent6 5 2 4 3" xfId="18116"/>
    <cellStyle name="20% - Accent6 5 2 4 3 2" xfId="46130"/>
    <cellStyle name="20% - Accent6 5 2 4 4" xfId="32126"/>
    <cellStyle name="20% - Accent6 5 2 5" xfId="7614"/>
    <cellStyle name="20% - Accent6 5 2 5 2" xfId="21618"/>
    <cellStyle name="20% - Accent6 5 2 5 2 2" xfId="49632"/>
    <cellStyle name="20% - Accent6 5 2 5 3" xfId="35628"/>
    <cellStyle name="20% - Accent6 5 2 6" xfId="14615"/>
    <cellStyle name="20% - Accent6 5 2 6 2" xfId="42629"/>
    <cellStyle name="20% - Accent6 5 2 7" xfId="28625"/>
    <cellStyle name="20% - Accent6 5 3" xfId="876"/>
    <cellStyle name="20% - Accent6 5 3 2" xfId="1754"/>
    <cellStyle name="20% - Accent6 5 3 2 2" xfId="3522"/>
    <cellStyle name="20% - Accent6 5 3 2 2 2" xfId="7026"/>
    <cellStyle name="20% - Accent6 5 3 2 2 2 2" xfId="14033"/>
    <cellStyle name="20% - Accent6 5 3 2 2 2 2 2" xfId="28037"/>
    <cellStyle name="20% - Accent6 5 3 2 2 2 2 2 2" xfId="56051"/>
    <cellStyle name="20% - Accent6 5 3 2 2 2 2 3" xfId="42047"/>
    <cellStyle name="20% - Accent6 5 3 2 2 2 3" xfId="21034"/>
    <cellStyle name="20% - Accent6 5 3 2 2 2 3 2" xfId="49048"/>
    <cellStyle name="20% - Accent6 5 3 2 2 2 4" xfId="35044"/>
    <cellStyle name="20% - Accent6 5 3 2 2 3" xfId="10532"/>
    <cellStyle name="20% - Accent6 5 3 2 2 3 2" xfId="24536"/>
    <cellStyle name="20% - Accent6 5 3 2 2 3 2 2" xfId="52550"/>
    <cellStyle name="20% - Accent6 5 3 2 2 3 3" xfId="38546"/>
    <cellStyle name="20% - Accent6 5 3 2 2 4" xfId="17533"/>
    <cellStyle name="20% - Accent6 5 3 2 2 4 2" xfId="45547"/>
    <cellStyle name="20% - Accent6 5 3 2 2 5" xfId="31543"/>
    <cellStyle name="20% - Accent6 5 3 2 3" xfId="5274"/>
    <cellStyle name="20% - Accent6 5 3 2 3 2" xfId="12281"/>
    <cellStyle name="20% - Accent6 5 3 2 3 2 2" xfId="26285"/>
    <cellStyle name="20% - Accent6 5 3 2 3 2 2 2" xfId="54299"/>
    <cellStyle name="20% - Accent6 5 3 2 3 2 3" xfId="40295"/>
    <cellStyle name="20% - Accent6 5 3 2 3 3" xfId="19282"/>
    <cellStyle name="20% - Accent6 5 3 2 3 3 2" xfId="47296"/>
    <cellStyle name="20% - Accent6 5 3 2 3 4" xfId="33292"/>
    <cellStyle name="20% - Accent6 5 3 2 4" xfId="8780"/>
    <cellStyle name="20% - Accent6 5 3 2 4 2" xfId="22784"/>
    <cellStyle name="20% - Accent6 5 3 2 4 2 2" xfId="50798"/>
    <cellStyle name="20% - Accent6 5 3 2 4 3" xfId="36794"/>
    <cellStyle name="20% - Accent6 5 3 2 5" xfId="15781"/>
    <cellStyle name="20% - Accent6 5 3 2 5 2" xfId="43795"/>
    <cellStyle name="20% - Accent6 5 3 2 6" xfId="29791"/>
    <cellStyle name="20% - Accent6 5 3 3" xfId="2647"/>
    <cellStyle name="20% - Accent6 5 3 3 2" xfId="6151"/>
    <cellStyle name="20% - Accent6 5 3 3 2 2" xfId="13158"/>
    <cellStyle name="20% - Accent6 5 3 3 2 2 2" xfId="27162"/>
    <cellStyle name="20% - Accent6 5 3 3 2 2 2 2" xfId="55176"/>
    <cellStyle name="20% - Accent6 5 3 3 2 2 3" xfId="41172"/>
    <cellStyle name="20% - Accent6 5 3 3 2 3" xfId="20159"/>
    <cellStyle name="20% - Accent6 5 3 3 2 3 2" xfId="48173"/>
    <cellStyle name="20% - Accent6 5 3 3 2 4" xfId="34169"/>
    <cellStyle name="20% - Accent6 5 3 3 3" xfId="9657"/>
    <cellStyle name="20% - Accent6 5 3 3 3 2" xfId="23661"/>
    <cellStyle name="20% - Accent6 5 3 3 3 2 2" xfId="51675"/>
    <cellStyle name="20% - Accent6 5 3 3 3 3" xfId="37671"/>
    <cellStyle name="20% - Accent6 5 3 3 4" xfId="16658"/>
    <cellStyle name="20% - Accent6 5 3 3 4 2" xfId="44672"/>
    <cellStyle name="20% - Accent6 5 3 3 5" xfId="30668"/>
    <cellStyle name="20% - Accent6 5 3 4" xfId="4399"/>
    <cellStyle name="20% - Accent6 5 3 4 2" xfId="11406"/>
    <cellStyle name="20% - Accent6 5 3 4 2 2" xfId="25410"/>
    <cellStyle name="20% - Accent6 5 3 4 2 2 2" xfId="53424"/>
    <cellStyle name="20% - Accent6 5 3 4 2 3" xfId="39420"/>
    <cellStyle name="20% - Accent6 5 3 4 3" xfId="18407"/>
    <cellStyle name="20% - Accent6 5 3 4 3 2" xfId="46421"/>
    <cellStyle name="20% - Accent6 5 3 4 4" xfId="32417"/>
    <cellStyle name="20% - Accent6 5 3 5" xfId="7905"/>
    <cellStyle name="20% - Accent6 5 3 5 2" xfId="21909"/>
    <cellStyle name="20% - Accent6 5 3 5 2 2" xfId="49923"/>
    <cellStyle name="20% - Accent6 5 3 5 3" xfId="35919"/>
    <cellStyle name="20% - Accent6 5 3 6" xfId="14906"/>
    <cellStyle name="20% - Accent6 5 3 6 2" xfId="42920"/>
    <cellStyle name="20% - Accent6 5 3 7" xfId="28916"/>
    <cellStyle name="20% - Accent6 5 4" xfId="1172"/>
    <cellStyle name="20% - Accent6 5 4 2" xfId="2940"/>
    <cellStyle name="20% - Accent6 5 4 2 2" xfId="6444"/>
    <cellStyle name="20% - Accent6 5 4 2 2 2" xfId="13451"/>
    <cellStyle name="20% - Accent6 5 4 2 2 2 2" xfId="27455"/>
    <cellStyle name="20% - Accent6 5 4 2 2 2 2 2" xfId="55469"/>
    <cellStyle name="20% - Accent6 5 4 2 2 2 3" xfId="41465"/>
    <cellStyle name="20% - Accent6 5 4 2 2 3" xfId="20452"/>
    <cellStyle name="20% - Accent6 5 4 2 2 3 2" xfId="48466"/>
    <cellStyle name="20% - Accent6 5 4 2 2 4" xfId="34462"/>
    <cellStyle name="20% - Accent6 5 4 2 3" xfId="9950"/>
    <cellStyle name="20% - Accent6 5 4 2 3 2" xfId="23954"/>
    <cellStyle name="20% - Accent6 5 4 2 3 2 2" xfId="51968"/>
    <cellStyle name="20% - Accent6 5 4 2 3 3" xfId="37964"/>
    <cellStyle name="20% - Accent6 5 4 2 4" xfId="16951"/>
    <cellStyle name="20% - Accent6 5 4 2 4 2" xfId="44965"/>
    <cellStyle name="20% - Accent6 5 4 2 5" xfId="30961"/>
    <cellStyle name="20% - Accent6 5 4 3" xfId="4692"/>
    <cellStyle name="20% - Accent6 5 4 3 2" xfId="11699"/>
    <cellStyle name="20% - Accent6 5 4 3 2 2" xfId="25703"/>
    <cellStyle name="20% - Accent6 5 4 3 2 2 2" xfId="53717"/>
    <cellStyle name="20% - Accent6 5 4 3 2 3" xfId="39713"/>
    <cellStyle name="20% - Accent6 5 4 3 3" xfId="18700"/>
    <cellStyle name="20% - Accent6 5 4 3 3 2" xfId="46714"/>
    <cellStyle name="20% - Accent6 5 4 3 4" xfId="32710"/>
    <cellStyle name="20% - Accent6 5 4 4" xfId="8198"/>
    <cellStyle name="20% - Accent6 5 4 4 2" xfId="22202"/>
    <cellStyle name="20% - Accent6 5 4 4 2 2" xfId="50216"/>
    <cellStyle name="20% - Accent6 5 4 4 3" xfId="36212"/>
    <cellStyle name="20% - Accent6 5 4 5" xfId="15199"/>
    <cellStyle name="20% - Accent6 5 4 5 2" xfId="43213"/>
    <cellStyle name="20% - Accent6 5 4 6" xfId="29209"/>
    <cellStyle name="20% - Accent6 5 5" xfId="2065"/>
    <cellStyle name="20% - Accent6 5 5 2" xfId="5569"/>
    <cellStyle name="20% - Accent6 5 5 2 2" xfId="12576"/>
    <cellStyle name="20% - Accent6 5 5 2 2 2" xfId="26580"/>
    <cellStyle name="20% - Accent6 5 5 2 2 2 2" xfId="54594"/>
    <cellStyle name="20% - Accent6 5 5 2 2 3" xfId="40590"/>
    <cellStyle name="20% - Accent6 5 5 2 3" xfId="19577"/>
    <cellStyle name="20% - Accent6 5 5 2 3 2" xfId="47591"/>
    <cellStyle name="20% - Accent6 5 5 2 4" xfId="33587"/>
    <cellStyle name="20% - Accent6 5 5 3" xfId="9075"/>
    <cellStyle name="20% - Accent6 5 5 3 2" xfId="23079"/>
    <cellStyle name="20% - Accent6 5 5 3 2 2" xfId="51093"/>
    <cellStyle name="20% - Accent6 5 5 3 3" xfId="37089"/>
    <cellStyle name="20% - Accent6 5 5 4" xfId="16076"/>
    <cellStyle name="20% - Accent6 5 5 4 2" xfId="44090"/>
    <cellStyle name="20% - Accent6 5 5 5" xfId="30086"/>
    <cellStyle name="20% - Accent6 5 6" xfId="3817"/>
    <cellStyle name="20% - Accent6 5 6 2" xfId="10824"/>
    <cellStyle name="20% - Accent6 5 6 2 2" xfId="24828"/>
    <cellStyle name="20% - Accent6 5 6 2 2 2" xfId="52842"/>
    <cellStyle name="20% - Accent6 5 6 2 3" xfId="38838"/>
    <cellStyle name="20% - Accent6 5 6 3" xfId="17825"/>
    <cellStyle name="20% - Accent6 5 6 3 2" xfId="45839"/>
    <cellStyle name="20% - Accent6 5 6 4" xfId="31835"/>
    <cellStyle name="20% - Accent6 5 7" xfId="7323"/>
    <cellStyle name="20% - Accent6 5 7 2" xfId="21327"/>
    <cellStyle name="20% - Accent6 5 7 2 2" xfId="49341"/>
    <cellStyle name="20% - Accent6 5 7 3" xfId="35337"/>
    <cellStyle name="20% - Accent6 5 8" xfId="14324"/>
    <cellStyle name="20% - Accent6 5 8 2" xfId="42338"/>
    <cellStyle name="20% - Accent6 5 9" xfId="28334"/>
    <cellStyle name="20% - Accent6 6" xfId="391"/>
    <cellStyle name="20% - Accent6 6 2" xfId="682"/>
    <cellStyle name="20% - Accent6 6 2 2" xfId="1560"/>
    <cellStyle name="20% - Accent6 6 2 2 2" xfId="3328"/>
    <cellStyle name="20% - Accent6 6 2 2 2 2" xfId="6832"/>
    <cellStyle name="20% - Accent6 6 2 2 2 2 2" xfId="13839"/>
    <cellStyle name="20% - Accent6 6 2 2 2 2 2 2" xfId="27843"/>
    <cellStyle name="20% - Accent6 6 2 2 2 2 2 2 2" xfId="55857"/>
    <cellStyle name="20% - Accent6 6 2 2 2 2 2 3" xfId="41853"/>
    <cellStyle name="20% - Accent6 6 2 2 2 2 3" xfId="20840"/>
    <cellStyle name="20% - Accent6 6 2 2 2 2 3 2" xfId="48854"/>
    <cellStyle name="20% - Accent6 6 2 2 2 2 4" xfId="34850"/>
    <cellStyle name="20% - Accent6 6 2 2 2 3" xfId="10338"/>
    <cellStyle name="20% - Accent6 6 2 2 2 3 2" xfId="24342"/>
    <cellStyle name="20% - Accent6 6 2 2 2 3 2 2" xfId="52356"/>
    <cellStyle name="20% - Accent6 6 2 2 2 3 3" xfId="38352"/>
    <cellStyle name="20% - Accent6 6 2 2 2 4" xfId="17339"/>
    <cellStyle name="20% - Accent6 6 2 2 2 4 2" xfId="45353"/>
    <cellStyle name="20% - Accent6 6 2 2 2 5" xfId="31349"/>
    <cellStyle name="20% - Accent6 6 2 2 3" xfId="5080"/>
    <cellStyle name="20% - Accent6 6 2 2 3 2" xfId="12087"/>
    <cellStyle name="20% - Accent6 6 2 2 3 2 2" xfId="26091"/>
    <cellStyle name="20% - Accent6 6 2 2 3 2 2 2" xfId="54105"/>
    <cellStyle name="20% - Accent6 6 2 2 3 2 3" xfId="40101"/>
    <cellStyle name="20% - Accent6 6 2 2 3 3" xfId="19088"/>
    <cellStyle name="20% - Accent6 6 2 2 3 3 2" xfId="47102"/>
    <cellStyle name="20% - Accent6 6 2 2 3 4" xfId="33098"/>
    <cellStyle name="20% - Accent6 6 2 2 4" xfId="8586"/>
    <cellStyle name="20% - Accent6 6 2 2 4 2" xfId="22590"/>
    <cellStyle name="20% - Accent6 6 2 2 4 2 2" xfId="50604"/>
    <cellStyle name="20% - Accent6 6 2 2 4 3" xfId="36600"/>
    <cellStyle name="20% - Accent6 6 2 2 5" xfId="15587"/>
    <cellStyle name="20% - Accent6 6 2 2 5 2" xfId="43601"/>
    <cellStyle name="20% - Accent6 6 2 2 6" xfId="29597"/>
    <cellStyle name="20% - Accent6 6 2 3" xfId="2453"/>
    <cellStyle name="20% - Accent6 6 2 3 2" xfId="5957"/>
    <cellStyle name="20% - Accent6 6 2 3 2 2" xfId="12964"/>
    <cellStyle name="20% - Accent6 6 2 3 2 2 2" xfId="26968"/>
    <cellStyle name="20% - Accent6 6 2 3 2 2 2 2" xfId="54982"/>
    <cellStyle name="20% - Accent6 6 2 3 2 2 3" xfId="40978"/>
    <cellStyle name="20% - Accent6 6 2 3 2 3" xfId="19965"/>
    <cellStyle name="20% - Accent6 6 2 3 2 3 2" xfId="47979"/>
    <cellStyle name="20% - Accent6 6 2 3 2 4" xfId="33975"/>
    <cellStyle name="20% - Accent6 6 2 3 3" xfId="9463"/>
    <cellStyle name="20% - Accent6 6 2 3 3 2" xfId="23467"/>
    <cellStyle name="20% - Accent6 6 2 3 3 2 2" xfId="51481"/>
    <cellStyle name="20% - Accent6 6 2 3 3 3" xfId="37477"/>
    <cellStyle name="20% - Accent6 6 2 3 4" xfId="16464"/>
    <cellStyle name="20% - Accent6 6 2 3 4 2" xfId="44478"/>
    <cellStyle name="20% - Accent6 6 2 3 5" xfId="30474"/>
    <cellStyle name="20% - Accent6 6 2 4" xfId="4205"/>
    <cellStyle name="20% - Accent6 6 2 4 2" xfId="11212"/>
    <cellStyle name="20% - Accent6 6 2 4 2 2" xfId="25216"/>
    <cellStyle name="20% - Accent6 6 2 4 2 2 2" xfId="53230"/>
    <cellStyle name="20% - Accent6 6 2 4 2 3" xfId="39226"/>
    <cellStyle name="20% - Accent6 6 2 4 3" xfId="18213"/>
    <cellStyle name="20% - Accent6 6 2 4 3 2" xfId="46227"/>
    <cellStyle name="20% - Accent6 6 2 4 4" xfId="32223"/>
    <cellStyle name="20% - Accent6 6 2 5" xfId="7711"/>
    <cellStyle name="20% - Accent6 6 2 5 2" xfId="21715"/>
    <cellStyle name="20% - Accent6 6 2 5 2 2" xfId="49729"/>
    <cellStyle name="20% - Accent6 6 2 5 3" xfId="35725"/>
    <cellStyle name="20% - Accent6 6 2 6" xfId="14712"/>
    <cellStyle name="20% - Accent6 6 2 6 2" xfId="42726"/>
    <cellStyle name="20% - Accent6 6 2 7" xfId="28722"/>
    <cellStyle name="20% - Accent6 6 3" xfId="973"/>
    <cellStyle name="20% - Accent6 6 3 2" xfId="1851"/>
    <cellStyle name="20% - Accent6 6 3 2 2" xfId="3619"/>
    <cellStyle name="20% - Accent6 6 3 2 2 2" xfId="7123"/>
    <cellStyle name="20% - Accent6 6 3 2 2 2 2" xfId="14130"/>
    <cellStyle name="20% - Accent6 6 3 2 2 2 2 2" xfId="28134"/>
    <cellStyle name="20% - Accent6 6 3 2 2 2 2 2 2" xfId="56148"/>
    <cellStyle name="20% - Accent6 6 3 2 2 2 2 3" xfId="42144"/>
    <cellStyle name="20% - Accent6 6 3 2 2 2 3" xfId="21131"/>
    <cellStyle name="20% - Accent6 6 3 2 2 2 3 2" xfId="49145"/>
    <cellStyle name="20% - Accent6 6 3 2 2 2 4" xfId="35141"/>
    <cellStyle name="20% - Accent6 6 3 2 2 3" xfId="10629"/>
    <cellStyle name="20% - Accent6 6 3 2 2 3 2" xfId="24633"/>
    <cellStyle name="20% - Accent6 6 3 2 2 3 2 2" xfId="52647"/>
    <cellStyle name="20% - Accent6 6 3 2 2 3 3" xfId="38643"/>
    <cellStyle name="20% - Accent6 6 3 2 2 4" xfId="17630"/>
    <cellStyle name="20% - Accent6 6 3 2 2 4 2" xfId="45644"/>
    <cellStyle name="20% - Accent6 6 3 2 2 5" xfId="31640"/>
    <cellStyle name="20% - Accent6 6 3 2 3" xfId="5371"/>
    <cellStyle name="20% - Accent6 6 3 2 3 2" xfId="12378"/>
    <cellStyle name="20% - Accent6 6 3 2 3 2 2" xfId="26382"/>
    <cellStyle name="20% - Accent6 6 3 2 3 2 2 2" xfId="54396"/>
    <cellStyle name="20% - Accent6 6 3 2 3 2 3" xfId="40392"/>
    <cellStyle name="20% - Accent6 6 3 2 3 3" xfId="19379"/>
    <cellStyle name="20% - Accent6 6 3 2 3 3 2" xfId="47393"/>
    <cellStyle name="20% - Accent6 6 3 2 3 4" xfId="33389"/>
    <cellStyle name="20% - Accent6 6 3 2 4" xfId="8877"/>
    <cellStyle name="20% - Accent6 6 3 2 4 2" xfId="22881"/>
    <cellStyle name="20% - Accent6 6 3 2 4 2 2" xfId="50895"/>
    <cellStyle name="20% - Accent6 6 3 2 4 3" xfId="36891"/>
    <cellStyle name="20% - Accent6 6 3 2 5" xfId="15878"/>
    <cellStyle name="20% - Accent6 6 3 2 5 2" xfId="43892"/>
    <cellStyle name="20% - Accent6 6 3 2 6" xfId="29888"/>
    <cellStyle name="20% - Accent6 6 3 3" xfId="2744"/>
    <cellStyle name="20% - Accent6 6 3 3 2" xfId="6248"/>
    <cellStyle name="20% - Accent6 6 3 3 2 2" xfId="13255"/>
    <cellStyle name="20% - Accent6 6 3 3 2 2 2" xfId="27259"/>
    <cellStyle name="20% - Accent6 6 3 3 2 2 2 2" xfId="55273"/>
    <cellStyle name="20% - Accent6 6 3 3 2 2 3" xfId="41269"/>
    <cellStyle name="20% - Accent6 6 3 3 2 3" xfId="20256"/>
    <cellStyle name="20% - Accent6 6 3 3 2 3 2" xfId="48270"/>
    <cellStyle name="20% - Accent6 6 3 3 2 4" xfId="34266"/>
    <cellStyle name="20% - Accent6 6 3 3 3" xfId="9754"/>
    <cellStyle name="20% - Accent6 6 3 3 3 2" xfId="23758"/>
    <cellStyle name="20% - Accent6 6 3 3 3 2 2" xfId="51772"/>
    <cellStyle name="20% - Accent6 6 3 3 3 3" xfId="37768"/>
    <cellStyle name="20% - Accent6 6 3 3 4" xfId="16755"/>
    <cellStyle name="20% - Accent6 6 3 3 4 2" xfId="44769"/>
    <cellStyle name="20% - Accent6 6 3 3 5" xfId="30765"/>
    <cellStyle name="20% - Accent6 6 3 4" xfId="4496"/>
    <cellStyle name="20% - Accent6 6 3 4 2" xfId="11503"/>
    <cellStyle name="20% - Accent6 6 3 4 2 2" xfId="25507"/>
    <cellStyle name="20% - Accent6 6 3 4 2 2 2" xfId="53521"/>
    <cellStyle name="20% - Accent6 6 3 4 2 3" xfId="39517"/>
    <cellStyle name="20% - Accent6 6 3 4 3" xfId="18504"/>
    <cellStyle name="20% - Accent6 6 3 4 3 2" xfId="46518"/>
    <cellStyle name="20% - Accent6 6 3 4 4" xfId="32514"/>
    <cellStyle name="20% - Accent6 6 3 5" xfId="8002"/>
    <cellStyle name="20% - Accent6 6 3 5 2" xfId="22006"/>
    <cellStyle name="20% - Accent6 6 3 5 2 2" xfId="50020"/>
    <cellStyle name="20% - Accent6 6 3 5 3" xfId="36016"/>
    <cellStyle name="20% - Accent6 6 3 6" xfId="15003"/>
    <cellStyle name="20% - Accent6 6 3 6 2" xfId="43017"/>
    <cellStyle name="20% - Accent6 6 3 7" xfId="29013"/>
    <cellStyle name="20% - Accent6 6 4" xfId="1269"/>
    <cellStyle name="20% - Accent6 6 4 2" xfId="3037"/>
    <cellStyle name="20% - Accent6 6 4 2 2" xfId="6541"/>
    <cellStyle name="20% - Accent6 6 4 2 2 2" xfId="13548"/>
    <cellStyle name="20% - Accent6 6 4 2 2 2 2" xfId="27552"/>
    <cellStyle name="20% - Accent6 6 4 2 2 2 2 2" xfId="55566"/>
    <cellStyle name="20% - Accent6 6 4 2 2 2 3" xfId="41562"/>
    <cellStyle name="20% - Accent6 6 4 2 2 3" xfId="20549"/>
    <cellStyle name="20% - Accent6 6 4 2 2 3 2" xfId="48563"/>
    <cellStyle name="20% - Accent6 6 4 2 2 4" xfId="34559"/>
    <cellStyle name="20% - Accent6 6 4 2 3" xfId="10047"/>
    <cellStyle name="20% - Accent6 6 4 2 3 2" xfId="24051"/>
    <cellStyle name="20% - Accent6 6 4 2 3 2 2" xfId="52065"/>
    <cellStyle name="20% - Accent6 6 4 2 3 3" xfId="38061"/>
    <cellStyle name="20% - Accent6 6 4 2 4" xfId="17048"/>
    <cellStyle name="20% - Accent6 6 4 2 4 2" xfId="45062"/>
    <cellStyle name="20% - Accent6 6 4 2 5" xfId="31058"/>
    <cellStyle name="20% - Accent6 6 4 3" xfId="4789"/>
    <cellStyle name="20% - Accent6 6 4 3 2" xfId="11796"/>
    <cellStyle name="20% - Accent6 6 4 3 2 2" xfId="25800"/>
    <cellStyle name="20% - Accent6 6 4 3 2 2 2" xfId="53814"/>
    <cellStyle name="20% - Accent6 6 4 3 2 3" xfId="39810"/>
    <cellStyle name="20% - Accent6 6 4 3 3" xfId="18797"/>
    <cellStyle name="20% - Accent6 6 4 3 3 2" xfId="46811"/>
    <cellStyle name="20% - Accent6 6 4 3 4" xfId="32807"/>
    <cellStyle name="20% - Accent6 6 4 4" xfId="8295"/>
    <cellStyle name="20% - Accent6 6 4 4 2" xfId="22299"/>
    <cellStyle name="20% - Accent6 6 4 4 2 2" xfId="50313"/>
    <cellStyle name="20% - Accent6 6 4 4 3" xfId="36309"/>
    <cellStyle name="20% - Accent6 6 4 5" xfId="15296"/>
    <cellStyle name="20% - Accent6 6 4 5 2" xfId="43310"/>
    <cellStyle name="20% - Accent6 6 4 6" xfId="29306"/>
    <cellStyle name="20% - Accent6 6 5" xfId="2162"/>
    <cellStyle name="20% - Accent6 6 5 2" xfId="5666"/>
    <cellStyle name="20% - Accent6 6 5 2 2" xfId="12673"/>
    <cellStyle name="20% - Accent6 6 5 2 2 2" xfId="26677"/>
    <cellStyle name="20% - Accent6 6 5 2 2 2 2" xfId="54691"/>
    <cellStyle name="20% - Accent6 6 5 2 2 3" xfId="40687"/>
    <cellStyle name="20% - Accent6 6 5 2 3" xfId="19674"/>
    <cellStyle name="20% - Accent6 6 5 2 3 2" xfId="47688"/>
    <cellStyle name="20% - Accent6 6 5 2 4" xfId="33684"/>
    <cellStyle name="20% - Accent6 6 5 3" xfId="9172"/>
    <cellStyle name="20% - Accent6 6 5 3 2" xfId="23176"/>
    <cellStyle name="20% - Accent6 6 5 3 2 2" xfId="51190"/>
    <cellStyle name="20% - Accent6 6 5 3 3" xfId="37186"/>
    <cellStyle name="20% - Accent6 6 5 4" xfId="16173"/>
    <cellStyle name="20% - Accent6 6 5 4 2" xfId="44187"/>
    <cellStyle name="20% - Accent6 6 5 5" xfId="30183"/>
    <cellStyle name="20% - Accent6 6 6" xfId="3914"/>
    <cellStyle name="20% - Accent6 6 6 2" xfId="10921"/>
    <cellStyle name="20% - Accent6 6 6 2 2" xfId="24925"/>
    <cellStyle name="20% - Accent6 6 6 2 2 2" xfId="52939"/>
    <cellStyle name="20% - Accent6 6 6 2 3" xfId="38935"/>
    <cellStyle name="20% - Accent6 6 6 3" xfId="17922"/>
    <cellStyle name="20% - Accent6 6 6 3 2" xfId="45936"/>
    <cellStyle name="20% - Accent6 6 6 4" xfId="31932"/>
    <cellStyle name="20% - Accent6 6 7" xfId="7420"/>
    <cellStyle name="20% - Accent6 6 7 2" xfId="21424"/>
    <cellStyle name="20% - Accent6 6 7 2 2" xfId="49438"/>
    <cellStyle name="20% - Accent6 6 7 3" xfId="35434"/>
    <cellStyle name="20% - Accent6 6 8" xfId="14421"/>
    <cellStyle name="20% - Accent6 6 8 2" xfId="42435"/>
    <cellStyle name="20% - Accent6 6 9" xfId="28431"/>
    <cellStyle name="20% - Accent6 7" xfId="488"/>
    <cellStyle name="20% - Accent6 7 2" xfId="1366"/>
    <cellStyle name="20% - Accent6 7 2 2" xfId="3134"/>
    <cellStyle name="20% - Accent6 7 2 2 2" xfId="6638"/>
    <cellStyle name="20% - Accent6 7 2 2 2 2" xfId="13645"/>
    <cellStyle name="20% - Accent6 7 2 2 2 2 2" xfId="27649"/>
    <cellStyle name="20% - Accent6 7 2 2 2 2 2 2" xfId="55663"/>
    <cellStyle name="20% - Accent6 7 2 2 2 2 3" xfId="41659"/>
    <cellStyle name="20% - Accent6 7 2 2 2 3" xfId="20646"/>
    <cellStyle name="20% - Accent6 7 2 2 2 3 2" xfId="48660"/>
    <cellStyle name="20% - Accent6 7 2 2 2 4" xfId="34656"/>
    <cellStyle name="20% - Accent6 7 2 2 3" xfId="10144"/>
    <cellStyle name="20% - Accent6 7 2 2 3 2" xfId="24148"/>
    <cellStyle name="20% - Accent6 7 2 2 3 2 2" xfId="52162"/>
    <cellStyle name="20% - Accent6 7 2 2 3 3" xfId="38158"/>
    <cellStyle name="20% - Accent6 7 2 2 4" xfId="17145"/>
    <cellStyle name="20% - Accent6 7 2 2 4 2" xfId="45159"/>
    <cellStyle name="20% - Accent6 7 2 2 5" xfId="31155"/>
    <cellStyle name="20% - Accent6 7 2 3" xfId="4886"/>
    <cellStyle name="20% - Accent6 7 2 3 2" xfId="11893"/>
    <cellStyle name="20% - Accent6 7 2 3 2 2" xfId="25897"/>
    <cellStyle name="20% - Accent6 7 2 3 2 2 2" xfId="53911"/>
    <cellStyle name="20% - Accent6 7 2 3 2 3" xfId="39907"/>
    <cellStyle name="20% - Accent6 7 2 3 3" xfId="18894"/>
    <cellStyle name="20% - Accent6 7 2 3 3 2" xfId="46908"/>
    <cellStyle name="20% - Accent6 7 2 3 4" xfId="32904"/>
    <cellStyle name="20% - Accent6 7 2 4" xfId="8392"/>
    <cellStyle name="20% - Accent6 7 2 4 2" xfId="22396"/>
    <cellStyle name="20% - Accent6 7 2 4 2 2" xfId="50410"/>
    <cellStyle name="20% - Accent6 7 2 4 3" xfId="36406"/>
    <cellStyle name="20% - Accent6 7 2 5" xfId="15393"/>
    <cellStyle name="20% - Accent6 7 2 5 2" xfId="43407"/>
    <cellStyle name="20% - Accent6 7 2 6" xfId="29403"/>
    <cellStyle name="20% - Accent6 7 3" xfId="2259"/>
    <cellStyle name="20% - Accent6 7 3 2" xfId="5763"/>
    <cellStyle name="20% - Accent6 7 3 2 2" xfId="12770"/>
    <cellStyle name="20% - Accent6 7 3 2 2 2" xfId="26774"/>
    <cellStyle name="20% - Accent6 7 3 2 2 2 2" xfId="54788"/>
    <cellStyle name="20% - Accent6 7 3 2 2 3" xfId="40784"/>
    <cellStyle name="20% - Accent6 7 3 2 3" xfId="19771"/>
    <cellStyle name="20% - Accent6 7 3 2 3 2" xfId="47785"/>
    <cellStyle name="20% - Accent6 7 3 2 4" xfId="33781"/>
    <cellStyle name="20% - Accent6 7 3 3" xfId="9269"/>
    <cellStyle name="20% - Accent6 7 3 3 2" xfId="23273"/>
    <cellStyle name="20% - Accent6 7 3 3 2 2" xfId="51287"/>
    <cellStyle name="20% - Accent6 7 3 3 3" xfId="37283"/>
    <cellStyle name="20% - Accent6 7 3 4" xfId="16270"/>
    <cellStyle name="20% - Accent6 7 3 4 2" xfId="44284"/>
    <cellStyle name="20% - Accent6 7 3 5" xfId="30280"/>
    <cellStyle name="20% - Accent6 7 4" xfId="4011"/>
    <cellStyle name="20% - Accent6 7 4 2" xfId="11018"/>
    <cellStyle name="20% - Accent6 7 4 2 2" xfId="25022"/>
    <cellStyle name="20% - Accent6 7 4 2 2 2" xfId="53036"/>
    <cellStyle name="20% - Accent6 7 4 2 3" xfId="39032"/>
    <cellStyle name="20% - Accent6 7 4 3" xfId="18019"/>
    <cellStyle name="20% - Accent6 7 4 3 2" xfId="46033"/>
    <cellStyle name="20% - Accent6 7 4 4" xfId="32029"/>
    <cellStyle name="20% - Accent6 7 5" xfId="7517"/>
    <cellStyle name="20% - Accent6 7 5 2" xfId="21521"/>
    <cellStyle name="20% - Accent6 7 5 2 2" xfId="49535"/>
    <cellStyle name="20% - Accent6 7 5 3" xfId="35531"/>
    <cellStyle name="20% - Accent6 7 6" xfId="14518"/>
    <cellStyle name="20% - Accent6 7 6 2" xfId="42532"/>
    <cellStyle name="20% - Accent6 7 7" xfId="28528"/>
    <cellStyle name="20% - Accent6 8" xfId="779"/>
    <cellStyle name="20% - Accent6 8 2" xfId="1657"/>
    <cellStyle name="20% - Accent6 8 2 2" xfId="3425"/>
    <cellStyle name="20% - Accent6 8 2 2 2" xfId="6929"/>
    <cellStyle name="20% - Accent6 8 2 2 2 2" xfId="13936"/>
    <cellStyle name="20% - Accent6 8 2 2 2 2 2" xfId="27940"/>
    <cellStyle name="20% - Accent6 8 2 2 2 2 2 2" xfId="55954"/>
    <cellStyle name="20% - Accent6 8 2 2 2 2 3" xfId="41950"/>
    <cellStyle name="20% - Accent6 8 2 2 2 3" xfId="20937"/>
    <cellStyle name="20% - Accent6 8 2 2 2 3 2" xfId="48951"/>
    <cellStyle name="20% - Accent6 8 2 2 2 4" xfId="34947"/>
    <cellStyle name="20% - Accent6 8 2 2 3" xfId="10435"/>
    <cellStyle name="20% - Accent6 8 2 2 3 2" xfId="24439"/>
    <cellStyle name="20% - Accent6 8 2 2 3 2 2" xfId="52453"/>
    <cellStyle name="20% - Accent6 8 2 2 3 3" xfId="38449"/>
    <cellStyle name="20% - Accent6 8 2 2 4" xfId="17436"/>
    <cellStyle name="20% - Accent6 8 2 2 4 2" xfId="45450"/>
    <cellStyle name="20% - Accent6 8 2 2 5" xfId="31446"/>
    <cellStyle name="20% - Accent6 8 2 3" xfId="5177"/>
    <cellStyle name="20% - Accent6 8 2 3 2" xfId="12184"/>
    <cellStyle name="20% - Accent6 8 2 3 2 2" xfId="26188"/>
    <cellStyle name="20% - Accent6 8 2 3 2 2 2" xfId="54202"/>
    <cellStyle name="20% - Accent6 8 2 3 2 3" xfId="40198"/>
    <cellStyle name="20% - Accent6 8 2 3 3" xfId="19185"/>
    <cellStyle name="20% - Accent6 8 2 3 3 2" xfId="47199"/>
    <cellStyle name="20% - Accent6 8 2 3 4" xfId="33195"/>
    <cellStyle name="20% - Accent6 8 2 4" xfId="8683"/>
    <cellStyle name="20% - Accent6 8 2 4 2" xfId="22687"/>
    <cellStyle name="20% - Accent6 8 2 4 2 2" xfId="50701"/>
    <cellStyle name="20% - Accent6 8 2 4 3" xfId="36697"/>
    <cellStyle name="20% - Accent6 8 2 5" xfId="15684"/>
    <cellStyle name="20% - Accent6 8 2 5 2" xfId="43698"/>
    <cellStyle name="20% - Accent6 8 2 6" xfId="29694"/>
    <cellStyle name="20% - Accent6 8 3" xfId="2550"/>
    <cellStyle name="20% - Accent6 8 3 2" xfId="6054"/>
    <cellStyle name="20% - Accent6 8 3 2 2" xfId="13061"/>
    <cellStyle name="20% - Accent6 8 3 2 2 2" xfId="27065"/>
    <cellStyle name="20% - Accent6 8 3 2 2 2 2" xfId="55079"/>
    <cellStyle name="20% - Accent6 8 3 2 2 3" xfId="41075"/>
    <cellStyle name="20% - Accent6 8 3 2 3" xfId="20062"/>
    <cellStyle name="20% - Accent6 8 3 2 3 2" xfId="48076"/>
    <cellStyle name="20% - Accent6 8 3 2 4" xfId="34072"/>
    <cellStyle name="20% - Accent6 8 3 3" xfId="9560"/>
    <cellStyle name="20% - Accent6 8 3 3 2" xfId="23564"/>
    <cellStyle name="20% - Accent6 8 3 3 2 2" xfId="51578"/>
    <cellStyle name="20% - Accent6 8 3 3 3" xfId="37574"/>
    <cellStyle name="20% - Accent6 8 3 4" xfId="16561"/>
    <cellStyle name="20% - Accent6 8 3 4 2" xfId="44575"/>
    <cellStyle name="20% - Accent6 8 3 5" xfId="30571"/>
    <cellStyle name="20% - Accent6 8 4" xfId="4302"/>
    <cellStyle name="20% - Accent6 8 4 2" xfId="11309"/>
    <cellStyle name="20% - Accent6 8 4 2 2" xfId="25313"/>
    <cellStyle name="20% - Accent6 8 4 2 2 2" xfId="53327"/>
    <cellStyle name="20% - Accent6 8 4 2 3" xfId="39323"/>
    <cellStyle name="20% - Accent6 8 4 3" xfId="18310"/>
    <cellStyle name="20% - Accent6 8 4 3 2" xfId="46324"/>
    <cellStyle name="20% - Accent6 8 4 4" xfId="32320"/>
    <cellStyle name="20% - Accent6 8 5" xfId="7808"/>
    <cellStyle name="20% - Accent6 8 5 2" xfId="21812"/>
    <cellStyle name="20% - Accent6 8 5 2 2" xfId="49826"/>
    <cellStyle name="20% - Accent6 8 5 3" xfId="35822"/>
    <cellStyle name="20% - Accent6 8 6" xfId="14809"/>
    <cellStyle name="20% - Accent6 8 6 2" xfId="42823"/>
    <cellStyle name="20% - Accent6 8 7" xfId="28819"/>
    <cellStyle name="20% - Accent6 9" xfId="1072"/>
    <cellStyle name="20% - Accent6 9 2" xfId="2843"/>
    <cellStyle name="20% - Accent6 9 2 2" xfId="6347"/>
    <cellStyle name="20% - Accent6 9 2 2 2" xfId="13354"/>
    <cellStyle name="20% - Accent6 9 2 2 2 2" xfId="27358"/>
    <cellStyle name="20% - Accent6 9 2 2 2 2 2" xfId="55372"/>
    <cellStyle name="20% - Accent6 9 2 2 2 3" xfId="41368"/>
    <cellStyle name="20% - Accent6 9 2 2 3" xfId="20355"/>
    <cellStyle name="20% - Accent6 9 2 2 3 2" xfId="48369"/>
    <cellStyle name="20% - Accent6 9 2 2 4" xfId="34365"/>
    <cellStyle name="20% - Accent6 9 2 3" xfId="9853"/>
    <cellStyle name="20% - Accent6 9 2 3 2" xfId="23857"/>
    <cellStyle name="20% - Accent6 9 2 3 2 2" xfId="51871"/>
    <cellStyle name="20% - Accent6 9 2 3 3" xfId="37867"/>
    <cellStyle name="20% - Accent6 9 2 4" xfId="16854"/>
    <cellStyle name="20% - Accent6 9 2 4 2" xfId="44868"/>
    <cellStyle name="20% - Accent6 9 2 5" xfId="30864"/>
    <cellStyle name="20% - Accent6 9 3" xfId="4595"/>
    <cellStyle name="20% - Accent6 9 3 2" xfId="11602"/>
    <cellStyle name="20% - Accent6 9 3 2 2" xfId="25606"/>
    <cellStyle name="20% - Accent6 9 3 2 2 2" xfId="53620"/>
    <cellStyle name="20% - Accent6 9 3 2 3" xfId="39616"/>
    <cellStyle name="20% - Accent6 9 3 3" xfId="18603"/>
    <cellStyle name="20% - Accent6 9 3 3 2" xfId="46617"/>
    <cellStyle name="20% - Accent6 9 3 4" xfId="32613"/>
    <cellStyle name="20% - Accent6 9 4" xfId="8101"/>
    <cellStyle name="20% - Accent6 9 4 2" xfId="22105"/>
    <cellStyle name="20% - Accent6 9 4 2 2" xfId="50119"/>
    <cellStyle name="20% - Accent6 9 4 3" xfId="36115"/>
    <cellStyle name="20% - Accent6 9 5" xfId="15102"/>
    <cellStyle name="20% - Accent6 9 5 2" xfId="43116"/>
    <cellStyle name="20% - Accent6 9 6" xfId="29112"/>
    <cellStyle name="40% - Accent1" xfId="56413" builtinId="31" customBuiltin="1"/>
    <cellStyle name="40% - Accent1 10" xfId="1942"/>
    <cellStyle name="40% - Accent1 10 2" xfId="5461"/>
    <cellStyle name="40% - Accent1 10 2 2" xfId="12468"/>
    <cellStyle name="40% - Accent1 10 2 2 2" xfId="26472"/>
    <cellStyle name="40% - Accent1 10 2 2 2 2" xfId="54486"/>
    <cellStyle name="40% - Accent1 10 2 2 3" xfId="40482"/>
    <cellStyle name="40% - Accent1 10 2 3" xfId="19469"/>
    <cellStyle name="40% - Accent1 10 2 3 2" xfId="47483"/>
    <cellStyle name="40% - Accent1 10 2 4" xfId="33479"/>
    <cellStyle name="40% - Accent1 10 3" xfId="8967"/>
    <cellStyle name="40% - Accent1 10 3 2" xfId="22971"/>
    <cellStyle name="40% - Accent1 10 3 2 2" xfId="50985"/>
    <cellStyle name="40% - Accent1 10 3 3" xfId="36981"/>
    <cellStyle name="40% - Accent1 10 4" xfId="15968"/>
    <cellStyle name="40% - Accent1 10 4 2" xfId="43982"/>
    <cellStyle name="40% - Accent1 10 5" xfId="29978"/>
    <cellStyle name="40% - Accent1 11" xfId="3708"/>
    <cellStyle name="40% - Accent1 11 2" xfId="10718"/>
    <cellStyle name="40% - Accent1 11 2 2" xfId="24722"/>
    <cellStyle name="40% - Accent1 11 2 2 2" xfId="52736"/>
    <cellStyle name="40% - Accent1 11 2 3" xfId="38732"/>
    <cellStyle name="40% - Accent1 11 3" xfId="17719"/>
    <cellStyle name="40% - Accent1 11 3 2" xfId="45733"/>
    <cellStyle name="40% - Accent1 11 4" xfId="31729"/>
    <cellStyle name="40% - Accent1 12" xfId="7214"/>
    <cellStyle name="40% - Accent1 12 2" xfId="21221"/>
    <cellStyle name="40% - Accent1 12 2 2" xfId="49235"/>
    <cellStyle name="40% - Accent1 12 3" xfId="35231"/>
    <cellStyle name="40% - Accent1 13" xfId="14218"/>
    <cellStyle name="40% - Accent1 13 2" xfId="42232"/>
    <cellStyle name="40% - Accent1 14" xfId="28227"/>
    <cellStyle name="40% - Accent1 15" xfId="56308"/>
    <cellStyle name="40% - Accent1 16" xfId="68"/>
    <cellStyle name="40% - Accent1 2" xfId="186"/>
    <cellStyle name="40% - Accent1 2 10" xfId="7249"/>
    <cellStyle name="40% - Accent1 2 10 2" xfId="21253"/>
    <cellStyle name="40% - Accent1 2 10 2 2" xfId="49267"/>
    <cellStyle name="40% - Accent1 2 10 3" xfId="35263"/>
    <cellStyle name="40% - Accent1 2 11" xfId="14250"/>
    <cellStyle name="40% - Accent1 2 11 2" xfId="42264"/>
    <cellStyle name="40% - Accent1 2 12" xfId="28260"/>
    <cellStyle name="40% - Accent1 2 13" xfId="56243"/>
    <cellStyle name="40% - Accent1 2 14" xfId="56275"/>
    <cellStyle name="40% - Accent1 2 15" xfId="56325"/>
    <cellStyle name="40% - Accent1 2 2" xfId="241"/>
    <cellStyle name="40% - Accent1 2 2 10" xfId="14299"/>
    <cellStyle name="40% - Accent1 2 2 10 2" xfId="42313"/>
    <cellStyle name="40% - Accent1 2 2 11" xfId="28309"/>
    <cellStyle name="40% - Accent1 2 2 2" xfId="366"/>
    <cellStyle name="40% - Accent1 2 2 2 2" xfId="657"/>
    <cellStyle name="40% - Accent1 2 2 2 2 2" xfId="1535"/>
    <cellStyle name="40% - Accent1 2 2 2 2 2 2" xfId="3303"/>
    <cellStyle name="40% - Accent1 2 2 2 2 2 2 2" xfId="6807"/>
    <cellStyle name="40% - Accent1 2 2 2 2 2 2 2 2" xfId="13814"/>
    <cellStyle name="40% - Accent1 2 2 2 2 2 2 2 2 2" xfId="27818"/>
    <cellStyle name="40% - Accent1 2 2 2 2 2 2 2 2 2 2" xfId="55832"/>
    <cellStyle name="40% - Accent1 2 2 2 2 2 2 2 2 3" xfId="41828"/>
    <cellStyle name="40% - Accent1 2 2 2 2 2 2 2 3" xfId="20815"/>
    <cellStyle name="40% - Accent1 2 2 2 2 2 2 2 3 2" xfId="48829"/>
    <cellStyle name="40% - Accent1 2 2 2 2 2 2 2 4" xfId="34825"/>
    <cellStyle name="40% - Accent1 2 2 2 2 2 2 3" xfId="10313"/>
    <cellStyle name="40% - Accent1 2 2 2 2 2 2 3 2" xfId="24317"/>
    <cellStyle name="40% - Accent1 2 2 2 2 2 2 3 2 2" xfId="52331"/>
    <cellStyle name="40% - Accent1 2 2 2 2 2 2 3 3" xfId="38327"/>
    <cellStyle name="40% - Accent1 2 2 2 2 2 2 4" xfId="17314"/>
    <cellStyle name="40% - Accent1 2 2 2 2 2 2 4 2" xfId="45328"/>
    <cellStyle name="40% - Accent1 2 2 2 2 2 2 5" xfId="31324"/>
    <cellStyle name="40% - Accent1 2 2 2 2 2 3" xfId="5055"/>
    <cellStyle name="40% - Accent1 2 2 2 2 2 3 2" xfId="12062"/>
    <cellStyle name="40% - Accent1 2 2 2 2 2 3 2 2" xfId="26066"/>
    <cellStyle name="40% - Accent1 2 2 2 2 2 3 2 2 2" xfId="54080"/>
    <cellStyle name="40% - Accent1 2 2 2 2 2 3 2 3" xfId="40076"/>
    <cellStyle name="40% - Accent1 2 2 2 2 2 3 3" xfId="19063"/>
    <cellStyle name="40% - Accent1 2 2 2 2 2 3 3 2" xfId="47077"/>
    <cellStyle name="40% - Accent1 2 2 2 2 2 3 4" xfId="33073"/>
    <cellStyle name="40% - Accent1 2 2 2 2 2 4" xfId="8561"/>
    <cellStyle name="40% - Accent1 2 2 2 2 2 4 2" xfId="22565"/>
    <cellStyle name="40% - Accent1 2 2 2 2 2 4 2 2" xfId="50579"/>
    <cellStyle name="40% - Accent1 2 2 2 2 2 4 3" xfId="36575"/>
    <cellStyle name="40% - Accent1 2 2 2 2 2 5" xfId="15562"/>
    <cellStyle name="40% - Accent1 2 2 2 2 2 5 2" xfId="43576"/>
    <cellStyle name="40% - Accent1 2 2 2 2 2 6" xfId="29572"/>
    <cellStyle name="40% - Accent1 2 2 2 2 3" xfId="2428"/>
    <cellStyle name="40% - Accent1 2 2 2 2 3 2" xfId="5932"/>
    <cellStyle name="40% - Accent1 2 2 2 2 3 2 2" xfId="12939"/>
    <cellStyle name="40% - Accent1 2 2 2 2 3 2 2 2" xfId="26943"/>
    <cellStyle name="40% - Accent1 2 2 2 2 3 2 2 2 2" xfId="54957"/>
    <cellStyle name="40% - Accent1 2 2 2 2 3 2 2 3" xfId="40953"/>
    <cellStyle name="40% - Accent1 2 2 2 2 3 2 3" xfId="19940"/>
    <cellStyle name="40% - Accent1 2 2 2 2 3 2 3 2" xfId="47954"/>
    <cellStyle name="40% - Accent1 2 2 2 2 3 2 4" xfId="33950"/>
    <cellStyle name="40% - Accent1 2 2 2 2 3 3" xfId="9438"/>
    <cellStyle name="40% - Accent1 2 2 2 2 3 3 2" xfId="23442"/>
    <cellStyle name="40% - Accent1 2 2 2 2 3 3 2 2" xfId="51456"/>
    <cellStyle name="40% - Accent1 2 2 2 2 3 3 3" xfId="37452"/>
    <cellStyle name="40% - Accent1 2 2 2 2 3 4" xfId="16439"/>
    <cellStyle name="40% - Accent1 2 2 2 2 3 4 2" xfId="44453"/>
    <cellStyle name="40% - Accent1 2 2 2 2 3 5" xfId="30449"/>
    <cellStyle name="40% - Accent1 2 2 2 2 4" xfId="4180"/>
    <cellStyle name="40% - Accent1 2 2 2 2 4 2" xfId="11187"/>
    <cellStyle name="40% - Accent1 2 2 2 2 4 2 2" xfId="25191"/>
    <cellStyle name="40% - Accent1 2 2 2 2 4 2 2 2" xfId="53205"/>
    <cellStyle name="40% - Accent1 2 2 2 2 4 2 3" xfId="39201"/>
    <cellStyle name="40% - Accent1 2 2 2 2 4 3" xfId="18188"/>
    <cellStyle name="40% - Accent1 2 2 2 2 4 3 2" xfId="46202"/>
    <cellStyle name="40% - Accent1 2 2 2 2 4 4" xfId="32198"/>
    <cellStyle name="40% - Accent1 2 2 2 2 5" xfId="7686"/>
    <cellStyle name="40% - Accent1 2 2 2 2 5 2" xfId="21690"/>
    <cellStyle name="40% - Accent1 2 2 2 2 5 2 2" xfId="49704"/>
    <cellStyle name="40% - Accent1 2 2 2 2 5 3" xfId="35700"/>
    <cellStyle name="40% - Accent1 2 2 2 2 6" xfId="14687"/>
    <cellStyle name="40% - Accent1 2 2 2 2 6 2" xfId="42701"/>
    <cellStyle name="40% - Accent1 2 2 2 2 7" xfId="28697"/>
    <cellStyle name="40% - Accent1 2 2 2 3" xfId="948"/>
    <cellStyle name="40% - Accent1 2 2 2 3 2" xfId="1826"/>
    <cellStyle name="40% - Accent1 2 2 2 3 2 2" xfId="3594"/>
    <cellStyle name="40% - Accent1 2 2 2 3 2 2 2" xfId="7098"/>
    <cellStyle name="40% - Accent1 2 2 2 3 2 2 2 2" xfId="14105"/>
    <cellStyle name="40% - Accent1 2 2 2 3 2 2 2 2 2" xfId="28109"/>
    <cellStyle name="40% - Accent1 2 2 2 3 2 2 2 2 2 2" xfId="56123"/>
    <cellStyle name="40% - Accent1 2 2 2 3 2 2 2 2 3" xfId="42119"/>
    <cellStyle name="40% - Accent1 2 2 2 3 2 2 2 3" xfId="21106"/>
    <cellStyle name="40% - Accent1 2 2 2 3 2 2 2 3 2" xfId="49120"/>
    <cellStyle name="40% - Accent1 2 2 2 3 2 2 2 4" xfId="35116"/>
    <cellStyle name="40% - Accent1 2 2 2 3 2 2 3" xfId="10604"/>
    <cellStyle name="40% - Accent1 2 2 2 3 2 2 3 2" xfId="24608"/>
    <cellStyle name="40% - Accent1 2 2 2 3 2 2 3 2 2" xfId="52622"/>
    <cellStyle name="40% - Accent1 2 2 2 3 2 2 3 3" xfId="38618"/>
    <cellStyle name="40% - Accent1 2 2 2 3 2 2 4" xfId="17605"/>
    <cellStyle name="40% - Accent1 2 2 2 3 2 2 4 2" xfId="45619"/>
    <cellStyle name="40% - Accent1 2 2 2 3 2 2 5" xfId="31615"/>
    <cellStyle name="40% - Accent1 2 2 2 3 2 3" xfId="5346"/>
    <cellStyle name="40% - Accent1 2 2 2 3 2 3 2" xfId="12353"/>
    <cellStyle name="40% - Accent1 2 2 2 3 2 3 2 2" xfId="26357"/>
    <cellStyle name="40% - Accent1 2 2 2 3 2 3 2 2 2" xfId="54371"/>
    <cellStyle name="40% - Accent1 2 2 2 3 2 3 2 3" xfId="40367"/>
    <cellStyle name="40% - Accent1 2 2 2 3 2 3 3" xfId="19354"/>
    <cellStyle name="40% - Accent1 2 2 2 3 2 3 3 2" xfId="47368"/>
    <cellStyle name="40% - Accent1 2 2 2 3 2 3 4" xfId="33364"/>
    <cellStyle name="40% - Accent1 2 2 2 3 2 4" xfId="8852"/>
    <cellStyle name="40% - Accent1 2 2 2 3 2 4 2" xfId="22856"/>
    <cellStyle name="40% - Accent1 2 2 2 3 2 4 2 2" xfId="50870"/>
    <cellStyle name="40% - Accent1 2 2 2 3 2 4 3" xfId="36866"/>
    <cellStyle name="40% - Accent1 2 2 2 3 2 5" xfId="15853"/>
    <cellStyle name="40% - Accent1 2 2 2 3 2 5 2" xfId="43867"/>
    <cellStyle name="40% - Accent1 2 2 2 3 2 6" xfId="29863"/>
    <cellStyle name="40% - Accent1 2 2 2 3 3" xfId="2719"/>
    <cellStyle name="40% - Accent1 2 2 2 3 3 2" xfId="6223"/>
    <cellStyle name="40% - Accent1 2 2 2 3 3 2 2" xfId="13230"/>
    <cellStyle name="40% - Accent1 2 2 2 3 3 2 2 2" xfId="27234"/>
    <cellStyle name="40% - Accent1 2 2 2 3 3 2 2 2 2" xfId="55248"/>
    <cellStyle name="40% - Accent1 2 2 2 3 3 2 2 3" xfId="41244"/>
    <cellStyle name="40% - Accent1 2 2 2 3 3 2 3" xfId="20231"/>
    <cellStyle name="40% - Accent1 2 2 2 3 3 2 3 2" xfId="48245"/>
    <cellStyle name="40% - Accent1 2 2 2 3 3 2 4" xfId="34241"/>
    <cellStyle name="40% - Accent1 2 2 2 3 3 3" xfId="9729"/>
    <cellStyle name="40% - Accent1 2 2 2 3 3 3 2" xfId="23733"/>
    <cellStyle name="40% - Accent1 2 2 2 3 3 3 2 2" xfId="51747"/>
    <cellStyle name="40% - Accent1 2 2 2 3 3 3 3" xfId="37743"/>
    <cellStyle name="40% - Accent1 2 2 2 3 3 4" xfId="16730"/>
    <cellStyle name="40% - Accent1 2 2 2 3 3 4 2" xfId="44744"/>
    <cellStyle name="40% - Accent1 2 2 2 3 3 5" xfId="30740"/>
    <cellStyle name="40% - Accent1 2 2 2 3 4" xfId="4471"/>
    <cellStyle name="40% - Accent1 2 2 2 3 4 2" xfId="11478"/>
    <cellStyle name="40% - Accent1 2 2 2 3 4 2 2" xfId="25482"/>
    <cellStyle name="40% - Accent1 2 2 2 3 4 2 2 2" xfId="53496"/>
    <cellStyle name="40% - Accent1 2 2 2 3 4 2 3" xfId="39492"/>
    <cellStyle name="40% - Accent1 2 2 2 3 4 3" xfId="18479"/>
    <cellStyle name="40% - Accent1 2 2 2 3 4 3 2" xfId="46493"/>
    <cellStyle name="40% - Accent1 2 2 2 3 4 4" xfId="32489"/>
    <cellStyle name="40% - Accent1 2 2 2 3 5" xfId="7977"/>
    <cellStyle name="40% - Accent1 2 2 2 3 5 2" xfId="21981"/>
    <cellStyle name="40% - Accent1 2 2 2 3 5 2 2" xfId="49995"/>
    <cellStyle name="40% - Accent1 2 2 2 3 5 3" xfId="35991"/>
    <cellStyle name="40% - Accent1 2 2 2 3 6" xfId="14978"/>
    <cellStyle name="40% - Accent1 2 2 2 3 6 2" xfId="42992"/>
    <cellStyle name="40% - Accent1 2 2 2 3 7" xfId="28988"/>
    <cellStyle name="40% - Accent1 2 2 2 4" xfId="1244"/>
    <cellStyle name="40% - Accent1 2 2 2 4 2" xfId="3012"/>
    <cellStyle name="40% - Accent1 2 2 2 4 2 2" xfId="6516"/>
    <cellStyle name="40% - Accent1 2 2 2 4 2 2 2" xfId="13523"/>
    <cellStyle name="40% - Accent1 2 2 2 4 2 2 2 2" xfId="27527"/>
    <cellStyle name="40% - Accent1 2 2 2 4 2 2 2 2 2" xfId="55541"/>
    <cellStyle name="40% - Accent1 2 2 2 4 2 2 2 3" xfId="41537"/>
    <cellStyle name="40% - Accent1 2 2 2 4 2 2 3" xfId="20524"/>
    <cellStyle name="40% - Accent1 2 2 2 4 2 2 3 2" xfId="48538"/>
    <cellStyle name="40% - Accent1 2 2 2 4 2 2 4" xfId="34534"/>
    <cellStyle name="40% - Accent1 2 2 2 4 2 3" xfId="10022"/>
    <cellStyle name="40% - Accent1 2 2 2 4 2 3 2" xfId="24026"/>
    <cellStyle name="40% - Accent1 2 2 2 4 2 3 2 2" xfId="52040"/>
    <cellStyle name="40% - Accent1 2 2 2 4 2 3 3" xfId="38036"/>
    <cellStyle name="40% - Accent1 2 2 2 4 2 4" xfId="17023"/>
    <cellStyle name="40% - Accent1 2 2 2 4 2 4 2" xfId="45037"/>
    <cellStyle name="40% - Accent1 2 2 2 4 2 5" xfId="31033"/>
    <cellStyle name="40% - Accent1 2 2 2 4 3" xfId="4764"/>
    <cellStyle name="40% - Accent1 2 2 2 4 3 2" xfId="11771"/>
    <cellStyle name="40% - Accent1 2 2 2 4 3 2 2" xfId="25775"/>
    <cellStyle name="40% - Accent1 2 2 2 4 3 2 2 2" xfId="53789"/>
    <cellStyle name="40% - Accent1 2 2 2 4 3 2 3" xfId="39785"/>
    <cellStyle name="40% - Accent1 2 2 2 4 3 3" xfId="18772"/>
    <cellStyle name="40% - Accent1 2 2 2 4 3 3 2" xfId="46786"/>
    <cellStyle name="40% - Accent1 2 2 2 4 3 4" xfId="32782"/>
    <cellStyle name="40% - Accent1 2 2 2 4 4" xfId="8270"/>
    <cellStyle name="40% - Accent1 2 2 2 4 4 2" xfId="22274"/>
    <cellStyle name="40% - Accent1 2 2 2 4 4 2 2" xfId="50288"/>
    <cellStyle name="40% - Accent1 2 2 2 4 4 3" xfId="36284"/>
    <cellStyle name="40% - Accent1 2 2 2 4 5" xfId="15271"/>
    <cellStyle name="40% - Accent1 2 2 2 4 5 2" xfId="43285"/>
    <cellStyle name="40% - Accent1 2 2 2 4 6" xfId="29281"/>
    <cellStyle name="40% - Accent1 2 2 2 5" xfId="2137"/>
    <cellStyle name="40% - Accent1 2 2 2 5 2" xfId="5641"/>
    <cellStyle name="40% - Accent1 2 2 2 5 2 2" xfId="12648"/>
    <cellStyle name="40% - Accent1 2 2 2 5 2 2 2" xfId="26652"/>
    <cellStyle name="40% - Accent1 2 2 2 5 2 2 2 2" xfId="54666"/>
    <cellStyle name="40% - Accent1 2 2 2 5 2 2 3" xfId="40662"/>
    <cellStyle name="40% - Accent1 2 2 2 5 2 3" xfId="19649"/>
    <cellStyle name="40% - Accent1 2 2 2 5 2 3 2" xfId="47663"/>
    <cellStyle name="40% - Accent1 2 2 2 5 2 4" xfId="33659"/>
    <cellStyle name="40% - Accent1 2 2 2 5 3" xfId="9147"/>
    <cellStyle name="40% - Accent1 2 2 2 5 3 2" xfId="23151"/>
    <cellStyle name="40% - Accent1 2 2 2 5 3 2 2" xfId="51165"/>
    <cellStyle name="40% - Accent1 2 2 2 5 3 3" xfId="37161"/>
    <cellStyle name="40% - Accent1 2 2 2 5 4" xfId="16148"/>
    <cellStyle name="40% - Accent1 2 2 2 5 4 2" xfId="44162"/>
    <cellStyle name="40% - Accent1 2 2 2 5 5" xfId="30158"/>
    <cellStyle name="40% - Accent1 2 2 2 6" xfId="3889"/>
    <cellStyle name="40% - Accent1 2 2 2 6 2" xfId="10896"/>
    <cellStyle name="40% - Accent1 2 2 2 6 2 2" xfId="24900"/>
    <cellStyle name="40% - Accent1 2 2 2 6 2 2 2" xfId="52914"/>
    <cellStyle name="40% - Accent1 2 2 2 6 2 3" xfId="38910"/>
    <cellStyle name="40% - Accent1 2 2 2 6 3" xfId="17897"/>
    <cellStyle name="40% - Accent1 2 2 2 6 3 2" xfId="45911"/>
    <cellStyle name="40% - Accent1 2 2 2 6 4" xfId="31907"/>
    <cellStyle name="40% - Accent1 2 2 2 7" xfId="7395"/>
    <cellStyle name="40% - Accent1 2 2 2 7 2" xfId="21399"/>
    <cellStyle name="40% - Accent1 2 2 2 7 2 2" xfId="49413"/>
    <cellStyle name="40% - Accent1 2 2 2 7 3" xfId="35409"/>
    <cellStyle name="40% - Accent1 2 2 2 8" xfId="14396"/>
    <cellStyle name="40% - Accent1 2 2 2 8 2" xfId="42410"/>
    <cellStyle name="40% - Accent1 2 2 2 9" xfId="28406"/>
    <cellStyle name="40% - Accent1 2 2 3" xfId="463"/>
    <cellStyle name="40% - Accent1 2 2 3 2" xfId="754"/>
    <cellStyle name="40% - Accent1 2 2 3 2 2" xfId="1632"/>
    <cellStyle name="40% - Accent1 2 2 3 2 2 2" xfId="3400"/>
    <cellStyle name="40% - Accent1 2 2 3 2 2 2 2" xfId="6904"/>
    <cellStyle name="40% - Accent1 2 2 3 2 2 2 2 2" xfId="13911"/>
    <cellStyle name="40% - Accent1 2 2 3 2 2 2 2 2 2" xfId="27915"/>
    <cellStyle name="40% - Accent1 2 2 3 2 2 2 2 2 2 2" xfId="55929"/>
    <cellStyle name="40% - Accent1 2 2 3 2 2 2 2 2 3" xfId="41925"/>
    <cellStyle name="40% - Accent1 2 2 3 2 2 2 2 3" xfId="20912"/>
    <cellStyle name="40% - Accent1 2 2 3 2 2 2 2 3 2" xfId="48926"/>
    <cellStyle name="40% - Accent1 2 2 3 2 2 2 2 4" xfId="34922"/>
    <cellStyle name="40% - Accent1 2 2 3 2 2 2 3" xfId="10410"/>
    <cellStyle name="40% - Accent1 2 2 3 2 2 2 3 2" xfId="24414"/>
    <cellStyle name="40% - Accent1 2 2 3 2 2 2 3 2 2" xfId="52428"/>
    <cellStyle name="40% - Accent1 2 2 3 2 2 2 3 3" xfId="38424"/>
    <cellStyle name="40% - Accent1 2 2 3 2 2 2 4" xfId="17411"/>
    <cellStyle name="40% - Accent1 2 2 3 2 2 2 4 2" xfId="45425"/>
    <cellStyle name="40% - Accent1 2 2 3 2 2 2 5" xfId="31421"/>
    <cellStyle name="40% - Accent1 2 2 3 2 2 3" xfId="5152"/>
    <cellStyle name="40% - Accent1 2 2 3 2 2 3 2" xfId="12159"/>
    <cellStyle name="40% - Accent1 2 2 3 2 2 3 2 2" xfId="26163"/>
    <cellStyle name="40% - Accent1 2 2 3 2 2 3 2 2 2" xfId="54177"/>
    <cellStyle name="40% - Accent1 2 2 3 2 2 3 2 3" xfId="40173"/>
    <cellStyle name="40% - Accent1 2 2 3 2 2 3 3" xfId="19160"/>
    <cellStyle name="40% - Accent1 2 2 3 2 2 3 3 2" xfId="47174"/>
    <cellStyle name="40% - Accent1 2 2 3 2 2 3 4" xfId="33170"/>
    <cellStyle name="40% - Accent1 2 2 3 2 2 4" xfId="8658"/>
    <cellStyle name="40% - Accent1 2 2 3 2 2 4 2" xfId="22662"/>
    <cellStyle name="40% - Accent1 2 2 3 2 2 4 2 2" xfId="50676"/>
    <cellStyle name="40% - Accent1 2 2 3 2 2 4 3" xfId="36672"/>
    <cellStyle name="40% - Accent1 2 2 3 2 2 5" xfId="15659"/>
    <cellStyle name="40% - Accent1 2 2 3 2 2 5 2" xfId="43673"/>
    <cellStyle name="40% - Accent1 2 2 3 2 2 6" xfId="29669"/>
    <cellStyle name="40% - Accent1 2 2 3 2 3" xfId="2525"/>
    <cellStyle name="40% - Accent1 2 2 3 2 3 2" xfId="6029"/>
    <cellStyle name="40% - Accent1 2 2 3 2 3 2 2" xfId="13036"/>
    <cellStyle name="40% - Accent1 2 2 3 2 3 2 2 2" xfId="27040"/>
    <cellStyle name="40% - Accent1 2 2 3 2 3 2 2 2 2" xfId="55054"/>
    <cellStyle name="40% - Accent1 2 2 3 2 3 2 2 3" xfId="41050"/>
    <cellStyle name="40% - Accent1 2 2 3 2 3 2 3" xfId="20037"/>
    <cellStyle name="40% - Accent1 2 2 3 2 3 2 3 2" xfId="48051"/>
    <cellStyle name="40% - Accent1 2 2 3 2 3 2 4" xfId="34047"/>
    <cellStyle name="40% - Accent1 2 2 3 2 3 3" xfId="9535"/>
    <cellStyle name="40% - Accent1 2 2 3 2 3 3 2" xfId="23539"/>
    <cellStyle name="40% - Accent1 2 2 3 2 3 3 2 2" xfId="51553"/>
    <cellStyle name="40% - Accent1 2 2 3 2 3 3 3" xfId="37549"/>
    <cellStyle name="40% - Accent1 2 2 3 2 3 4" xfId="16536"/>
    <cellStyle name="40% - Accent1 2 2 3 2 3 4 2" xfId="44550"/>
    <cellStyle name="40% - Accent1 2 2 3 2 3 5" xfId="30546"/>
    <cellStyle name="40% - Accent1 2 2 3 2 4" xfId="4277"/>
    <cellStyle name="40% - Accent1 2 2 3 2 4 2" xfId="11284"/>
    <cellStyle name="40% - Accent1 2 2 3 2 4 2 2" xfId="25288"/>
    <cellStyle name="40% - Accent1 2 2 3 2 4 2 2 2" xfId="53302"/>
    <cellStyle name="40% - Accent1 2 2 3 2 4 2 3" xfId="39298"/>
    <cellStyle name="40% - Accent1 2 2 3 2 4 3" xfId="18285"/>
    <cellStyle name="40% - Accent1 2 2 3 2 4 3 2" xfId="46299"/>
    <cellStyle name="40% - Accent1 2 2 3 2 4 4" xfId="32295"/>
    <cellStyle name="40% - Accent1 2 2 3 2 5" xfId="7783"/>
    <cellStyle name="40% - Accent1 2 2 3 2 5 2" xfId="21787"/>
    <cellStyle name="40% - Accent1 2 2 3 2 5 2 2" xfId="49801"/>
    <cellStyle name="40% - Accent1 2 2 3 2 5 3" xfId="35797"/>
    <cellStyle name="40% - Accent1 2 2 3 2 6" xfId="14784"/>
    <cellStyle name="40% - Accent1 2 2 3 2 6 2" xfId="42798"/>
    <cellStyle name="40% - Accent1 2 2 3 2 7" xfId="28794"/>
    <cellStyle name="40% - Accent1 2 2 3 3" xfId="1045"/>
    <cellStyle name="40% - Accent1 2 2 3 3 2" xfId="1923"/>
    <cellStyle name="40% - Accent1 2 2 3 3 2 2" xfId="3691"/>
    <cellStyle name="40% - Accent1 2 2 3 3 2 2 2" xfId="7195"/>
    <cellStyle name="40% - Accent1 2 2 3 3 2 2 2 2" xfId="14202"/>
    <cellStyle name="40% - Accent1 2 2 3 3 2 2 2 2 2" xfId="28206"/>
    <cellStyle name="40% - Accent1 2 2 3 3 2 2 2 2 2 2" xfId="56220"/>
    <cellStyle name="40% - Accent1 2 2 3 3 2 2 2 2 3" xfId="42216"/>
    <cellStyle name="40% - Accent1 2 2 3 3 2 2 2 3" xfId="21203"/>
    <cellStyle name="40% - Accent1 2 2 3 3 2 2 2 3 2" xfId="49217"/>
    <cellStyle name="40% - Accent1 2 2 3 3 2 2 2 4" xfId="35213"/>
    <cellStyle name="40% - Accent1 2 2 3 3 2 2 3" xfId="10701"/>
    <cellStyle name="40% - Accent1 2 2 3 3 2 2 3 2" xfId="24705"/>
    <cellStyle name="40% - Accent1 2 2 3 3 2 2 3 2 2" xfId="52719"/>
    <cellStyle name="40% - Accent1 2 2 3 3 2 2 3 3" xfId="38715"/>
    <cellStyle name="40% - Accent1 2 2 3 3 2 2 4" xfId="17702"/>
    <cellStyle name="40% - Accent1 2 2 3 3 2 2 4 2" xfId="45716"/>
    <cellStyle name="40% - Accent1 2 2 3 3 2 2 5" xfId="31712"/>
    <cellStyle name="40% - Accent1 2 2 3 3 2 3" xfId="5443"/>
    <cellStyle name="40% - Accent1 2 2 3 3 2 3 2" xfId="12450"/>
    <cellStyle name="40% - Accent1 2 2 3 3 2 3 2 2" xfId="26454"/>
    <cellStyle name="40% - Accent1 2 2 3 3 2 3 2 2 2" xfId="54468"/>
    <cellStyle name="40% - Accent1 2 2 3 3 2 3 2 3" xfId="40464"/>
    <cellStyle name="40% - Accent1 2 2 3 3 2 3 3" xfId="19451"/>
    <cellStyle name="40% - Accent1 2 2 3 3 2 3 3 2" xfId="47465"/>
    <cellStyle name="40% - Accent1 2 2 3 3 2 3 4" xfId="33461"/>
    <cellStyle name="40% - Accent1 2 2 3 3 2 4" xfId="8949"/>
    <cellStyle name="40% - Accent1 2 2 3 3 2 4 2" xfId="22953"/>
    <cellStyle name="40% - Accent1 2 2 3 3 2 4 2 2" xfId="50967"/>
    <cellStyle name="40% - Accent1 2 2 3 3 2 4 3" xfId="36963"/>
    <cellStyle name="40% - Accent1 2 2 3 3 2 5" xfId="15950"/>
    <cellStyle name="40% - Accent1 2 2 3 3 2 5 2" xfId="43964"/>
    <cellStyle name="40% - Accent1 2 2 3 3 2 6" xfId="29960"/>
    <cellStyle name="40% - Accent1 2 2 3 3 3" xfId="2816"/>
    <cellStyle name="40% - Accent1 2 2 3 3 3 2" xfId="6320"/>
    <cellStyle name="40% - Accent1 2 2 3 3 3 2 2" xfId="13327"/>
    <cellStyle name="40% - Accent1 2 2 3 3 3 2 2 2" xfId="27331"/>
    <cellStyle name="40% - Accent1 2 2 3 3 3 2 2 2 2" xfId="55345"/>
    <cellStyle name="40% - Accent1 2 2 3 3 3 2 2 3" xfId="41341"/>
    <cellStyle name="40% - Accent1 2 2 3 3 3 2 3" xfId="20328"/>
    <cellStyle name="40% - Accent1 2 2 3 3 3 2 3 2" xfId="48342"/>
    <cellStyle name="40% - Accent1 2 2 3 3 3 2 4" xfId="34338"/>
    <cellStyle name="40% - Accent1 2 2 3 3 3 3" xfId="9826"/>
    <cellStyle name="40% - Accent1 2 2 3 3 3 3 2" xfId="23830"/>
    <cellStyle name="40% - Accent1 2 2 3 3 3 3 2 2" xfId="51844"/>
    <cellStyle name="40% - Accent1 2 2 3 3 3 3 3" xfId="37840"/>
    <cellStyle name="40% - Accent1 2 2 3 3 3 4" xfId="16827"/>
    <cellStyle name="40% - Accent1 2 2 3 3 3 4 2" xfId="44841"/>
    <cellStyle name="40% - Accent1 2 2 3 3 3 5" xfId="30837"/>
    <cellStyle name="40% - Accent1 2 2 3 3 4" xfId="4568"/>
    <cellStyle name="40% - Accent1 2 2 3 3 4 2" xfId="11575"/>
    <cellStyle name="40% - Accent1 2 2 3 3 4 2 2" xfId="25579"/>
    <cellStyle name="40% - Accent1 2 2 3 3 4 2 2 2" xfId="53593"/>
    <cellStyle name="40% - Accent1 2 2 3 3 4 2 3" xfId="39589"/>
    <cellStyle name="40% - Accent1 2 2 3 3 4 3" xfId="18576"/>
    <cellStyle name="40% - Accent1 2 2 3 3 4 3 2" xfId="46590"/>
    <cellStyle name="40% - Accent1 2 2 3 3 4 4" xfId="32586"/>
    <cellStyle name="40% - Accent1 2 2 3 3 5" xfId="8074"/>
    <cellStyle name="40% - Accent1 2 2 3 3 5 2" xfId="22078"/>
    <cellStyle name="40% - Accent1 2 2 3 3 5 2 2" xfId="50092"/>
    <cellStyle name="40% - Accent1 2 2 3 3 5 3" xfId="36088"/>
    <cellStyle name="40% - Accent1 2 2 3 3 6" xfId="15075"/>
    <cellStyle name="40% - Accent1 2 2 3 3 6 2" xfId="43089"/>
    <cellStyle name="40% - Accent1 2 2 3 3 7" xfId="29085"/>
    <cellStyle name="40% - Accent1 2 2 3 4" xfId="1341"/>
    <cellStyle name="40% - Accent1 2 2 3 4 2" xfId="3109"/>
    <cellStyle name="40% - Accent1 2 2 3 4 2 2" xfId="6613"/>
    <cellStyle name="40% - Accent1 2 2 3 4 2 2 2" xfId="13620"/>
    <cellStyle name="40% - Accent1 2 2 3 4 2 2 2 2" xfId="27624"/>
    <cellStyle name="40% - Accent1 2 2 3 4 2 2 2 2 2" xfId="55638"/>
    <cellStyle name="40% - Accent1 2 2 3 4 2 2 2 3" xfId="41634"/>
    <cellStyle name="40% - Accent1 2 2 3 4 2 2 3" xfId="20621"/>
    <cellStyle name="40% - Accent1 2 2 3 4 2 2 3 2" xfId="48635"/>
    <cellStyle name="40% - Accent1 2 2 3 4 2 2 4" xfId="34631"/>
    <cellStyle name="40% - Accent1 2 2 3 4 2 3" xfId="10119"/>
    <cellStyle name="40% - Accent1 2 2 3 4 2 3 2" xfId="24123"/>
    <cellStyle name="40% - Accent1 2 2 3 4 2 3 2 2" xfId="52137"/>
    <cellStyle name="40% - Accent1 2 2 3 4 2 3 3" xfId="38133"/>
    <cellStyle name="40% - Accent1 2 2 3 4 2 4" xfId="17120"/>
    <cellStyle name="40% - Accent1 2 2 3 4 2 4 2" xfId="45134"/>
    <cellStyle name="40% - Accent1 2 2 3 4 2 5" xfId="31130"/>
    <cellStyle name="40% - Accent1 2 2 3 4 3" xfId="4861"/>
    <cellStyle name="40% - Accent1 2 2 3 4 3 2" xfId="11868"/>
    <cellStyle name="40% - Accent1 2 2 3 4 3 2 2" xfId="25872"/>
    <cellStyle name="40% - Accent1 2 2 3 4 3 2 2 2" xfId="53886"/>
    <cellStyle name="40% - Accent1 2 2 3 4 3 2 3" xfId="39882"/>
    <cellStyle name="40% - Accent1 2 2 3 4 3 3" xfId="18869"/>
    <cellStyle name="40% - Accent1 2 2 3 4 3 3 2" xfId="46883"/>
    <cellStyle name="40% - Accent1 2 2 3 4 3 4" xfId="32879"/>
    <cellStyle name="40% - Accent1 2 2 3 4 4" xfId="8367"/>
    <cellStyle name="40% - Accent1 2 2 3 4 4 2" xfId="22371"/>
    <cellStyle name="40% - Accent1 2 2 3 4 4 2 2" xfId="50385"/>
    <cellStyle name="40% - Accent1 2 2 3 4 4 3" xfId="36381"/>
    <cellStyle name="40% - Accent1 2 2 3 4 5" xfId="15368"/>
    <cellStyle name="40% - Accent1 2 2 3 4 5 2" xfId="43382"/>
    <cellStyle name="40% - Accent1 2 2 3 4 6" xfId="29378"/>
    <cellStyle name="40% - Accent1 2 2 3 5" xfId="2234"/>
    <cellStyle name="40% - Accent1 2 2 3 5 2" xfId="5738"/>
    <cellStyle name="40% - Accent1 2 2 3 5 2 2" xfId="12745"/>
    <cellStyle name="40% - Accent1 2 2 3 5 2 2 2" xfId="26749"/>
    <cellStyle name="40% - Accent1 2 2 3 5 2 2 2 2" xfId="54763"/>
    <cellStyle name="40% - Accent1 2 2 3 5 2 2 3" xfId="40759"/>
    <cellStyle name="40% - Accent1 2 2 3 5 2 3" xfId="19746"/>
    <cellStyle name="40% - Accent1 2 2 3 5 2 3 2" xfId="47760"/>
    <cellStyle name="40% - Accent1 2 2 3 5 2 4" xfId="33756"/>
    <cellStyle name="40% - Accent1 2 2 3 5 3" xfId="9244"/>
    <cellStyle name="40% - Accent1 2 2 3 5 3 2" xfId="23248"/>
    <cellStyle name="40% - Accent1 2 2 3 5 3 2 2" xfId="51262"/>
    <cellStyle name="40% - Accent1 2 2 3 5 3 3" xfId="37258"/>
    <cellStyle name="40% - Accent1 2 2 3 5 4" xfId="16245"/>
    <cellStyle name="40% - Accent1 2 2 3 5 4 2" xfId="44259"/>
    <cellStyle name="40% - Accent1 2 2 3 5 5" xfId="30255"/>
    <cellStyle name="40% - Accent1 2 2 3 6" xfId="3986"/>
    <cellStyle name="40% - Accent1 2 2 3 6 2" xfId="10993"/>
    <cellStyle name="40% - Accent1 2 2 3 6 2 2" xfId="24997"/>
    <cellStyle name="40% - Accent1 2 2 3 6 2 2 2" xfId="53011"/>
    <cellStyle name="40% - Accent1 2 2 3 6 2 3" xfId="39007"/>
    <cellStyle name="40% - Accent1 2 2 3 6 3" xfId="17994"/>
    <cellStyle name="40% - Accent1 2 2 3 6 3 2" xfId="46008"/>
    <cellStyle name="40% - Accent1 2 2 3 6 4" xfId="32004"/>
    <cellStyle name="40% - Accent1 2 2 3 7" xfId="7492"/>
    <cellStyle name="40% - Accent1 2 2 3 7 2" xfId="21496"/>
    <cellStyle name="40% - Accent1 2 2 3 7 2 2" xfId="49510"/>
    <cellStyle name="40% - Accent1 2 2 3 7 3" xfId="35506"/>
    <cellStyle name="40% - Accent1 2 2 3 8" xfId="14493"/>
    <cellStyle name="40% - Accent1 2 2 3 8 2" xfId="42507"/>
    <cellStyle name="40% - Accent1 2 2 3 9" xfId="28503"/>
    <cellStyle name="40% - Accent1 2 2 4" xfId="560"/>
    <cellStyle name="40% - Accent1 2 2 4 2" xfId="1438"/>
    <cellStyle name="40% - Accent1 2 2 4 2 2" xfId="3206"/>
    <cellStyle name="40% - Accent1 2 2 4 2 2 2" xfId="6710"/>
    <cellStyle name="40% - Accent1 2 2 4 2 2 2 2" xfId="13717"/>
    <cellStyle name="40% - Accent1 2 2 4 2 2 2 2 2" xfId="27721"/>
    <cellStyle name="40% - Accent1 2 2 4 2 2 2 2 2 2" xfId="55735"/>
    <cellStyle name="40% - Accent1 2 2 4 2 2 2 2 3" xfId="41731"/>
    <cellStyle name="40% - Accent1 2 2 4 2 2 2 3" xfId="20718"/>
    <cellStyle name="40% - Accent1 2 2 4 2 2 2 3 2" xfId="48732"/>
    <cellStyle name="40% - Accent1 2 2 4 2 2 2 4" xfId="34728"/>
    <cellStyle name="40% - Accent1 2 2 4 2 2 3" xfId="10216"/>
    <cellStyle name="40% - Accent1 2 2 4 2 2 3 2" xfId="24220"/>
    <cellStyle name="40% - Accent1 2 2 4 2 2 3 2 2" xfId="52234"/>
    <cellStyle name="40% - Accent1 2 2 4 2 2 3 3" xfId="38230"/>
    <cellStyle name="40% - Accent1 2 2 4 2 2 4" xfId="17217"/>
    <cellStyle name="40% - Accent1 2 2 4 2 2 4 2" xfId="45231"/>
    <cellStyle name="40% - Accent1 2 2 4 2 2 5" xfId="31227"/>
    <cellStyle name="40% - Accent1 2 2 4 2 3" xfId="4958"/>
    <cellStyle name="40% - Accent1 2 2 4 2 3 2" xfId="11965"/>
    <cellStyle name="40% - Accent1 2 2 4 2 3 2 2" xfId="25969"/>
    <cellStyle name="40% - Accent1 2 2 4 2 3 2 2 2" xfId="53983"/>
    <cellStyle name="40% - Accent1 2 2 4 2 3 2 3" xfId="39979"/>
    <cellStyle name="40% - Accent1 2 2 4 2 3 3" xfId="18966"/>
    <cellStyle name="40% - Accent1 2 2 4 2 3 3 2" xfId="46980"/>
    <cellStyle name="40% - Accent1 2 2 4 2 3 4" xfId="32976"/>
    <cellStyle name="40% - Accent1 2 2 4 2 4" xfId="8464"/>
    <cellStyle name="40% - Accent1 2 2 4 2 4 2" xfId="22468"/>
    <cellStyle name="40% - Accent1 2 2 4 2 4 2 2" xfId="50482"/>
    <cellStyle name="40% - Accent1 2 2 4 2 4 3" xfId="36478"/>
    <cellStyle name="40% - Accent1 2 2 4 2 5" xfId="15465"/>
    <cellStyle name="40% - Accent1 2 2 4 2 5 2" xfId="43479"/>
    <cellStyle name="40% - Accent1 2 2 4 2 6" xfId="29475"/>
    <cellStyle name="40% - Accent1 2 2 4 3" xfId="2331"/>
    <cellStyle name="40% - Accent1 2 2 4 3 2" xfId="5835"/>
    <cellStyle name="40% - Accent1 2 2 4 3 2 2" xfId="12842"/>
    <cellStyle name="40% - Accent1 2 2 4 3 2 2 2" xfId="26846"/>
    <cellStyle name="40% - Accent1 2 2 4 3 2 2 2 2" xfId="54860"/>
    <cellStyle name="40% - Accent1 2 2 4 3 2 2 3" xfId="40856"/>
    <cellStyle name="40% - Accent1 2 2 4 3 2 3" xfId="19843"/>
    <cellStyle name="40% - Accent1 2 2 4 3 2 3 2" xfId="47857"/>
    <cellStyle name="40% - Accent1 2 2 4 3 2 4" xfId="33853"/>
    <cellStyle name="40% - Accent1 2 2 4 3 3" xfId="9341"/>
    <cellStyle name="40% - Accent1 2 2 4 3 3 2" xfId="23345"/>
    <cellStyle name="40% - Accent1 2 2 4 3 3 2 2" xfId="51359"/>
    <cellStyle name="40% - Accent1 2 2 4 3 3 3" xfId="37355"/>
    <cellStyle name="40% - Accent1 2 2 4 3 4" xfId="16342"/>
    <cellStyle name="40% - Accent1 2 2 4 3 4 2" xfId="44356"/>
    <cellStyle name="40% - Accent1 2 2 4 3 5" xfId="30352"/>
    <cellStyle name="40% - Accent1 2 2 4 4" xfId="4083"/>
    <cellStyle name="40% - Accent1 2 2 4 4 2" xfId="11090"/>
    <cellStyle name="40% - Accent1 2 2 4 4 2 2" xfId="25094"/>
    <cellStyle name="40% - Accent1 2 2 4 4 2 2 2" xfId="53108"/>
    <cellStyle name="40% - Accent1 2 2 4 4 2 3" xfId="39104"/>
    <cellStyle name="40% - Accent1 2 2 4 4 3" xfId="18091"/>
    <cellStyle name="40% - Accent1 2 2 4 4 3 2" xfId="46105"/>
    <cellStyle name="40% - Accent1 2 2 4 4 4" xfId="32101"/>
    <cellStyle name="40% - Accent1 2 2 4 5" xfId="7589"/>
    <cellStyle name="40% - Accent1 2 2 4 5 2" xfId="21593"/>
    <cellStyle name="40% - Accent1 2 2 4 5 2 2" xfId="49607"/>
    <cellStyle name="40% - Accent1 2 2 4 5 3" xfId="35603"/>
    <cellStyle name="40% - Accent1 2 2 4 6" xfId="14590"/>
    <cellStyle name="40% - Accent1 2 2 4 6 2" xfId="42604"/>
    <cellStyle name="40% - Accent1 2 2 4 7" xfId="28600"/>
    <cellStyle name="40% - Accent1 2 2 5" xfId="851"/>
    <cellStyle name="40% - Accent1 2 2 5 2" xfId="1729"/>
    <cellStyle name="40% - Accent1 2 2 5 2 2" xfId="3497"/>
    <cellStyle name="40% - Accent1 2 2 5 2 2 2" xfId="7001"/>
    <cellStyle name="40% - Accent1 2 2 5 2 2 2 2" xfId="14008"/>
    <cellStyle name="40% - Accent1 2 2 5 2 2 2 2 2" xfId="28012"/>
    <cellStyle name="40% - Accent1 2 2 5 2 2 2 2 2 2" xfId="56026"/>
    <cellStyle name="40% - Accent1 2 2 5 2 2 2 2 3" xfId="42022"/>
    <cellStyle name="40% - Accent1 2 2 5 2 2 2 3" xfId="21009"/>
    <cellStyle name="40% - Accent1 2 2 5 2 2 2 3 2" xfId="49023"/>
    <cellStyle name="40% - Accent1 2 2 5 2 2 2 4" xfId="35019"/>
    <cellStyle name="40% - Accent1 2 2 5 2 2 3" xfId="10507"/>
    <cellStyle name="40% - Accent1 2 2 5 2 2 3 2" xfId="24511"/>
    <cellStyle name="40% - Accent1 2 2 5 2 2 3 2 2" xfId="52525"/>
    <cellStyle name="40% - Accent1 2 2 5 2 2 3 3" xfId="38521"/>
    <cellStyle name="40% - Accent1 2 2 5 2 2 4" xfId="17508"/>
    <cellStyle name="40% - Accent1 2 2 5 2 2 4 2" xfId="45522"/>
    <cellStyle name="40% - Accent1 2 2 5 2 2 5" xfId="31518"/>
    <cellStyle name="40% - Accent1 2 2 5 2 3" xfId="5249"/>
    <cellStyle name="40% - Accent1 2 2 5 2 3 2" xfId="12256"/>
    <cellStyle name="40% - Accent1 2 2 5 2 3 2 2" xfId="26260"/>
    <cellStyle name="40% - Accent1 2 2 5 2 3 2 2 2" xfId="54274"/>
    <cellStyle name="40% - Accent1 2 2 5 2 3 2 3" xfId="40270"/>
    <cellStyle name="40% - Accent1 2 2 5 2 3 3" xfId="19257"/>
    <cellStyle name="40% - Accent1 2 2 5 2 3 3 2" xfId="47271"/>
    <cellStyle name="40% - Accent1 2 2 5 2 3 4" xfId="33267"/>
    <cellStyle name="40% - Accent1 2 2 5 2 4" xfId="8755"/>
    <cellStyle name="40% - Accent1 2 2 5 2 4 2" xfId="22759"/>
    <cellStyle name="40% - Accent1 2 2 5 2 4 2 2" xfId="50773"/>
    <cellStyle name="40% - Accent1 2 2 5 2 4 3" xfId="36769"/>
    <cellStyle name="40% - Accent1 2 2 5 2 5" xfId="15756"/>
    <cellStyle name="40% - Accent1 2 2 5 2 5 2" xfId="43770"/>
    <cellStyle name="40% - Accent1 2 2 5 2 6" xfId="29766"/>
    <cellStyle name="40% - Accent1 2 2 5 3" xfId="2622"/>
    <cellStyle name="40% - Accent1 2 2 5 3 2" xfId="6126"/>
    <cellStyle name="40% - Accent1 2 2 5 3 2 2" xfId="13133"/>
    <cellStyle name="40% - Accent1 2 2 5 3 2 2 2" xfId="27137"/>
    <cellStyle name="40% - Accent1 2 2 5 3 2 2 2 2" xfId="55151"/>
    <cellStyle name="40% - Accent1 2 2 5 3 2 2 3" xfId="41147"/>
    <cellStyle name="40% - Accent1 2 2 5 3 2 3" xfId="20134"/>
    <cellStyle name="40% - Accent1 2 2 5 3 2 3 2" xfId="48148"/>
    <cellStyle name="40% - Accent1 2 2 5 3 2 4" xfId="34144"/>
    <cellStyle name="40% - Accent1 2 2 5 3 3" xfId="9632"/>
    <cellStyle name="40% - Accent1 2 2 5 3 3 2" xfId="23636"/>
    <cellStyle name="40% - Accent1 2 2 5 3 3 2 2" xfId="51650"/>
    <cellStyle name="40% - Accent1 2 2 5 3 3 3" xfId="37646"/>
    <cellStyle name="40% - Accent1 2 2 5 3 4" xfId="16633"/>
    <cellStyle name="40% - Accent1 2 2 5 3 4 2" xfId="44647"/>
    <cellStyle name="40% - Accent1 2 2 5 3 5" xfId="30643"/>
    <cellStyle name="40% - Accent1 2 2 5 4" xfId="4374"/>
    <cellStyle name="40% - Accent1 2 2 5 4 2" xfId="11381"/>
    <cellStyle name="40% - Accent1 2 2 5 4 2 2" xfId="25385"/>
    <cellStyle name="40% - Accent1 2 2 5 4 2 2 2" xfId="53399"/>
    <cellStyle name="40% - Accent1 2 2 5 4 2 3" xfId="39395"/>
    <cellStyle name="40% - Accent1 2 2 5 4 3" xfId="18382"/>
    <cellStyle name="40% - Accent1 2 2 5 4 3 2" xfId="46396"/>
    <cellStyle name="40% - Accent1 2 2 5 4 4" xfId="32392"/>
    <cellStyle name="40% - Accent1 2 2 5 5" xfId="7880"/>
    <cellStyle name="40% - Accent1 2 2 5 5 2" xfId="21884"/>
    <cellStyle name="40% - Accent1 2 2 5 5 2 2" xfId="49898"/>
    <cellStyle name="40% - Accent1 2 2 5 5 3" xfId="35894"/>
    <cellStyle name="40% - Accent1 2 2 5 6" xfId="14881"/>
    <cellStyle name="40% - Accent1 2 2 5 6 2" xfId="42895"/>
    <cellStyle name="40% - Accent1 2 2 5 7" xfId="28891"/>
    <cellStyle name="40% - Accent1 2 2 6" xfId="1147"/>
    <cellStyle name="40% - Accent1 2 2 6 2" xfId="2915"/>
    <cellStyle name="40% - Accent1 2 2 6 2 2" xfId="6419"/>
    <cellStyle name="40% - Accent1 2 2 6 2 2 2" xfId="13426"/>
    <cellStyle name="40% - Accent1 2 2 6 2 2 2 2" xfId="27430"/>
    <cellStyle name="40% - Accent1 2 2 6 2 2 2 2 2" xfId="55444"/>
    <cellStyle name="40% - Accent1 2 2 6 2 2 2 3" xfId="41440"/>
    <cellStyle name="40% - Accent1 2 2 6 2 2 3" xfId="20427"/>
    <cellStyle name="40% - Accent1 2 2 6 2 2 3 2" xfId="48441"/>
    <cellStyle name="40% - Accent1 2 2 6 2 2 4" xfId="34437"/>
    <cellStyle name="40% - Accent1 2 2 6 2 3" xfId="9925"/>
    <cellStyle name="40% - Accent1 2 2 6 2 3 2" xfId="23929"/>
    <cellStyle name="40% - Accent1 2 2 6 2 3 2 2" xfId="51943"/>
    <cellStyle name="40% - Accent1 2 2 6 2 3 3" xfId="37939"/>
    <cellStyle name="40% - Accent1 2 2 6 2 4" xfId="16926"/>
    <cellStyle name="40% - Accent1 2 2 6 2 4 2" xfId="44940"/>
    <cellStyle name="40% - Accent1 2 2 6 2 5" xfId="30936"/>
    <cellStyle name="40% - Accent1 2 2 6 3" xfId="4667"/>
    <cellStyle name="40% - Accent1 2 2 6 3 2" xfId="11674"/>
    <cellStyle name="40% - Accent1 2 2 6 3 2 2" xfId="25678"/>
    <cellStyle name="40% - Accent1 2 2 6 3 2 2 2" xfId="53692"/>
    <cellStyle name="40% - Accent1 2 2 6 3 2 3" xfId="39688"/>
    <cellStyle name="40% - Accent1 2 2 6 3 3" xfId="18675"/>
    <cellStyle name="40% - Accent1 2 2 6 3 3 2" xfId="46689"/>
    <cellStyle name="40% - Accent1 2 2 6 3 4" xfId="32685"/>
    <cellStyle name="40% - Accent1 2 2 6 4" xfId="8173"/>
    <cellStyle name="40% - Accent1 2 2 6 4 2" xfId="22177"/>
    <cellStyle name="40% - Accent1 2 2 6 4 2 2" xfId="50191"/>
    <cellStyle name="40% - Accent1 2 2 6 4 3" xfId="36187"/>
    <cellStyle name="40% - Accent1 2 2 6 5" xfId="15174"/>
    <cellStyle name="40% - Accent1 2 2 6 5 2" xfId="43188"/>
    <cellStyle name="40% - Accent1 2 2 6 6" xfId="29184"/>
    <cellStyle name="40% - Accent1 2 2 7" xfId="2036"/>
    <cellStyle name="40% - Accent1 2 2 7 2" xfId="5544"/>
    <cellStyle name="40% - Accent1 2 2 7 2 2" xfId="12551"/>
    <cellStyle name="40% - Accent1 2 2 7 2 2 2" xfId="26555"/>
    <cellStyle name="40% - Accent1 2 2 7 2 2 2 2" xfId="54569"/>
    <cellStyle name="40% - Accent1 2 2 7 2 2 3" xfId="40565"/>
    <cellStyle name="40% - Accent1 2 2 7 2 3" xfId="19552"/>
    <cellStyle name="40% - Accent1 2 2 7 2 3 2" xfId="47566"/>
    <cellStyle name="40% - Accent1 2 2 7 2 4" xfId="33562"/>
    <cellStyle name="40% - Accent1 2 2 7 3" xfId="9050"/>
    <cellStyle name="40% - Accent1 2 2 7 3 2" xfId="23054"/>
    <cellStyle name="40% - Accent1 2 2 7 3 2 2" xfId="51068"/>
    <cellStyle name="40% - Accent1 2 2 7 3 3" xfId="37064"/>
    <cellStyle name="40% - Accent1 2 2 7 4" xfId="16051"/>
    <cellStyle name="40% - Accent1 2 2 7 4 2" xfId="44065"/>
    <cellStyle name="40% - Accent1 2 2 7 5" xfId="30061"/>
    <cellStyle name="40% - Accent1 2 2 8" xfId="3792"/>
    <cellStyle name="40% - Accent1 2 2 8 2" xfId="10799"/>
    <cellStyle name="40% - Accent1 2 2 8 2 2" xfId="24803"/>
    <cellStyle name="40% - Accent1 2 2 8 2 2 2" xfId="52817"/>
    <cellStyle name="40% - Accent1 2 2 8 2 3" xfId="38813"/>
    <cellStyle name="40% - Accent1 2 2 8 3" xfId="17800"/>
    <cellStyle name="40% - Accent1 2 2 8 3 2" xfId="45814"/>
    <cellStyle name="40% - Accent1 2 2 8 4" xfId="31810"/>
    <cellStyle name="40% - Accent1 2 2 9" xfId="7298"/>
    <cellStyle name="40% - Accent1 2 2 9 2" xfId="21302"/>
    <cellStyle name="40% - Accent1 2 2 9 2 2" xfId="49316"/>
    <cellStyle name="40% - Accent1 2 2 9 3" xfId="35312"/>
    <cellStyle name="40% - Accent1 2 3" xfId="315"/>
    <cellStyle name="40% - Accent1 2 3 2" xfId="608"/>
    <cellStyle name="40% - Accent1 2 3 2 2" xfId="1486"/>
    <cellStyle name="40% - Accent1 2 3 2 2 2" xfId="3254"/>
    <cellStyle name="40% - Accent1 2 3 2 2 2 2" xfId="6758"/>
    <cellStyle name="40% - Accent1 2 3 2 2 2 2 2" xfId="13765"/>
    <cellStyle name="40% - Accent1 2 3 2 2 2 2 2 2" xfId="27769"/>
    <cellStyle name="40% - Accent1 2 3 2 2 2 2 2 2 2" xfId="55783"/>
    <cellStyle name="40% - Accent1 2 3 2 2 2 2 2 3" xfId="41779"/>
    <cellStyle name="40% - Accent1 2 3 2 2 2 2 3" xfId="20766"/>
    <cellStyle name="40% - Accent1 2 3 2 2 2 2 3 2" xfId="48780"/>
    <cellStyle name="40% - Accent1 2 3 2 2 2 2 4" xfId="34776"/>
    <cellStyle name="40% - Accent1 2 3 2 2 2 3" xfId="10264"/>
    <cellStyle name="40% - Accent1 2 3 2 2 2 3 2" xfId="24268"/>
    <cellStyle name="40% - Accent1 2 3 2 2 2 3 2 2" xfId="52282"/>
    <cellStyle name="40% - Accent1 2 3 2 2 2 3 3" xfId="38278"/>
    <cellStyle name="40% - Accent1 2 3 2 2 2 4" xfId="17265"/>
    <cellStyle name="40% - Accent1 2 3 2 2 2 4 2" xfId="45279"/>
    <cellStyle name="40% - Accent1 2 3 2 2 2 5" xfId="31275"/>
    <cellStyle name="40% - Accent1 2 3 2 2 3" xfId="5006"/>
    <cellStyle name="40% - Accent1 2 3 2 2 3 2" xfId="12013"/>
    <cellStyle name="40% - Accent1 2 3 2 2 3 2 2" xfId="26017"/>
    <cellStyle name="40% - Accent1 2 3 2 2 3 2 2 2" xfId="54031"/>
    <cellStyle name="40% - Accent1 2 3 2 2 3 2 3" xfId="40027"/>
    <cellStyle name="40% - Accent1 2 3 2 2 3 3" xfId="19014"/>
    <cellStyle name="40% - Accent1 2 3 2 2 3 3 2" xfId="47028"/>
    <cellStyle name="40% - Accent1 2 3 2 2 3 4" xfId="33024"/>
    <cellStyle name="40% - Accent1 2 3 2 2 4" xfId="8512"/>
    <cellStyle name="40% - Accent1 2 3 2 2 4 2" xfId="22516"/>
    <cellStyle name="40% - Accent1 2 3 2 2 4 2 2" xfId="50530"/>
    <cellStyle name="40% - Accent1 2 3 2 2 4 3" xfId="36526"/>
    <cellStyle name="40% - Accent1 2 3 2 2 5" xfId="15513"/>
    <cellStyle name="40% - Accent1 2 3 2 2 5 2" xfId="43527"/>
    <cellStyle name="40% - Accent1 2 3 2 2 6" xfId="29523"/>
    <cellStyle name="40% - Accent1 2 3 2 3" xfId="2379"/>
    <cellStyle name="40% - Accent1 2 3 2 3 2" xfId="5883"/>
    <cellStyle name="40% - Accent1 2 3 2 3 2 2" xfId="12890"/>
    <cellStyle name="40% - Accent1 2 3 2 3 2 2 2" xfId="26894"/>
    <cellStyle name="40% - Accent1 2 3 2 3 2 2 2 2" xfId="54908"/>
    <cellStyle name="40% - Accent1 2 3 2 3 2 2 3" xfId="40904"/>
    <cellStyle name="40% - Accent1 2 3 2 3 2 3" xfId="19891"/>
    <cellStyle name="40% - Accent1 2 3 2 3 2 3 2" xfId="47905"/>
    <cellStyle name="40% - Accent1 2 3 2 3 2 4" xfId="33901"/>
    <cellStyle name="40% - Accent1 2 3 2 3 3" xfId="9389"/>
    <cellStyle name="40% - Accent1 2 3 2 3 3 2" xfId="23393"/>
    <cellStyle name="40% - Accent1 2 3 2 3 3 2 2" xfId="51407"/>
    <cellStyle name="40% - Accent1 2 3 2 3 3 3" xfId="37403"/>
    <cellStyle name="40% - Accent1 2 3 2 3 4" xfId="16390"/>
    <cellStyle name="40% - Accent1 2 3 2 3 4 2" xfId="44404"/>
    <cellStyle name="40% - Accent1 2 3 2 3 5" xfId="30400"/>
    <cellStyle name="40% - Accent1 2 3 2 4" xfId="4131"/>
    <cellStyle name="40% - Accent1 2 3 2 4 2" xfId="11138"/>
    <cellStyle name="40% - Accent1 2 3 2 4 2 2" xfId="25142"/>
    <cellStyle name="40% - Accent1 2 3 2 4 2 2 2" xfId="53156"/>
    <cellStyle name="40% - Accent1 2 3 2 4 2 3" xfId="39152"/>
    <cellStyle name="40% - Accent1 2 3 2 4 3" xfId="18139"/>
    <cellStyle name="40% - Accent1 2 3 2 4 3 2" xfId="46153"/>
    <cellStyle name="40% - Accent1 2 3 2 4 4" xfId="32149"/>
    <cellStyle name="40% - Accent1 2 3 2 5" xfId="7637"/>
    <cellStyle name="40% - Accent1 2 3 2 5 2" xfId="21641"/>
    <cellStyle name="40% - Accent1 2 3 2 5 2 2" xfId="49655"/>
    <cellStyle name="40% - Accent1 2 3 2 5 3" xfId="35651"/>
    <cellStyle name="40% - Accent1 2 3 2 6" xfId="14638"/>
    <cellStyle name="40% - Accent1 2 3 2 6 2" xfId="42652"/>
    <cellStyle name="40% - Accent1 2 3 2 7" xfId="28648"/>
    <cellStyle name="40% - Accent1 2 3 3" xfId="899"/>
    <cellStyle name="40% - Accent1 2 3 3 2" xfId="1777"/>
    <cellStyle name="40% - Accent1 2 3 3 2 2" xfId="3545"/>
    <cellStyle name="40% - Accent1 2 3 3 2 2 2" xfId="7049"/>
    <cellStyle name="40% - Accent1 2 3 3 2 2 2 2" xfId="14056"/>
    <cellStyle name="40% - Accent1 2 3 3 2 2 2 2 2" xfId="28060"/>
    <cellStyle name="40% - Accent1 2 3 3 2 2 2 2 2 2" xfId="56074"/>
    <cellStyle name="40% - Accent1 2 3 3 2 2 2 2 3" xfId="42070"/>
    <cellStyle name="40% - Accent1 2 3 3 2 2 2 3" xfId="21057"/>
    <cellStyle name="40% - Accent1 2 3 3 2 2 2 3 2" xfId="49071"/>
    <cellStyle name="40% - Accent1 2 3 3 2 2 2 4" xfId="35067"/>
    <cellStyle name="40% - Accent1 2 3 3 2 2 3" xfId="10555"/>
    <cellStyle name="40% - Accent1 2 3 3 2 2 3 2" xfId="24559"/>
    <cellStyle name="40% - Accent1 2 3 3 2 2 3 2 2" xfId="52573"/>
    <cellStyle name="40% - Accent1 2 3 3 2 2 3 3" xfId="38569"/>
    <cellStyle name="40% - Accent1 2 3 3 2 2 4" xfId="17556"/>
    <cellStyle name="40% - Accent1 2 3 3 2 2 4 2" xfId="45570"/>
    <cellStyle name="40% - Accent1 2 3 3 2 2 5" xfId="31566"/>
    <cellStyle name="40% - Accent1 2 3 3 2 3" xfId="5297"/>
    <cellStyle name="40% - Accent1 2 3 3 2 3 2" xfId="12304"/>
    <cellStyle name="40% - Accent1 2 3 3 2 3 2 2" xfId="26308"/>
    <cellStyle name="40% - Accent1 2 3 3 2 3 2 2 2" xfId="54322"/>
    <cellStyle name="40% - Accent1 2 3 3 2 3 2 3" xfId="40318"/>
    <cellStyle name="40% - Accent1 2 3 3 2 3 3" xfId="19305"/>
    <cellStyle name="40% - Accent1 2 3 3 2 3 3 2" xfId="47319"/>
    <cellStyle name="40% - Accent1 2 3 3 2 3 4" xfId="33315"/>
    <cellStyle name="40% - Accent1 2 3 3 2 4" xfId="8803"/>
    <cellStyle name="40% - Accent1 2 3 3 2 4 2" xfId="22807"/>
    <cellStyle name="40% - Accent1 2 3 3 2 4 2 2" xfId="50821"/>
    <cellStyle name="40% - Accent1 2 3 3 2 4 3" xfId="36817"/>
    <cellStyle name="40% - Accent1 2 3 3 2 5" xfId="15804"/>
    <cellStyle name="40% - Accent1 2 3 3 2 5 2" xfId="43818"/>
    <cellStyle name="40% - Accent1 2 3 3 2 6" xfId="29814"/>
    <cellStyle name="40% - Accent1 2 3 3 3" xfId="2670"/>
    <cellStyle name="40% - Accent1 2 3 3 3 2" xfId="6174"/>
    <cellStyle name="40% - Accent1 2 3 3 3 2 2" xfId="13181"/>
    <cellStyle name="40% - Accent1 2 3 3 3 2 2 2" xfId="27185"/>
    <cellStyle name="40% - Accent1 2 3 3 3 2 2 2 2" xfId="55199"/>
    <cellStyle name="40% - Accent1 2 3 3 3 2 2 3" xfId="41195"/>
    <cellStyle name="40% - Accent1 2 3 3 3 2 3" xfId="20182"/>
    <cellStyle name="40% - Accent1 2 3 3 3 2 3 2" xfId="48196"/>
    <cellStyle name="40% - Accent1 2 3 3 3 2 4" xfId="34192"/>
    <cellStyle name="40% - Accent1 2 3 3 3 3" xfId="9680"/>
    <cellStyle name="40% - Accent1 2 3 3 3 3 2" xfId="23684"/>
    <cellStyle name="40% - Accent1 2 3 3 3 3 2 2" xfId="51698"/>
    <cellStyle name="40% - Accent1 2 3 3 3 3 3" xfId="37694"/>
    <cellStyle name="40% - Accent1 2 3 3 3 4" xfId="16681"/>
    <cellStyle name="40% - Accent1 2 3 3 3 4 2" xfId="44695"/>
    <cellStyle name="40% - Accent1 2 3 3 3 5" xfId="30691"/>
    <cellStyle name="40% - Accent1 2 3 3 4" xfId="4422"/>
    <cellStyle name="40% - Accent1 2 3 3 4 2" xfId="11429"/>
    <cellStyle name="40% - Accent1 2 3 3 4 2 2" xfId="25433"/>
    <cellStyle name="40% - Accent1 2 3 3 4 2 2 2" xfId="53447"/>
    <cellStyle name="40% - Accent1 2 3 3 4 2 3" xfId="39443"/>
    <cellStyle name="40% - Accent1 2 3 3 4 3" xfId="18430"/>
    <cellStyle name="40% - Accent1 2 3 3 4 3 2" xfId="46444"/>
    <cellStyle name="40% - Accent1 2 3 3 4 4" xfId="32440"/>
    <cellStyle name="40% - Accent1 2 3 3 5" xfId="7928"/>
    <cellStyle name="40% - Accent1 2 3 3 5 2" xfId="21932"/>
    <cellStyle name="40% - Accent1 2 3 3 5 2 2" xfId="49946"/>
    <cellStyle name="40% - Accent1 2 3 3 5 3" xfId="35942"/>
    <cellStyle name="40% - Accent1 2 3 3 6" xfId="14929"/>
    <cellStyle name="40% - Accent1 2 3 3 6 2" xfId="42943"/>
    <cellStyle name="40% - Accent1 2 3 3 7" xfId="28939"/>
    <cellStyle name="40% - Accent1 2 3 4" xfId="1195"/>
    <cellStyle name="40% - Accent1 2 3 4 2" xfId="2963"/>
    <cellStyle name="40% - Accent1 2 3 4 2 2" xfId="6467"/>
    <cellStyle name="40% - Accent1 2 3 4 2 2 2" xfId="13474"/>
    <cellStyle name="40% - Accent1 2 3 4 2 2 2 2" xfId="27478"/>
    <cellStyle name="40% - Accent1 2 3 4 2 2 2 2 2" xfId="55492"/>
    <cellStyle name="40% - Accent1 2 3 4 2 2 2 3" xfId="41488"/>
    <cellStyle name="40% - Accent1 2 3 4 2 2 3" xfId="20475"/>
    <cellStyle name="40% - Accent1 2 3 4 2 2 3 2" xfId="48489"/>
    <cellStyle name="40% - Accent1 2 3 4 2 2 4" xfId="34485"/>
    <cellStyle name="40% - Accent1 2 3 4 2 3" xfId="9973"/>
    <cellStyle name="40% - Accent1 2 3 4 2 3 2" xfId="23977"/>
    <cellStyle name="40% - Accent1 2 3 4 2 3 2 2" xfId="51991"/>
    <cellStyle name="40% - Accent1 2 3 4 2 3 3" xfId="37987"/>
    <cellStyle name="40% - Accent1 2 3 4 2 4" xfId="16974"/>
    <cellStyle name="40% - Accent1 2 3 4 2 4 2" xfId="44988"/>
    <cellStyle name="40% - Accent1 2 3 4 2 5" xfId="30984"/>
    <cellStyle name="40% - Accent1 2 3 4 3" xfId="4715"/>
    <cellStyle name="40% - Accent1 2 3 4 3 2" xfId="11722"/>
    <cellStyle name="40% - Accent1 2 3 4 3 2 2" xfId="25726"/>
    <cellStyle name="40% - Accent1 2 3 4 3 2 2 2" xfId="53740"/>
    <cellStyle name="40% - Accent1 2 3 4 3 2 3" xfId="39736"/>
    <cellStyle name="40% - Accent1 2 3 4 3 3" xfId="18723"/>
    <cellStyle name="40% - Accent1 2 3 4 3 3 2" xfId="46737"/>
    <cellStyle name="40% - Accent1 2 3 4 3 4" xfId="32733"/>
    <cellStyle name="40% - Accent1 2 3 4 4" xfId="8221"/>
    <cellStyle name="40% - Accent1 2 3 4 4 2" xfId="22225"/>
    <cellStyle name="40% - Accent1 2 3 4 4 2 2" xfId="50239"/>
    <cellStyle name="40% - Accent1 2 3 4 4 3" xfId="36235"/>
    <cellStyle name="40% - Accent1 2 3 4 5" xfId="15222"/>
    <cellStyle name="40% - Accent1 2 3 4 5 2" xfId="43236"/>
    <cellStyle name="40% - Accent1 2 3 4 6" xfId="29232"/>
    <cellStyle name="40% - Accent1 2 3 5" xfId="2088"/>
    <cellStyle name="40% - Accent1 2 3 5 2" xfId="5592"/>
    <cellStyle name="40% - Accent1 2 3 5 2 2" xfId="12599"/>
    <cellStyle name="40% - Accent1 2 3 5 2 2 2" xfId="26603"/>
    <cellStyle name="40% - Accent1 2 3 5 2 2 2 2" xfId="54617"/>
    <cellStyle name="40% - Accent1 2 3 5 2 2 3" xfId="40613"/>
    <cellStyle name="40% - Accent1 2 3 5 2 3" xfId="19600"/>
    <cellStyle name="40% - Accent1 2 3 5 2 3 2" xfId="47614"/>
    <cellStyle name="40% - Accent1 2 3 5 2 4" xfId="33610"/>
    <cellStyle name="40% - Accent1 2 3 5 3" xfId="9098"/>
    <cellStyle name="40% - Accent1 2 3 5 3 2" xfId="23102"/>
    <cellStyle name="40% - Accent1 2 3 5 3 2 2" xfId="51116"/>
    <cellStyle name="40% - Accent1 2 3 5 3 3" xfId="37112"/>
    <cellStyle name="40% - Accent1 2 3 5 4" xfId="16099"/>
    <cellStyle name="40% - Accent1 2 3 5 4 2" xfId="44113"/>
    <cellStyle name="40% - Accent1 2 3 5 5" xfId="30109"/>
    <cellStyle name="40% - Accent1 2 3 6" xfId="3840"/>
    <cellStyle name="40% - Accent1 2 3 6 2" xfId="10847"/>
    <cellStyle name="40% - Accent1 2 3 6 2 2" xfId="24851"/>
    <cellStyle name="40% - Accent1 2 3 6 2 2 2" xfId="52865"/>
    <cellStyle name="40% - Accent1 2 3 6 2 3" xfId="38861"/>
    <cellStyle name="40% - Accent1 2 3 6 3" xfId="17848"/>
    <cellStyle name="40% - Accent1 2 3 6 3 2" xfId="45862"/>
    <cellStyle name="40% - Accent1 2 3 6 4" xfId="31858"/>
    <cellStyle name="40% - Accent1 2 3 7" xfId="7346"/>
    <cellStyle name="40% - Accent1 2 3 7 2" xfId="21350"/>
    <cellStyle name="40% - Accent1 2 3 7 2 2" xfId="49364"/>
    <cellStyle name="40% - Accent1 2 3 7 3" xfId="35360"/>
    <cellStyle name="40% - Accent1 2 3 8" xfId="14347"/>
    <cellStyle name="40% - Accent1 2 3 8 2" xfId="42361"/>
    <cellStyle name="40% - Accent1 2 3 9" xfId="28357"/>
    <cellStyle name="40% - Accent1 2 4" xfId="414"/>
    <cellStyle name="40% - Accent1 2 4 2" xfId="705"/>
    <cellStyle name="40% - Accent1 2 4 2 2" xfId="1583"/>
    <cellStyle name="40% - Accent1 2 4 2 2 2" xfId="3351"/>
    <cellStyle name="40% - Accent1 2 4 2 2 2 2" xfId="6855"/>
    <cellStyle name="40% - Accent1 2 4 2 2 2 2 2" xfId="13862"/>
    <cellStyle name="40% - Accent1 2 4 2 2 2 2 2 2" xfId="27866"/>
    <cellStyle name="40% - Accent1 2 4 2 2 2 2 2 2 2" xfId="55880"/>
    <cellStyle name="40% - Accent1 2 4 2 2 2 2 2 3" xfId="41876"/>
    <cellStyle name="40% - Accent1 2 4 2 2 2 2 3" xfId="20863"/>
    <cellStyle name="40% - Accent1 2 4 2 2 2 2 3 2" xfId="48877"/>
    <cellStyle name="40% - Accent1 2 4 2 2 2 2 4" xfId="34873"/>
    <cellStyle name="40% - Accent1 2 4 2 2 2 3" xfId="10361"/>
    <cellStyle name="40% - Accent1 2 4 2 2 2 3 2" xfId="24365"/>
    <cellStyle name="40% - Accent1 2 4 2 2 2 3 2 2" xfId="52379"/>
    <cellStyle name="40% - Accent1 2 4 2 2 2 3 3" xfId="38375"/>
    <cellStyle name="40% - Accent1 2 4 2 2 2 4" xfId="17362"/>
    <cellStyle name="40% - Accent1 2 4 2 2 2 4 2" xfId="45376"/>
    <cellStyle name="40% - Accent1 2 4 2 2 2 5" xfId="31372"/>
    <cellStyle name="40% - Accent1 2 4 2 2 3" xfId="5103"/>
    <cellStyle name="40% - Accent1 2 4 2 2 3 2" xfId="12110"/>
    <cellStyle name="40% - Accent1 2 4 2 2 3 2 2" xfId="26114"/>
    <cellStyle name="40% - Accent1 2 4 2 2 3 2 2 2" xfId="54128"/>
    <cellStyle name="40% - Accent1 2 4 2 2 3 2 3" xfId="40124"/>
    <cellStyle name="40% - Accent1 2 4 2 2 3 3" xfId="19111"/>
    <cellStyle name="40% - Accent1 2 4 2 2 3 3 2" xfId="47125"/>
    <cellStyle name="40% - Accent1 2 4 2 2 3 4" xfId="33121"/>
    <cellStyle name="40% - Accent1 2 4 2 2 4" xfId="8609"/>
    <cellStyle name="40% - Accent1 2 4 2 2 4 2" xfId="22613"/>
    <cellStyle name="40% - Accent1 2 4 2 2 4 2 2" xfId="50627"/>
    <cellStyle name="40% - Accent1 2 4 2 2 4 3" xfId="36623"/>
    <cellStyle name="40% - Accent1 2 4 2 2 5" xfId="15610"/>
    <cellStyle name="40% - Accent1 2 4 2 2 5 2" xfId="43624"/>
    <cellStyle name="40% - Accent1 2 4 2 2 6" xfId="29620"/>
    <cellStyle name="40% - Accent1 2 4 2 3" xfId="2476"/>
    <cellStyle name="40% - Accent1 2 4 2 3 2" xfId="5980"/>
    <cellStyle name="40% - Accent1 2 4 2 3 2 2" xfId="12987"/>
    <cellStyle name="40% - Accent1 2 4 2 3 2 2 2" xfId="26991"/>
    <cellStyle name="40% - Accent1 2 4 2 3 2 2 2 2" xfId="55005"/>
    <cellStyle name="40% - Accent1 2 4 2 3 2 2 3" xfId="41001"/>
    <cellStyle name="40% - Accent1 2 4 2 3 2 3" xfId="19988"/>
    <cellStyle name="40% - Accent1 2 4 2 3 2 3 2" xfId="48002"/>
    <cellStyle name="40% - Accent1 2 4 2 3 2 4" xfId="33998"/>
    <cellStyle name="40% - Accent1 2 4 2 3 3" xfId="9486"/>
    <cellStyle name="40% - Accent1 2 4 2 3 3 2" xfId="23490"/>
    <cellStyle name="40% - Accent1 2 4 2 3 3 2 2" xfId="51504"/>
    <cellStyle name="40% - Accent1 2 4 2 3 3 3" xfId="37500"/>
    <cellStyle name="40% - Accent1 2 4 2 3 4" xfId="16487"/>
    <cellStyle name="40% - Accent1 2 4 2 3 4 2" xfId="44501"/>
    <cellStyle name="40% - Accent1 2 4 2 3 5" xfId="30497"/>
    <cellStyle name="40% - Accent1 2 4 2 4" xfId="4228"/>
    <cellStyle name="40% - Accent1 2 4 2 4 2" xfId="11235"/>
    <cellStyle name="40% - Accent1 2 4 2 4 2 2" xfId="25239"/>
    <cellStyle name="40% - Accent1 2 4 2 4 2 2 2" xfId="53253"/>
    <cellStyle name="40% - Accent1 2 4 2 4 2 3" xfId="39249"/>
    <cellStyle name="40% - Accent1 2 4 2 4 3" xfId="18236"/>
    <cellStyle name="40% - Accent1 2 4 2 4 3 2" xfId="46250"/>
    <cellStyle name="40% - Accent1 2 4 2 4 4" xfId="32246"/>
    <cellStyle name="40% - Accent1 2 4 2 5" xfId="7734"/>
    <cellStyle name="40% - Accent1 2 4 2 5 2" xfId="21738"/>
    <cellStyle name="40% - Accent1 2 4 2 5 2 2" xfId="49752"/>
    <cellStyle name="40% - Accent1 2 4 2 5 3" xfId="35748"/>
    <cellStyle name="40% - Accent1 2 4 2 6" xfId="14735"/>
    <cellStyle name="40% - Accent1 2 4 2 6 2" xfId="42749"/>
    <cellStyle name="40% - Accent1 2 4 2 7" xfId="28745"/>
    <cellStyle name="40% - Accent1 2 4 3" xfId="996"/>
    <cellStyle name="40% - Accent1 2 4 3 2" xfId="1874"/>
    <cellStyle name="40% - Accent1 2 4 3 2 2" xfId="3642"/>
    <cellStyle name="40% - Accent1 2 4 3 2 2 2" xfId="7146"/>
    <cellStyle name="40% - Accent1 2 4 3 2 2 2 2" xfId="14153"/>
    <cellStyle name="40% - Accent1 2 4 3 2 2 2 2 2" xfId="28157"/>
    <cellStyle name="40% - Accent1 2 4 3 2 2 2 2 2 2" xfId="56171"/>
    <cellStyle name="40% - Accent1 2 4 3 2 2 2 2 3" xfId="42167"/>
    <cellStyle name="40% - Accent1 2 4 3 2 2 2 3" xfId="21154"/>
    <cellStyle name="40% - Accent1 2 4 3 2 2 2 3 2" xfId="49168"/>
    <cellStyle name="40% - Accent1 2 4 3 2 2 2 4" xfId="35164"/>
    <cellStyle name="40% - Accent1 2 4 3 2 2 3" xfId="10652"/>
    <cellStyle name="40% - Accent1 2 4 3 2 2 3 2" xfId="24656"/>
    <cellStyle name="40% - Accent1 2 4 3 2 2 3 2 2" xfId="52670"/>
    <cellStyle name="40% - Accent1 2 4 3 2 2 3 3" xfId="38666"/>
    <cellStyle name="40% - Accent1 2 4 3 2 2 4" xfId="17653"/>
    <cellStyle name="40% - Accent1 2 4 3 2 2 4 2" xfId="45667"/>
    <cellStyle name="40% - Accent1 2 4 3 2 2 5" xfId="31663"/>
    <cellStyle name="40% - Accent1 2 4 3 2 3" xfId="5394"/>
    <cellStyle name="40% - Accent1 2 4 3 2 3 2" xfId="12401"/>
    <cellStyle name="40% - Accent1 2 4 3 2 3 2 2" xfId="26405"/>
    <cellStyle name="40% - Accent1 2 4 3 2 3 2 2 2" xfId="54419"/>
    <cellStyle name="40% - Accent1 2 4 3 2 3 2 3" xfId="40415"/>
    <cellStyle name="40% - Accent1 2 4 3 2 3 3" xfId="19402"/>
    <cellStyle name="40% - Accent1 2 4 3 2 3 3 2" xfId="47416"/>
    <cellStyle name="40% - Accent1 2 4 3 2 3 4" xfId="33412"/>
    <cellStyle name="40% - Accent1 2 4 3 2 4" xfId="8900"/>
    <cellStyle name="40% - Accent1 2 4 3 2 4 2" xfId="22904"/>
    <cellStyle name="40% - Accent1 2 4 3 2 4 2 2" xfId="50918"/>
    <cellStyle name="40% - Accent1 2 4 3 2 4 3" xfId="36914"/>
    <cellStyle name="40% - Accent1 2 4 3 2 5" xfId="15901"/>
    <cellStyle name="40% - Accent1 2 4 3 2 5 2" xfId="43915"/>
    <cellStyle name="40% - Accent1 2 4 3 2 6" xfId="29911"/>
    <cellStyle name="40% - Accent1 2 4 3 3" xfId="2767"/>
    <cellStyle name="40% - Accent1 2 4 3 3 2" xfId="6271"/>
    <cellStyle name="40% - Accent1 2 4 3 3 2 2" xfId="13278"/>
    <cellStyle name="40% - Accent1 2 4 3 3 2 2 2" xfId="27282"/>
    <cellStyle name="40% - Accent1 2 4 3 3 2 2 2 2" xfId="55296"/>
    <cellStyle name="40% - Accent1 2 4 3 3 2 2 3" xfId="41292"/>
    <cellStyle name="40% - Accent1 2 4 3 3 2 3" xfId="20279"/>
    <cellStyle name="40% - Accent1 2 4 3 3 2 3 2" xfId="48293"/>
    <cellStyle name="40% - Accent1 2 4 3 3 2 4" xfId="34289"/>
    <cellStyle name="40% - Accent1 2 4 3 3 3" xfId="9777"/>
    <cellStyle name="40% - Accent1 2 4 3 3 3 2" xfId="23781"/>
    <cellStyle name="40% - Accent1 2 4 3 3 3 2 2" xfId="51795"/>
    <cellStyle name="40% - Accent1 2 4 3 3 3 3" xfId="37791"/>
    <cellStyle name="40% - Accent1 2 4 3 3 4" xfId="16778"/>
    <cellStyle name="40% - Accent1 2 4 3 3 4 2" xfId="44792"/>
    <cellStyle name="40% - Accent1 2 4 3 3 5" xfId="30788"/>
    <cellStyle name="40% - Accent1 2 4 3 4" xfId="4519"/>
    <cellStyle name="40% - Accent1 2 4 3 4 2" xfId="11526"/>
    <cellStyle name="40% - Accent1 2 4 3 4 2 2" xfId="25530"/>
    <cellStyle name="40% - Accent1 2 4 3 4 2 2 2" xfId="53544"/>
    <cellStyle name="40% - Accent1 2 4 3 4 2 3" xfId="39540"/>
    <cellStyle name="40% - Accent1 2 4 3 4 3" xfId="18527"/>
    <cellStyle name="40% - Accent1 2 4 3 4 3 2" xfId="46541"/>
    <cellStyle name="40% - Accent1 2 4 3 4 4" xfId="32537"/>
    <cellStyle name="40% - Accent1 2 4 3 5" xfId="8025"/>
    <cellStyle name="40% - Accent1 2 4 3 5 2" xfId="22029"/>
    <cellStyle name="40% - Accent1 2 4 3 5 2 2" xfId="50043"/>
    <cellStyle name="40% - Accent1 2 4 3 5 3" xfId="36039"/>
    <cellStyle name="40% - Accent1 2 4 3 6" xfId="15026"/>
    <cellStyle name="40% - Accent1 2 4 3 6 2" xfId="43040"/>
    <cellStyle name="40% - Accent1 2 4 3 7" xfId="29036"/>
    <cellStyle name="40% - Accent1 2 4 4" xfId="1292"/>
    <cellStyle name="40% - Accent1 2 4 4 2" xfId="3060"/>
    <cellStyle name="40% - Accent1 2 4 4 2 2" xfId="6564"/>
    <cellStyle name="40% - Accent1 2 4 4 2 2 2" xfId="13571"/>
    <cellStyle name="40% - Accent1 2 4 4 2 2 2 2" xfId="27575"/>
    <cellStyle name="40% - Accent1 2 4 4 2 2 2 2 2" xfId="55589"/>
    <cellStyle name="40% - Accent1 2 4 4 2 2 2 3" xfId="41585"/>
    <cellStyle name="40% - Accent1 2 4 4 2 2 3" xfId="20572"/>
    <cellStyle name="40% - Accent1 2 4 4 2 2 3 2" xfId="48586"/>
    <cellStyle name="40% - Accent1 2 4 4 2 2 4" xfId="34582"/>
    <cellStyle name="40% - Accent1 2 4 4 2 3" xfId="10070"/>
    <cellStyle name="40% - Accent1 2 4 4 2 3 2" xfId="24074"/>
    <cellStyle name="40% - Accent1 2 4 4 2 3 2 2" xfId="52088"/>
    <cellStyle name="40% - Accent1 2 4 4 2 3 3" xfId="38084"/>
    <cellStyle name="40% - Accent1 2 4 4 2 4" xfId="17071"/>
    <cellStyle name="40% - Accent1 2 4 4 2 4 2" xfId="45085"/>
    <cellStyle name="40% - Accent1 2 4 4 2 5" xfId="31081"/>
    <cellStyle name="40% - Accent1 2 4 4 3" xfId="4812"/>
    <cellStyle name="40% - Accent1 2 4 4 3 2" xfId="11819"/>
    <cellStyle name="40% - Accent1 2 4 4 3 2 2" xfId="25823"/>
    <cellStyle name="40% - Accent1 2 4 4 3 2 2 2" xfId="53837"/>
    <cellStyle name="40% - Accent1 2 4 4 3 2 3" xfId="39833"/>
    <cellStyle name="40% - Accent1 2 4 4 3 3" xfId="18820"/>
    <cellStyle name="40% - Accent1 2 4 4 3 3 2" xfId="46834"/>
    <cellStyle name="40% - Accent1 2 4 4 3 4" xfId="32830"/>
    <cellStyle name="40% - Accent1 2 4 4 4" xfId="8318"/>
    <cellStyle name="40% - Accent1 2 4 4 4 2" xfId="22322"/>
    <cellStyle name="40% - Accent1 2 4 4 4 2 2" xfId="50336"/>
    <cellStyle name="40% - Accent1 2 4 4 4 3" xfId="36332"/>
    <cellStyle name="40% - Accent1 2 4 4 5" xfId="15319"/>
    <cellStyle name="40% - Accent1 2 4 4 5 2" xfId="43333"/>
    <cellStyle name="40% - Accent1 2 4 4 6" xfId="29329"/>
    <cellStyle name="40% - Accent1 2 4 5" xfId="2185"/>
    <cellStyle name="40% - Accent1 2 4 5 2" xfId="5689"/>
    <cellStyle name="40% - Accent1 2 4 5 2 2" xfId="12696"/>
    <cellStyle name="40% - Accent1 2 4 5 2 2 2" xfId="26700"/>
    <cellStyle name="40% - Accent1 2 4 5 2 2 2 2" xfId="54714"/>
    <cellStyle name="40% - Accent1 2 4 5 2 2 3" xfId="40710"/>
    <cellStyle name="40% - Accent1 2 4 5 2 3" xfId="19697"/>
    <cellStyle name="40% - Accent1 2 4 5 2 3 2" xfId="47711"/>
    <cellStyle name="40% - Accent1 2 4 5 2 4" xfId="33707"/>
    <cellStyle name="40% - Accent1 2 4 5 3" xfId="9195"/>
    <cellStyle name="40% - Accent1 2 4 5 3 2" xfId="23199"/>
    <cellStyle name="40% - Accent1 2 4 5 3 2 2" xfId="51213"/>
    <cellStyle name="40% - Accent1 2 4 5 3 3" xfId="37209"/>
    <cellStyle name="40% - Accent1 2 4 5 4" xfId="16196"/>
    <cellStyle name="40% - Accent1 2 4 5 4 2" xfId="44210"/>
    <cellStyle name="40% - Accent1 2 4 5 5" xfId="30206"/>
    <cellStyle name="40% - Accent1 2 4 6" xfId="3937"/>
    <cellStyle name="40% - Accent1 2 4 6 2" xfId="10944"/>
    <cellStyle name="40% - Accent1 2 4 6 2 2" xfId="24948"/>
    <cellStyle name="40% - Accent1 2 4 6 2 2 2" xfId="52962"/>
    <cellStyle name="40% - Accent1 2 4 6 2 3" xfId="38958"/>
    <cellStyle name="40% - Accent1 2 4 6 3" xfId="17945"/>
    <cellStyle name="40% - Accent1 2 4 6 3 2" xfId="45959"/>
    <cellStyle name="40% - Accent1 2 4 6 4" xfId="31955"/>
    <cellStyle name="40% - Accent1 2 4 7" xfId="7443"/>
    <cellStyle name="40% - Accent1 2 4 7 2" xfId="21447"/>
    <cellStyle name="40% - Accent1 2 4 7 2 2" xfId="49461"/>
    <cellStyle name="40% - Accent1 2 4 7 3" xfId="35457"/>
    <cellStyle name="40% - Accent1 2 4 8" xfId="14444"/>
    <cellStyle name="40% - Accent1 2 4 8 2" xfId="42458"/>
    <cellStyle name="40% - Accent1 2 4 9" xfId="28454"/>
    <cellStyle name="40% - Accent1 2 5" xfId="511"/>
    <cellStyle name="40% - Accent1 2 5 2" xfId="1389"/>
    <cellStyle name="40% - Accent1 2 5 2 2" xfId="3157"/>
    <cellStyle name="40% - Accent1 2 5 2 2 2" xfId="6661"/>
    <cellStyle name="40% - Accent1 2 5 2 2 2 2" xfId="13668"/>
    <cellStyle name="40% - Accent1 2 5 2 2 2 2 2" xfId="27672"/>
    <cellStyle name="40% - Accent1 2 5 2 2 2 2 2 2" xfId="55686"/>
    <cellStyle name="40% - Accent1 2 5 2 2 2 2 3" xfId="41682"/>
    <cellStyle name="40% - Accent1 2 5 2 2 2 3" xfId="20669"/>
    <cellStyle name="40% - Accent1 2 5 2 2 2 3 2" xfId="48683"/>
    <cellStyle name="40% - Accent1 2 5 2 2 2 4" xfId="34679"/>
    <cellStyle name="40% - Accent1 2 5 2 2 3" xfId="10167"/>
    <cellStyle name="40% - Accent1 2 5 2 2 3 2" xfId="24171"/>
    <cellStyle name="40% - Accent1 2 5 2 2 3 2 2" xfId="52185"/>
    <cellStyle name="40% - Accent1 2 5 2 2 3 3" xfId="38181"/>
    <cellStyle name="40% - Accent1 2 5 2 2 4" xfId="17168"/>
    <cellStyle name="40% - Accent1 2 5 2 2 4 2" xfId="45182"/>
    <cellStyle name="40% - Accent1 2 5 2 2 5" xfId="31178"/>
    <cellStyle name="40% - Accent1 2 5 2 3" xfId="4909"/>
    <cellStyle name="40% - Accent1 2 5 2 3 2" xfId="11916"/>
    <cellStyle name="40% - Accent1 2 5 2 3 2 2" xfId="25920"/>
    <cellStyle name="40% - Accent1 2 5 2 3 2 2 2" xfId="53934"/>
    <cellStyle name="40% - Accent1 2 5 2 3 2 3" xfId="39930"/>
    <cellStyle name="40% - Accent1 2 5 2 3 3" xfId="18917"/>
    <cellStyle name="40% - Accent1 2 5 2 3 3 2" xfId="46931"/>
    <cellStyle name="40% - Accent1 2 5 2 3 4" xfId="32927"/>
    <cellStyle name="40% - Accent1 2 5 2 4" xfId="8415"/>
    <cellStyle name="40% - Accent1 2 5 2 4 2" xfId="22419"/>
    <cellStyle name="40% - Accent1 2 5 2 4 2 2" xfId="50433"/>
    <cellStyle name="40% - Accent1 2 5 2 4 3" xfId="36429"/>
    <cellStyle name="40% - Accent1 2 5 2 5" xfId="15416"/>
    <cellStyle name="40% - Accent1 2 5 2 5 2" xfId="43430"/>
    <cellStyle name="40% - Accent1 2 5 2 6" xfId="29426"/>
    <cellStyle name="40% - Accent1 2 5 3" xfId="2282"/>
    <cellStyle name="40% - Accent1 2 5 3 2" xfId="5786"/>
    <cellStyle name="40% - Accent1 2 5 3 2 2" xfId="12793"/>
    <cellStyle name="40% - Accent1 2 5 3 2 2 2" xfId="26797"/>
    <cellStyle name="40% - Accent1 2 5 3 2 2 2 2" xfId="54811"/>
    <cellStyle name="40% - Accent1 2 5 3 2 2 3" xfId="40807"/>
    <cellStyle name="40% - Accent1 2 5 3 2 3" xfId="19794"/>
    <cellStyle name="40% - Accent1 2 5 3 2 3 2" xfId="47808"/>
    <cellStyle name="40% - Accent1 2 5 3 2 4" xfId="33804"/>
    <cellStyle name="40% - Accent1 2 5 3 3" xfId="9292"/>
    <cellStyle name="40% - Accent1 2 5 3 3 2" xfId="23296"/>
    <cellStyle name="40% - Accent1 2 5 3 3 2 2" xfId="51310"/>
    <cellStyle name="40% - Accent1 2 5 3 3 3" xfId="37306"/>
    <cellStyle name="40% - Accent1 2 5 3 4" xfId="16293"/>
    <cellStyle name="40% - Accent1 2 5 3 4 2" xfId="44307"/>
    <cellStyle name="40% - Accent1 2 5 3 5" xfId="30303"/>
    <cellStyle name="40% - Accent1 2 5 4" xfId="4034"/>
    <cellStyle name="40% - Accent1 2 5 4 2" xfId="11041"/>
    <cellStyle name="40% - Accent1 2 5 4 2 2" xfId="25045"/>
    <cellStyle name="40% - Accent1 2 5 4 2 2 2" xfId="53059"/>
    <cellStyle name="40% - Accent1 2 5 4 2 3" xfId="39055"/>
    <cellStyle name="40% - Accent1 2 5 4 3" xfId="18042"/>
    <cellStyle name="40% - Accent1 2 5 4 3 2" xfId="46056"/>
    <cellStyle name="40% - Accent1 2 5 4 4" xfId="32052"/>
    <cellStyle name="40% - Accent1 2 5 5" xfId="7540"/>
    <cellStyle name="40% - Accent1 2 5 5 2" xfId="21544"/>
    <cellStyle name="40% - Accent1 2 5 5 2 2" xfId="49558"/>
    <cellStyle name="40% - Accent1 2 5 5 3" xfId="35554"/>
    <cellStyle name="40% - Accent1 2 5 6" xfId="14541"/>
    <cellStyle name="40% - Accent1 2 5 6 2" xfId="42555"/>
    <cellStyle name="40% - Accent1 2 5 7" xfId="28551"/>
    <cellStyle name="40% - Accent1 2 6" xfId="802"/>
    <cellStyle name="40% - Accent1 2 6 2" xfId="1680"/>
    <cellStyle name="40% - Accent1 2 6 2 2" xfId="3448"/>
    <cellStyle name="40% - Accent1 2 6 2 2 2" xfId="6952"/>
    <cellStyle name="40% - Accent1 2 6 2 2 2 2" xfId="13959"/>
    <cellStyle name="40% - Accent1 2 6 2 2 2 2 2" xfId="27963"/>
    <cellStyle name="40% - Accent1 2 6 2 2 2 2 2 2" xfId="55977"/>
    <cellStyle name="40% - Accent1 2 6 2 2 2 2 3" xfId="41973"/>
    <cellStyle name="40% - Accent1 2 6 2 2 2 3" xfId="20960"/>
    <cellStyle name="40% - Accent1 2 6 2 2 2 3 2" xfId="48974"/>
    <cellStyle name="40% - Accent1 2 6 2 2 2 4" xfId="34970"/>
    <cellStyle name="40% - Accent1 2 6 2 2 3" xfId="10458"/>
    <cellStyle name="40% - Accent1 2 6 2 2 3 2" xfId="24462"/>
    <cellStyle name="40% - Accent1 2 6 2 2 3 2 2" xfId="52476"/>
    <cellStyle name="40% - Accent1 2 6 2 2 3 3" xfId="38472"/>
    <cellStyle name="40% - Accent1 2 6 2 2 4" xfId="17459"/>
    <cellStyle name="40% - Accent1 2 6 2 2 4 2" xfId="45473"/>
    <cellStyle name="40% - Accent1 2 6 2 2 5" xfId="31469"/>
    <cellStyle name="40% - Accent1 2 6 2 3" xfId="5200"/>
    <cellStyle name="40% - Accent1 2 6 2 3 2" xfId="12207"/>
    <cellStyle name="40% - Accent1 2 6 2 3 2 2" xfId="26211"/>
    <cellStyle name="40% - Accent1 2 6 2 3 2 2 2" xfId="54225"/>
    <cellStyle name="40% - Accent1 2 6 2 3 2 3" xfId="40221"/>
    <cellStyle name="40% - Accent1 2 6 2 3 3" xfId="19208"/>
    <cellStyle name="40% - Accent1 2 6 2 3 3 2" xfId="47222"/>
    <cellStyle name="40% - Accent1 2 6 2 3 4" xfId="33218"/>
    <cellStyle name="40% - Accent1 2 6 2 4" xfId="8706"/>
    <cellStyle name="40% - Accent1 2 6 2 4 2" xfId="22710"/>
    <cellStyle name="40% - Accent1 2 6 2 4 2 2" xfId="50724"/>
    <cellStyle name="40% - Accent1 2 6 2 4 3" xfId="36720"/>
    <cellStyle name="40% - Accent1 2 6 2 5" xfId="15707"/>
    <cellStyle name="40% - Accent1 2 6 2 5 2" xfId="43721"/>
    <cellStyle name="40% - Accent1 2 6 2 6" xfId="29717"/>
    <cellStyle name="40% - Accent1 2 6 3" xfId="2573"/>
    <cellStyle name="40% - Accent1 2 6 3 2" xfId="6077"/>
    <cellStyle name="40% - Accent1 2 6 3 2 2" xfId="13084"/>
    <cellStyle name="40% - Accent1 2 6 3 2 2 2" xfId="27088"/>
    <cellStyle name="40% - Accent1 2 6 3 2 2 2 2" xfId="55102"/>
    <cellStyle name="40% - Accent1 2 6 3 2 2 3" xfId="41098"/>
    <cellStyle name="40% - Accent1 2 6 3 2 3" xfId="20085"/>
    <cellStyle name="40% - Accent1 2 6 3 2 3 2" xfId="48099"/>
    <cellStyle name="40% - Accent1 2 6 3 2 4" xfId="34095"/>
    <cellStyle name="40% - Accent1 2 6 3 3" xfId="9583"/>
    <cellStyle name="40% - Accent1 2 6 3 3 2" xfId="23587"/>
    <cellStyle name="40% - Accent1 2 6 3 3 2 2" xfId="51601"/>
    <cellStyle name="40% - Accent1 2 6 3 3 3" xfId="37597"/>
    <cellStyle name="40% - Accent1 2 6 3 4" xfId="16584"/>
    <cellStyle name="40% - Accent1 2 6 3 4 2" xfId="44598"/>
    <cellStyle name="40% - Accent1 2 6 3 5" xfId="30594"/>
    <cellStyle name="40% - Accent1 2 6 4" xfId="4325"/>
    <cellStyle name="40% - Accent1 2 6 4 2" xfId="11332"/>
    <cellStyle name="40% - Accent1 2 6 4 2 2" xfId="25336"/>
    <cellStyle name="40% - Accent1 2 6 4 2 2 2" xfId="53350"/>
    <cellStyle name="40% - Accent1 2 6 4 2 3" xfId="39346"/>
    <cellStyle name="40% - Accent1 2 6 4 3" xfId="18333"/>
    <cellStyle name="40% - Accent1 2 6 4 3 2" xfId="46347"/>
    <cellStyle name="40% - Accent1 2 6 4 4" xfId="32343"/>
    <cellStyle name="40% - Accent1 2 6 5" xfId="7831"/>
    <cellStyle name="40% - Accent1 2 6 5 2" xfId="21835"/>
    <cellStyle name="40% - Accent1 2 6 5 2 2" xfId="49849"/>
    <cellStyle name="40% - Accent1 2 6 5 3" xfId="35845"/>
    <cellStyle name="40% - Accent1 2 6 6" xfId="14832"/>
    <cellStyle name="40% - Accent1 2 6 6 2" xfId="42846"/>
    <cellStyle name="40% - Accent1 2 6 7" xfId="28842"/>
    <cellStyle name="40% - Accent1 2 7" xfId="1098"/>
    <cellStyle name="40% - Accent1 2 7 2" xfId="2866"/>
    <cellStyle name="40% - Accent1 2 7 2 2" xfId="6370"/>
    <cellStyle name="40% - Accent1 2 7 2 2 2" xfId="13377"/>
    <cellStyle name="40% - Accent1 2 7 2 2 2 2" xfId="27381"/>
    <cellStyle name="40% - Accent1 2 7 2 2 2 2 2" xfId="55395"/>
    <cellStyle name="40% - Accent1 2 7 2 2 2 3" xfId="41391"/>
    <cellStyle name="40% - Accent1 2 7 2 2 3" xfId="20378"/>
    <cellStyle name="40% - Accent1 2 7 2 2 3 2" xfId="48392"/>
    <cellStyle name="40% - Accent1 2 7 2 2 4" xfId="34388"/>
    <cellStyle name="40% - Accent1 2 7 2 3" xfId="9876"/>
    <cellStyle name="40% - Accent1 2 7 2 3 2" xfId="23880"/>
    <cellStyle name="40% - Accent1 2 7 2 3 2 2" xfId="51894"/>
    <cellStyle name="40% - Accent1 2 7 2 3 3" xfId="37890"/>
    <cellStyle name="40% - Accent1 2 7 2 4" xfId="16877"/>
    <cellStyle name="40% - Accent1 2 7 2 4 2" xfId="44891"/>
    <cellStyle name="40% - Accent1 2 7 2 5" xfId="30887"/>
    <cellStyle name="40% - Accent1 2 7 3" xfId="4618"/>
    <cellStyle name="40% - Accent1 2 7 3 2" xfId="11625"/>
    <cellStyle name="40% - Accent1 2 7 3 2 2" xfId="25629"/>
    <cellStyle name="40% - Accent1 2 7 3 2 2 2" xfId="53643"/>
    <cellStyle name="40% - Accent1 2 7 3 2 3" xfId="39639"/>
    <cellStyle name="40% - Accent1 2 7 3 3" xfId="18626"/>
    <cellStyle name="40% - Accent1 2 7 3 3 2" xfId="46640"/>
    <cellStyle name="40% - Accent1 2 7 3 4" xfId="32636"/>
    <cellStyle name="40% - Accent1 2 7 4" xfId="8124"/>
    <cellStyle name="40% - Accent1 2 7 4 2" xfId="22128"/>
    <cellStyle name="40% - Accent1 2 7 4 2 2" xfId="50142"/>
    <cellStyle name="40% - Accent1 2 7 4 3" xfId="36138"/>
    <cellStyle name="40% - Accent1 2 7 5" xfId="15125"/>
    <cellStyle name="40% - Accent1 2 7 5 2" xfId="43139"/>
    <cellStyle name="40% - Accent1 2 7 6" xfId="29135"/>
    <cellStyle name="40% - Accent1 2 8" xfId="1959"/>
    <cellStyle name="40% - Accent1 2 8 2" xfId="5478"/>
    <cellStyle name="40% - Accent1 2 8 2 2" xfId="12485"/>
    <cellStyle name="40% - Accent1 2 8 2 2 2" xfId="26489"/>
    <cellStyle name="40% - Accent1 2 8 2 2 2 2" xfId="54503"/>
    <cellStyle name="40% - Accent1 2 8 2 2 3" xfId="40499"/>
    <cellStyle name="40% - Accent1 2 8 2 3" xfId="19486"/>
    <cellStyle name="40% - Accent1 2 8 2 3 2" xfId="47500"/>
    <cellStyle name="40% - Accent1 2 8 2 4" xfId="33496"/>
    <cellStyle name="40% - Accent1 2 8 3" xfId="8984"/>
    <cellStyle name="40% - Accent1 2 8 3 2" xfId="22988"/>
    <cellStyle name="40% - Accent1 2 8 3 2 2" xfId="51002"/>
    <cellStyle name="40% - Accent1 2 8 3 3" xfId="36998"/>
    <cellStyle name="40% - Accent1 2 8 4" xfId="15985"/>
    <cellStyle name="40% - Accent1 2 8 4 2" xfId="43999"/>
    <cellStyle name="40% - Accent1 2 8 5" xfId="29995"/>
    <cellStyle name="40% - Accent1 2 9" xfId="3743"/>
    <cellStyle name="40% - Accent1 2 9 2" xfId="10750"/>
    <cellStyle name="40% - Accent1 2 9 2 2" xfId="24754"/>
    <cellStyle name="40% - Accent1 2 9 2 2 2" xfId="52768"/>
    <cellStyle name="40% - Accent1 2 9 2 3" xfId="38764"/>
    <cellStyle name="40% - Accent1 2 9 3" xfId="17751"/>
    <cellStyle name="40% - Accent1 2 9 3 2" xfId="45765"/>
    <cellStyle name="40% - Accent1 2 9 4" xfId="31761"/>
    <cellStyle name="40% - Accent1 3" xfId="169"/>
    <cellStyle name="40% - Accent1 3 10" xfId="7233"/>
    <cellStyle name="40% - Accent1 3 10 2" xfId="21237"/>
    <cellStyle name="40% - Accent1 3 10 2 2" xfId="49251"/>
    <cellStyle name="40% - Accent1 3 10 3" xfId="35247"/>
    <cellStyle name="40% - Accent1 3 11" xfId="14234"/>
    <cellStyle name="40% - Accent1 3 11 2" xfId="42248"/>
    <cellStyle name="40% - Accent1 3 12" xfId="28244"/>
    <cellStyle name="40% - Accent1 3 13" xfId="56359"/>
    <cellStyle name="40% - Accent1 3 2" xfId="225"/>
    <cellStyle name="40% - Accent1 3 2 10" xfId="14283"/>
    <cellStyle name="40% - Accent1 3 2 10 2" xfId="42297"/>
    <cellStyle name="40% - Accent1 3 2 11" xfId="28293"/>
    <cellStyle name="40% - Accent1 3 2 2" xfId="350"/>
    <cellStyle name="40% - Accent1 3 2 2 2" xfId="641"/>
    <cellStyle name="40% - Accent1 3 2 2 2 2" xfId="1519"/>
    <cellStyle name="40% - Accent1 3 2 2 2 2 2" xfId="3287"/>
    <cellStyle name="40% - Accent1 3 2 2 2 2 2 2" xfId="6791"/>
    <cellStyle name="40% - Accent1 3 2 2 2 2 2 2 2" xfId="13798"/>
    <cellStyle name="40% - Accent1 3 2 2 2 2 2 2 2 2" xfId="27802"/>
    <cellStyle name="40% - Accent1 3 2 2 2 2 2 2 2 2 2" xfId="55816"/>
    <cellStyle name="40% - Accent1 3 2 2 2 2 2 2 2 3" xfId="41812"/>
    <cellStyle name="40% - Accent1 3 2 2 2 2 2 2 3" xfId="20799"/>
    <cellStyle name="40% - Accent1 3 2 2 2 2 2 2 3 2" xfId="48813"/>
    <cellStyle name="40% - Accent1 3 2 2 2 2 2 2 4" xfId="34809"/>
    <cellStyle name="40% - Accent1 3 2 2 2 2 2 3" xfId="10297"/>
    <cellStyle name="40% - Accent1 3 2 2 2 2 2 3 2" xfId="24301"/>
    <cellStyle name="40% - Accent1 3 2 2 2 2 2 3 2 2" xfId="52315"/>
    <cellStyle name="40% - Accent1 3 2 2 2 2 2 3 3" xfId="38311"/>
    <cellStyle name="40% - Accent1 3 2 2 2 2 2 4" xfId="17298"/>
    <cellStyle name="40% - Accent1 3 2 2 2 2 2 4 2" xfId="45312"/>
    <cellStyle name="40% - Accent1 3 2 2 2 2 2 5" xfId="31308"/>
    <cellStyle name="40% - Accent1 3 2 2 2 2 3" xfId="5039"/>
    <cellStyle name="40% - Accent1 3 2 2 2 2 3 2" xfId="12046"/>
    <cellStyle name="40% - Accent1 3 2 2 2 2 3 2 2" xfId="26050"/>
    <cellStyle name="40% - Accent1 3 2 2 2 2 3 2 2 2" xfId="54064"/>
    <cellStyle name="40% - Accent1 3 2 2 2 2 3 2 3" xfId="40060"/>
    <cellStyle name="40% - Accent1 3 2 2 2 2 3 3" xfId="19047"/>
    <cellStyle name="40% - Accent1 3 2 2 2 2 3 3 2" xfId="47061"/>
    <cellStyle name="40% - Accent1 3 2 2 2 2 3 4" xfId="33057"/>
    <cellStyle name="40% - Accent1 3 2 2 2 2 4" xfId="8545"/>
    <cellStyle name="40% - Accent1 3 2 2 2 2 4 2" xfId="22549"/>
    <cellStyle name="40% - Accent1 3 2 2 2 2 4 2 2" xfId="50563"/>
    <cellStyle name="40% - Accent1 3 2 2 2 2 4 3" xfId="36559"/>
    <cellStyle name="40% - Accent1 3 2 2 2 2 5" xfId="15546"/>
    <cellStyle name="40% - Accent1 3 2 2 2 2 5 2" xfId="43560"/>
    <cellStyle name="40% - Accent1 3 2 2 2 2 6" xfId="29556"/>
    <cellStyle name="40% - Accent1 3 2 2 2 3" xfId="2412"/>
    <cellStyle name="40% - Accent1 3 2 2 2 3 2" xfId="5916"/>
    <cellStyle name="40% - Accent1 3 2 2 2 3 2 2" xfId="12923"/>
    <cellStyle name="40% - Accent1 3 2 2 2 3 2 2 2" xfId="26927"/>
    <cellStyle name="40% - Accent1 3 2 2 2 3 2 2 2 2" xfId="54941"/>
    <cellStyle name="40% - Accent1 3 2 2 2 3 2 2 3" xfId="40937"/>
    <cellStyle name="40% - Accent1 3 2 2 2 3 2 3" xfId="19924"/>
    <cellStyle name="40% - Accent1 3 2 2 2 3 2 3 2" xfId="47938"/>
    <cellStyle name="40% - Accent1 3 2 2 2 3 2 4" xfId="33934"/>
    <cellStyle name="40% - Accent1 3 2 2 2 3 3" xfId="9422"/>
    <cellStyle name="40% - Accent1 3 2 2 2 3 3 2" xfId="23426"/>
    <cellStyle name="40% - Accent1 3 2 2 2 3 3 2 2" xfId="51440"/>
    <cellStyle name="40% - Accent1 3 2 2 2 3 3 3" xfId="37436"/>
    <cellStyle name="40% - Accent1 3 2 2 2 3 4" xfId="16423"/>
    <cellStyle name="40% - Accent1 3 2 2 2 3 4 2" xfId="44437"/>
    <cellStyle name="40% - Accent1 3 2 2 2 3 5" xfId="30433"/>
    <cellStyle name="40% - Accent1 3 2 2 2 4" xfId="4164"/>
    <cellStyle name="40% - Accent1 3 2 2 2 4 2" xfId="11171"/>
    <cellStyle name="40% - Accent1 3 2 2 2 4 2 2" xfId="25175"/>
    <cellStyle name="40% - Accent1 3 2 2 2 4 2 2 2" xfId="53189"/>
    <cellStyle name="40% - Accent1 3 2 2 2 4 2 3" xfId="39185"/>
    <cellStyle name="40% - Accent1 3 2 2 2 4 3" xfId="18172"/>
    <cellStyle name="40% - Accent1 3 2 2 2 4 3 2" xfId="46186"/>
    <cellStyle name="40% - Accent1 3 2 2 2 4 4" xfId="32182"/>
    <cellStyle name="40% - Accent1 3 2 2 2 5" xfId="7670"/>
    <cellStyle name="40% - Accent1 3 2 2 2 5 2" xfId="21674"/>
    <cellStyle name="40% - Accent1 3 2 2 2 5 2 2" xfId="49688"/>
    <cellStyle name="40% - Accent1 3 2 2 2 5 3" xfId="35684"/>
    <cellStyle name="40% - Accent1 3 2 2 2 6" xfId="14671"/>
    <cellStyle name="40% - Accent1 3 2 2 2 6 2" xfId="42685"/>
    <cellStyle name="40% - Accent1 3 2 2 2 7" xfId="28681"/>
    <cellStyle name="40% - Accent1 3 2 2 3" xfId="932"/>
    <cellStyle name="40% - Accent1 3 2 2 3 2" xfId="1810"/>
    <cellStyle name="40% - Accent1 3 2 2 3 2 2" xfId="3578"/>
    <cellStyle name="40% - Accent1 3 2 2 3 2 2 2" xfId="7082"/>
    <cellStyle name="40% - Accent1 3 2 2 3 2 2 2 2" xfId="14089"/>
    <cellStyle name="40% - Accent1 3 2 2 3 2 2 2 2 2" xfId="28093"/>
    <cellStyle name="40% - Accent1 3 2 2 3 2 2 2 2 2 2" xfId="56107"/>
    <cellStyle name="40% - Accent1 3 2 2 3 2 2 2 2 3" xfId="42103"/>
    <cellStyle name="40% - Accent1 3 2 2 3 2 2 2 3" xfId="21090"/>
    <cellStyle name="40% - Accent1 3 2 2 3 2 2 2 3 2" xfId="49104"/>
    <cellStyle name="40% - Accent1 3 2 2 3 2 2 2 4" xfId="35100"/>
    <cellStyle name="40% - Accent1 3 2 2 3 2 2 3" xfId="10588"/>
    <cellStyle name="40% - Accent1 3 2 2 3 2 2 3 2" xfId="24592"/>
    <cellStyle name="40% - Accent1 3 2 2 3 2 2 3 2 2" xfId="52606"/>
    <cellStyle name="40% - Accent1 3 2 2 3 2 2 3 3" xfId="38602"/>
    <cellStyle name="40% - Accent1 3 2 2 3 2 2 4" xfId="17589"/>
    <cellStyle name="40% - Accent1 3 2 2 3 2 2 4 2" xfId="45603"/>
    <cellStyle name="40% - Accent1 3 2 2 3 2 2 5" xfId="31599"/>
    <cellStyle name="40% - Accent1 3 2 2 3 2 3" xfId="5330"/>
    <cellStyle name="40% - Accent1 3 2 2 3 2 3 2" xfId="12337"/>
    <cellStyle name="40% - Accent1 3 2 2 3 2 3 2 2" xfId="26341"/>
    <cellStyle name="40% - Accent1 3 2 2 3 2 3 2 2 2" xfId="54355"/>
    <cellStyle name="40% - Accent1 3 2 2 3 2 3 2 3" xfId="40351"/>
    <cellStyle name="40% - Accent1 3 2 2 3 2 3 3" xfId="19338"/>
    <cellStyle name="40% - Accent1 3 2 2 3 2 3 3 2" xfId="47352"/>
    <cellStyle name="40% - Accent1 3 2 2 3 2 3 4" xfId="33348"/>
    <cellStyle name="40% - Accent1 3 2 2 3 2 4" xfId="8836"/>
    <cellStyle name="40% - Accent1 3 2 2 3 2 4 2" xfId="22840"/>
    <cellStyle name="40% - Accent1 3 2 2 3 2 4 2 2" xfId="50854"/>
    <cellStyle name="40% - Accent1 3 2 2 3 2 4 3" xfId="36850"/>
    <cellStyle name="40% - Accent1 3 2 2 3 2 5" xfId="15837"/>
    <cellStyle name="40% - Accent1 3 2 2 3 2 5 2" xfId="43851"/>
    <cellStyle name="40% - Accent1 3 2 2 3 2 6" xfId="29847"/>
    <cellStyle name="40% - Accent1 3 2 2 3 3" xfId="2703"/>
    <cellStyle name="40% - Accent1 3 2 2 3 3 2" xfId="6207"/>
    <cellStyle name="40% - Accent1 3 2 2 3 3 2 2" xfId="13214"/>
    <cellStyle name="40% - Accent1 3 2 2 3 3 2 2 2" xfId="27218"/>
    <cellStyle name="40% - Accent1 3 2 2 3 3 2 2 2 2" xfId="55232"/>
    <cellStyle name="40% - Accent1 3 2 2 3 3 2 2 3" xfId="41228"/>
    <cellStyle name="40% - Accent1 3 2 2 3 3 2 3" xfId="20215"/>
    <cellStyle name="40% - Accent1 3 2 2 3 3 2 3 2" xfId="48229"/>
    <cellStyle name="40% - Accent1 3 2 2 3 3 2 4" xfId="34225"/>
    <cellStyle name="40% - Accent1 3 2 2 3 3 3" xfId="9713"/>
    <cellStyle name="40% - Accent1 3 2 2 3 3 3 2" xfId="23717"/>
    <cellStyle name="40% - Accent1 3 2 2 3 3 3 2 2" xfId="51731"/>
    <cellStyle name="40% - Accent1 3 2 2 3 3 3 3" xfId="37727"/>
    <cellStyle name="40% - Accent1 3 2 2 3 3 4" xfId="16714"/>
    <cellStyle name="40% - Accent1 3 2 2 3 3 4 2" xfId="44728"/>
    <cellStyle name="40% - Accent1 3 2 2 3 3 5" xfId="30724"/>
    <cellStyle name="40% - Accent1 3 2 2 3 4" xfId="4455"/>
    <cellStyle name="40% - Accent1 3 2 2 3 4 2" xfId="11462"/>
    <cellStyle name="40% - Accent1 3 2 2 3 4 2 2" xfId="25466"/>
    <cellStyle name="40% - Accent1 3 2 2 3 4 2 2 2" xfId="53480"/>
    <cellStyle name="40% - Accent1 3 2 2 3 4 2 3" xfId="39476"/>
    <cellStyle name="40% - Accent1 3 2 2 3 4 3" xfId="18463"/>
    <cellStyle name="40% - Accent1 3 2 2 3 4 3 2" xfId="46477"/>
    <cellStyle name="40% - Accent1 3 2 2 3 4 4" xfId="32473"/>
    <cellStyle name="40% - Accent1 3 2 2 3 5" xfId="7961"/>
    <cellStyle name="40% - Accent1 3 2 2 3 5 2" xfId="21965"/>
    <cellStyle name="40% - Accent1 3 2 2 3 5 2 2" xfId="49979"/>
    <cellStyle name="40% - Accent1 3 2 2 3 5 3" xfId="35975"/>
    <cellStyle name="40% - Accent1 3 2 2 3 6" xfId="14962"/>
    <cellStyle name="40% - Accent1 3 2 2 3 6 2" xfId="42976"/>
    <cellStyle name="40% - Accent1 3 2 2 3 7" xfId="28972"/>
    <cellStyle name="40% - Accent1 3 2 2 4" xfId="1228"/>
    <cellStyle name="40% - Accent1 3 2 2 4 2" xfId="2996"/>
    <cellStyle name="40% - Accent1 3 2 2 4 2 2" xfId="6500"/>
    <cellStyle name="40% - Accent1 3 2 2 4 2 2 2" xfId="13507"/>
    <cellStyle name="40% - Accent1 3 2 2 4 2 2 2 2" xfId="27511"/>
    <cellStyle name="40% - Accent1 3 2 2 4 2 2 2 2 2" xfId="55525"/>
    <cellStyle name="40% - Accent1 3 2 2 4 2 2 2 3" xfId="41521"/>
    <cellStyle name="40% - Accent1 3 2 2 4 2 2 3" xfId="20508"/>
    <cellStyle name="40% - Accent1 3 2 2 4 2 2 3 2" xfId="48522"/>
    <cellStyle name="40% - Accent1 3 2 2 4 2 2 4" xfId="34518"/>
    <cellStyle name="40% - Accent1 3 2 2 4 2 3" xfId="10006"/>
    <cellStyle name="40% - Accent1 3 2 2 4 2 3 2" xfId="24010"/>
    <cellStyle name="40% - Accent1 3 2 2 4 2 3 2 2" xfId="52024"/>
    <cellStyle name="40% - Accent1 3 2 2 4 2 3 3" xfId="38020"/>
    <cellStyle name="40% - Accent1 3 2 2 4 2 4" xfId="17007"/>
    <cellStyle name="40% - Accent1 3 2 2 4 2 4 2" xfId="45021"/>
    <cellStyle name="40% - Accent1 3 2 2 4 2 5" xfId="31017"/>
    <cellStyle name="40% - Accent1 3 2 2 4 3" xfId="4748"/>
    <cellStyle name="40% - Accent1 3 2 2 4 3 2" xfId="11755"/>
    <cellStyle name="40% - Accent1 3 2 2 4 3 2 2" xfId="25759"/>
    <cellStyle name="40% - Accent1 3 2 2 4 3 2 2 2" xfId="53773"/>
    <cellStyle name="40% - Accent1 3 2 2 4 3 2 3" xfId="39769"/>
    <cellStyle name="40% - Accent1 3 2 2 4 3 3" xfId="18756"/>
    <cellStyle name="40% - Accent1 3 2 2 4 3 3 2" xfId="46770"/>
    <cellStyle name="40% - Accent1 3 2 2 4 3 4" xfId="32766"/>
    <cellStyle name="40% - Accent1 3 2 2 4 4" xfId="8254"/>
    <cellStyle name="40% - Accent1 3 2 2 4 4 2" xfId="22258"/>
    <cellStyle name="40% - Accent1 3 2 2 4 4 2 2" xfId="50272"/>
    <cellStyle name="40% - Accent1 3 2 2 4 4 3" xfId="36268"/>
    <cellStyle name="40% - Accent1 3 2 2 4 5" xfId="15255"/>
    <cellStyle name="40% - Accent1 3 2 2 4 5 2" xfId="43269"/>
    <cellStyle name="40% - Accent1 3 2 2 4 6" xfId="29265"/>
    <cellStyle name="40% - Accent1 3 2 2 5" xfId="2121"/>
    <cellStyle name="40% - Accent1 3 2 2 5 2" xfId="5625"/>
    <cellStyle name="40% - Accent1 3 2 2 5 2 2" xfId="12632"/>
    <cellStyle name="40% - Accent1 3 2 2 5 2 2 2" xfId="26636"/>
    <cellStyle name="40% - Accent1 3 2 2 5 2 2 2 2" xfId="54650"/>
    <cellStyle name="40% - Accent1 3 2 2 5 2 2 3" xfId="40646"/>
    <cellStyle name="40% - Accent1 3 2 2 5 2 3" xfId="19633"/>
    <cellStyle name="40% - Accent1 3 2 2 5 2 3 2" xfId="47647"/>
    <cellStyle name="40% - Accent1 3 2 2 5 2 4" xfId="33643"/>
    <cellStyle name="40% - Accent1 3 2 2 5 3" xfId="9131"/>
    <cellStyle name="40% - Accent1 3 2 2 5 3 2" xfId="23135"/>
    <cellStyle name="40% - Accent1 3 2 2 5 3 2 2" xfId="51149"/>
    <cellStyle name="40% - Accent1 3 2 2 5 3 3" xfId="37145"/>
    <cellStyle name="40% - Accent1 3 2 2 5 4" xfId="16132"/>
    <cellStyle name="40% - Accent1 3 2 2 5 4 2" xfId="44146"/>
    <cellStyle name="40% - Accent1 3 2 2 5 5" xfId="30142"/>
    <cellStyle name="40% - Accent1 3 2 2 6" xfId="3873"/>
    <cellStyle name="40% - Accent1 3 2 2 6 2" xfId="10880"/>
    <cellStyle name="40% - Accent1 3 2 2 6 2 2" xfId="24884"/>
    <cellStyle name="40% - Accent1 3 2 2 6 2 2 2" xfId="52898"/>
    <cellStyle name="40% - Accent1 3 2 2 6 2 3" xfId="38894"/>
    <cellStyle name="40% - Accent1 3 2 2 6 3" xfId="17881"/>
    <cellStyle name="40% - Accent1 3 2 2 6 3 2" xfId="45895"/>
    <cellStyle name="40% - Accent1 3 2 2 6 4" xfId="31891"/>
    <cellStyle name="40% - Accent1 3 2 2 7" xfId="7379"/>
    <cellStyle name="40% - Accent1 3 2 2 7 2" xfId="21383"/>
    <cellStyle name="40% - Accent1 3 2 2 7 2 2" xfId="49397"/>
    <cellStyle name="40% - Accent1 3 2 2 7 3" xfId="35393"/>
    <cellStyle name="40% - Accent1 3 2 2 8" xfId="14380"/>
    <cellStyle name="40% - Accent1 3 2 2 8 2" xfId="42394"/>
    <cellStyle name="40% - Accent1 3 2 2 9" xfId="28390"/>
    <cellStyle name="40% - Accent1 3 2 3" xfId="447"/>
    <cellStyle name="40% - Accent1 3 2 3 2" xfId="738"/>
    <cellStyle name="40% - Accent1 3 2 3 2 2" xfId="1616"/>
    <cellStyle name="40% - Accent1 3 2 3 2 2 2" xfId="3384"/>
    <cellStyle name="40% - Accent1 3 2 3 2 2 2 2" xfId="6888"/>
    <cellStyle name="40% - Accent1 3 2 3 2 2 2 2 2" xfId="13895"/>
    <cellStyle name="40% - Accent1 3 2 3 2 2 2 2 2 2" xfId="27899"/>
    <cellStyle name="40% - Accent1 3 2 3 2 2 2 2 2 2 2" xfId="55913"/>
    <cellStyle name="40% - Accent1 3 2 3 2 2 2 2 2 3" xfId="41909"/>
    <cellStyle name="40% - Accent1 3 2 3 2 2 2 2 3" xfId="20896"/>
    <cellStyle name="40% - Accent1 3 2 3 2 2 2 2 3 2" xfId="48910"/>
    <cellStyle name="40% - Accent1 3 2 3 2 2 2 2 4" xfId="34906"/>
    <cellStyle name="40% - Accent1 3 2 3 2 2 2 3" xfId="10394"/>
    <cellStyle name="40% - Accent1 3 2 3 2 2 2 3 2" xfId="24398"/>
    <cellStyle name="40% - Accent1 3 2 3 2 2 2 3 2 2" xfId="52412"/>
    <cellStyle name="40% - Accent1 3 2 3 2 2 2 3 3" xfId="38408"/>
    <cellStyle name="40% - Accent1 3 2 3 2 2 2 4" xfId="17395"/>
    <cellStyle name="40% - Accent1 3 2 3 2 2 2 4 2" xfId="45409"/>
    <cellStyle name="40% - Accent1 3 2 3 2 2 2 5" xfId="31405"/>
    <cellStyle name="40% - Accent1 3 2 3 2 2 3" xfId="5136"/>
    <cellStyle name="40% - Accent1 3 2 3 2 2 3 2" xfId="12143"/>
    <cellStyle name="40% - Accent1 3 2 3 2 2 3 2 2" xfId="26147"/>
    <cellStyle name="40% - Accent1 3 2 3 2 2 3 2 2 2" xfId="54161"/>
    <cellStyle name="40% - Accent1 3 2 3 2 2 3 2 3" xfId="40157"/>
    <cellStyle name="40% - Accent1 3 2 3 2 2 3 3" xfId="19144"/>
    <cellStyle name="40% - Accent1 3 2 3 2 2 3 3 2" xfId="47158"/>
    <cellStyle name="40% - Accent1 3 2 3 2 2 3 4" xfId="33154"/>
    <cellStyle name="40% - Accent1 3 2 3 2 2 4" xfId="8642"/>
    <cellStyle name="40% - Accent1 3 2 3 2 2 4 2" xfId="22646"/>
    <cellStyle name="40% - Accent1 3 2 3 2 2 4 2 2" xfId="50660"/>
    <cellStyle name="40% - Accent1 3 2 3 2 2 4 3" xfId="36656"/>
    <cellStyle name="40% - Accent1 3 2 3 2 2 5" xfId="15643"/>
    <cellStyle name="40% - Accent1 3 2 3 2 2 5 2" xfId="43657"/>
    <cellStyle name="40% - Accent1 3 2 3 2 2 6" xfId="29653"/>
    <cellStyle name="40% - Accent1 3 2 3 2 3" xfId="2509"/>
    <cellStyle name="40% - Accent1 3 2 3 2 3 2" xfId="6013"/>
    <cellStyle name="40% - Accent1 3 2 3 2 3 2 2" xfId="13020"/>
    <cellStyle name="40% - Accent1 3 2 3 2 3 2 2 2" xfId="27024"/>
    <cellStyle name="40% - Accent1 3 2 3 2 3 2 2 2 2" xfId="55038"/>
    <cellStyle name="40% - Accent1 3 2 3 2 3 2 2 3" xfId="41034"/>
    <cellStyle name="40% - Accent1 3 2 3 2 3 2 3" xfId="20021"/>
    <cellStyle name="40% - Accent1 3 2 3 2 3 2 3 2" xfId="48035"/>
    <cellStyle name="40% - Accent1 3 2 3 2 3 2 4" xfId="34031"/>
    <cellStyle name="40% - Accent1 3 2 3 2 3 3" xfId="9519"/>
    <cellStyle name="40% - Accent1 3 2 3 2 3 3 2" xfId="23523"/>
    <cellStyle name="40% - Accent1 3 2 3 2 3 3 2 2" xfId="51537"/>
    <cellStyle name="40% - Accent1 3 2 3 2 3 3 3" xfId="37533"/>
    <cellStyle name="40% - Accent1 3 2 3 2 3 4" xfId="16520"/>
    <cellStyle name="40% - Accent1 3 2 3 2 3 4 2" xfId="44534"/>
    <cellStyle name="40% - Accent1 3 2 3 2 3 5" xfId="30530"/>
    <cellStyle name="40% - Accent1 3 2 3 2 4" xfId="4261"/>
    <cellStyle name="40% - Accent1 3 2 3 2 4 2" xfId="11268"/>
    <cellStyle name="40% - Accent1 3 2 3 2 4 2 2" xfId="25272"/>
    <cellStyle name="40% - Accent1 3 2 3 2 4 2 2 2" xfId="53286"/>
    <cellStyle name="40% - Accent1 3 2 3 2 4 2 3" xfId="39282"/>
    <cellStyle name="40% - Accent1 3 2 3 2 4 3" xfId="18269"/>
    <cellStyle name="40% - Accent1 3 2 3 2 4 3 2" xfId="46283"/>
    <cellStyle name="40% - Accent1 3 2 3 2 4 4" xfId="32279"/>
    <cellStyle name="40% - Accent1 3 2 3 2 5" xfId="7767"/>
    <cellStyle name="40% - Accent1 3 2 3 2 5 2" xfId="21771"/>
    <cellStyle name="40% - Accent1 3 2 3 2 5 2 2" xfId="49785"/>
    <cellStyle name="40% - Accent1 3 2 3 2 5 3" xfId="35781"/>
    <cellStyle name="40% - Accent1 3 2 3 2 6" xfId="14768"/>
    <cellStyle name="40% - Accent1 3 2 3 2 6 2" xfId="42782"/>
    <cellStyle name="40% - Accent1 3 2 3 2 7" xfId="28778"/>
    <cellStyle name="40% - Accent1 3 2 3 3" xfId="1029"/>
    <cellStyle name="40% - Accent1 3 2 3 3 2" xfId="1907"/>
    <cellStyle name="40% - Accent1 3 2 3 3 2 2" xfId="3675"/>
    <cellStyle name="40% - Accent1 3 2 3 3 2 2 2" xfId="7179"/>
    <cellStyle name="40% - Accent1 3 2 3 3 2 2 2 2" xfId="14186"/>
    <cellStyle name="40% - Accent1 3 2 3 3 2 2 2 2 2" xfId="28190"/>
    <cellStyle name="40% - Accent1 3 2 3 3 2 2 2 2 2 2" xfId="56204"/>
    <cellStyle name="40% - Accent1 3 2 3 3 2 2 2 2 3" xfId="42200"/>
    <cellStyle name="40% - Accent1 3 2 3 3 2 2 2 3" xfId="21187"/>
    <cellStyle name="40% - Accent1 3 2 3 3 2 2 2 3 2" xfId="49201"/>
    <cellStyle name="40% - Accent1 3 2 3 3 2 2 2 4" xfId="35197"/>
    <cellStyle name="40% - Accent1 3 2 3 3 2 2 3" xfId="10685"/>
    <cellStyle name="40% - Accent1 3 2 3 3 2 2 3 2" xfId="24689"/>
    <cellStyle name="40% - Accent1 3 2 3 3 2 2 3 2 2" xfId="52703"/>
    <cellStyle name="40% - Accent1 3 2 3 3 2 2 3 3" xfId="38699"/>
    <cellStyle name="40% - Accent1 3 2 3 3 2 2 4" xfId="17686"/>
    <cellStyle name="40% - Accent1 3 2 3 3 2 2 4 2" xfId="45700"/>
    <cellStyle name="40% - Accent1 3 2 3 3 2 2 5" xfId="31696"/>
    <cellStyle name="40% - Accent1 3 2 3 3 2 3" xfId="5427"/>
    <cellStyle name="40% - Accent1 3 2 3 3 2 3 2" xfId="12434"/>
    <cellStyle name="40% - Accent1 3 2 3 3 2 3 2 2" xfId="26438"/>
    <cellStyle name="40% - Accent1 3 2 3 3 2 3 2 2 2" xfId="54452"/>
    <cellStyle name="40% - Accent1 3 2 3 3 2 3 2 3" xfId="40448"/>
    <cellStyle name="40% - Accent1 3 2 3 3 2 3 3" xfId="19435"/>
    <cellStyle name="40% - Accent1 3 2 3 3 2 3 3 2" xfId="47449"/>
    <cellStyle name="40% - Accent1 3 2 3 3 2 3 4" xfId="33445"/>
    <cellStyle name="40% - Accent1 3 2 3 3 2 4" xfId="8933"/>
    <cellStyle name="40% - Accent1 3 2 3 3 2 4 2" xfId="22937"/>
    <cellStyle name="40% - Accent1 3 2 3 3 2 4 2 2" xfId="50951"/>
    <cellStyle name="40% - Accent1 3 2 3 3 2 4 3" xfId="36947"/>
    <cellStyle name="40% - Accent1 3 2 3 3 2 5" xfId="15934"/>
    <cellStyle name="40% - Accent1 3 2 3 3 2 5 2" xfId="43948"/>
    <cellStyle name="40% - Accent1 3 2 3 3 2 6" xfId="29944"/>
    <cellStyle name="40% - Accent1 3 2 3 3 3" xfId="2800"/>
    <cellStyle name="40% - Accent1 3 2 3 3 3 2" xfId="6304"/>
    <cellStyle name="40% - Accent1 3 2 3 3 3 2 2" xfId="13311"/>
    <cellStyle name="40% - Accent1 3 2 3 3 3 2 2 2" xfId="27315"/>
    <cellStyle name="40% - Accent1 3 2 3 3 3 2 2 2 2" xfId="55329"/>
    <cellStyle name="40% - Accent1 3 2 3 3 3 2 2 3" xfId="41325"/>
    <cellStyle name="40% - Accent1 3 2 3 3 3 2 3" xfId="20312"/>
    <cellStyle name="40% - Accent1 3 2 3 3 3 2 3 2" xfId="48326"/>
    <cellStyle name="40% - Accent1 3 2 3 3 3 2 4" xfId="34322"/>
    <cellStyle name="40% - Accent1 3 2 3 3 3 3" xfId="9810"/>
    <cellStyle name="40% - Accent1 3 2 3 3 3 3 2" xfId="23814"/>
    <cellStyle name="40% - Accent1 3 2 3 3 3 3 2 2" xfId="51828"/>
    <cellStyle name="40% - Accent1 3 2 3 3 3 3 3" xfId="37824"/>
    <cellStyle name="40% - Accent1 3 2 3 3 3 4" xfId="16811"/>
    <cellStyle name="40% - Accent1 3 2 3 3 3 4 2" xfId="44825"/>
    <cellStyle name="40% - Accent1 3 2 3 3 3 5" xfId="30821"/>
    <cellStyle name="40% - Accent1 3 2 3 3 4" xfId="4552"/>
    <cellStyle name="40% - Accent1 3 2 3 3 4 2" xfId="11559"/>
    <cellStyle name="40% - Accent1 3 2 3 3 4 2 2" xfId="25563"/>
    <cellStyle name="40% - Accent1 3 2 3 3 4 2 2 2" xfId="53577"/>
    <cellStyle name="40% - Accent1 3 2 3 3 4 2 3" xfId="39573"/>
    <cellStyle name="40% - Accent1 3 2 3 3 4 3" xfId="18560"/>
    <cellStyle name="40% - Accent1 3 2 3 3 4 3 2" xfId="46574"/>
    <cellStyle name="40% - Accent1 3 2 3 3 4 4" xfId="32570"/>
    <cellStyle name="40% - Accent1 3 2 3 3 5" xfId="8058"/>
    <cellStyle name="40% - Accent1 3 2 3 3 5 2" xfId="22062"/>
    <cellStyle name="40% - Accent1 3 2 3 3 5 2 2" xfId="50076"/>
    <cellStyle name="40% - Accent1 3 2 3 3 5 3" xfId="36072"/>
    <cellStyle name="40% - Accent1 3 2 3 3 6" xfId="15059"/>
    <cellStyle name="40% - Accent1 3 2 3 3 6 2" xfId="43073"/>
    <cellStyle name="40% - Accent1 3 2 3 3 7" xfId="29069"/>
    <cellStyle name="40% - Accent1 3 2 3 4" xfId="1325"/>
    <cellStyle name="40% - Accent1 3 2 3 4 2" xfId="3093"/>
    <cellStyle name="40% - Accent1 3 2 3 4 2 2" xfId="6597"/>
    <cellStyle name="40% - Accent1 3 2 3 4 2 2 2" xfId="13604"/>
    <cellStyle name="40% - Accent1 3 2 3 4 2 2 2 2" xfId="27608"/>
    <cellStyle name="40% - Accent1 3 2 3 4 2 2 2 2 2" xfId="55622"/>
    <cellStyle name="40% - Accent1 3 2 3 4 2 2 2 3" xfId="41618"/>
    <cellStyle name="40% - Accent1 3 2 3 4 2 2 3" xfId="20605"/>
    <cellStyle name="40% - Accent1 3 2 3 4 2 2 3 2" xfId="48619"/>
    <cellStyle name="40% - Accent1 3 2 3 4 2 2 4" xfId="34615"/>
    <cellStyle name="40% - Accent1 3 2 3 4 2 3" xfId="10103"/>
    <cellStyle name="40% - Accent1 3 2 3 4 2 3 2" xfId="24107"/>
    <cellStyle name="40% - Accent1 3 2 3 4 2 3 2 2" xfId="52121"/>
    <cellStyle name="40% - Accent1 3 2 3 4 2 3 3" xfId="38117"/>
    <cellStyle name="40% - Accent1 3 2 3 4 2 4" xfId="17104"/>
    <cellStyle name="40% - Accent1 3 2 3 4 2 4 2" xfId="45118"/>
    <cellStyle name="40% - Accent1 3 2 3 4 2 5" xfId="31114"/>
    <cellStyle name="40% - Accent1 3 2 3 4 3" xfId="4845"/>
    <cellStyle name="40% - Accent1 3 2 3 4 3 2" xfId="11852"/>
    <cellStyle name="40% - Accent1 3 2 3 4 3 2 2" xfId="25856"/>
    <cellStyle name="40% - Accent1 3 2 3 4 3 2 2 2" xfId="53870"/>
    <cellStyle name="40% - Accent1 3 2 3 4 3 2 3" xfId="39866"/>
    <cellStyle name="40% - Accent1 3 2 3 4 3 3" xfId="18853"/>
    <cellStyle name="40% - Accent1 3 2 3 4 3 3 2" xfId="46867"/>
    <cellStyle name="40% - Accent1 3 2 3 4 3 4" xfId="32863"/>
    <cellStyle name="40% - Accent1 3 2 3 4 4" xfId="8351"/>
    <cellStyle name="40% - Accent1 3 2 3 4 4 2" xfId="22355"/>
    <cellStyle name="40% - Accent1 3 2 3 4 4 2 2" xfId="50369"/>
    <cellStyle name="40% - Accent1 3 2 3 4 4 3" xfId="36365"/>
    <cellStyle name="40% - Accent1 3 2 3 4 5" xfId="15352"/>
    <cellStyle name="40% - Accent1 3 2 3 4 5 2" xfId="43366"/>
    <cellStyle name="40% - Accent1 3 2 3 4 6" xfId="29362"/>
    <cellStyle name="40% - Accent1 3 2 3 5" xfId="2218"/>
    <cellStyle name="40% - Accent1 3 2 3 5 2" xfId="5722"/>
    <cellStyle name="40% - Accent1 3 2 3 5 2 2" xfId="12729"/>
    <cellStyle name="40% - Accent1 3 2 3 5 2 2 2" xfId="26733"/>
    <cellStyle name="40% - Accent1 3 2 3 5 2 2 2 2" xfId="54747"/>
    <cellStyle name="40% - Accent1 3 2 3 5 2 2 3" xfId="40743"/>
    <cellStyle name="40% - Accent1 3 2 3 5 2 3" xfId="19730"/>
    <cellStyle name="40% - Accent1 3 2 3 5 2 3 2" xfId="47744"/>
    <cellStyle name="40% - Accent1 3 2 3 5 2 4" xfId="33740"/>
    <cellStyle name="40% - Accent1 3 2 3 5 3" xfId="9228"/>
    <cellStyle name="40% - Accent1 3 2 3 5 3 2" xfId="23232"/>
    <cellStyle name="40% - Accent1 3 2 3 5 3 2 2" xfId="51246"/>
    <cellStyle name="40% - Accent1 3 2 3 5 3 3" xfId="37242"/>
    <cellStyle name="40% - Accent1 3 2 3 5 4" xfId="16229"/>
    <cellStyle name="40% - Accent1 3 2 3 5 4 2" xfId="44243"/>
    <cellStyle name="40% - Accent1 3 2 3 5 5" xfId="30239"/>
    <cellStyle name="40% - Accent1 3 2 3 6" xfId="3970"/>
    <cellStyle name="40% - Accent1 3 2 3 6 2" xfId="10977"/>
    <cellStyle name="40% - Accent1 3 2 3 6 2 2" xfId="24981"/>
    <cellStyle name="40% - Accent1 3 2 3 6 2 2 2" xfId="52995"/>
    <cellStyle name="40% - Accent1 3 2 3 6 2 3" xfId="38991"/>
    <cellStyle name="40% - Accent1 3 2 3 6 3" xfId="17978"/>
    <cellStyle name="40% - Accent1 3 2 3 6 3 2" xfId="45992"/>
    <cellStyle name="40% - Accent1 3 2 3 6 4" xfId="31988"/>
    <cellStyle name="40% - Accent1 3 2 3 7" xfId="7476"/>
    <cellStyle name="40% - Accent1 3 2 3 7 2" xfId="21480"/>
    <cellStyle name="40% - Accent1 3 2 3 7 2 2" xfId="49494"/>
    <cellStyle name="40% - Accent1 3 2 3 7 3" xfId="35490"/>
    <cellStyle name="40% - Accent1 3 2 3 8" xfId="14477"/>
    <cellStyle name="40% - Accent1 3 2 3 8 2" xfId="42491"/>
    <cellStyle name="40% - Accent1 3 2 3 9" xfId="28487"/>
    <cellStyle name="40% - Accent1 3 2 4" xfId="544"/>
    <cellStyle name="40% - Accent1 3 2 4 2" xfId="1422"/>
    <cellStyle name="40% - Accent1 3 2 4 2 2" xfId="3190"/>
    <cellStyle name="40% - Accent1 3 2 4 2 2 2" xfId="6694"/>
    <cellStyle name="40% - Accent1 3 2 4 2 2 2 2" xfId="13701"/>
    <cellStyle name="40% - Accent1 3 2 4 2 2 2 2 2" xfId="27705"/>
    <cellStyle name="40% - Accent1 3 2 4 2 2 2 2 2 2" xfId="55719"/>
    <cellStyle name="40% - Accent1 3 2 4 2 2 2 2 3" xfId="41715"/>
    <cellStyle name="40% - Accent1 3 2 4 2 2 2 3" xfId="20702"/>
    <cellStyle name="40% - Accent1 3 2 4 2 2 2 3 2" xfId="48716"/>
    <cellStyle name="40% - Accent1 3 2 4 2 2 2 4" xfId="34712"/>
    <cellStyle name="40% - Accent1 3 2 4 2 2 3" xfId="10200"/>
    <cellStyle name="40% - Accent1 3 2 4 2 2 3 2" xfId="24204"/>
    <cellStyle name="40% - Accent1 3 2 4 2 2 3 2 2" xfId="52218"/>
    <cellStyle name="40% - Accent1 3 2 4 2 2 3 3" xfId="38214"/>
    <cellStyle name="40% - Accent1 3 2 4 2 2 4" xfId="17201"/>
    <cellStyle name="40% - Accent1 3 2 4 2 2 4 2" xfId="45215"/>
    <cellStyle name="40% - Accent1 3 2 4 2 2 5" xfId="31211"/>
    <cellStyle name="40% - Accent1 3 2 4 2 3" xfId="4942"/>
    <cellStyle name="40% - Accent1 3 2 4 2 3 2" xfId="11949"/>
    <cellStyle name="40% - Accent1 3 2 4 2 3 2 2" xfId="25953"/>
    <cellStyle name="40% - Accent1 3 2 4 2 3 2 2 2" xfId="53967"/>
    <cellStyle name="40% - Accent1 3 2 4 2 3 2 3" xfId="39963"/>
    <cellStyle name="40% - Accent1 3 2 4 2 3 3" xfId="18950"/>
    <cellStyle name="40% - Accent1 3 2 4 2 3 3 2" xfId="46964"/>
    <cellStyle name="40% - Accent1 3 2 4 2 3 4" xfId="32960"/>
    <cellStyle name="40% - Accent1 3 2 4 2 4" xfId="8448"/>
    <cellStyle name="40% - Accent1 3 2 4 2 4 2" xfId="22452"/>
    <cellStyle name="40% - Accent1 3 2 4 2 4 2 2" xfId="50466"/>
    <cellStyle name="40% - Accent1 3 2 4 2 4 3" xfId="36462"/>
    <cellStyle name="40% - Accent1 3 2 4 2 5" xfId="15449"/>
    <cellStyle name="40% - Accent1 3 2 4 2 5 2" xfId="43463"/>
    <cellStyle name="40% - Accent1 3 2 4 2 6" xfId="29459"/>
    <cellStyle name="40% - Accent1 3 2 4 3" xfId="2315"/>
    <cellStyle name="40% - Accent1 3 2 4 3 2" xfId="5819"/>
    <cellStyle name="40% - Accent1 3 2 4 3 2 2" xfId="12826"/>
    <cellStyle name="40% - Accent1 3 2 4 3 2 2 2" xfId="26830"/>
    <cellStyle name="40% - Accent1 3 2 4 3 2 2 2 2" xfId="54844"/>
    <cellStyle name="40% - Accent1 3 2 4 3 2 2 3" xfId="40840"/>
    <cellStyle name="40% - Accent1 3 2 4 3 2 3" xfId="19827"/>
    <cellStyle name="40% - Accent1 3 2 4 3 2 3 2" xfId="47841"/>
    <cellStyle name="40% - Accent1 3 2 4 3 2 4" xfId="33837"/>
    <cellStyle name="40% - Accent1 3 2 4 3 3" xfId="9325"/>
    <cellStyle name="40% - Accent1 3 2 4 3 3 2" xfId="23329"/>
    <cellStyle name="40% - Accent1 3 2 4 3 3 2 2" xfId="51343"/>
    <cellStyle name="40% - Accent1 3 2 4 3 3 3" xfId="37339"/>
    <cellStyle name="40% - Accent1 3 2 4 3 4" xfId="16326"/>
    <cellStyle name="40% - Accent1 3 2 4 3 4 2" xfId="44340"/>
    <cellStyle name="40% - Accent1 3 2 4 3 5" xfId="30336"/>
    <cellStyle name="40% - Accent1 3 2 4 4" xfId="4067"/>
    <cellStyle name="40% - Accent1 3 2 4 4 2" xfId="11074"/>
    <cellStyle name="40% - Accent1 3 2 4 4 2 2" xfId="25078"/>
    <cellStyle name="40% - Accent1 3 2 4 4 2 2 2" xfId="53092"/>
    <cellStyle name="40% - Accent1 3 2 4 4 2 3" xfId="39088"/>
    <cellStyle name="40% - Accent1 3 2 4 4 3" xfId="18075"/>
    <cellStyle name="40% - Accent1 3 2 4 4 3 2" xfId="46089"/>
    <cellStyle name="40% - Accent1 3 2 4 4 4" xfId="32085"/>
    <cellStyle name="40% - Accent1 3 2 4 5" xfId="7573"/>
    <cellStyle name="40% - Accent1 3 2 4 5 2" xfId="21577"/>
    <cellStyle name="40% - Accent1 3 2 4 5 2 2" xfId="49591"/>
    <cellStyle name="40% - Accent1 3 2 4 5 3" xfId="35587"/>
    <cellStyle name="40% - Accent1 3 2 4 6" xfId="14574"/>
    <cellStyle name="40% - Accent1 3 2 4 6 2" xfId="42588"/>
    <cellStyle name="40% - Accent1 3 2 4 7" xfId="28584"/>
    <cellStyle name="40% - Accent1 3 2 5" xfId="835"/>
    <cellStyle name="40% - Accent1 3 2 5 2" xfId="1713"/>
    <cellStyle name="40% - Accent1 3 2 5 2 2" xfId="3481"/>
    <cellStyle name="40% - Accent1 3 2 5 2 2 2" xfId="6985"/>
    <cellStyle name="40% - Accent1 3 2 5 2 2 2 2" xfId="13992"/>
    <cellStyle name="40% - Accent1 3 2 5 2 2 2 2 2" xfId="27996"/>
    <cellStyle name="40% - Accent1 3 2 5 2 2 2 2 2 2" xfId="56010"/>
    <cellStyle name="40% - Accent1 3 2 5 2 2 2 2 3" xfId="42006"/>
    <cellStyle name="40% - Accent1 3 2 5 2 2 2 3" xfId="20993"/>
    <cellStyle name="40% - Accent1 3 2 5 2 2 2 3 2" xfId="49007"/>
    <cellStyle name="40% - Accent1 3 2 5 2 2 2 4" xfId="35003"/>
    <cellStyle name="40% - Accent1 3 2 5 2 2 3" xfId="10491"/>
    <cellStyle name="40% - Accent1 3 2 5 2 2 3 2" xfId="24495"/>
    <cellStyle name="40% - Accent1 3 2 5 2 2 3 2 2" xfId="52509"/>
    <cellStyle name="40% - Accent1 3 2 5 2 2 3 3" xfId="38505"/>
    <cellStyle name="40% - Accent1 3 2 5 2 2 4" xfId="17492"/>
    <cellStyle name="40% - Accent1 3 2 5 2 2 4 2" xfId="45506"/>
    <cellStyle name="40% - Accent1 3 2 5 2 2 5" xfId="31502"/>
    <cellStyle name="40% - Accent1 3 2 5 2 3" xfId="5233"/>
    <cellStyle name="40% - Accent1 3 2 5 2 3 2" xfId="12240"/>
    <cellStyle name="40% - Accent1 3 2 5 2 3 2 2" xfId="26244"/>
    <cellStyle name="40% - Accent1 3 2 5 2 3 2 2 2" xfId="54258"/>
    <cellStyle name="40% - Accent1 3 2 5 2 3 2 3" xfId="40254"/>
    <cellStyle name="40% - Accent1 3 2 5 2 3 3" xfId="19241"/>
    <cellStyle name="40% - Accent1 3 2 5 2 3 3 2" xfId="47255"/>
    <cellStyle name="40% - Accent1 3 2 5 2 3 4" xfId="33251"/>
    <cellStyle name="40% - Accent1 3 2 5 2 4" xfId="8739"/>
    <cellStyle name="40% - Accent1 3 2 5 2 4 2" xfId="22743"/>
    <cellStyle name="40% - Accent1 3 2 5 2 4 2 2" xfId="50757"/>
    <cellStyle name="40% - Accent1 3 2 5 2 4 3" xfId="36753"/>
    <cellStyle name="40% - Accent1 3 2 5 2 5" xfId="15740"/>
    <cellStyle name="40% - Accent1 3 2 5 2 5 2" xfId="43754"/>
    <cellStyle name="40% - Accent1 3 2 5 2 6" xfId="29750"/>
    <cellStyle name="40% - Accent1 3 2 5 3" xfId="2606"/>
    <cellStyle name="40% - Accent1 3 2 5 3 2" xfId="6110"/>
    <cellStyle name="40% - Accent1 3 2 5 3 2 2" xfId="13117"/>
    <cellStyle name="40% - Accent1 3 2 5 3 2 2 2" xfId="27121"/>
    <cellStyle name="40% - Accent1 3 2 5 3 2 2 2 2" xfId="55135"/>
    <cellStyle name="40% - Accent1 3 2 5 3 2 2 3" xfId="41131"/>
    <cellStyle name="40% - Accent1 3 2 5 3 2 3" xfId="20118"/>
    <cellStyle name="40% - Accent1 3 2 5 3 2 3 2" xfId="48132"/>
    <cellStyle name="40% - Accent1 3 2 5 3 2 4" xfId="34128"/>
    <cellStyle name="40% - Accent1 3 2 5 3 3" xfId="9616"/>
    <cellStyle name="40% - Accent1 3 2 5 3 3 2" xfId="23620"/>
    <cellStyle name="40% - Accent1 3 2 5 3 3 2 2" xfId="51634"/>
    <cellStyle name="40% - Accent1 3 2 5 3 3 3" xfId="37630"/>
    <cellStyle name="40% - Accent1 3 2 5 3 4" xfId="16617"/>
    <cellStyle name="40% - Accent1 3 2 5 3 4 2" xfId="44631"/>
    <cellStyle name="40% - Accent1 3 2 5 3 5" xfId="30627"/>
    <cellStyle name="40% - Accent1 3 2 5 4" xfId="4358"/>
    <cellStyle name="40% - Accent1 3 2 5 4 2" xfId="11365"/>
    <cellStyle name="40% - Accent1 3 2 5 4 2 2" xfId="25369"/>
    <cellStyle name="40% - Accent1 3 2 5 4 2 2 2" xfId="53383"/>
    <cellStyle name="40% - Accent1 3 2 5 4 2 3" xfId="39379"/>
    <cellStyle name="40% - Accent1 3 2 5 4 3" xfId="18366"/>
    <cellStyle name="40% - Accent1 3 2 5 4 3 2" xfId="46380"/>
    <cellStyle name="40% - Accent1 3 2 5 4 4" xfId="32376"/>
    <cellStyle name="40% - Accent1 3 2 5 5" xfId="7864"/>
    <cellStyle name="40% - Accent1 3 2 5 5 2" xfId="21868"/>
    <cellStyle name="40% - Accent1 3 2 5 5 2 2" xfId="49882"/>
    <cellStyle name="40% - Accent1 3 2 5 5 3" xfId="35878"/>
    <cellStyle name="40% - Accent1 3 2 5 6" xfId="14865"/>
    <cellStyle name="40% - Accent1 3 2 5 6 2" xfId="42879"/>
    <cellStyle name="40% - Accent1 3 2 5 7" xfId="28875"/>
    <cellStyle name="40% - Accent1 3 2 6" xfId="1131"/>
    <cellStyle name="40% - Accent1 3 2 6 2" xfId="2899"/>
    <cellStyle name="40% - Accent1 3 2 6 2 2" xfId="6403"/>
    <cellStyle name="40% - Accent1 3 2 6 2 2 2" xfId="13410"/>
    <cellStyle name="40% - Accent1 3 2 6 2 2 2 2" xfId="27414"/>
    <cellStyle name="40% - Accent1 3 2 6 2 2 2 2 2" xfId="55428"/>
    <cellStyle name="40% - Accent1 3 2 6 2 2 2 3" xfId="41424"/>
    <cellStyle name="40% - Accent1 3 2 6 2 2 3" xfId="20411"/>
    <cellStyle name="40% - Accent1 3 2 6 2 2 3 2" xfId="48425"/>
    <cellStyle name="40% - Accent1 3 2 6 2 2 4" xfId="34421"/>
    <cellStyle name="40% - Accent1 3 2 6 2 3" xfId="9909"/>
    <cellStyle name="40% - Accent1 3 2 6 2 3 2" xfId="23913"/>
    <cellStyle name="40% - Accent1 3 2 6 2 3 2 2" xfId="51927"/>
    <cellStyle name="40% - Accent1 3 2 6 2 3 3" xfId="37923"/>
    <cellStyle name="40% - Accent1 3 2 6 2 4" xfId="16910"/>
    <cellStyle name="40% - Accent1 3 2 6 2 4 2" xfId="44924"/>
    <cellStyle name="40% - Accent1 3 2 6 2 5" xfId="30920"/>
    <cellStyle name="40% - Accent1 3 2 6 3" xfId="4651"/>
    <cellStyle name="40% - Accent1 3 2 6 3 2" xfId="11658"/>
    <cellStyle name="40% - Accent1 3 2 6 3 2 2" xfId="25662"/>
    <cellStyle name="40% - Accent1 3 2 6 3 2 2 2" xfId="53676"/>
    <cellStyle name="40% - Accent1 3 2 6 3 2 3" xfId="39672"/>
    <cellStyle name="40% - Accent1 3 2 6 3 3" xfId="18659"/>
    <cellStyle name="40% - Accent1 3 2 6 3 3 2" xfId="46673"/>
    <cellStyle name="40% - Accent1 3 2 6 3 4" xfId="32669"/>
    <cellStyle name="40% - Accent1 3 2 6 4" xfId="8157"/>
    <cellStyle name="40% - Accent1 3 2 6 4 2" xfId="22161"/>
    <cellStyle name="40% - Accent1 3 2 6 4 2 2" xfId="50175"/>
    <cellStyle name="40% - Accent1 3 2 6 4 3" xfId="36171"/>
    <cellStyle name="40% - Accent1 3 2 6 5" xfId="15158"/>
    <cellStyle name="40% - Accent1 3 2 6 5 2" xfId="43172"/>
    <cellStyle name="40% - Accent1 3 2 6 6" xfId="29168"/>
    <cellStyle name="40% - Accent1 3 2 7" xfId="2020"/>
    <cellStyle name="40% - Accent1 3 2 7 2" xfId="5528"/>
    <cellStyle name="40% - Accent1 3 2 7 2 2" xfId="12535"/>
    <cellStyle name="40% - Accent1 3 2 7 2 2 2" xfId="26539"/>
    <cellStyle name="40% - Accent1 3 2 7 2 2 2 2" xfId="54553"/>
    <cellStyle name="40% - Accent1 3 2 7 2 2 3" xfId="40549"/>
    <cellStyle name="40% - Accent1 3 2 7 2 3" xfId="19536"/>
    <cellStyle name="40% - Accent1 3 2 7 2 3 2" xfId="47550"/>
    <cellStyle name="40% - Accent1 3 2 7 2 4" xfId="33546"/>
    <cellStyle name="40% - Accent1 3 2 7 3" xfId="9034"/>
    <cellStyle name="40% - Accent1 3 2 7 3 2" xfId="23038"/>
    <cellStyle name="40% - Accent1 3 2 7 3 2 2" xfId="51052"/>
    <cellStyle name="40% - Accent1 3 2 7 3 3" xfId="37048"/>
    <cellStyle name="40% - Accent1 3 2 7 4" xfId="16035"/>
    <cellStyle name="40% - Accent1 3 2 7 4 2" xfId="44049"/>
    <cellStyle name="40% - Accent1 3 2 7 5" xfId="30045"/>
    <cellStyle name="40% - Accent1 3 2 8" xfId="3776"/>
    <cellStyle name="40% - Accent1 3 2 8 2" xfId="10783"/>
    <cellStyle name="40% - Accent1 3 2 8 2 2" xfId="24787"/>
    <cellStyle name="40% - Accent1 3 2 8 2 2 2" xfId="52801"/>
    <cellStyle name="40% - Accent1 3 2 8 2 3" xfId="38797"/>
    <cellStyle name="40% - Accent1 3 2 8 3" xfId="17784"/>
    <cellStyle name="40% - Accent1 3 2 8 3 2" xfId="45798"/>
    <cellStyle name="40% - Accent1 3 2 8 4" xfId="31794"/>
    <cellStyle name="40% - Accent1 3 2 9" xfId="7282"/>
    <cellStyle name="40% - Accent1 3 2 9 2" xfId="21286"/>
    <cellStyle name="40% - Accent1 3 2 9 2 2" xfId="49300"/>
    <cellStyle name="40% - Accent1 3 2 9 3" xfId="35296"/>
    <cellStyle name="40% - Accent1 3 3" xfId="299"/>
    <cellStyle name="40% - Accent1 3 3 2" xfId="592"/>
    <cellStyle name="40% - Accent1 3 3 2 2" xfId="1470"/>
    <cellStyle name="40% - Accent1 3 3 2 2 2" xfId="3238"/>
    <cellStyle name="40% - Accent1 3 3 2 2 2 2" xfId="6742"/>
    <cellStyle name="40% - Accent1 3 3 2 2 2 2 2" xfId="13749"/>
    <cellStyle name="40% - Accent1 3 3 2 2 2 2 2 2" xfId="27753"/>
    <cellStyle name="40% - Accent1 3 3 2 2 2 2 2 2 2" xfId="55767"/>
    <cellStyle name="40% - Accent1 3 3 2 2 2 2 2 3" xfId="41763"/>
    <cellStyle name="40% - Accent1 3 3 2 2 2 2 3" xfId="20750"/>
    <cellStyle name="40% - Accent1 3 3 2 2 2 2 3 2" xfId="48764"/>
    <cellStyle name="40% - Accent1 3 3 2 2 2 2 4" xfId="34760"/>
    <cellStyle name="40% - Accent1 3 3 2 2 2 3" xfId="10248"/>
    <cellStyle name="40% - Accent1 3 3 2 2 2 3 2" xfId="24252"/>
    <cellStyle name="40% - Accent1 3 3 2 2 2 3 2 2" xfId="52266"/>
    <cellStyle name="40% - Accent1 3 3 2 2 2 3 3" xfId="38262"/>
    <cellStyle name="40% - Accent1 3 3 2 2 2 4" xfId="17249"/>
    <cellStyle name="40% - Accent1 3 3 2 2 2 4 2" xfId="45263"/>
    <cellStyle name="40% - Accent1 3 3 2 2 2 5" xfId="31259"/>
    <cellStyle name="40% - Accent1 3 3 2 2 3" xfId="4990"/>
    <cellStyle name="40% - Accent1 3 3 2 2 3 2" xfId="11997"/>
    <cellStyle name="40% - Accent1 3 3 2 2 3 2 2" xfId="26001"/>
    <cellStyle name="40% - Accent1 3 3 2 2 3 2 2 2" xfId="54015"/>
    <cellStyle name="40% - Accent1 3 3 2 2 3 2 3" xfId="40011"/>
    <cellStyle name="40% - Accent1 3 3 2 2 3 3" xfId="18998"/>
    <cellStyle name="40% - Accent1 3 3 2 2 3 3 2" xfId="47012"/>
    <cellStyle name="40% - Accent1 3 3 2 2 3 4" xfId="33008"/>
    <cellStyle name="40% - Accent1 3 3 2 2 4" xfId="8496"/>
    <cellStyle name="40% - Accent1 3 3 2 2 4 2" xfId="22500"/>
    <cellStyle name="40% - Accent1 3 3 2 2 4 2 2" xfId="50514"/>
    <cellStyle name="40% - Accent1 3 3 2 2 4 3" xfId="36510"/>
    <cellStyle name="40% - Accent1 3 3 2 2 5" xfId="15497"/>
    <cellStyle name="40% - Accent1 3 3 2 2 5 2" xfId="43511"/>
    <cellStyle name="40% - Accent1 3 3 2 2 6" xfId="29507"/>
    <cellStyle name="40% - Accent1 3 3 2 3" xfId="2363"/>
    <cellStyle name="40% - Accent1 3 3 2 3 2" xfId="5867"/>
    <cellStyle name="40% - Accent1 3 3 2 3 2 2" xfId="12874"/>
    <cellStyle name="40% - Accent1 3 3 2 3 2 2 2" xfId="26878"/>
    <cellStyle name="40% - Accent1 3 3 2 3 2 2 2 2" xfId="54892"/>
    <cellStyle name="40% - Accent1 3 3 2 3 2 2 3" xfId="40888"/>
    <cellStyle name="40% - Accent1 3 3 2 3 2 3" xfId="19875"/>
    <cellStyle name="40% - Accent1 3 3 2 3 2 3 2" xfId="47889"/>
    <cellStyle name="40% - Accent1 3 3 2 3 2 4" xfId="33885"/>
    <cellStyle name="40% - Accent1 3 3 2 3 3" xfId="9373"/>
    <cellStyle name="40% - Accent1 3 3 2 3 3 2" xfId="23377"/>
    <cellStyle name="40% - Accent1 3 3 2 3 3 2 2" xfId="51391"/>
    <cellStyle name="40% - Accent1 3 3 2 3 3 3" xfId="37387"/>
    <cellStyle name="40% - Accent1 3 3 2 3 4" xfId="16374"/>
    <cellStyle name="40% - Accent1 3 3 2 3 4 2" xfId="44388"/>
    <cellStyle name="40% - Accent1 3 3 2 3 5" xfId="30384"/>
    <cellStyle name="40% - Accent1 3 3 2 4" xfId="4115"/>
    <cellStyle name="40% - Accent1 3 3 2 4 2" xfId="11122"/>
    <cellStyle name="40% - Accent1 3 3 2 4 2 2" xfId="25126"/>
    <cellStyle name="40% - Accent1 3 3 2 4 2 2 2" xfId="53140"/>
    <cellStyle name="40% - Accent1 3 3 2 4 2 3" xfId="39136"/>
    <cellStyle name="40% - Accent1 3 3 2 4 3" xfId="18123"/>
    <cellStyle name="40% - Accent1 3 3 2 4 3 2" xfId="46137"/>
    <cellStyle name="40% - Accent1 3 3 2 4 4" xfId="32133"/>
    <cellStyle name="40% - Accent1 3 3 2 5" xfId="7621"/>
    <cellStyle name="40% - Accent1 3 3 2 5 2" xfId="21625"/>
    <cellStyle name="40% - Accent1 3 3 2 5 2 2" xfId="49639"/>
    <cellStyle name="40% - Accent1 3 3 2 5 3" xfId="35635"/>
    <cellStyle name="40% - Accent1 3 3 2 6" xfId="14622"/>
    <cellStyle name="40% - Accent1 3 3 2 6 2" xfId="42636"/>
    <cellStyle name="40% - Accent1 3 3 2 7" xfId="28632"/>
    <cellStyle name="40% - Accent1 3 3 3" xfId="883"/>
    <cellStyle name="40% - Accent1 3 3 3 2" xfId="1761"/>
    <cellStyle name="40% - Accent1 3 3 3 2 2" xfId="3529"/>
    <cellStyle name="40% - Accent1 3 3 3 2 2 2" xfId="7033"/>
    <cellStyle name="40% - Accent1 3 3 3 2 2 2 2" xfId="14040"/>
    <cellStyle name="40% - Accent1 3 3 3 2 2 2 2 2" xfId="28044"/>
    <cellStyle name="40% - Accent1 3 3 3 2 2 2 2 2 2" xfId="56058"/>
    <cellStyle name="40% - Accent1 3 3 3 2 2 2 2 3" xfId="42054"/>
    <cellStyle name="40% - Accent1 3 3 3 2 2 2 3" xfId="21041"/>
    <cellStyle name="40% - Accent1 3 3 3 2 2 2 3 2" xfId="49055"/>
    <cellStyle name="40% - Accent1 3 3 3 2 2 2 4" xfId="35051"/>
    <cellStyle name="40% - Accent1 3 3 3 2 2 3" xfId="10539"/>
    <cellStyle name="40% - Accent1 3 3 3 2 2 3 2" xfId="24543"/>
    <cellStyle name="40% - Accent1 3 3 3 2 2 3 2 2" xfId="52557"/>
    <cellStyle name="40% - Accent1 3 3 3 2 2 3 3" xfId="38553"/>
    <cellStyle name="40% - Accent1 3 3 3 2 2 4" xfId="17540"/>
    <cellStyle name="40% - Accent1 3 3 3 2 2 4 2" xfId="45554"/>
    <cellStyle name="40% - Accent1 3 3 3 2 2 5" xfId="31550"/>
    <cellStyle name="40% - Accent1 3 3 3 2 3" xfId="5281"/>
    <cellStyle name="40% - Accent1 3 3 3 2 3 2" xfId="12288"/>
    <cellStyle name="40% - Accent1 3 3 3 2 3 2 2" xfId="26292"/>
    <cellStyle name="40% - Accent1 3 3 3 2 3 2 2 2" xfId="54306"/>
    <cellStyle name="40% - Accent1 3 3 3 2 3 2 3" xfId="40302"/>
    <cellStyle name="40% - Accent1 3 3 3 2 3 3" xfId="19289"/>
    <cellStyle name="40% - Accent1 3 3 3 2 3 3 2" xfId="47303"/>
    <cellStyle name="40% - Accent1 3 3 3 2 3 4" xfId="33299"/>
    <cellStyle name="40% - Accent1 3 3 3 2 4" xfId="8787"/>
    <cellStyle name="40% - Accent1 3 3 3 2 4 2" xfId="22791"/>
    <cellStyle name="40% - Accent1 3 3 3 2 4 2 2" xfId="50805"/>
    <cellStyle name="40% - Accent1 3 3 3 2 4 3" xfId="36801"/>
    <cellStyle name="40% - Accent1 3 3 3 2 5" xfId="15788"/>
    <cellStyle name="40% - Accent1 3 3 3 2 5 2" xfId="43802"/>
    <cellStyle name="40% - Accent1 3 3 3 2 6" xfId="29798"/>
    <cellStyle name="40% - Accent1 3 3 3 3" xfId="2654"/>
    <cellStyle name="40% - Accent1 3 3 3 3 2" xfId="6158"/>
    <cellStyle name="40% - Accent1 3 3 3 3 2 2" xfId="13165"/>
    <cellStyle name="40% - Accent1 3 3 3 3 2 2 2" xfId="27169"/>
    <cellStyle name="40% - Accent1 3 3 3 3 2 2 2 2" xfId="55183"/>
    <cellStyle name="40% - Accent1 3 3 3 3 2 2 3" xfId="41179"/>
    <cellStyle name="40% - Accent1 3 3 3 3 2 3" xfId="20166"/>
    <cellStyle name="40% - Accent1 3 3 3 3 2 3 2" xfId="48180"/>
    <cellStyle name="40% - Accent1 3 3 3 3 2 4" xfId="34176"/>
    <cellStyle name="40% - Accent1 3 3 3 3 3" xfId="9664"/>
    <cellStyle name="40% - Accent1 3 3 3 3 3 2" xfId="23668"/>
    <cellStyle name="40% - Accent1 3 3 3 3 3 2 2" xfId="51682"/>
    <cellStyle name="40% - Accent1 3 3 3 3 3 3" xfId="37678"/>
    <cellStyle name="40% - Accent1 3 3 3 3 4" xfId="16665"/>
    <cellStyle name="40% - Accent1 3 3 3 3 4 2" xfId="44679"/>
    <cellStyle name="40% - Accent1 3 3 3 3 5" xfId="30675"/>
    <cellStyle name="40% - Accent1 3 3 3 4" xfId="4406"/>
    <cellStyle name="40% - Accent1 3 3 3 4 2" xfId="11413"/>
    <cellStyle name="40% - Accent1 3 3 3 4 2 2" xfId="25417"/>
    <cellStyle name="40% - Accent1 3 3 3 4 2 2 2" xfId="53431"/>
    <cellStyle name="40% - Accent1 3 3 3 4 2 3" xfId="39427"/>
    <cellStyle name="40% - Accent1 3 3 3 4 3" xfId="18414"/>
    <cellStyle name="40% - Accent1 3 3 3 4 3 2" xfId="46428"/>
    <cellStyle name="40% - Accent1 3 3 3 4 4" xfId="32424"/>
    <cellStyle name="40% - Accent1 3 3 3 5" xfId="7912"/>
    <cellStyle name="40% - Accent1 3 3 3 5 2" xfId="21916"/>
    <cellStyle name="40% - Accent1 3 3 3 5 2 2" xfId="49930"/>
    <cellStyle name="40% - Accent1 3 3 3 5 3" xfId="35926"/>
    <cellStyle name="40% - Accent1 3 3 3 6" xfId="14913"/>
    <cellStyle name="40% - Accent1 3 3 3 6 2" xfId="42927"/>
    <cellStyle name="40% - Accent1 3 3 3 7" xfId="28923"/>
    <cellStyle name="40% - Accent1 3 3 4" xfId="1179"/>
    <cellStyle name="40% - Accent1 3 3 4 2" xfId="2947"/>
    <cellStyle name="40% - Accent1 3 3 4 2 2" xfId="6451"/>
    <cellStyle name="40% - Accent1 3 3 4 2 2 2" xfId="13458"/>
    <cellStyle name="40% - Accent1 3 3 4 2 2 2 2" xfId="27462"/>
    <cellStyle name="40% - Accent1 3 3 4 2 2 2 2 2" xfId="55476"/>
    <cellStyle name="40% - Accent1 3 3 4 2 2 2 3" xfId="41472"/>
    <cellStyle name="40% - Accent1 3 3 4 2 2 3" xfId="20459"/>
    <cellStyle name="40% - Accent1 3 3 4 2 2 3 2" xfId="48473"/>
    <cellStyle name="40% - Accent1 3 3 4 2 2 4" xfId="34469"/>
    <cellStyle name="40% - Accent1 3 3 4 2 3" xfId="9957"/>
    <cellStyle name="40% - Accent1 3 3 4 2 3 2" xfId="23961"/>
    <cellStyle name="40% - Accent1 3 3 4 2 3 2 2" xfId="51975"/>
    <cellStyle name="40% - Accent1 3 3 4 2 3 3" xfId="37971"/>
    <cellStyle name="40% - Accent1 3 3 4 2 4" xfId="16958"/>
    <cellStyle name="40% - Accent1 3 3 4 2 4 2" xfId="44972"/>
    <cellStyle name="40% - Accent1 3 3 4 2 5" xfId="30968"/>
    <cellStyle name="40% - Accent1 3 3 4 3" xfId="4699"/>
    <cellStyle name="40% - Accent1 3 3 4 3 2" xfId="11706"/>
    <cellStyle name="40% - Accent1 3 3 4 3 2 2" xfId="25710"/>
    <cellStyle name="40% - Accent1 3 3 4 3 2 2 2" xfId="53724"/>
    <cellStyle name="40% - Accent1 3 3 4 3 2 3" xfId="39720"/>
    <cellStyle name="40% - Accent1 3 3 4 3 3" xfId="18707"/>
    <cellStyle name="40% - Accent1 3 3 4 3 3 2" xfId="46721"/>
    <cellStyle name="40% - Accent1 3 3 4 3 4" xfId="32717"/>
    <cellStyle name="40% - Accent1 3 3 4 4" xfId="8205"/>
    <cellStyle name="40% - Accent1 3 3 4 4 2" xfId="22209"/>
    <cellStyle name="40% - Accent1 3 3 4 4 2 2" xfId="50223"/>
    <cellStyle name="40% - Accent1 3 3 4 4 3" xfId="36219"/>
    <cellStyle name="40% - Accent1 3 3 4 5" xfId="15206"/>
    <cellStyle name="40% - Accent1 3 3 4 5 2" xfId="43220"/>
    <cellStyle name="40% - Accent1 3 3 4 6" xfId="29216"/>
    <cellStyle name="40% - Accent1 3 3 5" xfId="2072"/>
    <cellStyle name="40% - Accent1 3 3 5 2" xfId="5576"/>
    <cellStyle name="40% - Accent1 3 3 5 2 2" xfId="12583"/>
    <cellStyle name="40% - Accent1 3 3 5 2 2 2" xfId="26587"/>
    <cellStyle name="40% - Accent1 3 3 5 2 2 2 2" xfId="54601"/>
    <cellStyle name="40% - Accent1 3 3 5 2 2 3" xfId="40597"/>
    <cellStyle name="40% - Accent1 3 3 5 2 3" xfId="19584"/>
    <cellStyle name="40% - Accent1 3 3 5 2 3 2" xfId="47598"/>
    <cellStyle name="40% - Accent1 3 3 5 2 4" xfId="33594"/>
    <cellStyle name="40% - Accent1 3 3 5 3" xfId="9082"/>
    <cellStyle name="40% - Accent1 3 3 5 3 2" xfId="23086"/>
    <cellStyle name="40% - Accent1 3 3 5 3 2 2" xfId="51100"/>
    <cellStyle name="40% - Accent1 3 3 5 3 3" xfId="37096"/>
    <cellStyle name="40% - Accent1 3 3 5 4" xfId="16083"/>
    <cellStyle name="40% - Accent1 3 3 5 4 2" xfId="44097"/>
    <cellStyle name="40% - Accent1 3 3 5 5" xfId="30093"/>
    <cellStyle name="40% - Accent1 3 3 6" xfId="3824"/>
    <cellStyle name="40% - Accent1 3 3 6 2" xfId="10831"/>
    <cellStyle name="40% - Accent1 3 3 6 2 2" xfId="24835"/>
    <cellStyle name="40% - Accent1 3 3 6 2 2 2" xfId="52849"/>
    <cellStyle name="40% - Accent1 3 3 6 2 3" xfId="38845"/>
    <cellStyle name="40% - Accent1 3 3 6 3" xfId="17832"/>
    <cellStyle name="40% - Accent1 3 3 6 3 2" xfId="45846"/>
    <cellStyle name="40% - Accent1 3 3 6 4" xfId="31842"/>
    <cellStyle name="40% - Accent1 3 3 7" xfId="7330"/>
    <cellStyle name="40% - Accent1 3 3 7 2" xfId="21334"/>
    <cellStyle name="40% - Accent1 3 3 7 2 2" xfId="49348"/>
    <cellStyle name="40% - Accent1 3 3 7 3" xfId="35344"/>
    <cellStyle name="40% - Accent1 3 3 8" xfId="14331"/>
    <cellStyle name="40% - Accent1 3 3 8 2" xfId="42345"/>
    <cellStyle name="40% - Accent1 3 3 9" xfId="28341"/>
    <cellStyle name="40% - Accent1 3 4" xfId="398"/>
    <cellStyle name="40% - Accent1 3 4 2" xfId="689"/>
    <cellStyle name="40% - Accent1 3 4 2 2" xfId="1567"/>
    <cellStyle name="40% - Accent1 3 4 2 2 2" xfId="3335"/>
    <cellStyle name="40% - Accent1 3 4 2 2 2 2" xfId="6839"/>
    <cellStyle name="40% - Accent1 3 4 2 2 2 2 2" xfId="13846"/>
    <cellStyle name="40% - Accent1 3 4 2 2 2 2 2 2" xfId="27850"/>
    <cellStyle name="40% - Accent1 3 4 2 2 2 2 2 2 2" xfId="55864"/>
    <cellStyle name="40% - Accent1 3 4 2 2 2 2 2 3" xfId="41860"/>
    <cellStyle name="40% - Accent1 3 4 2 2 2 2 3" xfId="20847"/>
    <cellStyle name="40% - Accent1 3 4 2 2 2 2 3 2" xfId="48861"/>
    <cellStyle name="40% - Accent1 3 4 2 2 2 2 4" xfId="34857"/>
    <cellStyle name="40% - Accent1 3 4 2 2 2 3" xfId="10345"/>
    <cellStyle name="40% - Accent1 3 4 2 2 2 3 2" xfId="24349"/>
    <cellStyle name="40% - Accent1 3 4 2 2 2 3 2 2" xfId="52363"/>
    <cellStyle name="40% - Accent1 3 4 2 2 2 3 3" xfId="38359"/>
    <cellStyle name="40% - Accent1 3 4 2 2 2 4" xfId="17346"/>
    <cellStyle name="40% - Accent1 3 4 2 2 2 4 2" xfId="45360"/>
    <cellStyle name="40% - Accent1 3 4 2 2 2 5" xfId="31356"/>
    <cellStyle name="40% - Accent1 3 4 2 2 3" xfId="5087"/>
    <cellStyle name="40% - Accent1 3 4 2 2 3 2" xfId="12094"/>
    <cellStyle name="40% - Accent1 3 4 2 2 3 2 2" xfId="26098"/>
    <cellStyle name="40% - Accent1 3 4 2 2 3 2 2 2" xfId="54112"/>
    <cellStyle name="40% - Accent1 3 4 2 2 3 2 3" xfId="40108"/>
    <cellStyle name="40% - Accent1 3 4 2 2 3 3" xfId="19095"/>
    <cellStyle name="40% - Accent1 3 4 2 2 3 3 2" xfId="47109"/>
    <cellStyle name="40% - Accent1 3 4 2 2 3 4" xfId="33105"/>
    <cellStyle name="40% - Accent1 3 4 2 2 4" xfId="8593"/>
    <cellStyle name="40% - Accent1 3 4 2 2 4 2" xfId="22597"/>
    <cellStyle name="40% - Accent1 3 4 2 2 4 2 2" xfId="50611"/>
    <cellStyle name="40% - Accent1 3 4 2 2 4 3" xfId="36607"/>
    <cellStyle name="40% - Accent1 3 4 2 2 5" xfId="15594"/>
    <cellStyle name="40% - Accent1 3 4 2 2 5 2" xfId="43608"/>
    <cellStyle name="40% - Accent1 3 4 2 2 6" xfId="29604"/>
    <cellStyle name="40% - Accent1 3 4 2 3" xfId="2460"/>
    <cellStyle name="40% - Accent1 3 4 2 3 2" xfId="5964"/>
    <cellStyle name="40% - Accent1 3 4 2 3 2 2" xfId="12971"/>
    <cellStyle name="40% - Accent1 3 4 2 3 2 2 2" xfId="26975"/>
    <cellStyle name="40% - Accent1 3 4 2 3 2 2 2 2" xfId="54989"/>
    <cellStyle name="40% - Accent1 3 4 2 3 2 2 3" xfId="40985"/>
    <cellStyle name="40% - Accent1 3 4 2 3 2 3" xfId="19972"/>
    <cellStyle name="40% - Accent1 3 4 2 3 2 3 2" xfId="47986"/>
    <cellStyle name="40% - Accent1 3 4 2 3 2 4" xfId="33982"/>
    <cellStyle name="40% - Accent1 3 4 2 3 3" xfId="9470"/>
    <cellStyle name="40% - Accent1 3 4 2 3 3 2" xfId="23474"/>
    <cellStyle name="40% - Accent1 3 4 2 3 3 2 2" xfId="51488"/>
    <cellStyle name="40% - Accent1 3 4 2 3 3 3" xfId="37484"/>
    <cellStyle name="40% - Accent1 3 4 2 3 4" xfId="16471"/>
    <cellStyle name="40% - Accent1 3 4 2 3 4 2" xfId="44485"/>
    <cellStyle name="40% - Accent1 3 4 2 3 5" xfId="30481"/>
    <cellStyle name="40% - Accent1 3 4 2 4" xfId="4212"/>
    <cellStyle name="40% - Accent1 3 4 2 4 2" xfId="11219"/>
    <cellStyle name="40% - Accent1 3 4 2 4 2 2" xfId="25223"/>
    <cellStyle name="40% - Accent1 3 4 2 4 2 2 2" xfId="53237"/>
    <cellStyle name="40% - Accent1 3 4 2 4 2 3" xfId="39233"/>
    <cellStyle name="40% - Accent1 3 4 2 4 3" xfId="18220"/>
    <cellStyle name="40% - Accent1 3 4 2 4 3 2" xfId="46234"/>
    <cellStyle name="40% - Accent1 3 4 2 4 4" xfId="32230"/>
    <cellStyle name="40% - Accent1 3 4 2 5" xfId="7718"/>
    <cellStyle name="40% - Accent1 3 4 2 5 2" xfId="21722"/>
    <cellStyle name="40% - Accent1 3 4 2 5 2 2" xfId="49736"/>
    <cellStyle name="40% - Accent1 3 4 2 5 3" xfId="35732"/>
    <cellStyle name="40% - Accent1 3 4 2 6" xfId="14719"/>
    <cellStyle name="40% - Accent1 3 4 2 6 2" xfId="42733"/>
    <cellStyle name="40% - Accent1 3 4 2 7" xfId="28729"/>
    <cellStyle name="40% - Accent1 3 4 3" xfId="980"/>
    <cellStyle name="40% - Accent1 3 4 3 2" xfId="1858"/>
    <cellStyle name="40% - Accent1 3 4 3 2 2" xfId="3626"/>
    <cellStyle name="40% - Accent1 3 4 3 2 2 2" xfId="7130"/>
    <cellStyle name="40% - Accent1 3 4 3 2 2 2 2" xfId="14137"/>
    <cellStyle name="40% - Accent1 3 4 3 2 2 2 2 2" xfId="28141"/>
    <cellStyle name="40% - Accent1 3 4 3 2 2 2 2 2 2" xfId="56155"/>
    <cellStyle name="40% - Accent1 3 4 3 2 2 2 2 3" xfId="42151"/>
    <cellStyle name="40% - Accent1 3 4 3 2 2 2 3" xfId="21138"/>
    <cellStyle name="40% - Accent1 3 4 3 2 2 2 3 2" xfId="49152"/>
    <cellStyle name="40% - Accent1 3 4 3 2 2 2 4" xfId="35148"/>
    <cellStyle name="40% - Accent1 3 4 3 2 2 3" xfId="10636"/>
    <cellStyle name="40% - Accent1 3 4 3 2 2 3 2" xfId="24640"/>
    <cellStyle name="40% - Accent1 3 4 3 2 2 3 2 2" xfId="52654"/>
    <cellStyle name="40% - Accent1 3 4 3 2 2 3 3" xfId="38650"/>
    <cellStyle name="40% - Accent1 3 4 3 2 2 4" xfId="17637"/>
    <cellStyle name="40% - Accent1 3 4 3 2 2 4 2" xfId="45651"/>
    <cellStyle name="40% - Accent1 3 4 3 2 2 5" xfId="31647"/>
    <cellStyle name="40% - Accent1 3 4 3 2 3" xfId="5378"/>
    <cellStyle name="40% - Accent1 3 4 3 2 3 2" xfId="12385"/>
    <cellStyle name="40% - Accent1 3 4 3 2 3 2 2" xfId="26389"/>
    <cellStyle name="40% - Accent1 3 4 3 2 3 2 2 2" xfId="54403"/>
    <cellStyle name="40% - Accent1 3 4 3 2 3 2 3" xfId="40399"/>
    <cellStyle name="40% - Accent1 3 4 3 2 3 3" xfId="19386"/>
    <cellStyle name="40% - Accent1 3 4 3 2 3 3 2" xfId="47400"/>
    <cellStyle name="40% - Accent1 3 4 3 2 3 4" xfId="33396"/>
    <cellStyle name="40% - Accent1 3 4 3 2 4" xfId="8884"/>
    <cellStyle name="40% - Accent1 3 4 3 2 4 2" xfId="22888"/>
    <cellStyle name="40% - Accent1 3 4 3 2 4 2 2" xfId="50902"/>
    <cellStyle name="40% - Accent1 3 4 3 2 4 3" xfId="36898"/>
    <cellStyle name="40% - Accent1 3 4 3 2 5" xfId="15885"/>
    <cellStyle name="40% - Accent1 3 4 3 2 5 2" xfId="43899"/>
    <cellStyle name="40% - Accent1 3 4 3 2 6" xfId="29895"/>
    <cellStyle name="40% - Accent1 3 4 3 3" xfId="2751"/>
    <cellStyle name="40% - Accent1 3 4 3 3 2" xfId="6255"/>
    <cellStyle name="40% - Accent1 3 4 3 3 2 2" xfId="13262"/>
    <cellStyle name="40% - Accent1 3 4 3 3 2 2 2" xfId="27266"/>
    <cellStyle name="40% - Accent1 3 4 3 3 2 2 2 2" xfId="55280"/>
    <cellStyle name="40% - Accent1 3 4 3 3 2 2 3" xfId="41276"/>
    <cellStyle name="40% - Accent1 3 4 3 3 2 3" xfId="20263"/>
    <cellStyle name="40% - Accent1 3 4 3 3 2 3 2" xfId="48277"/>
    <cellStyle name="40% - Accent1 3 4 3 3 2 4" xfId="34273"/>
    <cellStyle name="40% - Accent1 3 4 3 3 3" xfId="9761"/>
    <cellStyle name="40% - Accent1 3 4 3 3 3 2" xfId="23765"/>
    <cellStyle name="40% - Accent1 3 4 3 3 3 2 2" xfId="51779"/>
    <cellStyle name="40% - Accent1 3 4 3 3 3 3" xfId="37775"/>
    <cellStyle name="40% - Accent1 3 4 3 3 4" xfId="16762"/>
    <cellStyle name="40% - Accent1 3 4 3 3 4 2" xfId="44776"/>
    <cellStyle name="40% - Accent1 3 4 3 3 5" xfId="30772"/>
    <cellStyle name="40% - Accent1 3 4 3 4" xfId="4503"/>
    <cellStyle name="40% - Accent1 3 4 3 4 2" xfId="11510"/>
    <cellStyle name="40% - Accent1 3 4 3 4 2 2" xfId="25514"/>
    <cellStyle name="40% - Accent1 3 4 3 4 2 2 2" xfId="53528"/>
    <cellStyle name="40% - Accent1 3 4 3 4 2 3" xfId="39524"/>
    <cellStyle name="40% - Accent1 3 4 3 4 3" xfId="18511"/>
    <cellStyle name="40% - Accent1 3 4 3 4 3 2" xfId="46525"/>
    <cellStyle name="40% - Accent1 3 4 3 4 4" xfId="32521"/>
    <cellStyle name="40% - Accent1 3 4 3 5" xfId="8009"/>
    <cellStyle name="40% - Accent1 3 4 3 5 2" xfId="22013"/>
    <cellStyle name="40% - Accent1 3 4 3 5 2 2" xfId="50027"/>
    <cellStyle name="40% - Accent1 3 4 3 5 3" xfId="36023"/>
    <cellStyle name="40% - Accent1 3 4 3 6" xfId="15010"/>
    <cellStyle name="40% - Accent1 3 4 3 6 2" xfId="43024"/>
    <cellStyle name="40% - Accent1 3 4 3 7" xfId="29020"/>
    <cellStyle name="40% - Accent1 3 4 4" xfId="1276"/>
    <cellStyle name="40% - Accent1 3 4 4 2" xfId="3044"/>
    <cellStyle name="40% - Accent1 3 4 4 2 2" xfId="6548"/>
    <cellStyle name="40% - Accent1 3 4 4 2 2 2" xfId="13555"/>
    <cellStyle name="40% - Accent1 3 4 4 2 2 2 2" xfId="27559"/>
    <cellStyle name="40% - Accent1 3 4 4 2 2 2 2 2" xfId="55573"/>
    <cellStyle name="40% - Accent1 3 4 4 2 2 2 3" xfId="41569"/>
    <cellStyle name="40% - Accent1 3 4 4 2 2 3" xfId="20556"/>
    <cellStyle name="40% - Accent1 3 4 4 2 2 3 2" xfId="48570"/>
    <cellStyle name="40% - Accent1 3 4 4 2 2 4" xfId="34566"/>
    <cellStyle name="40% - Accent1 3 4 4 2 3" xfId="10054"/>
    <cellStyle name="40% - Accent1 3 4 4 2 3 2" xfId="24058"/>
    <cellStyle name="40% - Accent1 3 4 4 2 3 2 2" xfId="52072"/>
    <cellStyle name="40% - Accent1 3 4 4 2 3 3" xfId="38068"/>
    <cellStyle name="40% - Accent1 3 4 4 2 4" xfId="17055"/>
    <cellStyle name="40% - Accent1 3 4 4 2 4 2" xfId="45069"/>
    <cellStyle name="40% - Accent1 3 4 4 2 5" xfId="31065"/>
    <cellStyle name="40% - Accent1 3 4 4 3" xfId="4796"/>
    <cellStyle name="40% - Accent1 3 4 4 3 2" xfId="11803"/>
    <cellStyle name="40% - Accent1 3 4 4 3 2 2" xfId="25807"/>
    <cellStyle name="40% - Accent1 3 4 4 3 2 2 2" xfId="53821"/>
    <cellStyle name="40% - Accent1 3 4 4 3 2 3" xfId="39817"/>
    <cellStyle name="40% - Accent1 3 4 4 3 3" xfId="18804"/>
    <cellStyle name="40% - Accent1 3 4 4 3 3 2" xfId="46818"/>
    <cellStyle name="40% - Accent1 3 4 4 3 4" xfId="32814"/>
    <cellStyle name="40% - Accent1 3 4 4 4" xfId="8302"/>
    <cellStyle name="40% - Accent1 3 4 4 4 2" xfId="22306"/>
    <cellStyle name="40% - Accent1 3 4 4 4 2 2" xfId="50320"/>
    <cellStyle name="40% - Accent1 3 4 4 4 3" xfId="36316"/>
    <cellStyle name="40% - Accent1 3 4 4 5" xfId="15303"/>
    <cellStyle name="40% - Accent1 3 4 4 5 2" xfId="43317"/>
    <cellStyle name="40% - Accent1 3 4 4 6" xfId="29313"/>
    <cellStyle name="40% - Accent1 3 4 5" xfId="2169"/>
    <cellStyle name="40% - Accent1 3 4 5 2" xfId="5673"/>
    <cellStyle name="40% - Accent1 3 4 5 2 2" xfId="12680"/>
    <cellStyle name="40% - Accent1 3 4 5 2 2 2" xfId="26684"/>
    <cellStyle name="40% - Accent1 3 4 5 2 2 2 2" xfId="54698"/>
    <cellStyle name="40% - Accent1 3 4 5 2 2 3" xfId="40694"/>
    <cellStyle name="40% - Accent1 3 4 5 2 3" xfId="19681"/>
    <cellStyle name="40% - Accent1 3 4 5 2 3 2" xfId="47695"/>
    <cellStyle name="40% - Accent1 3 4 5 2 4" xfId="33691"/>
    <cellStyle name="40% - Accent1 3 4 5 3" xfId="9179"/>
    <cellStyle name="40% - Accent1 3 4 5 3 2" xfId="23183"/>
    <cellStyle name="40% - Accent1 3 4 5 3 2 2" xfId="51197"/>
    <cellStyle name="40% - Accent1 3 4 5 3 3" xfId="37193"/>
    <cellStyle name="40% - Accent1 3 4 5 4" xfId="16180"/>
    <cellStyle name="40% - Accent1 3 4 5 4 2" xfId="44194"/>
    <cellStyle name="40% - Accent1 3 4 5 5" xfId="30190"/>
    <cellStyle name="40% - Accent1 3 4 6" xfId="3921"/>
    <cellStyle name="40% - Accent1 3 4 6 2" xfId="10928"/>
    <cellStyle name="40% - Accent1 3 4 6 2 2" xfId="24932"/>
    <cellStyle name="40% - Accent1 3 4 6 2 2 2" xfId="52946"/>
    <cellStyle name="40% - Accent1 3 4 6 2 3" xfId="38942"/>
    <cellStyle name="40% - Accent1 3 4 6 3" xfId="17929"/>
    <cellStyle name="40% - Accent1 3 4 6 3 2" xfId="45943"/>
    <cellStyle name="40% - Accent1 3 4 6 4" xfId="31939"/>
    <cellStyle name="40% - Accent1 3 4 7" xfId="7427"/>
    <cellStyle name="40% - Accent1 3 4 7 2" xfId="21431"/>
    <cellStyle name="40% - Accent1 3 4 7 2 2" xfId="49445"/>
    <cellStyle name="40% - Accent1 3 4 7 3" xfId="35441"/>
    <cellStyle name="40% - Accent1 3 4 8" xfId="14428"/>
    <cellStyle name="40% - Accent1 3 4 8 2" xfId="42442"/>
    <cellStyle name="40% - Accent1 3 4 9" xfId="28438"/>
    <cellStyle name="40% - Accent1 3 5" xfId="495"/>
    <cellStyle name="40% - Accent1 3 5 2" xfId="1373"/>
    <cellStyle name="40% - Accent1 3 5 2 2" xfId="3141"/>
    <cellStyle name="40% - Accent1 3 5 2 2 2" xfId="6645"/>
    <cellStyle name="40% - Accent1 3 5 2 2 2 2" xfId="13652"/>
    <cellStyle name="40% - Accent1 3 5 2 2 2 2 2" xfId="27656"/>
    <cellStyle name="40% - Accent1 3 5 2 2 2 2 2 2" xfId="55670"/>
    <cellStyle name="40% - Accent1 3 5 2 2 2 2 3" xfId="41666"/>
    <cellStyle name="40% - Accent1 3 5 2 2 2 3" xfId="20653"/>
    <cellStyle name="40% - Accent1 3 5 2 2 2 3 2" xfId="48667"/>
    <cellStyle name="40% - Accent1 3 5 2 2 2 4" xfId="34663"/>
    <cellStyle name="40% - Accent1 3 5 2 2 3" xfId="10151"/>
    <cellStyle name="40% - Accent1 3 5 2 2 3 2" xfId="24155"/>
    <cellStyle name="40% - Accent1 3 5 2 2 3 2 2" xfId="52169"/>
    <cellStyle name="40% - Accent1 3 5 2 2 3 3" xfId="38165"/>
    <cellStyle name="40% - Accent1 3 5 2 2 4" xfId="17152"/>
    <cellStyle name="40% - Accent1 3 5 2 2 4 2" xfId="45166"/>
    <cellStyle name="40% - Accent1 3 5 2 2 5" xfId="31162"/>
    <cellStyle name="40% - Accent1 3 5 2 3" xfId="4893"/>
    <cellStyle name="40% - Accent1 3 5 2 3 2" xfId="11900"/>
    <cellStyle name="40% - Accent1 3 5 2 3 2 2" xfId="25904"/>
    <cellStyle name="40% - Accent1 3 5 2 3 2 2 2" xfId="53918"/>
    <cellStyle name="40% - Accent1 3 5 2 3 2 3" xfId="39914"/>
    <cellStyle name="40% - Accent1 3 5 2 3 3" xfId="18901"/>
    <cellStyle name="40% - Accent1 3 5 2 3 3 2" xfId="46915"/>
    <cellStyle name="40% - Accent1 3 5 2 3 4" xfId="32911"/>
    <cellStyle name="40% - Accent1 3 5 2 4" xfId="8399"/>
    <cellStyle name="40% - Accent1 3 5 2 4 2" xfId="22403"/>
    <cellStyle name="40% - Accent1 3 5 2 4 2 2" xfId="50417"/>
    <cellStyle name="40% - Accent1 3 5 2 4 3" xfId="36413"/>
    <cellStyle name="40% - Accent1 3 5 2 5" xfId="15400"/>
    <cellStyle name="40% - Accent1 3 5 2 5 2" xfId="43414"/>
    <cellStyle name="40% - Accent1 3 5 2 6" xfId="29410"/>
    <cellStyle name="40% - Accent1 3 5 3" xfId="2266"/>
    <cellStyle name="40% - Accent1 3 5 3 2" xfId="5770"/>
    <cellStyle name="40% - Accent1 3 5 3 2 2" xfId="12777"/>
    <cellStyle name="40% - Accent1 3 5 3 2 2 2" xfId="26781"/>
    <cellStyle name="40% - Accent1 3 5 3 2 2 2 2" xfId="54795"/>
    <cellStyle name="40% - Accent1 3 5 3 2 2 3" xfId="40791"/>
    <cellStyle name="40% - Accent1 3 5 3 2 3" xfId="19778"/>
    <cellStyle name="40% - Accent1 3 5 3 2 3 2" xfId="47792"/>
    <cellStyle name="40% - Accent1 3 5 3 2 4" xfId="33788"/>
    <cellStyle name="40% - Accent1 3 5 3 3" xfId="9276"/>
    <cellStyle name="40% - Accent1 3 5 3 3 2" xfId="23280"/>
    <cellStyle name="40% - Accent1 3 5 3 3 2 2" xfId="51294"/>
    <cellStyle name="40% - Accent1 3 5 3 3 3" xfId="37290"/>
    <cellStyle name="40% - Accent1 3 5 3 4" xfId="16277"/>
    <cellStyle name="40% - Accent1 3 5 3 4 2" xfId="44291"/>
    <cellStyle name="40% - Accent1 3 5 3 5" xfId="30287"/>
    <cellStyle name="40% - Accent1 3 5 4" xfId="4018"/>
    <cellStyle name="40% - Accent1 3 5 4 2" xfId="11025"/>
    <cellStyle name="40% - Accent1 3 5 4 2 2" xfId="25029"/>
    <cellStyle name="40% - Accent1 3 5 4 2 2 2" xfId="53043"/>
    <cellStyle name="40% - Accent1 3 5 4 2 3" xfId="39039"/>
    <cellStyle name="40% - Accent1 3 5 4 3" xfId="18026"/>
    <cellStyle name="40% - Accent1 3 5 4 3 2" xfId="46040"/>
    <cellStyle name="40% - Accent1 3 5 4 4" xfId="32036"/>
    <cellStyle name="40% - Accent1 3 5 5" xfId="7524"/>
    <cellStyle name="40% - Accent1 3 5 5 2" xfId="21528"/>
    <cellStyle name="40% - Accent1 3 5 5 2 2" xfId="49542"/>
    <cellStyle name="40% - Accent1 3 5 5 3" xfId="35538"/>
    <cellStyle name="40% - Accent1 3 5 6" xfId="14525"/>
    <cellStyle name="40% - Accent1 3 5 6 2" xfId="42539"/>
    <cellStyle name="40% - Accent1 3 5 7" xfId="28535"/>
    <cellStyle name="40% - Accent1 3 6" xfId="786"/>
    <cellStyle name="40% - Accent1 3 6 2" xfId="1664"/>
    <cellStyle name="40% - Accent1 3 6 2 2" xfId="3432"/>
    <cellStyle name="40% - Accent1 3 6 2 2 2" xfId="6936"/>
    <cellStyle name="40% - Accent1 3 6 2 2 2 2" xfId="13943"/>
    <cellStyle name="40% - Accent1 3 6 2 2 2 2 2" xfId="27947"/>
    <cellStyle name="40% - Accent1 3 6 2 2 2 2 2 2" xfId="55961"/>
    <cellStyle name="40% - Accent1 3 6 2 2 2 2 3" xfId="41957"/>
    <cellStyle name="40% - Accent1 3 6 2 2 2 3" xfId="20944"/>
    <cellStyle name="40% - Accent1 3 6 2 2 2 3 2" xfId="48958"/>
    <cellStyle name="40% - Accent1 3 6 2 2 2 4" xfId="34954"/>
    <cellStyle name="40% - Accent1 3 6 2 2 3" xfId="10442"/>
    <cellStyle name="40% - Accent1 3 6 2 2 3 2" xfId="24446"/>
    <cellStyle name="40% - Accent1 3 6 2 2 3 2 2" xfId="52460"/>
    <cellStyle name="40% - Accent1 3 6 2 2 3 3" xfId="38456"/>
    <cellStyle name="40% - Accent1 3 6 2 2 4" xfId="17443"/>
    <cellStyle name="40% - Accent1 3 6 2 2 4 2" xfId="45457"/>
    <cellStyle name="40% - Accent1 3 6 2 2 5" xfId="31453"/>
    <cellStyle name="40% - Accent1 3 6 2 3" xfId="5184"/>
    <cellStyle name="40% - Accent1 3 6 2 3 2" xfId="12191"/>
    <cellStyle name="40% - Accent1 3 6 2 3 2 2" xfId="26195"/>
    <cellStyle name="40% - Accent1 3 6 2 3 2 2 2" xfId="54209"/>
    <cellStyle name="40% - Accent1 3 6 2 3 2 3" xfId="40205"/>
    <cellStyle name="40% - Accent1 3 6 2 3 3" xfId="19192"/>
    <cellStyle name="40% - Accent1 3 6 2 3 3 2" xfId="47206"/>
    <cellStyle name="40% - Accent1 3 6 2 3 4" xfId="33202"/>
    <cellStyle name="40% - Accent1 3 6 2 4" xfId="8690"/>
    <cellStyle name="40% - Accent1 3 6 2 4 2" xfId="22694"/>
    <cellStyle name="40% - Accent1 3 6 2 4 2 2" xfId="50708"/>
    <cellStyle name="40% - Accent1 3 6 2 4 3" xfId="36704"/>
    <cellStyle name="40% - Accent1 3 6 2 5" xfId="15691"/>
    <cellStyle name="40% - Accent1 3 6 2 5 2" xfId="43705"/>
    <cellStyle name="40% - Accent1 3 6 2 6" xfId="29701"/>
    <cellStyle name="40% - Accent1 3 6 3" xfId="2557"/>
    <cellStyle name="40% - Accent1 3 6 3 2" xfId="6061"/>
    <cellStyle name="40% - Accent1 3 6 3 2 2" xfId="13068"/>
    <cellStyle name="40% - Accent1 3 6 3 2 2 2" xfId="27072"/>
    <cellStyle name="40% - Accent1 3 6 3 2 2 2 2" xfId="55086"/>
    <cellStyle name="40% - Accent1 3 6 3 2 2 3" xfId="41082"/>
    <cellStyle name="40% - Accent1 3 6 3 2 3" xfId="20069"/>
    <cellStyle name="40% - Accent1 3 6 3 2 3 2" xfId="48083"/>
    <cellStyle name="40% - Accent1 3 6 3 2 4" xfId="34079"/>
    <cellStyle name="40% - Accent1 3 6 3 3" xfId="9567"/>
    <cellStyle name="40% - Accent1 3 6 3 3 2" xfId="23571"/>
    <cellStyle name="40% - Accent1 3 6 3 3 2 2" xfId="51585"/>
    <cellStyle name="40% - Accent1 3 6 3 3 3" xfId="37581"/>
    <cellStyle name="40% - Accent1 3 6 3 4" xfId="16568"/>
    <cellStyle name="40% - Accent1 3 6 3 4 2" xfId="44582"/>
    <cellStyle name="40% - Accent1 3 6 3 5" xfId="30578"/>
    <cellStyle name="40% - Accent1 3 6 4" xfId="4309"/>
    <cellStyle name="40% - Accent1 3 6 4 2" xfId="11316"/>
    <cellStyle name="40% - Accent1 3 6 4 2 2" xfId="25320"/>
    <cellStyle name="40% - Accent1 3 6 4 2 2 2" xfId="53334"/>
    <cellStyle name="40% - Accent1 3 6 4 2 3" xfId="39330"/>
    <cellStyle name="40% - Accent1 3 6 4 3" xfId="18317"/>
    <cellStyle name="40% - Accent1 3 6 4 3 2" xfId="46331"/>
    <cellStyle name="40% - Accent1 3 6 4 4" xfId="32327"/>
    <cellStyle name="40% - Accent1 3 6 5" xfId="7815"/>
    <cellStyle name="40% - Accent1 3 6 5 2" xfId="21819"/>
    <cellStyle name="40% - Accent1 3 6 5 2 2" xfId="49833"/>
    <cellStyle name="40% - Accent1 3 6 5 3" xfId="35829"/>
    <cellStyle name="40% - Accent1 3 6 6" xfId="14816"/>
    <cellStyle name="40% - Accent1 3 6 6 2" xfId="42830"/>
    <cellStyle name="40% - Accent1 3 6 7" xfId="28826"/>
    <cellStyle name="40% - Accent1 3 7" xfId="1082"/>
    <cellStyle name="40% - Accent1 3 7 2" xfId="2850"/>
    <cellStyle name="40% - Accent1 3 7 2 2" xfId="6354"/>
    <cellStyle name="40% - Accent1 3 7 2 2 2" xfId="13361"/>
    <cellStyle name="40% - Accent1 3 7 2 2 2 2" xfId="27365"/>
    <cellStyle name="40% - Accent1 3 7 2 2 2 2 2" xfId="55379"/>
    <cellStyle name="40% - Accent1 3 7 2 2 2 3" xfId="41375"/>
    <cellStyle name="40% - Accent1 3 7 2 2 3" xfId="20362"/>
    <cellStyle name="40% - Accent1 3 7 2 2 3 2" xfId="48376"/>
    <cellStyle name="40% - Accent1 3 7 2 2 4" xfId="34372"/>
    <cellStyle name="40% - Accent1 3 7 2 3" xfId="9860"/>
    <cellStyle name="40% - Accent1 3 7 2 3 2" xfId="23864"/>
    <cellStyle name="40% - Accent1 3 7 2 3 2 2" xfId="51878"/>
    <cellStyle name="40% - Accent1 3 7 2 3 3" xfId="37874"/>
    <cellStyle name="40% - Accent1 3 7 2 4" xfId="16861"/>
    <cellStyle name="40% - Accent1 3 7 2 4 2" xfId="44875"/>
    <cellStyle name="40% - Accent1 3 7 2 5" xfId="30871"/>
    <cellStyle name="40% - Accent1 3 7 3" xfId="4602"/>
    <cellStyle name="40% - Accent1 3 7 3 2" xfId="11609"/>
    <cellStyle name="40% - Accent1 3 7 3 2 2" xfId="25613"/>
    <cellStyle name="40% - Accent1 3 7 3 2 2 2" xfId="53627"/>
    <cellStyle name="40% - Accent1 3 7 3 2 3" xfId="39623"/>
    <cellStyle name="40% - Accent1 3 7 3 3" xfId="18610"/>
    <cellStyle name="40% - Accent1 3 7 3 3 2" xfId="46624"/>
    <cellStyle name="40% - Accent1 3 7 3 4" xfId="32620"/>
    <cellStyle name="40% - Accent1 3 7 4" xfId="8108"/>
    <cellStyle name="40% - Accent1 3 7 4 2" xfId="22112"/>
    <cellStyle name="40% - Accent1 3 7 4 2 2" xfId="50126"/>
    <cellStyle name="40% - Accent1 3 7 4 3" xfId="36122"/>
    <cellStyle name="40% - Accent1 3 7 5" xfId="15109"/>
    <cellStyle name="40% - Accent1 3 7 5 2" xfId="43123"/>
    <cellStyle name="40% - Accent1 3 7 6" xfId="29119"/>
    <cellStyle name="40% - Accent1 3 8" xfId="1981"/>
    <cellStyle name="40% - Accent1 3 8 2" xfId="5491"/>
    <cellStyle name="40% - Accent1 3 8 2 2" xfId="12498"/>
    <cellStyle name="40% - Accent1 3 8 2 2 2" xfId="26502"/>
    <cellStyle name="40% - Accent1 3 8 2 2 2 2" xfId="54516"/>
    <cellStyle name="40% - Accent1 3 8 2 2 3" xfId="40512"/>
    <cellStyle name="40% - Accent1 3 8 2 3" xfId="19499"/>
    <cellStyle name="40% - Accent1 3 8 2 3 2" xfId="47513"/>
    <cellStyle name="40% - Accent1 3 8 2 4" xfId="33509"/>
    <cellStyle name="40% - Accent1 3 8 3" xfId="8997"/>
    <cellStyle name="40% - Accent1 3 8 3 2" xfId="23001"/>
    <cellStyle name="40% - Accent1 3 8 3 2 2" xfId="51015"/>
    <cellStyle name="40% - Accent1 3 8 3 3" xfId="37011"/>
    <cellStyle name="40% - Accent1 3 8 4" xfId="15998"/>
    <cellStyle name="40% - Accent1 3 8 4 2" xfId="44012"/>
    <cellStyle name="40% - Accent1 3 8 5" xfId="30008"/>
    <cellStyle name="40% - Accent1 3 9" xfId="3727"/>
    <cellStyle name="40% - Accent1 3 9 2" xfId="10734"/>
    <cellStyle name="40% - Accent1 3 9 2 2" xfId="24738"/>
    <cellStyle name="40% - Accent1 3 9 2 2 2" xfId="52752"/>
    <cellStyle name="40% - Accent1 3 9 2 3" xfId="38748"/>
    <cellStyle name="40% - Accent1 3 9 3" xfId="17735"/>
    <cellStyle name="40% - Accent1 3 9 3 2" xfId="45749"/>
    <cellStyle name="40% - Accent1 3 9 4" xfId="31745"/>
    <cellStyle name="40% - Accent1 4" xfId="203"/>
    <cellStyle name="40% - Accent1 4 10" xfId="14267"/>
    <cellStyle name="40% - Accent1 4 10 2" xfId="42281"/>
    <cellStyle name="40% - Accent1 4 11" xfId="28277"/>
    <cellStyle name="40% - Accent1 4 2" xfId="332"/>
    <cellStyle name="40% - Accent1 4 2 2" xfId="625"/>
    <cellStyle name="40% - Accent1 4 2 2 2" xfId="1503"/>
    <cellStyle name="40% - Accent1 4 2 2 2 2" xfId="3271"/>
    <cellStyle name="40% - Accent1 4 2 2 2 2 2" xfId="6775"/>
    <cellStyle name="40% - Accent1 4 2 2 2 2 2 2" xfId="13782"/>
    <cellStyle name="40% - Accent1 4 2 2 2 2 2 2 2" xfId="27786"/>
    <cellStyle name="40% - Accent1 4 2 2 2 2 2 2 2 2" xfId="55800"/>
    <cellStyle name="40% - Accent1 4 2 2 2 2 2 2 3" xfId="41796"/>
    <cellStyle name="40% - Accent1 4 2 2 2 2 2 3" xfId="20783"/>
    <cellStyle name="40% - Accent1 4 2 2 2 2 2 3 2" xfId="48797"/>
    <cellStyle name="40% - Accent1 4 2 2 2 2 2 4" xfId="34793"/>
    <cellStyle name="40% - Accent1 4 2 2 2 2 3" xfId="10281"/>
    <cellStyle name="40% - Accent1 4 2 2 2 2 3 2" xfId="24285"/>
    <cellStyle name="40% - Accent1 4 2 2 2 2 3 2 2" xfId="52299"/>
    <cellStyle name="40% - Accent1 4 2 2 2 2 3 3" xfId="38295"/>
    <cellStyle name="40% - Accent1 4 2 2 2 2 4" xfId="17282"/>
    <cellStyle name="40% - Accent1 4 2 2 2 2 4 2" xfId="45296"/>
    <cellStyle name="40% - Accent1 4 2 2 2 2 5" xfId="31292"/>
    <cellStyle name="40% - Accent1 4 2 2 2 3" xfId="5023"/>
    <cellStyle name="40% - Accent1 4 2 2 2 3 2" xfId="12030"/>
    <cellStyle name="40% - Accent1 4 2 2 2 3 2 2" xfId="26034"/>
    <cellStyle name="40% - Accent1 4 2 2 2 3 2 2 2" xfId="54048"/>
    <cellStyle name="40% - Accent1 4 2 2 2 3 2 3" xfId="40044"/>
    <cellStyle name="40% - Accent1 4 2 2 2 3 3" xfId="19031"/>
    <cellStyle name="40% - Accent1 4 2 2 2 3 3 2" xfId="47045"/>
    <cellStyle name="40% - Accent1 4 2 2 2 3 4" xfId="33041"/>
    <cellStyle name="40% - Accent1 4 2 2 2 4" xfId="8529"/>
    <cellStyle name="40% - Accent1 4 2 2 2 4 2" xfId="22533"/>
    <cellStyle name="40% - Accent1 4 2 2 2 4 2 2" xfId="50547"/>
    <cellStyle name="40% - Accent1 4 2 2 2 4 3" xfId="36543"/>
    <cellStyle name="40% - Accent1 4 2 2 2 5" xfId="15530"/>
    <cellStyle name="40% - Accent1 4 2 2 2 5 2" xfId="43544"/>
    <cellStyle name="40% - Accent1 4 2 2 2 6" xfId="29540"/>
    <cellStyle name="40% - Accent1 4 2 2 3" xfId="2396"/>
    <cellStyle name="40% - Accent1 4 2 2 3 2" xfId="5900"/>
    <cellStyle name="40% - Accent1 4 2 2 3 2 2" xfId="12907"/>
    <cellStyle name="40% - Accent1 4 2 2 3 2 2 2" xfId="26911"/>
    <cellStyle name="40% - Accent1 4 2 2 3 2 2 2 2" xfId="54925"/>
    <cellStyle name="40% - Accent1 4 2 2 3 2 2 3" xfId="40921"/>
    <cellStyle name="40% - Accent1 4 2 2 3 2 3" xfId="19908"/>
    <cellStyle name="40% - Accent1 4 2 2 3 2 3 2" xfId="47922"/>
    <cellStyle name="40% - Accent1 4 2 2 3 2 4" xfId="33918"/>
    <cellStyle name="40% - Accent1 4 2 2 3 3" xfId="9406"/>
    <cellStyle name="40% - Accent1 4 2 2 3 3 2" xfId="23410"/>
    <cellStyle name="40% - Accent1 4 2 2 3 3 2 2" xfId="51424"/>
    <cellStyle name="40% - Accent1 4 2 2 3 3 3" xfId="37420"/>
    <cellStyle name="40% - Accent1 4 2 2 3 4" xfId="16407"/>
    <cellStyle name="40% - Accent1 4 2 2 3 4 2" xfId="44421"/>
    <cellStyle name="40% - Accent1 4 2 2 3 5" xfId="30417"/>
    <cellStyle name="40% - Accent1 4 2 2 4" xfId="4148"/>
    <cellStyle name="40% - Accent1 4 2 2 4 2" xfId="11155"/>
    <cellStyle name="40% - Accent1 4 2 2 4 2 2" xfId="25159"/>
    <cellStyle name="40% - Accent1 4 2 2 4 2 2 2" xfId="53173"/>
    <cellStyle name="40% - Accent1 4 2 2 4 2 3" xfId="39169"/>
    <cellStyle name="40% - Accent1 4 2 2 4 3" xfId="18156"/>
    <cellStyle name="40% - Accent1 4 2 2 4 3 2" xfId="46170"/>
    <cellStyle name="40% - Accent1 4 2 2 4 4" xfId="32166"/>
    <cellStyle name="40% - Accent1 4 2 2 5" xfId="7654"/>
    <cellStyle name="40% - Accent1 4 2 2 5 2" xfId="21658"/>
    <cellStyle name="40% - Accent1 4 2 2 5 2 2" xfId="49672"/>
    <cellStyle name="40% - Accent1 4 2 2 5 3" xfId="35668"/>
    <cellStyle name="40% - Accent1 4 2 2 6" xfId="14655"/>
    <cellStyle name="40% - Accent1 4 2 2 6 2" xfId="42669"/>
    <cellStyle name="40% - Accent1 4 2 2 7" xfId="28665"/>
    <cellStyle name="40% - Accent1 4 2 3" xfId="916"/>
    <cellStyle name="40% - Accent1 4 2 3 2" xfId="1794"/>
    <cellStyle name="40% - Accent1 4 2 3 2 2" xfId="3562"/>
    <cellStyle name="40% - Accent1 4 2 3 2 2 2" xfId="7066"/>
    <cellStyle name="40% - Accent1 4 2 3 2 2 2 2" xfId="14073"/>
    <cellStyle name="40% - Accent1 4 2 3 2 2 2 2 2" xfId="28077"/>
    <cellStyle name="40% - Accent1 4 2 3 2 2 2 2 2 2" xfId="56091"/>
    <cellStyle name="40% - Accent1 4 2 3 2 2 2 2 3" xfId="42087"/>
    <cellStyle name="40% - Accent1 4 2 3 2 2 2 3" xfId="21074"/>
    <cellStyle name="40% - Accent1 4 2 3 2 2 2 3 2" xfId="49088"/>
    <cellStyle name="40% - Accent1 4 2 3 2 2 2 4" xfId="35084"/>
    <cellStyle name="40% - Accent1 4 2 3 2 2 3" xfId="10572"/>
    <cellStyle name="40% - Accent1 4 2 3 2 2 3 2" xfId="24576"/>
    <cellStyle name="40% - Accent1 4 2 3 2 2 3 2 2" xfId="52590"/>
    <cellStyle name="40% - Accent1 4 2 3 2 2 3 3" xfId="38586"/>
    <cellStyle name="40% - Accent1 4 2 3 2 2 4" xfId="17573"/>
    <cellStyle name="40% - Accent1 4 2 3 2 2 4 2" xfId="45587"/>
    <cellStyle name="40% - Accent1 4 2 3 2 2 5" xfId="31583"/>
    <cellStyle name="40% - Accent1 4 2 3 2 3" xfId="5314"/>
    <cellStyle name="40% - Accent1 4 2 3 2 3 2" xfId="12321"/>
    <cellStyle name="40% - Accent1 4 2 3 2 3 2 2" xfId="26325"/>
    <cellStyle name="40% - Accent1 4 2 3 2 3 2 2 2" xfId="54339"/>
    <cellStyle name="40% - Accent1 4 2 3 2 3 2 3" xfId="40335"/>
    <cellStyle name="40% - Accent1 4 2 3 2 3 3" xfId="19322"/>
    <cellStyle name="40% - Accent1 4 2 3 2 3 3 2" xfId="47336"/>
    <cellStyle name="40% - Accent1 4 2 3 2 3 4" xfId="33332"/>
    <cellStyle name="40% - Accent1 4 2 3 2 4" xfId="8820"/>
    <cellStyle name="40% - Accent1 4 2 3 2 4 2" xfId="22824"/>
    <cellStyle name="40% - Accent1 4 2 3 2 4 2 2" xfId="50838"/>
    <cellStyle name="40% - Accent1 4 2 3 2 4 3" xfId="36834"/>
    <cellStyle name="40% - Accent1 4 2 3 2 5" xfId="15821"/>
    <cellStyle name="40% - Accent1 4 2 3 2 5 2" xfId="43835"/>
    <cellStyle name="40% - Accent1 4 2 3 2 6" xfId="29831"/>
    <cellStyle name="40% - Accent1 4 2 3 3" xfId="2687"/>
    <cellStyle name="40% - Accent1 4 2 3 3 2" xfId="6191"/>
    <cellStyle name="40% - Accent1 4 2 3 3 2 2" xfId="13198"/>
    <cellStyle name="40% - Accent1 4 2 3 3 2 2 2" xfId="27202"/>
    <cellStyle name="40% - Accent1 4 2 3 3 2 2 2 2" xfId="55216"/>
    <cellStyle name="40% - Accent1 4 2 3 3 2 2 3" xfId="41212"/>
    <cellStyle name="40% - Accent1 4 2 3 3 2 3" xfId="20199"/>
    <cellStyle name="40% - Accent1 4 2 3 3 2 3 2" xfId="48213"/>
    <cellStyle name="40% - Accent1 4 2 3 3 2 4" xfId="34209"/>
    <cellStyle name="40% - Accent1 4 2 3 3 3" xfId="9697"/>
    <cellStyle name="40% - Accent1 4 2 3 3 3 2" xfId="23701"/>
    <cellStyle name="40% - Accent1 4 2 3 3 3 2 2" xfId="51715"/>
    <cellStyle name="40% - Accent1 4 2 3 3 3 3" xfId="37711"/>
    <cellStyle name="40% - Accent1 4 2 3 3 4" xfId="16698"/>
    <cellStyle name="40% - Accent1 4 2 3 3 4 2" xfId="44712"/>
    <cellStyle name="40% - Accent1 4 2 3 3 5" xfId="30708"/>
    <cellStyle name="40% - Accent1 4 2 3 4" xfId="4439"/>
    <cellStyle name="40% - Accent1 4 2 3 4 2" xfId="11446"/>
    <cellStyle name="40% - Accent1 4 2 3 4 2 2" xfId="25450"/>
    <cellStyle name="40% - Accent1 4 2 3 4 2 2 2" xfId="53464"/>
    <cellStyle name="40% - Accent1 4 2 3 4 2 3" xfId="39460"/>
    <cellStyle name="40% - Accent1 4 2 3 4 3" xfId="18447"/>
    <cellStyle name="40% - Accent1 4 2 3 4 3 2" xfId="46461"/>
    <cellStyle name="40% - Accent1 4 2 3 4 4" xfId="32457"/>
    <cellStyle name="40% - Accent1 4 2 3 5" xfId="7945"/>
    <cellStyle name="40% - Accent1 4 2 3 5 2" xfId="21949"/>
    <cellStyle name="40% - Accent1 4 2 3 5 2 2" xfId="49963"/>
    <cellStyle name="40% - Accent1 4 2 3 5 3" xfId="35959"/>
    <cellStyle name="40% - Accent1 4 2 3 6" xfId="14946"/>
    <cellStyle name="40% - Accent1 4 2 3 6 2" xfId="42960"/>
    <cellStyle name="40% - Accent1 4 2 3 7" xfId="28956"/>
    <cellStyle name="40% - Accent1 4 2 4" xfId="1212"/>
    <cellStyle name="40% - Accent1 4 2 4 2" xfId="2980"/>
    <cellStyle name="40% - Accent1 4 2 4 2 2" xfId="6484"/>
    <cellStyle name="40% - Accent1 4 2 4 2 2 2" xfId="13491"/>
    <cellStyle name="40% - Accent1 4 2 4 2 2 2 2" xfId="27495"/>
    <cellStyle name="40% - Accent1 4 2 4 2 2 2 2 2" xfId="55509"/>
    <cellStyle name="40% - Accent1 4 2 4 2 2 2 3" xfId="41505"/>
    <cellStyle name="40% - Accent1 4 2 4 2 2 3" xfId="20492"/>
    <cellStyle name="40% - Accent1 4 2 4 2 2 3 2" xfId="48506"/>
    <cellStyle name="40% - Accent1 4 2 4 2 2 4" xfId="34502"/>
    <cellStyle name="40% - Accent1 4 2 4 2 3" xfId="9990"/>
    <cellStyle name="40% - Accent1 4 2 4 2 3 2" xfId="23994"/>
    <cellStyle name="40% - Accent1 4 2 4 2 3 2 2" xfId="52008"/>
    <cellStyle name="40% - Accent1 4 2 4 2 3 3" xfId="38004"/>
    <cellStyle name="40% - Accent1 4 2 4 2 4" xfId="16991"/>
    <cellStyle name="40% - Accent1 4 2 4 2 4 2" xfId="45005"/>
    <cellStyle name="40% - Accent1 4 2 4 2 5" xfId="31001"/>
    <cellStyle name="40% - Accent1 4 2 4 3" xfId="4732"/>
    <cellStyle name="40% - Accent1 4 2 4 3 2" xfId="11739"/>
    <cellStyle name="40% - Accent1 4 2 4 3 2 2" xfId="25743"/>
    <cellStyle name="40% - Accent1 4 2 4 3 2 2 2" xfId="53757"/>
    <cellStyle name="40% - Accent1 4 2 4 3 2 3" xfId="39753"/>
    <cellStyle name="40% - Accent1 4 2 4 3 3" xfId="18740"/>
    <cellStyle name="40% - Accent1 4 2 4 3 3 2" xfId="46754"/>
    <cellStyle name="40% - Accent1 4 2 4 3 4" xfId="32750"/>
    <cellStyle name="40% - Accent1 4 2 4 4" xfId="8238"/>
    <cellStyle name="40% - Accent1 4 2 4 4 2" xfId="22242"/>
    <cellStyle name="40% - Accent1 4 2 4 4 2 2" xfId="50256"/>
    <cellStyle name="40% - Accent1 4 2 4 4 3" xfId="36252"/>
    <cellStyle name="40% - Accent1 4 2 4 5" xfId="15239"/>
    <cellStyle name="40% - Accent1 4 2 4 5 2" xfId="43253"/>
    <cellStyle name="40% - Accent1 4 2 4 6" xfId="29249"/>
    <cellStyle name="40% - Accent1 4 2 5" xfId="2105"/>
    <cellStyle name="40% - Accent1 4 2 5 2" xfId="5609"/>
    <cellStyle name="40% - Accent1 4 2 5 2 2" xfId="12616"/>
    <cellStyle name="40% - Accent1 4 2 5 2 2 2" xfId="26620"/>
    <cellStyle name="40% - Accent1 4 2 5 2 2 2 2" xfId="54634"/>
    <cellStyle name="40% - Accent1 4 2 5 2 2 3" xfId="40630"/>
    <cellStyle name="40% - Accent1 4 2 5 2 3" xfId="19617"/>
    <cellStyle name="40% - Accent1 4 2 5 2 3 2" xfId="47631"/>
    <cellStyle name="40% - Accent1 4 2 5 2 4" xfId="33627"/>
    <cellStyle name="40% - Accent1 4 2 5 3" xfId="9115"/>
    <cellStyle name="40% - Accent1 4 2 5 3 2" xfId="23119"/>
    <cellStyle name="40% - Accent1 4 2 5 3 2 2" xfId="51133"/>
    <cellStyle name="40% - Accent1 4 2 5 3 3" xfId="37129"/>
    <cellStyle name="40% - Accent1 4 2 5 4" xfId="16116"/>
    <cellStyle name="40% - Accent1 4 2 5 4 2" xfId="44130"/>
    <cellStyle name="40% - Accent1 4 2 5 5" xfId="30126"/>
    <cellStyle name="40% - Accent1 4 2 6" xfId="3857"/>
    <cellStyle name="40% - Accent1 4 2 6 2" xfId="10864"/>
    <cellStyle name="40% - Accent1 4 2 6 2 2" xfId="24868"/>
    <cellStyle name="40% - Accent1 4 2 6 2 2 2" xfId="52882"/>
    <cellStyle name="40% - Accent1 4 2 6 2 3" xfId="38878"/>
    <cellStyle name="40% - Accent1 4 2 6 3" xfId="17865"/>
    <cellStyle name="40% - Accent1 4 2 6 3 2" xfId="45879"/>
    <cellStyle name="40% - Accent1 4 2 6 4" xfId="31875"/>
    <cellStyle name="40% - Accent1 4 2 7" xfId="7363"/>
    <cellStyle name="40% - Accent1 4 2 7 2" xfId="21367"/>
    <cellStyle name="40% - Accent1 4 2 7 2 2" xfId="49381"/>
    <cellStyle name="40% - Accent1 4 2 7 3" xfId="35377"/>
    <cellStyle name="40% - Accent1 4 2 8" xfId="14364"/>
    <cellStyle name="40% - Accent1 4 2 8 2" xfId="42378"/>
    <cellStyle name="40% - Accent1 4 2 9" xfId="28374"/>
    <cellStyle name="40% - Accent1 4 3" xfId="431"/>
    <cellStyle name="40% - Accent1 4 3 2" xfId="722"/>
    <cellStyle name="40% - Accent1 4 3 2 2" xfId="1600"/>
    <cellStyle name="40% - Accent1 4 3 2 2 2" xfId="3368"/>
    <cellStyle name="40% - Accent1 4 3 2 2 2 2" xfId="6872"/>
    <cellStyle name="40% - Accent1 4 3 2 2 2 2 2" xfId="13879"/>
    <cellStyle name="40% - Accent1 4 3 2 2 2 2 2 2" xfId="27883"/>
    <cellStyle name="40% - Accent1 4 3 2 2 2 2 2 2 2" xfId="55897"/>
    <cellStyle name="40% - Accent1 4 3 2 2 2 2 2 3" xfId="41893"/>
    <cellStyle name="40% - Accent1 4 3 2 2 2 2 3" xfId="20880"/>
    <cellStyle name="40% - Accent1 4 3 2 2 2 2 3 2" xfId="48894"/>
    <cellStyle name="40% - Accent1 4 3 2 2 2 2 4" xfId="34890"/>
    <cellStyle name="40% - Accent1 4 3 2 2 2 3" xfId="10378"/>
    <cellStyle name="40% - Accent1 4 3 2 2 2 3 2" xfId="24382"/>
    <cellStyle name="40% - Accent1 4 3 2 2 2 3 2 2" xfId="52396"/>
    <cellStyle name="40% - Accent1 4 3 2 2 2 3 3" xfId="38392"/>
    <cellStyle name="40% - Accent1 4 3 2 2 2 4" xfId="17379"/>
    <cellStyle name="40% - Accent1 4 3 2 2 2 4 2" xfId="45393"/>
    <cellStyle name="40% - Accent1 4 3 2 2 2 5" xfId="31389"/>
    <cellStyle name="40% - Accent1 4 3 2 2 3" xfId="5120"/>
    <cellStyle name="40% - Accent1 4 3 2 2 3 2" xfId="12127"/>
    <cellStyle name="40% - Accent1 4 3 2 2 3 2 2" xfId="26131"/>
    <cellStyle name="40% - Accent1 4 3 2 2 3 2 2 2" xfId="54145"/>
    <cellStyle name="40% - Accent1 4 3 2 2 3 2 3" xfId="40141"/>
    <cellStyle name="40% - Accent1 4 3 2 2 3 3" xfId="19128"/>
    <cellStyle name="40% - Accent1 4 3 2 2 3 3 2" xfId="47142"/>
    <cellStyle name="40% - Accent1 4 3 2 2 3 4" xfId="33138"/>
    <cellStyle name="40% - Accent1 4 3 2 2 4" xfId="8626"/>
    <cellStyle name="40% - Accent1 4 3 2 2 4 2" xfId="22630"/>
    <cellStyle name="40% - Accent1 4 3 2 2 4 2 2" xfId="50644"/>
    <cellStyle name="40% - Accent1 4 3 2 2 4 3" xfId="36640"/>
    <cellStyle name="40% - Accent1 4 3 2 2 5" xfId="15627"/>
    <cellStyle name="40% - Accent1 4 3 2 2 5 2" xfId="43641"/>
    <cellStyle name="40% - Accent1 4 3 2 2 6" xfId="29637"/>
    <cellStyle name="40% - Accent1 4 3 2 3" xfId="2493"/>
    <cellStyle name="40% - Accent1 4 3 2 3 2" xfId="5997"/>
    <cellStyle name="40% - Accent1 4 3 2 3 2 2" xfId="13004"/>
    <cellStyle name="40% - Accent1 4 3 2 3 2 2 2" xfId="27008"/>
    <cellStyle name="40% - Accent1 4 3 2 3 2 2 2 2" xfId="55022"/>
    <cellStyle name="40% - Accent1 4 3 2 3 2 2 3" xfId="41018"/>
    <cellStyle name="40% - Accent1 4 3 2 3 2 3" xfId="20005"/>
    <cellStyle name="40% - Accent1 4 3 2 3 2 3 2" xfId="48019"/>
    <cellStyle name="40% - Accent1 4 3 2 3 2 4" xfId="34015"/>
    <cellStyle name="40% - Accent1 4 3 2 3 3" xfId="9503"/>
    <cellStyle name="40% - Accent1 4 3 2 3 3 2" xfId="23507"/>
    <cellStyle name="40% - Accent1 4 3 2 3 3 2 2" xfId="51521"/>
    <cellStyle name="40% - Accent1 4 3 2 3 3 3" xfId="37517"/>
    <cellStyle name="40% - Accent1 4 3 2 3 4" xfId="16504"/>
    <cellStyle name="40% - Accent1 4 3 2 3 4 2" xfId="44518"/>
    <cellStyle name="40% - Accent1 4 3 2 3 5" xfId="30514"/>
    <cellStyle name="40% - Accent1 4 3 2 4" xfId="4245"/>
    <cellStyle name="40% - Accent1 4 3 2 4 2" xfId="11252"/>
    <cellStyle name="40% - Accent1 4 3 2 4 2 2" xfId="25256"/>
    <cellStyle name="40% - Accent1 4 3 2 4 2 2 2" xfId="53270"/>
    <cellStyle name="40% - Accent1 4 3 2 4 2 3" xfId="39266"/>
    <cellStyle name="40% - Accent1 4 3 2 4 3" xfId="18253"/>
    <cellStyle name="40% - Accent1 4 3 2 4 3 2" xfId="46267"/>
    <cellStyle name="40% - Accent1 4 3 2 4 4" xfId="32263"/>
    <cellStyle name="40% - Accent1 4 3 2 5" xfId="7751"/>
    <cellStyle name="40% - Accent1 4 3 2 5 2" xfId="21755"/>
    <cellStyle name="40% - Accent1 4 3 2 5 2 2" xfId="49769"/>
    <cellStyle name="40% - Accent1 4 3 2 5 3" xfId="35765"/>
    <cellStyle name="40% - Accent1 4 3 2 6" xfId="14752"/>
    <cellStyle name="40% - Accent1 4 3 2 6 2" xfId="42766"/>
    <cellStyle name="40% - Accent1 4 3 2 7" xfId="28762"/>
    <cellStyle name="40% - Accent1 4 3 3" xfId="1013"/>
    <cellStyle name="40% - Accent1 4 3 3 2" xfId="1891"/>
    <cellStyle name="40% - Accent1 4 3 3 2 2" xfId="3659"/>
    <cellStyle name="40% - Accent1 4 3 3 2 2 2" xfId="7163"/>
    <cellStyle name="40% - Accent1 4 3 3 2 2 2 2" xfId="14170"/>
    <cellStyle name="40% - Accent1 4 3 3 2 2 2 2 2" xfId="28174"/>
    <cellStyle name="40% - Accent1 4 3 3 2 2 2 2 2 2" xfId="56188"/>
    <cellStyle name="40% - Accent1 4 3 3 2 2 2 2 3" xfId="42184"/>
    <cellStyle name="40% - Accent1 4 3 3 2 2 2 3" xfId="21171"/>
    <cellStyle name="40% - Accent1 4 3 3 2 2 2 3 2" xfId="49185"/>
    <cellStyle name="40% - Accent1 4 3 3 2 2 2 4" xfId="35181"/>
    <cellStyle name="40% - Accent1 4 3 3 2 2 3" xfId="10669"/>
    <cellStyle name="40% - Accent1 4 3 3 2 2 3 2" xfId="24673"/>
    <cellStyle name="40% - Accent1 4 3 3 2 2 3 2 2" xfId="52687"/>
    <cellStyle name="40% - Accent1 4 3 3 2 2 3 3" xfId="38683"/>
    <cellStyle name="40% - Accent1 4 3 3 2 2 4" xfId="17670"/>
    <cellStyle name="40% - Accent1 4 3 3 2 2 4 2" xfId="45684"/>
    <cellStyle name="40% - Accent1 4 3 3 2 2 5" xfId="31680"/>
    <cellStyle name="40% - Accent1 4 3 3 2 3" xfId="5411"/>
    <cellStyle name="40% - Accent1 4 3 3 2 3 2" xfId="12418"/>
    <cellStyle name="40% - Accent1 4 3 3 2 3 2 2" xfId="26422"/>
    <cellStyle name="40% - Accent1 4 3 3 2 3 2 2 2" xfId="54436"/>
    <cellStyle name="40% - Accent1 4 3 3 2 3 2 3" xfId="40432"/>
    <cellStyle name="40% - Accent1 4 3 3 2 3 3" xfId="19419"/>
    <cellStyle name="40% - Accent1 4 3 3 2 3 3 2" xfId="47433"/>
    <cellStyle name="40% - Accent1 4 3 3 2 3 4" xfId="33429"/>
    <cellStyle name="40% - Accent1 4 3 3 2 4" xfId="8917"/>
    <cellStyle name="40% - Accent1 4 3 3 2 4 2" xfId="22921"/>
    <cellStyle name="40% - Accent1 4 3 3 2 4 2 2" xfId="50935"/>
    <cellStyle name="40% - Accent1 4 3 3 2 4 3" xfId="36931"/>
    <cellStyle name="40% - Accent1 4 3 3 2 5" xfId="15918"/>
    <cellStyle name="40% - Accent1 4 3 3 2 5 2" xfId="43932"/>
    <cellStyle name="40% - Accent1 4 3 3 2 6" xfId="29928"/>
    <cellStyle name="40% - Accent1 4 3 3 3" xfId="2784"/>
    <cellStyle name="40% - Accent1 4 3 3 3 2" xfId="6288"/>
    <cellStyle name="40% - Accent1 4 3 3 3 2 2" xfId="13295"/>
    <cellStyle name="40% - Accent1 4 3 3 3 2 2 2" xfId="27299"/>
    <cellStyle name="40% - Accent1 4 3 3 3 2 2 2 2" xfId="55313"/>
    <cellStyle name="40% - Accent1 4 3 3 3 2 2 3" xfId="41309"/>
    <cellStyle name="40% - Accent1 4 3 3 3 2 3" xfId="20296"/>
    <cellStyle name="40% - Accent1 4 3 3 3 2 3 2" xfId="48310"/>
    <cellStyle name="40% - Accent1 4 3 3 3 2 4" xfId="34306"/>
    <cellStyle name="40% - Accent1 4 3 3 3 3" xfId="9794"/>
    <cellStyle name="40% - Accent1 4 3 3 3 3 2" xfId="23798"/>
    <cellStyle name="40% - Accent1 4 3 3 3 3 2 2" xfId="51812"/>
    <cellStyle name="40% - Accent1 4 3 3 3 3 3" xfId="37808"/>
    <cellStyle name="40% - Accent1 4 3 3 3 4" xfId="16795"/>
    <cellStyle name="40% - Accent1 4 3 3 3 4 2" xfId="44809"/>
    <cellStyle name="40% - Accent1 4 3 3 3 5" xfId="30805"/>
    <cellStyle name="40% - Accent1 4 3 3 4" xfId="4536"/>
    <cellStyle name="40% - Accent1 4 3 3 4 2" xfId="11543"/>
    <cellStyle name="40% - Accent1 4 3 3 4 2 2" xfId="25547"/>
    <cellStyle name="40% - Accent1 4 3 3 4 2 2 2" xfId="53561"/>
    <cellStyle name="40% - Accent1 4 3 3 4 2 3" xfId="39557"/>
    <cellStyle name="40% - Accent1 4 3 3 4 3" xfId="18544"/>
    <cellStyle name="40% - Accent1 4 3 3 4 3 2" xfId="46558"/>
    <cellStyle name="40% - Accent1 4 3 3 4 4" xfId="32554"/>
    <cellStyle name="40% - Accent1 4 3 3 5" xfId="8042"/>
    <cellStyle name="40% - Accent1 4 3 3 5 2" xfId="22046"/>
    <cellStyle name="40% - Accent1 4 3 3 5 2 2" xfId="50060"/>
    <cellStyle name="40% - Accent1 4 3 3 5 3" xfId="36056"/>
    <cellStyle name="40% - Accent1 4 3 3 6" xfId="15043"/>
    <cellStyle name="40% - Accent1 4 3 3 6 2" xfId="43057"/>
    <cellStyle name="40% - Accent1 4 3 3 7" xfId="29053"/>
    <cellStyle name="40% - Accent1 4 3 4" xfId="1309"/>
    <cellStyle name="40% - Accent1 4 3 4 2" xfId="3077"/>
    <cellStyle name="40% - Accent1 4 3 4 2 2" xfId="6581"/>
    <cellStyle name="40% - Accent1 4 3 4 2 2 2" xfId="13588"/>
    <cellStyle name="40% - Accent1 4 3 4 2 2 2 2" xfId="27592"/>
    <cellStyle name="40% - Accent1 4 3 4 2 2 2 2 2" xfId="55606"/>
    <cellStyle name="40% - Accent1 4 3 4 2 2 2 3" xfId="41602"/>
    <cellStyle name="40% - Accent1 4 3 4 2 2 3" xfId="20589"/>
    <cellStyle name="40% - Accent1 4 3 4 2 2 3 2" xfId="48603"/>
    <cellStyle name="40% - Accent1 4 3 4 2 2 4" xfId="34599"/>
    <cellStyle name="40% - Accent1 4 3 4 2 3" xfId="10087"/>
    <cellStyle name="40% - Accent1 4 3 4 2 3 2" xfId="24091"/>
    <cellStyle name="40% - Accent1 4 3 4 2 3 2 2" xfId="52105"/>
    <cellStyle name="40% - Accent1 4 3 4 2 3 3" xfId="38101"/>
    <cellStyle name="40% - Accent1 4 3 4 2 4" xfId="17088"/>
    <cellStyle name="40% - Accent1 4 3 4 2 4 2" xfId="45102"/>
    <cellStyle name="40% - Accent1 4 3 4 2 5" xfId="31098"/>
    <cellStyle name="40% - Accent1 4 3 4 3" xfId="4829"/>
    <cellStyle name="40% - Accent1 4 3 4 3 2" xfId="11836"/>
    <cellStyle name="40% - Accent1 4 3 4 3 2 2" xfId="25840"/>
    <cellStyle name="40% - Accent1 4 3 4 3 2 2 2" xfId="53854"/>
    <cellStyle name="40% - Accent1 4 3 4 3 2 3" xfId="39850"/>
    <cellStyle name="40% - Accent1 4 3 4 3 3" xfId="18837"/>
    <cellStyle name="40% - Accent1 4 3 4 3 3 2" xfId="46851"/>
    <cellStyle name="40% - Accent1 4 3 4 3 4" xfId="32847"/>
    <cellStyle name="40% - Accent1 4 3 4 4" xfId="8335"/>
    <cellStyle name="40% - Accent1 4 3 4 4 2" xfId="22339"/>
    <cellStyle name="40% - Accent1 4 3 4 4 2 2" xfId="50353"/>
    <cellStyle name="40% - Accent1 4 3 4 4 3" xfId="36349"/>
    <cellStyle name="40% - Accent1 4 3 4 5" xfId="15336"/>
    <cellStyle name="40% - Accent1 4 3 4 5 2" xfId="43350"/>
    <cellStyle name="40% - Accent1 4 3 4 6" xfId="29346"/>
    <cellStyle name="40% - Accent1 4 3 5" xfId="2202"/>
    <cellStyle name="40% - Accent1 4 3 5 2" xfId="5706"/>
    <cellStyle name="40% - Accent1 4 3 5 2 2" xfId="12713"/>
    <cellStyle name="40% - Accent1 4 3 5 2 2 2" xfId="26717"/>
    <cellStyle name="40% - Accent1 4 3 5 2 2 2 2" xfId="54731"/>
    <cellStyle name="40% - Accent1 4 3 5 2 2 3" xfId="40727"/>
    <cellStyle name="40% - Accent1 4 3 5 2 3" xfId="19714"/>
    <cellStyle name="40% - Accent1 4 3 5 2 3 2" xfId="47728"/>
    <cellStyle name="40% - Accent1 4 3 5 2 4" xfId="33724"/>
    <cellStyle name="40% - Accent1 4 3 5 3" xfId="9212"/>
    <cellStyle name="40% - Accent1 4 3 5 3 2" xfId="23216"/>
    <cellStyle name="40% - Accent1 4 3 5 3 2 2" xfId="51230"/>
    <cellStyle name="40% - Accent1 4 3 5 3 3" xfId="37226"/>
    <cellStyle name="40% - Accent1 4 3 5 4" xfId="16213"/>
    <cellStyle name="40% - Accent1 4 3 5 4 2" xfId="44227"/>
    <cellStyle name="40% - Accent1 4 3 5 5" xfId="30223"/>
    <cellStyle name="40% - Accent1 4 3 6" xfId="3954"/>
    <cellStyle name="40% - Accent1 4 3 6 2" xfId="10961"/>
    <cellStyle name="40% - Accent1 4 3 6 2 2" xfId="24965"/>
    <cellStyle name="40% - Accent1 4 3 6 2 2 2" xfId="52979"/>
    <cellStyle name="40% - Accent1 4 3 6 2 3" xfId="38975"/>
    <cellStyle name="40% - Accent1 4 3 6 3" xfId="17962"/>
    <cellStyle name="40% - Accent1 4 3 6 3 2" xfId="45976"/>
    <cellStyle name="40% - Accent1 4 3 6 4" xfId="31972"/>
    <cellStyle name="40% - Accent1 4 3 7" xfId="7460"/>
    <cellStyle name="40% - Accent1 4 3 7 2" xfId="21464"/>
    <cellStyle name="40% - Accent1 4 3 7 2 2" xfId="49478"/>
    <cellStyle name="40% - Accent1 4 3 7 3" xfId="35474"/>
    <cellStyle name="40% - Accent1 4 3 8" xfId="14461"/>
    <cellStyle name="40% - Accent1 4 3 8 2" xfId="42475"/>
    <cellStyle name="40% - Accent1 4 3 9" xfId="28471"/>
    <cellStyle name="40% - Accent1 4 4" xfId="528"/>
    <cellStyle name="40% - Accent1 4 4 2" xfId="1406"/>
    <cellStyle name="40% - Accent1 4 4 2 2" xfId="3174"/>
    <cellStyle name="40% - Accent1 4 4 2 2 2" xfId="6678"/>
    <cellStyle name="40% - Accent1 4 4 2 2 2 2" xfId="13685"/>
    <cellStyle name="40% - Accent1 4 4 2 2 2 2 2" xfId="27689"/>
    <cellStyle name="40% - Accent1 4 4 2 2 2 2 2 2" xfId="55703"/>
    <cellStyle name="40% - Accent1 4 4 2 2 2 2 3" xfId="41699"/>
    <cellStyle name="40% - Accent1 4 4 2 2 2 3" xfId="20686"/>
    <cellStyle name="40% - Accent1 4 4 2 2 2 3 2" xfId="48700"/>
    <cellStyle name="40% - Accent1 4 4 2 2 2 4" xfId="34696"/>
    <cellStyle name="40% - Accent1 4 4 2 2 3" xfId="10184"/>
    <cellStyle name="40% - Accent1 4 4 2 2 3 2" xfId="24188"/>
    <cellStyle name="40% - Accent1 4 4 2 2 3 2 2" xfId="52202"/>
    <cellStyle name="40% - Accent1 4 4 2 2 3 3" xfId="38198"/>
    <cellStyle name="40% - Accent1 4 4 2 2 4" xfId="17185"/>
    <cellStyle name="40% - Accent1 4 4 2 2 4 2" xfId="45199"/>
    <cellStyle name="40% - Accent1 4 4 2 2 5" xfId="31195"/>
    <cellStyle name="40% - Accent1 4 4 2 3" xfId="4926"/>
    <cellStyle name="40% - Accent1 4 4 2 3 2" xfId="11933"/>
    <cellStyle name="40% - Accent1 4 4 2 3 2 2" xfId="25937"/>
    <cellStyle name="40% - Accent1 4 4 2 3 2 2 2" xfId="53951"/>
    <cellStyle name="40% - Accent1 4 4 2 3 2 3" xfId="39947"/>
    <cellStyle name="40% - Accent1 4 4 2 3 3" xfId="18934"/>
    <cellStyle name="40% - Accent1 4 4 2 3 3 2" xfId="46948"/>
    <cellStyle name="40% - Accent1 4 4 2 3 4" xfId="32944"/>
    <cellStyle name="40% - Accent1 4 4 2 4" xfId="8432"/>
    <cellStyle name="40% - Accent1 4 4 2 4 2" xfId="22436"/>
    <cellStyle name="40% - Accent1 4 4 2 4 2 2" xfId="50450"/>
    <cellStyle name="40% - Accent1 4 4 2 4 3" xfId="36446"/>
    <cellStyle name="40% - Accent1 4 4 2 5" xfId="15433"/>
    <cellStyle name="40% - Accent1 4 4 2 5 2" xfId="43447"/>
    <cellStyle name="40% - Accent1 4 4 2 6" xfId="29443"/>
    <cellStyle name="40% - Accent1 4 4 3" xfId="2299"/>
    <cellStyle name="40% - Accent1 4 4 3 2" xfId="5803"/>
    <cellStyle name="40% - Accent1 4 4 3 2 2" xfId="12810"/>
    <cellStyle name="40% - Accent1 4 4 3 2 2 2" xfId="26814"/>
    <cellStyle name="40% - Accent1 4 4 3 2 2 2 2" xfId="54828"/>
    <cellStyle name="40% - Accent1 4 4 3 2 2 3" xfId="40824"/>
    <cellStyle name="40% - Accent1 4 4 3 2 3" xfId="19811"/>
    <cellStyle name="40% - Accent1 4 4 3 2 3 2" xfId="47825"/>
    <cellStyle name="40% - Accent1 4 4 3 2 4" xfId="33821"/>
    <cellStyle name="40% - Accent1 4 4 3 3" xfId="9309"/>
    <cellStyle name="40% - Accent1 4 4 3 3 2" xfId="23313"/>
    <cellStyle name="40% - Accent1 4 4 3 3 2 2" xfId="51327"/>
    <cellStyle name="40% - Accent1 4 4 3 3 3" xfId="37323"/>
    <cellStyle name="40% - Accent1 4 4 3 4" xfId="16310"/>
    <cellStyle name="40% - Accent1 4 4 3 4 2" xfId="44324"/>
    <cellStyle name="40% - Accent1 4 4 3 5" xfId="30320"/>
    <cellStyle name="40% - Accent1 4 4 4" xfId="4051"/>
    <cellStyle name="40% - Accent1 4 4 4 2" xfId="11058"/>
    <cellStyle name="40% - Accent1 4 4 4 2 2" xfId="25062"/>
    <cellStyle name="40% - Accent1 4 4 4 2 2 2" xfId="53076"/>
    <cellStyle name="40% - Accent1 4 4 4 2 3" xfId="39072"/>
    <cellStyle name="40% - Accent1 4 4 4 3" xfId="18059"/>
    <cellStyle name="40% - Accent1 4 4 4 3 2" xfId="46073"/>
    <cellStyle name="40% - Accent1 4 4 4 4" xfId="32069"/>
    <cellStyle name="40% - Accent1 4 4 5" xfId="7557"/>
    <cellStyle name="40% - Accent1 4 4 5 2" xfId="21561"/>
    <cellStyle name="40% - Accent1 4 4 5 2 2" xfId="49575"/>
    <cellStyle name="40% - Accent1 4 4 5 3" xfId="35571"/>
    <cellStyle name="40% - Accent1 4 4 6" xfId="14558"/>
    <cellStyle name="40% - Accent1 4 4 6 2" xfId="42572"/>
    <cellStyle name="40% - Accent1 4 4 7" xfId="28568"/>
    <cellStyle name="40% - Accent1 4 5" xfId="819"/>
    <cellStyle name="40% - Accent1 4 5 2" xfId="1697"/>
    <cellStyle name="40% - Accent1 4 5 2 2" xfId="3465"/>
    <cellStyle name="40% - Accent1 4 5 2 2 2" xfId="6969"/>
    <cellStyle name="40% - Accent1 4 5 2 2 2 2" xfId="13976"/>
    <cellStyle name="40% - Accent1 4 5 2 2 2 2 2" xfId="27980"/>
    <cellStyle name="40% - Accent1 4 5 2 2 2 2 2 2" xfId="55994"/>
    <cellStyle name="40% - Accent1 4 5 2 2 2 2 3" xfId="41990"/>
    <cellStyle name="40% - Accent1 4 5 2 2 2 3" xfId="20977"/>
    <cellStyle name="40% - Accent1 4 5 2 2 2 3 2" xfId="48991"/>
    <cellStyle name="40% - Accent1 4 5 2 2 2 4" xfId="34987"/>
    <cellStyle name="40% - Accent1 4 5 2 2 3" xfId="10475"/>
    <cellStyle name="40% - Accent1 4 5 2 2 3 2" xfId="24479"/>
    <cellStyle name="40% - Accent1 4 5 2 2 3 2 2" xfId="52493"/>
    <cellStyle name="40% - Accent1 4 5 2 2 3 3" xfId="38489"/>
    <cellStyle name="40% - Accent1 4 5 2 2 4" xfId="17476"/>
    <cellStyle name="40% - Accent1 4 5 2 2 4 2" xfId="45490"/>
    <cellStyle name="40% - Accent1 4 5 2 2 5" xfId="31486"/>
    <cellStyle name="40% - Accent1 4 5 2 3" xfId="5217"/>
    <cellStyle name="40% - Accent1 4 5 2 3 2" xfId="12224"/>
    <cellStyle name="40% - Accent1 4 5 2 3 2 2" xfId="26228"/>
    <cellStyle name="40% - Accent1 4 5 2 3 2 2 2" xfId="54242"/>
    <cellStyle name="40% - Accent1 4 5 2 3 2 3" xfId="40238"/>
    <cellStyle name="40% - Accent1 4 5 2 3 3" xfId="19225"/>
    <cellStyle name="40% - Accent1 4 5 2 3 3 2" xfId="47239"/>
    <cellStyle name="40% - Accent1 4 5 2 3 4" xfId="33235"/>
    <cellStyle name="40% - Accent1 4 5 2 4" xfId="8723"/>
    <cellStyle name="40% - Accent1 4 5 2 4 2" xfId="22727"/>
    <cellStyle name="40% - Accent1 4 5 2 4 2 2" xfId="50741"/>
    <cellStyle name="40% - Accent1 4 5 2 4 3" xfId="36737"/>
    <cellStyle name="40% - Accent1 4 5 2 5" xfId="15724"/>
    <cellStyle name="40% - Accent1 4 5 2 5 2" xfId="43738"/>
    <cellStyle name="40% - Accent1 4 5 2 6" xfId="29734"/>
    <cellStyle name="40% - Accent1 4 5 3" xfId="2590"/>
    <cellStyle name="40% - Accent1 4 5 3 2" xfId="6094"/>
    <cellStyle name="40% - Accent1 4 5 3 2 2" xfId="13101"/>
    <cellStyle name="40% - Accent1 4 5 3 2 2 2" xfId="27105"/>
    <cellStyle name="40% - Accent1 4 5 3 2 2 2 2" xfId="55119"/>
    <cellStyle name="40% - Accent1 4 5 3 2 2 3" xfId="41115"/>
    <cellStyle name="40% - Accent1 4 5 3 2 3" xfId="20102"/>
    <cellStyle name="40% - Accent1 4 5 3 2 3 2" xfId="48116"/>
    <cellStyle name="40% - Accent1 4 5 3 2 4" xfId="34112"/>
    <cellStyle name="40% - Accent1 4 5 3 3" xfId="9600"/>
    <cellStyle name="40% - Accent1 4 5 3 3 2" xfId="23604"/>
    <cellStyle name="40% - Accent1 4 5 3 3 2 2" xfId="51618"/>
    <cellStyle name="40% - Accent1 4 5 3 3 3" xfId="37614"/>
    <cellStyle name="40% - Accent1 4 5 3 4" xfId="16601"/>
    <cellStyle name="40% - Accent1 4 5 3 4 2" xfId="44615"/>
    <cellStyle name="40% - Accent1 4 5 3 5" xfId="30611"/>
    <cellStyle name="40% - Accent1 4 5 4" xfId="4342"/>
    <cellStyle name="40% - Accent1 4 5 4 2" xfId="11349"/>
    <cellStyle name="40% - Accent1 4 5 4 2 2" xfId="25353"/>
    <cellStyle name="40% - Accent1 4 5 4 2 2 2" xfId="53367"/>
    <cellStyle name="40% - Accent1 4 5 4 2 3" xfId="39363"/>
    <cellStyle name="40% - Accent1 4 5 4 3" xfId="18350"/>
    <cellStyle name="40% - Accent1 4 5 4 3 2" xfId="46364"/>
    <cellStyle name="40% - Accent1 4 5 4 4" xfId="32360"/>
    <cellStyle name="40% - Accent1 4 5 5" xfId="7848"/>
    <cellStyle name="40% - Accent1 4 5 5 2" xfId="21852"/>
    <cellStyle name="40% - Accent1 4 5 5 2 2" xfId="49866"/>
    <cellStyle name="40% - Accent1 4 5 5 3" xfId="35862"/>
    <cellStyle name="40% - Accent1 4 5 6" xfId="14849"/>
    <cellStyle name="40% - Accent1 4 5 6 2" xfId="42863"/>
    <cellStyle name="40% - Accent1 4 5 7" xfId="28859"/>
    <cellStyle name="40% - Accent1 4 6" xfId="1115"/>
    <cellStyle name="40% - Accent1 4 6 2" xfId="2883"/>
    <cellStyle name="40% - Accent1 4 6 2 2" xfId="6387"/>
    <cellStyle name="40% - Accent1 4 6 2 2 2" xfId="13394"/>
    <cellStyle name="40% - Accent1 4 6 2 2 2 2" xfId="27398"/>
    <cellStyle name="40% - Accent1 4 6 2 2 2 2 2" xfId="55412"/>
    <cellStyle name="40% - Accent1 4 6 2 2 2 3" xfId="41408"/>
    <cellStyle name="40% - Accent1 4 6 2 2 3" xfId="20395"/>
    <cellStyle name="40% - Accent1 4 6 2 2 3 2" xfId="48409"/>
    <cellStyle name="40% - Accent1 4 6 2 2 4" xfId="34405"/>
    <cellStyle name="40% - Accent1 4 6 2 3" xfId="9893"/>
    <cellStyle name="40% - Accent1 4 6 2 3 2" xfId="23897"/>
    <cellStyle name="40% - Accent1 4 6 2 3 2 2" xfId="51911"/>
    <cellStyle name="40% - Accent1 4 6 2 3 3" xfId="37907"/>
    <cellStyle name="40% - Accent1 4 6 2 4" xfId="16894"/>
    <cellStyle name="40% - Accent1 4 6 2 4 2" xfId="44908"/>
    <cellStyle name="40% - Accent1 4 6 2 5" xfId="30904"/>
    <cellStyle name="40% - Accent1 4 6 3" xfId="4635"/>
    <cellStyle name="40% - Accent1 4 6 3 2" xfId="11642"/>
    <cellStyle name="40% - Accent1 4 6 3 2 2" xfId="25646"/>
    <cellStyle name="40% - Accent1 4 6 3 2 2 2" xfId="53660"/>
    <cellStyle name="40% - Accent1 4 6 3 2 3" xfId="39656"/>
    <cellStyle name="40% - Accent1 4 6 3 3" xfId="18643"/>
    <cellStyle name="40% - Accent1 4 6 3 3 2" xfId="46657"/>
    <cellStyle name="40% - Accent1 4 6 3 4" xfId="32653"/>
    <cellStyle name="40% - Accent1 4 6 4" xfId="8141"/>
    <cellStyle name="40% - Accent1 4 6 4 2" xfId="22145"/>
    <cellStyle name="40% - Accent1 4 6 4 2 2" xfId="50159"/>
    <cellStyle name="40% - Accent1 4 6 4 3" xfId="36155"/>
    <cellStyle name="40% - Accent1 4 6 5" xfId="15142"/>
    <cellStyle name="40% - Accent1 4 6 5 2" xfId="43156"/>
    <cellStyle name="40% - Accent1 4 6 6" xfId="29152"/>
    <cellStyle name="40% - Accent1 4 7" xfId="2003"/>
    <cellStyle name="40% - Accent1 4 7 2" xfId="5512"/>
    <cellStyle name="40% - Accent1 4 7 2 2" xfId="12519"/>
    <cellStyle name="40% - Accent1 4 7 2 2 2" xfId="26523"/>
    <cellStyle name="40% - Accent1 4 7 2 2 2 2" xfId="54537"/>
    <cellStyle name="40% - Accent1 4 7 2 2 3" xfId="40533"/>
    <cellStyle name="40% - Accent1 4 7 2 3" xfId="19520"/>
    <cellStyle name="40% - Accent1 4 7 2 3 2" xfId="47534"/>
    <cellStyle name="40% - Accent1 4 7 2 4" xfId="33530"/>
    <cellStyle name="40% - Accent1 4 7 3" xfId="9018"/>
    <cellStyle name="40% - Accent1 4 7 3 2" xfId="23022"/>
    <cellStyle name="40% - Accent1 4 7 3 2 2" xfId="51036"/>
    <cellStyle name="40% - Accent1 4 7 3 3" xfId="37032"/>
    <cellStyle name="40% - Accent1 4 7 4" xfId="16019"/>
    <cellStyle name="40% - Accent1 4 7 4 2" xfId="44033"/>
    <cellStyle name="40% - Accent1 4 7 5" xfId="30029"/>
    <cellStyle name="40% - Accent1 4 8" xfId="3760"/>
    <cellStyle name="40% - Accent1 4 8 2" xfId="10767"/>
    <cellStyle name="40% - Accent1 4 8 2 2" xfId="24771"/>
    <cellStyle name="40% - Accent1 4 8 2 2 2" xfId="52785"/>
    <cellStyle name="40% - Accent1 4 8 2 3" xfId="38781"/>
    <cellStyle name="40% - Accent1 4 8 3" xfId="17768"/>
    <cellStyle name="40% - Accent1 4 8 3 2" xfId="45782"/>
    <cellStyle name="40% - Accent1 4 8 4" xfId="31778"/>
    <cellStyle name="40% - Accent1 4 9" xfId="7266"/>
    <cellStyle name="40% - Accent1 4 9 2" xfId="21270"/>
    <cellStyle name="40% - Accent1 4 9 2 2" xfId="49284"/>
    <cellStyle name="40% - Accent1 4 9 3" xfId="35280"/>
    <cellStyle name="40% - Accent1 5" xfId="283"/>
    <cellStyle name="40% - Accent1 5 2" xfId="576"/>
    <cellStyle name="40% - Accent1 5 2 2" xfId="1454"/>
    <cellStyle name="40% - Accent1 5 2 2 2" xfId="3222"/>
    <cellStyle name="40% - Accent1 5 2 2 2 2" xfId="6726"/>
    <cellStyle name="40% - Accent1 5 2 2 2 2 2" xfId="13733"/>
    <cellStyle name="40% - Accent1 5 2 2 2 2 2 2" xfId="27737"/>
    <cellStyle name="40% - Accent1 5 2 2 2 2 2 2 2" xfId="55751"/>
    <cellStyle name="40% - Accent1 5 2 2 2 2 2 3" xfId="41747"/>
    <cellStyle name="40% - Accent1 5 2 2 2 2 3" xfId="20734"/>
    <cellStyle name="40% - Accent1 5 2 2 2 2 3 2" xfId="48748"/>
    <cellStyle name="40% - Accent1 5 2 2 2 2 4" xfId="34744"/>
    <cellStyle name="40% - Accent1 5 2 2 2 3" xfId="10232"/>
    <cellStyle name="40% - Accent1 5 2 2 2 3 2" xfId="24236"/>
    <cellStyle name="40% - Accent1 5 2 2 2 3 2 2" xfId="52250"/>
    <cellStyle name="40% - Accent1 5 2 2 2 3 3" xfId="38246"/>
    <cellStyle name="40% - Accent1 5 2 2 2 4" xfId="17233"/>
    <cellStyle name="40% - Accent1 5 2 2 2 4 2" xfId="45247"/>
    <cellStyle name="40% - Accent1 5 2 2 2 5" xfId="31243"/>
    <cellStyle name="40% - Accent1 5 2 2 3" xfId="4974"/>
    <cellStyle name="40% - Accent1 5 2 2 3 2" xfId="11981"/>
    <cellStyle name="40% - Accent1 5 2 2 3 2 2" xfId="25985"/>
    <cellStyle name="40% - Accent1 5 2 2 3 2 2 2" xfId="53999"/>
    <cellStyle name="40% - Accent1 5 2 2 3 2 3" xfId="39995"/>
    <cellStyle name="40% - Accent1 5 2 2 3 3" xfId="18982"/>
    <cellStyle name="40% - Accent1 5 2 2 3 3 2" xfId="46996"/>
    <cellStyle name="40% - Accent1 5 2 2 3 4" xfId="32992"/>
    <cellStyle name="40% - Accent1 5 2 2 4" xfId="8480"/>
    <cellStyle name="40% - Accent1 5 2 2 4 2" xfId="22484"/>
    <cellStyle name="40% - Accent1 5 2 2 4 2 2" xfId="50498"/>
    <cellStyle name="40% - Accent1 5 2 2 4 3" xfId="36494"/>
    <cellStyle name="40% - Accent1 5 2 2 5" xfId="15481"/>
    <cellStyle name="40% - Accent1 5 2 2 5 2" xfId="43495"/>
    <cellStyle name="40% - Accent1 5 2 2 6" xfId="29491"/>
    <cellStyle name="40% - Accent1 5 2 3" xfId="2347"/>
    <cellStyle name="40% - Accent1 5 2 3 2" xfId="5851"/>
    <cellStyle name="40% - Accent1 5 2 3 2 2" xfId="12858"/>
    <cellStyle name="40% - Accent1 5 2 3 2 2 2" xfId="26862"/>
    <cellStyle name="40% - Accent1 5 2 3 2 2 2 2" xfId="54876"/>
    <cellStyle name="40% - Accent1 5 2 3 2 2 3" xfId="40872"/>
    <cellStyle name="40% - Accent1 5 2 3 2 3" xfId="19859"/>
    <cellStyle name="40% - Accent1 5 2 3 2 3 2" xfId="47873"/>
    <cellStyle name="40% - Accent1 5 2 3 2 4" xfId="33869"/>
    <cellStyle name="40% - Accent1 5 2 3 3" xfId="9357"/>
    <cellStyle name="40% - Accent1 5 2 3 3 2" xfId="23361"/>
    <cellStyle name="40% - Accent1 5 2 3 3 2 2" xfId="51375"/>
    <cellStyle name="40% - Accent1 5 2 3 3 3" xfId="37371"/>
    <cellStyle name="40% - Accent1 5 2 3 4" xfId="16358"/>
    <cellStyle name="40% - Accent1 5 2 3 4 2" xfId="44372"/>
    <cellStyle name="40% - Accent1 5 2 3 5" xfId="30368"/>
    <cellStyle name="40% - Accent1 5 2 4" xfId="4099"/>
    <cellStyle name="40% - Accent1 5 2 4 2" xfId="11106"/>
    <cellStyle name="40% - Accent1 5 2 4 2 2" xfId="25110"/>
    <cellStyle name="40% - Accent1 5 2 4 2 2 2" xfId="53124"/>
    <cellStyle name="40% - Accent1 5 2 4 2 3" xfId="39120"/>
    <cellStyle name="40% - Accent1 5 2 4 3" xfId="18107"/>
    <cellStyle name="40% - Accent1 5 2 4 3 2" xfId="46121"/>
    <cellStyle name="40% - Accent1 5 2 4 4" xfId="32117"/>
    <cellStyle name="40% - Accent1 5 2 5" xfId="7605"/>
    <cellStyle name="40% - Accent1 5 2 5 2" xfId="21609"/>
    <cellStyle name="40% - Accent1 5 2 5 2 2" xfId="49623"/>
    <cellStyle name="40% - Accent1 5 2 5 3" xfId="35619"/>
    <cellStyle name="40% - Accent1 5 2 6" xfId="14606"/>
    <cellStyle name="40% - Accent1 5 2 6 2" xfId="42620"/>
    <cellStyle name="40% - Accent1 5 2 7" xfId="28616"/>
    <cellStyle name="40% - Accent1 5 3" xfId="867"/>
    <cellStyle name="40% - Accent1 5 3 2" xfId="1745"/>
    <cellStyle name="40% - Accent1 5 3 2 2" xfId="3513"/>
    <cellStyle name="40% - Accent1 5 3 2 2 2" xfId="7017"/>
    <cellStyle name="40% - Accent1 5 3 2 2 2 2" xfId="14024"/>
    <cellStyle name="40% - Accent1 5 3 2 2 2 2 2" xfId="28028"/>
    <cellStyle name="40% - Accent1 5 3 2 2 2 2 2 2" xfId="56042"/>
    <cellStyle name="40% - Accent1 5 3 2 2 2 2 3" xfId="42038"/>
    <cellStyle name="40% - Accent1 5 3 2 2 2 3" xfId="21025"/>
    <cellStyle name="40% - Accent1 5 3 2 2 2 3 2" xfId="49039"/>
    <cellStyle name="40% - Accent1 5 3 2 2 2 4" xfId="35035"/>
    <cellStyle name="40% - Accent1 5 3 2 2 3" xfId="10523"/>
    <cellStyle name="40% - Accent1 5 3 2 2 3 2" xfId="24527"/>
    <cellStyle name="40% - Accent1 5 3 2 2 3 2 2" xfId="52541"/>
    <cellStyle name="40% - Accent1 5 3 2 2 3 3" xfId="38537"/>
    <cellStyle name="40% - Accent1 5 3 2 2 4" xfId="17524"/>
    <cellStyle name="40% - Accent1 5 3 2 2 4 2" xfId="45538"/>
    <cellStyle name="40% - Accent1 5 3 2 2 5" xfId="31534"/>
    <cellStyle name="40% - Accent1 5 3 2 3" xfId="5265"/>
    <cellStyle name="40% - Accent1 5 3 2 3 2" xfId="12272"/>
    <cellStyle name="40% - Accent1 5 3 2 3 2 2" xfId="26276"/>
    <cellStyle name="40% - Accent1 5 3 2 3 2 2 2" xfId="54290"/>
    <cellStyle name="40% - Accent1 5 3 2 3 2 3" xfId="40286"/>
    <cellStyle name="40% - Accent1 5 3 2 3 3" xfId="19273"/>
    <cellStyle name="40% - Accent1 5 3 2 3 3 2" xfId="47287"/>
    <cellStyle name="40% - Accent1 5 3 2 3 4" xfId="33283"/>
    <cellStyle name="40% - Accent1 5 3 2 4" xfId="8771"/>
    <cellStyle name="40% - Accent1 5 3 2 4 2" xfId="22775"/>
    <cellStyle name="40% - Accent1 5 3 2 4 2 2" xfId="50789"/>
    <cellStyle name="40% - Accent1 5 3 2 4 3" xfId="36785"/>
    <cellStyle name="40% - Accent1 5 3 2 5" xfId="15772"/>
    <cellStyle name="40% - Accent1 5 3 2 5 2" xfId="43786"/>
    <cellStyle name="40% - Accent1 5 3 2 6" xfId="29782"/>
    <cellStyle name="40% - Accent1 5 3 3" xfId="2638"/>
    <cellStyle name="40% - Accent1 5 3 3 2" xfId="6142"/>
    <cellStyle name="40% - Accent1 5 3 3 2 2" xfId="13149"/>
    <cellStyle name="40% - Accent1 5 3 3 2 2 2" xfId="27153"/>
    <cellStyle name="40% - Accent1 5 3 3 2 2 2 2" xfId="55167"/>
    <cellStyle name="40% - Accent1 5 3 3 2 2 3" xfId="41163"/>
    <cellStyle name="40% - Accent1 5 3 3 2 3" xfId="20150"/>
    <cellStyle name="40% - Accent1 5 3 3 2 3 2" xfId="48164"/>
    <cellStyle name="40% - Accent1 5 3 3 2 4" xfId="34160"/>
    <cellStyle name="40% - Accent1 5 3 3 3" xfId="9648"/>
    <cellStyle name="40% - Accent1 5 3 3 3 2" xfId="23652"/>
    <cellStyle name="40% - Accent1 5 3 3 3 2 2" xfId="51666"/>
    <cellStyle name="40% - Accent1 5 3 3 3 3" xfId="37662"/>
    <cellStyle name="40% - Accent1 5 3 3 4" xfId="16649"/>
    <cellStyle name="40% - Accent1 5 3 3 4 2" xfId="44663"/>
    <cellStyle name="40% - Accent1 5 3 3 5" xfId="30659"/>
    <cellStyle name="40% - Accent1 5 3 4" xfId="4390"/>
    <cellStyle name="40% - Accent1 5 3 4 2" xfId="11397"/>
    <cellStyle name="40% - Accent1 5 3 4 2 2" xfId="25401"/>
    <cellStyle name="40% - Accent1 5 3 4 2 2 2" xfId="53415"/>
    <cellStyle name="40% - Accent1 5 3 4 2 3" xfId="39411"/>
    <cellStyle name="40% - Accent1 5 3 4 3" xfId="18398"/>
    <cellStyle name="40% - Accent1 5 3 4 3 2" xfId="46412"/>
    <cellStyle name="40% - Accent1 5 3 4 4" xfId="32408"/>
    <cellStyle name="40% - Accent1 5 3 5" xfId="7896"/>
    <cellStyle name="40% - Accent1 5 3 5 2" xfId="21900"/>
    <cellStyle name="40% - Accent1 5 3 5 2 2" xfId="49914"/>
    <cellStyle name="40% - Accent1 5 3 5 3" xfId="35910"/>
    <cellStyle name="40% - Accent1 5 3 6" xfId="14897"/>
    <cellStyle name="40% - Accent1 5 3 6 2" xfId="42911"/>
    <cellStyle name="40% - Accent1 5 3 7" xfId="28907"/>
    <cellStyle name="40% - Accent1 5 4" xfId="1163"/>
    <cellStyle name="40% - Accent1 5 4 2" xfId="2931"/>
    <cellStyle name="40% - Accent1 5 4 2 2" xfId="6435"/>
    <cellStyle name="40% - Accent1 5 4 2 2 2" xfId="13442"/>
    <cellStyle name="40% - Accent1 5 4 2 2 2 2" xfId="27446"/>
    <cellStyle name="40% - Accent1 5 4 2 2 2 2 2" xfId="55460"/>
    <cellStyle name="40% - Accent1 5 4 2 2 2 3" xfId="41456"/>
    <cellStyle name="40% - Accent1 5 4 2 2 3" xfId="20443"/>
    <cellStyle name="40% - Accent1 5 4 2 2 3 2" xfId="48457"/>
    <cellStyle name="40% - Accent1 5 4 2 2 4" xfId="34453"/>
    <cellStyle name="40% - Accent1 5 4 2 3" xfId="9941"/>
    <cellStyle name="40% - Accent1 5 4 2 3 2" xfId="23945"/>
    <cellStyle name="40% - Accent1 5 4 2 3 2 2" xfId="51959"/>
    <cellStyle name="40% - Accent1 5 4 2 3 3" xfId="37955"/>
    <cellStyle name="40% - Accent1 5 4 2 4" xfId="16942"/>
    <cellStyle name="40% - Accent1 5 4 2 4 2" xfId="44956"/>
    <cellStyle name="40% - Accent1 5 4 2 5" xfId="30952"/>
    <cellStyle name="40% - Accent1 5 4 3" xfId="4683"/>
    <cellStyle name="40% - Accent1 5 4 3 2" xfId="11690"/>
    <cellStyle name="40% - Accent1 5 4 3 2 2" xfId="25694"/>
    <cellStyle name="40% - Accent1 5 4 3 2 2 2" xfId="53708"/>
    <cellStyle name="40% - Accent1 5 4 3 2 3" xfId="39704"/>
    <cellStyle name="40% - Accent1 5 4 3 3" xfId="18691"/>
    <cellStyle name="40% - Accent1 5 4 3 3 2" xfId="46705"/>
    <cellStyle name="40% - Accent1 5 4 3 4" xfId="32701"/>
    <cellStyle name="40% - Accent1 5 4 4" xfId="8189"/>
    <cellStyle name="40% - Accent1 5 4 4 2" xfId="22193"/>
    <cellStyle name="40% - Accent1 5 4 4 2 2" xfId="50207"/>
    <cellStyle name="40% - Accent1 5 4 4 3" xfId="36203"/>
    <cellStyle name="40% - Accent1 5 4 5" xfId="15190"/>
    <cellStyle name="40% - Accent1 5 4 5 2" xfId="43204"/>
    <cellStyle name="40% - Accent1 5 4 6" xfId="29200"/>
    <cellStyle name="40% - Accent1 5 5" xfId="2056"/>
    <cellStyle name="40% - Accent1 5 5 2" xfId="5560"/>
    <cellStyle name="40% - Accent1 5 5 2 2" xfId="12567"/>
    <cellStyle name="40% - Accent1 5 5 2 2 2" xfId="26571"/>
    <cellStyle name="40% - Accent1 5 5 2 2 2 2" xfId="54585"/>
    <cellStyle name="40% - Accent1 5 5 2 2 3" xfId="40581"/>
    <cellStyle name="40% - Accent1 5 5 2 3" xfId="19568"/>
    <cellStyle name="40% - Accent1 5 5 2 3 2" xfId="47582"/>
    <cellStyle name="40% - Accent1 5 5 2 4" xfId="33578"/>
    <cellStyle name="40% - Accent1 5 5 3" xfId="9066"/>
    <cellStyle name="40% - Accent1 5 5 3 2" xfId="23070"/>
    <cellStyle name="40% - Accent1 5 5 3 2 2" xfId="51084"/>
    <cellStyle name="40% - Accent1 5 5 3 3" xfId="37080"/>
    <cellStyle name="40% - Accent1 5 5 4" xfId="16067"/>
    <cellStyle name="40% - Accent1 5 5 4 2" xfId="44081"/>
    <cellStyle name="40% - Accent1 5 5 5" xfId="30077"/>
    <cellStyle name="40% - Accent1 5 6" xfId="3808"/>
    <cellStyle name="40% - Accent1 5 6 2" xfId="10815"/>
    <cellStyle name="40% - Accent1 5 6 2 2" xfId="24819"/>
    <cellStyle name="40% - Accent1 5 6 2 2 2" xfId="52833"/>
    <cellStyle name="40% - Accent1 5 6 2 3" xfId="38829"/>
    <cellStyle name="40% - Accent1 5 6 3" xfId="17816"/>
    <cellStyle name="40% - Accent1 5 6 3 2" xfId="45830"/>
    <cellStyle name="40% - Accent1 5 6 4" xfId="31826"/>
    <cellStyle name="40% - Accent1 5 7" xfId="7314"/>
    <cellStyle name="40% - Accent1 5 7 2" xfId="21318"/>
    <cellStyle name="40% - Accent1 5 7 2 2" xfId="49332"/>
    <cellStyle name="40% - Accent1 5 7 3" xfId="35328"/>
    <cellStyle name="40% - Accent1 5 8" xfId="14315"/>
    <cellStyle name="40% - Accent1 5 8 2" xfId="42329"/>
    <cellStyle name="40% - Accent1 5 9" xfId="28325"/>
    <cellStyle name="40% - Accent1 6" xfId="382"/>
    <cellStyle name="40% - Accent1 6 2" xfId="673"/>
    <cellStyle name="40% - Accent1 6 2 2" xfId="1551"/>
    <cellStyle name="40% - Accent1 6 2 2 2" xfId="3319"/>
    <cellStyle name="40% - Accent1 6 2 2 2 2" xfId="6823"/>
    <cellStyle name="40% - Accent1 6 2 2 2 2 2" xfId="13830"/>
    <cellStyle name="40% - Accent1 6 2 2 2 2 2 2" xfId="27834"/>
    <cellStyle name="40% - Accent1 6 2 2 2 2 2 2 2" xfId="55848"/>
    <cellStyle name="40% - Accent1 6 2 2 2 2 2 3" xfId="41844"/>
    <cellStyle name="40% - Accent1 6 2 2 2 2 3" xfId="20831"/>
    <cellStyle name="40% - Accent1 6 2 2 2 2 3 2" xfId="48845"/>
    <cellStyle name="40% - Accent1 6 2 2 2 2 4" xfId="34841"/>
    <cellStyle name="40% - Accent1 6 2 2 2 3" xfId="10329"/>
    <cellStyle name="40% - Accent1 6 2 2 2 3 2" xfId="24333"/>
    <cellStyle name="40% - Accent1 6 2 2 2 3 2 2" xfId="52347"/>
    <cellStyle name="40% - Accent1 6 2 2 2 3 3" xfId="38343"/>
    <cellStyle name="40% - Accent1 6 2 2 2 4" xfId="17330"/>
    <cellStyle name="40% - Accent1 6 2 2 2 4 2" xfId="45344"/>
    <cellStyle name="40% - Accent1 6 2 2 2 5" xfId="31340"/>
    <cellStyle name="40% - Accent1 6 2 2 3" xfId="5071"/>
    <cellStyle name="40% - Accent1 6 2 2 3 2" xfId="12078"/>
    <cellStyle name="40% - Accent1 6 2 2 3 2 2" xfId="26082"/>
    <cellStyle name="40% - Accent1 6 2 2 3 2 2 2" xfId="54096"/>
    <cellStyle name="40% - Accent1 6 2 2 3 2 3" xfId="40092"/>
    <cellStyle name="40% - Accent1 6 2 2 3 3" xfId="19079"/>
    <cellStyle name="40% - Accent1 6 2 2 3 3 2" xfId="47093"/>
    <cellStyle name="40% - Accent1 6 2 2 3 4" xfId="33089"/>
    <cellStyle name="40% - Accent1 6 2 2 4" xfId="8577"/>
    <cellStyle name="40% - Accent1 6 2 2 4 2" xfId="22581"/>
    <cellStyle name="40% - Accent1 6 2 2 4 2 2" xfId="50595"/>
    <cellStyle name="40% - Accent1 6 2 2 4 3" xfId="36591"/>
    <cellStyle name="40% - Accent1 6 2 2 5" xfId="15578"/>
    <cellStyle name="40% - Accent1 6 2 2 5 2" xfId="43592"/>
    <cellStyle name="40% - Accent1 6 2 2 6" xfId="29588"/>
    <cellStyle name="40% - Accent1 6 2 3" xfId="2444"/>
    <cellStyle name="40% - Accent1 6 2 3 2" xfId="5948"/>
    <cellStyle name="40% - Accent1 6 2 3 2 2" xfId="12955"/>
    <cellStyle name="40% - Accent1 6 2 3 2 2 2" xfId="26959"/>
    <cellStyle name="40% - Accent1 6 2 3 2 2 2 2" xfId="54973"/>
    <cellStyle name="40% - Accent1 6 2 3 2 2 3" xfId="40969"/>
    <cellStyle name="40% - Accent1 6 2 3 2 3" xfId="19956"/>
    <cellStyle name="40% - Accent1 6 2 3 2 3 2" xfId="47970"/>
    <cellStyle name="40% - Accent1 6 2 3 2 4" xfId="33966"/>
    <cellStyle name="40% - Accent1 6 2 3 3" xfId="9454"/>
    <cellStyle name="40% - Accent1 6 2 3 3 2" xfId="23458"/>
    <cellStyle name="40% - Accent1 6 2 3 3 2 2" xfId="51472"/>
    <cellStyle name="40% - Accent1 6 2 3 3 3" xfId="37468"/>
    <cellStyle name="40% - Accent1 6 2 3 4" xfId="16455"/>
    <cellStyle name="40% - Accent1 6 2 3 4 2" xfId="44469"/>
    <cellStyle name="40% - Accent1 6 2 3 5" xfId="30465"/>
    <cellStyle name="40% - Accent1 6 2 4" xfId="4196"/>
    <cellStyle name="40% - Accent1 6 2 4 2" xfId="11203"/>
    <cellStyle name="40% - Accent1 6 2 4 2 2" xfId="25207"/>
    <cellStyle name="40% - Accent1 6 2 4 2 2 2" xfId="53221"/>
    <cellStyle name="40% - Accent1 6 2 4 2 3" xfId="39217"/>
    <cellStyle name="40% - Accent1 6 2 4 3" xfId="18204"/>
    <cellStyle name="40% - Accent1 6 2 4 3 2" xfId="46218"/>
    <cellStyle name="40% - Accent1 6 2 4 4" xfId="32214"/>
    <cellStyle name="40% - Accent1 6 2 5" xfId="7702"/>
    <cellStyle name="40% - Accent1 6 2 5 2" xfId="21706"/>
    <cellStyle name="40% - Accent1 6 2 5 2 2" xfId="49720"/>
    <cellStyle name="40% - Accent1 6 2 5 3" xfId="35716"/>
    <cellStyle name="40% - Accent1 6 2 6" xfId="14703"/>
    <cellStyle name="40% - Accent1 6 2 6 2" xfId="42717"/>
    <cellStyle name="40% - Accent1 6 2 7" xfId="28713"/>
    <cellStyle name="40% - Accent1 6 3" xfId="964"/>
    <cellStyle name="40% - Accent1 6 3 2" xfId="1842"/>
    <cellStyle name="40% - Accent1 6 3 2 2" xfId="3610"/>
    <cellStyle name="40% - Accent1 6 3 2 2 2" xfId="7114"/>
    <cellStyle name="40% - Accent1 6 3 2 2 2 2" xfId="14121"/>
    <cellStyle name="40% - Accent1 6 3 2 2 2 2 2" xfId="28125"/>
    <cellStyle name="40% - Accent1 6 3 2 2 2 2 2 2" xfId="56139"/>
    <cellStyle name="40% - Accent1 6 3 2 2 2 2 3" xfId="42135"/>
    <cellStyle name="40% - Accent1 6 3 2 2 2 3" xfId="21122"/>
    <cellStyle name="40% - Accent1 6 3 2 2 2 3 2" xfId="49136"/>
    <cellStyle name="40% - Accent1 6 3 2 2 2 4" xfId="35132"/>
    <cellStyle name="40% - Accent1 6 3 2 2 3" xfId="10620"/>
    <cellStyle name="40% - Accent1 6 3 2 2 3 2" xfId="24624"/>
    <cellStyle name="40% - Accent1 6 3 2 2 3 2 2" xfId="52638"/>
    <cellStyle name="40% - Accent1 6 3 2 2 3 3" xfId="38634"/>
    <cellStyle name="40% - Accent1 6 3 2 2 4" xfId="17621"/>
    <cellStyle name="40% - Accent1 6 3 2 2 4 2" xfId="45635"/>
    <cellStyle name="40% - Accent1 6 3 2 2 5" xfId="31631"/>
    <cellStyle name="40% - Accent1 6 3 2 3" xfId="5362"/>
    <cellStyle name="40% - Accent1 6 3 2 3 2" xfId="12369"/>
    <cellStyle name="40% - Accent1 6 3 2 3 2 2" xfId="26373"/>
    <cellStyle name="40% - Accent1 6 3 2 3 2 2 2" xfId="54387"/>
    <cellStyle name="40% - Accent1 6 3 2 3 2 3" xfId="40383"/>
    <cellStyle name="40% - Accent1 6 3 2 3 3" xfId="19370"/>
    <cellStyle name="40% - Accent1 6 3 2 3 3 2" xfId="47384"/>
    <cellStyle name="40% - Accent1 6 3 2 3 4" xfId="33380"/>
    <cellStyle name="40% - Accent1 6 3 2 4" xfId="8868"/>
    <cellStyle name="40% - Accent1 6 3 2 4 2" xfId="22872"/>
    <cellStyle name="40% - Accent1 6 3 2 4 2 2" xfId="50886"/>
    <cellStyle name="40% - Accent1 6 3 2 4 3" xfId="36882"/>
    <cellStyle name="40% - Accent1 6 3 2 5" xfId="15869"/>
    <cellStyle name="40% - Accent1 6 3 2 5 2" xfId="43883"/>
    <cellStyle name="40% - Accent1 6 3 2 6" xfId="29879"/>
    <cellStyle name="40% - Accent1 6 3 3" xfId="2735"/>
    <cellStyle name="40% - Accent1 6 3 3 2" xfId="6239"/>
    <cellStyle name="40% - Accent1 6 3 3 2 2" xfId="13246"/>
    <cellStyle name="40% - Accent1 6 3 3 2 2 2" xfId="27250"/>
    <cellStyle name="40% - Accent1 6 3 3 2 2 2 2" xfId="55264"/>
    <cellStyle name="40% - Accent1 6 3 3 2 2 3" xfId="41260"/>
    <cellStyle name="40% - Accent1 6 3 3 2 3" xfId="20247"/>
    <cellStyle name="40% - Accent1 6 3 3 2 3 2" xfId="48261"/>
    <cellStyle name="40% - Accent1 6 3 3 2 4" xfId="34257"/>
    <cellStyle name="40% - Accent1 6 3 3 3" xfId="9745"/>
    <cellStyle name="40% - Accent1 6 3 3 3 2" xfId="23749"/>
    <cellStyle name="40% - Accent1 6 3 3 3 2 2" xfId="51763"/>
    <cellStyle name="40% - Accent1 6 3 3 3 3" xfId="37759"/>
    <cellStyle name="40% - Accent1 6 3 3 4" xfId="16746"/>
    <cellStyle name="40% - Accent1 6 3 3 4 2" xfId="44760"/>
    <cellStyle name="40% - Accent1 6 3 3 5" xfId="30756"/>
    <cellStyle name="40% - Accent1 6 3 4" xfId="4487"/>
    <cellStyle name="40% - Accent1 6 3 4 2" xfId="11494"/>
    <cellStyle name="40% - Accent1 6 3 4 2 2" xfId="25498"/>
    <cellStyle name="40% - Accent1 6 3 4 2 2 2" xfId="53512"/>
    <cellStyle name="40% - Accent1 6 3 4 2 3" xfId="39508"/>
    <cellStyle name="40% - Accent1 6 3 4 3" xfId="18495"/>
    <cellStyle name="40% - Accent1 6 3 4 3 2" xfId="46509"/>
    <cellStyle name="40% - Accent1 6 3 4 4" xfId="32505"/>
    <cellStyle name="40% - Accent1 6 3 5" xfId="7993"/>
    <cellStyle name="40% - Accent1 6 3 5 2" xfId="21997"/>
    <cellStyle name="40% - Accent1 6 3 5 2 2" xfId="50011"/>
    <cellStyle name="40% - Accent1 6 3 5 3" xfId="36007"/>
    <cellStyle name="40% - Accent1 6 3 6" xfId="14994"/>
    <cellStyle name="40% - Accent1 6 3 6 2" xfId="43008"/>
    <cellStyle name="40% - Accent1 6 3 7" xfId="29004"/>
    <cellStyle name="40% - Accent1 6 4" xfId="1260"/>
    <cellStyle name="40% - Accent1 6 4 2" xfId="3028"/>
    <cellStyle name="40% - Accent1 6 4 2 2" xfId="6532"/>
    <cellStyle name="40% - Accent1 6 4 2 2 2" xfId="13539"/>
    <cellStyle name="40% - Accent1 6 4 2 2 2 2" xfId="27543"/>
    <cellStyle name="40% - Accent1 6 4 2 2 2 2 2" xfId="55557"/>
    <cellStyle name="40% - Accent1 6 4 2 2 2 3" xfId="41553"/>
    <cellStyle name="40% - Accent1 6 4 2 2 3" xfId="20540"/>
    <cellStyle name="40% - Accent1 6 4 2 2 3 2" xfId="48554"/>
    <cellStyle name="40% - Accent1 6 4 2 2 4" xfId="34550"/>
    <cellStyle name="40% - Accent1 6 4 2 3" xfId="10038"/>
    <cellStyle name="40% - Accent1 6 4 2 3 2" xfId="24042"/>
    <cellStyle name="40% - Accent1 6 4 2 3 2 2" xfId="52056"/>
    <cellStyle name="40% - Accent1 6 4 2 3 3" xfId="38052"/>
    <cellStyle name="40% - Accent1 6 4 2 4" xfId="17039"/>
    <cellStyle name="40% - Accent1 6 4 2 4 2" xfId="45053"/>
    <cellStyle name="40% - Accent1 6 4 2 5" xfId="31049"/>
    <cellStyle name="40% - Accent1 6 4 3" xfId="4780"/>
    <cellStyle name="40% - Accent1 6 4 3 2" xfId="11787"/>
    <cellStyle name="40% - Accent1 6 4 3 2 2" xfId="25791"/>
    <cellStyle name="40% - Accent1 6 4 3 2 2 2" xfId="53805"/>
    <cellStyle name="40% - Accent1 6 4 3 2 3" xfId="39801"/>
    <cellStyle name="40% - Accent1 6 4 3 3" xfId="18788"/>
    <cellStyle name="40% - Accent1 6 4 3 3 2" xfId="46802"/>
    <cellStyle name="40% - Accent1 6 4 3 4" xfId="32798"/>
    <cellStyle name="40% - Accent1 6 4 4" xfId="8286"/>
    <cellStyle name="40% - Accent1 6 4 4 2" xfId="22290"/>
    <cellStyle name="40% - Accent1 6 4 4 2 2" xfId="50304"/>
    <cellStyle name="40% - Accent1 6 4 4 3" xfId="36300"/>
    <cellStyle name="40% - Accent1 6 4 5" xfId="15287"/>
    <cellStyle name="40% - Accent1 6 4 5 2" xfId="43301"/>
    <cellStyle name="40% - Accent1 6 4 6" xfId="29297"/>
    <cellStyle name="40% - Accent1 6 5" xfId="2153"/>
    <cellStyle name="40% - Accent1 6 5 2" xfId="5657"/>
    <cellStyle name="40% - Accent1 6 5 2 2" xfId="12664"/>
    <cellStyle name="40% - Accent1 6 5 2 2 2" xfId="26668"/>
    <cellStyle name="40% - Accent1 6 5 2 2 2 2" xfId="54682"/>
    <cellStyle name="40% - Accent1 6 5 2 2 3" xfId="40678"/>
    <cellStyle name="40% - Accent1 6 5 2 3" xfId="19665"/>
    <cellStyle name="40% - Accent1 6 5 2 3 2" xfId="47679"/>
    <cellStyle name="40% - Accent1 6 5 2 4" xfId="33675"/>
    <cellStyle name="40% - Accent1 6 5 3" xfId="9163"/>
    <cellStyle name="40% - Accent1 6 5 3 2" xfId="23167"/>
    <cellStyle name="40% - Accent1 6 5 3 2 2" xfId="51181"/>
    <cellStyle name="40% - Accent1 6 5 3 3" xfId="37177"/>
    <cellStyle name="40% - Accent1 6 5 4" xfId="16164"/>
    <cellStyle name="40% - Accent1 6 5 4 2" xfId="44178"/>
    <cellStyle name="40% - Accent1 6 5 5" xfId="30174"/>
    <cellStyle name="40% - Accent1 6 6" xfId="3905"/>
    <cellStyle name="40% - Accent1 6 6 2" xfId="10912"/>
    <cellStyle name="40% - Accent1 6 6 2 2" xfId="24916"/>
    <cellStyle name="40% - Accent1 6 6 2 2 2" xfId="52930"/>
    <cellStyle name="40% - Accent1 6 6 2 3" xfId="38926"/>
    <cellStyle name="40% - Accent1 6 6 3" xfId="17913"/>
    <cellStyle name="40% - Accent1 6 6 3 2" xfId="45927"/>
    <cellStyle name="40% - Accent1 6 6 4" xfId="31923"/>
    <cellStyle name="40% - Accent1 6 7" xfId="7411"/>
    <cellStyle name="40% - Accent1 6 7 2" xfId="21415"/>
    <cellStyle name="40% - Accent1 6 7 2 2" xfId="49429"/>
    <cellStyle name="40% - Accent1 6 7 3" xfId="35425"/>
    <cellStyle name="40% - Accent1 6 8" xfId="14412"/>
    <cellStyle name="40% - Accent1 6 8 2" xfId="42426"/>
    <cellStyle name="40% - Accent1 6 9" xfId="28422"/>
    <cellStyle name="40% - Accent1 7" xfId="479"/>
    <cellStyle name="40% - Accent1 7 2" xfId="1357"/>
    <cellStyle name="40% - Accent1 7 2 2" xfId="3125"/>
    <cellStyle name="40% - Accent1 7 2 2 2" xfId="6629"/>
    <cellStyle name="40% - Accent1 7 2 2 2 2" xfId="13636"/>
    <cellStyle name="40% - Accent1 7 2 2 2 2 2" xfId="27640"/>
    <cellStyle name="40% - Accent1 7 2 2 2 2 2 2" xfId="55654"/>
    <cellStyle name="40% - Accent1 7 2 2 2 2 3" xfId="41650"/>
    <cellStyle name="40% - Accent1 7 2 2 2 3" xfId="20637"/>
    <cellStyle name="40% - Accent1 7 2 2 2 3 2" xfId="48651"/>
    <cellStyle name="40% - Accent1 7 2 2 2 4" xfId="34647"/>
    <cellStyle name="40% - Accent1 7 2 2 3" xfId="10135"/>
    <cellStyle name="40% - Accent1 7 2 2 3 2" xfId="24139"/>
    <cellStyle name="40% - Accent1 7 2 2 3 2 2" xfId="52153"/>
    <cellStyle name="40% - Accent1 7 2 2 3 3" xfId="38149"/>
    <cellStyle name="40% - Accent1 7 2 2 4" xfId="17136"/>
    <cellStyle name="40% - Accent1 7 2 2 4 2" xfId="45150"/>
    <cellStyle name="40% - Accent1 7 2 2 5" xfId="31146"/>
    <cellStyle name="40% - Accent1 7 2 3" xfId="4877"/>
    <cellStyle name="40% - Accent1 7 2 3 2" xfId="11884"/>
    <cellStyle name="40% - Accent1 7 2 3 2 2" xfId="25888"/>
    <cellStyle name="40% - Accent1 7 2 3 2 2 2" xfId="53902"/>
    <cellStyle name="40% - Accent1 7 2 3 2 3" xfId="39898"/>
    <cellStyle name="40% - Accent1 7 2 3 3" xfId="18885"/>
    <cellStyle name="40% - Accent1 7 2 3 3 2" xfId="46899"/>
    <cellStyle name="40% - Accent1 7 2 3 4" xfId="32895"/>
    <cellStyle name="40% - Accent1 7 2 4" xfId="8383"/>
    <cellStyle name="40% - Accent1 7 2 4 2" xfId="22387"/>
    <cellStyle name="40% - Accent1 7 2 4 2 2" xfId="50401"/>
    <cellStyle name="40% - Accent1 7 2 4 3" xfId="36397"/>
    <cellStyle name="40% - Accent1 7 2 5" xfId="15384"/>
    <cellStyle name="40% - Accent1 7 2 5 2" xfId="43398"/>
    <cellStyle name="40% - Accent1 7 2 6" xfId="29394"/>
    <cellStyle name="40% - Accent1 7 3" xfId="2250"/>
    <cellStyle name="40% - Accent1 7 3 2" xfId="5754"/>
    <cellStyle name="40% - Accent1 7 3 2 2" xfId="12761"/>
    <cellStyle name="40% - Accent1 7 3 2 2 2" xfId="26765"/>
    <cellStyle name="40% - Accent1 7 3 2 2 2 2" xfId="54779"/>
    <cellStyle name="40% - Accent1 7 3 2 2 3" xfId="40775"/>
    <cellStyle name="40% - Accent1 7 3 2 3" xfId="19762"/>
    <cellStyle name="40% - Accent1 7 3 2 3 2" xfId="47776"/>
    <cellStyle name="40% - Accent1 7 3 2 4" xfId="33772"/>
    <cellStyle name="40% - Accent1 7 3 3" xfId="9260"/>
    <cellStyle name="40% - Accent1 7 3 3 2" xfId="23264"/>
    <cellStyle name="40% - Accent1 7 3 3 2 2" xfId="51278"/>
    <cellStyle name="40% - Accent1 7 3 3 3" xfId="37274"/>
    <cellStyle name="40% - Accent1 7 3 4" xfId="16261"/>
    <cellStyle name="40% - Accent1 7 3 4 2" xfId="44275"/>
    <cellStyle name="40% - Accent1 7 3 5" xfId="30271"/>
    <cellStyle name="40% - Accent1 7 4" xfId="4002"/>
    <cellStyle name="40% - Accent1 7 4 2" xfId="11009"/>
    <cellStyle name="40% - Accent1 7 4 2 2" xfId="25013"/>
    <cellStyle name="40% - Accent1 7 4 2 2 2" xfId="53027"/>
    <cellStyle name="40% - Accent1 7 4 2 3" xfId="39023"/>
    <cellStyle name="40% - Accent1 7 4 3" xfId="18010"/>
    <cellStyle name="40% - Accent1 7 4 3 2" xfId="46024"/>
    <cellStyle name="40% - Accent1 7 4 4" xfId="32020"/>
    <cellStyle name="40% - Accent1 7 5" xfId="7508"/>
    <cellStyle name="40% - Accent1 7 5 2" xfId="21512"/>
    <cellStyle name="40% - Accent1 7 5 2 2" xfId="49526"/>
    <cellStyle name="40% - Accent1 7 5 3" xfId="35522"/>
    <cellStyle name="40% - Accent1 7 6" xfId="14509"/>
    <cellStyle name="40% - Accent1 7 6 2" xfId="42523"/>
    <cellStyle name="40% - Accent1 7 7" xfId="28519"/>
    <cellStyle name="40% - Accent1 8" xfId="770"/>
    <cellStyle name="40% - Accent1 8 2" xfId="1648"/>
    <cellStyle name="40% - Accent1 8 2 2" xfId="3416"/>
    <cellStyle name="40% - Accent1 8 2 2 2" xfId="6920"/>
    <cellStyle name="40% - Accent1 8 2 2 2 2" xfId="13927"/>
    <cellStyle name="40% - Accent1 8 2 2 2 2 2" xfId="27931"/>
    <cellStyle name="40% - Accent1 8 2 2 2 2 2 2" xfId="55945"/>
    <cellStyle name="40% - Accent1 8 2 2 2 2 3" xfId="41941"/>
    <cellStyle name="40% - Accent1 8 2 2 2 3" xfId="20928"/>
    <cellStyle name="40% - Accent1 8 2 2 2 3 2" xfId="48942"/>
    <cellStyle name="40% - Accent1 8 2 2 2 4" xfId="34938"/>
    <cellStyle name="40% - Accent1 8 2 2 3" xfId="10426"/>
    <cellStyle name="40% - Accent1 8 2 2 3 2" xfId="24430"/>
    <cellStyle name="40% - Accent1 8 2 2 3 2 2" xfId="52444"/>
    <cellStyle name="40% - Accent1 8 2 2 3 3" xfId="38440"/>
    <cellStyle name="40% - Accent1 8 2 2 4" xfId="17427"/>
    <cellStyle name="40% - Accent1 8 2 2 4 2" xfId="45441"/>
    <cellStyle name="40% - Accent1 8 2 2 5" xfId="31437"/>
    <cellStyle name="40% - Accent1 8 2 3" xfId="5168"/>
    <cellStyle name="40% - Accent1 8 2 3 2" xfId="12175"/>
    <cellStyle name="40% - Accent1 8 2 3 2 2" xfId="26179"/>
    <cellStyle name="40% - Accent1 8 2 3 2 2 2" xfId="54193"/>
    <cellStyle name="40% - Accent1 8 2 3 2 3" xfId="40189"/>
    <cellStyle name="40% - Accent1 8 2 3 3" xfId="19176"/>
    <cellStyle name="40% - Accent1 8 2 3 3 2" xfId="47190"/>
    <cellStyle name="40% - Accent1 8 2 3 4" xfId="33186"/>
    <cellStyle name="40% - Accent1 8 2 4" xfId="8674"/>
    <cellStyle name="40% - Accent1 8 2 4 2" xfId="22678"/>
    <cellStyle name="40% - Accent1 8 2 4 2 2" xfId="50692"/>
    <cellStyle name="40% - Accent1 8 2 4 3" xfId="36688"/>
    <cellStyle name="40% - Accent1 8 2 5" xfId="15675"/>
    <cellStyle name="40% - Accent1 8 2 5 2" xfId="43689"/>
    <cellStyle name="40% - Accent1 8 2 6" xfId="29685"/>
    <cellStyle name="40% - Accent1 8 3" xfId="2541"/>
    <cellStyle name="40% - Accent1 8 3 2" xfId="6045"/>
    <cellStyle name="40% - Accent1 8 3 2 2" xfId="13052"/>
    <cellStyle name="40% - Accent1 8 3 2 2 2" xfId="27056"/>
    <cellStyle name="40% - Accent1 8 3 2 2 2 2" xfId="55070"/>
    <cellStyle name="40% - Accent1 8 3 2 2 3" xfId="41066"/>
    <cellStyle name="40% - Accent1 8 3 2 3" xfId="20053"/>
    <cellStyle name="40% - Accent1 8 3 2 3 2" xfId="48067"/>
    <cellStyle name="40% - Accent1 8 3 2 4" xfId="34063"/>
    <cellStyle name="40% - Accent1 8 3 3" xfId="9551"/>
    <cellStyle name="40% - Accent1 8 3 3 2" xfId="23555"/>
    <cellStyle name="40% - Accent1 8 3 3 2 2" xfId="51569"/>
    <cellStyle name="40% - Accent1 8 3 3 3" xfId="37565"/>
    <cellStyle name="40% - Accent1 8 3 4" xfId="16552"/>
    <cellStyle name="40% - Accent1 8 3 4 2" xfId="44566"/>
    <cellStyle name="40% - Accent1 8 3 5" xfId="30562"/>
    <cellStyle name="40% - Accent1 8 4" xfId="4293"/>
    <cellStyle name="40% - Accent1 8 4 2" xfId="11300"/>
    <cellStyle name="40% - Accent1 8 4 2 2" xfId="25304"/>
    <cellStyle name="40% - Accent1 8 4 2 2 2" xfId="53318"/>
    <cellStyle name="40% - Accent1 8 4 2 3" xfId="39314"/>
    <cellStyle name="40% - Accent1 8 4 3" xfId="18301"/>
    <cellStyle name="40% - Accent1 8 4 3 2" xfId="46315"/>
    <cellStyle name="40% - Accent1 8 4 4" xfId="32311"/>
    <cellStyle name="40% - Accent1 8 5" xfId="7799"/>
    <cellStyle name="40% - Accent1 8 5 2" xfId="21803"/>
    <cellStyle name="40% - Accent1 8 5 2 2" xfId="49817"/>
    <cellStyle name="40% - Accent1 8 5 3" xfId="35813"/>
    <cellStyle name="40% - Accent1 8 6" xfId="14800"/>
    <cellStyle name="40% - Accent1 8 6 2" xfId="42814"/>
    <cellStyle name="40% - Accent1 8 7" xfId="28810"/>
    <cellStyle name="40% - Accent1 9" xfId="1063"/>
    <cellStyle name="40% - Accent1 9 2" xfId="2834"/>
    <cellStyle name="40% - Accent1 9 2 2" xfId="6338"/>
    <cellStyle name="40% - Accent1 9 2 2 2" xfId="13345"/>
    <cellStyle name="40% - Accent1 9 2 2 2 2" xfId="27349"/>
    <cellStyle name="40% - Accent1 9 2 2 2 2 2" xfId="55363"/>
    <cellStyle name="40% - Accent1 9 2 2 2 3" xfId="41359"/>
    <cellStyle name="40% - Accent1 9 2 2 3" xfId="20346"/>
    <cellStyle name="40% - Accent1 9 2 2 3 2" xfId="48360"/>
    <cellStyle name="40% - Accent1 9 2 2 4" xfId="34356"/>
    <cellStyle name="40% - Accent1 9 2 3" xfId="9844"/>
    <cellStyle name="40% - Accent1 9 2 3 2" xfId="23848"/>
    <cellStyle name="40% - Accent1 9 2 3 2 2" xfId="51862"/>
    <cellStyle name="40% - Accent1 9 2 3 3" xfId="37858"/>
    <cellStyle name="40% - Accent1 9 2 4" xfId="16845"/>
    <cellStyle name="40% - Accent1 9 2 4 2" xfId="44859"/>
    <cellStyle name="40% - Accent1 9 2 5" xfId="30855"/>
    <cellStyle name="40% - Accent1 9 3" xfId="4586"/>
    <cellStyle name="40% - Accent1 9 3 2" xfId="11593"/>
    <cellStyle name="40% - Accent1 9 3 2 2" xfId="25597"/>
    <cellStyle name="40% - Accent1 9 3 2 2 2" xfId="53611"/>
    <cellStyle name="40% - Accent1 9 3 2 3" xfId="39607"/>
    <cellStyle name="40% - Accent1 9 3 3" xfId="18594"/>
    <cellStyle name="40% - Accent1 9 3 3 2" xfId="46608"/>
    <cellStyle name="40% - Accent1 9 3 4" xfId="32604"/>
    <cellStyle name="40% - Accent1 9 4" xfId="8092"/>
    <cellStyle name="40% - Accent1 9 4 2" xfId="22096"/>
    <cellStyle name="40% - Accent1 9 4 2 2" xfId="50110"/>
    <cellStyle name="40% - Accent1 9 4 3" xfId="36106"/>
    <cellStyle name="40% - Accent1 9 5" xfId="15093"/>
    <cellStyle name="40% - Accent1 9 5 2" xfId="43107"/>
    <cellStyle name="40% - Accent1 9 6" xfId="29103"/>
    <cellStyle name="40% - Accent2" xfId="56417" builtinId="35" customBuiltin="1"/>
    <cellStyle name="40% - Accent2 10" xfId="1944"/>
    <cellStyle name="40% - Accent2 10 2" xfId="5463"/>
    <cellStyle name="40% - Accent2 10 2 2" xfId="12470"/>
    <cellStyle name="40% - Accent2 10 2 2 2" xfId="26474"/>
    <cellStyle name="40% - Accent2 10 2 2 2 2" xfId="54488"/>
    <cellStyle name="40% - Accent2 10 2 2 3" xfId="40484"/>
    <cellStyle name="40% - Accent2 10 2 3" xfId="19471"/>
    <cellStyle name="40% - Accent2 10 2 3 2" xfId="47485"/>
    <cellStyle name="40% - Accent2 10 2 4" xfId="33481"/>
    <cellStyle name="40% - Accent2 10 3" xfId="8969"/>
    <cellStyle name="40% - Accent2 10 3 2" xfId="22973"/>
    <cellStyle name="40% - Accent2 10 3 2 2" xfId="50987"/>
    <cellStyle name="40% - Accent2 10 3 3" xfId="36983"/>
    <cellStyle name="40% - Accent2 10 4" xfId="15970"/>
    <cellStyle name="40% - Accent2 10 4 2" xfId="43984"/>
    <cellStyle name="40% - Accent2 10 5" xfId="29980"/>
    <cellStyle name="40% - Accent2 11" xfId="3710"/>
    <cellStyle name="40% - Accent2 11 2" xfId="10720"/>
    <cellStyle name="40% - Accent2 11 2 2" xfId="24724"/>
    <cellStyle name="40% - Accent2 11 2 2 2" xfId="52738"/>
    <cellStyle name="40% - Accent2 11 2 3" xfId="38734"/>
    <cellStyle name="40% - Accent2 11 3" xfId="17721"/>
    <cellStyle name="40% - Accent2 11 3 2" xfId="45735"/>
    <cellStyle name="40% - Accent2 11 4" xfId="31731"/>
    <cellStyle name="40% - Accent2 12" xfId="7216"/>
    <cellStyle name="40% - Accent2 12 2" xfId="21223"/>
    <cellStyle name="40% - Accent2 12 2 2" xfId="49237"/>
    <cellStyle name="40% - Accent2 12 3" xfId="35233"/>
    <cellStyle name="40% - Accent2 13" xfId="14220"/>
    <cellStyle name="40% - Accent2 13 2" xfId="42234"/>
    <cellStyle name="40% - Accent2 14" xfId="28229"/>
    <cellStyle name="40% - Accent2 15" xfId="56310"/>
    <cellStyle name="40% - Accent2 16" xfId="72"/>
    <cellStyle name="40% - Accent2 2" xfId="188"/>
    <cellStyle name="40% - Accent2 2 10" xfId="7251"/>
    <cellStyle name="40% - Accent2 2 10 2" xfId="21255"/>
    <cellStyle name="40% - Accent2 2 10 2 2" xfId="49269"/>
    <cellStyle name="40% - Accent2 2 10 3" xfId="35265"/>
    <cellStyle name="40% - Accent2 2 11" xfId="14252"/>
    <cellStyle name="40% - Accent2 2 11 2" xfId="42266"/>
    <cellStyle name="40% - Accent2 2 12" xfId="28262"/>
    <cellStyle name="40% - Accent2 2 13" xfId="56244"/>
    <cellStyle name="40% - Accent2 2 14" xfId="56279"/>
    <cellStyle name="40% - Accent2 2 15" xfId="56327"/>
    <cellStyle name="40% - Accent2 2 2" xfId="243"/>
    <cellStyle name="40% - Accent2 2 2 10" xfId="14301"/>
    <cellStyle name="40% - Accent2 2 2 10 2" xfId="42315"/>
    <cellStyle name="40% - Accent2 2 2 11" xfId="28311"/>
    <cellStyle name="40% - Accent2 2 2 2" xfId="368"/>
    <cellStyle name="40% - Accent2 2 2 2 2" xfId="659"/>
    <cellStyle name="40% - Accent2 2 2 2 2 2" xfId="1537"/>
    <cellStyle name="40% - Accent2 2 2 2 2 2 2" xfId="3305"/>
    <cellStyle name="40% - Accent2 2 2 2 2 2 2 2" xfId="6809"/>
    <cellStyle name="40% - Accent2 2 2 2 2 2 2 2 2" xfId="13816"/>
    <cellStyle name="40% - Accent2 2 2 2 2 2 2 2 2 2" xfId="27820"/>
    <cellStyle name="40% - Accent2 2 2 2 2 2 2 2 2 2 2" xfId="55834"/>
    <cellStyle name="40% - Accent2 2 2 2 2 2 2 2 2 3" xfId="41830"/>
    <cellStyle name="40% - Accent2 2 2 2 2 2 2 2 3" xfId="20817"/>
    <cellStyle name="40% - Accent2 2 2 2 2 2 2 2 3 2" xfId="48831"/>
    <cellStyle name="40% - Accent2 2 2 2 2 2 2 2 4" xfId="34827"/>
    <cellStyle name="40% - Accent2 2 2 2 2 2 2 3" xfId="10315"/>
    <cellStyle name="40% - Accent2 2 2 2 2 2 2 3 2" xfId="24319"/>
    <cellStyle name="40% - Accent2 2 2 2 2 2 2 3 2 2" xfId="52333"/>
    <cellStyle name="40% - Accent2 2 2 2 2 2 2 3 3" xfId="38329"/>
    <cellStyle name="40% - Accent2 2 2 2 2 2 2 4" xfId="17316"/>
    <cellStyle name="40% - Accent2 2 2 2 2 2 2 4 2" xfId="45330"/>
    <cellStyle name="40% - Accent2 2 2 2 2 2 2 5" xfId="31326"/>
    <cellStyle name="40% - Accent2 2 2 2 2 2 3" xfId="5057"/>
    <cellStyle name="40% - Accent2 2 2 2 2 2 3 2" xfId="12064"/>
    <cellStyle name="40% - Accent2 2 2 2 2 2 3 2 2" xfId="26068"/>
    <cellStyle name="40% - Accent2 2 2 2 2 2 3 2 2 2" xfId="54082"/>
    <cellStyle name="40% - Accent2 2 2 2 2 2 3 2 3" xfId="40078"/>
    <cellStyle name="40% - Accent2 2 2 2 2 2 3 3" xfId="19065"/>
    <cellStyle name="40% - Accent2 2 2 2 2 2 3 3 2" xfId="47079"/>
    <cellStyle name="40% - Accent2 2 2 2 2 2 3 4" xfId="33075"/>
    <cellStyle name="40% - Accent2 2 2 2 2 2 4" xfId="8563"/>
    <cellStyle name="40% - Accent2 2 2 2 2 2 4 2" xfId="22567"/>
    <cellStyle name="40% - Accent2 2 2 2 2 2 4 2 2" xfId="50581"/>
    <cellStyle name="40% - Accent2 2 2 2 2 2 4 3" xfId="36577"/>
    <cellStyle name="40% - Accent2 2 2 2 2 2 5" xfId="15564"/>
    <cellStyle name="40% - Accent2 2 2 2 2 2 5 2" xfId="43578"/>
    <cellStyle name="40% - Accent2 2 2 2 2 2 6" xfId="29574"/>
    <cellStyle name="40% - Accent2 2 2 2 2 3" xfId="2430"/>
    <cellStyle name="40% - Accent2 2 2 2 2 3 2" xfId="5934"/>
    <cellStyle name="40% - Accent2 2 2 2 2 3 2 2" xfId="12941"/>
    <cellStyle name="40% - Accent2 2 2 2 2 3 2 2 2" xfId="26945"/>
    <cellStyle name="40% - Accent2 2 2 2 2 3 2 2 2 2" xfId="54959"/>
    <cellStyle name="40% - Accent2 2 2 2 2 3 2 2 3" xfId="40955"/>
    <cellStyle name="40% - Accent2 2 2 2 2 3 2 3" xfId="19942"/>
    <cellStyle name="40% - Accent2 2 2 2 2 3 2 3 2" xfId="47956"/>
    <cellStyle name="40% - Accent2 2 2 2 2 3 2 4" xfId="33952"/>
    <cellStyle name="40% - Accent2 2 2 2 2 3 3" xfId="9440"/>
    <cellStyle name="40% - Accent2 2 2 2 2 3 3 2" xfId="23444"/>
    <cellStyle name="40% - Accent2 2 2 2 2 3 3 2 2" xfId="51458"/>
    <cellStyle name="40% - Accent2 2 2 2 2 3 3 3" xfId="37454"/>
    <cellStyle name="40% - Accent2 2 2 2 2 3 4" xfId="16441"/>
    <cellStyle name="40% - Accent2 2 2 2 2 3 4 2" xfId="44455"/>
    <cellStyle name="40% - Accent2 2 2 2 2 3 5" xfId="30451"/>
    <cellStyle name="40% - Accent2 2 2 2 2 4" xfId="4182"/>
    <cellStyle name="40% - Accent2 2 2 2 2 4 2" xfId="11189"/>
    <cellStyle name="40% - Accent2 2 2 2 2 4 2 2" xfId="25193"/>
    <cellStyle name="40% - Accent2 2 2 2 2 4 2 2 2" xfId="53207"/>
    <cellStyle name="40% - Accent2 2 2 2 2 4 2 3" xfId="39203"/>
    <cellStyle name="40% - Accent2 2 2 2 2 4 3" xfId="18190"/>
    <cellStyle name="40% - Accent2 2 2 2 2 4 3 2" xfId="46204"/>
    <cellStyle name="40% - Accent2 2 2 2 2 4 4" xfId="32200"/>
    <cellStyle name="40% - Accent2 2 2 2 2 5" xfId="7688"/>
    <cellStyle name="40% - Accent2 2 2 2 2 5 2" xfId="21692"/>
    <cellStyle name="40% - Accent2 2 2 2 2 5 2 2" xfId="49706"/>
    <cellStyle name="40% - Accent2 2 2 2 2 5 3" xfId="35702"/>
    <cellStyle name="40% - Accent2 2 2 2 2 6" xfId="14689"/>
    <cellStyle name="40% - Accent2 2 2 2 2 6 2" xfId="42703"/>
    <cellStyle name="40% - Accent2 2 2 2 2 7" xfId="28699"/>
    <cellStyle name="40% - Accent2 2 2 2 3" xfId="950"/>
    <cellStyle name="40% - Accent2 2 2 2 3 2" xfId="1828"/>
    <cellStyle name="40% - Accent2 2 2 2 3 2 2" xfId="3596"/>
    <cellStyle name="40% - Accent2 2 2 2 3 2 2 2" xfId="7100"/>
    <cellStyle name="40% - Accent2 2 2 2 3 2 2 2 2" xfId="14107"/>
    <cellStyle name="40% - Accent2 2 2 2 3 2 2 2 2 2" xfId="28111"/>
    <cellStyle name="40% - Accent2 2 2 2 3 2 2 2 2 2 2" xfId="56125"/>
    <cellStyle name="40% - Accent2 2 2 2 3 2 2 2 2 3" xfId="42121"/>
    <cellStyle name="40% - Accent2 2 2 2 3 2 2 2 3" xfId="21108"/>
    <cellStyle name="40% - Accent2 2 2 2 3 2 2 2 3 2" xfId="49122"/>
    <cellStyle name="40% - Accent2 2 2 2 3 2 2 2 4" xfId="35118"/>
    <cellStyle name="40% - Accent2 2 2 2 3 2 2 3" xfId="10606"/>
    <cellStyle name="40% - Accent2 2 2 2 3 2 2 3 2" xfId="24610"/>
    <cellStyle name="40% - Accent2 2 2 2 3 2 2 3 2 2" xfId="52624"/>
    <cellStyle name="40% - Accent2 2 2 2 3 2 2 3 3" xfId="38620"/>
    <cellStyle name="40% - Accent2 2 2 2 3 2 2 4" xfId="17607"/>
    <cellStyle name="40% - Accent2 2 2 2 3 2 2 4 2" xfId="45621"/>
    <cellStyle name="40% - Accent2 2 2 2 3 2 2 5" xfId="31617"/>
    <cellStyle name="40% - Accent2 2 2 2 3 2 3" xfId="5348"/>
    <cellStyle name="40% - Accent2 2 2 2 3 2 3 2" xfId="12355"/>
    <cellStyle name="40% - Accent2 2 2 2 3 2 3 2 2" xfId="26359"/>
    <cellStyle name="40% - Accent2 2 2 2 3 2 3 2 2 2" xfId="54373"/>
    <cellStyle name="40% - Accent2 2 2 2 3 2 3 2 3" xfId="40369"/>
    <cellStyle name="40% - Accent2 2 2 2 3 2 3 3" xfId="19356"/>
    <cellStyle name="40% - Accent2 2 2 2 3 2 3 3 2" xfId="47370"/>
    <cellStyle name="40% - Accent2 2 2 2 3 2 3 4" xfId="33366"/>
    <cellStyle name="40% - Accent2 2 2 2 3 2 4" xfId="8854"/>
    <cellStyle name="40% - Accent2 2 2 2 3 2 4 2" xfId="22858"/>
    <cellStyle name="40% - Accent2 2 2 2 3 2 4 2 2" xfId="50872"/>
    <cellStyle name="40% - Accent2 2 2 2 3 2 4 3" xfId="36868"/>
    <cellStyle name="40% - Accent2 2 2 2 3 2 5" xfId="15855"/>
    <cellStyle name="40% - Accent2 2 2 2 3 2 5 2" xfId="43869"/>
    <cellStyle name="40% - Accent2 2 2 2 3 2 6" xfId="29865"/>
    <cellStyle name="40% - Accent2 2 2 2 3 3" xfId="2721"/>
    <cellStyle name="40% - Accent2 2 2 2 3 3 2" xfId="6225"/>
    <cellStyle name="40% - Accent2 2 2 2 3 3 2 2" xfId="13232"/>
    <cellStyle name="40% - Accent2 2 2 2 3 3 2 2 2" xfId="27236"/>
    <cellStyle name="40% - Accent2 2 2 2 3 3 2 2 2 2" xfId="55250"/>
    <cellStyle name="40% - Accent2 2 2 2 3 3 2 2 3" xfId="41246"/>
    <cellStyle name="40% - Accent2 2 2 2 3 3 2 3" xfId="20233"/>
    <cellStyle name="40% - Accent2 2 2 2 3 3 2 3 2" xfId="48247"/>
    <cellStyle name="40% - Accent2 2 2 2 3 3 2 4" xfId="34243"/>
    <cellStyle name="40% - Accent2 2 2 2 3 3 3" xfId="9731"/>
    <cellStyle name="40% - Accent2 2 2 2 3 3 3 2" xfId="23735"/>
    <cellStyle name="40% - Accent2 2 2 2 3 3 3 2 2" xfId="51749"/>
    <cellStyle name="40% - Accent2 2 2 2 3 3 3 3" xfId="37745"/>
    <cellStyle name="40% - Accent2 2 2 2 3 3 4" xfId="16732"/>
    <cellStyle name="40% - Accent2 2 2 2 3 3 4 2" xfId="44746"/>
    <cellStyle name="40% - Accent2 2 2 2 3 3 5" xfId="30742"/>
    <cellStyle name="40% - Accent2 2 2 2 3 4" xfId="4473"/>
    <cellStyle name="40% - Accent2 2 2 2 3 4 2" xfId="11480"/>
    <cellStyle name="40% - Accent2 2 2 2 3 4 2 2" xfId="25484"/>
    <cellStyle name="40% - Accent2 2 2 2 3 4 2 2 2" xfId="53498"/>
    <cellStyle name="40% - Accent2 2 2 2 3 4 2 3" xfId="39494"/>
    <cellStyle name="40% - Accent2 2 2 2 3 4 3" xfId="18481"/>
    <cellStyle name="40% - Accent2 2 2 2 3 4 3 2" xfId="46495"/>
    <cellStyle name="40% - Accent2 2 2 2 3 4 4" xfId="32491"/>
    <cellStyle name="40% - Accent2 2 2 2 3 5" xfId="7979"/>
    <cellStyle name="40% - Accent2 2 2 2 3 5 2" xfId="21983"/>
    <cellStyle name="40% - Accent2 2 2 2 3 5 2 2" xfId="49997"/>
    <cellStyle name="40% - Accent2 2 2 2 3 5 3" xfId="35993"/>
    <cellStyle name="40% - Accent2 2 2 2 3 6" xfId="14980"/>
    <cellStyle name="40% - Accent2 2 2 2 3 6 2" xfId="42994"/>
    <cellStyle name="40% - Accent2 2 2 2 3 7" xfId="28990"/>
    <cellStyle name="40% - Accent2 2 2 2 4" xfId="1246"/>
    <cellStyle name="40% - Accent2 2 2 2 4 2" xfId="3014"/>
    <cellStyle name="40% - Accent2 2 2 2 4 2 2" xfId="6518"/>
    <cellStyle name="40% - Accent2 2 2 2 4 2 2 2" xfId="13525"/>
    <cellStyle name="40% - Accent2 2 2 2 4 2 2 2 2" xfId="27529"/>
    <cellStyle name="40% - Accent2 2 2 2 4 2 2 2 2 2" xfId="55543"/>
    <cellStyle name="40% - Accent2 2 2 2 4 2 2 2 3" xfId="41539"/>
    <cellStyle name="40% - Accent2 2 2 2 4 2 2 3" xfId="20526"/>
    <cellStyle name="40% - Accent2 2 2 2 4 2 2 3 2" xfId="48540"/>
    <cellStyle name="40% - Accent2 2 2 2 4 2 2 4" xfId="34536"/>
    <cellStyle name="40% - Accent2 2 2 2 4 2 3" xfId="10024"/>
    <cellStyle name="40% - Accent2 2 2 2 4 2 3 2" xfId="24028"/>
    <cellStyle name="40% - Accent2 2 2 2 4 2 3 2 2" xfId="52042"/>
    <cellStyle name="40% - Accent2 2 2 2 4 2 3 3" xfId="38038"/>
    <cellStyle name="40% - Accent2 2 2 2 4 2 4" xfId="17025"/>
    <cellStyle name="40% - Accent2 2 2 2 4 2 4 2" xfId="45039"/>
    <cellStyle name="40% - Accent2 2 2 2 4 2 5" xfId="31035"/>
    <cellStyle name="40% - Accent2 2 2 2 4 3" xfId="4766"/>
    <cellStyle name="40% - Accent2 2 2 2 4 3 2" xfId="11773"/>
    <cellStyle name="40% - Accent2 2 2 2 4 3 2 2" xfId="25777"/>
    <cellStyle name="40% - Accent2 2 2 2 4 3 2 2 2" xfId="53791"/>
    <cellStyle name="40% - Accent2 2 2 2 4 3 2 3" xfId="39787"/>
    <cellStyle name="40% - Accent2 2 2 2 4 3 3" xfId="18774"/>
    <cellStyle name="40% - Accent2 2 2 2 4 3 3 2" xfId="46788"/>
    <cellStyle name="40% - Accent2 2 2 2 4 3 4" xfId="32784"/>
    <cellStyle name="40% - Accent2 2 2 2 4 4" xfId="8272"/>
    <cellStyle name="40% - Accent2 2 2 2 4 4 2" xfId="22276"/>
    <cellStyle name="40% - Accent2 2 2 2 4 4 2 2" xfId="50290"/>
    <cellStyle name="40% - Accent2 2 2 2 4 4 3" xfId="36286"/>
    <cellStyle name="40% - Accent2 2 2 2 4 5" xfId="15273"/>
    <cellStyle name="40% - Accent2 2 2 2 4 5 2" xfId="43287"/>
    <cellStyle name="40% - Accent2 2 2 2 4 6" xfId="29283"/>
    <cellStyle name="40% - Accent2 2 2 2 5" xfId="2139"/>
    <cellStyle name="40% - Accent2 2 2 2 5 2" xfId="5643"/>
    <cellStyle name="40% - Accent2 2 2 2 5 2 2" xfId="12650"/>
    <cellStyle name="40% - Accent2 2 2 2 5 2 2 2" xfId="26654"/>
    <cellStyle name="40% - Accent2 2 2 2 5 2 2 2 2" xfId="54668"/>
    <cellStyle name="40% - Accent2 2 2 2 5 2 2 3" xfId="40664"/>
    <cellStyle name="40% - Accent2 2 2 2 5 2 3" xfId="19651"/>
    <cellStyle name="40% - Accent2 2 2 2 5 2 3 2" xfId="47665"/>
    <cellStyle name="40% - Accent2 2 2 2 5 2 4" xfId="33661"/>
    <cellStyle name="40% - Accent2 2 2 2 5 3" xfId="9149"/>
    <cellStyle name="40% - Accent2 2 2 2 5 3 2" xfId="23153"/>
    <cellStyle name="40% - Accent2 2 2 2 5 3 2 2" xfId="51167"/>
    <cellStyle name="40% - Accent2 2 2 2 5 3 3" xfId="37163"/>
    <cellStyle name="40% - Accent2 2 2 2 5 4" xfId="16150"/>
    <cellStyle name="40% - Accent2 2 2 2 5 4 2" xfId="44164"/>
    <cellStyle name="40% - Accent2 2 2 2 5 5" xfId="30160"/>
    <cellStyle name="40% - Accent2 2 2 2 6" xfId="3891"/>
    <cellStyle name="40% - Accent2 2 2 2 6 2" xfId="10898"/>
    <cellStyle name="40% - Accent2 2 2 2 6 2 2" xfId="24902"/>
    <cellStyle name="40% - Accent2 2 2 2 6 2 2 2" xfId="52916"/>
    <cellStyle name="40% - Accent2 2 2 2 6 2 3" xfId="38912"/>
    <cellStyle name="40% - Accent2 2 2 2 6 3" xfId="17899"/>
    <cellStyle name="40% - Accent2 2 2 2 6 3 2" xfId="45913"/>
    <cellStyle name="40% - Accent2 2 2 2 6 4" xfId="31909"/>
    <cellStyle name="40% - Accent2 2 2 2 7" xfId="7397"/>
    <cellStyle name="40% - Accent2 2 2 2 7 2" xfId="21401"/>
    <cellStyle name="40% - Accent2 2 2 2 7 2 2" xfId="49415"/>
    <cellStyle name="40% - Accent2 2 2 2 7 3" xfId="35411"/>
    <cellStyle name="40% - Accent2 2 2 2 8" xfId="14398"/>
    <cellStyle name="40% - Accent2 2 2 2 8 2" xfId="42412"/>
    <cellStyle name="40% - Accent2 2 2 2 9" xfId="28408"/>
    <cellStyle name="40% - Accent2 2 2 3" xfId="465"/>
    <cellStyle name="40% - Accent2 2 2 3 2" xfId="756"/>
    <cellStyle name="40% - Accent2 2 2 3 2 2" xfId="1634"/>
    <cellStyle name="40% - Accent2 2 2 3 2 2 2" xfId="3402"/>
    <cellStyle name="40% - Accent2 2 2 3 2 2 2 2" xfId="6906"/>
    <cellStyle name="40% - Accent2 2 2 3 2 2 2 2 2" xfId="13913"/>
    <cellStyle name="40% - Accent2 2 2 3 2 2 2 2 2 2" xfId="27917"/>
    <cellStyle name="40% - Accent2 2 2 3 2 2 2 2 2 2 2" xfId="55931"/>
    <cellStyle name="40% - Accent2 2 2 3 2 2 2 2 2 3" xfId="41927"/>
    <cellStyle name="40% - Accent2 2 2 3 2 2 2 2 3" xfId="20914"/>
    <cellStyle name="40% - Accent2 2 2 3 2 2 2 2 3 2" xfId="48928"/>
    <cellStyle name="40% - Accent2 2 2 3 2 2 2 2 4" xfId="34924"/>
    <cellStyle name="40% - Accent2 2 2 3 2 2 2 3" xfId="10412"/>
    <cellStyle name="40% - Accent2 2 2 3 2 2 2 3 2" xfId="24416"/>
    <cellStyle name="40% - Accent2 2 2 3 2 2 2 3 2 2" xfId="52430"/>
    <cellStyle name="40% - Accent2 2 2 3 2 2 2 3 3" xfId="38426"/>
    <cellStyle name="40% - Accent2 2 2 3 2 2 2 4" xfId="17413"/>
    <cellStyle name="40% - Accent2 2 2 3 2 2 2 4 2" xfId="45427"/>
    <cellStyle name="40% - Accent2 2 2 3 2 2 2 5" xfId="31423"/>
    <cellStyle name="40% - Accent2 2 2 3 2 2 3" xfId="5154"/>
    <cellStyle name="40% - Accent2 2 2 3 2 2 3 2" xfId="12161"/>
    <cellStyle name="40% - Accent2 2 2 3 2 2 3 2 2" xfId="26165"/>
    <cellStyle name="40% - Accent2 2 2 3 2 2 3 2 2 2" xfId="54179"/>
    <cellStyle name="40% - Accent2 2 2 3 2 2 3 2 3" xfId="40175"/>
    <cellStyle name="40% - Accent2 2 2 3 2 2 3 3" xfId="19162"/>
    <cellStyle name="40% - Accent2 2 2 3 2 2 3 3 2" xfId="47176"/>
    <cellStyle name="40% - Accent2 2 2 3 2 2 3 4" xfId="33172"/>
    <cellStyle name="40% - Accent2 2 2 3 2 2 4" xfId="8660"/>
    <cellStyle name="40% - Accent2 2 2 3 2 2 4 2" xfId="22664"/>
    <cellStyle name="40% - Accent2 2 2 3 2 2 4 2 2" xfId="50678"/>
    <cellStyle name="40% - Accent2 2 2 3 2 2 4 3" xfId="36674"/>
    <cellStyle name="40% - Accent2 2 2 3 2 2 5" xfId="15661"/>
    <cellStyle name="40% - Accent2 2 2 3 2 2 5 2" xfId="43675"/>
    <cellStyle name="40% - Accent2 2 2 3 2 2 6" xfId="29671"/>
    <cellStyle name="40% - Accent2 2 2 3 2 3" xfId="2527"/>
    <cellStyle name="40% - Accent2 2 2 3 2 3 2" xfId="6031"/>
    <cellStyle name="40% - Accent2 2 2 3 2 3 2 2" xfId="13038"/>
    <cellStyle name="40% - Accent2 2 2 3 2 3 2 2 2" xfId="27042"/>
    <cellStyle name="40% - Accent2 2 2 3 2 3 2 2 2 2" xfId="55056"/>
    <cellStyle name="40% - Accent2 2 2 3 2 3 2 2 3" xfId="41052"/>
    <cellStyle name="40% - Accent2 2 2 3 2 3 2 3" xfId="20039"/>
    <cellStyle name="40% - Accent2 2 2 3 2 3 2 3 2" xfId="48053"/>
    <cellStyle name="40% - Accent2 2 2 3 2 3 2 4" xfId="34049"/>
    <cellStyle name="40% - Accent2 2 2 3 2 3 3" xfId="9537"/>
    <cellStyle name="40% - Accent2 2 2 3 2 3 3 2" xfId="23541"/>
    <cellStyle name="40% - Accent2 2 2 3 2 3 3 2 2" xfId="51555"/>
    <cellStyle name="40% - Accent2 2 2 3 2 3 3 3" xfId="37551"/>
    <cellStyle name="40% - Accent2 2 2 3 2 3 4" xfId="16538"/>
    <cellStyle name="40% - Accent2 2 2 3 2 3 4 2" xfId="44552"/>
    <cellStyle name="40% - Accent2 2 2 3 2 3 5" xfId="30548"/>
    <cellStyle name="40% - Accent2 2 2 3 2 4" xfId="4279"/>
    <cellStyle name="40% - Accent2 2 2 3 2 4 2" xfId="11286"/>
    <cellStyle name="40% - Accent2 2 2 3 2 4 2 2" xfId="25290"/>
    <cellStyle name="40% - Accent2 2 2 3 2 4 2 2 2" xfId="53304"/>
    <cellStyle name="40% - Accent2 2 2 3 2 4 2 3" xfId="39300"/>
    <cellStyle name="40% - Accent2 2 2 3 2 4 3" xfId="18287"/>
    <cellStyle name="40% - Accent2 2 2 3 2 4 3 2" xfId="46301"/>
    <cellStyle name="40% - Accent2 2 2 3 2 4 4" xfId="32297"/>
    <cellStyle name="40% - Accent2 2 2 3 2 5" xfId="7785"/>
    <cellStyle name="40% - Accent2 2 2 3 2 5 2" xfId="21789"/>
    <cellStyle name="40% - Accent2 2 2 3 2 5 2 2" xfId="49803"/>
    <cellStyle name="40% - Accent2 2 2 3 2 5 3" xfId="35799"/>
    <cellStyle name="40% - Accent2 2 2 3 2 6" xfId="14786"/>
    <cellStyle name="40% - Accent2 2 2 3 2 6 2" xfId="42800"/>
    <cellStyle name="40% - Accent2 2 2 3 2 7" xfId="28796"/>
    <cellStyle name="40% - Accent2 2 2 3 3" xfId="1047"/>
    <cellStyle name="40% - Accent2 2 2 3 3 2" xfId="1925"/>
    <cellStyle name="40% - Accent2 2 2 3 3 2 2" xfId="3693"/>
    <cellStyle name="40% - Accent2 2 2 3 3 2 2 2" xfId="7197"/>
    <cellStyle name="40% - Accent2 2 2 3 3 2 2 2 2" xfId="14204"/>
    <cellStyle name="40% - Accent2 2 2 3 3 2 2 2 2 2" xfId="28208"/>
    <cellStyle name="40% - Accent2 2 2 3 3 2 2 2 2 2 2" xfId="56222"/>
    <cellStyle name="40% - Accent2 2 2 3 3 2 2 2 2 3" xfId="42218"/>
    <cellStyle name="40% - Accent2 2 2 3 3 2 2 2 3" xfId="21205"/>
    <cellStyle name="40% - Accent2 2 2 3 3 2 2 2 3 2" xfId="49219"/>
    <cellStyle name="40% - Accent2 2 2 3 3 2 2 2 4" xfId="35215"/>
    <cellStyle name="40% - Accent2 2 2 3 3 2 2 3" xfId="10703"/>
    <cellStyle name="40% - Accent2 2 2 3 3 2 2 3 2" xfId="24707"/>
    <cellStyle name="40% - Accent2 2 2 3 3 2 2 3 2 2" xfId="52721"/>
    <cellStyle name="40% - Accent2 2 2 3 3 2 2 3 3" xfId="38717"/>
    <cellStyle name="40% - Accent2 2 2 3 3 2 2 4" xfId="17704"/>
    <cellStyle name="40% - Accent2 2 2 3 3 2 2 4 2" xfId="45718"/>
    <cellStyle name="40% - Accent2 2 2 3 3 2 2 5" xfId="31714"/>
    <cellStyle name="40% - Accent2 2 2 3 3 2 3" xfId="5445"/>
    <cellStyle name="40% - Accent2 2 2 3 3 2 3 2" xfId="12452"/>
    <cellStyle name="40% - Accent2 2 2 3 3 2 3 2 2" xfId="26456"/>
    <cellStyle name="40% - Accent2 2 2 3 3 2 3 2 2 2" xfId="54470"/>
    <cellStyle name="40% - Accent2 2 2 3 3 2 3 2 3" xfId="40466"/>
    <cellStyle name="40% - Accent2 2 2 3 3 2 3 3" xfId="19453"/>
    <cellStyle name="40% - Accent2 2 2 3 3 2 3 3 2" xfId="47467"/>
    <cellStyle name="40% - Accent2 2 2 3 3 2 3 4" xfId="33463"/>
    <cellStyle name="40% - Accent2 2 2 3 3 2 4" xfId="8951"/>
    <cellStyle name="40% - Accent2 2 2 3 3 2 4 2" xfId="22955"/>
    <cellStyle name="40% - Accent2 2 2 3 3 2 4 2 2" xfId="50969"/>
    <cellStyle name="40% - Accent2 2 2 3 3 2 4 3" xfId="36965"/>
    <cellStyle name="40% - Accent2 2 2 3 3 2 5" xfId="15952"/>
    <cellStyle name="40% - Accent2 2 2 3 3 2 5 2" xfId="43966"/>
    <cellStyle name="40% - Accent2 2 2 3 3 2 6" xfId="29962"/>
    <cellStyle name="40% - Accent2 2 2 3 3 3" xfId="2818"/>
    <cellStyle name="40% - Accent2 2 2 3 3 3 2" xfId="6322"/>
    <cellStyle name="40% - Accent2 2 2 3 3 3 2 2" xfId="13329"/>
    <cellStyle name="40% - Accent2 2 2 3 3 3 2 2 2" xfId="27333"/>
    <cellStyle name="40% - Accent2 2 2 3 3 3 2 2 2 2" xfId="55347"/>
    <cellStyle name="40% - Accent2 2 2 3 3 3 2 2 3" xfId="41343"/>
    <cellStyle name="40% - Accent2 2 2 3 3 3 2 3" xfId="20330"/>
    <cellStyle name="40% - Accent2 2 2 3 3 3 2 3 2" xfId="48344"/>
    <cellStyle name="40% - Accent2 2 2 3 3 3 2 4" xfId="34340"/>
    <cellStyle name="40% - Accent2 2 2 3 3 3 3" xfId="9828"/>
    <cellStyle name="40% - Accent2 2 2 3 3 3 3 2" xfId="23832"/>
    <cellStyle name="40% - Accent2 2 2 3 3 3 3 2 2" xfId="51846"/>
    <cellStyle name="40% - Accent2 2 2 3 3 3 3 3" xfId="37842"/>
    <cellStyle name="40% - Accent2 2 2 3 3 3 4" xfId="16829"/>
    <cellStyle name="40% - Accent2 2 2 3 3 3 4 2" xfId="44843"/>
    <cellStyle name="40% - Accent2 2 2 3 3 3 5" xfId="30839"/>
    <cellStyle name="40% - Accent2 2 2 3 3 4" xfId="4570"/>
    <cellStyle name="40% - Accent2 2 2 3 3 4 2" xfId="11577"/>
    <cellStyle name="40% - Accent2 2 2 3 3 4 2 2" xfId="25581"/>
    <cellStyle name="40% - Accent2 2 2 3 3 4 2 2 2" xfId="53595"/>
    <cellStyle name="40% - Accent2 2 2 3 3 4 2 3" xfId="39591"/>
    <cellStyle name="40% - Accent2 2 2 3 3 4 3" xfId="18578"/>
    <cellStyle name="40% - Accent2 2 2 3 3 4 3 2" xfId="46592"/>
    <cellStyle name="40% - Accent2 2 2 3 3 4 4" xfId="32588"/>
    <cellStyle name="40% - Accent2 2 2 3 3 5" xfId="8076"/>
    <cellStyle name="40% - Accent2 2 2 3 3 5 2" xfId="22080"/>
    <cellStyle name="40% - Accent2 2 2 3 3 5 2 2" xfId="50094"/>
    <cellStyle name="40% - Accent2 2 2 3 3 5 3" xfId="36090"/>
    <cellStyle name="40% - Accent2 2 2 3 3 6" xfId="15077"/>
    <cellStyle name="40% - Accent2 2 2 3 3 6 2" xfId="43091"/>
    <cellStyle name="40% - Accent2 2 2 3 3 7" xfId="29087"/>
    <cellStyle name="40% - Accent2 2 2 3 4" xfId="1343"/>
    <cellStyle name="40% - Accent2 2 2 3 4 2" xfId="3111"/>
    <cellStyle name="40% - Accent2 2 2 3 4 2 2" xfId="6615"/>
    <cellStyle name="40% - Accent2 2 2 3 4 2 2 2" xfId="13622"/>
    <cellStyle name="40% - Accent2 2 2 3 4 2 2 2 2" xfId="27626"/>
    <cellStyle name="40% - Accent2 2 2 3 4 2 2 2 2 2" xfId="55640"/>
    <cellStyle name="40% - Accent2 2 2 3 4 2 2 2 3" xfId="41636"/>
    <cellStyle name="40% - Accent2 2 2 3 4 2 2 3" xfId="20623"/>
    <cellStyle name="40% - Accent2 2 2 3 4 2 2 3 2" xfId="48637"/>
    <cellStyle name="40% - Accent2 2 2 3 4 2 2 4" xfId="34633"/>
    <cellStyle name="40% - Accent2 2 2 3 4 2 3" xfId="10121"/>
    <cellStyle name="40% - Accent2 2 2 3 4 2 3 2" xfId="24125"/>
    <cellStyle name="40% - Accent2 2 2 3 4 2 3 2 2" xfId="52139"/>
    <cellStyle name="40% - Accent2 2 2 3 4 2 3 3" xfId="38135"/>
    <cellStyle name="40% - Accent2 2 2 3 4 2 4" xfId="17122"/>
    <cellStyle name="40% - Accent2 2 2 3 4 2 4 2" xfId="45136"/>
    <cellStyle name="40% - Accent2 2 2 3 4 2 5" xfId="31132"/>
    <cellStyle name="40% - Accent2 2 2 3 4 3" xfId="4863"/>
    <cellStyle name="40% - Accent2 2 2 3 4 3 2" xfId="11870"/>
    <cellStyle name="40% - Accent2 2 2 3 4 3 2 2" xfId="25874"/>
    <cellStyle name="40% - Accent2 2 2 3 4 3 2 2 2" xfId="53888"/>
    <cellStyle name="40% - Accent2 2 2 3 4 3 2 3" xfId="39884"/>
    <cellStyle name="40% - Accent2 2 2 3 4 3 3" xfId="18871"/>
    <cellStyle name="40% - Accent2 2 2 3 4 3 3 2" xfId="46885"/>
    <cellStyle name="40% - Accent2 2 2 3 4 3 4" xfId="32881"/>
    <cellStyle name="40% - Accent2 2 2 3 4 4" xfId="8369"/>
    <cellStyle name="40% - Accent2 2 2 3 4 4 2" xfId="22373"/>
    <cellStyle name="40% - Accent2 2 2 3 4 4 2 2" xfId="50387"/>
    <cellStyle name="40% - Accent2 2 2 3 4 4 3" xfId="36383"/>
    <cellStyle name="40% - Accent2 2 2 3 4 5" xfId="15370"/>
    <cellStyle name="40% - Accent2 2 2 3 4 5 2" xfId="43384"/>
    <cellStyle name="40% - Accent2 2 2 3 4 6" xfId="29380"/>
    <cellStyle name="40% - Accent2 2 2 3 5" xfId="2236"/>
    <cellStyle name="40% - Accent2 2 2 3 5 2" xfId="5740"/>
    <cellStyle name="40% - Accent2 2 2 3 5 2 2" xfId="12747"/>
    <cellStyle name="40% - Accent2 2 2 3 5 2 2 2" xfId="26751"/>
    <cellStyle name="40% - Accent2 2 2 3 5 2 2 2 2" xfId="54765"/>
    <cellStyle name="40% - Accent2 2 2 3 5 2 2 3" xfId="40761"/>
    <cellStyle name="40% - Accent2 2 2 3 5 2 3" xfId="19748"/>
    <cellStyle name="40% - Accent2 2 2 3 5 2 3 2" xfId="47762"/>
    <cellStyle name="40% - Accent2 2 2 3 5 2 4" xfId="33758"/>
    <cellStyle name="40% - Accent2 2 2 3 5 3" xfId="9246"/>
    <cellStyle name="40% - Accent2 2 2 3 5 3 2" xfId="23250"/>
    <cellStyle name="40% - Accent2 2 2 3 5 3 2 2" xfId="51264"/>
    <cellStyle name="40% - Accent2 2 2 3 5 3 3" xfId="37260"/>
    <cellStyle name="40% - Accent2 2 2 3 5 4" xfId="16247"/>
    <cellStyle name="40% - Accent2 2 2 3 5 4 2" xfId="44261"/>
    <cellStyle name="40% - Accent2 2 2 3 5 5" xfId="30257"/>
    <cellStyle name="40% - Accent2 2 2 3 6" xfId="3988"/>
    <cellStyle name="40% - Accent2 2 2 3 6 2" xfId="10995"/>
    <cellStyle name="40% - Accent2 2 2 3 6 2 2" xfId="24999"/>
    <cellStyle name="40% - Accent2 2 2 3 6 2 2 2" xfId="53013"/>
    <cellStyle name="40% - Accent2 2 2 3 6 2 3" xfId="39009"/>
    <cellStyle name="40% - Accent2 2 2 3 6 3" xfId="17996"/>
    <cellStyle name="40% - Accent2 2 2 3 6 3 2" xfId="46010"/>
    <cellStyle name="40% - Accent2 2 2 3 6 4" xfId="32006"/>
    <cellStyle name="40% - Accent2 2 2 3 7" xfId="7494"/>
    <cellStyle name="40% - Accent2 2 2 3 7 2" xfId="21498"/>
    <cellStyle name="40% - Accent2 2 2 3 7 2 2" xfId="49512"/>
    <cellStyle name="40% - Accent2 2 2 3 7 3" xfId="35508"/>
    <cellStyle name="40% - Accent2 2 2 3 8" xfId="14495"/>
    <cellStyle name="40% - Accent2 2 2 3 8 2" xfId="42509"/>
    <cellStyle name="40% - Accent2 2 2 3 9" xfId="28505"/>
    <cellStyle name="40% - Accent2 2 2 4" xfId="562"/>
    <cellStyle name="40% - Accent2 2 2 4 2" xfId="1440"/>
    <cellStyle name="40% - Accent2 2 2 4 2 2" xfId="3208"/>
    <cellStyle name="40% - Accent2 2 2 4 2 2 2" xfId="6712"/>
    <cellStyle name="40% - Accent2 2 2 4 2 2 2 2" xfId="13719"/>
    <cellStyle name="40% - Accent2 2 2 4 2 2 2 2 2" xfId="27723"/>
    <cellStyle name="40% - Accent2 2 2 4 2 2 2 2 2 2" xfId="55737"/>
    <cellStyle name="40% - Accent2 2 2 4 2 2 2 2 3" xfId="41733"/>
    <cellStyle name="40% - Accent2 2 2 4 2 2 2 3" xfId="20720"/>
    <cellStyle name="40% - Accent2 2 2 4 2 2 2 3 2" xfId="48734"/>
    <cellStyle name="40% - Accent2 2 2 4 2 2 2 4" xfId="34730"/>
    <cellStyle name="40% - Accent2 2 2 4 2 2 3" xfId="10218"/>
    <cellStyle name="40% - Accent2 2 2 4 2 2 3 2" xfId="24222"/>
    <cellStyle name="40% - Accent2 2 2 4 2 2 3 2 2" xfId="52236"/>
    <cellStyle name="40% - Accent2 2 2 4 2 2 3 3" xfId="38232"/>
    <cellStyle name="40% - Accent2 2 2 4 2 2 4" xfId="17219"/>
    <cellStyle name="40% - Accent2 2 2 4 2 2 4 2" xfId="45233"/>
    <cellStyle name="40% - Accent2 2 2 4 2 2 5" xfId="31229"/>
    <cellStyle name="40% - Accent2 2 2 4 2 3" xfId="4960"/>
    <cellStyle name="40% - Accent2 2 2 4 2 3 2" xfId="11967"/>
    <cellStyle name="40% - Accent2 2 2 4 2 3 2 2" xfId="25971"/>
    <cellStyle name="40% - Accent2 2 2 4 2 3 2 2 2" xfId="53985"/>
    <cellStyle name="40% - Accent2 2 2 4 2 3 2 3" xfId="39981"/>
    <cellStyle name="40% - Accent2 2 2 4 2 3 3" xfId="18968"/>
    <cellStyle name="40% - Accent2 2 2 4 2 3 3 2" xfId="46982"/>
    <cellStyle name="40% - Accent2 2 2 4 2 3 4" xfId="32978"/>
    <cellStyle name="40% - Accent2 2 2 4 2 4" xfId="8466"/>
    <cellStyle name="40% - Accent2 2 2 4 2 4 2" xfId="22470"/>
    <cellStyle name="40% - Accent2 2 2 4 2 4 2 2" xfId="50484"/>
    <cellStyle name="40% - Accent2 2 2 4 2 4 3" xfId="36480"/>
    <cellStyle name="40% - Accent2 2 2 4 2 5" xfId="15467"/>
    <cellStyle name="40% - Accent2 2 2 4 2 5 2" xfId="43481"/>
    <cellStyle name="40% - Accent2 2 2 4 2 6" xfId="29477"/>
    <cellStyle name="40% - Accent2 2 2 4 3" xfId="2333"/>
    <cellStyle name="40% - Accent2 2 2 4 3 2" xfId="5837"/>
    <cellStyle name="40% - Accent2 2 2 4 3 2 2" xfId="12844"/>
    <cellStyle name="40% - Accent2 2 2 4 3 2 2 2" xfId="26848"/>
    <cellStyle name="40% - Accent2 2 2 4 3 2 2 2 2" xfId="54862"/>
    <cellStyle name="40% - Accent2 2 2 4 3 2 2 3" xfId="40858"/>
    <cellStyle name="40% - Accent2 2 2 4 3 2 3" xfId="19845"/>
    <cellStyle name="40% - Accent2 2 2 4 3 2 3 2" xfId="47859"/>
    <cellStyle name="40% - Accent2 2 2 4 3 2 4" xfId="33855"/>
    <cellStyle name="40% - Accent2 2 2 4 3 3" xfId="9343"/>
    <cellStyle name="40% - Accent2 2 2 4 3 3 2" xfId="23347"/>
    <cellStyle name="40% - Accent2 2 2 4 3 3 2 2" xfId="51361"/>
    <cellStyle name="40% - Accent2 2 2 4 3 3 3" xfId="37357"/>
    <cellStyle name="40% - Accent2 2 2 4 3 4" xfId="16344"/>
    <cellStyle name="40% - Accent2 2 2 4 3 4 2" xfId="44358"/>
    <cellStyle name="40% - Accent2 2 2 4 3 5" xfId="30354"/>
    <cellStyle name="40% - Accent2 2 2 4 4" xfId="4085"/>
    <cellStyle name="40% - Accent2 2 2 4 4 2" xfId="11092"/>
    <cellStyle name="40% - Accent2 2 2 4 4 2 2" xfId="25096"/>
    <cellStyle name="40% - Accent2 2 2 4 4 2 2 2" xfId="53110"/>
    <cellStyle name="40% - Accent2 2 2 4 4 2 3" xfId="39106"/>
    <cellStyle name="40% - Accent2 2 2 4 4 3" xfId="18093"/>
    <cellStyle name="40% - Accent2 2 2 4 4 3 2" xfId="46107"/>
    <cellStyle name="40% - Accent2 2 2 4 4 4" xfId="32103"/>
    <cellStyle name="40% - Accent2 2 2 4 5" xfId="7591"/>
    <cellStyle name="40% - Accent2 2 2 4 5 2" xfId="21595"/>
    <cellStyle name="40% - Accent2 2 2 4 5 2 2" xfId="49609"/>
    <cellStyle name="40% - Accent2 2 2 4 5 3" xfId="35605"/>
    <cellStyle name="40% - Accent2 2 2 4 6" xfId="14592"/>
    <cellStyle name="40% - Accent2 2 2 4 6 2" xfId="42606"/>
    <cellStyle name="40% - Accent2 2 2 4 7" xfId="28602"/>
    <cellStyle name="40% - Accent2 2 2 5" xfId="853"/>
    <cellStyle name="40% - Accent2 2 2 5 2" xfId="1731"/>
    <cellStyle name="40% - Accent2 2 2 5 2 2" xfId="3499"/>
    <cellStyle name="40% - Accent2 2 2 5 2 2 2" xfId="7003"/>
    <cellStyle name="40% - Accent2 2 2 5 2 2 2 2" xfId="14010"/>
    <cellStyle name="40% - Accent2 2 2 5 2 2 2 2 2" xfId="28014"/>
    <cellStyle name="40% - Accent2 2 2 5 2 2 2 2 2 2" xfId="56028"/>
    <cellStyle name="40% - Accent2 2 2 5 2 2 2 2 3" xfId="42024"/>
    <cellStyle name="40% - Accent2 2 2 5 2 2 2 3" xfId="21011"/>
    <cellStyle name="40% - Accent2 2 2 5 2 2 2 3 2" xfId="49025"/>
    <cellStyle name="40% - Accent2 2 2 5 2 2 2 4" xfId="35021"/>
    <cellStyle name="40% - Accent2 2 2 5 2 2 3" xfId="10509"/>
    <cellStyle name="40% - Accent2 2 2 5 2 2 3 2" xfId="24513"/>
    <cellStyle name="40% - Accent2 2 2 5 2 2 3 2 2" xfId="52527"/>
    <cellStyle name="40% - Accent2 2 2 5 2 2 3 3" xfId="38523"/>
    <cellStyle name="40% - Accent2 2 2 5 2 2 4" xfId="17510"/>
    <cellStyle name="40% - Accent2 2 2 5 2 2 4 2" xfId="45524"/>
    <cellStyle name="40% - Accent2 2 2 5 2 2 5" xfId="31520"/>
    <cellStyle name="40% - Accent2 2 2 5 2 3" xfId="5251"/>
    <cellStyle name="40% - Accent2 2 2 5 2 3 2" xfId="12258"/>
    <cellStyle name="40% - Accent2 2 2 5 2 3 2 2" xfId="26262"/>
    <cellStyle name="40% - Accent2 2 2 5 2 3 2 2 2" xfId="54276"/>
    <cellStyle name="40% - Accent2 2 2 5 2 3 2 3" xfId="40272"/>
    <cellStyle name="40% - Accent2 2 2 5 2 3 3" xfId="19259"/>
    <cellStyle name="40% - Accent2 2 2 5 2 3 3 2" xfId="47273"/>
    <cellStyle name="40% - Accent2 2 2 5 2 3 4" xfId="33269"/>
    <cellStyle name="40% - Accent2 2 2 5 2 4" xfId="8757"/>
    <cellStyle name="40% - Accent2 2 2 5 2 4 2" xfId="22761"/>
    <cellStyle name="40% - Accent2 2 2 5 2 4 2 2" xfId="50775"/>
    <cellStyle name="40% - Accent2 2 2 5 2 4 3" xfId="36771"/>
    <cellStyle name="40% - Accent2 2 2 5 2 5" xfId="15758"/>
    <cellStyle name="40% - Accent2 2 2 5 2 5 2" xfId="43772"/>
    <cellStyle name="40% - Accent2 2 2 5 2 6" xfId="29768"/>
    <cellStyle name="40% - Accent2 2 2 5 3" xfId="2624"/>
    <cellStyle name="40% - Accent2 2 2 5 3 2" xfId="6128"/>
    <cellStyle name="40% - Accent2 2 2 5 3 2 2" xfId="13135"/>
    <cellStyle name="40% - Accent2 2 2 5 3 2 2 2" xfId="27139"/>
    <cellStyle name="40% - Accent2 2 2 5 3 2 2 2 2" xfId="55153"/>
    <cellStyle name="40% - Accent2 2 2 5 3 2 2 3" xfId="41149"/>
    <cellStyle name="40% - Accent2 2 2 5 3 2 3" xfId="20136"/>
    <cellStyle name="40% - Accent2 2 2 5 3 2 3 2" xfId="48150"/>
    <cellStyle name="40% - Accent2 2 2 5 3 2 4" xfId="34146"/>
    <cellStyle name="40% - Accent2 2 2 5 3 3" xfId="9634"/>
    <cellStyle name="40% - Accent2 2 2 5 3 3 2" xfId="23638"/>
    <cellStyle name="40% - Accent2 2 2 5 3 3 2 2" xfId="51652"/>
    <cellStyle name="40% - Accent2 2 2 5 3 3 3" xfId="37648"/>
    <cellStyle name="40% - Accent2 2 2 5 3 4" xfId="16635"/>
    <cellStyle name="40% - Accent2 2 2 5 3 4 2" xfId="44649"/>
    <cellStyle name="40% - Accent2 2 2 5 3 5" xfId="30645"/>
    <cellStyle name="40% - Accent2 2 2 5 4" xfId="4376"/>
    <cellStyle name="40% - Accent2 2 2 5 4 2" xfId="11383"/>
    <cellStyle name="40% - Accent2 2 2 5 4 2 2" xfId="25387"/>
    <cellStyle name="40% - Accent2 2 2 5 4 2 2 2" xfId="53401"/>
    <cellStyle name="40% - Accent2 2 2 5 4 2 3" xfId="39397"/>
    <cellStyle name="40% - Accent2 2 2 5 4 3" xfId="18384"/>
    <cellStyle name="40% - Accent2 2 2 5 4 3 2" xfId="46398"/>
    <cellStyle name="40% - Accent2 2 2 5 4 4" xfId="32394"/>
    <cellStyle name="40% - Accent2 2 2 5 5" xfId="7882"/>
    <cellStyle name="40% - Accent2 2 2 5 5 2" xfId="21886"/>
    <cellStyle name="40% - Accent2 2 2 5 5 2 2" xfId="49900"/>
    <cellStyle name="40% - Accent2 2 2 5 5 3" xfId="35896"/>
    <cellStyle name="40% - Accent2 2 2 5 6" xfId="14883"/>
    <cellStyle name="40% - Accent2 2 2 5 6 2" xfId="42897"/>
    <cellStyle name="40% - Accent2 2 2 5 7" xfId="28893"/>
    <cellStyle name="40% - Accent2 2 2 6" xfId="1149"/>
    <cellStyle name="40% - Accent2 2 2 6 2" xfId="2917"/>
    <cellStyle name="40% - Accent2 2 2 6 2 2" xfId="6421"/>
    <cellStyle name="40% - Accent2 2 2 6 2 2 2" xfId="13428"/>
    <cellStyle name="40% - Accent2 2 2 6 2 2 2 2" xfId="27432"/>
    <cellStyle name="40% - Accent2 2 2 6 2 2 2 2 2" xfId="55446"/>
    <cellStyle name="40% - Accent2 2 2 6 2 2 2 3" xfId="41442"/>
    <cellStyle name="40% - Accent2 2 2 6 2 2 3" xfId="20429"/>
    <cellStyle name="40% - Accent2 2 2 6 2 2 3 2" xfId="48443"/>
    <cellStyle name="40% - Accent2 2 2 6 2 2 4" xfId="34439"/>
    <cellStyle name="40% - Accent2 2 2 6 2 3" xfId="9927"/>
    <cellStyle name="40% - Accent2 2 2 6 2 3 2" xfId="23931"/>
    <cellStyle name="40% - Accent2 2 2 6 2 3 2 2" xfId="51945"/>
    <cellStyle name="40% - Accent2 2 2 6 2 3 3" xfId="37941"/>
    <cellStyle name="40% - Accent2 2 2 6 2 4" xfId="16928"/>
    <cellStyle name="40% - Accent2 2 2 6 2 4 2" xfId="44942"/>
    <cellStyle name="40% - Accent2 2 2 6 2 5" xfId="30938"/>
    <cellStyle name="40% - Accent2 2 2 6 3" xfId="4669"/>
    <cellStyle name="40% - Accent2 2 2 6 3 2" xfId="11676"/>
    <cellStyle name="40% - Accent2 2 2 6 3 2 2" xfId="25680"/>
    <cellStyle name="40% - Accent2 2 2 6 3 2 2 2" xfId="53694"/>
    <cellStyle name="40% - Accent2 2 2 6 3 2 3" xfId="39690"/>
    <cellStyle name="40% - Accent2 2 2 6 3 3" xfId="18677"/>
    <cellStyle name="40% - Accent2 2 2 6 3 3 2" xfId="46691"/>
    <cellStyle name="40% - Accent2 2 2 6 3 4" xfId="32687"/>
    <cellStyle name="40% - Accent2 2 2 6 4" xfId="8175"/>
    <cellStyle name="40% - Accent2 2 2 6 4 2" xfId="22179"/>
    <cellStyle name="40% - Accent2 2 2 6 4 2 2" xfId="50193"/>
    <cellStyle name="40% - Accent2 2 2 6 4 3" xfId="36189"/>
    <cellStyle name="40% - Accent2 2 2 6 5" xfId="15176"/>
    <cellStyle name="40% - Accent2 2 2 6 5 2" xfId="43190"/>
    <cellStyle name="40% - Accent2 2 2 6 6" xfId="29186"/>
    <cellStyle name="40% - Accent2 2 2 7" xfId="2038"/>
    <cellStyle name="40% - Accent2 2 2 7 2" xfId="5546"/>
    <cellStyle name="40% - Accent2 2 2 7 2 2" xfId="12553"/>
    <cellStyle name="40% - Accent2 2 2 7 2 2 2" xfId="26557"/>
    <cellStyle name="40% - Accent2 2 2 7 2 2 2 2" xfId="54571"/>
    <cellStyle name="40% - Accent2 2 2 7 2 2 3" xfId="40567"/>
    <cellStyle name="40% - Accent2 2 2 7 2 3" xfId="19554"/>
    <cellStyle name="40% - Accent2 2 2 7 2 3 2" xfId="47568"/>
    <cellStyle name="40% - Accent2 2 2 7 2 4" xfId="33564"/>
    <cellStyle name="40% - Accent2 2 2 7 3" xfId="9052"/>
    <cellStyle name="40% - Accent2 2 2 7 3 2" xfId="23056"/>
    <cellStyle name="40% - Accent2 2 2 7 3 2 2" xfId="51070"/>
    <cellStyle name="40% - Accent2 2 2 7 3 3" xfId="37066"/>
    <cellStyle name="40% - Accent2 2 2 7 4" xfId="16053"/>
    <cellStyle name="40% - Accent2 2 2 7 4 2" xfId="44067"/>
    <cellStyle name="40% - Accent2 2 2 7 5" xfId="30063"/>
    <cellStyle name="40% - Accent2 2 2 8" xfId="3794"/>
    <cellStyle name="40% - Accent2 2 2 8 2" xfId="10801"/>
    <cellStyle name="40% - Accent2 2 2 8 2 2" xfId="24805"/>
    <cellStyle name="40% - Accent2 2 2 8 2 2 2" xfId="52819"/>
    <cellStyle name="40% - Accent2 2 2 8 2 3" xfId="38815"/>
    <cellStyle name="40% - Accent2 2 2 8 3" xfId="17802"/>
    <cellStyle name="40% - Accent2 2 2 8 3 2" xfId="45816"/>
    <cellStyle name="40% - Accent2 2 2 8 4" xfId="31812"/>
    <cellStyle name="40% - Accent2 2 2 9" xfId="7300"/>
    <cellStyle name="40% - Accent2 2 2 9 2" xfId="21304"/>
    <cellStyle name="40% - Accent2 2 2 9 2 2" xfId="49318"/>
    <cellStyle name="40% - Accent2 2 2 9 3" xfId="35314"/>
    <cellStyle name="40% - Accent2 2 3" xfId="317"/>
    <cellStyle name="40% - Accent2 2 3 2" xfId="610"/>
    <cellStyle name="40% - Accent2 2 3 2 2" xfId="1488"/>
    <cellStyle name="40% - Accent2 2 3 2 2 2" xfId="3256"/>
    <cellStyle name="40% - Accent2 2 3 2 2 2 2" xfId="6760"/>
    <cellStyle name="40% - Accent2 2 3 2 2 2 2 2" xfId="13767"/>
    <cellStyle name="40% - Accent2 2 3 2 2 2 2 2 2" xfId="27771"/>
    <cellStyle name="40% - Accent2 2 3 2 2 2 2 2 2 2" xfId="55785"/>
    <cellStyle name="40% - Accent2 2 3 2 2 2 2 2 3" xfId="41781"/>
    <cellStyle name="40% - Accent2 2 3 2 2 2 2 3" xfId="20768"/>
    <cellStyle name="40% - Accent2 2 3 2 2 2 2 3 2" xfId="48782"/>
    <cellStyle name="40% - Accent2 2 3 2 2 2 2 4" xfId="34778"/>
    <cellStyle name="40% - Accent2 2 3 2 2 2 3" xfId="10266"/>
    <cellStyle name="40% - Accent2 2 3 2 2 2 3 2" xfId="24270"/>
    <cellStyle name="40% - Accent2 2 3 2 2 2 3 2 2" xfId="52284"/>
    <cellStyle name="40% - Accent2 2 3 2 2 2 3 3" xfId="38280"/>
    <cellStyle name="40% - Accent2 2 3 2 2 2 4" xfId="17267"/>
    <cellStyle name="40% - Accent2 2 3 2 2 2 4 2" xfId="45281"/>
    <cellStyle name="40% - Accent2 2 3 2 2 2 5" xfId="31277"/>
    <cellStyle name="40% - Accent2 2 3 2 2 3" xfId="5008"/>
    <cellStyle name="40% - Accent2 2 3 2 2 3 2" xfId="12015"/>
    <cellStyle name="40% - Accent2 2 3 2 2 3 2 2" xfId="26019"/>
    <cellStyle name="40% - Accent2 2 3 2 2 3 2 2 2" xfId="54033"/>
    <cellStyle name="40% - Accent2 2 3 2 2 3 2 3" xfId="40029"/>
    <cellStyle name="40% - Accent2 2 3 2 2 3 3" xfId="19016"/>
    <cellStyle name="40% - Accent2 2 3 2 2 3 3 2" xfId="47030"/>
    <cellStyle name="40% - Accent2 2 3 2 2 3 4" xfId="33026"/>
    <cellStyle name="40% - Accent2 2 3 2 2 4" xfId="8514"/>
    <cellStyle name="40% - Accent2 2 3 2 2 4 2" xfId="22518"/>
    <cellStyle name="40% - Accent2 2 3 2 2 4 2 2" xfId="50532"/>
    <cellStyle name="40% - Accent2 2 3 2 2 4 3" xfId="36528"/>
    <cellStyle name="40% - Accent2 2 3 2 2 5" xfId="15515"/>
    <cellStyle name="40% - Accent2 2 3 2 2 5 2" xfId="43529"/>
    <cellStyle name="40% - Accent2 2 3 2 2 6" xfId="29525"/>
    <cellStyle name="40% - Accent2 2 3 2 3" xfId="2381"/>
    <cellStyle name="40% - Accent2 2 3 2 3 2" xfId="5885"/>
    <cellStyle name="40% - Accent2 2 3 2 3 2 2" xfId="12892"/>
    <cellStyle name="40% - Accent2 2 3 2 3 2 2 2" xfId="26896"/>
    <cellStyle name="40% - Accent2 2 3 2 3 2 2 2 2" xfId="54910"/>
    <cellStyle name="40% - Accent2 2 3 2 3 2 2 3" xfId="40906"/>
    <cellStyle name="40% - Accent2 2 3 2 3 2 3" xfId="19893"/>
    <cellStyle name="40% - Accent2 2 3 2 3 2 3 2" xfId="47907"/>
    <cellStyle name="40% - Accent2 2 3 2 3 2 4" xfId="33903"/>
    <cellStyle name="40% - Accent2 2 3 2 3 3" xfId="9391"/>
    <cellStyle name="40% - Accent2 2 3 2 3 3 2" xfId="23395"/>
    <cellStyle name="40% - Accent2 2 3 2 3 3 2 2" xfId="51409"/>
    <cellStyle name="40% - Accent2 2 3 2 3 3 3" xfId="37405"/>
    <cellStyle name="40% - Accent2 2 3 2 3 4" xfId="16392"/>
    <cellStyle name="40% - Accent2 2 3 2 3 4 2" xfId="44406"/>
    <cellStyle name="40% - Accent2 2 3 2 3 5" xfId="30402"/>
    <cellStyle name="40% - Accent2 2 3 2 4" xfId="4133"/>
    <cellStyle name="40% - Accent2 2 3 2 4 2" xfId="11140"/>
    <cellStyle name="40% - Accent2 2 3 2 4 2 2" xfId="25144"/>
    <cellStyle name="40% - Accent2 2 3 2 4 2 2 2" xfId="53158"/>
    <cellStyle name="40% - Accent2 2 3 2 4 2 3" xfId="39154"/>
    <cellStyle name="40% - Accent2 2 3 2 4 3" xfId="18141"/>
    <cellStyle name="40% - Accent2 2 3 2 4 3 2" xfId="46155"/>
    <cellStyle name="40% - Accent2 2 3 2 4 4" xfId="32151"/>
    <cellStyle name="40% - Accent2 2 3 2 5" xfId="7639"/>
    <cellStyle name="40% - Accent2 2 3 2 5 2" xfId="21643"/>
    <cellStyle name="40% - Accent2 2 3 2 5 2 2" xfId="49657"/>
    <cellStyle name="40% - Accent2 2 3 2 5 3" xfId="35653"/>
    <cellStyle name="40% - Accent2 2 3 2 6" xfId="14640"/>
    <cellStyle name="40% - Accent2 2 3 2 6 2" xfId="42654"/>
    <cellStyle name="40% - Accent2 2 3 2 7" xfId="28650"/>
    <cellStyle name="40% - Accent2 2 3 3" xfId="901"/>
    <cellStyle name="40% - Accent2 2 3 3 2" xfId="1779"/>
    <cellStyle name="40% - Accent2 2 3 3 2 2" xfId="3547"/>
    <cellStyle name="40% - Accent2 2 3 3 2 2 2" xfId="7051"/>
    <cellStyle name="40% - Accent2 2 3 3 2 2 2 2" xfId="14058"/>
    <cellStyle name="40% - Accent2 2 3 3 2 2 2 2 2" xfId="28062"/>
    <cellStyle name="40% - Accent2 2 3 3 2 2 2 2 2 2" xfId="56076"/>
    <cellStyle name="40% - Accent2 2 3 3 2 2 2 2 3" xfId="42072"/>
    <cellStyle name="40% - Accent2 2 3 3 2 2 2 3" xfId="21059"/>
    <cellStyle name="40% - Accent2 2 3 3 2 2 2 3 2" xfId="49073"/>
    <cellStyle name="40% - Accent2 2 3 3 2 2 2 4" xfId="35069"/>
    <cellStyle name="40% - Accent2 2 3 3 2 2 3" xfId="10557"/>
    <cellStyle name="40% - Accent2 2 3 3 2 2 3 2" xfId="24561"/>
    <cellStyle name="40% - Accent2 2 3 3 2 2 3 2 2" xfId="52575"/>
    <cellStyle name="40% - Accent2 2 3 3 2 2 3 3" xfId="38571"/>
    <cellStyle name="40% - Accent2 2 3 3 2 2 4" xfId="17558"/>
    <cellStyle name="40% - Accent2 2 3 3 2 2 4 2" xfId="45572"/>
    <cellStyle name="40% - Accent2 2 3 3 2 2 5" xfId="31568"/>
    <cellStyle name="40% - Accent2 2 3 3 2 3" xfId="5299"/>
    <cellStyle name="40% - Accent2 2 3 3 2 3 2" xfId="12306"/>
    <cellStyle name="40% - Accent2 2 3 3 2 3 2 2" xfId="26310"/>
    <cellStyle name="40% - Accent2 2 3 3 2 3 2 2 2" xfId="54324"/>
    <cellStyle name="40% - Accent2 2 3 3 2 3 2 3" xfId="40320"/>
    <cellStyle name="40% - Accent2 2 3 3 2 3 3" xfId="19307"/>
    <cellStyle name="40% - Accent2 2 3 3 2 3 3 2" xfId="47321"/>
    <cellStyle name="40% - Accent2 2 3 3 2 3 4" xfId="33317"/>
    <cellStyle name="40% - Accent2 2 3 3 2 4" xfId="8805"/>
    <cellStyle name="40% - Accent2 2 3 3 2 4 2" xfId="22809"/>
    <cellStyle name="40% - Accent2 2 3 3 2 4 2 2" xfId="50823"/>
    <cellStyle name="40% - Accent2 2 3 3 2 4 3" xfId="36819"/>
    <cellStyle name="40% - Accent2 2 3 3 2 5" xfId="15806"/>
    <cellStyle name="40% - Accent2 2 3 3 2 5 2" xfId="43820"/>
    <cellStyle name="40% - Accent2 2 3 3 2 6" xfId="29816"/>
    <cellStyle name="40% - Accent2 2 3 3 3" xfId="2672"/>
    <cellStyle name="40% - Accent2 2 3 3 3 2" xfId="6176"/>
    <cellStyle name="40% - Accent2 2 3 3 3 2 2" xfId="13183"/>
    <cellStyle name="40% - Accent2 2 3 3 3 2 2 2" xfId="27187"/>
    <cellStyle name="40% - Accent2 2 3 3 3 2 2 2 2" xfId="55201"/>
    <cellStyle name="40% - Accent2 2 3 3 3 2 2 3" xfId="41197"/>
    <cellStyle name="40% - Accent2 2 3 3 3 2 3" xfId="20184"/>
    <cellStyle name="40% - Accent2 2 3 3 3 2 3 2" xfId="48198"/>
    <cellStyle name="40% - Accent2 2 3 3 3 2 4" xfId="34194"/>
    <cellStyle name="40% - Accent2 2 3 3 3 3" xfId="9682"/>
    <cellStyle name="40% - Accent2 2 3 3 3 3 2" xfId="23686"/>
    <cellStyle name="40% - Accent2 2 3 3 3 3 2 2" xfId="51700"/>
    <cellStyle name="40% - Accent2 2 3 3 3 3 3" xfId="37696"/>
    <cellStyle name="40% - Accent2 2 3 3 3 4" xfId="16683"/>
    <cellStyle name="40% - Accent2 2 3 3 3 4 2" xfId="44697"/>
    <cellStyle name="40% - Accent2 2 3 3 3 5" xfId="30693"/>
    <cellStyle name="40% - Accent2 2 3 3 4" xfId="4424"/>
    <cellStyle name="40% - Accent2 2 3 3 4 2" xfId="11431"/>
    <cellStyle name="40% - Accent2 2 3 3 4 2 2" xfId="25435"/>
    <cellStyle name="40% - Accent2 2 3 3 4 2 2 2" xfId="53449"/>
    <cellStyle name="40% - Accent2 2 3 3 4 2 3" xfId="39445"/>
    <cellStyle name="40% - Accent2 2 3 3 4 3" xfId="18432"/>
    <cellStyle name="40% - Accent2 2 3 3 4 3 2" xfId="46446"/>
    <cellStyle name="40% - Accent2 2 3 3 4 4" xfId="32442"/>
    <cellStyle name="40% - Accent2 2 3 3 5" xfId="7930"/>
    <cellStyle name="40% - Accent2 2 3 3 5 2" xfId="21934"/>
    <cellStyle name="40% - Accent2 2 3 3 5 2 2" xfId="49948"/>
    <cellStyle name="40% - Accent2 2 3 3 5 3" xfId="35944"/>
    <cellStyle name="40% - Accent2 2 3 3 6" xfId="14931"/>
    <cellStyle name="40% - Accent2 2 3 3 6 2" xfId="42945"/>
    <cellStyle name="40% - Accent2 2 3 3 7" xfId="28941"/>
    <cellStyle name="40% - Accent2 2 3 4" xfId="1197"/>
    <cellStyle name="40% - Accent2 2 3 4 2" xfId="2965"/>
    <cellStyle name="40% - Accent2 2 3 4 2 2" xfId="6469"/>
    <cellStyle name="40% - Accent2 2 3 4 2 2 2" xfId="13476"/>
    <cellStyle name="40% - Accent2 2 3 4 2 2 2 2" xfId="27480"/>
    <cellStyle name="40% - Accent2 2 3 4 2 2 2 2 2" xfId="55494"/>
    <cellStyle name="40% - Accent2 2 3 4 2 2 2 3" xfId="41490"/>
    <cellStyle name="40% - Accent2 2 3 4 2 2 3" xfId="20477"/>
    <cellStyle name="40% - Accent2 2 3 4 2 2 3 2" xfId="48491"/>
    <cellStyle name="40% - Accent2 2 3 4 2 2 4" xfId="34487"/>
    <cellStyle name="40% - Accent2 2 3 4 2 3" xfId="9975"/>
    <cellStyle name="40% - Accent2 2 3 4 2 3 2" xfId="23979"/>
    <cellStyle name="40% - Accent2 2 3 4 2 3 2 2" xfId="51993"/>
    <cellStyle name="40% - Accent2 2 3 4 2 3 3" xfId="37989"/>
    <cellStyle name="40% - Accent2 2 3 4 2 4" xfId="16976"/>
    <cellStyle name="40% - Accent2 2 3 4 2 4 2" xfId="44990"/>
    <cellStyle name="40% - Accent2 2 3 4 2 5" xfId="30986"/>
    <cellStyle name="40% - Accent2 2 3 4 3" xfId="4717"/>
    <cellStyle name="40% - Accent2 2 3 4 3 2" xfId="11724"/>
    <cellStyle name="40% - Accent2 2 3 4 3 2 2" xfId="25728"/>
    <cellStyle name="40% - Accent2 2 3 4 3 2 2 2" xfId="53742"/>
    <cellStyle name="40% - Accent2 2 3 4 3 2 3" xfId="39738"/>
    <cellStyle name="40% - Accent2 2 3 4 3 3" xfId="18725"/>
    <cellStyle name="40% - Accent2 2 3 4 3 3 2" xfId="46739"/>
    <cellStyle name="40% - Accent2 2 3 4 3 4" xfId="32735"/>
    <cellStyle name="40% - Accent2 2 3 4 4" xfId="8223"/>
    <cellStyle name="40% - Accent2 2 3 4 4 2" xfId="22227"/>
    <cellStyle name="40% - Accent2 2 3 4 4 2 2" xfId="50241"/>
    <cellStyle name="40% - Accent2 2 3 4 4 3" xfId="36237"/>
    <cellStyle name="40% - Accent2 2 3 4 5" xfId="15224"/>
    <cellStyle name="40% - Accent2 2 3 4 5 2" xfId="43238"/>
    <cellStyle name="40% - Accent2 2 3 4 6" xfId="29234"/>
    <cellStyle name="40% - Accent2 2 3 5" xfId="2090"/>
    <cellStyle name="40% - Accent2 2 3 5 2" xfId="5594"/>
    <cellStyle name="40% - Accent2 2 3 5 2 2" xfId="12601"/>
    <cellStyle name="40% - Accent2 2 3 5 2 2 2" xfId="26605"/>
    <cellStyle name="40% - Accent2 2 3 5 2 2 2 2" xfId="54619"/>
    <cellStyle name="40% - Accent2 2 3 5 2 2 3" xfId="40615"/>
    <cellStyle name="40% - Accent2 2 3 5 2 3" xfId="19602"/>
    <cellStyle name="40% - Accent2 2 3 5 2 3 2" xfId="47616"/>
    <cellStyle name="40% - Accent2 2 3 5 2 4" xfId="33612"/>
    <cellStyle name="40% - Accent2 2 3 5 3" xfId="9100"/>
    <cellStyle name="40% - Accent2 2 3 5 3 2" xfId="23104"/>
    <cellStyle name="40% - Accent2 2 3 5 3 2 2" xfId="51118"/>
    <cellStyle name="40% - Accent2 2 3 5 3 3" xfId="37114"/>
    <cellStyle name="40% - Accent2 2 3 5 4" xfId="16101"/>
    <cellStyle name="40% - Accent2 2 3 5 4 2" xfId="44115"/>
    <cellStyle name="40% - Accent2 2 3 5 5" xfId="30111"/>
    <cellStyle name="40% - Accent2 2 3 6" xfId="3842"/>
    <cellStyle name="40% - Accent2 2 3 6 2" xfId="10849"/>
    <cellStyle name="40% - Accent2 2 3 6 2 2" xfId="24853"/>
    <cellStyle name="40% - Accent2 2 3 6 2 2 2" xfId="52867"/>
    <cellStyle name="40% - Accent2 2 3 6 2 3" xfId="38863"/>
    <cellStyle name="40% - Accent2 2 3 6 3" xfId="17850"/>
    <cellStyle name="40% - Accent2 2 3 6 3 2" xfId="45864"/>
    <cellStyle name="40% - Accent2 2 3 6 4" xfId="31860"/>
    <cellStyle name="40% - Accent2 2 3 7" xfId="7348"/>
    <cellStyle name="40% - Accent2 2 3 7 2" xfId="21352"/>
    <cellStyle name="40% - Accent2 2 3 7 2 2" xfId="49366"/>
    <cellStyle name="40% - Accent2 2 3 7 3" xfId="35362"/>
    <cellStyle name="40% - Accent2 2 3 8" xfId="14349"/>
    <cellStyle name="40% - Accent2 2 3 8 2" xfId="42363"/>
    <cellStyle name="40% - Accent2 2 3 9" xfId="28359"/>
    <cellStyle name="40% - Accent2 2 4" xfId="416"/>
    <cellStyle name="40% - Accent2 2 4 2" xfId="707"/>
    <cellStyle name="40% - Accent2 2 4 2 2" xfId="1585"/>
    <cellStyle name="40% - Accent2 2 4 2 2 2" xfId="3353"/>
    <cellStyle name="40% - Accent2 2 4 2 2 2 2" xfId="6857"/>
    <cellStyle name="40% - Accent2 2 4 2 2 2 2 2" xfId="13864"/>
    <cellStyle name="40% - Accent2 2 4 2 2 2 2 2 2" xfId="27868"/>
    <cellStyle name="40% - Accent2 2 4 2 2 2 2 2 2 2" xfId="55882"/>
    <cellStyle name="40% - Accent2 2 4 2 2 2 2 2 3" xfId="41878"/>
    <cellStyle name="40% - Accent2 2 4 2 2 2 2 3" xfId="20865"/>
    <cellStyle name="40% - Accent2 2 4 2 2 2 2 3 2" xfId="48879"/>
    <cellStyle name="40% - Accent2 2 4 2 2 2 2 4" xfId="34875"/>
    <cellStyle name="40% - Accent2 2 4 2 2 2 3" xfId="10363"/>
    <cellStyle name="40% - Accent2 2 4 2 2 2 3 2" xfId="24367"/>
    <cellStyle name="40% - Accent2 2 4 2 2 2 3 2 2" xfId="52381"/>
    <cellStyle name="40% - Accent2 2 4 2 2 2 3 3" xfId="38377"/>
    <cellStyle name="40% - Accent2 2 4 2 2 2 4" xfId="17364"/>
    <cellStyle name="40% - Accent2 2 4 2 2 2 4 2" xfId="45378"/>
    <cellStyle name="40% - Accent2 2 4 2 2 2 5" xfId="31374"/>
    <cellStyle name="40% - Accent2 2 4 2 2 3" xfId="5105"/>
    <cellStyle name="40% - Accent2 2 4 2 2 3 2" xfId="12112"/>
    <cellStyle name="40% - Accent2 2 4 2 2 3 2 2" xfId="26116"/>
    <cellStyle name="40% - Accent2 2 4 2 2 3 2 2 2" xfId="54130"/>
    <cellStyle name="40% - Accent2 2 4 2 2 3 2 3" xfId="40126"/>
    <cellStyle name="40% - Accent2 2 4 2 2 3 3" xfId="19113"/>
    <cellStyle name="40% - Accent2 2 4 2 2 3 3 2" xfId="47127"/>
    <cellStyle name="40% - Accent2 2 4 2 2 3 4" xfId="33123"/>
    <cellStyle name="40% - Accent2 2 4 2 2 4" xfId="8611"/>
    <cellStyle name="40% - Accent2 2 4 2 2 4 2" xfId="22615"/>
    <cellStyle name="40% - Accent2 2 4 2 2 4 2 2" xfId="50629"/>
    <cellStyle name="40% - Accent2 2 4 2 2 4 3" xfId="36625"/>
    <cellStyle name="40% - Accent2 2 4 2 2 5" xfId="15612"/>
    <cellStyle name="40% - Accent2 2 4 2 2 5 2" xfId="43626"/>
    <cellStyle name="40% - Accent2 2 4 2 2 6" xfId="29622"/>
    <cellStyle name="40% - Accent2 2 4 2 3" xfId="2478"/>
    <cellStyle name="40% - Accent2 2 4 2 3 2" xfId="5982"/>
    <cellStyle name="40% - Accent2 2 4 2 3 2 2" xfId="12989"/>
    <cellStyle name="40% - Accent2 2 4 2 3 2 2 2" xfId="26993"/>
    <cellStyle name="40% - Accent2 2 4 2 3 2 2 2 2" xfId="55007"/>
    <cellStyle name="40% - Accent2 2 4 2 3 2 2 3" xfId="41003"/>
    <cellStyle name="40% - Accent2 2 4 2 3 2 3" xfId="19990"/>
    <cellStyle name="40% - Accent2 2 4 2 3 2 3 2" xfId="48004"/>
    <cellStyle name="40% - Accent2 2 4 2 3 2 4" xfId="34000"/>
    <cellStyle name="40% - Accent2 2 4 2 3 3" xfId="9488"/>
    <cellStyle name="40% - Accent2 2 4 2 3 3 2" xfId="23492"/>
    <cellStyle name="40% - Accent2 2 4 2 3 3 2 2" xfId="51506"/>
    <cellStyle name="40% - Accent2 2 4 2 3 3 3" xfId="37502"/>
    <cellStyle name="40% - Accent2 2 4 2 3 4" xfId="16489"/>
    <cellStyle name="40% - Accent2 2 4 2 3 4 2" xfId="44503"/>
    <cellStyle name="40% - Accent2 2 4 2 3 5" xfId="30499"/>
    <cellStyle name="40% - Accent2 2 4 2 4" xfId="4230"/>
    <cellStyle name="40% - Accent2 2 4 2 4 2" xfId="11237"/>
    <cellStyle name="40% - Accent2 2 4 2 4 2 2" xfId="25241"/>
    <cellStyle name="40% - Accent2 2 4 2 4 2 2 2" xfId="53255"/>
    <cellStyle name="40% - Accent2 2 4 2 4 2 3" xfId="39251"/>
    <cellStyle name="40% - Accent2 2 4 2 4 3" xfId="18238"/>
    <cellStyle name="40% - Accent2 2 4 2 4 3 2" xfId="46252"/>
    <cellStyle name="40% - Accent2 2 4 2 4 4" xfId="32248"/>
    <cellStyle name="40% - Accent2 2 4 2 5" xfId="7736"/>
    <cellStyle name="40% - Accent2 2 4 2 5 2" xfId="21740"/>
    <cellStyle name="40% - Accent2 2 4 2 5 2 2" xfId="49754"/>
    <cellStyle name="40% - Accent2 2 4 2 5 3" xfId="35750"/>
    <cellStyle name="40% - Accent2 2 4 2 6" xfId="14737"/>
    <cellStyle name="40% - Accent2 2 4 2 6 2" xfId="42751"/>
    <cellStyle name="40% - Accent2 2 4 2 7" xfId="28747"/>
    <cellStyle name="40% - Accent2 2 4 3" xfId="998"/>
    <cellStyle name="40% - Accent2 2 4 3 2" xfId="1876"/>
    <cellStyle name="40% - Accent2 2 4 3 2 2" xfId="3644"/>
    <cellStyle name="40% - Accent2 2 4 3 2 2 2" xfId="7148"/>
    <cellStyle name="40% - Accent2 2 4 3 2 2 2 2" xfId="14155"/>
    <cellStyle name="40% - Accent2 2 4 3 2 2 2 2 2" xfId="28159"/>
    <cellStyle name="40% - Accent2 2 4 3 2 2 2 2 2 2" xfId="56173"/>
    <cellStyle name="40% - Accent2 2 4 3 2 2 2 2 3" xfId="42169"/>
    <cellStyle name="40% - Accent2 2 4 3 2 2 2 3" xfId="21156"/>
    <cellStyle name="40% - Accent2 2 4 3 2 2 2 3 2" xfId="49170"/>
    <cellStyle name="40% - Accent2 2 4 3 2 2 2 4" xfId="35166"/>
    <cellStyle name="40% - Accent2 2 4 3 2 2 3" xfId="10654"/>
    <cellStyle name="40% - Accent2 2 4 3 2 2 3 2" xfId="24658"/>
    <cellStyle name="40% - Accent2 2 4 3 2 2 3 2 2" xfId="52672"/>
    <cellStyle name="40% - Accent2 2 4 3 2 2 3 3" xfId="38668"/>
    <cellStyle name="40% - Accent2 2 4 3 2 2 4" xfId="17655"/>
    <cellStyle name="40% - Accent2 2 4 3 2 2 4 2" xfId="45669"/>
    <cellStyle name="40% - Accent2 2 4 3 2 2 5" xfId="31665"/>
    <cellStyle name="40% - Accent2 2 4 3 2 3" xfId="5396"/>
    <cellStyle name="40% - Accent2 2 4 3 2 3 2" xfId="12403"/>
    <cellStyle name="40% - Accent2 2 4 3 2 3 2 2" xfId="26407"/>
    <cellStyle name="40% - Accent2 2 4 3 2 3 2 2 2" xfId="54421"/>
    <cellStyle name="40% - Accent2 2 4 3 2 3 2 3" xfId="40417"/>
    <cellStyle name="40% - Accent2 2 4 3 2 3 3" xfId="19404"/>
    <cellStyle name="40% - Accent2 2 4 3 2 3 3 2" xfId="47418"/>
    <cellStyle name="40% - Accent2 2 4 3 2 3 4" xfId="33414"/>
    <cellStyle name="40% - Accent2 2 4 3 2 4" xfId="8902"/>
    <cellStyle name="40% - Accent2 2 4 3 2 4 2" xfId="22906"/>
    <cellStyle name="40% - Accent2 2 4 3 2 4 2 2" xfId="50920"/>
    <cellStyle name="40% - Accent2 2 4 3 2 4 3" xfId="36916"/>
    <cellStyle name="40% - Accent2 2 4 3 2 5" xfId="15903"/>
    <cellStyle name="40% - Accent2 2 4 3 2 5 2" xfId="43917"/>
    <cellStyle name="40% - Accent2 2 4 3 2 6" xfId="29913"/>
    <cellStyle name="40% - Accent2 2 4 3 3" xfId="2769"/>
    <cellStyle name="40% - Accent2 2 4 3 3 2" xfId="6273"/>
    <cellStyle name="40% - Accent2 2 4 3 3 2 2" xfId="13280"/>
    <cellStyle name="40% - Accent2 2 4 3 3 2 2 2" xfId="27284"/>
    <cellStyle name="40% - Accent2 2 4 3 3 2 2 2 2" xfId="55298"/>
    <cellStyle name="40% - Accent2 2 4 3 3 2 2 3" xfId="41294"/>
    <cellStyle name="40% - Accent2 2 4 3 3 2 3" xfId="20281"/>
    <cellStyle name="40% - Accent2 2 4 3 3 2 3 2" xfId="48295"/>
    <cellStyle name="40% - Accent2 2 4 3 3 2 4" xfId="34291"/>
    <cellStyle name="40% - Accent2 2 4 3 3 3" xfId="9779"/>
    <cellStyle name="40% - Accent2 2 4 3 3 3 2" xfId="23783"/>
    <cellStyle name="40% - Accent2 2 4 3 3 3 2 2" xfId="51797"/>
    <cellStyle name="40% - Accent2 2 4 3 3 3 3" xfId="37793"/>
    <cellStyle name="40% - Accent2 2 4 3 3 4" xfId="16780"/>
    <cellStyle name="40% - Accent2 2 4 3 3 4 2" xfId="44794"/>
    <cellStyle name="40% - Accent2 2 4 3 3 5" xfId="30790"/>
    <cellStyle name="40% - Accent2 2 4 3 4" xfId="4521"/>
    <cellStyle name="40% - Accent2 2 4 3 4 2" xfId="11528"/>
    <cellStyle name="40% - Accent2 2 4 3 4 2 2" xfId="25532"/>
    <cellStyle name="40% - Accent2 2 4 3 4 2 2 2" xfId="53546"/>
    <cellStyle name="40% - Accent2 2 4 3 4 2 3" xfId="39542"/>
    <cellStyle name="40% - Accent2 2 4 3 4 3" xfId="18529"/>
    <cellStyle name="40% - Accent2 2 4 3 4 3 2" xfId="46543"/>
    <cellStyle name="40% - Accent2 2 4 3 4 4" xfId="32539"/>
    <cellStyle name="40% - Accent2 2 4 3 5" xfId="8027"/>
    <cellStyle name="40% - Accent2 2 4 3 5 2" xfId="22031"/>
    <cellStyle name="40% - Accent2 2 4 3 5 2 2" xfId="50045"/>
    <cellStyle name="40% - Accent2 2 4 3 5 3" xfId="36041"/>
    <cellStyle name="40% - Accent2 2 4 3 6" xfId="15028"/>
    <cellStyle name="40% - Accent2 2 4 3 6 2" xfId="43042"/>
    <cellStyle name="40% - Accent2 2 4 3 7" xfId="29038"/>
    <cellStyle name="40% - Accent2 2 4 4" xfId="1294"/>
    <cellStyle name="40% - Accent2 2 4 4 2" xfId="3062"/>
    <cellStyle name="40% - Accent2 2 4 4 2 2" xfId="6566"/>
    <cellStyle name="40% - Accent2 2 4 4 2 2 2" xfId="13573"/>
    <cellStyle name="40% - Accent2 2 4 4 2 2 2 2" xfId="27577"/>
    <cellStyle name="40% - Accent2 2 4 4 2 2 2 2 2" xfId="55591"/>
    <cellStyle name="40% - Accent2 2 4 4 2 2 2 3" xfId="41587"/>
    <cellStyle name="40% - Accent2 2 4 4 2 2 3" xfId="20574"/>
    <cellStyle name="40% - Accent2 2 4 4 2 2 3 2" xfId="48588"/>
    <cellStyle name="40% - Accent2 2 4 4 2 2 4" xfId="34584"/>
    <cellStyle name="40% - Accent2 2 4 4 2 3" xfId="10072"/>
    <cellStyle name="40% - Accent2 2 4 4 2 3 2" xfId="24076"/>
    <cellStyle name="40% - Accent2 2 4 4 2 3 2 2" xfId="52090"/>
    <cellStyle name="40% - Accent2 2 4 4 2 3 3" xfId="38086"/>
    <cellStyle name="40% - Accent2 2 4 4 2 4" xfId="17073"/>
    <cellStyle name="40% - Accent2 2 4 4 2 4 2" xfId="45087"/>
    <cellStyle name="40% - Accent2 2 4 4 2 5" xfId="31083"/>
    <cellStyle name="40% - Accent2 2 4 4 3" xfId="4814"/>
    <cellStyle name="40% - Accent2 2 4 4 3 2" xfId="11821"/>
    <cellStyle name="40% - Accent2 2 4 4 3 2 2" xfId="25825"/>
    <cellStyle name="40% - Accent2 2 4 4 3 2 2 2" xfId="53839"/>
    <cellStyle name="40% - Accent2 2 4 4 3 2 3" xfId="39835"/>
    <cellStyle name="40% - Accent2 2 4 4 3 3" xfId="18822"/>
    <cellStyle name="40% - Accent2 2 4 4 3 3 2" xfId="46836"/>
    <cellStyle name="40% - Accent2 2 4 4 3 4" xfId="32832"/>
    <cellStyle name="40% - Accent2 2 4 4 4" xfId="8320"/>
    <cellStyle name="40% - Accent2 2 4 4 4 2" xfId="22324"/>
    <cellStyle name="40% - Accent2 2 4 4 4 2 2" xfId="50338"/>
    <cellStyle name="40% - Accent2 2 4 4 4 3" xfId="36334"/>
    <cellStyle name="40% - Accent2 2 4 4 5" xfId="15321"/>
    <cellStyle name="40% - Accent2 2 4 4 5 2" xfId="43335"/>
    <cellStyle name="40% - Accent2 2 4 4 6" xfId="29331"/>
    <cellStyle name="40% - Accent2 2 4 5" xfId="2187"/>
    <cellStyle name="40% - Accent2 2 4 5 2" xfId="5691"/>
    <cellStyle name="40% - Accent2 2 4 5 2 2" xfId="12698"/>
    <cellStyle name="40% - Accent2 2 4 5 2 2 2" xfId="26702"/>
    <cellStyle name="40% - Accent2 2 4 5 2 2 2 2" xfId="54716"/>
    <cellStyle name="40% - Accent2 2 4 5 2 2 3" xfId="40712"/>
    <cellStyle name="40% - Accent2 2 4 5 2 3" xfId="19699"/>
    <cellStyle name="40% - Accent2 2 4 5 2 3 2" xfId="47713"/>
    <cellStyle name="40% - Accent2 2 4 5 2 4" xfId="33709"/>
    <cellStyle name="40% - Accent2 2 4 5 3" xfId="9197"/>
    <cellStyle name="40% - Accent2 2 4 5 3 2" xfId="23201"/>
    <cellStyle name="40% - Accent2 2 4 5 3 2 2" xfId="51215"/>
    <cellStyle name="40% - Accent2 2 4 5 3 3" xfId="37211"/>
    <cellStyle name="40% - Accent2 2 4 5 4" xfId="16198"/>
    <cellStyle name="40% - Accent2 2 4 5 4 2" xfId="44212"/>
    <cellStyle name="40% - Accent2 2 4 5 5" xfId="30208"/>
    <cellStyle name="40% - Accent2 2 4 6" xfId="3939"/>
    <cellStyle name="40% - Accent2 2 4 6 2" xfId="10946"/>
    <cellStyle name="40% - Accent2 2 4 6 2 2" xfId="24950"/>
    <cellStyle name="40% - Accent2 2 4 6 2 2 2" xfId="52964"/>
    <cellStyle name="40% - Accent2 2 4 6 2 3" xfId="38960"/>
    <cellStyle name="40% - Accent2 2 4 6 3" xfId="17947"/>
    <cellStyle name="40% - Accent2 2 4 6 3 2" xfId="45961"/>
    <cellStyle name="40% - Accent2 2 4 6 4" xfId="31957"/>
    <cellStyle name="40% - Accent2 2 4 7" xfId="7445"/>
    <cellStyle name="40% - Accent2 2 4 7 2" xfId="21449"/>
    <cellStyle name="40% - Accent2 2 4 7 2 2" xfId="49463"/>
    <cellStyle name="40% - Accent2 2 4 7 3" xfId="35459"/>
    <cellStyle name="40% - Accent2 2 4 8" xfId="14446"/>
    <cellStyle name="40% - Accent2 2 4 8 2" xfId="42460"/>
    <cellStyle name="40% - Accent2 2 4 9" xfId="28456"/>
    <cellStyle name="40% - Accent2 2 5" xfId="513"/>
    <cellStyle name="40% - Accent2 2 5 2" xfId="1391"/>
    <cellStyle name="40% - Accent2 2 5 2 2" xfId="3159"/>
    <cellStyle name="40% - Accent2 2 5 2 2 2" xfId="6663"/>
    <cellStyle name="40% - Accent2 2 5 2 2 2 2" xfId="13670"/>
    <cellStyle name="40% - Accent2 2 5 2 2 2 2 2" xfId="27674"/>
    <cellStyle name="40% - Accent2 2 5 2 2 2 2 2 2" xfId="55688"/>
    <cellStyle name="40% - Accent2 2 5 2 2 2 2 3" xfId="41684"/>
    <cellStyle name="40% - Accent2 2 5 2 2 2 3" xfId="20671"/>
    <cellStyle name="40% - Accent2 2 5 2 2 2 3 2" xfId="48685"/>
    <cellStyle name="40% - Accent2 2 5 2 2 2 4" xfId="34681"/>
    <cellStyle name="40% - Accent2 2 5 2 2 3" xfId="10169"/>
    <cellStyle name="40% - Accent2 2 5 2 2 3 2" xfId="24173"/>
    <cellStyle name="40% - Accent2 2 5 2 2 3 2 2" xfId="52187"/>
    <cellStyle name="40% - Accent2 2 5 2 2 3 3" xfId="38183"/>
    <cellStyle name="40% - Accent2 2 5 2 2 4" xfId="17170"/>
    <cellStyle name="40% - Accent2 2 5 2 2 4 2" xfId="45184"/>
    <cellStyle name="40% - Accent2 2 5 2 2 5" xfId="31180"/>
    <cellStyle name="40% - Accent2 2 5 2 3" xfId="4911"/>
    <cellStyle name="40% - Accent2 2 5 2 3 2" xfId="11918"/>
    <cellStyle name="40% - Accent2 2 5 2 3 2 2" xfId="25922"/>
    <cellStyle name="40% - Accent2 2 5 2 3 2 2 2" xfId="53936"/>
    <cellStyle name="40% - Accent2 2 5 2 3 2 3" xfId="39932"/>
    <cellStyle name="40% - Accent2 2 5 2 3 3" xfId="18919"/>
    <cellStyle name="40% - Accent2 2 5 2 3 3 2" xfId="46933"/>
    <cellStyle name="40% - Accent2 2 5 2 3 4" xfId="32929"/>
    <cellStyle name="40% - Accent2 2 5 2 4" xfId="8417"/>
    <cellStyle name="40% - Accent2 2 5 2 4 2" xfId="22421"/>
    <cellStyle name="40% - Accent2 2 5 2 4 2 2" xfId="50435"/>
    <cellStyle name="40% - Accent2 2 5 2 4 3" xfId="36431"/>
    <cellStyle name="40% - Accent2 2 5 2 5" xfId="15418"/>
    <cellStyle name="40% - Accent2 2 5 2 5 2" xfId="43432"/>
    <cellStyle name="40% - Accent2 2 5 2 6" xfId="29428"/>
    <cellStyle name="40% - Accent2 2 5 3" xfId="2284"/>
    <cellStyle name="40% - Accent2 2 5 3 2" xfId="5788"/>
    <cellStyle name="40% - Accent2 2 5 3 2 2" xfId="12795"/>
    <cellStyle name="40% - Accent2 2 5 3 2 2 2" xfId="26799"/>
    <cellStyle name="40% - Accent2 2 5 3 2 2 2 2" xfId="54813"/>
    <cellStyle name="40% - Accent2 2 5 3 2 2 3" xfId="40809"/>
    <cellStyle name="40% - Accent2 2 5 3 2 3" xfId="19796"/>
    <cellStyle name="40% - Accent2 2 5 3 2 3 2" xfId="47810"/>
    <cellStyle name="40% - Accent2 2 5 3 2 4" xfId="33806"/>
    <cellStyle name="40% - Accent2 2 5 3 3" xfId="9294"/>
    <cellStyle name="40% - Accent2 2 5 3 3 2" xfId="23298"/>
    <cellStyle name="40% - Accent2 2 5 3 3 2 2" xfId="51312"/>
    <cellStyle name="40% - Accent2 2 5 3 3 3" xfId="37308"/>
    <cellStyle name="40% - Accent2 2 5 3 4" xfId="16295"/>
    <cellStyle name="40% - Accent2 2 5 3 4 2" xfId="44309"/>
    <cellStyle name="40% - Accent2 2 5 3 5" xfId="30305"/>
    <cellStyle name="40% - Accent2 2 5 4" xfId="4036"/>
    <cellStyle name="40% - Accent2 2 5 4 2" xfId="11043"/>
    <cellStyle name="40% - Accent2 2 5 4 2 2" xfId="25047"/>
    <cellStyle name="40% - Accent2 2 5 4 2 2 2" xfId="53061"/>
    <cellStyle name="40% - Accent2 2 5 4 2 3" xfId="39057"/>
    <cellStyle name="40% - Accent2 2 5 4 3" xfId="18044"/>
    <cellStyle name="40% - Accent2 2 5 4 3 2" xfId="46058"/>
    <cellStyle name="40% - Accent2 2 5 4 4" xfId="32054"/>
    <cellStyle name="40% - Accent2 2 5 5" xfId="7542"/>
    <cellStyle name="40% - Accent2 2 5 5 2" xfId="21546"/>
    <cellStyle name="40% - Accent2 2 5 5 2 2" xfId="49560"/>
    <cellStyle name="40% - Accent2 2 5 5 3" xfId="35556"/>
    <cellStyle name="40% - Accent2 2 5 6" xfId="14543"/>
    <cellStyle name="40% - Accent2 2 5 6 2" xfId="42557"/>
    <cellStyle name="40% - Accent2 2 5 7" xfId="28553"/>
    <cellStyle name="40% - Accent2 2 6" xfId="804"/>
    <cellStyle name="40% - Accent2 2 6 2" xfId="1682"/>
    <cellStyle name="40% - Accent2 2 6 2 2" xfId="3450"/>
    <cellStyle name="40% - Accent2 2 6 2 2 2" xfId="6954"/>
    <cellStyle name="40% - Accent2 2 6 2 2 2 2" xfId="13961"/>
    <cellStyle name="40% - Accent2 2 6 2 2 2 2 2" xfId="27965"/>
    <cellStyle name="40% - Accent2 2 6 2 2 2 2 2 2" xfId="55979"/>
    <cellStyle name="40% - Accent2 2 6 2 2 2 2 3" xfId="41975"/>
    <cellStyle name="40% - Accent2 2 6 2 2 2 3" xfId="20962"/>
    <cellStyle name="40% - Accent2 2 6 2 2 2 3 2" xfId="48976"/>
    <cellStyle name="40% - Accent2 2 6 2 2 2 4" xfId="34972"/>
    <cellStyle name="40% - Accent2 2 6 2 2 3" xfId="10460"/>
    <cellStyle name="40% - Accent2 2 6 2 2 3 2" xfId="24464"/>
    <cellStyle name="40% - Accent2 2 6 2 2 3 2 2" xfId="52478"/>
    <cellStyle name="40% - Accent2 2 6 2 2 3 3" xfId="38474"/>
    <cellStyle name="40% - Accent2 2 6 2 2 4" xfId="17461"/>
    <cellStyle name="40% - Accent2 2 6 2 2 4 2" xfId="45475"/>
    <cellStyle name="40% - Accent2 2 6 2 2 5" xfId="31471"/>
    <cellStyle name="40% - Accent2 2 6 2 3" xfId="5202"/>
    <cellStyle name="40% - Accent2 2 6 2 3 2" xfId="12209"/>
    <cellStyle name="40% - Accent2 2 6 2 3 2 2" xfId="26213"/>
    <cellStyle name="40% - Accent2 2 6 2 3 2 2 2" xfId="54227"/>
    <cellStyle name="40% - Accent2 2 6 2 3 2 3" xfId="40223"/>
    <cellStyle name="40% - Accent2 2 6 2 3 3" xfId="19210"/>
    <cellStyle name="40% - Accent2 2 6 2 3 3 2" xfId="47224"/>
    <cellStyle name="40% - Accent2 2 6 2 3 4" xfId="33220"/>
    <cellStyle name="40% - Accent2 2 6 2 4" xfId="8708"/>
    <cellStyle name="40% - Accent2 2 6 2 4 2" xfId="22712"/>
    <cellStyle name="40% - Accent2 2 6 2 4 2 2" xfId="50726"/>
    <cellStyle name="40% - Accent2 2 6 2 4 3" xfId="36722"/>
    <cellStyle name="40% - Accent2 2 6 2 5" xfId="15709"/>
    <cellStyle name="40% - Accent2 2 6 2 5 2" xfId="43723"/>
    <cellStyle name="40% - Accent2 2 6 2 6" xfId="29719"/>
    <cellStyle name="40% - Accent2 2 6 3" xfId="2575"/>
    <cellStyle name="40% - Accent2 2 6 3 2" xfId="6079"/>
    <cellStyle name="40% - Accent2 2 6 3 2 2" xfId="13086"/>
    <cellStyle name="40% - Accent2 2 6 3 2 2 2" xfId="27090"/>
    <cellStyle name="40% - Accent2 2 6 3 2 2 2 2" xfId="55104"/>
    <cellStyle name="40% - Accent2 2 6 3 2 2 3" xfId="41100"/>
    <cellStyle name="40% - Accent2 2 6 3 2 3" xfId="20087"/>
    <cellStyle name="40% - Accent2 2 6 3 2 3 2" xfId="48101"/>
    <cellStyle name="40% - Accent2 2 6 3 2 4" xfId="34097"/>
    <cellStyle name="40% - Accent2 2 6 3 3" xfId="9585"/>
    <cellStyle name="40% - Accent2 2 6 3 3 2" xfId="23589"/>
    <cellStyle name="40% - Accent2 2 6 3 3 2 2" xfId="51603"/>
    <cellStyle name="40% - Accent2 2 6 3 3 3" xfId="37599"/>
    <cellStyle name="40% - Accent2 2 6 3 4" xfId="16586"/>
    <cellStyle name="40% - Accent2 2 6 3 4 2" xfId="44600"/>
    <cellStyle name="40% - Accent2 2 6 3 5" xfId="30596"/>
    <cellStyle name="40% - Accent2 2 6 4" xfId="4327"/>
    <cellStyle name="40% - Accent2 2 6 4 2" xfId="11334"/>
    <cellStyle name="40% - Accent2 2 6 4 2 2" xfId="25338"/>
    <cellStyle name="40% - Accent2 2 6 4 2 2 2" xfId="53352"/>
    <cellStyle name="40% - Accent2 2 6 4 2 3" xfId="39348"/>
    <cellStyle name="40% - Accent2 2 6 4 3" xfId="18335"/>
    <cellStyle name="40% - Accent2 2 6 4 3 2" xfId="46349"/>
    <cellStyle name="40% - Accent2 2 6 4 4" xfId="32345"/>
    <cellStyle name="40% - Accent2 2 6 5" xfId="7833"/>
    <cellStyle name="40% - Accent2 2 6 5 2" xfId="21837"/>
    <cellStyle name="40% - Accent2 2 6 5 2 2" xfId="49851"/>
    <cellStyle name="40% - Accent2 2 6 5 3" xfId="35847"/>
    <cellStyle name="40% - Accent2 2 6 6" xfId="14834"/>
    <cellStyle name="40% - Accent2 2 6 6 2" xfId="42848"/>
    <cellStyle name="40% - Accent2 2 6 7" xfId="28844"/>
    <cellStyle name="40% - Accent2 2 7" xfId="1100"/>
    <cellStyle name="40% - Accent2 2 7 2" xfId="2868"/>
    <cellStyle name="40% - Accent2 2 7 2 2" xfId="6372"/>
    <cellStyle name="40% - Accent2 2 7 2 2 2" xfId="13379"/>
    <cellStyle name="40% - Accent2 2 7 2 2 2 2" xfId="27383"/>
    <cellStyle name="40% - Accent2 2 7 2 2 2 2 2" xfId="55397"/>
    <cellStyle name="40% - Accent2 2 7 2 2 2 3" xfId="41393"/>
    <cellStyle name="40% - Accent2 2 7 2 2 3" xfId="20380"/>
    <cellStyle name="40% - Accent2 2 7 2 2 3 2" xfId="48394"/>
    <cellStyle name="40% - Accent2 2 7 2 2 4" xfId="34390"/>
    <cellStyle name="40% - Accent2 2 7 2 3" xfId="9878"/>
    <cellStyle name="40% - Accent2 2 7 2 3 2" xfId="23882"/>
    <cellStyle name="40% - Accent2 2 7 2 3 2 2" xfId="51896"/>
    <cellStyle name="40% - Accent2 2 7 2 3 3" xfId="37892"/>
    <cellStyle name="40% - Accent2 2 7 2 4" xfId="16879"/>
    <cellStyle name="40% - Accent2 2 7 2 4 2" xfId="44893"/>
    <cellStyle name="40% - Accent2 2 7 2 5" xfId="30889"/>
    <cellStyle name="40% - Accent2 2 7 3" xfId="4620"/>
    <cellStyle name="40% - Accent2 2 7 3 2" xfId="11627"/>
    <cellStyle name="40% - Accent2 2 7 3 2 2" xfId="25631"/>
    <cellStyle name="40% - Accent2 2 7 3 2 2 2" xfId="53645"/>
    <cellStyle name="40% - Accent2 2 7 3 2 3" xfId="39641"/>
    <cellStyle name="40% - Accent2 2 7 3 3" xfId="18628"/>
    <cellStyle name="40% - Accent2 2 7 3 3 2" xfId="46642"/>
    <cellStyle name="40% - Accent2 2 7 3 4" xfId="32638"/>
    <cellStyle name="40% - Accent2 2 7 4" xfId="8126"/>
    <cellStyle name="40% - Accent2 2 7 4 2" xfId="22130"/>
    <cellStyle name="40% - Accent2 2 7 4 2 2" xfId="50144"/>
    <cellStyle name="40% - Accent2 2 7 4 3" xfId="36140"/>
    <cellStyle name="40% - Accent2 2 7 5" xfId="15127"/>
    <cellStyle name="40% - Accent2 2 7 5 2" xfId="43141"/>
    <cellStyle name="40% - Accent2 2 7 6" xfId="29137"/>
    <cellStyle name="40% - Accent2 2 8" xfId="1960"/>
    <cellStyle name="40% - Accent2 2 8 2" xfId="5479"/>
    <cellStyle name="40% - Accent2 2 8 2 2" xfId="12486"/>
    <cellStyle name="40% - Accent2 2 8 2 2 2" xfId="26490"/>
    <cellStyle name="40% - Accent2 2 8 2 2 2 2" xfId="54504"/>
    <cellStyle name="40% - Accent2 2 8 2 2 3" xfId="40500"/>
    <cellStyle name="40% - Accent2 2 8 2 3" xfId="19487"/>
    <cellStyle name="40% - Accent2 2 8 2 3 2" xfId="47501"/>
    <cellStyle name="40% - Accent2 2 8 2 4" xfId="33497"/>
    <cellStyle name="40% - Accent2 2 8 3" xfId="8985"/>
    <cellStyle name="40% - Accent2 2 8 3 2" xfId="22989"/>
    <cellStyle name="40% - Accent2 2 8 3 2 2" xfId="51003"/>
    <cellStyle name="40% - Accent2 2 8 3 3" xfId="36999"/>
    <cellStyle name="40% - Accent2 2 8 4" xfId="15986"/>
    <cellStyle name="40% - Accent2 2 8 4 2" xfId="44000"/>
    <cellStyle name="40% - Accent2 2 8 5" xfId="29996"/>
    <cellStyle name="40% - Accent2 2 9" xfId="3745"/>
    <cellStyle name="40% - Accent2 2 9 2" xfId="10752"/>
    <cellStyle name="40% - Accent2 2 9 2 2" xfId="24756"/>
    <cellStyle name="40% - Accent2 2 9 2 2 2" xfId="52770"/>
    <cellStyle name="40% - Accent2 2 9 2 3" xfId="38766"/>
    <cellStyle name="40% - Accent2 2 9 3" xfId="17753"/>
    <cellStyle name="40% - Accent2 2 9 3 2" xfId="45767"/>
    <cellStyle name="40% - Accent2 2 9 4" xfId="31763"/>
    <cellStyle name="40% - Accent2 3" xfId="171"/>
    <cellStyle name="40% - Accent2 3 10" xfId="7235"/>
    <cellStyle name="40% - Accent2 3 10 2" xfId="21239"/>
    <cellStyle name="40% - Accent2 3 10 2 2" xfId="49253"/>
    <cellStyle name="40% - Accent2 3 10 3" xfId="35249"/>
    <cellStyle name="40% - Accent2 3 11" xfId="14236"/>
    <cellStyle name="40% - Accent2 3 11 2" xfId="42250"/>
    <cellStyle name="40% - Accent2 3 12" xfId="28246"/>
    <cellStyle name="40% - Accent2 3 13" xfId="56363"/>
    <cellStyle name="40% - Accent2 3 2" xfId="227"/>
    <cellStyle name="40% - Accent2 3 2 10" xfId="14285"/>
    <cellStyle name="40% - Accent2 3 2 10 2" xfId="42299"/>
    <cellStyle name="40% - Accent2 3 2 11" xfId="28295"/>
    <cellStyle name="40% - Accent2 3 2 2" xfId="352"/>
    <cellStyle name="40% - Accent2 3 2 2 2" xfId="643"/>
    <cellStyle name="40% - Accent2 3 2 2 2 2" xfId="1521"/>
    <cellStyle name="40% - Accent2 3 2 2 2 2 2" xfId="3289"/>
    <cellStyle name="40% - Accent2 3 2 2 2 2 2 2" xfId="6793"/>
    <cellStyle name="40% - Accent2 3 2 2 2 2 2 2 2" xfId="13800"/>
    <cellStyle name="40% - Accent2 3 2 2 2 2 2 2 2 2" xfId="27804"/>
    <cellStyle name="40% - Accent2 3 2 2 2 2 2 2 2 2 2" xfId="55818"/>
    <cellStyle name="40% - Accent2 3 2 2 2 2 2 2 2 3" xfId="41814"/>
    <cellStyle name="40% - Accent2 3 2 2 2 2 2 2 3" xfId="20801"/>
    <cellStyle name="40% - Accent2 3 2 2 2 2 2 2 3 2" xfId="48815"/>
    <cellStyle name="40% - Accent2 3 2 2 2 2 2 2 4" xfId="34811"/>
    <cellStyle name="40% - Accent2 3 2 2 2 2 2 3" xfId="10299"/>
    <cellStyle name="40% - Accent2 3 2 2 2 2 2 3 2" xfId="24303"/>
    <cellStyle name="40% - Accent2 3 2 2 2 2 2 3 2 2" xfId="52317"/>
    <cellStyle name="40% - Accent2 3 2 2 2 2 2 3 3" xfId="38313"/>
    <cellStyle name="40% - Accent2 3 2 2 2 2 2 4" xfId="17300"/>
    <cellStyle name="40% - Accent2 3 2 2 2 2 2 4 2" xfId="45314"/>
    <cellStyle name="40% - Accent2 3 2 2 2 2 2 5" xfId="31310"/>
    <cellStyle name="40% - Accent2 3 2 2 2 2 3" xfId="5041"/>
    <cellStyle name="40% - Accent2 3 2 2 2 2 3 2" xfId="12048"/>
    <cellStyle name="40% - Accent2 3 2 2 2 2 3 2 2" xfId="26052"/>
    <cellStyle name="40% - Accent2 3 2 2 2 2 3 2 2 2" xfId="54066"/>
    <cellStyle name="40% - Accent2 3 2 2 2 2 3 2 3" xfId="40062"/>
    <cellStyle name="40% - Accent2 3 2 2 2 2 3 3" xfId="19049"/>
    <cellStyle name="40% - Accent2 3 2 2 2 2 3 3 2" xfId="47063"/>
    <cellStyle name="40% - Accent2 3 2 2 2 2 3 4" xfId="33059"/>
    <cellStyle name="40% - Accent2 3 2 2 2 2 4" xfId="8547"/>
    <cellStyle name="40% - Accent2 3 2 2 2 2 4 2" xfId="22551"/>
    <cellStyle name="40% - Accent2 3 2 2 2 2 4 2 2" xfId="50565"/>
    <cellStyle name="40% - Accent2 3 2 2 2 2 4 3" xfId="36561"/>
    <cellStyle name="40% - Accent2 3 2 2 2 2 5" xfId="15548"/>
    <cellStyle name="40% - Accent2 3 2 2 2 2 5 2" xfId="43562"/>
    <cellStyle name="40% - Accent2 3 2 2 2 2 6" xfId="29558"/>
    <cellStyle name="40% - Accent2 3 2 2 2 3" xfId="2414"/>
    <cellStyle name="40% - Accent2 3 2 2 2 3 2" xfId="5918"/>
    <cellStyle name="40% - Accent2 3 2 2 2 3 2 2" xfId="12925"/>
    <cellStyle name="40% - Accent2 3 2 2 2 3 2 2 2" xfId="26929"/>
    <cellStyle name="40% - Accent2 3 2 2 2 3 2 2 2 2" xfId="54943"/>
    <cellStyle name="40% - Accent2 3 2 2 2 3 2 2 3" xfId="40939"/>
    <cellStyle name="40% - Accent2 3 2 2 2 3 2 3" xfId="19926"/>
    <cellStyle name="40% - Accent2 3 2 2 2 3 2 3 2" xfId="47940"/>
    <cellStyle name="40% - Accent2 3 2 2 2 3 2 4" xfId="33936"/>
    <cellStyle name="40% - Accent2 3 2 2 2 3 3" xfId="9424"/>
    <cellStyle name="40% - Accent2 3 2 2 2 3 3 2" xfId="23428"/>
    <cellStyle name="40% - Accent2 3 2 2 2 3 3 2 2" xfId="51442"/>
    <cellStyle name="40% - Accent2 3 2 2 2 3 3 3" xfId="37438"/>
    <cellStyle name="40% - Accent2 3 2 2 2 3 4" xfId="16425"/>
    <cellStyle name="40% - Accent2 3 2 2 2 3 4 2" xfId="44439"/>
    <cellStyle name="40% - Accent2 3 2 2 2 3 5" xfId="30435"/>
    <cellStyle name="40% - Accent2 3 2 2 2 4" xfId="4166"/>
    <cellStyle name="40% - Accent2 3 2 2 2 4 2" xfId="11173"/>
    <cellStyle name="40% - Accent2 3 2 2 2 4 2 2" xfId="25177"/>
    <cellStyle name="40% - Accent2 3 2 2 2 4 2 2 2" xfId="53191"/>
    <cellStyle name="40% - Accent2 3 2 2 2 4 2 3" xfId="39187"/>
    <cellStyle name="40% - Accent2 3 2 2 2 4 3" xfId="18174"/>
    <cellStyle name="40% - Accent2 3 2 2 2 4 3 2" xfId="46188"/>
    <cellStyle name="40% - Accent2 3 2 2 2 4 4" xfId="32184"/>
    <cellStyle name="40% - Accent2 3 2 2 2 5" xfId="7672"/>
    <cellStyle name="40% - Accent2 3 2 2 2 5 2" xfId="21676"/>
    <cellStyle name="40% - Accent2 3 2 2 2 5 2 2" xfId="49690"/>
    <cellStyle name="40% - Accent2 3 2 2 2 5 3" xfId="35686"/>
    <cellStyle name="40% - Accent2 3 2 2 2 6" xfId="14673"/>
    <cellStyle name="40% - Accent2 3 2 2 2 6 2" xfId="42687"/>
    <cellStyle name="40% - Accent2 3 2 2 2 7" xfId="28683"/>
    <cellStyle name="40% - Accent2 3 2 2 3" xfId="934"/>
    <cellStyle name="40% - Accent2 3 2 2 3 2" xfId="1812"/>
    <cellStyle name="40% - Accent2 3 2 2 3 2 2" xfId="3580"/>
    <cellStyle name="40% - Accent2 3 2 2 3 2 2 2" xfId="7084"/>
    <cellStyle name="40% - Accent2 3 2 2 3 2 2 2 2" xfId="14091"/>
    <cellStyle name="40% - Accent2 3 2 2 3 2 2 2 2 2" xfId="28095"/>
    <cellStyle name="40% - Accent2 3 2 2 3 2 2 2 2 2 2" xfId="56109"/>
    <cellStyle name="40% - Accent2 3 2 2 3 2 2 2 2 3" xfId="42105"/>
    <cellStyle name="40% - Accent2 3 2 2 3 2 2 2 3" xfId="21092"/>
    <cellStyle name="40% - Accent2 3 2 2 3 2 2 2 3 2" xfId="49106"/>
    <cellStyle name="40% - Accent2 3 2 2 3 2 2 2 4" xfId="35102"/>
    <cellStyle name="40% - Accent2 3 2 2 3 2 2 3" xfId="10590"/>
    <cellStyle name="40% - Accent2 3 2 2 3 2 2 3 2" xfId="24594"/>
    <cellStyle name="40% - Accent2 3 2 2 3 2 2 3 2 2" xfId="52608"/>
    <cellStyle name="40% - Accent2 3 2 2 3 2 2 3 3" xfId="38604"/>
    <cellStyle name="40% - Accent2 3 2 2 3 2 2 4" xfId="17591"/>
    <cellStyle name="40% - Accent2 3 2 2 3 2 2 4 2" xfId="45605"/>
    <cellStyle name="40% - Accent2 3 2 2 3 2 2 5" xfId="31601"/>
    <cellStyle name="40% - Accent2 3 2 2 3 2 3" xfId="5332"/>
    <cellStyle name="40% - Accent2 3 2 2 3 2 3 2" xfId="12339"/>
    <cellStyle name="40% - Accent2 3 2 2 3 2 3 2 2" xfId="26343"/>
    <cellStyle name="40% - Accent2 3 2 2 3 2 3 2 2 2" xfId="54357"/>
    <cellStyle name="40% - Accent2 3 2 2 3 2 3 2 3" xfId="40353"/>
    <cellStyle name="40% - Accent2 3 2 2 3 2 3 3" xfId="19340"/>
    <cellStyle name="40% - Accent2 3 2 2 3 2 3 3 2" xfId="47354"/>
    <cellStyle name="40% - Accent2 3 2 2 3 2 3 4" xfId="33350"/>
    <cellStyle name="40% - Accent2 3 2 2 3 2 4" xfId="8838"/>
    <cellStyle name="40% - Accent2 3 2 2 3 2 4 2" xfId="22842"/>
    <cellStyle name="40% - Accent2 3 2 2 3 2 4 2 2" xfId="50856"/>
    <cellStyle name="40% - Accent2 3 2 2 3 2 4 3" xfId="36852"/>
    <cellStyle name="40% - Accent2 3 2 2 3 2 5" xfId="15839"/>
    <cellStyle name="40% - Accent2 3 2 2 3 2 5 2" xfId="43853"/>
    <cellStyle name="40% - Accent2 3 2 2 3 2 6" xfId="29849"/>
    <cellStyle name="40% - Accent2 3 2 2 3 3" xfId="2705"/>
    <cellStyle name="40% - Accent2 3 2 2 3 3 2" xfId="6209"/>
    <cellStyle name="40% - Accent2 3 2 2 3 3 2 2" xfId="13216"/>
    <cellStyle name="40% - Accent2 3 2 2 3 3 2 2 2" xfId="27220"/>
    <cellStyle name="40% - Accent2 3 2 2 3 3 2 2 2 2" xfId="55234"/>
    <cellStyle name="40% - Accent2 3 2 2 3 3 2 2 3" xfId="41230"/>
    <cellStyle name="40% - Accent2 3 2 2 3 3 2 3" xfId="20217"/>
    <cellStyle name="40% - Accent2 3 2 2 3 3 2 3 2" xfId="48231"/>
    <cellStyle name="40% - Accent2 3 2 2 3 3 2 4" xfId="34227"/>
    <cellStyle name="40% - Accent2 3 2 2 3 3 3" xfId="9715"/>
    <cellStyle name="40% - Accent2 3 2 2 3 3 3 2" xfId="23719"/>
    <cellStyle name="40% - Accent2 3 2 2 3 3 3 2 2" xfId="51733"/>
    <cellStyle name="40% - Accent2 3 2 2 3 3 3 3" xfId="37729"/>
    <cellStyle name="40% - Accent2 3 2 2 3 3 4" xfId="16716"/>
    <cellStyle name="40% - Accent2 3 2 2 3 3 4 2" xfId="44730"/>
    <cellStyle name="40% - Accent2 3 2 2 3 3 5" xfId="30726"/>
    <cellStyle name="40% - Accent2 3 2 2 3 4" xfId="4457"/>
    <cellStyle name="40% - Accent2 3 2 2 3 4 2" xfId="11464"/>
    <cellStyle name="40% - Accent2 3 2 2 3 4 2 2" xfId="25468"/>
    <cellStyle name="40% - Accent2 3 2 2 3 4 2 2 2" xfId="53482"/>
    <cellStyle name="40% - Accent2 3 2 2 3 4 2 3" xfId="39478"/>
    <cellStyle name="40% - Accent2 3 2 2 3 4 3" xfId="18465"/>
    <cellStyle name="40% - Accent2 3 2 2 3 4 3 2" xfId="46479"/>
    <cellStyle name="40% - Accent2 3 2 2 3 4 4" xfId="32475"/>
    <cellStyle name="40% - Accent2 3 2 2 3 5" xfId="7963"/>
    <cellStyle name="40% - Accent2 3 2 2 3 5 2" xfId="21967"/>
    <cellStyle name="40% - Accent2 3 2 2 3 5 2 2" xfId="49981"/>
    <cellStyle name="40% - Accent2 3 2 2 3 5 3" xfId="35977"/>
    <cellStyle name="40% - Accent2 3 2 2 3 6" xfId="14964"/>
    <cellStyle name="40% - Accent2 3 2 2 3 6 2" xfId="42978"/>
    <cellStyle name="40% - Accent2 3 2 2 3 7" xfId="28974"/>
    <cellStyle name="40% - Accent2 3 2 2 4" xfId="1230"/>
    <cellStyle name="40% - Accent2 3 2 2 4 2" xfId="2998"/>
    <cellStyle name="40% - Accent2 3 2 2 4 2 2" xfId="6502"/>
    <cellStyle name="40% - Accent2 3 2 2 4 2 2 2" xfId="13509"/>
    <cellStyle name="40% - Accent2 3 2 2 4 2 2 2 2" xfId="27513"/>
    <cellStyle name="40% - Accent2 3 2 2 4 2 2 2 2 2" xfId="55527"/>
    <cellStyle name="40% - Accent2 3 2 2 4 2 2 2 3" xfId="41523"/>
    <cellStyle name="40% - Accent2 3 2 2 4 2 2 3" xfId="20510"/>
    <cellStyle name="40% - Accent2 3 2 2 4 2 2 3 2" xfId="48524"/>
    <cellStyle name="40% - Accent2 3 2 2 4 2 2 4" xfId="34520"/>
    <cellStyle name="40% - Accent2 3 2 2 4 2 3" xfId="10008"/>
    <cellStyle name="40% - Accent2 3 2 2 4 2 3 2" xfId="24012"/>
    <cellStyle name="40% - Accent2 3 2 2 4 2 3 2 2" xfId="52026"/>
    <cellStyle name="40% - Accent2 3 2 2 4 2 3 3" xfId="38022"/>
    <cellStyle name="40% - Accent2 3 2 2 4 2 4" xfId="17009"/>
    <cellStyle name="40% - Accent2 3 2 2 4 2 4 2" xfId="45023"/>
    <cellStyle name="40% - Accent2 3 2 2 4 2 5" xfId="31019"/>
    <cellStyle name="40% - Accent2 3 2 2 4 3" xfId="4750"/>
    <cellStyle name="40% - Accent2 3 2 2 4 3 2" xfId="11757"/>
    <cellStyle name="40% - Accent2 3 2 2 4 3 2 2" xfId="25761"/>
    <cellStyle name="40% - Accent2 3 2 2 4 3 2 2 2" xfId="53775"/>
    <cellStyle name="40% - Accent2 3 2 2 4 3 2 3" xfId="39771"/>
    <cellStyle name="40% - Accent2 3 2 2 4 3 3" xfId="18758"/>
    <cellStyle name="40% - Accent2 3 2 2 4 3 3 2" xfId="46772"/>
    <cellStyle name="40% - Accent2 3 2 2 4 3 4" xfId="32768"/>
    <cellStyle name="40% - Accent2 3 2 2 4 4" xfId="8256"/>
    <cellStyle name="40% - Accent2 3 2 2 4 4 2" xfId="22260"/>
    <cellStyle name="40% - Accent2 3 2 2 4 4 2 2" xfId="50274"/>
    <cellStyle name="40% - Accent2 3 2 2 4 4 3" xfId="36270"/>
    <cellStyle name="40% - Accent2 3 2 2 4 5" xfId="15257"/>
    <cellStyle name="40% - Accent2 3 2 2 4 5 2" xfId="43271"/>
    <cellStyle name="40% - Accent2 3 2 2 4 6" xfId="29267"/>
    <cellStyle name="40% - Accent2 3 2 2 5" xfId="2123"/>
    <cellStyle name="40% - Accent2 3 2 2 5 2" xfId="5627"/>
    <cellStyle name="40% - Accent2 3 2 2 5 2 2" xfId="12634"/>
    <cellStyle name="40% - Accent2 3 2 2 5 2 2 2" xfId="26638"/>
    <cellStyle name="40% - Accent2 3 2 2 5 2 2 2 2" xfId="54652"/>
    <cellStyle name="40% - Accent2 3 2 2 5 2 2 3" xfId="40648"/>
    <cellStyle name="40% - Accent2 3 2 2 5 2 3" xfId="19635"/>
    <cellStyle name="40% - Accent2 3 2 2 5 2 3 2" xfId="47649"/>
    <cellStyle name="40% - Accent2 3 2 2 5 2 4" xfId="33645"/>
    <cellStyle name="40% - Accent2 3 2 2 5 3" xfId="9133"/>
    <cellStyle name="40% - Accent2 3 2 2 5 3 2" xfId="23137"/>
    <cellStyle name="40% - Accent2 3 2 2 5 3 2 2" xfId="51151"/>
    <cellStyle name="40% - Accent2 3 2 2 5 3 3" xfId="37147"/>
    <cellStyle name="40% - Accent2 3 2 2 5 4" xfId="16134"/>
    <cellStyle name="40% - Accent2 3 2 2 5 4 2" xfId="44148"/>
    <cellStyle name="40% - Accent2 3 2 2 5 5" xfId="30144"/>
    <cellStyle name="40% - Accent2 3 2 2 6" xfId="3875"/>
    <cellStyle name="40% - Accent2 3 2 2 6 2" xfId="10882"/>
    <cellStyle name="40% - Accent2 3 2 2 6 2 2" xfId="24886"/>
    <cellStyle name="40% - Accent2 3 2 2 6 2 2 2" xfId="52900"/>
    <cellStyle name="40% - Accent2 3 2 2 6 2 3" xfId="38896"/>
    <cellStyle name="40% - Accent2 3 2 2 6 3" xfId="17883"/>
    <cellStyle name="40% - Accent2 3 2 2 6 3 2" xfId="45897"/>
    <cellStyle name="40% - Accent2 3 2 2 6 4" xfId="31893"/>
    <cellStyle name="40% - Accent2 3 2 2 7" xfId="7381"/>
    <cellStyle name="40% - Accent2 3 2 2 7 2" xfId="21385"/>
    <cellStyle name="40% - Accent2 3 2 2 7 2 2" xfId="49399"/>
    <cellStyle name="40% - Accent2 3 2 2 7 3" xfId="35395"/>
    <cellStyle name="40% - Accent2 3 2 2 8" xfId="14382"/>
    <cellStyle name="40% - Accent2 3 2 2 8 2" xfId="42396"/>
    <cellStyle name="40% - Accent2 3 2 2 9" xfId="28392"/>
    <cellStyle name="40% - Accent2 3 2 3" xfId="449"/>
    <cellStyle name="40% - Accent2 3 2 3 2" xfId="740"/>
    <cellStyle name="40% - Accent2 3 2 3 2 2" xfId="1618"/>
    <cellStyle name="40% - Accent2 3 2 3 2 2 2" xfId="3386"/>
    <cellStyle name="40% - Accent2 3 2 3 2 2 2 2" xfId="6890"/>
    <cellStyle name="40% - Accent2 3 2 3 2 2 2 2 2" xfId="13897"/>
    <cellStyle name="40% - Accent2 3 2 3 2 2 2 2 2 2" xfId="27901"/>
    <cellStyle name="40% - Accent2 3 2 3 2 2 2 2 2 2 2" xfId="55915"/>
    <cellStyle name="40% - Accent2 3 2 3 2 2 2 2 2 3" xfId="41911"/>
    <cellStyle name="40% - Accent2 3 2 3 2 2 2 2 3" xfId="20898"/>
    <cellStyle name="40% - Accent2 3 2 3 2 2 2 2 3 2" xfId="48912"/>
    <cellStyle name="40% - Accent2 3 2 3 2 2 2 2 4" xfId="34908"/>
    <cellStyle name="40% - Accent2 3 2 3 2 2 2 3" xfId="10396"/>
    <cellStyle name="40% - Accent2 3 2 3 2 2 2 3 2" xfId="24400"/>
    <cellStyle name="40% - Accent2 3 2 3 2 2 2 3 2 2" xfId="52414"/>
    <cellStyle name="40% - Accent2 3 2 3 2 2 2 3 3" xfId="38410"/>
    <cellStyle name="40% - Accent2 3 2 3 2 2 2 4" xfId="17397"/>
    <cellStyle name="40% - Accent2 3 2 3 2 2 2 4 2" xfId="45411"/>
    <cellStyle name="40% - Accent2 3 2 3 2 2 2 5" xfId="31407"/>
    <cellStyle name="40% - Accent2 3 2 3 2 2 3" xfId="5138"/>
    <cellStyle name="40% - Accent2 3 2 3 2 2 3 2" xfId="12145"/>
    <cellStyle name="40% - Accent2 3 2 3 2 2 3 2 2" xfId="26149"/>
    <cellStyle name="40% - Accent2 3 2 3 2 2 3 2 2 2" xfId="54163"/>
    <cellStyle name="40% - Accent2 3 2 3 2 2 3 2 3" xfId="40159"/>
    <cellStyle name="40% - Accent2 3 2 3 2 2 3 3" xfId="19146"/>
    <cellStyle name="40% - Accent2 3 2 3 2 2 3 3 2" xfId="47160"/>
    <cellStyle name="40% - Accent2 3 2 3 2 2 3 4" xfId="33156"/>
    <cellStyle name="40% - Accent2 3 2 3 2 2 4" xfId="8644"/>
    <cellStyle name="40% - Accent2 3 2 3 2 2 4 2" xfId="22648"/>
    <cellStyle name="40% - Accent2 3 2 3 2 2 4 2 2" xfId="50662"/>
    <cellStyle name="40% - Accent2 3 2 3 2 2 4 3" xfId="36658"/>
    <cellStyle name="40% - Accent2 3 2 3 2 2 5" xfId="15645"/>
    <cellStyle name="40% - Accent2 3 2 3 2 2 5 2" xfId="43659"/>
    <cellStyle name="40% - Accent2 3 2 3 2 2 6" xfId="29655"/>
    <cellStyle name="40% - Accent2 3 2 3 2 3" xfId="2511"/>
    <cellStyle name="40% - Accent2 3 2 3 2 3 2" xfId="6015"/>
    <cellStyle name="40% - Accent2 3 2 3 2 3 2 2" xfId="13022"/>
    <cellStyle name="40% - Accent2 3 2 3 2 3 2 2 2" xfId="27026"/>
    <cellStyle name="40% - Accent2 3 2 3 2 3 2 2 2 2" xfId="55040"/>
    <cellStyle name="40% - Accent2 3 2 3 2 3 2 2 3" xfId="41036"/>
    <cellStyle name="40% - Accent2 3 2 3 2 3 2 3" xfId="20023"/>
    <cellStyle name="40% - Accent2 3 2 3 2 3 2 3 2" xfId="48037"/>
    <cellStyle name="40% - Accent2 3 2 3 2 3 2 4" xfId="34033"/>
    <cellStyle name="40% - Accent2 3 2 3 2 3 3" xfId="9521"/>
    <cellStyle name="40% - Accent2 3 2 3 2 3 3 2" xfId="23525"/>
    <cellStyle name="40% - Accent2 3 2 3 2 3 3 2 2" xfId="51539"/>
    <cellStyle name="40% - Accent2 3 2 3 2 3 3 3" xfId="37535"/>
    <cellStyle name="40% - Accent2 3 2 3 2 3 4" xfId="16522"/>
    <cellStyle name="40% - Accent2 3 2 3 2 3 4 2" xfId="44536"/>
    <cellStyle name="40% - Accent2 3 2 3 2 3 5" xfId="30532"/>
    <cellStyle name="40% - Accent2 3 2 3 2 4" xfId="4263"/>
    <cellStyle name="40% - Accent2 3 2 3 2 4 2" xfId="11270"/>
    <cellStyle name="40% - Accent2 3 2 3 2 4 2 2" xfId="25274"/>
    <cellStyle name="40% - Accent2 3 2 3 2 4 2 2 2" xfId="53288"/>
    <cellStyle name="40% - Accent2 3 2 3 2 4 2 3" xfId="39284"/>
    <cellStyle name="40% - Accent2 3 2 3 2 4 3" xfId="18271"/>
    <cellStyle name="40% - Accent2 3 2 3 2 4 3 2" xfId="46285"/>
    <cellStyle name="40% - Accent2 3 2 3 2 4 4" xfId="32281"/>
    <cellStyle name="40% - Accent2 3 2 3 2 5" xfId="7769"/>
    <cellStyle name="40% - Accent2 3 2 3 2 5 2" xfId="21773"/>
    <cellStyle name="40% - Accent2 3 2 3 2 5 2 2" xfId="49787"/>
    <cellStyle name="40% - Accent2 3 2 3 2 5 3" xfId="35783"/>
    <cellStyle name="40% - Accent2 3 2 3 2 6" xfId="14770"/>
    <cellStyle name="40% - Accent2 3 2 3 2 6 2" xfId="42784"/>
    <cellStyle name="40% - Accent2 3 2 3 2 7" xfId="28780"/>
    <cellStyle name="40% - Accent2 3 2 3 3" xfId="1031"/>
    <cellStyle name="40% - Accent2 3 2 3 3 2" xfId="1909"/>
    <cellStyle name="40% - Accent2 3 2 3 3 2 2" xfId="3677"/>
    <cellStyle name="40% - Accent2 3 2 3 3 2 2 2" xfId="7181"/>
    <cellStyle name="40% - Accent2 3 2 3 3 2 2 2 2" xfId="14188"/>
    <cellStyle name="40% - Accent2 3 2 3 3 2 2 2 2 2" xfId="28192"/>
    <cellStyle name="40% - Accent2 3 2 3 3 2 2 2 2 2 2" xfId="56206"/>
    <cellStyle name="40% - Accent2 3 2 3 3 2 2 2 2 3" xfId="42202"/>
    <cellStyle name="40% - Accent2 3 2 3 3 2 2 2 3" xfId="21189"/>
    <cellStyle name="40% - Accent2 3 2 3 3 2 2 2 3 2" xfId="49203"/>
    <cellStyle name="40% - Accent2 3 2 3 3 2 2 2 4" xfId="35199"/>
    <cellStyle name="40% - Accent2 3 2 3 3 2 2 3" xfId="10687"/>
    <cellStyle name="40% - Accent2 3 2 3 3 2 2 3 2" xfId="24691"/>
    <cellStyle name="40% - Accent2 3 2 3 3 2 2 3 2 2" xfId="52705"/>
    <cellStyle name="40% - Accent2 3 2 3 3 2 2 3 3" xfId="38701"/>
    <cellStyle name="40% - Accent2 3 2 3 3 2 2 4" xfId="17688"/>
    <cellStyle name="40% - Accent2 3 2 3 3 2 2 4 2" xfId="45702"/>
    <cellStyle name="40% - Accent2 3 2 3 3 2 2 5" xfId="31698"/>
    <cellStyle name="40% - Accent2 3 2 3 3 2 3" xfId="5429"/>
    <cellStyle name="40% - Accent2 3 2 3 3 2 3 2" xfId="12436"/>
    <cellStyle name="40% - Accent2 3 2 3 3 2 3 2 2" xfId="26440"/>
    <cellStyle name="40% - Accent2 3 2 3 3 2 3 2 2 2" xfId="54454"/>
    <cellStyle name="40% - Accent2 3 2 3 3 2 3 2 3" xfId="40450"/>
    <cellStyle name="40% - Accent2 3 2 3 3 2 3 3" xfId="19437"/>
    <cellStyle name="40% - Accent2 3 2 3 3 2 3 3 2" xfId="47451"/>
    <cellStyle name="40% - Accent2 3 2 3 3 2 3 4" xfId="33447"/>
    <cellStyle name="40% - Accent2 3 2 3 3 2 4" xfId="8935"/>
    <cellStyle name="40% - Accent2 3 2 3 3 2 4 2" xfId="22939"/>
    <cellStyle name="40% - Accent2 3 2 3 3 2 4 2 2" xfId="50953"/>
    <cellStyle name="40% - Accent2 3 2 3 3 2 4 3" xfId="36949"/>
    <cellStyle name="40% - Accent2 3 2 3 3 2 5" xfId="15936"/>
    <cellStyle name="40% - Accent2 3 2 3 3 2 5 2" xfId="43950"/>
    <cellStyle name="40% - Accent2 3 2 3 3 2 6" xfId="29946"/>
    <cellStyle name="40% - Accent2 3 2 3 3 3" xfId="2802"/>
    <cellStyle name="40% - Accent2 3 2 3 3 3 2" xfId="6306"/>
    <cellStyle name="40% - Accent2 3 2 3 3 3 2 2" xfId="13313"/>
    <cellStyle name="40% - Accent2 3 2 3 3 3 2 2 2" xfId="27317"/>
    <cellStyle name="40% - Accent2 3 2 3 3 3 2 2 2 2" xfId="55331"/>
    <cellStyle name="40% - Accent2 3 2 3 3 3 2 2 3" xfId="41327"/>
    <cellStyle name="40% - Accent2 3 2 3 3 3 2 3" xfId="20314"/>
    <cellStyle name="40% - Accent2 3 2 3 3 3 2 3 2" xfId="48328"/>
    <cellStyle name="40% - Accent2 3 2 3 3 3 2 4" xfId="34324"/>
    <cellStyle name="40% - Accent2 3 2 3 3 3 3" xfId="9812"/>
    <cellStyle name="40% - Accent2 3 2 3 3 3 3 2" xfId="23816"/>
    <cellStyle name="40% - Accent2 3 2 3 3 3 3 2 2" xfId="51830"/>
    <cellStyle name="40% - Accent2 3 2 3 3 3 3 3" xfId="37826"/>
    <cellStyle name="40% - Accent2 3 2 3 3 3 4" xfId="16813"/>
    <cellStyle name="40% - Accent2 3 2 3 3 3 4 2" xfId="44827"/>
    <cellStyle name="40% - Accent2 3 2 3 3 3 5" xfId="30823"/>
    <cellStyle name="40% - Accent2 3 2 3 3 4" xfId="4554"/>
    <cellStyle name="40% - Accent2 3 2 3 3 4 2" xfId="11561"/>
    <cellStyle name="40% - Accent2 3 2 3 3 4 2 2" xfId="25565"/>
    <cellStyle name="40% - Accent2 3 2 3 3 4 2 2 2" xfId="53579"/>
    <cellStyle name="40% - Accent2 3 2 3 3 4 2 3" xfId="39575"/>
    <cellStyle name="40% - Accent2 3 2 3 3 4 3" xfId="18562"/>
    <cellStyle name="40% - Accent2 3 2 3 3 4 3 2" xfId="46576"/>
    <cellStyle name="40% - Accent2 3 2 3 3 4 4" xfId="32572"/>
    <cellStyle name="40% - Accent2 3 2 3 3 5" xfId="8060"/>
    <cellStyle name="40% - Accent2 3 2 3 3 5 2" xfId="22064"/>
    <cellStyle name="40% - Accent2 3 2 3 3 5 2 2" xfId="50078"/>
    <cellStyle name="40% - Accent2 3 2 3 3 5 3" xfId="36074"/>
    <cellStyle name="40% - Accent2 3 2 3 3 6" xfId="15061"/>
    <cellStyle name="40% - Accent2 3 2 3 3 6 2" xfId="43075"/>
    <cellStyle name="40% - Accent2 3 2 3 3 7" xfId="29071"/>
    <cellStyle name="40% - Accent2 3 2 3 4" xfId="1327"/>
    <cellStyle name="40% - Accent2 3 2 3 4 2" xfId="3095"/>
    <cellStyle name="40% - Accent2 3 2 3 4 2 2" xfId="6599"/>
    <cellStyle name="40% - Accent2 3 2 3 4 2 2 2" xfId="13606"/>
    <cellStyle name="40% - Accent2 3 2 3 4 2 2 2 2" xfId="27610"/>
    <cellStyle name="40% - Accent2 3 2 3 4 2 2 2 2 2" xfId="55624"/>
    <cellStyle name="40% - Accent2 3 2 3 4 2 2 2 3" xfId="41620"/>
    <cellStyle name="40% - Accent2 3 2 3 4 2 2 3" xfId="20607"/>
    <cellStyle name="40% - Accent2 3 2 3 4 2 2 3 2" xfId="48621"/>
    <cellStyle name="40% - Accent2 3 2 3 4 2 2 4" xfId="34617"/>
    <cellStyle name="40% - Accent2 3 2 3 4 2 3" xfId="10105"/>
    <cellStyle name="40% - Accent2 3 2 3 4 2 3 2" xfId="24109"/>
    <cellStyle name="40% - Accent2 3 2 3 4 2 3 2 2" xfId="52123"/>
    <cellStyle name="40% - Accent2 3 2 3 4 2 3 3" xfId="38119"/>
    <cellStyle name="40% - Accent2 3 2 3 4 2 4" xfId="17106"/>
    <cellStyle name="40% - Accent2 3 2 3 4 2 4 2" xfId="45120"/>
    <cellStyle name="40% - Accent2 3 2 3 4 2 5" xfId="31116"/>
    <cellStyle name="40% - Accent2 3 2 3 4 3" xfId="4847"/>
    <cellStyle name="40% - Accent2 3 2 3 4 3 2" xfId="11854"/>
    <cellStyle name="40% - Accent2 3 2 3 4 3 2 2" xfId="25858"/>
    <cellStyle name="40% - Accent2 3 2 3 4 3 2 2 2" xfId="53872"/>
    <cellStyle name="40% - Accent2 3 2 3 4 3 2 3" xfId="39868"/>
    <cellStyle name="40% - Accent2 3 2 3 4 3 3" xfId="18855"/>
    <cellStyle name="40% - Accent2 3 2 3 4 3 3 2" xfId="46869"/>
    <cellStyle name="40% - Accent2 3 2 3 4 3 4" xfId="32865"/>
    <cellStyle name="40% - Accent2 3 2 3 4 4" xfId="8353"/>
    <cellStyle name="40% - Accent2 3 2 3 4 4 2" xfId="22357"/>
    <cellStyle name="40% - Accent2 3 2 3 4 4 2 2" xfId="50371"/>
    <cellStyle name="40% - Accent2 3 2 3 4 4 3" xfId="36367"/>
    <cellStyle name="40% - Accent2 3 2 3 4 5" xfId="15354"/>
    <cellStyle name="40% - Accent2 3 2 3 4 5 2" xfId="43368"/>
    <cellStyle name="40% - Accent2 3 2 3 4 6" xfId="29364"/>
    <cellStyle name="40% - Accent2 3 2 3 5" xfId="2220"/>
    <cellStyle name="40% - Accent2 3 2 3 5 2" xfId="5724"/>
    <cellStyle name="40% - Accent2 3 2 3 5 2 2" xfId="12731"/>
    <cellStyle name="40% - Accent2 3 2 3 5 2 2 2" xfId="26735"/>
    <cellStyle name="40% - Accent2 3 2 3 5 2 2 2 2" xfId="54749"/>
    <cellStyle name="40% - Accent2 3 2 3 5 2 2 3" xfId="40745"/>
    <cellStyle name="40% - Accent2 3 2 3 5 2 3" xfId="19732"/>
    <cellStyle name="40% - Accent2 3 2 3 5 2 3 2" xfId="47746"/>
    <cellStyle name="40% - Accent2 3 2 3 5 2 4" xfId="33742"/>
    <cellStyle name="40% - Accent2 3 2 3 5 3" xfId="9230"/>
    <cellStyle name="40% - Accent2 3 2 3 5 3 2" xfId="23234"/>
    <cellStyle name="40% - Accent2 3 2 3 5 3 2 2" xfId="51248"/>
    <cellStyle name="40% - Accent2 3 2 3 5 3 3" xfId="37244"/>
    <cellStyle name="40% - Accent2 3 2 3 5 4" xfId="16231"/>
    <cellStyle name="40% - Accent2 3 2 3 5 4 2" xfId="44245"/>
    <cellStyle name="40% - Accent2 3 2 3 5 5" xfId="30241"/>
    <cellStyle name="40% - Accent2 3 2 3 6" xfId="3972"/>
    <cellStyle name="40% - Accent2 3 2 3 6 2" xfId="10979"/>
    <cellStyle name="40% - Accent2 3 2 3 6 2 2" xfId="24983"/>
    <cellStyle name="40% - Accent2 3 2 3 6 2 2 2" xfId="52997"/>
    <cellStyle name="40% - Accent2 3 2 3 6 2 3" xfId="38993"/>
    <cellStyle name="40% - Accent2 3 2 3 6 3" xfId="17980"/>
    <cellStyle name="40% - Accent2 3 2 3 6 3 2" xfId="45994"/>
    <cellStyle name="40% - Accent2 3 2 3 6 4" xfId="31990"/>
    <cellStyle name="40% - Accent2 3 2 3 7" xfId="7478"/>
    <cellStyle name="40% - Accent2 3 2 3 7 2" xfId="21482"/>
    <cellStyle name="40% - Accent2 3 2 3 7 2 2" xfId="49496"/>
    <cellStyle name="40% - Accent2 3 2 3 7 3" xfId="35492"/>
    <cellStyle name="40% - Accent2 3 2 3 8" xfId="14479"/>
    <cellStyle name="40% - Accent2 3 2 3 8 2" xfId="42493"/>
    <cellStyle name="40% - Accent2 3 2 3 9" xfId="28489"/>
    <cellStyle name="40% - Accent2 3 2 4" xfId="546"/>
    <cellStyle name="40% - Accent2 3 2 4 2" xfId="1424"/>
    <cellStyle name="40% - Accent2 3 2 4 2 2" xfId="3192"/>
    <cellStyle name="40% - Accent2 3 2 4 2 2 2" xfId="6696"/>
    <cellStyle name="40% - Accent2 3 2 4 2 2 2 2" xfId="13703"/>
    <cellStyle name="40% - Accent2 3 2 4 2 2 2 2 2" xfId="27707"/>
    <cellStyle name="40% - Accent2 3 2 4 2 2 2 2 2 2" xfId="55721"/>
    <cellStyle name="40% - Accent2 3 2 4 2 2 2 2 3" xfId="41717"/>
    <cellStyle name="40% - Accent2 3 2 4 2 2 2 3" xfId="20704"/>
    <cellStyle name="40% - Accent2 3 2 4 2 2 2 3 2" xfId="48718"/>
    <cellStyle name="40% - Accent2 3 2 4 2 2 2 4" xfId="34714"/>
    <cellStyle name="40% - Accent2 3 2 4 2 2 3" xfId="10202"/>
    <cellStyle name="40% - Accent2 3 2 4 2 2 3 2" xfId="24206"/>
    <cellStyle name="40% - Accent2 3 2 4 2 2 3 2 2" xfId="52220"/>
    <cellStyle name="40% - Accent2 3 2 4 2 2 3 3" xfId="38216"/>
    <cellStyle name="40% - Accent2 3 2 4 2 2 4" xfId="17203"/>
    <cellStyle name="40% - Accent2 3 2 4 2 2 4 2" xfId="45217"/>
    <cellStyle name="40% - Accent2 3 2 4 2 2 5" xfId="31213"/>
    <cellStyle name="40% - Accent2 3 2 4 2 3" xfId="4944"/>
    <cellStyle name="40% - Accent2 3 2 4 2 3 2" xfId="11951"/>
    <cellStyle name="40% - Accent2 3 2 4 2 3 2 2" xfId="25955"/>
    <cellStyle name="40% - Accent2 3 2 4 2 3 2 2 2" xfId="53969"/>
    <cellStyle name="40% - Accent2 3 2 4 2 3 2 3" xfId="39965"/>
    <cellStyle name="40% - Accent2 3 2 4 2 3 3" xfId="18952"/>
    <cellStyle name="40% - Accent2 3 2 4 2 3 3 2" xfId="46966"/>
    <cellStyle name="40% - Accent2 3 2 4 2 3 4" xfId="32962"/>
    <cellStyle name="40% - Accent2 3 2 4 2 4" xfId="8450"/>
    <cellStyle name="40% - Accent2 3 2 4 2 4 2" xfId="22454"/>
    <cellStyle name="40% - Accent2 3 2 4 2 4 2 2" xfId="50468"/>
    <cellStyle name="40% - Accent2 3 2 4 2 4 3" xfId="36464"/>
    <cellStyle name="40% - Accent2 3 2 4 2 5" xfId="15451"/>
    <cellStyle name="40% - Accent2 3 2 4 2 5 2" xfId="43465"/>
    <cellStyle name="40% - Accent2 3 2 4 2 6" xfId="29461"/>
    <cellStyle name="40% - Accent2 3 2 4 3" xfId="2317"/>
    <cellStyle name="40% - Accent2 3 2 4 3 2" xfId="5821"/>
    <cellStyle name="40% - Accent2 3 2 4 3 2 2" xfId="12828"/>
    <cellStyle name="40% - Accent2 3 2 4 3 2 2 2" xfId="26832"/>
    <cellStyle name="40% - Accent2 3 2 4 3 2 2 2 2" xfId="54846"/>
    <cellStyle name="40% - Accent2 3 2 4 3 2 2 3" xfId="40842"/>
    <cellStyle name="40% - Accent2 3 2 4 3 2 3" xfId="19829"/>
    <cellStyle name="40% - Accent2 3 2 4 3 2 3 2" xfId="47843"/>
    <cellStyle name="40% - Accent2 3 2 4 3 2 4" xfId="33839"/>
    <cellStyle name="40% - Accent2 3 2 4 3 3" xfId="9327"/>
    <cellStyle name="40% - Accent2 3 2 4 3 3 2" xfId="23331"/>
    <cellStyle name="40% - Accent2 3 2 4 3 3 2 2" xfId="51345"/>
    <cellStyle name="40% - Accent2 3 2 4 3 3 3" xfId="37341"/>
    <cellStyle name="40% - Accent2 3 2 4 3 4" xfId="16328"/>
    <cellStyle name="40% - Accent2 3 2 4 3 4 2" xfId="44342"/>
    <cellStyle name="40% - Accent2 3 2 4 3 5" xfId="30338"/>
    <cellStyle name="40% - Accent2 3 2 4 4" xfId="4069"/>
    <cellStyle name="40% - Accent2 3 2 4 4 2" xfId="11076"/>
    <cellStyle name="40% - Accent2 3 2 4 4 2 2" xfId="25080"/>
    <cellStyle name="40% - Accent2 3 2 4 4 2 2 2" xfId="53094"/>
    <cellStyle name="40% - Accent2 3 2 4 4 2 3" xfId="39090"/>
    <cellStyle name="40% - Accent2 3 2 4 4 3" xfId="18077"/>
    <cellStyle name="40% - Accent2 3 2 4 4 3 2" xfId="46091"/>
    <cellStyle name="40% - Accent2 3 2 4 4 4" xfId="32087"/>
    <cellStyle name="40% - Accent2 3 2 4 5" xfId="7575"/>
    <cellStyle name="40% - Accent2 3 2 4 5 2" xfId="21579"/>
    <cellStyle name="40% - Accent2 3 2 4 5 2 2" xfId="49593"/>
    <cellStyle name="40% - Accent2 3 2 4 5 3" xfId="35589"/>
    <cellStyle name="40% - Accent2 3 2 4 6" xfId="14576"/>
    <cellStyle name="40% - Accent2 3 2 4 6 2" xfId="42590"/>
    <cellStyle name="40% - Accent2 3 2 4 7" xfId="28586"/>
    <cellStyle name="40% - Accent2 3 2 5" xfId="837"/>
    <cellStyle name="40% - Accent2 3 2 5 2" xfId="1715"/>
    <cellStyle name="40% - Accent2 3 2 5 2 2" xfId="3483"/>
    <cellStyle name="40% - Accent2 3 2 5 2 2 2" xfId="6987"/>
    <cellStyle name="40% - Accent2 3 2 5 2 2 2 2" xfId="13994"/>
    <cellStyle name="40% - Accent2 3 2 5 2 2 2 2 2" xfId="27998"/>
    <cellStyle name="40% - Accent2 3 2 5 2 2 2 2 2 2" xfId="56012"/>
    <cellStyle name="40% - Accent2 3 2 5 2 2 2 2 3" xfId="42008"/>
    <cellStyle name="40% - Accent2 3 2 5 2 2 2 3" xfId="20995"/>
    <cellStyle name="40% - Accent2 3 2 5 2 2 2 3 2" xfId="49009"/>
    <cellStyle name="40% - Accent2 3 2 5 2 2 2 4" xfId="35005"/>
    <cellStyle name="40% - Accent2 3 2 5 2 2 3" xfId="10493"/>
    <cellStyle name="40% - Accent2 3 2 5 2 2 3 2" xfId="24497"/>
    <cellStyle name="40% - Accent2 3 2 5 2 2 3 2 2" xfId="52511"/>
    <cellStyle name="40% - Accent2 3 2 5 2 2 3 3" xfId="38507"/>
    <cellStyle name="40% - Accent2 3 2 5 2 2 4" xfId="17494"/>
    <cellStyle name="40% - Accent2 3 2 5 2 2 4 2" xfId="45508"/>
    <cellStyle name="40% - Accent2 3 2 5 2 2 5" xfId="31504"/>
    <cellStyle name="40% - Accent2 3 2 5 2 3" xfId="5235"/>
    <cellStyle name="40% - Accent2 3 2 5 2 3 2" xfId="12242"/>
    <cellStyle name="40% - Accent2 3 2 5 2 3 2 2" xfId="26246"/>
    <cellStyle name="40% - Accent2 3 2 5 2 3 2 2 2" xfId="54260"/>
    <cellStyle name="40% - Accent2 3 2 5 2 3 2 3" xfId="40256"/>
    <cellStyle name="40% - Accent2 3 2 5 2 3 3" xfId="19243"/>
    <cellStyle name="40% - Accent2 3 2 5 2 3 3 2" xfId="47257"/>
    <cellStyle name="40% - Accent2 3 2 5 2 3 4" xfId="33253"/>
    <cellStyle name="40% - Accent2 3 2 5 2 4" xfId="8741"/>
    <cellStyle name="40% - Accent2 3 2 5 2 4 2" xfId="22745"/>
    <cellStyle name="40% - Accent2 3 2 5 2 4 2 2" xfId="50759"/>
    <cellStyle name="40% - Accent2 3 2 5 2 4 3" xfId="36755"/>
    <cellStyle name="40% - Accent2 3 2 5 2 5" xfId="15742"/>
    <cellStyle name="40% - Accent2 3 2 5 2 5 2" xfId="43756"/>
    <cellStyle name="40% - Accent2 3 2 5 2 6" xfId="29752"/>
    <cellStyle name="40% - Accent2 3 2 5 3" xfId="2608"/>
    <cellStyle name="40% - Accent2 3 2 5 3 2" xfId="6112"/>
    <cellStyle name="40% - Accent2 3 2 5 3 2 2" xfId="13119"/>
    <cellStyle name="40% - Accent2 3 2 5 3 2 2 2" xfId="27123"/>
    <cellStyle name="40% - Accent2 3 2 5 3 2 2 2 2" xfId="55137"/>
    <cellStyle name="40% - Accent2 3 2 5 3 2 2 3" xfId="41133"/>
    <cellStyle name="40% - Accent2 3 2 5 3 2 3" xfId="20120"/>
    <cellStyle name="40% - Accent2 3 2 5 3 2 3 2" xfId="48134"/>
    <cellStyle name="40% - Accent2 3 2 5 3 2 4" xfId="34130"/>
    <cellStyle name="40% - Accent2 3 2 5 3 3" xfId="9618"/>
    <cellStyle name="40% - Accent2 3 2 5 3 3 2" xfId="23622"/>
    <cellStyle name="40% - Accent2 3 2 5 3 3 2 2" xfId="51636"/>
    <cellStyle name="40% - Accent2 3 2 5 3 3 3" xfId="37632"/>
    <cellStyle name="40% - Accent2 3 2 5 3 4" xfId="16619"/>
    <cellStyle name="40% - Accent2 3 2 5 3 4 2" xfId="44633"/>
    <cellStyle name="40% - Accent2 3 2 5 3 5" xfId="30629"/>
    <cellStyle name="40% - Accent2 3 2 5 4" xfId="4360"/>
    <cellStyle name="40% - Accent2 3 2 5 4 2" xfId="11367"/>
    <cellStyle name="40% - Accent2 3 2 5 4 2 2" xfId="25371"/>
    <cellStyle name="40% - Accent2 3 2 5 4 2 2 2" xfId="53385"/>
    <cellStyle name="40% - Accent2 3 2 5 4 2 3" xfId="39381"/>
    <cellStyle name="40% - Accent2 3 2 5 4 3" xfId="18368"/>
    <cellStyle name="40% - Accent2 3 2 5 4 3 2" xfId="46382"/>
    <cellStyle name="40% - Accent2 3 2 5 4 4" xfId="32378"/>
    <cellStyle name="40% - Accent2 3 2 5 5" xfId="7866"/>
    <cellStyle name="40% - Accent2 3 2 5 5 2" xfId="21870"/>
    <cellStyle name="40% - Accent2 3 2 5 5 2 2" xfId="49884"/>
    <cellStyle name="40% - Accent2 3 2 5 5 3" xfId="35880"/>
    <cellStyle name="40% - Accent2 3 2 5 6" xfId="14867"/>
    <cellStyle name="40% - Accent2 3 2 5 6 2" xfId="42881"/>
    <cellStyle name="40% - Accent2 3 2 5 7" xfId="28877"/>
    <cellStyle name="40% - Accent2 3 2 6" xfId="1133"/>
    <cellStyle name="40% - Accent2 3 2 6 2" xfId="2901"/>
    <cellStyle name="40% - Accent2 3 2 6 2 2" xfId="6405"/>
    <cellStyle name="40% - Accent2 3 2 6 2 2 2" xfId="13412"/>
    <cellStyle name="40% - Accent2 3 2 6 2 2 2 2" xfId="27416"/>
    <cellStyle name="40% - Accent2 3 2 6 2 2 2 2 2" xfId="55430"/>
    <cellStyle name="40% - Accent2 3 2 6 2 2 2 3" xfId="41426"/>
    <cellStyle name="40% - Accent2 3 2 6 2 2 3" xfId="20413"/>
    <cellStyle name="40% - Accent2 3 2 6 2 2 3 2" xfId="48427"/>
    <cellStyle name="40% - Accent2 3 2 6 2 2 4" xfId="34423"/>
    <cellStyle name="40% - Accent2 3 2 6 2 3" xfId="9911"/>
    <cellStyle name="40% - Accent2 3 2 6 2 3 2" xfId="23915"/>
    <cellStyle name="40% - Accent2 3 2 6 2 3 2 2" xfId="51929"/>
    <cellStyle name="40% - Accent2 3 2 6 2 3 3" xfId="37925"/>
    <cellStyle name="40% - Accent2 3 2 6 2 4" xfId="16912"/>
    <cellStyle name="40% - Accent2 3 2 6 2 4 2" xfId="44926"/>
    <cellStyle name="40% - Accent2 3 2 6 2 5" xfId="30922"/>
    <cellStyle name="40% - Accent2 3 2 6 3" xfId="4653"/>
    <cellStyle name="40% - Accent2 3 2 6 3 2" xfId="11660"/>
    <cellStyle name="40% - Accent2 3 2 6 3 2 2" xfId="25664"/>
    <cellStyle name="40% - Accent2 3 2 6 3 2 2 2" xfId="53678"/>
    <cellStyle name="40% - Accent2 3 2 6 3 2 3" xfId="39674"/>
    <cellStyle name="40% - Accent2 3 2 6 3 3" xfId="18661"/>
    <cellStyle name="40% - Accent2 3 2 6 3 3 2" xfId="46675"/>
    <cellStyle name="40% - Accent2 3 2 6 3 4" xfId="32671"/>
    <cellStyle name="40% - Accent2 3 2 6 4" xfId="8159"/>
    <cellStyle name="40% - Accent2 3 2 6 4 2" xfId="22163"/>
    <cellStyle name="40% - Accent2 3 2 6 4 2 2" xfId="50177"/>
    <cellStyle name="40% - Accent2 3 2 6 4 3" xfId="36173"/>
    <cellStyle name="40% - Accent2 3 2 6 5" xfId="15160"/>
    <cellStyle name="40% - Accent2 3 2 6 5 2" xfId="43174"/>
    <cellStyle name="40% - Accent2 3 2 6 6" xfId="29170"/>
    <cellStyle name="40% - Accent2 3 2 7" xfId="2022"/>
    <cellStyle name="40% - Accent2 3 2 7 2" xfId="5530"/>
    <cellStyle name="40% - Accent2 3 2 7 2 2" xfId="12537"/>
    <cellStyle name="40% - Accent2 3 2 7 2 2 2" xfId="26541"/>
    <cellStyle name="40% - Accent2 3 2 7 2 2 2 2" xfId="54555"/>
    <cellStyle name="40% - Accent2 3 2 7 2 2 3" xfId="40551"/>
    <cellStyle name="40% - Accent2 3 2 7 2 3" xfId="19538"/>
    <cellStyle name="40% - Accent2 3 2 7 2 3 2" xfId="47552"/>
    <cellStyle name="40% - Accent2 3 2 7 2 4" xfId="33548"/>
    <cellStyle name="40% - Accent2 3 2 7 3" xfId="9036"/>
    <cellStyle name="40% - Accent2 3 2 7 3 2" xfId="23040"/>
    <cellStyle name="40% - Accent2 3 2 7 3 2 2" xfId="51054"/>
    <cellStyle name="40% - Accent2 3 2 7 3 3" xfId="37050"/>
    <cellStyle name="40% - Accent2 3 2 7 4" xfId="16037"/>
    <cellStyle name="40% - Accent2 3 2 7 4 2" xfId="44051"/>
    <cellStyle name="40% - Accent2 3 2 7 5" xfId="30047"/>
    <cellStyle name="40% - Accent2 3 2 8" xfId="3778"/>
    <cellStyle name="40% - Accent2 3 2 8 2" xfId="10785"/>
    <cellStyle name="40% - Accent2 3 2 8 2 2" xfId="24789"/>
    <cellStyle name="40% - Accent2 3 2 8 2 2 2" xfId="52803"/>
    <cellStyle name="40% - Accent2 3 2 8 2 3" xfId="38799"/>
    <cellStyle name="40% - Accent2 3 2 8 3" xfId="17786"/>
    <cellStyle name="40% - Accent2 3 2 8 3 2" xfId="45800"/>
    <cellStyle name="40% - Accent2 3 2 8 4" xfId="31796"/>
    <cellStyle name="40% - Accent2 3 2 9" xfId="7284"/>
    <cellStyle name="40% - Accent2 3 2 9 2" xfId="21288"/>
    <cellStyle name="40% - Accent2 3 2 9 2 2" xfId="49302"/>
    <cellStyle name="40% - Accent2 3 2 9 3" xfId="35298"/>
    <cellStyle name="40% - Accent2 3 3" xfId="301"/>
    <cellStyle name="40% - Accent2 3 3 2" xfId="594"/>
    <cellStyle name="40% - Accent2 3 3 2 2" xfId="1472"/>
    <cellStyle name="40% - Accent2 3 3 2 2 2" xfId="3240"/>
    <cellStyle name="40% - Accent2 3 3 2 2 2 2" xfId="6744"/>
    <cellStyle name="40% - Accent2 3 3 2 2 2 2 2" xfId="13751"/>
    <cellStyle name="40% - Accent2 3 3 2 2 2 2 2 2" xfId="27755"/>
    <cellStyle name="40% - Accent2 3 3 2 2 2 2 2 2 2" xfId="55769"/>
    <cellStyle name="40% - Accent2 3 3 2 2 2 2 2 3" xfId="41765"/>
    <cellStyle name="40% - Accent2 3 3 2 2 2 2 3" xfId="20752"/>
    <cellStyle name="40% - Accent2 3 3 2 2 2 2 3 2" xfId="48766"/>
    <cellStyle name="40% - Accent2 3 3 2 2 2 2 4" xfId="34762"/>
    <cellStyle name="40% - Accent2 3 3 2 2 2 3" xfId="10250"/>
    <cellStyle name="40% - Accent2 3 3 2 2 2 3 2" xfId="24254"/>
    <cellStyle name="40% - Accent2 3 3 2 2 2 3 2 2" xfId="52268"/>
    <cellStyle name="40% - Accent2 3 3 2 2 2 3 3" xfId="38264"/>
    <cellStyle name="40% - Accent2 3 3 2 2 2 4" xfId="17251"/>
    <cellStyle name="40% - Accent2 3 3 2 2 2 4 2" xfId="45265"/>
    <cellStyle name="40% - Accent2 3 3 2 2 2 5" xfId="31261"/>
    <cellStyle name="40% - Accent2 3 3 2 2 3" xfId="4992"/>
    <cellStyle name="40% - Accent2 3 3 2 2 3 2" xfId="11999"/>
    <cellStyle name="40% - Accent2 3 3 2 2 3 2 2" xfId="26003"/>
    <cellStyle name="40% - Accent2 3 3 2 2 3 2 2 2" xfId="54017"/>
    <cellStyle name="40% - Accent2 3 3 2 2 3 2 3" xfId="40013"/>
    <cellStyle name="40% - Accent2 3 3 2 2 3 3" xfId="19000"/>
    <cellStyle name="40% - Accent2 3 3 2 2 3 3 2" xfId="47014"/>
    <cellStyle name="40% - Accent2 3 3 2 2 3 4" xfId="33010"/>
    <cellStyle name="40% - Accent2 3 3 2 2 4" xfId="8498"/>
    <cellStyle name="40% - Accent2 3 3 2 2 4 2" xfId="22502"/>
    <cellStyle name="40% - Accent2 3 3 2 2 4 2 2" xfId="50516"/>
    <cellStyle name="40% - Accent2 3 3 2 2 4 3" xfId="36512"/>
    <cellStyle name="40% - Accent2 3 3 2 2 5" xfId="15499"/>
    <cellStyle name="40% - Accent2 3 3 2 2 5 2" xfId="43513"/>
    <cellStyle name="40% - Accent2 3 3 2 2 6" xfId="29509"/>
    <cellStyle name="40% - Accent2 3 3 2 3" xfId="2365"/>
    <cellStyle name="40% - Accent2 3 3 2 3 2" xfId="5869"/>
    <cellStyle name="40% - Accent2 3 3 2 3 2 2" xfId="12876"/>
    <cellStyle name="40% - Accent2 3 3 2 3 2 2 2" xfId="26880"/>
    <cellStyle name="40% - Accent2 3 3 2 3 2 2 2 2" xfId="54894"/>
    <cellStyle name="40% - Accent2 3 3 2 3 2 2 3" xfId="40890"/>
    <cellStyle name="40% - Accent2 3 3 2 3 2 3" xfId="19877"/>
    <cellStyle name="40% - Accent2 3 3 2 3 2 3 2" xfId="47891"/>
    <cellStyle name="40% - Accent2 3 3 2 3 2 4" xfId="33887"/>
    <cellStyle name="40% - Accent2 3 3 2 3 3" xfId="9375"/>
    <cellStyle name="40% - Accent2 3 3 2 3 3 2" xfId="23379"/>
    <cellStyle name="40% - Accent2 3 3 2 3 3 2 2" xfId="51393"/>
    <cellStyle name="40% - Accent2 3 3 2 3 3 3" xfId="37389"/>
    <cellStyle name="40% - Accent2 3 3 2 3 4" xfId="16376"/>
    <cellStyle name="40% - Accent2 3 3 2 3 4 2" xfId="44390"/>
    <cellStyle name="40% - Accent2 3 3 2 3 5" xfId="30386"/>
    <cellStyle name="40% - Accent2 3 3 2 4" xfId="4117"/>
    <cellStyle name="40% - Accent2 3 3 2 4 2" xfId="11124"/>
    <cellStyle name="40% - Accent2 3 3 2 4 2 2" xfId="25128"/>
    <cellStyle name="40% - Accent2 3 3 2 4 2 2 2" xfId="53142"/>
    <cellStyle name="40% - Accent2 3 3 2 4 2 3" xfId="39138"/>
    <cellStyle name="40% - Accent2 3 3 2 4 3" xfId="18125"/>
    <cellStyle name="40% - Accent2 3 3 2 4 3 2" xfId="46139"/>
    <cellStyle name="40% - Accent2 3 3 2 4 4" xfId="32135"/>
    <cellStyle name="40% - Accent2 3 3 2 5" xfId="7623"/>
    <cellStyle name="40% - Accent2 3 3 2 5 2" xfId="21627"/>
    <cellStyle name="40% - Accent2 3 3 2 5 2 2" xfId="49641"/>
    <cellStyle name="40% - Accent2 3 3 2 5 3" xfId="35637"/>
    <cellStyle name="40% - Accent2 3 3 2 6" xfId="14624"/>
    <cellStyle name="40% - Accent2 3 3 2 6 2" xfId="42638"/>
    <cellStyle name="40% - Accent2 3 3 2 7" xfId="28634"/>
    <cellStyle name="40% - Accent2 3 3 3" xfId="885"/>
    <cellStyle name="40% - Accent2 3 3 3 2" xfId="1763"/>
    <cellStyle name="40% - Accent2 3 3 3 2 2" xfId="3531"/>
    <cellStyle name="40% - Accent2 3 3 3 2 2 2" xfId="7035"/>
    <cellStyle name="40% - Accent2 3 3 3 2 2 2 2" xfId="14042"/>
    <cellStyle name="40% - Accent2 3 3 3 2 2 2 2 2" xfId="28046"/>
    <cellStyle name="40% - Accent2 3 3 3 2 2 2 2 2 2" xfId="56060"/>
    <cellStyle name="40% - Accent2 3 3 3 2 2 2 2 3" xfId="42056"/>
    <cellStyle name="40% - Accent2 3 3 3 2 2 2 3" xfId="21043"/>
    <cellStyle name="40% - Accent2 3 3 3 2 2 2 3 2" xfId="49057"/>
    <cellStyle name="40% - Accent2 3 3 3 2 2 2 4" xfId="35053"/>
    <cellStyle name="40% - Accent2 3 3 3 2 2 3" xfId="10541"/>
    <cellStyle name="40% - Accent2 3 3 3 2 2 3 2" xfId="24545"/>
    <cellStyle name="40% - Accent2 3 3 3 2 2 3 2 2" xfId="52559"/>
    <cellStyle name="40% - Accent2 3 3 3 2 2 3 3" xfId="38555"/>
    <cellStyle name="40% - Accent2 3 3 3 2 2 4" xfId="17542"/>
    <cellStyle name="40% - Accent2 3 3 3 2 2 4 2" xfId="45556"/>
    <cellStyle name="40% - Accent2 3 3 3 2 2 5" xfId="31552"/>
    <cellStyle name="40% - Accent2 3 3 3 2 3" xfId="5283"/>
    <cellStyle name="40% - Accent2 3 3 3 2 3 2" xfId="12290"/>
    <cellStyle name="40% - Accent2 3 3 3 2 3 2 2" xfId="26294"/>
    <cellStyle name="40% - Accent2 3 3 3 2 3 2 2 2" xfId="54308"/>
    <cellStyle name="40% - Accent2 3 3 3 2 3 2 3" xfId="40304"/>
    <cellStyle name="40% - Accent2 3 3 3 2 3 3" xfId="19291"/>
    <cellStyle name="40% - Accent2 3 3 3 2 3 3 2" xfId="47305"/>
    <cellStyle name="40% - Accent2 3 3 3 2 3 4" xfId="33301"/>
    <cellStyle name="40% - Accent2 3 3 3 2 4" xfId="8789"/>
    <cellStyle name="40% - Accent2 3 3 3 2 4 2" xfId="22793"/>
    <cellStyle name="40% - Accent2 3 3 3 2 4 2 2" xfId="50807"/>
    <cellStyle name="40% - Accent2 3 3 3 2 4 3" xfId="36803"/>
    <cellStyle name="40% - Accent2 3 3 3 2 5" xfId="15790"/>
    <cellStyle name="40% - Accent2 3 3 3 2 5 2" xfId="43804"/>
    <cellStyle name="40% - Accent2 3 3 3 2 6" xfId="29800"/>
    <cellStyle name="40% - Accent2 3 3 3 3" xfId="2656"/>
    <cellStyle name="40% - Accent2 3 3 3 3 2" xfId="6160"/>
    <cellStyle name="40% - Accent2 3 3 3 3 2 2" xfId="13167"/>
    <cellStyle name="40% - Accent2 3 3 3 3 2 2 2" xfId="27171"/>
    <cellStyle name="40% - Accent2 3 3 3 3 2 2 2 2" xfId="55185"/>
    <cellStyle name="40% - Accent2 3 3 3 3 2 2 3" xfId="41181"/>
    <cellStyle name="40% - Accent2 3 3 3 3 2 3" xfId="20168"/>
    <cellStyle name="40% - Accent2 3 3 3 3 2 3 2" xfId="48182"/>
    <cellStyle name="40% - Accent2 3 3 3 3 2 4" xfId="34178"/>
    <cellStyle name="40% - Accent2 3 3 3 3 3" xfId="9666"/>
    <cellStyle name="40% - Accent2 3 3 3 3 3 2" xfId="23670"/>
    <cellStyle name="40% - Accent2 3 3 3 3 3 2 2" xfId="51684"/>
    <cellStyle name="40% - Accent2 3 3 3 3 3 3" xfId="37680"/>
    <cellStyle name="40% - Accent2 3 3 3 3 4" xfId="16667"/>
    <cellStyle name="40% - Accent2 3 3 3 3 4 2" xfId="44681"/>
    <cellStyle name="40% - Accent2 3 3 3 3 5" xfId="30677"/>
    <cellStyle name="40% - Accent2 3 3 3 4" xfId="4408"/>
    <cellStyle name="40% - Accent2 3 3 3 4 2" xfId="11415"/>
    <cellStyle name="40% - Accent2 3 3 3 4 2 2" xfId="25419"/>
    <cellStyle name="40% - Accent2 3 3 3 4 2 2 2" xfId="53433"/>
    <cellStyle name="40% - Accent2 3 3 3 4 2 3" xfId="39429"/>
    <cellStyle name="40% - Accent2 3 3 3 4 3" xfId="18416"/>
    <cellStyle name="40% - Accent2 3 3 3 4 3 2" xfId="46430"/>
    <cellStyle name="40% - Accent2 3 3 3 4 4" xfId="32426"/>
    <cellStyle name="40% - Accent2 3 3 3 5" xfId="7914"/>
    <cellStyle name="40% - Accent2 3 3 3 5 2" xfId="21918"/>
    <cellStyle name="40% - Accent2 3 3 3 5 2 2" xfId="49932"/>
    <cellStyle name="40% - Accent2 3 3 3 5 3" xfId="35928"/>
    <cellStyle name="40% - Accent2 3 3 3 6" xfId="14915"/>
    <cellStyle name="40% - Accent2 3 3 3 6 2" xfId="42929"/>
    <cellStyle name="40% - Accent2 3 3 3 7" xfId="28925"/>
    <cellStyle name="40% - Accent2 3 3 4" xfId="1181"/>
    <cellStyle name="40% - Accent2 3 3 4 2" xfId="2949"/>
    <cellStyle name="40% - Accent2 3 3 4 2 2" xfId="6453"/>
    <cellStyle name="40% - Accent2 3 3 4 2 2 2" xfId="13460"/>
    <cellStyle name="40% - Accent2 3 3 4 2 2 2 2" xfId="27464"/>
    <cellStyle name="40% - Accent2 3 3 4 2 2 2 2 2" xfId="55478"/>
    <cellStyle name="40% - Accent2 3 3 4 2 2 2 3" xfId="41474"/>
    <cellStyle name="40% - Accent2 3 3 4 2 2 3" xfId="20461"/>
    <cellStyle name="40% - Accent2 3 3 4 2 2 3 2" xfId="48475"/>
    <cellStyle name="40% - Accent2 3 3 4 2 2 4" xfId="34471"/>
    <cellStyle name="40% - Accent2 3 3 4 2 3" xfId="9959"/>
    <cellStyle name="40% - Accent2 3 3 4 2 3 2" xfId="23963"/>
    <cellStyle name="40% - Accent2 3 3 4 2 3 2 2" xfId="51977"/>
    <cellStyle name="40% - Accent2 3 3 4 2 3 3" xfId="37973"/>
    <cellStyle name="40% - Accent2 3 3 4 2 4" xfId="16960"/>
    <cellStyle name="40% - Accent2 3 3 4 2 4 2" xfId="44974"/>
    <cellStyle name="40% - Accent2 3 3 4 2 5" xfId="30970"/>
    <cellStyle name="40% - Accent2 3 3 4 3" xfId="4701"/>
    <cellStyle name="40% - Accent2 3 3 4 3 2" xfId="11708"/>
    <cellStyle name="40% - Accent2 3 3 4 3 2 2" xfId="25712"/>
    <cellStyle name="40% - Accent2 3 3 4 3 2 2 2" xfId="53726"/>
    <cellStyle name="40% - Accent2 3 3 4 3 2 3" xfId="39722"/>
    <cellStyle name="40% - Accent2 3 3 4 3 3" xfId="18709"/>
    <cellStyle name="40% - Accent2 3 3 4 3 3 2" xfId="46723"/>
    <cellStyle name="40% - Accent2 3 3 4 3 4" xfId="32719"/>
    <cellStyle name="40% - Accent2 3 3 4 4" xfId="8207"/>
    <cellStyle name="40% - Accent2 3 3 4 4 2" xfId="22211"/>
    <cellStyle name="40% - Accent2 3 3 4 4 2 2" xfId="50225"/>
    <cellStyle name="40% - Accent2 3 3 4 4 3" xfId="36221"/>
    <cellStyle name="40% - Accent2 3 3 4 5" xfId="15208"/>
    <cellStyle name="40% - Accent2 3 3 4 5 2" xfId="43222"/>
    <cellStyle name="40% - Accent2 3 3 4 6" xfId="29218"/>
    <cellStyle name="40% - Accent2 3 3 5" xfId="2074"/>
    <cellStyle name="40% - Accent2 3 3 5 2" xfId="5578"/>
    <cellStyle name="40% - Accent2 3 3 5 2 2" xfId="12585"/>
    <cellStyle name="40% - Accent2 3 3 5 2 2 2" xfId="26589"/>
    <cellStyle name="40% - Accent2 3 3 5 2 2 2 2" xfId="54603"/>
    <cellStyle name="40% - Accent2 3 3 5 2 2 3" xfId="40599"/>
    <cellStyle name="40% - Accent2 3 3 5 2 3" xfId="19586"/>
    <cellStyle name="40% - Accent2 3 3 5 2 3 2" xfId="47600"/>
    <cellStyle name="40% - Accent2 3 3 5 2 4" xfId="33596"/>
    <cellStyle name="40% - Accent2 3 3 5 3" xfId="9084"/>
    <cellStyle name="40% - Accent2 3 3 5 3 2" xfId="23088"/>
    <cellStyle name="40% - Accent2 3 3 5 3 2 2" xfId="51102"/>
    <cellStyle name="40% - Accent2 3 3 5 3 3" xfId="37098"/>
    <cellStyle name="40% - Accent2 3 3 5 4" xfId="16085"/>
    <cellStyle name="40% - Accent2 3 3 5 4 2" xfId="44099"/>
    <cellStyle name="40% - Accent2 3 3 5 5" xfId="30095"/>
    <cellStyle name="40% - Accent2 3 3 6" xfId="3826"/>
    <cellStyle name="40% - Accent2 3 3 6 2" xfId="10833"/>
    <cellStyle name="40% - Accent2 3 3 6 2 2" xfId="24837"/>
    <cellStyle name="40% - Accent2 3 3 6 2 2 2" xfId="52851"/>
    <cellStyle name="40% - Accent2 3 3 6 2 3" xfId="38847"/>
    <cellStyle name="40% - Accent2 3 3 6 3" xfId="17834"/>
    <cellStyle name="40% - Accent2 3 3 6 3 2" xfId="45848"/>
    <cellStyle name="40% - Accent2 3 3 6 4" xfId="31844"/>
    <cellStyle name="40% - Accent2 3 3 7" xfId="7332"/>
    <cellStyle name="40% - Accent2 3 3 7 2" xfId="21336"/>
    <cellStyle name="40% - Accent2 3 3 7 2 2" xfId="49350"/>
    <cellStyle name="40% - Accent2 3 3 7 3" xfId="35346"/>
    <cellStyle name="40% - Accent2 3 3 8" xfId="14333"/>
    <cellStyle name="40% - Accent2 3 3 8 2" xfId="42347"/>
    <cellStyle name="40% - Accent2 3 3 9" xfId="28343"/>
    <cellStyle name="40% - Accent2 3 4" xfId="400"/>
    <cellStyle name="40% - Accent2 3 4 2" xfId="691"/>
    <cellStyle name="40% - Accent2 3 4 2 2" xfId="1569"/>
    <cellStyle name="40% - Accent2 3 4 2 2 2" xfId="3337"/>
    <cellStyle name="40% - Accent2 3 4 2 2 2 2" xfId="6841"/>
    <cellStyle name="40% - Accent2 3 4 2 2 2 2 2" xfId="13848"/>
    <cellStyle name="40% - Accent2 3 4 2 2 2 2 2 2" xfId="27852"/>
    <cellStyle name="40% - Accent2 3 4 2 2 2 2 2 2 2" xfId="55866"/>
    <cellStyle name="40% - Accent2 3 4 2 2 2 2 2 3" xfId="41862"/>
    <cellStyle name="40% - Accent2 3 4 2 2 2 2 3" xfId="20849"/>
    <cellStyle name="40% - Accent2 3 4 2 2 2 2 3 2" xfId="48863"/>
    <cellStyle name="40% - Accent2 3 4 2 2 2 2 4" xfId="34859"/>
    <cellStyle name="40% - Accent2 3 4 2 2 2 3" xfId="10347"/>
    <cellStyle name="40% - Accent2 3 4 2 2 2 3 2" xfId="24351"/>
    <cellStyle name="40% - Accent2 3 4 2 2 2 3 2 2" xfId="52365"/>
    <cellStyle name="40% - Accent2 3 4 2 2 2 3 3" xfId="38361"/>
    <cellStyle name="40% - Accent2 3 4 2 2 2 4" xfId="17348"/>
    <cellStyle name="40% - Accent2 3 4 2 2 2 4 2" xfId="45362"/>
    <cellStyle name="40% - Accent2 3 4 2 2 2 5" xfId="31358"/>
    <cellStyle name="40% - Accent2 3 4 2 2 3" xfId="5089"/>
    <cellStyle name="40% - Accent2 3 4 2 2 3 2" xfId="12096"/>
    <cellStyle name="40% - Accent2 3 4 2 2 3 2 2" xfId="26100"/>
    <cellStyle name="40% - Accent2 3 4 2 2 3 2 2 2" xfId="54114"/>
    <cellStyle name="40% - Accent2 3 4 2 2 3 2 3" xfId="40110"/>
    <cellStyle name="40% - Accent2 3 4 2 2 3 3" xfId="19097"/>
    <cellStyle name="40% - Accent2 3 4 2 2 3 3 2" xfId="47111"/>
    <cellStyle name="40% - Accent2 3 4 2 2 3 4" xfId="33107"/>
    <cellStyle name="40% - Accent2 3 4 2 2 4" xfId="8595"/>
    <cellStyle name="40% - Accent2 3 4 2 2 4 2" xfId="22599"/>
    <cellStyle name="40% - Accent2 3 4 2 2 4 2 2" xfId="50613"/>
    <cellStyle name="40% - Accent2 3 4 2 2 4 3" xfId="36609"/>
    <cellStyle name="40% - Accent2 3 4 2 2 5" xfId="15596"/>
    <cellStyle name="40% - Accent2 3 4 2 2 5 2" xfId="43610"/>
    <cellStyle name="40% - Accent2 3 4 2 2 6" xfId="29606"/>
    <cellStyle name="40% - Accent2 3 4 2 3" xfId="2462"/>
    <cellStyle name="40% - Accent2 3 4 2 3 2" xfId="5966"/>
    <cellStyle name="40% - Accent2 3 4 2 3 2 2" xfId="12973"/>
    <cellStyle name="40% - Accent2 3 4 2 3 2 2 2" xfId="26977"/>
    <cellStyle name="40% - Accent2 3 4 2 3 2 2 2 2" xfId="54991"/>
    <cellStyle name="40% - Accent2 3 4 2 3 2 2 3" xfId="40987"/>
    <cellStyle name="40% - Accent2 3 4 2 3 2 3" xfId="19974"/>
    <cellStyle name="40% - Accent2 3 4 2 3 2 3 2" xfId="47988"/>
    <cellStyle name="40% - Accent2 3 4 2 3 2 4" xfId="33984"/>
    <cellStyle name="40% - Accent2 3 4 2 3 3" xfId="9472"/>
    <cellStyle name="40% - Accent2 3 4 2 3 3 2" xfId="23476"/>
    <cellStyle name="40% - Accent2 3 4 2 3 3 2 2" xfId="51490"/>
    <cellStyle name="40% - Accent2 3 4 2 3 3 3" xfId="37486"/>
    <cellStyle name="40% - Accent2 3 4 2 3 4" xfId="16473"/>
    <cellStyle name="40% - Accent2 3 4 2 3 4 2" xfId="44487"/>
    <cellStyle name="40% - Accent2 3 4 2 3 5" xfId="30483"/>
    <cellStyle name="40% - Accent2 3 4 2 4" xfId="4214"/>
    <cellStyle name="40% - Accent2 3 4 2 4 2" xfId="11221"/>
    <cellStyle name="40% - Accent2 3 4 2 4 2 2" xfId="25225"/>
    <cellStyle name="40% - Accent2 3 4 2 4 2 2 2" xfId="53239"/>
    <cellStyle name="40% - Accent2 3 4 2 4 2 3" xfId="39235"/>
    <cellStyle name="40% - Accent2 3 4 2 4 3" xfId="18222"/>
    <cellStyle name="40% - Accent2 3 4 2 4 3 2" xfId="46236"/>
    <cellStyle name="40% - Accent2 3 4 2 4 4" xfId="32232"/>
    <cellStyle name="40% - Accent2 3 4 2 5" xfId="7720"/>
    <cellStyle name="40% - Accent2 3 4 2 5 2" xfId="21724"/>
    <cellStyle name="40% - Accent2 3 4 2 5 2 2" xfId="49738"/>
    <cellStyle name="40% - Accent2 3 4 2 5 3" xfId="35734"/>
    <cellStyle name="40% - Accent2 3 4 2 6" xfId="14721"/>
    <cellStyle name="40% - Accent2 3 4 2 6 2" xfId="42735"/>
    <cellStyle name="40% - Accent2 3 4 2 7" xfId="28731"/>
    <cellStyle name="40% - Accent2 3 4 3" xfId="982"/>
    <cellStyle name="40% - Accent2 3 4 3 2" xfId="1860"/>
    <cellStyle name="40% - Accent2 3 4 3 2 2" xfId="3628"/>
    <cellStyle name="40% - Accent2 3 4 3 2 2 2" xfId="7132"/>
    <cellStyle name="40% - Accent2 3 4 3 2 2 2 2" xfId="14139"/>
    <cellStyle name="40% - Accent2 3 4 3 2 2 2 2 2" xfId="28143"/>
    <cellStyle name="40% - Accent2 3 4 3 2 2 2 2 2 2" xfId="56157"/>
    <cellStyle name="40% - Accent2 3 4 3 2 2 2 2 3" xfId="42153"/>
    <cellStyle name="40% - Accent2 3 4 3 2 2 2 3" xfId="21140"/>
    <cellStyle name="40% - Accent2 3 4 3 2 2 2 3 2" xfId="49154"/>
    <cellStyle name="40% - Accent2 3 4 3 2 2 2 4" xfId="35150"/>
    <cellStyle name="40% - Accent2 3 4 3 2 2 3" xfId="10638"/>
    <cellStyle name="40% - Accent2 3 4 3 2 2 3 2" xfId="24642"/>
    <cellStyle name="40% - Accent2 3 4 3 2 2 3 2 2" xfId="52656"/>
    <cellStyle name="40% - Accent2 3 4 3 2 2 3 3" xfId="38652"/>
    <cellStyle name="40% - Accent2 3 4 3 2 2 4" xfId="17639"/>
    <cellStyle name="40% - Accent2 3 4 3 2 2 4 2" xfId="45653"/>
    <cellStyle name="40% - Accent2 3 4 3 2 2 5" xfId="31649"/>
    <cellStyle name="40% - Accent2 3 4 3 2 3" xfId="5380"/>
    <cellStyle name="40% - Accent2 3 4 3 2 3 2" xfId="12387"/>
    <cellStyle name="40% - Accent2 3 4 3 2 3 2 2" xfId="26391"/>
    <cellStyle name="40% - Accent2 3 4 3 2 3 2 2 2" xfId="54405"/>
    <cellStyle name="40% - Accent2 3 4 3 2 3 2 3" xfId="40401"/>
    <cellStyle name="40% - Accent2 3 4 3 2 3 3" xfId="19388"/>
    <cellStyle name="40% - Accent2 3 4 3 2 3 3 2" xfId="47402"/>
    <cellStyle name="40% - Accent2 3 4 3 2 3 4" xfId="33398"/>
    <cellStyle name="40% - Accent2 3 4 3 2 4" xfId="8886"/>
    <cellStyle name="40% - Accent2 3 4 3 2 4 2" xfId="22890"/>
    <cellStyle name="40% - Accent2 3 4 3 2 4 2 2" xfId="50904"/>
    <cellStyle name="40% - Accent2 3 4 3 2 4 3" xfId="36900"/>
    <cellStyle name="40% - Accent2 3 4 3 2 5" xfId="15887"/>
    <cellStyle name="40% - Accent2 3 4 3 2 5 2" xfId="43901"/>
    <cellStyle name="40% - Accent2 3 4 3 2 6" xfId="29897"/>
    <cellStyle name="40% - Accent2 3 4 3 3" xfId="2753"/>
    <cellStyle name="40% - Accent2 3 4 3 3 2" xfId="6257"/>
    <cellStyle name="40% - Accent2 3 4 3 3 2 2" xfId="13264"/>
    <cellStyle name="40% - Accent2 3 4 3 3 2 2 2" xfId="27268"/>
    <cellStyle name="40% - Accent2 3 4 3 3 2 2 2 2" xfId="55282"/>
    <cellStyle name="40% - Accent2 3 4 3 3 2 2 3" xfId="41278"/>
    <cellStyle name="40% - Accent2 3 4 3 3 2 3" xfId="20265"/>
    <cellStyle name="40% - Accent2 3 4 3 3 2 3 2" xfId="48279"/>
    <cellStyle name="40% - Accent2 3 4 3 3 2 4" xfId="34275"/>
    <cellStyle name="40% - Accent2 3 4 3 3 3" xfId="9763"/>
    <cellStyle name="40% - Accent2 3 4 3 3 3 2" xfId="23767"/>
    <cellStyle name="40% - Accent2 3 4 3 3 3 2 2" xfId="51781"/>
    <cellStyle name="40% - Accent2 3 4 3 3 3 3" xfId="37777"/>
    <cellStyle name="40% - Accent2 3 4 3 3 4" xfId="16764"/>
    <cellStyle name="40% - Accent2 3 4 3 3 4 2" xfId="44778"/>
    <cellStyle name="40% - Accent2 3 4 3 3 5" xfId="30774"/>
    <cellStyle name="40% - Accent2 3 4 3 4" xfId="4505"/>
    <cellStyle name="40% - Accent2 3 4 3 4 2" xfId="11512"/>
    <cellStyle name="40% - Accent2 3 4 3 4 2 2" xfId="25516"/>
    <cellStyle name="40% - Accent2 3 4 3 4 2 2 2" xfId="53530"/>
    <cellStyle name="40% - Accent2 3 4 3 4 2 3" xfId="39526"/>
    <cellStyle name="40% - Accent2 3 4 3 4 3" xfId="18513"/>
    <cellStyle name="40% - Accent2 3 4 3 4 3 2" xfId="46527"/>
    <cellStyle name="40% - Accent2 3 4 3 4 4" xfId="32523"/>
    <cellStyle name="40% - Accent2 3 4 3 5" xfId="8011"/>
    <cellStyle name="40% - Accent2 3 4 3 5 2" xfId="22015"/>
    <cellStyle name="40% - Accent2 3 4 3 5 2 2" xfId="50029"/>
    <cellStyle name="40% - Accent2 3 4 3 5 3" xfId="36025"/>
    <cellStyle name="40% - Accent2 3 4 3 6" xfId="15012"/>
    <cellStyle name="40% - Accent2 3 4 3 6 2" xfId="43026"/>
    <cellStyle name="40% - Accent2 3 4 3 7" xfId="29022"/>
    <cellStyle name="40% - Accent2 3 4 4" xfId="1278"/>
    <cellStyle name="40% - Accent2 3 4 4 2" xfId="3046"/>
    <cellStyle name="40% - Accent2 3 4 4 2 2" xfId="6550"/>
    <cellStyle name="40% - Accent2 3 4 4 2 2 2" xfId="13557"/>
    <cellStyle name="40% - Accent2 3 4 4 2 2 2 2" xfId="27561"/>
    <cellStyle name="40% - Accent2 3 4 4 2 2 2 2 2" xfId="55575"/>
    <cellStyle name="40% - Accent2 3 4 4 2 2 2 3" xfId="41571"/>
    <cellStyle name="40% - Accent2 3 4 4 2 2 3" xfId="20558"/>
    <cellStyle name="40% - Accent2 3 4 4 2 2 3 2" xfId="48572"/>
    <cellStyle name="40% - Accent2 3 4 4 2 2 4" xfId="34568"/>
    <cellStyle name="40% - Accent2 3 4 4 2 3" xfId="10056"/>
    <cellStyle name="40% - Accent2 3 4 4 2 3 2" xfId="24060"/>
    <cellStyle name="40% - Accent2 3 4 4 2 3 2 2" xfId="52074"/>
    <cellStyle name="40% - Accent2 3 4 4 2 3 3" xfId="38070"/>
    <cellStyle name="40% - Accent2 3 4 4 2 4" xfId="17057"/>
    <cellStyle name="40% - Accent2 3 4 4 2 4 2" xfId="45071"/>
    <cellStyle name="40% - Accent2 3 4 4 2 5" xfId="31067"/>
    <cellStyle name="40% - Accent2 3 4 4 3" xfId="4798"/>
    <cellStyle name="40% - Accent2 3 4 4 3 2" xfId="11805"/>
    <cellStyle name="40% - Accent2 3 4 4 3 2 2" xfId="25809"/>
    <cellStyle name="40% - Accent2 3 4 4 3 2 2 2" xfId="53823"/>
    <cellStyle name="40% - Accent2 3 4 4 3 2 3" xfId="39819"/>
    <cellStyle name="40% - Accent2 3 4 4 3 3" xfId="18806"/>
    <cellStyle name="40% - Accent2 3 4 4 3 3 2" xfId="46820"/>
    <cellStyle name="40% - Accent2 3 4 4 3 4" xfId="32816"/>
    <cellStyle name="40% - Accent2 3 4 4 4" xfId="8304"/>
    <cellStyle name="40% - Accent2 3 4 4 4 2" xfId="22308"/>
    <cellStyle name="40% - Accent2 3 4 4 4 2 2" xfId="50322"/>
    <cellStyle name="40% - Accent2 3 4 4 4 3" xfId="36318"/>
    <cellStyle name="40% - Accent2 3 4 4 5" xfId="15305"/>
    <cellStyle name="40% - Accent2 3 4 4 5 2" xfId="43319"/>
    <cellStyle name="40% - Accent2 3 4 4 6" xfId="29315"/>
    <cellStyle name="40% - Accent2 3 4 5" xfId="2171"/>
    <cellStyle name="40% - Accent2 3 4 5 2" xfId="5675"/>
    <cellStyle name="40% - Accent2 3 4 5 2 2" xfId="12682"/>
    <cellStyle name="40% - Accent2 3 4 5 2 2 2" xfId="26686"/>
    <cellStyle name="40% - Accent2 3 4 5 2 2 2 2" xfId="54700"/>
    <cellStyle name="40% - Accent2 3 4 5 2 2 3" xfId="40696"/>
    <cellStyle name="40% - Accent2 3 4 5 2 3" xfId="19683"/>
    <cellStyle name="40% - Accent2 3 4 5 2 3 2" xfId="47697"/>
    <cellStyle name="40% - Accent2 3 4 5 2 4" xfId="33693"/>
    <cellStyle name="40% - Accent2 3 4 5 3" xfId="9181"/>
    <cellStyle name="40% - Accent2 3 4 5 3 2" xfId="23185"/>
    <cellStyle name="40% - Accent2 3 4 5 3 2 2" xfId="51199"/>
    <cellStyle name="40% - Accent2 3 4 5 3 3" xfId="37195"/>
    <cellStyle name="40% - Accent2 3 4 5 4" xfId="16182"/>
    <cellStyle name="40% - Accent2 3 4 5 4 2" xfId="44196"/>
    <cellStyle name="40% - Accent2 3 4 5 5" xfId="30192"/>
    <cellStyle name="40% - Accent2 3 4 6" xfId="3923"/>
    <cellStyle name="40% - Accent2 3 4 6 2" xfId="10930"/>
    <cellStyle name="40% - Accent2 3 4 6 2 2" xfId="24934"/>
    <cellStyle name="40% - Accent2 3 4 6 2 2 2" xfId="52948"/>
    <cellStyle name="40% - Accent2 3 4 6 2 3" xfId="38944"/>
    <cellStyle name="40% - Accent2 3 4 6 3" xfId="17931"/>
    <cellStyle name="40% - Accent2 3 4 6 3 2" xfId="45945"/>
    <cellStyle name="40% - Accent2 3 4 6 4" xfId="31941"/>
    <cellStyle name="40% - Accent2 3 4 7" xfId="7429"/>
    <cellStyle name="40% - Accent2 3 4 7 2" xfId="21433"/>
    <cellStyle name="40% - Accent2 3 4 7 2 2" xfId="49447"/>
    <cellStyle name="40% - Accent2 3 4 7 3" xfId="35443"/>
    <cellStyle name="40% - Accent2 3 4 8" xfId="14430"/>
    <cellStyle name="40% - Accent2 3 4 8 2" xfId="42444"/>
    <cellStyle name="40% - Accent2 3 4 9" xfId="28440"/>
    <cellStyle name="40% - Accent2 3 5" xfId="497"/>
    <cellStyle name="40% - Accent2 3 5 2" xfId="1375"/>
    <cellStyle name="40% - Accent2 3 5 2 2" xfId="3143"/>
    <cellStyle name="40% - Accent2 3 5 2 2 2" xfId="6647"/>
    <cellStyle name="40% - Accent2 3 5 2 2 2 2" xfId="13654"/>
    <cellStyle name="40% - Accent2 3 5 2 2 2 2 2" xfId="27658"/>
    <cellStyle name="40% - Accent2 3 5 2 2 2 2 2 2" xfId="55672"/>
    <cellStyle name="40% - Accent2 3 5 2 2 2 2 3" xfId="41668"/>
    <cellStyle name="40% - Accent2 3 5 2 2 2 3" xfId="20655"/>
    <cellStyle name="40% - Accent2 3 5 2 2 2 3 2" xfId="48669"/>
    <cellStyle name="40% - Accent2 3 5 2 2 2 4" xfId="34665"/>
    <cellStyle name="40% - Accent2 3 5 2 2 3" xfId="10153"/>
    <cellStyle name="40% - Accent2 3 5 2 2 3 2" xfId="24157"/>
    <cellStyle name="40% - Accent2 3 5 2 2 3 2 2" xfId="52171"/>
    <cellStyle name="40% - Accent2 3 5 2 2 3 3" xfId="38167"/>
    <cellStyle name="40% - Accent2 3 5 2 2 4" xfId="17154"/>
    <cellStyle name="40% - Accent2 3 5 2 2 4 2" xfId="45168"/>
    <cellStyle name="40% - Accent2 3 5 2 2 5" xfId="31164"/>
    <cellStyle name="40% - Accent2 3 5 2 3" xfId="4895"/>
    <cellStyle name="40% - Accent2 3 5 2 3 2" xfId="11902"/>
    <cellStyle name="40% - Accent2 3 5 2 3 2 2" xfId="25906"/>
    <cellStyle name="40% - Accent2 3 5 2 3 2 2 2" xfId="53920"/>
    <cellStyle name="40% - Accent2 3 5 2 3 2 3" xfId="39916"/>
    <cellStyle name="40% - Accent2 3 5 2 3 3" xfId="18903"/>
    <cellStyle name="40% - Accent2 3 5 2 3 3 2" xfId="46917"/>
    <cellStyle name="40% - Accent2 3 5 2 3 4" xfId="32913"/>
    <cellStyle name="40% - Accent2 3 5 2 4" xfId="8401"/>
    <cellStyle name="40% - Accent2 3 5 2 4 2" xfId="22405"/>
    <cellStyle name="40% - Accent2 3 5 2 4 2 2" xfId="50419"/>
    <cellStyle name="40% - Accent2 3 5 2 4 3" xfId="36415"/>
    <cellStyle name="40% - Accent2 3 5 2 5" xfId="15402"/>
    <cellStyle name="40% - Accent2 3 5 2 5 2" xfId="43416"/>
    <cellStyle name="40% - Accent2 3 5 2 6" xfId="29412"/>
    <cellStyle name="40% - Accent2 3 5 3" xfId="2268"/>
    <cellStyle name="40% - Accent2 3 5 3 2" xfId="5772"/>
    <cellStyle name="40% - Accent2 3 5 3 2 2" xfId="12779"/>
    <cellStyle name="40% - Accent2 3 5 3 2 2 2" xfId="26783"/>
    <cellStyle name="40% - Accent2 3 5 3 2 2 2 2" xfId="54797"/>
    <cellStyle name="40% - Accent2 3 5 3 2 2 3" xfId="40793"/>
    <cellStyle name="40% - Accent2 3 5 3 2 3" xfId="19780"/>
    <cellStyle name="40% - Accent2 3 5 3 2 3 2" xfId="47794"/>
    <cellStyle name="40% - Accent2 3 5 3 2 4" xfId="33790"/>
    <cellStyle name="40% - Accent2 3 5 3 3" xfId="9278"/>
    <cellStyle name="40% - Accent2 3 5 3 3 2" xfId="23282"/>
    <cellStyle name="40% - Accent2 3 5 3 3 2 2" xfId="51296"/>
    <cellStyle name="40% - Accent2 3 5 3 3 3" xfId="37292"/>
    <cellStyle name="40% - Accent2 3 5 3 4" xfId="16279"/>
    <cellStyle name="40% - Accent2 3 5 3 4 2" xfId="44293"/>
    <cellStyle name="40% - Accent2 3 5 3 5" xfId="30289"/>
    <cellStyle name="40% - Accent2 3 5 4" xfId="4020"/>
    <cellStyle name="40% - Accent2 3 5 4 2" xfId="11027"/>
    <cellStyle name="40% - Accent2 3 5 4 2 2" xfId="25031"/>
    <cellStyle name="40% - Accent2 3 5 4 2 2 2" xfId="53045"/>
    <cellStyle name="40% - Accent2 3 5 4 2 3" xfId="39041"/>
    <cellStyle name="40% - Accent2 3 5 4 3" xfId="18028"/>
    <cellStyle name="40% - Accent2 3 5 4 3 2" xfId="46042"/>
    <cellStyle name="40% - Accent2 3 5 4 4" xfId="32038"/>
    <cellStyle name="40% - Accent2 3 5 5" xfId="7526"/>
    <cellStyle name="40% - Accent2 3 5 5 2" xfId="21530"/>
    <cellStyle name="40% - Accent2 3 5 5 2 2" xfId="49544"/>
    <cellStyle name="40% - Accent2 3 5 5 3" xfId="35540"/>
    <cellStyle name="40% - Accent2 3 5 6" xfId="14527"/>
    <cellStyle name="40% - Accent2 3 5 6 2" xfId="42541"/>
    <cellStyle name="40% - Accent2 3 5 7" xfId="28537"/>
    <cellStyle name="40% - Accent2 3 6" xfId="788"/>
    <cellStyle name="40% - Accent2 3 6 2" xfId="1666"/>
    <cellStyle name="40% - Accent2 3 6 2 2" xfId="3434"/>
    <cellStyle name="40% - Accent2 3 6 2 2 2" xfId="6938"/>
    <cellStyle name="40% - Accent2 3 6 2 2 2 2" xfId="13945"/>
    <cellStyle name="40% - Accent2 3 6 2 2 2 2 2" xfId="27949"/>
    <cellStyle name="40% - Accent2 3 6 2 2 2 2 2 2" xfId="55963"/>
    <cellStyle name="40% - Accent2 3 6 2 2 2 2 3" xfId="41959"/>
    <cellStyle name="40% - Accent2 3 6 2 2 2 3" xfId="20946"/>
    <cellStyle name="40% - Accent2 3 6 2 2 2 3 2" xfId="48960"/>
    <cellStyle name="40% - Accent2 3 6 2 2 2 4" xfId="34956"/>
    <cellStyle name="40% - Accent2 3 6 2 2 3" xfId="10444"/>
    <cellStyle name="40% - Accent2 3 6 2 2 3 2" xfId="24448"/>
    <cellStyle name="40% - Accent2 3 6 2 2 3 2 2" xfId="52462"/>
    <cellStyle name="40% - Accent2 3 6 2 2 3 3" xfId="38458"/>
    <cellStyle name="40% - Accent2 3 6 2 2 4" xfId="17445"/>
    <cellStyle name="40% - Accent2 3 6 2 2 4 2" xfId="45459"/>
    <cellStyle name="40% - Accent2 3 6 2 2 5" xfId="31455"/>
    <cellStyle name="40% - Accent2 3 6 2 3" xfId="5186"/>
    <cellStyle name="40% - Accent2 3 6 2 3 2" xfId="12193"/>
    <cellStyle name="40% - Accent2 3 6 2 3 2 2" xfId="26197"/>
    <cellStyle name="40% - Accent2 3 6 2 3 2 2 2" xfId="54211"/>
    <cellStyle name="40% - Accent2 3 6 2 3 2 3" xfId="40207"/>
    <cellStyle name="40% - Accent2 3 6 2 3 3" xfId="19194"/>
    <cellStyle name="40% - Accent2 3 6 2 3 3 2" xfId="47208"/>
    <cellStyle name="40% - Accent2 3 6 2 3 4" xfId="33204"/>
    <cellStyle name="40% - Accent2 3 6 2 4" xfId="8692"/>
    <cellStyle name="40% - Accent2 3 6 2 4 2" xfId="22696"/>
    <cellStyle name="40% - Accent2 3 6 2 4 2 2" xfId="50710"/>
    <cellStyle name="40% - Accent2 3 6 2 4 3" xfId="36706"/>
    <cellStyle name="40% - Accent2 3 6 2 5" xfId="15693"/>
    <cellStyle name="40% - Accent2 3 6 2 5 2" xfId="43707"/>
    <cellStyle name="40% - Accent2 3 6 2 6" xfId="29703"/>
    <cellStyle name="40% - Accent2 3 6 3" xfId="2559"/>
    <cellStyle name="40% - Accent2 3 6 3 2" xfId="6063"/>
    <cellStyle name="40% - Accent2 3 6 3 2 2" xfId="13070"/>
    <cellStyle name="40% - Accent2 3 6 3 2 2 2" xfId="27074"/>
    <cellStyle name="40% - Accent2 3 6 3 2 2 2 2" xfId="55088"/>
    <cellStyle name="40% - Accent2 3 6 3 2 2 3" xfId="41084"/>
    <cellStyle name="40% - Accent2 3 6 3 2 3" xfId="20071"/>
    <cellStyle name="40% - Accent2 3 6 3 2 3 2" xfId="48085"/>
    <cellStyle name="40% - Accent2 3 6 3 2 4" xfId="34081"/>
    <cellStyle name="40% - Accent2 3 6 3 3" xfId="9569"/>
    <cellStyle name="40% - Accent2 3 6 3 3 2" xfId="23573"/>
    <cellStyle name="40% - Accent2 3 6 3 3 2 2" xfId="51587"/>
    <cellStyle name="40% - Accent2 3 6 3 3 3" xfId="37583"/>
    <cellStyle name="40% - Accent2 3 6 3 4" xfId="16570"/>
    <cellStyle name="40% - Accent2 3 6 3 4 2" xfId="44584"/>
    <cellStyle name="40% - Accent2 3 6 3 5" xfId="30580"/>
    <cellStyle name="40% - Accent2 3 6 4" xfId="4311"/>
    <cellStyle name="40% - Accent2 3 6 4 2" xfId="11318"/>
    <cellStyle name="40% - Accent2 3 6 4 2 2" xfId="25322"/>
    <cellStyle name="40% - Accent2 3 6 4 2 2 2" xfId="53336"/>
    <cellStyle name="40% - Accent2 3 6 4 2 3" xfId="39332"/>
    <cellStyle name="40% - Accent2 3 6 4 3" xfId="18319"/>
    <cellStyle name="40% - Accent2 3 6 4 3 2" xfId="46333"/>
    <cellStyle name="40% - Accent2 3 6 4 4" xfId="32329"/>
    <cellStyle name="40% - Accent2 3 6 5" xfId="7817"/>
    <cellStyle name="40% - Accent2 3 6 5 2" xfId="21821"/>
    <cellStyle name="40% - Accent2 3 6 5 2 2" xfId="49835"/>
    <cellStyle name="40% - Accent2 3 6 5 3" xfId="35831"/>
    <cellStyle name="40% - Accent2 3 6 6" xfId="14818"/>
    <cellStyle name="40% - Accent2 3 6 6 2" xfId="42832"/>
    <cellStyle name="40% - Accent2 3 6 7" xfId="28828"/>
    <cellStyle name="40% - Accent2 3 7" xfId="1084"/>
    <cellStyle name="40% - Accent2 3 7 2" xfId="2852"/>
    <cellStyle name="40% - Accent2 3 7 2 2" xfId="6356"/>
    <cellStyle name="40% - Accent2 3 7 2 2 2" xfId="13363"/>
    <cellStyle name="40% - Accent2 3 7 2 2 2 2" xfId="27367"/>
    <cellStyle name="40% - Accent2 3 7 2 2 2 2 2" xfId="55381"/>
    <cellStyle name="40% - Accent2 3 7 2 2 2 3" xfId="41377"/>
    <cellStyle name="40% - Accent2 3 7 2 2 3" xfId="20364"/>
    <cellStyle name="40% - Accent2 3 7 2 2 3 2" xfId="48378"/>
    <cellStyle name="40% - Accent2 3 7 2 2 4" xfId="34374"/>
    <cellStyle name="40% - Accent2 3 7 2 3" xfId="9862"/>
    <cellStyle name="40% - Accent2 3 7 2 3 2" xfId="23866"/>
    <cellStyle name="40% - Accent2 3 7 2 3 2 2" xfId="51880"/>
    <cellStyle name="40% - Accent2 3 7 2 3 3" xfId="37876"/>
    <cellStyle name="40% - Accent2 3 7 2 4" xfId="16863"/>
    <cellStyle name="40% - Accent2 3 7 2 4 2" xfId="44877"/>
    <cellStyle name="40% - Accent2 3 7 2 5" xfId="30873"/>
    <cellStyle name="40% - Accent2 3 7 3" xfId="4604"/>
    <cellStyle name="40% - Accent2 3 7 3 2" xfId="11611"/>
    <cellStyle name="40% - Accent2 3 7 3 2 2" xfId="25615"/>
    <cellStyle name="40% - Accent2 3 7 3 2 2 2" xfId="53629"/>
    <cellStyle name="40% - Accent2 3 7 3 2 3" xfId="39625"/>
    <cellStyle name="40% - Accent2 3 7 3 3" xfId="18612"/>
    <cellStyle name="40% - Accent2 3 7 3 3 2" xfId="46626"/>
    <cellStyle name="40% - Accent2 3 7 3 4" xfId="32622"/>
    <cellStyle name="40% - Accent2 3 7 4" xfId="8110"/>
    <cellStyle name="40% - Accent2 3 7 4 2" xfId="22114"/>
    <cellStyle name="40% - Accent2 3 7 4 2 2" xfId="50128"/>
    <cellStyle name="40% - Accent2 3 7 4 3" xfId="36124"/>
    <cellStyle name="40% - Accent2 3 7 5" xfId="15111"/>
    <cellStyle name="40% - Accent2 3 7 5 2" xfId="43125"/>
    <cellStyle name="40% - Accent2 3 7 6" xfId="29121"/>
    <cellStyle name="40% - Accent2 3 8" xfId="1983"/>
    <cellStyle name="40% - Accent2 3 8 2" xfId="5493"/>
    <cellStyle name="40% - Accent2 3 8 2 2" xfId="12500"/>
    <cellStyle name="40% - Accent2 3 8 2 2 2" xfId="26504"/>
    <cellStyle name="40% - Accent2 3 8 2 2 2 2" xfId="54518"/>
    <cellStyle name="40% - Accent2 3 8 2 2 3" xfId="40514"/>
    <cellStyle name="40% - Accent2 3 8 2 3" xfId="19501"/>
    <cellStyle name="40% - Accent2 3 8 2 3 2" xfId="47515"/>
    <cellStyle name="40% - Accent2 3 8 2 4" xfId="33511"/>
    <cellStyle name="40% - Accent2 3 8 3" xfId="8999"/>
    <cellStyle name="40% - Accent2 3 8 3 2" xfId="23003"/>
    <cellStyle name="40% - Accent2 3 8 3 2 2" xfId="51017"/>
    <cellStyle name="40% - Accent2 3 8 3 3" xfId="37013"/>
    <cellStyle name="40% - Accent2 3 8 4" xfId="16000"/>
    <cellStyle name="40% - Accent2 3 8 4 2" xfId="44014"/>
    <cellStyle name="40% - Accent2 3 8 5" xfId="30010"/>
    <cellStyle name="40% - Accent2 3 9" xfId="3729"/>
    <cellStyle name="40% - Accent2 3 9 2" xfId="10736"/>
    <cellStyle name="40% - Accent2 3 9 2 2" xfId="24740"/>
    <cellStyle name="40% - Accent2 3 9 2 2 2" xfId="52754"/>
    <cellStyle name="40% - Accent2 3 9 2 3" xfId="38750"/>
    <cellStyle name="40% - Accent2 3 9 3" xfId="17737"/>
    <cellStyle name="40% - Accent2 3 9 3 2" xfId="45751"/>
    <cellStyle name="40% - Accent2 3 9 4" xfId="31747"/>
    <cellStyle name="40% - Accent2 4" xfId="205"/>
    <cellStyle name="40% - Accent2 4 10" xfId="14269"/>
    <cellStyle name="40% - Accent2 4 10 2" xfId="42283"/>
    <cellStyle name="40% - Accent2 4 11" xfId="28279"/>
    <cellStyle name="40% - Accent2 4 2" xfId="334"/>
    <cellStyle name="40% - Accent2 4 2 2" xfId="627"/>
    <cellStyle name="40% - Accent2 4 2 2 2" xfId="1505"/>
    <cellStyle name="40% - Accent2 4 2 2 2 2" xfId="3273"/>
    <cellStyle name="40% - Accent2 4 2 2 2 2 2" xfId="6777"/>
    <cellStyle name="40% - Accent2 4 2 2 2 2 2 2" xfId="13784"/>
    <cellStyle name="40% - Accent2 4 2 2 2 2 2 2 2" xfId="27788"/>
    <cellStyle name="40% - Accent2 4 2 2 2 2 2 2 2 2" xfId="55802"/>
    <cellStyle name="40% - Accent2 4 2 2 2 2 2 2 3" xfId="41798"/>
    <cellStyle name="40% - Accent2 4 2 2 2 2 2 3" xfId="20785"/>
    <cellStyle name="40% - Accent2 4 2 2 2 2 2 3 2" xfId="48799"/>
    <cellStyle name="40% - Accent2 4 2 2 2 2 2 4" xfId="34795"/>
    <cellStyle name="40% - Accent2 4 2 2 2 2 3" xfId="10283"/>
    <cellStyle name="40% - Accent2 4 2 2 2 2 3 2" xfId="24287"/>
    <cellStyle name="40% - Accent2 4 2 2 2 2 3 2 2" xfId="52301"/>
    <cellStyle name="40% - Accent2 4 2 2 2 2 3 3" xfId="38297"/>
    <cellStyle name="40% - Accent2 4 2 2 2 2 4" xfId="17284"/>
    <cellStyle name="40% - Accent2 4 2 2 2 2 4 2" xfId="45298"/>
    <cellStyle name="40% - Accent2 4 2 2 2 2 5" xfId="31294"/>
    <cellStyle name="40% - Accent2 4 2 2 2 3" xfId="5025"/>
    <cellStyle name="40% - Accent2 4 2 2 2 3 2" xfId="12032"/>
    <cellStyle name="40% - Accent2 4 2 2 2 3 2 2" xfId="26036"/>
    <cellStyle name="40% - Accent2 4 2 2 2 3 2 2 2" xfId="54050"/>
    <cellStyle name="40% - Accent2 4 2 2 2 3 2 3" xfId="40046"/>
    <cellStyle name="40% - Accent2 4 2 2 2 3 3" xfId="19033"/>
    <cellStyle name="40% - Accent2 4 2 2 2 3 3 2" xfId="47047"/>
    <cellStyle name="40% - Accent2 4 2 2 2 3 4" xfId="33043"/>
    <cellStyle name="40% - Accent2 4 2 2 2 4" xfId="8531"/>
    <cellStyle name="40% - Accent2 4 2 2 2 4 2" xfId="22535"/>
    <cellStyle name="40% - Accent2 4 2 2 2 4 2 2" xfId="50549"/>
    <cellStyle name="40% - Accent2 4 2 2 2 4 3" xfId="36545"/>
    <cellStyle name="40% - Accent2 4 2 2 2 5" xfId="15532"/>
    <cellStyle name="40% - Accent2 4 2 2 2 5 2" xfId="43546"/>
    <cellStyle name="40% - Accent2 4 2 2 2 6" xfId="29542"/>
    <cellStyle name="40% - Accent2 4 2 2 3" xfId="2398"/>
    <cellStyle name="40% - Accent2 4 2 2 3 2" xfId="5902"/>
    <cellStyle name="40% - Accent2 4 2 2 3 2 2" xfId="12909"/>
    <cellStyle name="40% - Accent2 4 2 2 3 2 2 2" xfId="26913"/>
    <cellStyle name="40% - Accent2 4 2 2 3 2 2 2 2" xfId="54927"/>
    <cellStyle name="40% - Accent2 4 2 2 3 2 2 3" xfId="40923"/>
    <cellStyle name="40% - Accent2 4 2 2 3 2 3" xfId="19910"/>
    <cellStyle name="40% - Accent2 4 2 2 3 2 3 2" xfId="47924"/>
    <cellStyle name="40% - Accent2 4 2 2 3 2 4" xfId="33920"/>
    <cellStyle name="40% - Accent2 4 2 2 3 3" xfId="9408"/>
    <cellStyle name="40% - Accent2 4 2 2 3 3 2" xfId="23412"/>
    <cellStyle name="40% - Accent2 4 2 2 3 3 2 2" xfId="51426"/>
    <cellStyle name="40% - Accent2 4 2 2 3 3 3" xfId="37422"/>
    <cellStyle name="40% - Accent2 4 2 2 3 4" xfId="16409"/>
    <cellStyle name="40% - Accent2 4 2 2 3 4 2" xfId="44423"/>
    <cellStyle name="40% - Accent2 4 2 2 3 5" xfId="30419"/>
    <cellStyle name="40% - Accent2 4 2 2 4" xfId="4150"/>
    <cellStyle name="40% - Accent2 4 2 2 4 2" xfId="11157"/>
    <cellStyle name="40% - Accent2 4 2 2 4 2 2" xfId="25161"/>
    <cellStyle name="40% - Accent2 4 2 2 4 2 2 2" xfId="53175"/>
    <cellStyle name="40% - Accent2 4 2 2 4 2 3" xfId="39171"/>
    <cellStyle name="40% - Accent2 4 2 2 4 3" xfId="18158"/>
    <cellStyle name="40% - Accent2 4 2 2 4 3 2" xfId="46172"/>
    <cellStyle name="40% - Accent2 4 2 2 4 4" xfId="32168"/>
    <cellStyle name="40% - Accent2 4 2 2 5" xfId="7656"/>
    <cellStyle name="40% - Accent2 4 2 2 5 2" xfId="21660"/>
    <cellStyle name="40% - Accent2 4 2 2 5 2 2" xfId="49674"/>
    <cellStyle name="40% - Accent2 4 2 2 5 3" xfId="35670"/>
    <cellStyle name="40% - Accent2 4 2 2 6" xfId="14657"/>
    <cellStyle name="40% - Accent2 4 2 2 6 2" xfId="42671"/>
    <cellStyle name="40% - Accent2 4 2 2 7" xfId="28667"/>
    <cellStyle name="40% - Accent2 4 2 3" xfId="918"/>
    <cellStyle name="40% - Accent2 4 2 3 2" xfId="1796"/>
    <cellStyle name="40% - Accent2 4 2 3 2 2" xfId="3564"/>
    <cellStyle name="40% - Accent2 4 2 3 2 2 2" xfId="7068"/>
    <cellStyle name="40% - Accent2 4 2 3 2 2 2 2" xfId="14075"/>
    <cellStyle name="40% - Accent2 4 2 3 2 2 2 2 2" xfId="28079"/>
    <cellStyle name="40% - Accent2 4 2 3 2 2 2 2 2 2" xfId="56093"/>
    <cellStyle name="40% - Accent2 4 2 3 2 2 2 2 3" xfId="42089"/>
    <cellStyle name="40% - Accent2 4 2 3 2 2 2 3" xfId="21076"/>
    <cellStyle name="40% - Accent2 4 2 3 2 2 2 3 2" xfId="49090"/>
    <cellStyle name="40% - Accent2 4 2 3 2 2 2 4" xfId="35086"/>
    <cellStyle name="40% - Accent2 4 2 3 2 2 3" xfId="10574"/>
    <cellStyle name="40% - Accent2 4 2 3 2 2 3 2" xfId="24578"/>
    <cellStyle name="40% - Accent2 4 2 3 2 2 3 2 2" xfId="52592"/>
    <cellStyle name="40% - Accent2 4 2 3 2 2 3 3" xfId="38588"/>
    <cellStyle name="40% - Accent2 4 2 3 2 2 4" xfId="17575"/>
    <cellStyle name="40% - Accent2 4 2 3 2 2 4 2" xfId="45589"/>
    <cellStyle name="40% - Accent2 4 2 3 2 2 5" xfId="31585"/>
    <cellStyle name="40% - Accent2 4 2 3 2 3" xfId="5316"/>
    <cellStyle name="40% - Accent2 4 2 3 2 3 2" xfId="12323"/>
    <cellStyle name="40% - Accent2 4 2 3 2 3 2 2" xfId="26327"/>
    <cellStyle name="40% - Accent2 4 2 3 2 3 2 2 2" xfId="54341"/>
    <cellStyle name="40% - Accent2 4 2 3 2 3 2 3" xfId="40337"/>
    <cellStyle name="40% - Accent2 4 2 3 2 3 3" xfId="19324"/>
    <cellStyle name="40% - Accent2 4 2 3 2 3 3 2" xfId="47338"/>
    <cellStyle name="40% - Accent2 4 2 3 2 3 4" xfId="33334"/>
    <cellStyle name="40% - Accent2 4 2 3 2 4" xfId="8822"/>
    <cellStyle name="40% - Accent2 4 2 3 2 4 2" xfId="22826"/>
    <cellStyle name="40% - Accent2 4 2 3 2 4 2 2" xfId="50840"/>
    <cellStyle name="40% - Accent2 4 2 3 2 4 3" xfId="36836"/>
    <cellStyle name="40% - Accent2 4 2 3 2 5" xfId="15823"/>
    <cellStyle name="40% - Accent2 4 2 3 2 5 2" xfId="43837"/>
    <cellStyle name="40% - Accent2 4 2 3 2 6" xfId="29833"/>
    <cellStyle name="40% - Accent2 4 2 3 3" xfId="2689"/>
    <cellStyle name="40% - Accent2 4 2 3 3 2" xfId="6193"/>
    <cellStyle name="40% - Accent2 4 2 3 3 2 2" xfId="13200"/>
    <cellStyle name="40% - Accent2 4 2 3 3 2 2 2" xfId="27204"/>
    <cellStyle name="40% - Accent2 4 2 3 3 2 2 2 2" xfId="55218"/>
    <cellStyle name="40% - Accent2 4 2 3 3 2 2 3" xfId="41214"/>
    <cellStyle name="40% - Accent2 4 2 3 3 2 3" xfId="20201"/>
    <cellStyle name="40% - Accent2 4 2 3 3 2 3 2" xfId="48215"/>
    <cellStyle name="40% - Accent2 4 2 3 3 2 4" xfId="34211"/>
    <cellStyle name="40% - Accent2 4 2 3 3 3" xfId="9699"/>
    <cellStyle name="40% - Accent2 4 2 3 3 3 2" xfId="23703"/>
    <cellStyle name="40% - Accent2 4 2 3 3 3 2 2" xfId="51717"/>
    <cellStyle name="40% - Accent2 4 2 3 3 3 3" xfId="37713"/>
    <cellStyle name="40% - Accent2 4 2 3 3 4" xfId="16700"/>
    <cellStyle name="40% - Accent2 4 2 3 3 4 2" xfId="44714"/>
    <cellStyle name="40% - Accent2 4 2 3 3 5" xfId="30710"/>
    <cellStyle name="40% - Accent2 4 2 3 4" xfId="4441"/>
    <cellStyle name="40% - Accent2 4 2 3 4 2" xfId="11448"/>
    <cellStyle name="40% - Accent2 4 2 3 4 2 2" xfId="25452"/>
    <cellStyle name="40% - Accent2 4 2 3 4 2 2 2" xfId="53466"/>
    <cellStyle name="40% - Accent2 4 2 3 4 2 3" xfId="39462"/>
    <cellStyle name="40% - Accent2 4 2 3 4 3" xfId="18449"/>
    <cellStyle name="40% - Accent2 4 2 3 4 3 2" xfId="46463"/>
    <cellStyle name="40% - Accent2 4 2 3 4 4" xfId="32459"/>
    <cellStyle name="40% - Accent2 4 2 3 5" xfId="7947"/>
    <cellStyle name="40% - Accent2 4 2 3 5 2" xfId="21951"/>
    <cellStyle name="40% - Accent2 4 2 3 5 2 2" xfId="49965"/>
    <cellStyle name="40% - Accent2 4 2 3 5 3" xfId="35961"/>
    <cellStyle name="40% - Accent2 4 2 3 6" xfId="14948"/>
    <cellStyle name="40% - Accent2 4 2 3 6 2" xfId="42962"/>
    <cellStyle name="40% - Accent2 4 2 3 7" xfId="28958"/>
    <cellStyle name="40% - Accent2 4 2 4" xfId="1214"/>
    <cellStyle name="40% - Accent2 4 2 4 2" xfId="2982"/>
    <cellStyle name="40% - Accent2 4 2 4 2 2" xfId="6486"/>
    <cellStyle name="40% - Accent2 4 2 4 2 2 2" xfId="13493"/>
    <cellStyle name="40% - Accent2 4 2 4 2 2 2 2" xfId="27497"/>
    <cellStyle name="40% - Accent2 4 2 4 2 2 2 2 2" xfId="55511"/>
    <cellStyle name="40% - Accent2 4 2 4 2 2 2 3" xfId="41507"/>
    <cellStyle name="40% - Accent2 4 2 4 2 2 3" xfId="20494"/>
    <cellStyle name="40% - Accent2 4 2 4 2 2 3 2" xfId="48508"/>
    <cellStyle name="40% - Accent2 4 2 4 2 2 4" xfId="34504"/>
    <cellStyle name="40% - Accent2 4 2 4 2 3" xfId="9992"/>
    <cellStyle name="40% - Accent2 4 2 4 2 3 2" xfId="23996"/>
    <cellStyle name="40% - Accent2 4 2 4 2 3 2 2" xfId="52010"/>
    <cellStyle name="40% - Accent2 4 2 4 2 3 3" xfId="38006"/>
    <cellStyle name="40% - Accent2 4 2 4 2 4" xfId="16993"/>
    <cellStyle name="40% - Accent2 4 2 4 2 4 2" xfId="45007"/>
    <cellStyle name="40% - Accent2 4 2 4 2 5" xfId="31003"/>
    <cellStyle name="40% - Accent2 4 2 4 3" xfId="4734"/>
    <cellStyle name="40% - Accent2 4 2 4 3 2" xfId="11741"/>
    <cellStyle name="40% - Accent2 4 2 4 3 2 2" xfId="25745"/>
    <cellStyle name="40% - Accent2 4 2 4 3 2 2 2" xfId="53759"/>
    <cellStyle name="40% - Accent2 4 2 4 3 2 3" xfId="39755"/>
    <cellStyle name="40% - Accent2 4 2 4 3 3" xfId="18742"/>
    <cellStyle name="40% - Accent2 4 2 4 3 3 2" xfId="46756"/>
    <cellStyle name="40% - Accent2 4 2 4 3 4" xfId="32752"/>
    <cellStyle name="40% - Accent2 4 2 4 4" xfId="8240"/>
    <cellStyle name="40% - Accent2 4 2 4 4 2" xfId="22244"/>
    <cellStyle name="40% - Accent2 4 2 4 4 2 2" xfId="50258"/>
    <cellStyle name="40% - Accent2 4 2 4 4 3" xfId="36254"/>
    <cellStyle name="40% - Accent2 4 2 4 5" xfId="15241"/>
    <cellStyle name="40% - Accent2 4 2 4 5 2" xfId="43255"/>
    <cellStyle name="40% - Accent2 4 2 4 6" xfId="29251"/>
    <cellStyle name="40% - Accent2 4 2 5" xfId="2107"/>
    <cellStyle name="40% - Accent2 4 2 5 2" xfId="5611"/>
    <cellStyle name="40% - Accent2 4 2 5 2 2" xfId="12618"/>
    <cellStyle name="40% - Accent2 4 2 5 2 2 2" xfId="26622"/>
    <cellStyle name="40% - Accent2 4 2 5 2 2 2 2" xfId="54636"/>
    <cellStyle name="40% - Accent2 4 2 5 2 2 3" xfId="40632"/>
    <cellStyle name="40% - Accent2 4 2 5 2 3" xfId="19619"/>
    <cellStyle name="40% - Accent2 4 2 5 2 3 2" xfId="47633"/>
    <cellStyle name="40% - Accent2 4 2 5 2 4" xfId="33629"/>
    <cellStyle name="40% - Accent2 4 2 5 3" xfId="9117"/>
    <cellStyle name="40% - Accent2 4 2 5 3 2" xfId="23121"/>
    <cellStyle name="40% - Accent2 4 2 5 3 2 2" xfId="51135"/>
    <cellStyle name="40% - Accent2 4 2 5 3 3" xfId="37131"/>
    <cellStyle name="40% - Accent2 4 2 5 4" xfId="16118"/>
    <cellStyle name="40% - Accent2 4 2 5 4 2" xfId="44132"/>
    <cellStyle name="40% - Accent2 4 2 5 5" xfId="30128"/>
    <cellStyle name="40% - Accent2 4 2 6" xfId="3859"/>
    <cellStyle name="40% - Accent2 4 2 6 2" xfId="10866"/>
    <cellStyle name="40% - Accent2 4 2 6 2 2" xfId="24870"/>
    <cellStyle name="40% - Accent2 4 2 6 2 2 2" xfId="52884"/>
    <cellStyle name="40% - Accent2 4 2 6 2 3" xfId="38880"/>
    <cellStyle name="40% - Accent2 4 2 6 3" xfId="17867"/>
    <cellStyle name="40% - Accent2 4 2 6 3 2" xfId="45881"/>
    <cellStyle name="40% - Accent2 4 2 6 4" xfId="31877"/>
    <cellStyle name="40% - Accent2 4 2 7" xfId="7365"/>
    <cellStyle name="40% - Accent2 4 2 7 2" xfId="21369"/>
    <cellStyle name="40% - Accent2 4 2 7 2 2" xfId="49383"/>
    <cellStyle name="40% - Accent2 4 2 7 3" xfId="35379"/>
    <cellStyle name="40% - Accent2 4 2 8" xfId="14366"/>
    <cellStyle name="40% - Accent2 4 2 8 2" xfId="42380"/>
    <cellStyle name="40% - Accent2 4 2 9" xfId="28376"/>
    <cellStyle name="40% - Accent2 4 3" xfId="433"/>
    <cellStyle name="40% - Accent2 4 3 2" xfId="724"/>
    <cellStyle name="40% - Accent2 4 3 2 2" xfId="1602"/>
    <cellStyle name="40% - Accent2 4 3 2 2 2" xfId="3370"/>
    <cellStyle name="40% - Accent2 4 3 2 2 2 2" xfId="6874"/>
    <cellStyle name="40% - Accent2 4 3 2 2 2 2 2" xfId="13881"/>
    <cellStyle name="40% - Accent2 4 3 2 2 2 2 2 2" xfId="27885"/>
    <cellStyle name="40% - Accent2 4 3 2 2 2 2 2 2 2" xfId="55899"/>
    <cellStyle name="40% - Accent2 4 3 2 2 2 2 2 3" xfId="41895"/>
    <cellStyle name="40% - Accent2 4 3 2 2 2 2 3" xfId="20882"/>
    <cellStyle name="40% - Accent2 4 3 2 2 2 2 3 2" xfId="48896"/>
    <cellStyle name="40% - Accent2 4 3 2 2 2 2 4" xfId="34892"/>
    <cellStyle name="40% - Accent2 4 3 2 2 2 3" xfId="10380"/>
    <cellStyle name="40% - Accent2 4 3 2 2 2 3 2" xfId="24384"/>
    <cellStyle name="40% - Accent2 4 3 2 2 2 3 2 2" xfId="52398"/>
    <cellStyle name="40% - Accent2 4 3 2 2 2 3 3" xfId="38394"/>
    <cellStyle name="40% - Accent2 4 3 2 2 2 4" xfId="17381"/>
    <cellStyle name="40% - Accent2 4 3 2 2 2 4 2" xfId="45395"/>
    <cellStyle name="40% - Accent2 4 3 2 2 2 5" xfId="31391"/>
    <cellStyle name="40% - Accent2 4 3 2 2 3" xfId="5122"/>
    <cellStyle name="40% - Accent2 4 3 2 2 3 2" xfId="12129"/>
    <cellStyle name="40% - Accent2 4 3 2 2 3 2 2" xfId="26133"/>
    <cellStyle name="40% - Accent2 4 3 2 2 3 2 2 2" xfId="54147"/>
    <cellStyle name="40% - Accent2 4 3 2 2 3 2 3" xfId="40143"/>
    <cellStyle name="40% - Accent2 4 3 2 2 3 3" xfId="19130"/>
    <cellStyle name="40% - Accent2 4 3 2 2 3 3 2" xfId="47144"/>
    <cellStyle name="40% - Accent2 4 3 2 2 3 4" xfId="33140"/>
    <cellStyle name="40% - Accent2 4 3 2 2 4" xfId="8628"/>
    <cellStyle name="40% - Accent2 4 3 2 2 4 2" xfId="22632"/>
    <cellStyle name="40% - Accent2 4 3 2 2 4 2 2" xfId="50646"/>
    <cellStyle name="40% - Accent2 4 3 2 2 4 3" xfId="36642"/>
    <cellStyle name="40% - Accent2 4 3 2 2 5" xfId="15629"/>
    <cellStyle name="40% - Accent2 4 3 2 2 5 2" xfId="43643"/>
    <cellStyle name="40% - Accent2 4 3 2 2 6" xfId="29639"/>
    <cellStyle name="40% - Accent2 4 3 2 3" xfId="2495"/>
    <cellStyle name="40% - Accent2 4 3 2 3 2" xfId="5999"/>
    <cellStyle name="40% - Accent2 4 3 2 3 2 2" xfId="13006"/>
    <cellStyle name="40% - Accent2 4 3 2 3 2 2 2" xfId="27010"/>
    <cellStyle name="40% - Accent2 4 3 2 3 2 2 2 2" xfId="55024"/>
    <cellStyle name="40% - Accent2 4 3 2 3 2 2 3" xfId="41020"/>
    <cellStyle name="40% - Accent2 4 3 2 3 2 3" xfId="20007"/>
    <cellStyle name="40% - Accent2 4 3 2 3 2 3 2" xfId="48021"/>
    <cellStyle name="40% - Accent2 4 3 2 3 2 4" xfId="34017"/>
    <cellStyle name="40% - Accent2 4 3 2 3 3" xfId="9505"/>
    <cellStyle name="40% - Accent2 4 3 2 3 3 2" xfId="23509"/>
    <cellStyle name="40% - Accent2 4 3 2 3 3 2 2" xfId="51523"/>
    <cellStyle name="40% - Accent2 4 3 2 3 3 3" xfId="37519"/>
    <cellStyle name="40% - Accent2 4 3 2 3 4" xfId="16506"/>
    <cellStyle name="40% - Accent2 4 3 2 3 4 2" xfId="44520"/>
    <cellStyle name="40% - Accent2 4 3 2 3 5" xfId="30516"/>
    <cellStyle name="40% - Accent2 4 3 2 4" xfId="4247"/>
    <cellStyle name="40% - Accent2 4 3 2 4 2" xfId="11254"/>
    <cellStyle name="40% - Accent2 4 3 2 4 2 2" xfId="25258"/>
    <cellStyle name="40% - Accent2 4 3 2 4 2 2 2" xfId="53272"/>
    <cellStyle name="40% - Accent2 4 3 2 4 2 3" xfId="39268"/>
    <cellStyle name="40% - Accent2 4 3 2 4 3" xfId="18255"/>
    <cellStyle name="40% - Accent2 4 3 2 4 3 2" xfId="46269"/>
    <cellStyle name="40% - Accent2 4 3 2 4 4" xfId="32265"/>
    <cellStyle name="40% - Accent2 4 3 2 5" xfId="7753"/>
    <cellStyle name="40% - Accent2 4 3 2 5 2" xfId="21757"/>
    <cellStyle name="40% - Accent2 4 3 2 5 2 2" xfId="49771"/>
    <cellStyle name="40% - Accent2 4 3 2 5 3" xfId="35767"/>
    <cellStyle name="40% - Accent2 4 3 2 6" xfId="14754"/>
    <cellStyle name="40% - Accent2 4 3 2 6 2" xfId="42768"/>
    <cellStyle name="40% - Accent2 4 3 2 7" xfId="28764"/>
    <cellStyle name="40% - Accent2 4 3 3" xfId="1015"/>
    <cellStyle name="40% - Accent2 4 3 3 2" xfId="1893"/>
    <cellStyle name="40% - Accent2 4 3 3 2 2" xfId="3661"/>
    <cellStyle name="40% - Accent2 4 3 3 2 2 2" xfId="7165"/>
    <cellStyle name="40% - Accent2 4 3 3 2 2 2 2" xfId="14172"/>
    <cellStyle name="40% - Accent2 4 3 3 2 2 2 2 2" xfId="28176"/>
    <cellStyle name="40% - Accent2 4 3 3 2 2 2 2 2 2" xfId="56190"/>
    <cellStyle name="40% - Accent2 4 3 3 2 2 2 2 3" xfId="42186"/>
    <cellStyle name="40% - Accent2 4 3 3 2 2 2 3" xfId="21173"/>
    <cellStyle name="40% - Accent2 4 3 3 2 2 2 3 2" xfId="49187"/>
    <cellStyle name="40% - Accent2 4 3 3 2 2 2 4" xfId="35183"/>
    <cellStyle name="40% - Accent2 4 3 3 2 2 3" xfId="10671"/>
    <cellStyle name="40% - Accent2 4 3 3 2 2 3 2" xfId="24675"/>
    <cellStyle name="40% - Accent2 4 3 3 2 2 3 2 2" xfId="52689"/>
    <cellStyle name="40% - Accent2 4 3 3 2 2 3 3" xfId="38685"/>
    <cellStyle name="40% - Accent2 4 3 3 2 2 4" xfId="17672"/>
    <cellStyle name="40% - Accent2 4 3 3 2 2 4 2" xfId="45686"/>
    <cellStyle name="40% - Accent2 4 3 3 2 2 5" xfId="31682"/>
    <cellStyle name="40% - Accent2 4 3 3 2 3" xfId="5413"/>
    <cellStyle name="40% - Accent2 4 3 3 2 3 2" xfId="12420"/>
    <cellStyle name="40% - Accent2 4 3 3 2 3 2 2" xfId="26424"/>
    <cellStyle name="40% - Accent2 4 3 3 2 3 2 2 2" xfId="54438"/>
    <cellStyle name="40% - Accent2 4 3 3 2 3 2 3" xfId="40434"/>
    <cellStyle name="40% - Accent2 4 3 3 2 3 3" xfId="19421"/>
    <cellStyle name="40% - Accent2 4 3 3 2 3 3 2" xfId="47435"/>
    <cellStyle name="40% - Accent2 4 3 3 2 3 4" xfId="33431"/>
    <cellStyle name="40% - Accent2 4 3 3 2 4" xfId="8919"/>
    <cellStyle name="40% - Accent2 4 3 3 2 4 2" xfId="22923"/>
    <cellStyle name="40% - Accent2 4 3 3 2 4 2 2" xfId="50937"/>
    <cellStyle name="40% - Accent2 4 3 3 2 4 3" xfId="36933"/>
    <cellStyle name="40% - Accent2 4 3 3 2 5" xfId="15920"/>
    <cellStyle name="40% - Accent2 4 3 3 2 5 2" xfId="43934"/>
    <cellStyle name="40% - Accent2 4 3 3 2 6" xfId="29930"/>
    <cellStyle name="40% - Accent2 4 3 3 3" xfId="2786"/>
    <cellStyle name="40% - Accent2 4 3 3 3 2" xfId="6290"/>
    <cellStyle name="40% - Accent2 4 3 3 3 2 2" xfId="13297"/>
    <cellStyle name="40% - Accent2 4 3 3 3 2 2 2" xfId="27301"/>
    <cellStyle name="40% - Accent2 4 3 3 3 2 2 2 2" xfId="55315"/>
    <cellStyle name="40% - Accent2 4 3 3 3 2 2 3" xfId="41311"/>
    <cellStyle name="40% - Accent2 4 3 3 3 2 3" xfId="20298"/>
    <cellStyle name="40% - Accent2 4 3 3 3 2 3 2" xfId="48312"/>
    <cellStyle name="40% - Accent2 4 3 3 3 2 4" xfId="34308"/>
    <cellStyle name="40% - Accent2 4 3 3 3 3" xfId="9796"/>
    <cellStyle name="40% - Accent2 4 3 3 3 3 2" xfId="23800"/>
    <cellStyle name="40% - Accent2 4 3 3 3 3 2 2" xfId="51814"/>
    <cellStyle name="40% - Accent2 4 3 3 3 3 3" xfId="37810"/>
    <cellStyle name="40% - Accent2 4 3 3 3 4" xfId="16797"/>
    <cellStyle name="40% - Accent2 4 3 3 3 4 2" xfId="44811"/>
    <cellStyle name="40% - Accent2 4 3 3 3 5" xfId="30807"/>
    <cellStyle name="40% - Accent2 4 3 3 4" xfId="4538"/>
    <cellStyle name="40% - Accent2 4 3 3 4 2" xfId="11545"/>
    <cellStyle name="40% - Accent2 4 3 3 4 2 2" xfId="25549"/>
    <cellStyle name="40% - Accent2 4 3 3 4 2 2 2" xfId="53563"/>
    <cellStyle name="40% - Accent2 4 3 3 4 2 3" xfId="39559"/>
    <cellStyle name="40% - Accent2 4 3 3 4 3" xfId="18546"/>
    <cellStyle name="40% - Accent2 4 3 3 4 3 2" xfId="46560"/>
    <cellStyle name="40% - Accent2 4 3 3 4 4" xfId="32556"/>
    <cellStyle name="40% - Accent2 4 3 3 5" xfId="8044"/>
    <cellStyle name="40% - Accent2 4 3 3 5 2" xfId="22048"/>
    <cellStyle name="40% - Accent2 4 3 3 5 2 2" xfId="50062"/>
    <cellStyle name="40% - Accent2 4 3 3 5 3" xfId="36058"/>
    <cellStyle name="40% - Accent2 4 3 3 6" xfId="15045"/>
    <cellStyle name="40% - Accent2 4 3 3 6 2" xfId="43059"/>
    <cellStyle name="40% - Accent2 4 3 3 7" xfId="29055"/>
    <cellStyle name="40% - Accent2 4 3 4" xfId="1311"/>
    <cellStyle name="40% - Accent2 4 3 4 2" xfId="3079"/>
    <cellStyle name="40% - Accent2 4 3 4 2 2" xfId="6583"/>
    <cellStyle name="40% - Accent2 4 3 4 2 2 2" xfId="13590"/>
    <cellStyle name="40% - Accent2 4 3 4 2 2 2 2" xfId="27594"/>
    <cellStyle name="40% - Accent2 4 3 4 2 2 2 2 2" xfId="55608"/>
    <cellStyle name="40% - Accent2 4 3 4 2 2 2 3" xfId="41604"/>
    <cellStyle name="40% - Accent2 4 3 4 2 2 3" xfId="20591"/>
    <cellStyle name="40% - Accent2 4 3 4 2 2 3 2" xfId="48605"/>
    <cellStyle name="40% - Accent2 4 3 4 2 2 4" xfId="34601"/>
    <cellStyle name="40% - Accent2 4 3 4 2 3" xfId="10089"/>
    <cellStyle name="40% - Accent2 4 3 4 2 3 2" xfId="24093"/>
    <cellStyle name="40% - Accent2 4 3 4 2 3 2 2" xfId="52107"/>
    <cellStyle name="40% - Accent2 4 3 4 2 3 3" xfId="38103"/>
    <cellStyle name="40% - Accent2 4 3 4 2 4" xfId="17090"/>
    <cellStyle name="40% - Accent2 4 3 4 2 4 2" xfId="45104"/>
    <cellStyle name="40% - Accent2 4 3 4 2 5" xfId="31100"/>
    <cellStyle name="40% - Accent2 4 3 4 3" xfId="4831"/>
    <cellStyle name="40% - Accent2 4 3 4 3 2" xfId="11838"/>
    <cellStyle name="40% - Accent2 4 3 4 3 2 2" xfId="25842"/>
    <cellStyle name="40% - Accent2 4 3 4 3 2 2 2" xfId="53856"/>
    <cellStyle name="40% - Accent2 4 3 4 3 2 3" xfId="39852"/>
    <cellStyle name="40% - Accent2 4 3 4 3 3" xfId="18839"/>
    <cellStyle name="40% - Accent2 4 3 4 3 3 2" xfId="46853"/>
    <cellStyle name="40% - Accent2 4 3 4 3 4" xfId="32849"/>
    <cellStyle name="40% - Accent2 4 3 4 4" xfId="8337"/>
    <cellStyle name="40% - Accent2 4 3 4 4 2" xfId="22341"/>
    <cellStyle name="40% - Accent2 4 3 4 4 2 2" xfId="50355"/>
    <cellStyle name="40% - Accent2 4 3 4 4 3" xfId="36351"/>
    <cellStyle name="40% - Accent2 4 3 4 5" xfId="15338"/>
    <cellStyle name="40% - Accent2 4 3 4 5 2" xfId="43352"/>
    <cellStyle name="40% - Accent2 4 3 4 6" xfId="29348"/>
    <cellStyle name="40% - Accent2 4 3 5" xfId="2204"/>
    <cellStyle name="40% - Accent2 4 3 5 2" xfId="5708"/>
    <cellStyle name="40% - Accent2 4 3 5 2 2" xfId="12715"/>
    <cellStyle name="40% - Accent2 4 3 5 2 2 2" xfId="26719"/>
    <cellStyle name="40% - Accent2 4 3 5 2 2 2 2" xfId="54733"/>
    <cellStyle name="40% - Accent2 4 3 5 2 2 3" xfId="40729"/>
    <cellStyle name="40% - Accent2 4 3 5 2 3" xfId="19716"/>
    <cellStyle name="40% - Accent2 4 3 5 2 3 2" xfId="47730"/>
    <cellStyle name="40% - Accent2 4 3 5 2 4" xfId="33726"/>
    <cellStyle name="40% - Accent2 4 3 5 3" xfId="9214"/>
    <cellStyle name="40% - Accent2 4 3 5 3 2" xfId="23218"/>
    <cellStyle name="40% - Accent2 4 3 5 3 2 2" xfId="51232"/>
    <cellStyle name="40% - Accent2 4 3 5 3 3" xfId="37228"/>
    <cellStyle name="40% - Accent2 4 3 5 4" xfId="16215"/>
    <cellStyle name="40% - Accent2 4 3 5 4 2" xfId="44229"/>
    <cellStyle name="40% - Accent2 4 3 5 5" xfId="30225"/>
    <cellStyle name="40% - Accent2 4 3 6" xfId="3956"/>
    <cellStyle name="40% - Accent2 4 3 6 2" xfId="10963"/>
    <cellStyle name="40% - Accent2 4 3 6 2 2" xfId="24967"/>
    <cellStyle name="40% - Accent2 4 3 6 2 2 2" xfId="52981"/>
    <cellStyle name="40% - Accent2 4 3 6 2 3" xfId="38977"/>
    <cellStyle name="40% - Accent2 4 3 6 3" xfId="17964"/>
    <cellStyle name="40% - Accent2 4 3 6 3 2" xfId="45978"/>
    <cellStyle name="40% - Accent2 4 3 6 4" xfId="31974"/>
    <cellStyle name="40% - Accent2 4 3 7" xfId="7462"/>
    <cellStyle name="40% - Accent2 4 3 7 2" xfId="21466"/>
    <cellStyle name="40% - Accent2 4 3 7 2 2" xfId="49480"/>
    <cellStyle name="40% - Accent2 4 3 7 3" xfId="35476"/>
    <cellStyle name="40% - Accent2 4 3 8" xfId="14463"/>
    <cellStyle name="40% - Accent2 4 3 8 2" xfId="42477"/>
    <cellStyle name="40% - Accent2 4 3 9" xfId="28473"/>
    <cellStyle name="40% - Accent2 4 4" xfId="530"/>
    <cellStyle name="40% - Accent2 4 4 2" xfId="1408"/>
    <cellStyle name="40% - Accent2 4 4 2 2" xfId="3176"/>
    <cellStyle name="40% - Accent2 4 4 2 2 2" xfId="6680"/>
    <cellStyle name="40% - Accent2 4 4 2 2 2 2" xfId="13687"/>
    <cellStyle name="40% - Accent2 4 4 2 2 2 2 2" xfId="27691"/>
    <cellStyle name="40% - Accent2 4 4 2 2 2 2 2 2" xfId="55705"/>
    <cellStyle name="40% - Accent2 4 4 2 2 2 2 3" xfId="41701"/>
    <cellStyle name="40% - Accent2 4 4 2 2 2 3" xfId="20688"/>
    <cellStyle name="40% - Accent2 4 4 2 2 2 3 2" xfId="48702"/>
    <cellStyle name="40% - Accent2 4 4 2 2 2 4" xfId="34698"/>
    <cellStyle name="40% - Accent2 4 4 2 2 3" xfId="10186"/>
    <cellStyle name="40% - Accent2 4 4 2 2 3 2" xfId="24190"/>
    <cellStyle name="40% - Accent2 4 4 2 2 3 2 2" xfId="52204"/>
    <cellStyle name="40% - Accent2 4 4 2 2 3 3" xfId="38200"/>
    <cellStyle name="40% - Accent2 4 4 2 2 4" xfId="17187"/>
    <cellStyle name="40% - Accent2 4 4 2 2 4 2" xfId="45201"/>
    <cellStyle name="40% - Accent2 4 4 2 2 5" xfId="31197"/>
    <cellStyle name="40% - Accent2 4 4 2 3" xfId="4928"/>
    <cellStyle name="40% - Accent2 4 4 2 3 2" xfId="11935"/>
    <cellStyle name="40% - Accent2 4 4 2 3 2 2" xfId="25939"/>
    <cellStyle name="40% - Accent2 4 4 2 3 2 2 2" xfId="53953"/>
    <cellStyle name="40% - Accent2 4 4 2 3 2 3" xfId="39949"/>
    <cellStyle name="40% - Accent2 4 4 2 3 3" xfId="18936"/>
    <cellStyle name="40% - Accent2 4 4 2 3 3 2" xfId="46950"/>
    <cellStyle name="40% - Accent2 4 4 2 3 4" xfId="32946"/>
    <cellStyle name="40% - Accent2 4 4 2 4" xfId="8434"/>
    <cellStyle name="40% - Accent2 4 4 2 4 2" xfId="22438"/>
    <cellStyle name="40% - Accent2 4 4 2 4 2 2" xfId="50452"/>
    <cellStyle name="40% - Accent2 4 4 2 4 3" xfId="36448"/>
    <cellStyle name="40% - Accent2 4 4 2 5" xfId="15435"/>
    <cellStyle name="40% - Accent2 4 4 2 5 2" xfId="43449"/>
    <cellStyle name="40% - Accent2 4 4 2 6" xfId="29445"/>
    <cellStyle name="40% - Accent2 4 4 3" xfId="2301"/>
    <cellStyle name="40% - Accent2 4 4 3 2" xfId="5805"/>
    <cellStyle name="40% - Accent2 4 4 3 2 2" xfId="12812"/>
    <cellStyle name="40% - Accent2 4 4 3 2 2 2" xfId="26816"/>
    <cellStyle name="40% - Accent2 4 4 3 2 2 2 2" xfId="54830"/>
    <cellStyle name="40% - Accent2 4 4 3 2 2 3" xfId="40826"/>
    <cellStyle name="40% - Accent2 4 4 3 2 3" xfId="19813"/>
    <cellStyle name="40% - Accent2 4 4 3 2 3 2" xfId="47827"/>
    <cellStyle name="40% - Accent2 4 4 3 2 4" xfId="33823"/>
    <cellStyle name="40% - Accent2 4 4 3 3" xfId="9311"/>
    <cellStyle name="40% - Accent2 4 4 3 3 2" xfId="23315"/>
    <cellStyle name="40% - Accent2 4 4 3 3 2 2" xfId="51329"/>
    <cellStyle name="40% - Accent2 4 4 3 3 3" xfId="37325"/>
    <cellStyle name="40% - Accent2 4 4 3 4" xfId="16312"/>
    <cellStyle name="40% - Accent2 4 4 3 4 2" xfId="44326"/>
    <cellStyle name="40% - Accent2 4 4 3 5" xfId="30322"/>
    <cellStyle name="40% - Accent2 4 4 4" xfId="4053"/>
    <cellStyle name="40% - Accent2 4 4 4 2" xfId="11060"/>
    <cellStyle name="40% - Accent2 4 4 4 2 2" xfId="25064"/>
    <cellStyle name="40% - Accent2 4 4 4 2 2 2" xfId="53078"/>
    <cellStyle name="40% - Accent2 4 4 4 2 3" xfId="39074"/>
    <cellStyle name="40% - Accent2 4 4 4 3" xfId="18061"/>
    <cellStyle name="40% - Accent2 4 4 4 3 2" xfId="46075"/>
    <cellStyle name="40% - Accent2 4 4 4 4" xfId="32071"/>
    <cellStyle name="40% - Accent2 4 4 5" xfId="7559"/>
    <cellStyle name="40% - Accent2 4 4 5 2" xfId="21563"/>
    <cellStyle name="40% - Accent2 4 4 5 2 2" xfId="49577"/>
    <cellStyle name="40% - Accent2 4 4 5 3" xfId="35573"/>
    <cellStyle name="40% - Accent2 4 4 6" xfId="14560"/>
    <cellStyle name="40% - Accent2 4 4 6 2" xfId="42574"/>
    <cellStyle name="40% - Accent2 4 4 7" xfId="28570"/>
    <cellStyle name="40% - Accent2 4 5" xfId="821"/>
    <cellStyle name="40% - Accent2 4 5 2" xfId="1699"/>
    <cellStyle name="40% - Accent2 4 5 2 2" xfId="3467"/>
    <cellStyle name="40% - Accent2 4 5 2 2 2" xfId="6971"/>
    <cellStyle name="40% - Accent2 4 5 2 2 2 2" xfId="13978"/>
    <cellStyle name="40% - Accent2 4 5 2 2 2 2 2" xfId="27982"/>
    <cellStyle name="40% - Accent2 4 5 2 2 2 2 2 2" xfId="55996"/>
    <cellStyle name="40% - Accent2 4 5 2 2 2 2 3" xfId="41992"/>
    <cellStyle name="40% - Accent2 4 5 2 2 2 3" xfId="20979"/>
    <cellStyle name="40% - Accent2 4 5 2 2 2 3 2" xfId="48993"/>
    <cellStyle name="40% - Accent2 4 5 2 2 2 4" xfId="34989"/>
    <cellStyle name="40% - Accent2 4 5 2 2 3" xfId="10477"/>
    <cellStyle name="40% - Accent2 4 5 2 2 3 2" xfId="24481"/>
    <cellStyle name="40% - Accent2 4 5 2 2 3 2 2" xfId="52495"/>
    <cellStyle name="40% - Accent2 4 5 2 2 3 3" xfId="38491"/>
    <cellStyle name="40% - Accent2 4 5 2 2 4" xfId="17478"/>
    <cellStyle name="40% - Accent2 4 5 2 2 4 2" xfId="45492"/>
    <cellStyle name="40% - Accent2 4 5 2 2 5" xfId="31488"/>
    <cellStyle name="40% - Accent2 4 5 2 3" xfId="5219"/>
    <cellStyle name="40% - Accent2 4 5 2 3 2" xfId="12226"/>
    <cellStyle name="40% - Accent2 4 5 2 3 2 2" xfId="26230"/>
    <cellStyle name="40% - Accent2 4 5 2 3 2 2 2" xfId="54244"/>
    <cellStyle name="40% - Accent2 4 5 2 3 2 3" xfId="40240"/>
    <cellStyle name="40% - Accent2 4 5 2 3 3" xfId="19227"/>
    <cellStyle name="40% - Accent2 4 5 2 3 3 2" xfId="47241"/>
    <cellStyle name="40% - Accent2 4 5 2 3 4" xfId="33237"/>
    <cellStyle name="40% - Accent2 4 5 2 4" xfId="8725"/>
    <cellStyle name="40% - Accent2 4 5 2 4 2" xfId="22729"/>
    <cellStyle name="40% - Accent2 4 5 2 4 2 2" xfId="50743"/>
    <cellStyle name="40% - Accent2 4 5 2 4 3" xfId="36739"/>
    <cellStyle name="40% - Accent2 4 5 2 5" xfId="15726"/>
    <cellStyle name="40% - Accent2 4 5 2 5 2" xfId="43740"/>
    <cellStyle name="40% - Accent2 4 5 2 6" xfId="29736"/>
    <cellStyle name="40% - Accent2 4 5 3" xfId="2592"/>
    <cellStyle name="40% - Accent2 4 5 3 2" xfId="6096"/>
    <cellStyle name="40% - Accent2 4 5 3 2 2" xfId="13103"/>
    <cellStyle name="40% - Accent2 4 5 3 2 2 2" xfId="27107"/>
    <cellStyle name="40% - Accent2 4 5 3 2 2 2 2" xfId="55121"/>
    <cellStyle name="40% - Accent2 4 5 3 2 2 3" xfId="41117"/>
    <cellStyle name="40% - Accent2 4 5 3 2 3" xfId="20104"/>
    <cellStyle name="40% - Accent2 4 5 3 2 3 2" xfId="48118"/>
    <cellStyle name="40% - Accent2 4 5 3 2 4" xfId="34114"/>
    <cellStyle name="40% - Accent2 4 5 3 3" xfId="9602"/>
    <cellStyle name="40% - Accent2 4 5 3 3 2" xfId="23606"/>
    <cellStyle name="40% - Accent2 4 5 3 3 2 2" xfId="51620"/>
    <cellStyle name="40% - Accent2 4 5 3 3 3" xfId="37616"/>
    <cellStyle name="40% - Accent2 4 5 3 4" xfId="16603"/>
    <cellStyle name="40% - Accent2 4 5 3 4 2" xfId="44617"/>
    <cellStyle name="40% - Accent2 4 5 3 5" xfId="30613"/>
    <cellStyle name="40% - Accent2 4 5 4" xfId="4344"/>
    <cellStyle name="40% - Accent2 4 5 4 2" xfId="11351"/>
    <cellStyle name="40% - Accent2 4 5 4 2 2" xfId="25355"/>
    <cellStyle name="40% - Accent2 4 5 4 2 2 2" xfId="53369"/>
    <cellStyle name="40% - Accent2 4 5 4 2 3" xfId="39365"/>
    <cellStyle name="40% - Accent2 4 5 4 3" xfId="18352"/>
    <cellStyle name="40% - Accent2 4 5 4 3 2" xfId="46366"/>
    <cellStyle name="40% - Accent2 4 5 4 4" xfId="32362"/>
    <cellStyle name="40% - Accent2 4 5 5" xfId="7850"/>
    <cellStyle name="40% - Accent2 4 5 5 2" xfId="21854"/>
    <cellStyle name="40% - Accent2 4 5 5 2 2" xfId="49868"/>
    <cellStyle name="40% - Accent2 4 5 5 3" xfId="35864"/>
    <cellStyle name="40% - Accent2 4 5 6" xfId="14851"/>
    <cellStyle name="40% - Accent2 4 5 6 2" xfId="42865"/>
    <cellStyle name="40% - Accent2 4 5 7" xfId="28861"/>
    <cellStyle name="40% - Accent2 4 6" xfId="1117"/>
    <cellStyle name="40% - Accent2 4 6 2" xfId="2885"/>
    <cellStyle name="40% - Accent2 4 6 2 2" xfId="6389"/>
    <cellStyle name="40% - Accent2 4 6 2 2 2" xfId="13396"/>
    <cellStyle name="40% - Accent2 4 6 2 2 2 2" xfId="27400"/>
    <cellStyle name="40% - Accent2 4 6 2 2 2 2 2" xfId="55414"/>
    <cellStyle name="40% - Accent2 4 6 2 2 2 3" xfId="41410"/>
    <cellStyle name="40% - Accent2 4 6 2 2 3" xfId="20397"/>
    <cellStyle name="40% - Accent2 4 6 2 2 3 2" xfId="48411"/>
    <cellStyle name="40% - Accent2 4 6 2 2 4" xfId="34407"/>
    <cellStyle name="40% - Accent2 4 6 2 3" xfId="9895"/>
    <cellStyle name="40% - Accent2 4 6 2 3 2" xfId="23899"/>
    <cellStyle name="40% - Accent2 4 6 2 3 2 2" xfId="51913"/>
    <cellStyle name="40% - Accent2 4 6 2 3 3" xfId="37909"/>
    <cellStyle name="40% - Accent2 4 6 2 4" xfId="16896"/>
    <cellStyle name="40% - Accent2 4 6 2 4 2" xfId="44910"/>
    <cellStyle name="40% - Accent2 4 6 2 5" xfId="30906"/>
    <cellStyle name="40% - Accent2 4 6 3" xfId="4637"/>
    <cellStyle name="40% - Accent2 4 6 3 2" xfId="11644"/>
    <cellStyle name="40% - Accent2 4 6 3 2 2" xfId="25648"/>
    <cellStyle name="40% - Accent2 4 6 3 2 2 2" xfId="53662"/>
    <cellStyle name="40% - Accent2 4 6 3 2 3" xfId="39658"/>
    <cellStyle name="40% - Accent2 4 6 3 3" xfId="18645"/>
    <cellStyle name="40% - Accent2 4 6 3 3 2" xfId="46659"/>
    <cellStyle name="40% - Accent2 4 6 3 4" xfId="32655"/>
    <cellStyle name="40% - Accent2 4 6 4" xfId="8143"/>
    <cellStyle name="40% - Accent2 4 6 4 2" xfId="22147"/>
    <cellStyle name="40% - Accent2 4 6 4 2 2" xfId="50161"/>
    <cellStyle name="40% - Accent2 4 6 4 3" xfId="36157"/>
    <cellStyle name="40% - Accent2 4 6 5" xfId="15144"/>
    <cellStyle name="40% - Accent2 4 6 5 2" xfId="43158"/>
    <cellStyle name="40% - Accent2 4 6 6" xfId="29154"/>
    <cellStyle name="40% - Accent2 4 7" xfId="2005"/>
    <cellStyle name="40% - Accent2 4 7 2" xfId="5514"/>
    <cellStyle name="40% - Accent2 4 7 2 2" xfId="12521"/>
    <cellStyle name="40% - Accent2 4 7 2 2 2" xfId="26525"/>
    <cellStyle name="40% - Accent2 4 7 2 2 2 2" xfId="54539"/>
    <cellStyle name="40% - Accent2 4 7 2 2 3" xfId="40535"/>
    <cellStyle name="40% - Accent2 4 7 2 3" xfId="19522"/>
    <cellStyle name="40% - Accent2 4 7 2 3 2" xfId="47536"/>
    <cellStyle name="40% - Accent2 4 7 2 4" xfId="33532"/>
    <cellStyle name="40% - Accent2 4 7 3" xfId="9020"/>
    <cellStyle name="40% - Accent2 4 7 3 2" xfId="23024"/>
    <cellStyle name="40% - Accent2 4 7 3 2 2" xfId="51038"/>
    <cellStyle name="40% - Accent2 4 7 3 3" xfId="37034"/>
    <cellStyle name="40% - Accent2 4 7 4" xfId="16021"/>
    <cellStyle name="40% - Accent2 4 7 4 2" xfId="44035"/>
    <cellStyle name="40% - Accent2 4 7 5" xfId="30031"/>
    <cellStyle name="40% - Accent2 4 8" xfId="3762"/>
    <cellStyle name="40% - Accent2 4 8 2" xfId="10769"/>
    <cellStyle name="40% - Accent2 4 8 2 2" xfId="24773"/>
    <cellStyle name="40% - Accent2 4 8 2 2 2" xfId="52787"/>
    <cellStyle name="40% - Accent2 4 8 2 3" xfId="38783"/>
    <cellStyle name="40% - Accent2 4 8 3" xfId="17770"/>
    <cellStyle name="40% - Accent2 4 8 3 2" xfId="45784"/>
    <cellStyle name="40% - Accent2 4 8 4" xfId="31780"/>
    <cellStyle name="40% - Accent2 4 9" xfId="7268"/>
    <cellStyle name="40% - Accent2 4 9 2" xfId="21272"/>
    <cellStyle name="40% - Accent2 4 9 2 2" xfId="49286"/>
    <cellStyle name="40% - Accent2 4 9 3" xfId="35282"/>
    <cellStyle name="40% - Accent2 5" xfId="285"/>
    <cellStyle name="40% - Accent2 5 2" xfId="578"/>
    <cellStyle name="40% - Accent2 5 2 2" xfId="1456"/>
    <cellStyle name="40% - Accent2 5 2 2 2" xfId="3224"/>
    <cellStyle name="40% - Accent2 5 2 2 2 2" xfId="6728"/>
    <cellStyle name="40% - Accent2 5 2 2 2 2 2" xfId="13735"/>
    <cellStyle name="40% - Accent2 5 2 2 2 2 2 2" xfId="27739"/>
    <cellStyle name="40% - Accent2 5 2 2 2 2 2 2 2" xfId="55753"/>
    <cellStyle name="40% - Accent2 5 2 2 2 2 2 3" xfId="41749"/>
    <cellStyle name="40% - Accent2 5 2 2 2 2 3" xfId="20736"/>
    <cellStyle name="40% - Accent2 5 2 2 2 2 3 2" xfId="48750"/>
    <cellStyle name="40% - Accent2 5 2 2 2 2 4" xfId="34746"/>
    <cellStyle name="40% - Accent2 5 2 2 2 3" xfId="10234"/>
    <cellStyle name="40% - Accent2 5 2 2 2 3 2" xfId="24238"/>
    <cellStyle name="40% - Accent2 5 2 2 2 3 2 2" xfId="52252"/>
    <cellStyle name="40% - Accent2 5 2 2 2 3 3" xfId="38248"/>
    <cellStyle name="40% - Accent2 5 2 2 2 4" xfId="17235"/>
    <cellStyle name="40% - Accent2 5 2 2 2 4 2" xfId="45249"/>
    <cellStyle name="40% - Accent2 5 2 2 2 5" xfId="31245"/>
    <cellStyle name="40% - Accent2 5 2 2 3" xfId="4976"/>
    <cellStyle name="40% - Accent2 5 2 2 3 2" xfId="11983"/>
    <cellStyle name="40% - Accent2 5 2 2 3 2 2" xfId="25987"/>
    <cellStyle name="40% - Accent2 5 2 2 3 2 2 2" xfId="54001"/>
    <cellStyle name="40% - Accent2 5 2 2 3 2 3" xfId="39997"/>
    <cellStyle name="40% - Accent2 5 2 2 3 3" xfId="18984"/>
    <cellStyle name="40% - Accent2 5 2 2 3 3 2" xfId="46998"/>
    <cellStyle name="40% - Accent2 5 2 2 3 4" xfId="32994"/>
    <cellStyle name="40% - Accent2 5 2 2 4" xfId="8482"/>
    <cellStyle name="40% - Accent2 5 2 2 4 2" xfId="22486"/>
    <cellStyle name="40% - Accent2 5 2 2 4 2 2" xfId="50500"/>
    <cellStyle name="40% - Accent2 5 2 2 4 3" xfId="36496"/>
    <cellStyle name="40% - Accent2 5 2 2 5" xfId="15483"/>
    <cellStyle name="40% - Accent2 5 2 2 5 2" xfId="43497"/>
    <cellStyle name="40% - Accent2 5 2 2 6" xfId="29493"/>
    <cellStyle name="40% - Accent2 5 2 3" xfId="2349"/>
    <cellStyle name="40% - Accent2 5 2 3 2" xfId="5853"/>
    <cellStyle name="40% - Accent2 5 2 3 2 2" xfId="12860"/>
    <cellStyle name="40% - Accent2 5 2 3 2 2 2" xfId="26864"/>
    <cellStyle name="40% - Accent2 5 2 3 2 2 2 2" xfId="54878"/>
    <cellStyle name="40% - Accent2 5 2 3 2 2 3" xfId="40874"/>
    <cellStyle name="40% - Accent2 5 2 3 2 3" xfId="19861"/>
    <cellStyle name="40% - Accent2 5 2 3 2 3 2" xfId="47875"/>
    <cellStyle name="40% - Accent2 5 2 3 2 4" xfId="33871"/>
    <cellStyle name="40% - Accent2 5 2 3 3" xfId="9359"/>
    <cellStyle name="40% - Accent2 5 2 3 3 2" xfId="23363"/>
    <cellStyle name="40% - Accent2 5 2 3 3 2 2" xfId="51377"/>
    <cellStyle name="40% - Accent2 5 2 3 3 3" xfId="37373"/>
    <cellStyle name="40% - Accent2 5 2 3 4" xfId="16360"/>
    <cellStyle name="40% - Accent2 5 2 3 4 2" xfId="44374"/>
    <cellStyle name="40% - Accent2 5 2 3 5" xfId="30370"/>
    <cellStyle name="40% - Accent2 5 2 4" xfId="4101"/>
    <cellStyle name="40% - Accent2 5 2 4 2" xfId="11108"/>
    <cellStyle name="40% - Accent2 5 2 4 2 2" xfId="25112"/>
    <cellStyle name="40% - Accent2 5 2 4 2 2 2" xfId="53126"/>
    <cellStyle name="40% - Accent2 5 2 4 2 3" xfId="39122"/>
    <cellStyle name="40% - Accent2 5 2 4 3" xfId="18109"/>
    <cellStyle name="40% - Accent2 5 2 4 3 2" xfId="46123"/>
    <cellStyle name="40% - Accent2 5 2 4 4" xfId="32119"/>
    <cellStyle name="40% - Accent2 5 2 5" xfId="7607"/>
    <cellStyle name="40% - Accent2 5 2 5 2" xfId="21611"/>
    <cellStyle name="40% - Accent2 5 2 5 2 2" xfId="49625"/>
    <cellStyle name="40% - Accent2 5 2 5 3" xfId="35621"/>
    <cellStyle name="40% - Accent2 5 2 6" xfId="14608"/>
    <cellStyle name="40% - Accent2 5 2 6 2" xfId="42622"/>
    <cellStyle name="40% - Accent2 5 2 7" xfId="28618"/>
    <cellStyle name="40% - Accent2 5 3" xfId="869"/>
    <cellStyle name="40% - Accent2 5 3 2" xfId="1747"/>
    <cellStyle name="40% - Accent2 5 3 2 2" xfId="3515"/>
    <cellStyle name="40% - Accent2 5 3 2 2 2" xfId="7019"/>
    <cellStyle name="40% - Accent2 5 3 2 2 2 2" xfId="14026"/>
    <cellStyle name="40% - Accent2 5 3 2 2 2 2 2" xfId="28030"/>
    <cellStyle name="40% - Accent2 5 3 2 2 2 2 2 2" xfId="56044"/>
    <cellStyle name="40% - Accent2 5 3 2 2 2 2 3" xfId="42040"/>
    <cellStyle name="40% - Accent2 5 3 2 2 2 3" xfId="21027"/>
    <cellStyle name="40% - Accent2 5 3 2 2 2 3 2" xfId="49041"/>
    <cellStyle name="40% - Accent2 5 3 2 2 2 4" xfId="35037"/>
    <cellStyle name="40% - Accent2 5 3 2 2 3" xfId="10525"/>
    <cellStyle name="40% - Accent2 5 3 2 2 3 2" xfId="24529"/>
    <cellStyle name="40% - Accent2 5 3 2 2 3 2 2" xfId="52543"/>
    <cellStyle name="40% - Accent2 5 3 2 2 3 3" xfId="38539"/>
    <cellStyle name="40% - Accent2 5 3 2 2 4" xfId="17526"/>
    <cellStyle name="40% - Accent2 5 3 2 2 4 2" xfId="45540"/>
    <cellStyle name="40% - Accent2 5 3 2 2 5" xfId="31536"/>
    <cellStyle name="40% - Accent2 5 3 2 3" xfId="5267"/>
    <cellStyle name="40% - Accent2 5 3 2 3 2" xfId="12274"/>
    <cellStyle name="40% - Accent2 5 3 2 3 2 2" xfId="26278"/>
    <cellStyle name="40% - Accent2 5 3 2 3 2 2 2" xfId="54292"/>
    <cellStyle name="40% - Accent2 5 3 2 3 2 3" xfId="40288"/>
    <cellStyle name="40% - Accent2 5 3 2 3 3" xfId="19275"/>
    <cellStyle name="40% - Accent2 5 3 2 3 3 2" xfId="47289"/>
    <cellStyle name="40% - Accent2 5 3 2 3 4" xfId="33285"/>
    <cellStyle name="40% - Accent2 5 3 2 4" xfId="8773"/>
    <cellStyle name="40% - Accent2 5 3 2 4 2" xfId="22777"/>
    <cellStyle name="40% - Accent2 5 3 2 4 2 2" xfId="50791"/>
    <cellStyle name="40% - Accent2 5 3 2 4 3" xfId="36787"/>
    <cellStyle name="40% - Accent2 5 3 2 5" xfId="15774"/>
    <cellStyle name="40% - Accent2 5 3 2 5 2" xfId="43788"/>
    <cellStyle name="40% - Accent2 5 3 2 6" xfId="29784"/>
    <cellStyle name="40% - Accent2 5 3 3" xfId="2640"/>
    <cellStyle name="40% - Accent2 5 3 3 2" xfId="6144"/>
    <cellStyle name="40% - Accent2 5 3 3 2 2" xfId="13151"/>
    <cellStyle name="40% - Accent2 5 3 3 2 2 2" xfId="27155"/>
    <cellStyle name="40% - Accent2 5 3 3 2 2 2 2" xfId="55169"/>
    <cellStyle name="40% - Accent2 5 3 3 2 2 3" xfId="41165"/>
    <cellStyle name="40% - Accent2 5 3 3 2 3" xfId="20152"/>
    <cellStyle name="40% - Accent2 5 3 3 2 3 2" xfId="48166"/>
    <cellStyle name="40% - Accent2 5 3 3 2 4" xfId="34162"/>
    <cellStyle name="40% - Accent2 5 3 3 3" xfId="9650"/>
    <cellStyle name="40% - Accent2 5 3 3 3 2" xfId="23654"/>
    <cellStyle name="40% - Accent2 5 3 3 3 2 2" xfId="51668"/>
    <cellStyle name="40% - Accent2 5 3 3 3 3" xfId="37664"/>
    <cellStyle name="40% - Accent2 5 3 3 4" xfId="16651"/>
    <cellStyle name="40% - Accent2 5 3 3 4 2" xfId="44665"/>
    <cellStyle name="40% - Accent2 5 3 3 5" xfId="30661"/>
    <cellStyle name="40% - Accent2 5 3 4" xfId="4392"/>
    <cellStyle name="40% - Accent2 5 3 4 2" xfId="11399"/>
    <cellStyle name="40% - Accent2 5 3 4 2 2" xfId="25403"/>
    <cellStyle name="40% - Accent2 5 3 4 2 2 2" xfId="53417"/>
    <cellStyle name="40% - Accent2 5 3 4 2 3" xfId="39413"/>
    <cellStyle name="40% - Accent2 5 3 4 3" xfId="18400"/>
    <cellStyle name="40% - Accent2 5 3 4 3 2" xfId="46414"/>
    <cellStyle name="40% - Accent2 5 3 4 4" xfId="32410"/>
    <cellStyle name="40% - Accent2 5 3 5" xfId="7898"/>
    <cellStyle name="40% - Accent2 5 3 5 2" xfId="21902"/>
    <cellStyle name="40% - Accent2 5 3 5 2 2" xfId="49916"/>
    <cellStyle name="40% - Accent2 5 3 5 3" xfId="35912"/>
    <cellStyle name="40% - Accent2 5 3 6" xfId="14899"/>
    <cellStyle name="40% - Accent2 5 3 6 2" xfId="42913"/>
    <cellStyle name="40% - Accent2 5 3 7" xfId="28909"/>
    <cellStyle name="40% - Accent2 5 4" xfId="1165"/>
    <cellStyle name="40% - Accent2 5 4 2" xfId="2933"/>
    <cellStyle name="40% - Accent2 5 4 2 2" xfId="6437"/>
    <cellStyle name="40% - Accent2 5 4 2 2 2" xfId="13444"/>
    <cellStyle name="40% - Accent2 5 4 2 2 2 2" xfId="27448"/>
    <cellStyle name="40% - Accent2 5 4 2 2 2 2 2" xfId="55462"/>
    <cellStyle name="40% - Accent2 5 4 2 2 2 3" xfId="41458"/>
    <cellStyle name="40% - Accent2 5 4 2 2 3" xfId="20445"/>
    <cellStyle name="40% - Accent2 5 4 2 2 3 2" xfId="48459"/>
    <cellStyle name="40% - Accent2 5 4 2 2 4" xfId="34455"/>
    <cellStyle name="40% - Accent2 5 4 2 3" xfId="9943"/>
    <cellStyle name="40% - Accent2 5 4 2 3 2" xfId="23947"/>
    <cellStyle name="40% - Accent2 5 4 2 3 2 2" xfId="51961"/>
    <cellStyle name="40% - Accent2 5 4 2 3 3" xfId="37957"/>
    <cellStyle name="40% - Accent2 5 4 2 4" xfId="16944"/>
    <cellStyle name="40% - Accent2 5 4 2 4 2" xfId="44958"/>
    <cellStyle name="40% - Accent2 5 4 2 5" xfId="30954"/>
    <cellStyle name="40% - Accent2 5 4 3" xfId="4685"/>
    <cellStyle name="40% - Accent2 5 4 3 2" xfId="11692"/>
    <cellStyle name="40% - Accent2 5 4 3 2 2" xfId="25696"/>
    <cellStyle name="40% - Accent2 5 4 3 2 2 2" xfId="53710"/>
    <cellStyle name="40% - Accent2 5 4 3 2 3" xfId="39706"/>
    <cellStyle name="40% - Accent2 5 4 3 3" xfId="18693"/>
    <cellStyle name="40% - Accent2 5 4 3 3 2" xfId="46707"/>
    <cellStyle name="40% - Accent2 5 4 3 4" xfId="32703"/>
    <cellStyle name="40% - Accent2 5 4 4" xfId="8191"/>
    <cellStyle name="40% - Accent2 5 4 4 2" xfId="22195"/>
    <cellStyle name="40% - Accent2 5 4 4 2 2" xfId="50209"/>
    <cellStyle name="40% - Accent2 5 4 4 3" xfId="36205"/>
    <cellStyle name="40% - Accent2 5 4 5" xfId="15192"/>
    <cellStyle name="40% - Accent2 5 4 5 2" xfId="43206"/>
    <cellStyle name="40% - Accent2 5 4 6" xfId="29202"/>
    <cellStyle name="40% - Accent2 5 5" xfId="2058"/>
    <cellStyle name="40% - Accent2 5 5 2" xfId="5562"/>
    <cellStyle name="40% - Accent2 5 5 2 2" xfId="12569"/>
    <cellStyle name="40% - Accent2 5 5 2 2 2" xfId="26573"/>
    <cellStyle name="40% - Accent2 5 5 2 2 2 2" xfId="54587"/>
    <cellStyle name="40% - Accent2 5 5 2 2 3" xfId="40583"/>
    <cellStyle name="40% - Accent2 5 5 2 3" xfId="19570"/>
    <cellStyle name="40% - Accent2 5 5 2 3 2" xfId="47584"/>
    <cellStyle name="40% - Accent2 5 5 2 4" xfId="33580"/>
    <cellStyle name="40% - Accent2 5 5 3" xfId="9068"/>
    <cellStyle name="40% - Accent2 5 5 3 2" xfId="23072"/>
    <cellStyle name="40% - Accent2 5 5 3 2 2" xfId="51086"/>
    <cellStyle name="40% - Accent2 5 5 3 3" xfId="37082"/>
    <cellStyle name="40% - Accent2 5 5 4" xfId="16069"/>
    <cellStyle name="40% - Accent2 5 5 4 2" xfId="44083"/>
    <cellStyle name="40% - Accent2 5 5 5" xfId="30079"/>
    <cellStyle name="40% - Accent2 5 6" xfId="3810"/>
    <cellStyle name="40% - Accent2 5 6 2" xfId="10817"/>
    <cellStyle name="40% - Accent2 5 6 2 2" xfId="24821"/>
    <cellStyle name="40% - Accent2 5 6 2 2 2" xfId="52835"/>
    <cellStyle name="40% - Accent2 5 6 2 3" xfId="38831"/>
    <cellStyle name="40% - Accent2 5 6 3" xfId="17818"/>
    <cellStyle name="40% - Accent2 5 6 3 2" xfId="45832"/>
    <cellStyle name="40% - Accent2 5 6 4" xfId="31828"/>
    <cellStyle name="40% - Accent2 5 7" xfId="7316"/>
    <cellStyle name="40% - Accent2 5 7 2" xfId="21320"/>
    <cellStyle name="40% - Accent2 5 7 2 2" xfId="49334"/>
    <cellStyle name="40% - Accent2 5 7 3" xfId="35330"/>
    <cellStyle name="40% - Accent2 5 8" xfId="14317"/>
    <cellStyle name="40% - Accent2 5 8 2" xfId="42331"/>
    <cellStyle name="40% - Accent2 5 9" xfId="28327"/>
    <cellStyle name="40% - Accent2 6" xfId="384"/>
    <cellStyle name="40% - Accent2 6 2" xfId="675"/>
    <cellStyle name="40% - Accent2 6 2 2" xfId="1553"/>
    <cellStyle name="40% - Accent2 6 2 2 2" xfId="3321"/>
    <cellStyle name="40% - Accent2 6 2 2 2 2" xfId="6825"/>
    <cellStyle name="40% - Accent2 6 2 2 2 2 2" xfId="13832"/>
    <cellStyle name="40% - Accent2 6 2 2 2 2 2 2" xfId="27836"/>
    <cellStyle name="40% - Accent2 6 2 2 2 2 2 2 2" xfId="55850"/>
    <cellStyle name="40% - Accent2 6 2 2 2 2 2 3" xfId="41846"/>
    <cellStyle name="40% - Accent2 6 2 2 2 2 3" xfId="20833"/>
    <cellStyle name="40% - Accent2 6 2 2 2 2 3 2" xfId="48847"/>
    <cellStyle name="40% - Accent2 6 2 2 2 2 4" xfId="34843"/>
    <cellStyle name="40% - Accent2 6 2 2 2 3" xfId="10331"/>
    <cellStyle name="40% - Accent2 6 2 2 2 3 2" xfId="24335"/>
    <cellStyle name="40% - Accent2 6 2 2 2 3 2 2" xfId="52349"/>
    <cellStyle name="40% - Accent2 6 2 2 2 3 3" xfId="38345"/>
    <cellStyle name="40% - Accent2 6 2 2 2 4" xfId="17332"/>
    <cellStyle name="40% - Accent2 6 2 2 2 4 2" xfId="45346"/>
    <cellStyle name="40% - Accent2 6 2 2 2 5" xfId="31342"/>
    <cellStyle name="40% - Accent2 6 2 2 3" xfId="5073"/>
    <cellStyle name="40% - Accent2 6 2 2 3 2" xfId="12080"/>
    <cellStyle name="40% - Accent2 6 2 2 3 2 2" xfId="26084"/>
    <cellStyle name="40% - Accent2 6 2 2 3 2 2 2" xfId="54098"/>
    <cellStyle name="40% - Accent2 6 2 2 3 2 3" xfId="40094"/>
    <cellStyle name="40% - Accent2 6 2 2 3 3" xfId="19081"/>
    <cellStyle name="40% - Accent2 6 2 2 3 3 2" xfId="47095"/>
    <cellStyle name="40% - Accent2 6 2 2 3 4" xfId="33091"/>
    <cellStyle name="40% - Accent2 6 2 2 4" xfId="8579"/>
    <cellStyle name="40% - Accent2 6 2 2 4 2" xfId="22583"/>
    <cellStyle name="40% - Accent2 6 2 2 4 2 2" xfId="50597"/>
    <cellStyle name="40% - Accent2 6 2 2 4 3" xfId="36593"/>
    <cellStyle name="40% - Accent2 6 2 2 5" xfId="15580"/>
    <cellStyle name="40% - Accent2 6 2 2 5 2" xfId="43594"/>
    <cellStyle name="40% - Accent2 6 2 2 6" xfId="29590"/>
    <cellStyle name="40% - Accent2 6 2 3" xfId="2446"/>
    <cellStyle name="40% - Accent2 6 2 3 2" xfId="5950"/>
    <cellStyle name="40% - Accent2 6 2 3 2 2" xfId="12957"/>
    <cellStyle name="40% - Accent2 6 2 3 2 2 2" xfId="26961"/>
    <cellStyle name="40% - Accent2 6 2 3 2 2 2 2" xfId="54975"/>
    <cellStyle name="40% - Accent2 6 2 3 2 2 3" xfId="40971"/>
    <cellStyle name="40% - Accent2 6 2 3 2 3" xfId="19958"/>
    <cellStyle name="40% - Accent2 6 2 3 2 3 2" xfId="47972"/>
    <cellStyle name="40% - Accent2 6 2 3 2 4" xfId="33968"/>
    <cellStyle name="40% - Accent2 6 2 3 3" xfId="9456"/>
    <cellStyle name="40% - Accent2 6 2 3 3 2" xfId="23460"/>
    <cellStyle name="40% - Accent2 6 2 3 3 2 2" xfId="51474"/>
    <cellStyle name="40% - Accent2 6 2 3 3 3" xfId="37470"/>
    <cellStyle name="40% - Accent2 6 2 3 4" xfId="16457"/>
    <cellStyle name="40% - Accent2 6 2 3 4 2" xfId="44471"/>
    <cellStyle name="40% - Accent2 6 2 3 5" xfId="30467"/>
    <cellStyle name="40% - Accent2 6 2 4" xfId="4198"/>
    <cellStyle name="40% - Accent2 6 2 4 2" xfId="11205"/>
    <cellStyle name="40% - Accent2 6 2 4 2 2" xfId="25209"/>
    <cellStyle name="40% - Accent2 6 2 4 2 2 2" xfId="53223"/>
    <cellStyle name="40% - Accent2 6 2 4 2 3" xfId="39219"/>
    <cellStyle name="40% - Accent2 6 2 4 3" xfId="18206"/>
    <cellStyle name="40% - Accent2 6 2 4 3 2" xfId="46220"/>
    <cellStyle name="40% - Accent2 6 2 4 4" xfId="32216"/>
    <cellStyle name="40% - Accent2 6 2 5" xfId="7704"/>
    <cellStyle name="40% - Accent2 6 2 5 2" xfId="21708"/>
    <cellStyle name="40% - Accent2 6 2 5 2 2" xfId="49722"/>
    <cellStyle name="40% - Accent2 6 2 5 3" xfId="35718"/>
    <cellStyle name="40% - Accent2 6 2 6" xfId="14705"/>
    <cellStyle name="40% - Accent2 6 2 6 2" xfId="42719"/>
    <cellStyle name="40% - Accent2 6 2 7" xfId="28715"/>
    <cellStyle name="40% - Accent2 6 3" xfId="966"/>
    <cellStyle name="40% - Accent2 6 3 2" xfId="1844"/>
    <cellStyle name="40% - Accent2 6 3 2 2" xfId="3612"/>
    <cellStyle name="40% - Accent2 6 3 2 2 2" xfId="7116"/>
    <cellStyle name="40% - Accent2 6 3 2 2 2 2" xfId="14123"/>
    <cellStyle name="40% - Accent2 6 3 2 2 2 2 2" xfId="28127"/>
    <cellStyle name="40% - Accent2 6 3 2 2 2 2 2 2" xfId="56141"/>
    <cellStyle name="40% - Accent2 6 3 2 2 2 2 3" xfId="42137"/>
    <cellStyle name="40% - Accent2 6 3 2 2 2 3" xfId="21124"/>
    <cellStyle name="40% - Accent2 6 3 2 2 2 3 2" xfId="49138"/>
    <cellStyle name="40% - Accent2 6 3 2 2 2 4" xfId="35134"/>
    <cellStyle name="40% - Accent2 6 3 2 2 3" xfId="10622"/>
    <cellStyle name="40% - Accent2 6 3 2 2 3 2" xfId="24626"/>
    <cellStyle name="40% - Accent2 6 3 2 2 3 2 2" xfId="52640"/>
    <cellStyle name="40% - Accent2 6 3 2 2 3 3" xfId="38636"/>
    <cellStyle name="40% - Accent2 6 3 2 2 4" xfId="17623"/>
    <cellStyle name="40% - Accent2 6 3 2 2 4 2" xfId="45637"/>
    <cellStyle name="40% - Accent2 6 3 2 2 5" xfId="31633"/>
    <cellStyle name="40% - Accent2 6 3 2 3" xfId="5364"/>
    <cellStyle name="40% - Accent2 6 3 2 3 2" xfId="12371"/>
    <cellStyle name="40% - Accent2 6 3 2 3 2 2" xfId="26375"/>
    <cellStyle name="40% - Accent2 6 3 2 3 2 2 2" xfId="54389"/>
    <cellStyle name="40% - Accent2 6 3 2 3 2 3" xfId="40385"/>
    <cellStyle name="40% - Accent2 6 3 2 3 3" xfId="19372"/>
    <cellStyle name="40% - Accent2 6 3 2 3 3 2" xfId="47386"/>
    <cellStyle name="40% - Accent2 6 3 2 3 4" xfId="33382"/>
    <cellStyle name="40% - Accent2 6 3 2 4" xfId="8870"/>
    <cellStyle name="40% - Accent2 6 3 2 4 2" xfId="22874"/>
    <cellStyle name="40% - Accent2 6 3 2 4 2 2" xfId="50888"/>
    <cellStyle name="40% - Accent2 6 3 2 4 3" xfId="36884"/>
    <cellStyle name="40% - Accent2 6 3 2 5" xfId="15871"/>
    <cellStyle name="40% - Accent2 6 3 2 5 2" xfId="43885"/>
    <cellStyle name="40% - Accent2 6 3 2 6" xfId="29881"/>
    <cellStyle name="40% - Accent2 6 3 3" xfId="2737"/>
    <cellStyle name="40% - Accent2 6 3 3 2" xfId="6241"/>
    <cellStyle name="40% - Accent2 6 3 3 2 2" xfId="13248"/>
    <cellStyle name="40% - Accent2 6 3 3 2 2 2" xfId="27252"/>
    <cellStyle name="40% - Accent2 6 3 3 2 2 2 2" xfId="55266"/>
    <cellStyle name="40% - Accent2 6 3 3 2 2 3" xfId="41262"/>
    <cellStyle name="40% - Accent2 6 3 3 2 3" xfId="20249"/>
    <cellStyle name="40% - Accent2 6 3 3 2 3 2" xfId="48263"/>
    <cellStyle name="40% - Accent2 6 3 3 2 4" xfId="34259"/>
    <cellStyle name="40% - Accent2 6 3 3 3" xfId="9747"/>
    <cellStyle name="40% - Accent2 6 3 3 3 2" xfId="23751"/>
    <cellStyle name="40% - Accent2 6 3 3 3 2 2" xfId="51765"/>
    <cellStyle name="40% - Accent2 6 3 3 3 3" xfId="37761"/>
    <cellStyle name="40% - Accent2 6 3 3 4" xfId="16748"/>
    <cellStyle name="40% - Accent2 6 3 3 4 2" xfId="44762"/>
    <cellStyle name="40% - Accent2 6 3 3 5" xfId="30758"/>
    <cellStyle name="40% - Accent2 6 3 4" xfId="4489"/>
    <cellStyle name="40% - Accent2 6 3 4 2" xfId="11496"/>
    <cellStyle name="40% - Accent2 6 3 4 2 2" xfId="25500"/>
    <cellStyle name="40% - Accent2 6 3 4 2 2 2" xfId="53514"/>
    <cellStyle name="40% - Accent2 6 3 4 2 3" xfId="39510"/>
    <cellStyle name="40% - Accent2 6 3 4 3" xfId="18497"/>
    <cellStyle name="40% - Accent2 6 3 4 3 2" xfId="46511"/>
    <cellStyle name="40% - Accent2 6 3 4 4" xfId="32507"/>
    <cellStyle name="40% - Accent2 6 3 5" xfId="7995"/>
    <cellStyle name="40% - Accent2 6 3 5 2" xfId="21999"/>
    <cellStyle name="40% - Accent2 6 3 5 2 2" xfId="50013"/>
    <cellStyle name="40% - Accent2 6 3 5 3" xfId="36009"/>
    <cellStyle name="40% - Accent2 6 3 6" xfId="14996"/>
    <cellStyle name="40% - Accent2 6 3 6 2" xfId="43010"/>
    <cellStyle name="40% - Accent2 6 3 7" xfId="29006"/>
    <cellStyle name="40% - Accent2 6 4" xfId="1262"/>
    <cellStyle name="40% - Accent2 6 4 2" xfId="3030"/>
    <cellStyle name="40% - Accent2 6 4 2 2" xfId="6534"/>
    <cellStyle name="40% - Accent2 6 4 2 2 2" xfId="13541"/>
    <cellStyle name="40% - Accent2 6 4 2 2 2 2" xfId="27545"/>
    <cellStyle name="40% - Accent2 6 4 2 2 2 2 2" xfId="55559"/>
    <cellStyle name="40% - Accent2 6 4 2 2 2 3" xfId="41555"/>
    <cellStyle name="40% - Accent2 6 4 2 2 3" xfId="20542"/>
    <cellStyle name="40% - Accent2 6 4 2 2 3 2" xfId="48556"/>
    <cellStyle name="40% - Accent2 6 4 2 2 4" xfId="34552"/>
    <cellStyle name="40% - Accent2 6 4 2 3" xfId="10040"/>
    <cellStyle name="40% - Accent2 6 4 2 3 2" xfId="24044"/>
    <cellStyle name="40% - Accent2 6 4 2 3 2 2" xfId="52058"/>
    <cellStyle name="40% - Accent2 6 4 2 3 3" xfId="38054"/>
    <cellStyle name="40% - Accent2 6 4 2 4" xfId="17041"/>
    <cellStyle name="40% - Accent2 6 4 2 4 2" xfId="45055"/>
    <cellStyle name="40% - Accent2 6 4 2 5" xfId="31051"/>
    <cellStyle name="40% - Accent2 6 4 3" xfId="4782"/>
    <cellStyle name="40% - Accent2 6 4 3 2" xfId="11789"/>
    <cellStyle name="40% - Accent2 6 4 3 2 2" xfId="25793"/>
    <cellStyle name="40% - Accent2 6 4 3 2 2 2" xfId="53807"/>
    <cellStyle name="40% - Accent2 6 4 3 2 3" xfId="39803"/>
    <cellStyle name="40% - Accent2 6 4 3 3" xfId="18790"/>
    <cellStyle name="40% - Accent2 6 4 3 3 2" xfId="46804"/>
    <cellStyle name="40% - Accent2 6 4 3 4" xfId="32800"/>
    <cellStyle name="40% - Accent2 6 4 4" xfId="8288"/>
    <cellStyle name="40% - Accent2 6 4 4 2" xfId="22292"/>
    <cellStyle name="40% - Accent2 6 4 4 2 2" xfId="50306"/>
    <cellStyle name="40% - Accent2 6 4 4 3" xfId="36302"/>
    <cellStyle name="40% - Accent2 6 4 5" xfId="15289"/>
    <cellStyle name="40% - Accent2 6 4 5 2" xfId="43303"/>
    <cellStyle name="40% - Accent2 6 4 6" xfId="29299"/>
    <cellStyle name="40% - Accent2 6 5" xfId="2155"/>
    <cellStyle name="40% - Accent2 6 5 2" xfId="5659"/>
    <cellStyle name="40% - Accent2 6 5 2 2" xfId="12666"/>
    <cellStyle name="40% - Accent2 6 5 2 2 2" xfId="26670"/>
    <cellStyle name="40% - Accent2 6 5 2 2 2 2" xfId="54684"/>
    <cellStyle name="40% - Accent2 6 5 2 2 3" xfId="40680"/>
    <cellStyle name="40% - Accent2 6 5 2 3" xfId="19667"/>
    <cellStyle name="40% - Accent2 6 5 2 3 2" xfId="47681"/>
    <cellStyle name="40% - Accent2 6 5 2 4" xfId="33677"/>
    <cellStyle name="40% - Accent2 6 5 3" xfId="9165"/>
    <cellStyle name="40% - Accent2 6 5 3 2" xfId="23169"/>
    <cellStyle name="40% - Accent2 6 5 3 2 2" xfId="51183"/>
    <cellStyle name="40% - Accent2 6 5 3 3" xfId="37179"/>
    <cellStyle name="40% - Accent2 6 5 4" xfId="16166"/>
    <cellStyle name="40% - Accent2 6 5 4 2" xfId="44180"/>
    <cellStyle name="40% - Accent2 6 5 5" xfId="30176"/>
    <cellStyle name="40% - Accent2 6 6" xfId="3907"/>
    <cellStyle name="40% - Accent2 6 6 2" xfId="10914"/>
    <cellStyle name="40% - Accent2 6 6 2 2" xfId="24918"/>
    <cellStyle name="40% - Accent2 6 6 2 2 2" xfId="52932"/>
    <cellStyle name="40% - Accent2 6 6 2 3" xfId="38928"/>
    <cellStyle name="40% - Accent2 6 6 3" xfId="17915"/>
    <cellStyle name="40% - Accent2 6 6 3 2" xfId="45929"/>
    <cellStyle name="40% - Accent2 6 6 4" xfId="31925"/>
    <cellStyle name="40% - Accent2 6 7" xfId="7413"/>
    <cellStyle name="40% - Accent2 6 7 2" xfId="21417"/>
    <cellStyle name="40% - Accent2 6 7 2 2" xfId="49431"/>
    <cellStyle name="40% - Accent2 6 7 3" xfId="35427"/>
    <cellStyle name="40% - Accent2 6 8" xfId="14414"/>
    <cellStyle name="40% - Accent2 6 8 2" xfId="42428"/>
    <cellStyle name="40% - Accent2 6 9" xfId="28424"/>
    <cellStyle name="40% - Accent2 7" xfId="481"/>
    <cellStyle name="40% - Accent2 7 2" xfId="1359"/>
    <cellStyle name="40% - Accent2 7 2 2" xfId="3127"/>
    <cellStyle name="40% - Accent2 7 2 2 2" xfId="6631"/>
    <cellStyle name="40% - Accent2 7 2 2 2 2" xfId="13638"/>
    <cellStyle name="40% - Accent2 7 2 2 2 2 2" xfId="27642"/>
    <cellStyle name="40% - Accent2 7 2 2 2 2 2 2" xfId="55656"/>
    <cellStyle name="40% - Accent2 7 2 2 2 2 3" xfId="41652"/>
    <cellStyle name="40% - Accent2 7 2 2 2 3" xfId="20639"/>
    <cellStyle name="40% - Accent2 7 2 2 2 3 2" xfId="48653"/>
    <cellStyle name="40% - Accent2 7 2 2 2 4" xfId="34649"/>
    <cellStyle name="40% - Accent2 7 2 2 3" xfId="10137"/>
    <cellStyle name="40% - Accent2 7 2 2 3 2" xfId="24141"/>
    <cellStyle name="40% - Accent2 7 2 2 3 2 2" xfId="52155"/>
    <cellStyle name="40% - Accent2 7 2 2 3 3" xfId="38151"/>
    <cellStyle name="40% - Accent2 7 2 2 4" xfId="17138"/>
    <cellStyle name="40% - Accent2 7 2 2 4 2" xfId="45152"/>
    <cellStyle name="40% - Accent2 7 2 2 5" xfId="31148"/>
    <cellStyle name="40% - Accent2 7 2 3" xfId="4879"/>
    <cellStyle name="40% - Accent2 7 2 3 2" xfId="11886"/>
    <cellStyle name="40% - Accent2 7 2 3 2 2" xfId="25890"/>
    <cellStyle name="40% - Accent2 7 2 3 2 2 2" xfId="53904"/>
    <cellStyle name="40% - Accent2 7 2 3 2 3" xfId="39900"/>
    <cellStyle name="40% - Accent2 7 2 3 3" xfId="18887"/>
    <cellStyle name="40% - Accent2 7 2 3 3 2" xfId="46901"/>
    <cellStyle name="40% - Accent2 7 2 3 4" xfId="32897"/>
    <cellStyle name="40% - Accent2 7 2 4" xfId="8385"/>
    <cellStyle name="40% - Accent2 7 2 4 2" xfId="22389"/>
    <cellStyle name="40% - Accent2 7 2 4 2 2" xfId="50403"/>
    <cellStyle name="40% - Accent2 7 2 4 3" xfId="36399"/>
    <cellStyle name="40% - Accent2 7 2 5" xfId="15386"/>
    <cellStyle name="40% - Accent2 7 2 5 2" xfId="43400"/>
    <cellStyle name="40% - Accent2 7 2 6" xfId="29396"/>
    <cellStyle name="40% - Accent2 7 3" xfId="2252"/>
    <cellStyle name="40% - Accent2 7 3 2" xfId="5756"/>
    <cellStyle name="40% - Accent2 7 3 2 2" xfId="12763"/>
    <cellStyle name="40% - Accent2 7 3 2 2 2" xfId="26767"/>
    <cellStyle name="40% - Accent2 7 3 2 2 2 2" xfId="54781"/>
    <cellStyle name="40% - Accent2 7 3 2 2 3" xfId="40777"/>
    <cellStyle name="40% - Accent2 7 3 2 3" xfId="19764"/>
    <cellStyle name="40% - Accent2 7 3 2 3 2" xfId="47778"/>
    <cellStyle name="40% - Accent2 7 3 2 4" xfId="33774"/>
    <cellStyle name="40% - Accent2 7 3 3" xfId="9262"/>
    <cellStyle name="40% - Accent2 7 3 3 2" xfId="23266"/>
    <cellStyle name="40% - Accent2 7 3 3 2 2" xfId="51280"/>
    <cellStyle name="40% - Accent2 7 3 3 3" xfId="37276"/>
    <cellStyle name="40% - Accent2 7 3 4" xfId="16263"/>
    <cellStyle name="40% - Accent2 7 3 4 2" xfId="44277"/>
    <cellStyle name="40% - Accent2 7 3 5" xfId="30273"/>
    <cellStyle name="40% - Accent2 7 4" xfId="4004"/>
    <cellStyle name="40% - Accent2 7 4 2" xfId="11011"/>
    <cellStyle name="40% - Accent2 7 4 2 2" xfId="25015"/>
    <cellStyle name="40% - Accent2 7 4 2 2 2" xfId="53029"/>
    <cellStyle name="40% - Accent2 7 4 2 3" xfId="39025"/>
    <cellStyle name="40% - Accent2 7 4 3" xfId="18012"/>
    <cellStyle name="40% - Accent2 7 4 3 2" xfId="46026"/>
    <cellStyle name="40% - Accent2 7 4 4" xfId="32022"/>
    <cellStyle name="40% - Accent2 7 5" xfId="7510"/>
    <cellStyle name="40% - Accent2 7 5 2" xfId="21514"/>
    <cellStyle name="40% - Accent2 7 5 2 2" xfId="49528"/>
    <cellStyle name="40% - Accent2 7 5 3" xfId="35524"/>
    <cellStyle name="40% - Accent2 7 6" xfId="14511"/>
    <cellStyle name="40% - Accent2 7 6 2" xfId="42525"/>
    <cellStyle name="40% - Accent2 7 7" xfId="28521"/>
    <cellStyle name="40% - Accent2 8" xfId="772"/>
    <cellStyle name="40% - Accent2 8 2" xfId="1650"/>
    <cellStyle name="40% - Accent2 8 2 2" xfId="3418"/>
    <cellStyle name="40% - Accent2 8 2 2 2" xfId="6922"/>
    <cellStyle name="40% - Accent2 8 2 2 2 2" xfId="13929"/>
    <cellStyle name="40% - Accent2 8 2 2 2 2 2" xfId="27933"/>
    <cellStyle name="40% - Accent2 8 2 2 2 2 2 2" xfId="55947"/>
    <cellStyle name="40% - Accent2 8 2 2 2 2 3" xfId="41943"/>
    <cellStyle name="40% - Accent2 8 2 2 2 3" xfId="20930"/>
    <cellStyle name="40% - Accent2 8 2 2 2 3 2" xfId="48944"/>
    <cellStyle name="40% - Accent2 8 2 2 2 4" xfId="34940"/>
    <cellStyle name="40% - Accent2 8 2 2 3" xfId="10428"/>
    <cellStyle name="40% - Accent2 8 2 2 3 2" xfId="24432"/>
    <cellStyle name="40% - Accent2 8 2 2 3 2 2" xfId="52446"/>
    <cellStyle name="40% - Accent2 8 2 2 3 3" xfId="38442"/>
    <cellStyle name="40% - Accent2 8 2 2 4" xfId="17429"/>
    <cellStyle name="40% - Accent2 8 2 2 4 2" xfId="45443"/>
    <cellStyle name="40% - Accent2 8 2 2 5" xfId="31439"/>
    <cellStyle name="40% - Accent2 8 2 3" xfId="5170"/>
    <cellStyle name="40% - Accent2 8 2 3 2" xfId="12177"/>
    <cellStyle name="40% - Accent2 8 2 3 2 2" xfId="26181"/>
    <cellStyle name="40% - Accent2 8 2 3 2 2 2" xfId="54195"/>
    <cellStyle name="40% - Accent2 8 2 3 2 3" xfId="40191"/>
    <cellStyle name="40% - Accent2 8 2 3 3" xfId="19178"/>
    <cellStyle name="40% - Accent2 8 2 3 3 2" xfId="47192"/>
    <cellStyle name="40% - Accent2 8 2 3 4" xfId="33188"/>
    <cellStyle name="40% - Accent2 8 2 4" xfId="8676"/>
    <cellStyle name="40% - Accent2 8 2 4 2" xfId="22680"/>
    <cellStyle name="40% - Accent2 8 2 4 2 2" xfId="50694"/>
    <cellStyle name="40% - Accent2 8 2 4 3" xfId="36690"/>
    <cellStyle name="40% - Accent2 8 2 5" xfId="15677"/>
    <cellStyle name="40% - Accent2 8 2 5 2" xfId="43691"/>
    <cellStyle name="40% - Accent2 8 2 6" xfId="29687"/>
    <cellStyle name="40% - Accent2 8 3" xfId="2543"/>
    <cellStyle name="40% - Accent2 8 3 2" xfId="6047"/>
    <cellStyle name="40% - Accent2 8 3 2 2" xfId="13054"/>
    <cellStyle name="40% - Accent2 8 3 2 2 2" xfId="27058"/>
    <cellStyle name="40% - Accent2 8 3 2 2 2 2" xfId="55072"/>
    <cellStyle name="40% - Accent2 8 3 2 2 3" xfId="41068"/>
    <cellStyle name="40% - Accent2 8 3 2 3" xfId="20055"/>
    <cellStyle name="40% - Accent2 8 3 2 3 2" xfId="48069"/>
    <cellStyle name="40% - Accent2 8 3 2 4" xfId="34065"/>
    <cellStyle name="40% - Accent2 8 3 3" xfId="9553"/>
    <cellStyle name="40% - Accent2 8 3 3 2" xfId="23557"/>
    <cellStyle name="40% - Accent2 8 3 3 2 2" xfId="51571"/>
    <cellStyle name="40% - Accent2 8 3 3 3" xfId="37567"/>
    <cellStyle name="40% - Accent2 8 3 4" xfId="16554"/>
    <cellStyle name="40% - Accent2 8 3 4 2" xfId="44568"/>
    <cellStyle name="40% - Accent2 8 3 5" xfId="30564"/>
    <cellStyle name="40% - Accent2 8 4" xfId="4295"/>
    <cellStyle name="40% - Accent2 8 4 2" xfId="11302"/>
    <cellStyle name="40% - Accent2 8 4 2 2" xfId="25306"/>
    <cellStyle name="40% - Accent2 8 4 2 2 2" xfId="53320"/>
    <cellStyle name="40% - Accent2 8 4 2 3" xfId="39316"/>
    <cellStyle name="40% - Accent2 8 4 3" xfId="18303"/>
    <cellStyle name="40% - Accent2 8 4 3 2" xfId="46317"/>
    <cellStyle name="40% - Accent2 8 4 4" xfId="32313"/>
    <cellStyle name="40% - Accent2 8 5" xfId="7801"/>
    <cellStyle name="40% - Accent2 8 5 2" xfId="21805"/>
    <cellStyle name="40% - Accent2 8 5 2 2" xfId="49819"/>
    <cellStyle name="40% - Accent2 8 5 3" xfId="35815"/>
    <cellStyle name="40% - Accent2 8 6" xfId="14802"/>
    <cellStyle name="40% - Accent2 8 6 2" xfId="42816"/>
    <cellStyle name="40% - Accent2 8 7" xfId="28812"/>
    <cellStyle name="40% - Accent2 9" xfId="1065"/>
    <cellStyle name="40% - Accent2 9 2" xfId="2836"/>
    <cellStyle name="40% - Accent2 9 2 2" xfId="6340"/>
    <cellStyle name="40% - Accent2 9 2 2 2" xfId="13347"/>
    <cellStyle name="40% - Accent2 9 2 2 2 2" xfId="27351"/>
    <cellStyle name="40% - Accent2 9 2 2 2 2 2" xfId="55365"/>
    <cellStyle name="40% - Accent2 9 2 2 2 3" xfId="41361"/>
    <cellStyle name="40% - Accent2 9 2 2 3" xfId="20348"/>
    <cellStyle name="40% - Accent2 9 2 2 3 2" xfId="48362"/>
    <cellStyle name="40% - Accent2 9 2 2 4" xfId="34358"/>
    <cellStyle name="40% - Accent2 9 2 3" xfId="9846"/>
    <cellStyle name="40% - Accent2 9 2 3 2" xfId="23850"/>
    <cellStyle name="40% - Accent2 9 2 3 2 2" xfId="51864"/>
    <cellStyle name="40% - Accent2 9 2 3 3" xfId="37860"/>
    <cellStyle name="40% - Accent2 9 2 4" xfId="16847"/>
    <cellStyle name="40% - Accent2 9 2 4 2" xfId="44861"/>
    <cellStyle name="40% - Accent2 9 2 5" xfId="30857"/>
    <cellStyle name="40% - Accent2 9 3" xfId="4588"/>
    <cellStyle name="40% - Accent2 9 3 2" xfId="11595"/>
    <cellStyle name="40% - Accent2 9 3 2 2" xfId="25599"/>
    <cellStyle name="40% - Accent2 9 3 2 2 2" xfId="53613"/>
    <cellStyle name="40% - Accent2 9 3 2 3" xfId="39609"/>
    <cellStyle name="40% - Accent2 9 3 3" xfId="18596"/>
    <cellStyle name="40% - Accent2 9 3 3 2" xfId="46610"/>
    <cellStyle name="40% - Accent2 9 3 4" xfId="32606"/>
    <cellStyle name="40% - Accent2 9 4" xfId="8094"/>
    <cellStyle name="40% - Accent2 9 4 2" xfId="22098"/>
    <cellStyle name="40% - Accent2 9 4 2 2" xfId="50112"/>
    <cellStyle name="40% - Accent2 9 4 3" xfId="36108"/>
    <cellStyle name="40% - Accent2 9 5" xfId="15095"/>
    <cellStyle name="40% - Accent2 9 5 2" xfId="43109"/>
    <cellStyle name="40% - Accent2 9 6" xfId="29105"/>
    <cellStyle name="40% - Accent3" xfId="56421" builtinId="39" customBuiltin="1"/>
    <cellStyle name="40% - Accent3 10" xfId="1946"/>
    <cellStyle name="40% - Accent3 10 2" xfId="5465"/>
    <cellStyle name="40% - Accent3 10 2 2" xfId="12472"/>
    <cellStyle name="40% - Accent3 10 2 2 2" xfId="26476"/>
    <cellStyle name="40% - Accent3 10 2 2 2 2" xfId="54490"/>
    <cellStyle name="40% - Accent3 10 2 2 3" xfId="40486"/>
    <cellStyle name="40% - Accent3 10 2 3" xfId="19473"/>
    <cellStyle name="40% - Accent3 10 2 3 2" xfId="47487"/>
    <cellStyle name="40% - Accent3 10 2 4" xfId="33483"/>
    <cellStyle name="40% - Accent3 10 3" xfId="8971"/>
    <cellStyle name="40% - Accent3 10 3 2" xfId="22975"/>
    <cellStyle name="40% - Accent3 10 3 2 2" xfId="50989"/>
    <cellStyle name="40% - Accent3 10 3 3" xfId="36985"/>
    <cellStyle name="40% - Accent3 10 4" xfId="15972"/>
    <cellStyle name="40% - Accent3 10 4 2" xfId="43986"/>
    <cellStyle name="40% - Accent3 10 5" xfId="29982"/>
    <cellStyle name="40% - Accent3 11" xfId="3712"/>
    <cellStyle name="40% - Accent3 11 2" xfId="10722"/>
    <cellStyle name="40% - Accent3 11 2 2" xfId="24726"/>
    <cellStyle name="40% - Accent3 11 2 2 2" xfId="52740"/>
    <cellStyle name="40% - Accent3 11 2 3" xfId="38736"/>
    <cellStyle name="40% - Accent3 11 3" xfId="17723"/>
    <cellStyle name="40% - Accent3 11 3 2" xfId="45737"/>
    <cellStyle name="40% - Accent3 11 4" xfId="31733"/>
    <cellStyle name="40% - Accent3 12" xfId="7218"/>
    <cellStyle name="40% - Accent3 12 2" xfId="21225"/>
    <cellStyle name="40% - Accent3 12 2 2" xfId="49239"/>
    <cellStyle name="40% - Accent3 12 3" xfId="35235"/>
    <cellStyle name="40% - Accent3 13" xfId="14222"/>
    <cellStyle name="40% - Accent3 13 2" xfId="42236"/>
    <cellStyle name="40% - Accent3 14" xfId="28231"/>
    <cellStyle name="40% - Accent3 15" xfId="56312"/>
    <cellStyle name="40% - Accent3 16" xfId="76"/>
    <cellStyle name="40% - Accent3 2" xfId="190"/>
    <cellStyle name="40% - Accent3 2 10" xfId="7253"/>
    <cellStyle name="40% - Accent3 2 10 2" xfId="21257"/>
    <cellStyle name="40% - Accent3 2 10 2 2" xfId="49271"/>
    <cellStyle name="40% - Accent3 2 10 3" xfId="35267"/>
    <cellStyle name="40% - Accent3 2 11" xfId="14254"/>
    <cellStyle name="40% - Accent3 2 11 2" xfId="42268"/>
    <cellStyle name="40% - Accent3 2 12" xfId="28264"/>
    <cellStyle name="40% - Accent3 2 13" xfId="56245"/>
    <cellStyle name="40% - Accent3 2 14" xfId="56283"/>
    <cellStyle name="40% - Accent3 2 15" xfId="56329"/>
    <cellStyle name="40% - Accent3 2 2" xfId="245"/>
    <cellStyle name="40% - Accent3 2 2 10" xfId="14303"/>
    <cellStyle name="40% - Accent3 2 2 10 2" xfId="42317"/>
    <cellStyle name="40% - Accent3 2 2 11" xfId="28313"/>
    <cellStyle name="40% - Accent3 2 2 2" xfId="370"/>
    <cellStyle name="40% - Accent3 2 2 2 2" xfId="661"/>
    <cellStyle name="40% - Accent3 2 2 2 2 2" xfId="1539"/>
    <cellStyle name="40% - Accent3 2 2 2 2 2 2" xfId="3307"/>
    <cellStyle name="40% - Accent3 2 2 2 2 2 2 2" xfId="6811"/>
    <cellStyle name="40% - Accent3 2 2 2 2 2 2 2 2" xfId="13818"/>
    <cellStyle name="40% - Accent3 2 2 2 2 2 2 2 2 2" xfId="27822"/>
    <cellStyle name="40% - Accent3 2 2 2 2 2 2 2 2 2 2" xfId="55836"/>
    <cellStyle name="40% - Accent3 2 2 2 2 2 2 2 2 3" xfId="41832"/>
    <cellStyle name="40% - Accent3 2 2 2 2 2 2 2 3" xfId="20819"/>
    <cellStyle name="40% - Accent3 2 2 2 2 2 2 2 3 2" xfId="48833"/>
    <cellStyle name="40% - Accent3 2 2 2 2 2 2 2 4" xfId="34829"/>
    <cellStyle name="40% - Accent3 2 2 2 2 2 2 3" xfId="10317"/>
    <cellStyle name="40% - Accent3 2 2 2 2 2 2 3 2" xfId="24321"/>
    <cellStyle name="40% - Accent3 2 2 2 2 2 2 3 2 2" xfId="52335"/>
    <cellStyle name="40% - Accent3 2 2 2 2 2 2 3 3" xfId="38331"/>
    <cellStyle name="40% - Accent3 2 2 2 2 2 2 4" xfId="17318"/>
    <cellStyle name="40% - Accent3 2 2 2 2 2 2 4 2" xfId="45332"/>
    <cellStyle name="40% - Accent3 2 2 2 2 2 2 5" xfId="31328"/>
    <cellStyle name="40% - Accent3 2 2 2 2 2 3" xfId="5059"/>
    <cellStyle name="40% - Accent3 2 2 2 2 2 3 2" xfId="12066"/>
    <cellStyle name="40% - Accent3 2 2 2 2 2 3 2 2" xfId="26070"/>
    <cellStyle name="40% - Accent3 2 2 2 2 2 3 2 2 2" xfId="54084"/>
    <cellStyle name="40% - Accent3 2 2 2 2 2 3 2 3" xfId="40080"/>
    <cellStyle name="40% - Accent3 2 2 2 2 2 3 3" xfId="19067"/>
    <cellStyle name="40% - Accent3 2 2 2 2 2 3 3 2" xfId="47081"/>
    <cellStyle name="40% - Accent3 2 2 2 2 2 3 4" xfId="33077"/>
    <cellStyle name="40% - Accent3 2 2 2 2 2 4" xfId="8565"/>
    <cellStyle name="40% - Accent3 2 2 2 2 2 4 2" xfId="22569"/>
    <cellStyle name="40% - Accent3 2 2 2 2 2 4 2 2" xfId="50583"/>
    <cellStyle name="40% - Accent3 2 2 2 2 2 4 3" xfId="36579"/>
    <cellStyle name="40% - Accent3 2 2 2 2 2 5" xfId="15566"/>
    <cellStyle name="40% - Accent3 2 2 2 2 2 5 2" xfId="43580"/>
    <cellStyle name="40% - Accent3 2 2 2 2 2 6" xfId="29576"/>
    <cellStyle name="40% - Accent3 2 2 2 2 3" xfId="2432"/>
    <cellStyle name="40% - Accent3 2 2 2 2 3 2" xfId="5936"/>
    <cellStyle name="40% - Accent3 2 2 2 2 3 2 2" xfId="12943"/>
    <cellStyle name="40% - Accent3 2 2 2 2 3 2 2 2" xfId="26947"/>
    <cellStyle name="40% - Accent3 2 2 2 2 3 2 2 2 2" xfId="54961"/>
    <cellStyle name="40% - Accent3 2 2 2 2 3 2 2 3" xfId="40957"/>
    <cellStyle name="40% - Accent3 2 2 2 2 3 2 3" xfId="19944"/>
    <cellStyle name="40% - Accent3 2 2 2 2 3 2 3 2" xfId="47958"/>
    <cellStyle name="40% - Accent3 2 2 2 2 3 2 4" xfId="33954"/>
    <cellStyle name="40% - Accent3 2 2 2 2 3 3" xfId="9442"/>
    <cellStyle name="40% - Accent3 2 2 2 2 3 3 2" xfId="23446"/>
    <cellStyle name="40% - Accent3 2 2 2 2 3 3 2 2" xfId="51460"/>
    <cellStyle name="40% - Accent3 2 2 2 2 3 3 3" xfId="37456"/>
    <cellStyle name="40% - Accent3 2 2 2 2 3 4" xfId="16443"/>
    <cellStyle name="40% - Accent3 2 2 2 2 3 4 2" xfId="44457"/>
    <cellStyle name="40% - Accent3 2 2 2 2 3 5" xfId="30453"/>
    <cellStyle name="40% - Accent3 2 2 2 2 4" xfId="4184"/>
    <cellStyle name="40% - Accent3 2 2 2 2 4 2" xfId="11191"/>
    <cellStyle name="40% - Accent3 2 2 2 2 4 2 2" xfId="25195"/>
    <cellStyle name="40% - Accent3 2 2 2 2 4 2 2 2" xfId="53209"/>
    <cellStyle name="40% - Accent3 2 2 2 2 4 2 3" xfId="39205"/>
    <cellStyle name="40% - Accent3 2 2 2 2 4 3" xfId="18192"/>
    <cellStyle name="40% - Accent3 2 2 2 2 4 3 2" xfId="46206"/>
    <cellStyle name="40% - Accent3 2 2 2 2 4 4" xfId="32202"/>
    <cellStyle name="40% - Accent3 2 2 2 2 5" xfId="7690"/>
    <cellStyle name="40% - Accent3 2 2 2 2 5 2" xfId="21694"/>
    <cellStyle name="40% - Accent3 2 2 2 2 5 2 2" xfId="49708"/>
    <cellStyle name="40% - Accent3 2 2 2 2 5 3" xfId="35704"/>
    <cellStyle name="40% - Accent3 2 2 2 2 6" xfId="14691"/>
    <cellStyle name="40% - Accent3 2 2 2 2 6 2" xfId="42705"/>
    <cellStyle name="40% - Accent3 2 2 2 2 7" xfId="28701"/>
    <cellStyle name="40% - Accent3 2 2 2 3" xfId="952"/>
    <cellStyle name="40% - Accent3 2 2 2 3 2" xfId="1830"/>
    <cellStyle name="40% - Accent3 2 2 2 3 2 2" xfId="3598"/>
    <cellStyle name="40% - Accent3 2 2 2 3 2 2 2" xfId="7102"/>
    <cellStyle name="40% - Accent3 2 2 2 3 2 2 2 2" xfId="14109"/>
    <cellStyle name="40% - Accent3 2 2 2 3 2 2 2 2 2" xfId="28113"/>
    <cellStyle name="40% - Accent3 2 2 2 3 2 2 2 2 2 2" xfId="56127"/>
    <cellStyle name="40% - Accent3 2 2 2 3 2 2 2 2 3" xfId="42123"/>
    <cellStyle name="40% - Accent3 2 2 2 3 2 2 2 3" xfId="21110"/>
    <cellStyle name="40% - Accent3 2 2 2 3 2 2 2 3 2" xfId="49124"/>
    <cellStyle name="40% - Accent3 2 2 2 3 2 2 2 4" xfId="35120"/>
    <cellStyle name="40% - Accent3 2 2 2 3 2 2 3" xfId="10608"/>
    <cellStyle name="40% - Accent3 2 2 2 3 2 2 3 2" xfId="24612"/>
    <cellStyle name="40% - Accent3 2 2 2 3 2 2 3 2 2" xfId="52626"/>
    <cellStyle name="40% - Accent3 2 2 2 3 2 2 3 3" xfId="38622"/>
    <cellStyle name="40% - Accent3 2 2 2 3 2 2 4" xfId="17609"/>
    <cellStyle name="40% - Accent3 2 2 2 3 2 2 4 2" xfId="45623"/>
    <cellStyle name="40% - Accent3 2 2 2 3 2 2 5" xfId="31619"/>
    <cellStyle name="40% - Accent3 2 2 2 3 2 3" xfId="5350"/>
    <cellStyle name="40% - Accent3 2 2 2 3 2 3 2" xfId="12357"/>
    <cellStyle name="40% - Accent3 2 2 2 3 2 3 2 2" xfId="26361"/>
    <cellStyle name="40% - Accent3 2 2 2 3 2 3 2 2 2" xfId="54375"/>
    <cellStyle name="40% - Accent3 2 2 2 3 2 3 2 3" xfId="40371"/>
    <cellStyle name="40% - Accent3 2 2 2 3 2 3 3" xfId="19358"/>
    <cellStyle name="40% - Accent3 2 2 2 3 2 3 3 2" xfId="47372"/>
    <cellStyle name="40% - Accent3 2 2 2 3 2 3 4" xfId="33368"/>
    <cellStyle name="40% - Accent3 2 2 2 3 2 4" xfId="8856"/>
    <cellStyle name="40% - Accent3 2 2 2 3 2 4 2" xfId="22860"/>
    <cellStyle name="40% - Accent3 2 2 2 3 2 4 2 2" xfId="50874"/>
    <cellStyle name="40% - Accent3 2 2 2 3 2 4 3" xfId="36870"/>
    <cellStyle name="40% - Accent3 2 2 2 3 2 5" xfId="15857"/>
    <cellStyle name="40% - Accent3 2 2 2 3 2 5 2" xfId="43871"/>
    <cellStyle name="40% - Accent3 2 2 2 3 2 6" xfId="29867"/>
    <cellStyle name="40% - Accent3 2 2 2 3 3" xfId="2723"/>
    <cellStyle name="40% - Accent3 2 2 2 3 3 2" xfId="6227"/>
    <cellStyle name="40% - Accent3 2 2 2 3 3 2 2" xfId="13234"/>
    <cellStyle name="40% - Accent3 2 2 2 3 3 2 2 2" xfId="27238"/>
    <cellStyle name="40% - Accent3 2 2 2 3 3 2 2 2 2" xfId="55252"/>
    <cellStyle name="40% - Accent3 2 2 2 3 3 2 2 3" xfId="41248"/>
    <cellStyle name="40% - Accent3 2 2 2 3 3 2 3" xfId="20235"/>
    <cellStyle name="40% - Accent3 2 2 2 3 3 2 3 2" xfId="48249"/>
    <cellStyle name="40% - Accent3 2 2 2 3 3 2 4" xfId="34245"/>
    <cellStyle name="40% - Accent3 2 2 2 3 3 3" xfId="9733"/>
    <cellStyle name="40% - Accent3 2 2 2 3 3 3 2" xfId="23737"/>
    <cellStyle name="40% - Accent3 2 2 2 3 3 3 2 2" xfId="51751"/>
    <cellStyle name="40% - Accent3 2 2 2 3 3 3 3" xfId="37747"/>
    <cellStyle name="40% - Accent3 2 2 2 3 3 4" xfId="16734"/>
    <cellStyle name="40% - Accent3 2 2 2 3 3 4 2" xfId="44748"/>
    <cellStyle name="40% - Accent3 2 2 2 3 3 5" xfId="30744"/>
    <cellStyle name="40% - Accent3 2 2 2 3 4" xfId="4475"/>
    <cellStyle name="40% - Accent3 2 2 2 3 4 2" xfId="11482"/>
    <cellStyle name="40% - Accent3 2 2 2 3 4 2 2" xfId="25486"/>
    <cellStyle name="40% - Accent3 2 2 2 3 4 2 2 2" xfId="53500"/>
    <cellStyle name="40% - Accent3 2 2 2 3 4 2 3" xfId="39496"/>
    <cellStyle name="40% - Accent3 2 2 2 3 4 3" xfId="18483"/>
    <cellStyle name="40% - Accent3 2 2 2 3 4 3 2" xfId="46497"/>
    <cellStyle name="40% - Accent3 2 2 2 3 4 4" xfId="32493"/>
    <cellStyle name="40% - Accent3 2 2 2 3 5" xfId="7981"/>
    <cellStyle name="40% - Accent3 2 2 2 3 5 2" xfId="21985"/>
    <cellStyle name="40% - Accent3 2 2 2 3 5 2 2" xfId="49999"/>
    <cellStyle name="40% - Accent3 2 2 2 3 5 3" xfId="35995"/>
    <cellStyle name="40% - Accent3 2 2 2 3 6" xfId="14982"/>
    <cellStyle name="40% - Accent3 2 2 2 3 6 2" xfId="42996"/>
    <cellStyle name="40% - Accent3 2 2 2 3 7" xfId="28992"/>
    <cellStyle name="40% - Accent3 2 2 2 4" xfId="1248"/>
    <cellStyle name="40% - Accent3 2 2 2 4 2" xfId="3016"/>
    <cellStyle name="40% - Accent3 2 2 2 4 2 2" xfId="6520"/>
    <cellStyle name="40% - Accent3 2 2 2 4 2 2 2" xfId="13527"/>
    <cellStyle name="40% - Accent3 2 2 2 4 2 2 2 2" xfId="27531"/>
    <cellStyle name="40% - Accent3 2 2 2 4 2 2 2 2 2" xfId="55545"/>
    <cellStyle name="40% - Accent3 2 2 2 4 2 2 2 3" xfId="41541"/>
    <cellStyle name="40% - Accent3 2 2 2 4 2 2 3" xfId="20528"/>
    <cellStyle name="40% - Accent3 2 2 2 4 2 2 3 2" xfId="48542"/>
    <cellStyle name="40% - Accent3 2 2 2 4 2 2 4" xfId="34538"/>
    <cellStyle name="40% - Accent3 2 2 2 4 2 3" xfId="10026"/>
    <cellStyle name="40% - Accent3 2 2 2 4 2 3 2" xfId="24030"/>
    <cellStyle name="40% - Accent3 2 2 2 4 2 3 2 2" xfId="52044"/>
    <cellStyle name="40% - Accent3 2 2 2 4 2 3 3" xfId="38040"/>
    <cellStyle name="40% - Accent3 2 2 2 4 2 4" xfId="17027"/>
    <cellStyle name="40% - Accent3 2 2 2 4 2 4 2" xfId="45041"/>
    <cellStyle name="40% - Accent3 2 2 2 4 2 5" xfId="31037"/>
    <cellStyle name="40% - Accent3 2 2 2 4 3" xfId="4768"/>
    <cellStyle name="40% - Accent3 2 2 2 4 3 2" xfId="11775"/>
    <cellStyle name="40% - Accent3 2 2 2 4 3 2 2" xfId="25779"/>
    <cellStyle name="40% - Accent3 2 2 2 4 3 2 2 2" xfId="53793"/>
    <cellStyle name="40% - Accent3 2 2 2 4 3 2 3" xfId="39789"/>
    <cellStyle name="40% - Accent3 2 2 2 4 3 3" xfId="18776"/>
    <cellStyle name="40% - Accent3 2 2 2 4 3 3 2" xfId="46790"/>
    <cellStyle name="40% - Accent3 2 2 2 4 3 4" xfId="32786"/>
    <cellStyle name="40% - Accent3 2 2 2 4 4" xfId="8274"/>
    <cellStyle name="40% - Accent3 2 2 2 4 4 2" xfId="22278"/>
    <cellStyle name="40% - Accent3 2 2 2 4 4 2 2" xfId="50292"/>
    <cellStyle name="40% - Accent3 2 2 2 4 4 3" xfId="36288"/>
    <cellStyle name="40% - Accent3 2 2 2 4 5" xfId="15275"/>
    <cellStyle name="40% - Accent3 2 2 2 4 5 2" xfId="43289"/>
    <cellStyle name="40% - Accent3 2 2 2 4 6" xfId="29285"/>
    <cellStyle name="40% - Accent3 2 2 2 5" xfId="2141"/>
    <cellStyle name="40% - Accent3 2 2 2 5 2" xfId="5645"/>
    <cellStyle name="40% - Accent3 2 2 2 5 2 2" xfId="12652"/>
    <cellStyle name="40% - Accent3 2 2 2 5 2 2 2" xfId="26656"/>
    <cellStyle name="40% - Accent3 2 2 2 5 2 2 2 2" xfId="54670"/>
    <cellStyle name="40% - Accent3 2 2 2 5 2 2 3" xfId="40666"/>
    <cellStyle name="40% - Accent3 2 2 2 5 2 3" xfId="19653"/>
    <cellStyle name="40% - Accent3 2 2 2 5 2 3 2" xfId="47667"/>
    <cellStyle name="40% - Accent3 2 2 2 5 2 4" xfId="33663"/>
    <cellStyle name="40% - Accent3 2 2 2 5 3" xfId="9151"/>
    <cellStyle name="40% - Accent3 2 2 2 5 3 2" xfId="23155"/>
    <cellStyle name="40% - Accent3 2 2 2 5 3 2 2" xfId="51169"/>
    <cellStyle name="40% - Accent3 2 2 2 5 3 3" xfId="37165"/>
    <cellStyle name="40% - Accent3 2 2 2 5 4" xfId="16152"/>
    <cellStyle name="40% - Accent3 2 2 2 5 4 2" xfId="44166"/>
    <cellStyle name="40% - Accent3 2 2 2 5 5" xfId="30162"/>
    <cellStyle name="40% - Accent3 2 2 2 6" xfId="3893"/>
    <cellStyle name="40% - Accent3 2 2 2 6 2" xfId="10900"/>
    <cellStyle name="40% - Accent3 2 2 2 6 2 2" xfId="24904"/>
    <cellStyle name="40% - Accent3 2 2 2 6 2 2 2" xfId="52918"/>
    <cellStyle name="40% - Accent3 2 2 2 6 2 3" xfId="38914"/>
    <cellStyle name="40% - Accent3 2 2 2 6 3" xfId="17901"/>
    <cellStyle name="40% - Accent3 2 2 2 6 3 2" xfId="45915"/>
    <cellStyle name="40% - Accent3 2 2 2 6 4" xfId="31911"/>
    <cellStyle name="40% - Accent3 2 2 2 7" xfId="7399"/>
    <cellStyle name="40% - Accent3 2 2 2 7 2" xfId="21403"/>
    <cellStyle name="40% - Accent3 2 2 2 7 2 2" xfId="49417"/>
    <cellStyle name="40% - Accent3 2 2 2 7 3" xfId="35413"/>
    <cellStyle name="40% - Accent3 2 2 2 8" xfId="14400"/>
    <cellStyle name="40% - Accent3 2 2 2 8 2" xfId="42414"/>
    <cellStyle name="40% - Accent3 2 2 2 9" xfId="28410"/>
    <cellStyle name="40% - Accent3 2 2 3" xfId="467"/>
    <cellStyle name="40% - Accent3 2 2 3 2" xfId="758"/>
    <cellStyle name="40% - Accent3 2 2 3 2 2" xfId="1636"/>
    <cellStyle name="40% - Accent3 2 2 3 2 2 2" xfId="3404"/>
    <cellStyle name="40% - Accent3 2 2 3 2 2 2 2" xfId="6908"/>
    <cellStyle name="40% - Accent3 2 2 3 2 2 2 2 2" xfId="13915"/>
    <cellStyle name="40% - Accent3 2 2 3 2 2 2 2 2 2" xfId="27919"/>
    <cellStyle name="40% - Accent3 2 2 3 2 2 2 2 2 2 2" xfId="55933"/>
    <cellStyle name="40% - Accent3 2 2 3 2 2 2 2 2 3" xfId="41929"/>
    <cellStyle name="40% - Accent3 2 2 3 2 2 2 2 3" xfId="20916"/>
    <cellStyle name="40% - Accent3 2 2 3 2 2 2 2 3 2" xfId="48930"/>
    <cellStyle name="40% - Accent3 2 2 3 2 2 2 2 4" xfId="34926"/>
    <cellStyle name="40% - Accent3 2 2 3 2 2 2 3" xfId="10414"/>
    <cellStyle name="40% - Accent3 2 2 3 2 2 2 3 2" xfId="24418"/>
    <cellStyle name="40% - Accent3 2 2 3 2 2 2 3 2 2" xfId="52432"/>
    <cellStyle name="40% - Accent3 2 2 3 2 2 2 3 3" xfId="38428"/>
    <cellStyle name="40% - Accent3 2 2 3 2 2 2 4" xfId="17415"/>
    <cellStyle name="40% - Accent3 2 2 3 2 2 2 4 2" xfId="45429"/>
    <cellStyle name="40% - Accent3 2 2 3 2 2 2 5" xfId="31425"/>
    <cellStyle name="40% - Accent3 2 2 3 2 2 3" xfId="5156"/>
    <cellStyle name="40% - Accent3 2 2 3 2 2 3 2" xfId="12163"/>
    <cellStyle name="40% - Accent3 2 2 3 2 2 3 2 2" xfId="26167"/>
    <cellStyle name="40% - Accent3 2 2 3 2 2 3 2 2 2" xfId="54181"/>
    <cellStyle name="40% - Accent3 2 2 3 2 2 3 2 3" xfId="40177"/>
    <cellStyle name="40% - Accent3 2 2 3 2 2 3 3" xfId="19164"/>
    <cellStyle name="40% - Accent3 2 2 3 2 2 3 3 2" xfId="47178"/>
    <cellStyle name="40% - Accent3 2 2 3 2 2 3 4" xfId="33174"/>
    <cellStyle name="40% - Accent3 2 2 3 2 2 4" xfId="8662"/>
    <cellStyle name="40% - Accent3 2 2 3 2 2 4 2" xfId="22666"/>
    <cellStyle name="40% - Accent3 2 2 3 2 2 4 2 2" xfId="50680"/>
    <cellStyle name="40% - Accent3 2 2 3 2 2 4 3" xfId="36676"/>
    <cellStyle name="40% - Accent3 2 2 3 2 2 5" xfId="15663"/>
    <cellStyle name="40% - Accent3 2 2 3 2 2 5 2" xfId="43677"/>
    <cellStyle name="40% - Accent3 2 2 3 2 2 6" xfId="29673"/>
    <cellStyle name="40% - Accent3 2 2 3 2 3" xfId="2529"/>
    <cellStyle name="40% - Accent3 2 2 3 2 3 2" xfId="6033"/>
    <cellStyle name="40% - Accent3 2 2 3 2 3 2 2" xfId="13040"/>
    <cellStyle name="40% - Accent3 2 2 3 2 3 2 2 2" xfId="27044"/>
    <cellStyle name="40% - Accent3 2 2 3 2 3 2 2 2 2" xfId="55058"/>
    <cellStyle name="40% - Accent3 2 2 3 2 3 2 2 3" xfId="41054"/>
    <cellStyle name="40% - Accent3 2 2 3 2 3 2 3" xfId="20041"/>
    <cellStyle name="40% - Accent3 2 2 3 2 3 2 3 2" xfId="48055"/>
    <cellStyle name="40% - Accent3 2 2 3 2 3 2 4" xfId="34051"/>
    <cellStyle name="40% - Accent3 2 2 3 2 3 3" xfId="9539"/>
    <cellStyle name="40% - Accent3 2 2 3 2 3 3 2" xfId="23543"/>
    <cellStyle name="40% - Accent3 2 2 3 2 3 3 2 2" xfId="51557"/>
    <cellStyle name="40% - Accent3 2 2 3 2 3 3 3" xfId="37553"/>
    <cellStyle name="40% - Accent3 2 2 3 2 3 4" xfId="16540"/>
    <cellStyle name="40% - Accent3 2 2 3 2 3 4 2" xfId="44554"/>
    <cellStyle name="40% - Accent3 2 2 3 2 3 5" xfId="30550"/>
    <cellStyle name="40% - Accent3 2 2 3 2 4" xfId="4281"/>
    <cellStyle name="40% - Accent3 2 2 3 2 4 2" xfId="11288"/>
    <cellStyle name="40% - Accent3 2 2 3 2 4 2 2" xfId="25292"/>
    <cellStyle name="40% - Accent3 2 2 3 2 4 2 2 2" xfId="53306"/>
    <cellStyle name="40% - Accent3 2 2 3 2 4 2 3" xfId="39302"/>
    <cellStyle name="40% - Accent3 2 2 3 2 4 3" xfId="18289"/>
    <cellStyle name="40% - Accent3 2 2 3 2 4 3 2" xfId="46303"/>
    <cellStyle name="40% - Accent3 2 2 3 2 4 4" xfId="32299"/>
    <cellStyle name="40% - Accent3 2 2 3 2 5" xfId="7787"/>
    <cellStyle name="40% - Accent3 2 2 3 2 5 2" xfId="21791"/>
    <cellStyle name="40% - Accent3 2 2 3 2 5 2 2" xfId="49805"/>
    <cellStyle name="40% - Accent3 2 2 3 2 5 3" xfId="35801"/>
    <cellStyle name="40% - Accent3 2 2 3 2 6" xfId="14788"/>
    <cellStyle name="40% - Accent3 2 2 3 2 6 2" xfId="42802"/>
    <cellStyle name="40% - Accent3 2 2 3 2 7" xfId="28798"/>
    <cellStyle name="40% - Accent3 2 2 3 3" xfId="1049"/>
    <cellStyle name="40% - Accent3 2 2 3 3 2" xfId="1927"/>
    <cellStyle name="40% - Accent3 2 2 3 3 2 2" xfId="3695"/>
    <cellStyle name="40% - Accent3 2 2 3 3 2 2 2" xfId="7199"/>
    <cellStyle name="40% - Accent3 2 2 3 3 2 2 2 2" xfId="14206"/>
    <cellStyle name="40% - Accent3 2 2 3 3 2 2 2 2 2" xfId="28210"/>
    <cellStyle name="40% - Accent3 2 2 3 3 2 2 2 2 2 2" xfId="56224"/>
    <cellStyle name="40% - Accent3 2 2 3 3 2 2 2 2 3" xfId="42220"/>
    <cellStyle name="40% - Accent3 2 2 3 3 2 2 2 3" xfId="21207"/>
    <cellStyle name="40% - Accent3 2 2 3 3 2 2 2 3 2" xfId="49221"/>
    <cellStyle name="40% - Accent3 2 2 3 3 2 2 2 4" xfId="35217"/>
    <cellStyle name="40% - Accent3 2 2 3 3 2 2 3" xfId="10705"/>
    <cellStyle name="40% - Accent3 2 2 3 3 2 2 3 2" xfId="24709"/>
    <cellStyle name="40% - Accent3 2 2 3 3 2 2 3 2 2" xfId="52723"/>
    <cellStyle name="40% - Accent3 2 2 3 3 2 2 3 3" xfId="38719"/>
    <cellStyle name="40% - Accent3 2 2 3 3 2 2 4" xfId="17706"/>
    <cellStyle name="40% - Accent3 2 2 3 3 2 2 4 2" xfId="45720"/>
    <cellStyle name="40% - Accent3 2 2 3 3 2 2 5" xfId="31716"/>
    <cellStyle name="40% - Accent3 2 2 3 3 2 3" xfId="5447"/>
    <cellStyle name="40% - Accent3 2 2 3 3 2 3 2" xfId="12454"/>
    <cellStyle name="40% - Accent3 2 2 3 3 2 3 2 2" xfId="26458"/>
    <cellStyle name="40% - Accent3 2 2 3 3 2 3 2 2 2" xfId="54472"/>
    <cellStyle name="40% - Accent3 2 2 3 3 2 3 2 3" xfId="40468"/>
    <cellStyle name="40% - Accent3 2 2 3 3 2 3 3" xfId="19455"/>
    <cellStyle name="40% - Accent3 2 2 3 3 2 3 3 2" xfId="47469"/>
    <cellStyle name="40% - Accent3 2 2 3 3 2 3 4" xfId="33465"/>
    <cellStyle name="40% - Accent3 2 2 3 3 2 4" xfId="8953"/>
    <cellStyle name="40% - Accent3 2 2 3 3 2 4 2" xfId="22957"/>
    <cellStyle name="40% - Accent3 2 2 3 3 2 4 2 2" xfId="50971"/>
    <cellStyle name="40% - Accent3 2 2 3 3 2 4 3" xfId="36967"/>
    <cellStyle name="40% - Accent3 2 2 3 3 2 5" xfId="15954"/>
    <cellStyle name="40% - Accent3 2 2 3 3 2 5 2" xfId="43968"/>
    <cellStyle name="40% - Accent3 2 2 3 3 2 6" xfId="29964"/>
    <cellStyle name="40% - Accent3 2 2 3 3 3" xfId="2820"/>
    <cellStyle name="40% - Accent3 2 2 3 3 3 2" xfId="6324"/>
    <cellStyle name="40% - Accent3 2 2 3 3 3 2 2" xfId="13331"/>
    <cellStyle name="40% - Accent3 2 2 3 3 3 2 2 2" xfId="27335"/>
    <cellStyle name="40% - Accent3 2 2 3 3 3 2 2 2 2" xfId="55349"/>
    <cellStyle name="40% - Accent3 2 2 3 3 3 2 2 3" xfId="41345"/>
    <cellStyle name="40% - Accent3 2 2 3 3 3 2 3" xfId="20332"/>
    <cellStyle name="40% - Accent3 2 2 3 3 3 2 3 2" xfId="48346"/>
    <cellStyle name="40% - Accent3 2 2 3 3 3 2 4" xfId="34342"/>
    <cellStyle name="40% - Accent3 2 2 3 3 3 3" xfId="9830"/>
    <cellStyle name="40% - Accent3 2 2 3 3 3 3 2" xfId="23834"/>
    <cellStyle name="40% - Accent3 2 2 3 3 3 3 2 2" xfId="51848"/>
    <cellStyle name="40% - Accent3 2 2 3 3 3 3 3" xfId="37844"/>
    <cellStyle name="40% - Accent3 2 2 3 3 3 4" xfId="16831"/>
    <cellStyle name="40% - Accent3 2 2 3 3 3 4 2" xfId="44845"/>
    <cellStyle name="40% - Accent3 2 2 3 3 3 5" xfId="30841"/>
    <cellStyle name="40% - Accent3 2 2 3 3 4" xfId="4572"/>
    <cellStyle name="40% - Accent3 2 2 3 3 4 2" xfId="11579"/>
    <cellStyle name="40% - Accent3 2 2 3 3 4 2 2" xfId="25583"/>
    <cellStyle name="40% - Accent3 2 2 3 3 4 2 2 2" xfId="53597"/>
    <cellStyle name="40% - Accent3 2 2 3 3 4 2 3" xfId="39593"/>
    <cellStyle name="40% - Accent3 2 2 3 3 4 3" xfId="18580"/>
    <cellStyle name="40% - Accent3 2 2 3 3 4 3 2" xfId="46594"/>
    <cellStyle name="40% - Accent3 2 2 3 3 4 4" xfId="32590"/>
    <cellStyle name="40% - Accent3 2 2 3 3 5" xfId="8078"/>
    <cellStyle name="40% - Accent3 2 2 3 3 5 2" xfId="22082"/>
    <cellStyle name="40% - Accent3 2 2 3 3 5 2 2" xfId="50096"/>
    <cellStyle name="40% - Accent3 2 2 3 3 5 3" xfId="36092"/>
    <cellStyle name="40% - Accent3 2 2 3 3 6" xfId="15079"/>
    <cellStyle name="40% - Accent3 2 2 3 3 6 2" xfId="43093"/>
    <cellStyle name="40% - Accent3 2 2 3 3 7" xfId="29089"/>
    <cellStyle name="40% - Accent3 2 2 3 4" xfId="1345"/>
    <cellStyle name="40% - Accent3 2 2 3 4 2" xfId="3113"/>
    <cellStyle name="40% - Accent3 2 2 3 4 2 2" xfId="6617"/>
    <cellStyle name="40% - Accent3 2 2 3 4 2 2 2" xfId="13624"/>
    <cellStyle name="40% - Accent3 2 2 3 4 2 2 2 2" xfId="27628"/>
    <cellStyle name="40% - Accent3 2 2 3 4 2 2 2 2 2" xfId="55642"/>
    <cellStyle name="40% - Accent3 2 2 3 4 2 2 2 3" xfId="41638"/>
    <cellStyle name="40% - Accent3 2 2 3 4 2 2 3" xfId="20625"/>
    <cellStyle name="40% - Accent3 2 2 3 4 2 2 3 2" xfId="48639"/>
    <cellStyle name="40% - Accent3 2 2 3 4 2 2 4" xfId="34635"/>
    <cellStyle name="40% - Accent3 2 2 3 4 2 3" xfId="10123"/>
    <cellStyle name="40% - Accent3 2 2 3 4 2 3 2" xfId="24127"/>
    <cellStyle name="40% - Accent3 2 2 3 4 2 3 2 2" xfId="52141"/>
    <cellStyle name="40% - Accent3 2 2 3 4 2 3 3" xfId="38137"/>
    <cellStyle name="40% - Accent3 2 2 3 4 2 4" xfId="17124"/>
    <cellStyle name="40% - Accent3 2 2 3 4 2 4 2" xfId="45138"/>
    <cellStyle name="40% - Accent3 2 2 3 4 2 5" xfId="31134"/>
    <cellStyle name="40% - Accent3 2 2 3 4 3" xfId="4865"/>
    <cellStyle name="40% - Accent3 2 2 3 4 3 2" xfId="11872"/>
    <cellStyle name="40% - Accent3 2 2 3 4 3 2 2" xfId="25876"/>
    <cellStyle name="40% - Accent3 2 2 3 4 3 2 2 2" xfId="53890"/>
    <cellStyle name="40% - Accent3 2 2 3 4 3 2 3" xfId="39886"/>
    <cellStyle name="40% - Accent3 2 2 3 4 3 3" xfId="18873"/>
    <cellStyle name="40% - Accent3 2 2 3 4 3 3 2" xfId="46887"/>
    <cellStyle name="40% - Accent3 2 2 3 4 3 4" xfId="32883"/>
    <cellStyle name="40% - Accent3 2 2 3 4 4" xfId="8371"/>
    <cellStyle name="40% - Accent3 2 2 3 4 4 2" xfId="22375"/>
    <cellStyle name="40% - Accent3 2 2 3 4 4 2 2" xfId="50389"/>
    <cellStyle name="40% - Accent3 2 2 3 4 4 3" xfId="36385"/>
    <cellStyle name="40% - Accent3 2 2 3 4 5" xfId="15372"/>
    <cellStyle name="40% - Accent3 2 2 3 4 5 2" xfId="43386"/>
    <cellStyle name="40% - Accent3 2 2 3 4 6" xfId="29382"/>
    <cellStyle name="40% - Accent3 2 2 3 5" xfId="2238"/>
    <cellStyle name="40% - Accent3 2 2 3 5 2" xfId="5742"/>
    <cellStyle name="40% - Accent3 2 2 3 5 2 2" xfId="12749"/>
    <cellStyle name="40% - Accent3 2 2 3 5 2 2 2" xfId="26753"/>
    <cellStyle name="40% - Accent3 2 2 3 5 2 2 2 2" xfId="54767"/>
    <cellStyle name="40% - Accent3 2 2 3 5 2 2 3" xfId="40763"/>
    <cellStyle name="40% - Accent3 2 2 3 5 2 3" xfId="19750"/>
    <cellStyle name="40% - Accent3 2 2 3 5 2 3 2" xfId="47764"/>
    <cellStyle name="40% - Accent3 2 2 3 5 2 4" xfId="33760"/>
    <cellStyle name="40% - Accent3 2 2 3 5 3" xfId="9248"/>
    <cellStyle name="40% - Accent3 2 2 3 5 3 2" xfId="23252"/>
    <cellStyle name="40% - Accent3 2 2 3 5 3 2 2" xfId="51266"/>
    <cellStyle name="40% - Accent3 2 2 3 5 3 3" xfId="37262"/>
    <cellStyle name="40% - Accent3 2 2 3 5 4" xfId="16249"/>
    <cellStyle name="40% - Accent3 2 2 3 5 4 2" xfId="44263"/>
    <cellStyle name="40% - Accent3 2 2 3 5 5" xfId="30259"/>
    <cellStyle name="40% - Accent3 2 2 3 6" xfId="3990"/>
    <cellStyle name="40% - Accent3 2 2 3 6 2" xfId="10997"/>
    <cellStyle name="40% - Accent3 2 2 3 6 2 2" xfId="25001"/>
    <cellStyle name="40% - Accent3 2 2 3 6 2 2 2" xfId="53015"/>
    <cellStyle name="40% - Accent3 2 2 3 6 2 3" xfId="39011"/>
    <cellStyle name="40% - Accent3 2 2 3 6 3" xfId="17998"/>
    <cellStyle name="40% - Accent3 2 2 3 6 3 2" xfId="46012"/>
    <cellStyle name="40% - Accent3 2 2 3 6 4" xfId="32008"/>
    <cellStyle name="40% - Accent3 2 2 3 7" xfId="7496"/>
    <cellStyle name="40% - Accent3 2 2 3 7 2" xfId="21500"/>
    <cellStyle name="40% - Accent3 2 2 3 7 2 2" xfId="49514"/>
    <cellStyle name="40% - Accent3 2 2 3 7 3" xfId="35510"/>
    <cellStyle name="40% - Accent3 2 2 3 8" xfId="14497"/>
    <cellStyle name="40% - Accent3 2 2 3 8 2" xfId="42511"/>
    <cellStyle name="40% - Accent3 2 2 3 9" xfId="28507"/>
    <cellStyle name="40% - Accent3 2 2 4" xfId="564"/>
    <cellStyle name="40% - Accent3 2 2 4 2" xfId="1442"/>
    <cellStyle name="40% - Accent3 2 2 4 2 2" xfId="3210"/>
    <cellStyle name="40% - Accent3 2 2 4 2 2 2" xfId="6714"/>
    <cellStyle name="40% - Accent3 2 2 4 2 2 2 2" xfId="13721"/>
    <cellStyle name="40% - Accent3 2 2 4 2 2 2 2 2" xfId="27725"/>
    <cellStyle name="40% - Accent3 2 2 4 2 2 2 2 2 2" xfId="55739"/>
    <cellStyle name="40% - Accent3 2 2 4 2 2 2 2 3" xfId="41735"/>
    <cellStyle name="40% - Accent3 2 2 4 2 2 2 3" xfId="20722"/>
    <cellStyle name="40% - Accent3 2 2 4 2 2 2 3 2" xfId="48736"/>
    <cellStyle name="40% - Accent3 2 2 4 2 2 2 4" xfId="34732"/>
    <cellStyle name="40% - Accent3 2 2 4 2 2 3" xfId="10220"/>
    <cellStyle name="40% - Accent3 2 2 4 2 2 3 2" xfId="24224"/>
    <cellStyle name="40% - Accent3 2 2 4 2 2 3 2 2" xfId="52238"/>
    <cellStyle name="40% - Accent3 2 2 4 2 2 3 3" xfId="38234"/>
    <cellStyle name="40% - Accent3 2 2 4 2 2 4" xfId="17221"/>
    <cellStyle name="40% - Accent3 2 2 4 2 2 4 2" xfId="45235"/>
    <cellStyle name="40% - Accent3 2 2 4 2 2 5" xfId="31231"/>
    <cellStyle name="40% - Accent3 2 2 4 2 3" xfId="4962"/>
    <cellStyle name="40% - Accent3 2 2 4 2 3 2" xfId="11969"/>
    <cellStyle name="40% - Accent3 2 2 4 2 3 2 2" xfId="25973"/>
    <cellStyle name="40% - Accent3 2 2 4 2 3 2 2 2" xfId="53987"/>
    <cellStyle name="40% - Accent3 2 2 4 2 3 2 3" xfId="39983"/>
    <cellStyle name="40% - Accent3 2 2 4 2 3 3" xfId="18970"/>
    <cellStyle name="40% - Accent3 2 2 4 2 3 3 2" xfId="46984"/>
    <cellStyle name="40% - Accent3 2 2 4 2 3 4" xfId="32980"/>
    <cellStyle name="40% - Accent3 2 2 4 2 4" xfId="8468"/>
    <cellStyle name="40% - Accent3 2 2 4 2 4 2" xfId="22472"/>
    <cellStyle name="40% - Accent3 2 2 4 2 4 2 2" xfId="50486"/>
    <cellStyle name="40% - Accent3 2 2 4 2 4 3" xfId="36482"/>
    <cellStyle name="40% - Accent3 2 2 4 2 5" xfId="15469"/>
    <cellStyle name="40% - Accent3 2 2 4 2 5 2" xfId="43483"/>
    <cellStyle name="40% - Accent3 2 2 4 2 6" xfId="29479"/>
    <cellStyle name="40% - Accent3 2 2 4 3" xfId="2335"/>
    <cellStyle name="40% - Accent3 2 2 4 3 2" xfId="5839"/>
    <cellStyle name="40% - Accent3 2 2 4 3 2 2" xfId="12846"/>
    <cellStyle name="40% - Accent3 2 2 4 3 2 2 2" xfId="26850"/>
    <cellStyle name="40% - Accent3 2 2 4 3 2 2 2 2" xfId="54864"/>
    <cellStyle name="40% - Accent3 2 2 4 3 2 2 3" xfId="40860"/>
    <cellStyle name="40% - Accent3 2 2 4 3 2 3" xfId="19847"/>
    <cellStyle name="40% - Accent3 2 2 4 3 2 3 2" xfId="47861"/>
    <cellStyle name="40% - Accent3 2 2 4 3 2 4" xfId="33857"/>
    <cellStyle name="40% - Accent3 2 2 4 3 3" xfId="9345"/>
    <cellStyle name="40% - Accent3 2 2 4 3 3 2" xfId="23349"/>
    <cellStyle name="40% - Accent3 2 2 4 3 3 2 2" xfId="51363"/>
    <cellStyle name="40% - Accent3 2 2 4 3 3 3" xfId="37359"/>
    <cellStyle name="40% - Accent3 2 2 4 3 4" xfId="16346"/>
    <cellStyle name="40% - Accent3 2 2 4 3 4 2" xfId="44360"/>
    <cellStyle name="40% - Accent3 2 2 4 3 5" xfId="30356"/>
    <cellStyle name="40% - Accent3 2 2 4 4" xfId="4087"/>
    <cellStyle name="40% - Accent3 2 2 4 4 2" xfId="11094"/>
    <cellStyle name="40% - Accent3 2 2 4 4 2 2" xfId="25098"/>
    <cellStyle name="40% - Accent3 2 2 4 4 2 2 2" xfId="53112"/>
    <cellStyle name="40% - Accent3 2 2 4 4 2 3" xfId="39108"/>
    <cellStyle name="40% - Accent3 2 2 4 4 3" xfId="18095"/>
    <cellStyle name="40% - Accent3 2 2 4 4 3 2" xfId="46109"/>
    <cellStyle name="40% - Accent3 2 2 4 4 4" xfId="32105"/>
    <cellStyle name="40% - Accent3 2 2 4 5" xfId="7593"/>
    <cellStyle name="40% - Accent3 2 2 4 5 2" xfId="21597"/>
    <cellStyle name="40% - Accent3 2 2 4 5 2 2" xfId="49611"/>
    <cellStyle name="40% - Accent3 2 2 4 5 3" xfId="35607"/>
    <cellStyle name="40% - Accent3 2 2 4 6" xfId="14594"/>
    <cellStyle name="40% - Accent3 2 2 4 6 2" xfId="42608"/>
    <cellStyle name="40% - Accent3 2 2 4 7" xfId="28604"/>
    <cellStyle name="40% - Accent3 2 2 5" xfId="855"/>
    <cellStyle name="40% - Accent3 2 2 5 2" xfId="1733"/>
    <cellStyle name="40% - Accent3 2 2 5 2 2" xfId="3501"/>
    <cellStyle name="40% - Accent3 2 2 5 2 2 2" xfId="7005"/>
    <cellStyle name="40% - Accent3 2 2 5 2 2 2 2" xfId="14012"/>
    <cellStyle name="40% - Accent3 2 2 5 2 2 2 2 2" xfId="28016"/>
    <cellStyle name="40% - Accent3 2 2 5 2 2 2 2 2 2" xfId="56030"/>
    <cellStyle name="40% - Accent3 2 2 5 2 2 2 2 3" xfId="42026"/>
    <cellStyle name="40% - Accent3 2 2 5 2 2 2 3" xfId="21013"/>
    <cellStyle name="40% - Accent3 2 2 5 2 2 2 3 2" xfId="49027"/>
    <cellStyle name="40% - Accent3 2 2 5 2 2 2 4" xfId="35023"/>
    <cellStyle name="40% - Accent3 2 2 5 2 2 3" xfId="10511"/>
    <cellStyle name="40% - Accent3 2 2 5 2 2 3 2" xfId="24515"/>
    <cellStyle name="40% - Accent3 2 2 5 2 2 3 2 2" xfId="52529"/>
    <cellStyle name="40% - Accent3 2 2 5 2 2 3 3" xfId="38525"/>
    <cellStyle name="40% - Accent3 2 2 5 2 2 4" xfId="17512"/>
    <cellStyle name="40% - Accent3 2 2 5 2 2 4 2" xfId="45526"/>
    <cellStyle name="40% - Accent3 2 2 5 2 2 5" xfId="31522"/>
    <cellStyle name="40% - Accent3 2 2 5 2 3" xfId="5253"/>
    <cellStyle name="40% - Accent3 2 2 5 2 3 2" xfId="12260"/>
    <cellStyle name="40% - Accent3 2 2 5 2 3 2 2" xfId="26264"/>
    <cellStyle name="40% - Accent3 2 2 5 2 3 2 2 2" xfId="54278"/>
    <cellStyle name="40% - Accent3 2 2 5 2 3 2 3" xfId="40274"/>
    <cellStyle name="40% - Accent3 2 2 5 2 3 3" xfId="19261"/>
    <cellStyle name="40% - Accent3 2 2 5 2 3 3 2" xfId="47275"/>
    <cellStyle name="40% - Accent3 2 2 5 2 3 4" xfId="33271"/>
    <cellStyle name="40% - Accent3 2 2 5 2 4" xfId="8759"/>
    <cellStyle name="40% - Accent3 2 2 5 2 4 2" xfId="22763"/>
    <cellStyle name="40% - Accent3 2 2 5 2 4 2 2" xfId="50777"/>
    <cellStyle name="40% - Accent3 2 2 5 2 4 3" xfId="36773"/>
    <cellStyle name="40% - Accent3 2 2 5 2 5" xfId="15760"/>
    <cellStyle name="40% - Accent3 2 2 5 2 5 2" xfId="43774"/>
    <cellStyle name="40% - Accent3 2 2 5 2 6" xfId="29770"/>
    <cellStyle name="40% - Accent3 2 2 5 3" xfId="2626"/>
    <cellStyle name="40% - Accent3 2 2 5 3 2" xfId="6130"/>
    <cellStyle name="40% - Accent3 2 2 5 3 2 2" xfId="13137"/>
    <cellStyle name="40% - Accent3 2 2 5 3 2 2 2" xfId="27141"/>
    <cellStyle name="40% - Accent3 2 2 5 3 2 2 2 2" xfId="55155"/>
    <cellStyle name="40% - Accent3 2 2 5 3 2 2 3" xfId="41151"/>
    <cellStyle name="40% - Accent3 2 2 5 3 2 3" xfId="20138"/>
    <cellStyle name="40% - Accent3 2 2 5 3 2 3 2" xfId="48152"/>
    <cellStyle name="40% - Accent3 2 2 5 3 2 4" xfId="34148"/>
    <cellStyle name="40% - Accent3 2 2 5 3 3" xfId="9636"/>
    <cellStyle name="40% - Accent3 2 2 5 3 3 2" xfId="23640"/>
    <cellStyle name="40% - Accent3 2 2 5 3 3 2 2" xfId="51654"/>
    <cellStyle name="40% - Accent3 2 2 5 3 3 3" xfId="37650"/>
    <cellStyle name="40% - Accent3 2 2 5 3 4" xfId="16637"/>
    <cellStyle name="40% - Accent3 2 2 5 3 4 2" xfId="44651"/>
    <cellStyle name="40% - Accent3 2 2 5 3 5" xfId="30647"/>
    <cellStyle name="40% - Accent3 2 2 5 4" xfId="4378"/>
    <cellStyle name="40% - Accent3 2 2 5 4 2" xfId="11385"/>
    <cellStyle name="40% - Accent3 2 2 5 4 2 2" xfId="25389"/>
    <cellStyle name="40% - Accent3 2 2 5 4 2 2 2" xfId="53403"/>
    <cellStyle name="40% - Accent3 2 2 5 4 2 3" xfId="39399"/>
    <cellStyle name="40% - Accent3 2 2 5 4 3" xfId="18386"/>
    <cellStyle name="40% - Accent3 2 2 5 4 3 2" xfId="46400"/>
    <cellStyle name="40% - Accent3 2 2 5 4 4" xfId="32396"/>
    <cellStyle name="40% - Accent3 2 2 5 5" xfId="7884"/>
    <cellStyle name="40% - Accent3 2 2 5 5 2" xfId="21888"/>
    <cellStyle name="40% - Accent3 2 2 5 5 2 2" xfId="49902"/>
    <cellStyle name="40% - Accent3 2 2 5 5 3" xfId="35898"/>
    <cellStyle name="40% - Accent3 2 2 5 6" xfId="14885"/>
    <cellStyle name="40% - Accent3 2 2 5 6 2" xfId="42899"/>
    <cellStyle name="40% - Accent3 2 2 5 7" xfId="28895"/>
    <cellStyle name="40% - Accent3 2 2 6" xfId="1151"/>
    <cellStyle name="40% - Accent3 2 2 6 2" xfId="2919"/>
    <cellStyle name="40% - Accent3 2 2 6 2 2" xfId="6423"/>
    <cellStyle name="40% - Accent3 2 2 6 2 2 2" xfId="13430"/>
    <cellStyle name="40% - Accent3 2 2 6 2 2 2 2" xfId="27434"/>
    <cellStyle name="40% - Accent3 2 2 6 2 2 2 2 2" xfId="55448"/>
    <cellStyle name="40% - Accent3 2 2 6 2 2 2 3" xfId="41444"/>
    <cellStyle name="40% - Accent3 2 2 6 2 2 3" xfId="20431"/>
    <cellStyle name="40% - Accent3 2 2 6 2 2 3 2" xfId="48445"/>
    <cellStyle name="40% - Accent3 2 2 6 2 2 4" xfId="34441"/>
    <cellStyle name="40% - Accent3 2 2 6 2 3" xfId="9929"/>
    <cellStyle name="40% - Accent3 2 2 6 2 3 2" xfId="23933"/>
    <cellStyle name="40% - Accent3 2 2 6 2 3 2 2" xfId="51947"/>
    <cellStyle name="40% - Accent3 2 2 6 2 3 3" xfId="37943"/>
    <cellStyle name="40% - Accent3 2 2 6 2 4" xfId="16930"/>
    <cellStyle name="40% - Accent3 2 2 6 2 4 2" xfId="44944"/>
    <cellStyle name="40% - Accent3 2 2 6 2 5" xfId="30940"/>
    <cellStyle name="40% - Accent3 2 2 6 3" xfId="4671"/>
    <cellStyle name="40% - Accent3 2 2 6 3 2" xfId="11678"/>
    <cellStyle name="40% - Accent3 2 2 6 3 2 2" xfId="25682"/>
    <cellStyle name="40% - Accent3 2 2 6 3 2 2 2" xfId="53696"/>
    <cellStyle name="40% - Accent3 2 2 6 3 2 3" xfId="39692"/>
    <cellStyle name="40% - Accent3 2 2 6 3 3" xfId="18679"/>
    <cellStyle name="40% - Accent3 2 2 6 3 3 2" xfId="46693"/>
    <cellStyle name="40% - Accent3 2 2 6 3 4" xfId="32689"/>
    <cellStyle name="40% - Accent3 2 2 6 4" xfId="8177"/>
    <cellStyle name="40% - Accent3 2 2 6 4 2" xfId="22181"/>
    <cellStyle name="40% - Accent3 2 2 6 4 2 2" xfId="50195"/>
    <cellStyle name="40% - Accent3 2 2 6 4 3" xfId="36191"/>
    <cellStyle name="40% - Accent3 2 2 6 5" xfId="15178"/>
    <cellStyle name="40% - Accent3 2 2 6 5 2" xfId="43192"/>
    <cellStyle name="40% - Accent3 2 2 6 6" xfId="29188"/>
    <cellStyle name="40% - Accent3 2 2 7" xfId="2040"/>
    <cellStyle name="40% - Accent3 2 2 7 2" xfId="5548"/>
    <cellStyle name="40% - Accent3 2 2 7 2 2" xfId="12555"/>
    <cellStyle name="40% - Accent3 2 2 7 2 2 2" xfId="26559"/>
    <cellStyle name="40% - Accent3 2 2 7 2 2 2 2" xfId="54573"/>
    <cellStyle name="40% - Accent3 2 2 7 2 2 3" xfId="40569"/>
    <cellStyle name="40% - Accent3 2 2 7 2 3" xfId="19556"/>
    <cellStyle name="40% - Accent3 2 2 7 2 3 2" xfId="47570"/>
    <cellStyle name="40% - Accent3 2 2 7 2 4" xfId="33566"/>
    <cellStyle name="40% - Accent3 2 2 7 3" xfId="9054"/>
    <cellStyle name="40% - Accent3 2 2 7 3 2" xfId="23058"/>
    <cellStyle name="40% - Accent3 2 2 7 3 2 2" xfId="51072"/>
    <cellStyle name="40% - Accent3 2 2 7 3 3" xfId="37068"/>
    <cellStyle name="40% - Accent3 2 2 7 4" xfId="16055"/>
    <cellStyle name="40% - Accent3 2 2 7 4 2" xfId="44069"/>
    <cellStyle name="40% - Accent3 2 2 7 5" xfId="30065"/>
    <cellStyle name="40% - Accent3 2 2 8" xfId="3796"/>
    <cellStyle name="40% - Accent3 2 2 8 2" xfId="10803"/>
    <cellStyle name="40% - Accent3 2 2 8 2 2" xfId="24807"/>
    <cellStyle name="40% - Accent3 2 2 8 2 2 2" xfId="52821"/>
    <cellStyle name="40% - Accent3 2 2 8 2 3" xfId="38817"/>
    <cellStyle name="40% - Accent3 2 2 8 3" xfId="17804"/>
    <cellStyle name="40% - Accent3 2 2 8 3 2" xfId="45818"/>
    <cellStyle name="40% - Accent3 2 2 8 4" xfId="31814"/>
    <cellStyle name="40% - Accent3 2 2 9" xfId="7302"/>
    <cellStyle name="40% - Accent3 2 2 9 2" xfId="21306"/>
    <cellStyle name="40% - Accent3 2 2 9 2 2" xfId="49320"/>
    <cellStyle name="40% - Accent3 2 2 9 3" xfId="35316"/>
    <cellStyle name="40% - Accent3 2 3" xfId="319"/>
    <cellStyle name="40% - Accent3 2 3 2" xfId="612"/>
    <cellStyle name="40% - Accent3 2 3 2 2" xfId="1490"/>
    <cellStyle name="40% - Accent3 2 3 2 2 2" xfId="3258"/>
    <cellStyle name="40% - Accent3 2 3 2 2 2 2" xfId="6762"/>
    <cellStyle name="40% - Accent3 2 3 2 2 2 2 2" xfId="13769"/>
    <cellStyle name="40% - Accent3 2 3 2 2 2 2 2 2" xfId="27773"/>
    <cellStyle name="40% - Accent3 2 3 2 2 2 2 2 2 2" xfId="55787"/>
    <cellStyle name="40% - Accent3 2 3 2 2 2 2 2 3" xfId="41783"/>
    <cellStyle name="40% - Accent3 2 3 2 2 2 2 3" xfId="20770"/>
    <cellStyle name="40% - Accent3 2 3 2 2 2 2 3 2" xfId="48784"/>
    <cellStyle name="40% - Accent3 2 3 2 2 2 2 4" xfId="34780"/>
    <cellStyle name="40% - Accent3 2 3 2 2 2 3" xfId="10268"/>
    <cellStyle name="40% - Accent3 2 3 2 2 2 3 2" xfId="24272"/>
    <cellStyle name="40% - Accent3 2 3 2 2 2 3 2 2" xfId="52286"/>
    <cellStyle name="40% - Accent3 2 3 2 2 2 3 3" xfId="38282"/>
    <cellStyle name="40% - Accent3 2 3 2 2 2 4" xfId="17269"/>
    <cellStyle name="40% - Accent3 2 3 2 2 2 4 2" xfId="45283"/>
    <cellStyle name="40% - Accent3 2 3 2 2 2 5" xfId="31279"/>
    <cellStyle name="40% - Accent3 2 3 2 2 3" xfId="5010"/>
    <cellStyle name="40% - Accent3 2 3 2 2 3 2" xfId="12017"/>
    <cellStyle name="40% - Accent3 2 3 2 2 3 2 2" xfId="26021"/>
    <cellStyle name="40% - Accent3 2 3 2 2 3 2 2 2" xfId="54035"/>
    <cellStyle name="40% - Accent3 2 3 2 2 3 2 3" xfId="40031"/>
    <cellStyle name="40% - Accent3 2 3 2 2 3 3" xfId="19018"/>
    <cellStyle name="40% - Accent3 2 3 2 2 3 3 2" xfId="47032"/>
    <cellStyle name="40% - Accent3 2 3 2 2 3 4" xfId="33028"/>
    <cellStyle name="40% - Accent3 2 3 2 2 4" xfId="8516"/>
    <cellStyle name="40% - Accent3 2 3 2 2 4 2" xfId="22520"/>
    <cellStyle name="40% - Accent3 2 3 2 2 4 2 2" xfId="50534"/>
    <cellStyle name="40% - Accent3 2 3 2 2 4 3" xfId="36530"/>
    <cellStyle name="40% - Accent3 2 3 2 2 5" xfId="15517"/>
    <cellStyle name="40% - Accent3 2 3 2 2 5 2" xfId="43531"/>
    <cellStyle name="40% - Accent3 2 3 2 2 6" xfId="29527"/>
    <cellStyle name="40% - Accent3 2 3 2 3" xfId="2383"/>
    <cellStyle name="40% - Accent3 2 3 2 3 2" xfId="5887"/>
    <cellStyle name="40% - Accent3 2 3 2 3 2 2" xfId="12894"/>
    <cellStyle name="40% - Accent3 2 3 2 3 2 2 2" xfId="26898"/>
    <cellStyle name="40% - Accent3 2 3 2 3 2 2 2 2" xfId="54912"/>
    <cellStyle name="40% - Accent3 2 3 2 3 2 2 3" xfId="40908"/>
    <cellStyle name="40% - Accent3 2 3 2 3 2 3" xfId="19895"/>
    <cellStyle name="40% - Accent3 2 3 2 3 2 3 2" xfId="47909"/>
    <cellStyle name="40% - Accent3 2 3 2 3 2 4" xfId="33905"/>
    <cellStyle name="40% - Accent3 2 3 2 3 3" xfId="9393"/>
    <cellStyle name="40% - Accent3 2 3 2 3 3 2" xfId="23397"/>
    <cellStyle name="40% - Accent3 2 3 2 3 3 2 2" xfId="51411"/>
    <cellStyle name="40% - Accent3 2 3 2 3 3 3" xfId="37407"/>
    <cellStyle name="40% - Accent3 2 3 2 3 4" xfId="16394"/>
    <cellStyle name="40% - Accent3 2 3 2 3 4 2" xfId="44408"/>
    <cellStyle name="40% - Accent3 2 3 2 3 5" xfId="30404"/>
    <cellStyle name="40% - Accent3 2 3 2 4" xfId="4135"/>
    <cellStyle name="40% - Accent3 2 3 2 4 2" xfId="11142"/>
    <cellStyle name="40% - Accent3 2 3 2 4 2 2" xfId="25146"/>
    <cellStyle name="40% - Accent3 2 3 2 4 2 2 2" xfId="53160"/>
    <cellStyle name="40% - Accent3 2 3 2 4 2 3" xfId="39156"/>
    <cellStyle name="40% - Accent3 2 3 2 4 3" xfId="18143"/>
    <cellStyle name="40% - Accent3 2 3 2 4 3 2" xfId="46157"/>
    <cellStyle name="40% - Accent3 2 3 2 4 4" xfId="32153"/>
    <cellStyle name="40% - Accent3 2 3 2 5" xfId="7641"/>
    <cellStyle name="40% - Accent3 2 3 2 5 2" xfId="21645"/>
    <cellStyle name="40% - Accent3 2 3 2 5 2 2" xfId="49659"/>
    <cellStyle name="40% - Accent3 2 3 2 5 3" xfId="35655"/>
    <cellStyle name="40% - Accent3 2 3 2 6" xfId="14642"/>
    <cellStyle name="40% - Accent3 2 3 2 6 2" xfId="42656"/>
    <cellStyle name="40% - Accent3 2 3 2 7" xfId="28652"/>
    <cellStyle name="40% - Accent3 2 3 3" xfId="903"/>
    <cellStyle name="40% - Accent3 2 3 3 2" xfId="1781"/>
    <cellStyle name="40% - Accent3 2 3 3 2 2" xfId="3549"/>
    <cellStyle name="40% - Accent3 2 3 3 2 2 2" xfId="7053"/>
    <cellStyle name="40% - Accent3 2 3 3 2 2 2 2" xfId="14060"/>
    <cellStyle name="40% - Accent3 2 3 3 2 2 2 2 2" xfId="28064"/>
    <cellStyle name="40% - Accent3 2 3 3 2 2 2 2 2 2" xfId="56078"/>
    <cellStyle name="40% - Accent3 2 3 3 2 2 2 2 3" xfId="42074"/>
    <cellStyle name="40% - Accent3 2 3 3 2 2 2 3" xfId="21061"/>
    <cellStyle name="40% - Accent3 2 3 3 2 2 2 3 2" xfId="49075"/>
    <cellStyle name="40% - Accent3 2 3 3 2 2 2 4" xfId="35071"/>
    <cellStyle name="40% - Accent3 2 3 3 2 2 3" xfId="10559"/>
    <cellStyle name="40% - Accent3 2 3 3 2 2 3 2" xfId="24563"/>
    <cellStyle name="40% - Accent3 2 3 3 2 2 3 2 2" xfId="52577"/>
    <cellStyle name="40% - Accent3 2 3 3 2 2 3 3" xfId="38573"/>
    <cellStyle name="40% - Accent3 2 3 3 2 2 4" xfId="17560"/>
    <cellStyle name="40% - Accent3 2 3 3 2 2 4 2" xfId="45574"/>
    <cellStyle name="40% - Accent3 2 3 3 2 2 5" xfId="31570"/>
    <cellStyle name="40% - Accent3 2 3 3 2 3" xfId="5301"/>
    <cellStyle name="40% - Accent3 2 3 3 2 3 2" xfId="12308"/>
    <cellStyle name="40% - Accent3 2 3 3 2 3 2 2" xfId="26312"/>
    <cellStyle name="40% - Accent3 2 3 3 2 3 2 2 2" xfId="54326"/>
    <cellStyle name="40% - Accent3 2 3 3 2 3 2 3" xfId="40322"/>
    <cellStyle name="40% - Accent3 2 3 3 2 3 3" xfId="19309"/>
    <cellStyle name="40% - Accent3 2 3 3 2 3 3 2" xfId="47323"/>
    <cellStyle name="40% - Accent3 2 3 3 2 3 4" xfId="33319"/>
    <cellStyle name="40% - Accent3 2 3 3 2 4" xfId="8807"/>
    <cellStyle name="40% - Accent3 2 3 3 2 4 2" xfId="22811"/>
    <cellStyle name="40% - Accent3 2 3 3 2 4 2 2" xfId="50825"/>
    <cellStyle name="40% - Accent3 2 3 3 2 4 3" xfId="36821"/>
    <cellStyle name="40% - Accent3 2 3 3 2 5" xfId="15808"/>
    <cellStyle name="40% - Accent3 2 3 3 2 5 2" xfId="43822"/>
    <cellStyle name="40% - Accent3 2 3 3 2 6" xfId="29818"/>
    <cellStyle name="40% - Accent3 2 3 3 3" xfId="2674"/>
    <cellStyle name="40% - Accent3 2 3 3 3 2" xfId="6178"/>
    <cellStyle name="40% - Accent3 2 3 3 3 2 2" xfId="13185"/>
    <cellStyle name="40% - Accent3 2 3 3 3 2 2 2" xfId="27189"/>
    <cellStyle name="40% - Accent3 2 3 3 3 2 2 2 2" xfId="55203"/>
    <cellStyle name="40% - Accent3 2 3 3 3 2 2 3" xfId="41199"/>
    <cellStyle name="40% - Accent3 2 3 3 3 2 3" xfId="20186"/>
    <cellStyle name="40% - Accent3 2 3 3 3 2 3 2" xfId="48200"/>
    <cellStyle name="40% - Accent3 2 3 3 3 2 4" xfId="34196"/>
    <cellStyle name="40% - Accent3 2 3 3 3 3" xfId="9684"/>
    <cellStyle name="40% - Accent3 2 3 3 3 3 2" xfId="23688"/>
    <cellStyle name="40% - Accent3 2 3 3 3 3 2 2" xfId="51702"/>
    <cellStyle name="40% - Accent3 2 3 3 3 3 3" xfId="37698"/>
    <cellStyle name="40% - Accent3 2 3 3 3 4" xfId="16685"/>
    <cellStyle name="40% - Accent3 2 3 3 3 4 2" xfId="44699"/>
    <cellStyle name="40% - Accent3 2 3 3 3 5" xfId="30695"/>
    <cellStyle name="40% - Accent3 2 3 3 4" xfId="4426"/>
    <cellStyle name="40% - Accent3 2 3 3 4 2" xfId="11433"/>
    <cellStyle name="40% - Accent3 2 3 3 4 2 2" xfId="25437"/>
    <cellStyle name="40% - Accent3 2 3 3 4 2 2 2" xfId="53451"/>
    <cellStyle name="40% - Accent3 2 3 3 4 2 3" xfId="39447"/>
    <cellStyle name="40% - Accent3 2 3 3 4 3" xfId="18434"/>
    <cellStyle name="40% - Accent3 2 3 3 4 3 2" xfId="46448"/>
    <cellStyle name="40% - Accent3 2 3 3 4 4" xfId="32444"/>
    <cellStyle name="40% - Accent3 2 3 3 5" xfId="7932"/>
    <cellStyle name="40% - Accent3 2 3 3 5 2" xfId="21936"/>
    <cellStyle name="40% - Accent3 2 3 3 5 2 2" xfId="49950"/>
    <cellStyle name="40% - Accent3 2 3 3 5 3" xfId="35946"/>
    <cellStyle name="40% - Accent3 2 3 3 6" xfId="14933"/>
    <cellStyle name="40% - Accent3 2 3 3 6 2" xfId="42947"/>
    <cellStyle name="40% - Accent3 2 3 3 7" xfId="28943"/>
    <cellStyle name="40% - Accent3 2 3 4" xfId="1199"/>
    <cellStyle name="40% - Accent3 2 3 4 2" xfId="2967"/>
    <cellStyle name="40% - Accent3 2 3 4 2 2" xfId="6471"/>
    <cellStyle name="40% - Accent3 2 3 4 2 2 2" xfId="13478"/>
    <cellStyle name="40% - Accent3 2 3 4 2 2 2 2" xfId="27482"/>
    <cellStyle name="40% - Accent3 2 3 4 2 2 2 2 2" xfId="55496"/>
    <cellStyle name="40% - Accent3 2 3 4 2 2 2 3" xfId="41492"/>
    <cellStyle name="40% - Accent3 2 3 4 2 2 3" xfId="20479"/>
    <cellStyle name="40% - Accent3 2 3 4 2 2 3 2" xfId="48493"/>
    <cellStyle name="40% - Accent3 2 3 4 2 2 4" xfId="34489"/>
    <cellStyle name="40% - Accent3 2 3 4 2 3" xfId="9977"/>
    <cellStyle name="40% - Accent3 2 3 4 2 3 2" xfId="23981"/>
    <cellStyle name="40% - Accent3 2 3 4 2 3 2 2" xfId="51995"/>
    <cellStyle name="40% - Accent3 2 3 4 2 3 3" xfId="37991"/>
    <cellStyle name="40% - Accent3 2 3 4 2 4" xfId="16978"/>
    <cellStyle name="40% - Accent3 2 3 4 2 4 2" xfId="44992"/>
    <cellStyle name="40% - Accent3 2 3 4 2 5" xfId="30988"/>
    <cellStyle name="40% - Accent3 2 3 4 3" xfId="4719"/>
    <cellStyle name="40% - Accent3 2 3 4 3 2" xfId="11726"/>
    <cellStyle name="40% - Accent3 2 3 4 3 2 2" xfId="25730"/>
    <cellStyle name="40% - Accent3 2 3 4 3 2 2 2" xfId="53744"/>
    <cellStyle name="40% - Accent3 2 3 4 3 2 3" xfId="39740"/>
    <cellStyle name="40% - Accent3 2 3 4 3 3" xfId="18727"/>
    <cellStyle name="40% - Accent3 2 3 4 3 3 2" xfId="46741"/>
    <cellStyle name="40% - Accent3 2 3 4 3 4" xfId="32737"/>
    <cellStyle name="40% - Accent3 2 3 4 4" xfId="8225"/>
    <cellStyle name="40% - Accent3 2 3 4 4 2" xfId="22229"/>
    <cellStyle name="40% - Accent3 2 3 4 4 2 2" xfId="50243"/>
    <cellStyle name="40% - Accent3 2 3 4 4 3" xfId="36239"/>
    <cellStyle name="40% - Accent3 2 3 4 5" xfId="15226"/>
    <cellStyle name="40% - Accent3 2 3 4 5 2" xfId="43240"/>
    <cellStyle name="40% - Accent3 2 3 4 6" xfId="29236"/>
    <cellStyle name="40% - Accent3 2 3 5" xfId="2092"/>
    <cellStyle name="40% - Accent3 2 3 5 2" xfId="5596"/>
    <cellStyle name="40% - Accent3 2 3 5 2 2" xfId="12603"/>
    <cellStyle name="40% - Accent3 2 3 5 2 2 2" xfId="26607"/>
    <cellStyle name="40% - Accent3 2 3 5 2 2 2 2" xfId="54621"/>
    <cellStyle name="40% - Accent3 2 3 5 2 2 3" xfId="40617"/>
    <cellStyle name="40% - Accent3 2 3 5 2 3" xfId="19604"/>
    <cellStyle name="40% - Accent3 2 3 5 2 3 2" xfId="47618"/>
    <cellStyle name="40% - Accent3 2 3 5 2 4" xfId="33614"/>
    <cellStyle name="40% - Accent3 2 3 5 3" xfId="9102"/>
    <cellStyle name="40% - Accent3 2 3 5 3 2" xfId="23106"/>
    <cellStyle name="40% - Accent3 2 3 5 3 2 2" xfId="51120"/>
    <cellStyle name="40% - Accent3 2 3 5 3 3" xfId="37116"/>
    <cellStyle name="40% - Accent3 2 3 5 4" xfId="16103"/>
    <cellStyle name="40% - Accent3 2 3 5 4 2" xfId="44117"/>
    <cellStyle name="40% - Accent3 2 3 5 5" xfId="30113"/>
    <cellStyle name="40% - Accent3 2 3 6" xfId="3844"/>
    <cellStyle name="40% - Accent3 2 3 6 2" xfId="10851"/>
    <cellStyle name="40% - Accent3 2 3 6 2 2" xfId="24855"/>
    <cellStyle name="40% - Accent3 2 3 6 2 2 2" xfId="52869"/>
    <cellStyle name="40% - Accent3 2 3 6 2 3" xfId="38865"/>
    <cellStyle name="40% - Accent3 2 3 6 3" xfId="17852"/>
    <cellStyle name="40% - Accent3 2 3 6 3 2" xfId="45866"/>
    <cellStyle name="40% - Accent3 2 3 6 4" xfId="31862"/>
    <cellStyle name="40% - Accent3 2 3 7" xfId="7350"/>
    <cellStyle name="40% - Accent3 2 3 7 2" xfId="21354"/>
    <cellStyle name="40% - Accent3 2 3 7 2 2" xfId="49368"/>
    <cellStyle name="40% - Accent3 2 3 7 3" xfId="35364"/>
    <cellStyle name="40% - Accent3 2 3 8" xfId="14351"/>
    <cellStyle name="40% - Accent3 2 3 8 2" xfId="42365"/>
    <cellStyle name="40% - Accent3 2 3 9" xfId="28361"/>
    <cellStyle name="40% - Accent3 2 4" xfId="418"/>
    <cellStyle name="40% - Accent3 2 4 2" xfId="709"/>
    <cellStyle name="40% - Accent3 2 4 2 2" xfId="1587"/>
    <cellStyle name="40% - Accent3 2 4 2 2 2" xfId="3355"/>
    <cellStyle name="40% - Accent3 2 4 2 2 2 2" xfId="6859"/>
    <cellStyle name="40% - Accent3 2 4 2 2 2 2 2" xfId="13866"/>
    <cellStyle name="40% - Accent3 2 4 2 2 2 2 2 2" xfId="27870"/>
    <cellStyle name="40% - Accent3 2 4 2 2 2 2 2 2 2" xfId="55884"/>
    <cellStyle name="40% - Accent3 2 4 2 2 2 2 2 3" xfId="41880"/>
    <cellStyle name="40% - Accent3 2 4 2 2 2 2 3" xfId="20867"/>
    <cellStyle name="40% - Accent3 2 4 2 2 2 2 3 2" xfId="48881"/>
    <cellStyle name="40% - Accent3 2 4 2 2 2 2 4" xfId="34877"/>
    <cellStyle name="40% - Accent3 2 4 2 2 2 3" xfId="10365"/>
    <cellStyle name="40% - Accent3 2 4 2 2 2 3 2" xfId="24369"/>
    <cellStyle name="40% - Accent3 2 4 2 2 2 3 2 2" xfId="52383"/>
    <cellStyle name="40% - Accent3 2 4 2 2 2 3 3" xfId="38379"/>
    <cellStyle name="40% - Accent3 2 4 2 2 2 4" xfId="17366"/>
    <cellStyle name="40% - Accent3 2 4 2 2 2 4 2" xfId="45380"/>
    <cellStyle name="40% - Accent3 2 4 2 2 2 5" xfId="31376"/>
    <cellStyle name="40% - Accent3 2 4 2 2 3" xfId="5107"/>
    <cellStyle name="40% - Accent3 2 4 2 2 3 2" xfId="12114"/>
    <cellStyle name="40% - Accent3 2 4 2 2 3 2 2" xfId="26118"/>
    <cellStyle name="40% - Accent3 2 4 2 2 3 2 2 2" xfId="54132"/>
    <cellStyle name="40% - Accent3 2 4 2 2 3 2 3" xfId="40128"/>
    <cellStyle name="40% - Accent3 2 4 2 2 3 3" xfId="19115"/>
    <cellStyle name="40% - Accent3 2 4 2 2 3 3 2" xfId="47129"/>
    <cellStyle name="40% - Accent3 2 4 2 2 3 4" xfId="33125"/>
    <cellStyle name="40% - Accent3 2 4 2 2 4" xfId="8613"/>
    <cellStyle name="40% - Accent3 2 4 2 2 4 2" xfId="22617"/>
    <cellStyle name="40% - Accent3 2 4 2 2 4 2 2" xfId="50631"/>
    <cellStyle name="40% - Accent3 2 4 2 2 4 3" xfId="36627"/>
    <cellStyle name="40% - Accent3 2 4 2 2 5" xfId="15614"/>
    <cellStyle name="40% - Accent3 2 4 2 2 5 2" xfId="43628"/>
    <cellStyle name="40% - Accent3 2 4 2 2 6" xfId="29624"/>
    <cellStyle name="40% - Accent3 2 4 2 3" xfId="2480"/>
    <cellStyle name="40% - Accent3 2 4 2 3 2" xfId="5984"/>
    <cellStyle name="40% - Accent3 2 4 2 3 2 2" xfId="12991"/>
    <cellStyle name="40% - Accent3 2 4 2 3 2 2 2" xfId="26995"/>
    <cellStyle name="40% - Accent3 2 4 2 3 2 2 2 2" xfId="55009"/>
    <cellStyle name="40% - Accent3 2 4 2 3 2 2 3" xfId="41005"/>
    <cellStyle name="40% - Accent3 2 4 2 3 2 3" xfId="19992"/>
    <cellStyle name="40% - Accent3 2 4 2 3 2 3 2" xfId="48006"/>
    <cellStyle name="40% - Accent3 2 4 2 3 2 4" xfId="34002"/>
    <cellStyle name="40% - Accent3 2 4 2 3 3" xfId="9490"/>
    <cellStyle name="40% - Accent3 2 4 2 3 3 2" xfId="23494"/>
    <cellStyle name="40% - Accent3 2 4 2 3 3 2 2" xfId="51508"/>
    <cellStyle name="40% - Accent3 2 4 2 3 3 3" xfId="37504"/>
    <cellStyle name="40% - Accent3 2 4 2 3 4" xfId="16491"/>
    <cellStyle name="40% - Accent3 2 4 2 3 4 2" xfId="44505"/>
    <cellStyle name="40% - Accent3 2 4 2 3 5" xfId="30501"/>
    <cellStyle name="40% - Accent3 2 4 2 4" xfId="4232"/>
    <cellStyle name="40% - Accent3 2 4 2 4 2" xfId="11239"/>
    <cellStyle name="40% - Accent3 2 4 2 4 2 2" xfId="25243"/>
    <cellStyle name="40% - Accent3 2 4 2 4 2 2 2" xfId="53257"/>
    <cellStyle name="40% - Accent3 2 4 2 4 2 3" xfId="39253"/>
    <cellStyle name="40% - Accent3 2 4 2 4 3" xfId="18240"/>
    <cellStyle name="40% - Accent3 2 4 2 4 3 2" xfId="46254"/>
    <cellStyle name="40% - Accent3 2 4 2 4 4" xfId="32250"/>
    <cellStyle name="40% - Accent3 2 4 2 5" xfId="7738"/>
    <cellStyle name="40% - Accent3 2 4 2 5 2" xfId="21742"/>
    <cellStyle name="40% - Accent3 2 4 2 5 2 2" xfId="49756"/>
    <cellStyle name="40% - Accent3 2 4 2 5 3" xfId="35752"/>
    <cellStyle name="40% - Accent3 2 4 2 6" xfId="14739"/>
    <cellStyle name="40% - Accent3 2 4 2 6 2" xfId="42753"/>
    <cellStyle name="40% - Accent3 2 4 2 7" xfId="28749"/>
    <cellStyle name="40% - Accent3 2 4 3" xfId="1000"/>
    <cellStyle name="40% - Accent3 2 4 3 2" xfId="1878"/>
    <cellStyle name="40% - Accent3 2 4 3 2 2" xfId="3646"/>
    <cellStyle name="40% - Accent3 2 4 3 2 2 2" xfId="7150"/>
    <cellStyle name="40% - Accent3 2 4 3 2 2 2 2" xfId="14157"/>
    <cellStyle name="40% - Accent3 2 4 3 2 2 2 2 2" xfId="28161"/>
    <cellStyle name="40% - Accent3 2 4 3 2 2 2 2 2 2" xfId="56175"/>
    <cellStyle name="40% - Accent3 2 4 3 2 2 2 2 3" xfId="42171"/>
    <cellStyle name="40% - Accent3 2 4 3 2 2 2 3" xfId="21158"/>
    <cellStyle name="40% - Accent3 2 4 3 2 2 2 3 2" xfId="49172"/>
    <cellStyle name="40% - Accent3 2 4 3 2 2 2 4" xfId="35168"/>
    <cellStyle name="40% - Accent3 2 4 3 2 2 3" xfId="10656"/>
    <cellStyle name="40% - Accent3 2 4 3 2 2 3 2" xfId="24660"/>
    <cellStyle name="40% - Accent3 2 4 3 2 2 3 2 2" xfId="52674"/>
    <cellStyle name="40% - Accent3 2 4 3 2 2 3 3" xfId="38670"/>
    <cellStyle name="40% - Accent3 2 4 3 2 2 4" xfId="17657"/>
    <cellStyle name="40% - Accent3 2 4 3 2 2 4 2" xfId="45671"/>
    <cellStyle name="40% - Accent3 2 4 3 2 2 5" xfId="31667"/>
    <cellStyle name="40% - Accent3 2 4 3 2 3" xfId="5398"/>
    <cellStyle name="40% - Accent3 2 4 3 2 3 2" xfId="12405"/>
    <cellStyle name="40% - Accent3 2 4 3 2 3 2 2" xfId="26409"/>
    <cellStyle name="40% - Accent3 2 4 3 2 3 2 2 2" xfId="54423"/>
    <cellStyle name="40% - Accent3 2 4 3 2 3 2 3" xfId="40419"/>
    <cellStyle name="40% - Accent3 2 4 3 2 3 3" xfId="19406"/>
    <cellStyle name="40% - Accent3 2 4 3 2 3 3 2" xfId="47420"/>
    <cellStyle name="40% - Accent3 2 4 3 2 3 4" xfId="33416"/>
    <cellStyle name="40% - Accent3 2 4 3 2 4" xfId="8904"/>
    <cellStyle name="40% - Accent3 2 4 3 2 4 2" xfId="22908"/>
    <cellStyle name="40% - Accent3 2 4 3 2 4 2 2" xfId="50922"/>
    <cellStyle name="40% - Accent3 2 4 3 2 4 3" xfId="36918"/>
    <cellStyle name="40% - Accent3 2 4 3 2 5" xfId="15905"/>
    <cellStyle name="40% - Accent3 2 4 3 2 5 2" xfId="43919"/>
    <cellStyle name="40% - Accent3 2 4 3 2 6" xfId="29915"/>
    <cellStyle name="40% - Accent3 2 4 3 3" xfId="2771"/>
    <cellStyle name="40% - Accent3 2 4 3 3 2" xfId="6275"/>
    <cellStyle name="40% - Accent3 2 4 3 3 2 2" xfId="13282"/>
    <cellStyle name="40% - Accent3 2 4 3 3 2 2 2" xfId="27286"/>
    <cellStyle name="40% - Accent3 2 4 3 3 2 2 2 2" xfId="55300"/>
    <cellStyle name="40% - Accent3 2 4 3 3 2 2 3" xfId="41296"/>
    <cellStyle name="40% - Accent3 2 4 3 3 2 3" xfId="20283"/>
    <cellStyle name="40% - Accent3 2 4 3 3 2 3 2" xfId="48297"/>
    <cellStyle name="40% - Accent3 2 4 3 3 2 4" xfId="34293"/>
    <cellStyle name="40% - Accent3 2 4 3 3 3" xfId="9781"/>
    <cellStyle name="40% - Accent3 2 4 3 3 3 2" xfId="23785"/>
    <cellStyle name="40% - Accent3 2 4 3 3 3 2 2" xfId="51799"/>
    <cellStyle name="40% - Accent3 2 4 3 3 3 3" xfId="37795"/>
    <cellStyle name="40% - Accent3 2 4 3 3 4" xfId="16782"/>
    <cellStyle name="40% - Accent3 2 4 3 3 4 2" xfId="44796"/>
    <cellStyle name="40% - Accent3 2 4 3 3 5" xfId="30792"/>
    <cellStyle name="40% - Accent3 2 4 3 4" xfId="4523"/>
    <cellStyle name="40% - Accent3 2 4 3 4 2" xfId="11530"/>
    <cellStyle name="40% - Accent3 2 4 3 4 2 2" xfId="25534"/>
    <cellStyle name="40% - Accent3 2 4 3 4 2 2 2" xfId="53548"/>
    <cellStyle name="40% - Accent3 2 4 3 4 2 3" xfId="39544"/>
    <cellStyle name="40% - Accent3 2 4 3 4 3" xfId="18531"/>
    <cellStyle name="40% - Accent3 2 4 3 4 3 2" xfId="46545"/>
    <cellStyle name="40% - Accent3 2 4 3 4 4" xfId="32541"/>
    <cellStyle name="40% - Accent3 2 4 3 5" xfId="8029"/>
    <cellStyle name="40% - Accent3 2 4 3 5 2" xfId="22033"/>
    <cellStyle name="40% - Accent3 2 4 3 5 2 2" xfId="50047"/>
    <cellStyle name="40% - Accent3 2 4 3 5 3" xfId="36043"/>
    <cellStyle name="40% - Accent3 2 4 3 6" xfId="15030"/>
    <cellStyle name="40% - Accent3 2 4 3 6 2" xfId="43044"/>
    <cellStyle name="40% - Accent3 2 4 3 7" xfId="29040"/>
    <cellStyle name="40% - Accent3 2 4 4" xfId="1296"/>
    <cellStyle name="40% - Accent3 2 4 4 2" xfId="3064"/>
    <cellStyle name="40% - Accent3 2 4 4 2 2" xfId="6568"/>
    <cellStyle name="40% - Accent3 2 4 4 2 2 2" xfId="13575"/>
    <cellStyle name="40% - Accent3 2 4 4 2 2 2 2" xfId="27579"/>
    <cellStyle name="40% - Accent3 2 4 4 2 2 2 2 2" xfId="55593"/>
    <cellStyle name="40% - Accent3 2 4 4 2 2 2 3" xfId="41589"/>
    <cellStyle name="40% - Accent3 2 4 4 2 2 3" xfId="20576"/>
    <cellStyle name="40% - Accent3 2 4 4 2 2 3 2" xfId="48590"/>
    <cellStyle name="40% - Accent3 2 4 4 2 2 4" xfId="34586"/>
    <cellStyle name="40% - Accent3 2 4 4 2 3" xfId="10074"/>
    <cellStyle name="40% - Accent3 2 4 4 2 3 2" xfId="24078"/>
    <cellStyle name="40% - Accent3 2 4 4 2 3 2 2" xfId="52092"/>
    <cellStyle name="40% - Accent3 2 4 4 2 3 3" xfId="38088"/>
    <cellStyle name="40% - Accent3 2 4 4 2 4" xfId="17075"/>
    <cellStyle name="40% - Accent3 2 4 4 2 4 2" xfId="45089"/>
    <cellStyle name="40% - Accent3 2 4 4 2 5" xfId="31085"/>
    <cellStyle name="40% - Accent3 2 4 4 3" xfId="4816"/>
    <cellStyle name="40% - Accent3 2 4 4 3 2" xfId="11823"/>
    <cellStyle name="40% - Accent3 2 4 4 3 2 2" xfId="25827"/>
    <cellStyle name="40% - Accent3 2 4 4 3 2 2 2" xfId="53841"/>
    <cellStyle name="40% - Accent3 2 4 4 3 2 3" xfId="39837"/>
    <cellStyle name="40% - Accent3 2 4 4 3 3" xfId="18824"/>
    <cellStyle name="40% - Accent3 2 4 4 3 3 2" xfId="46838"/>
    <cellStyle name="40% - Accent3 2 4 4 3 4" xfId="32834"/>
    <cellStyle name="40% - Accent3 2 4 4 4" xfId="8322"/>
    <cellStyle name="40% - Accent3 2 4 4 4 2" xfId="22326"/>
    <cellStyle name="40% - Accent3 2 4 4 4 2 2" xfId="50340"/>
    <cellStyle name="40% - Accent3 2 4 4 4 3" xfId="36336"/>
    <cellStyle name="40% - Accent3 2 4 4 5" xfId="15323"/>
    <cellStyle name="40% - Accent3 2 4 4 5 2" xfId="43337"/>
    <cellStyle name="40% - Accent3 2 4 4 6" xfId="29333"/>
    <cellStyle name="40% - Accent3 2 4 5" xfId="2189"/>
    <cellStyle name="40% - Accent3 2 4 5 2" xfId="5693"/>
    <cellStyle name="40% - Accent3 2 4 5 2 2" xfId="12700"/>
    <cellStyle name="40% - Accent3 2 4 5 2 2 2" xfId="26704"/>
    <cellStyle name="40% - Accent3 2 4 5 2 2 2 2" xfId="54718"/>
    <cellStyle name="40% - Accent3 2 4 5 2 2 3" xfId="40714"/>
    <cellStyle name="40% - Accent3 2 4 5 2 3" xfId="19701"/>
    <cellStyle name="40% - Accent3 2 4 5 2 3 2" xfId="47715"/>
    <cellStyle name="40% - Accent3 2 4 5 2 4" xfId="33711"/>
    <cellStyle name="40% - Accent3 2 4 5 3" xfId="9199"/>
    <cellStyle name="40% - Accent3 2 4 5 3 2" xfId="23203"/>
    <cellStyle name="40% - Accent3 2 4 5 3 2 2" xfId="51217"/>
    <cellStyle name="40% - Accent3 2 4 5 3 3" xfId="37213"/>
    <cellStyle name="40% - Accent3 2 4 5 4" xfId="16200"/>
    <cellStyle name="40% - Accent3 2 4 5 4 2" xfId="44214"/>
    <cellStyle name="40% - Accent3 2 4 5 5" xfId="30210"/>
    <cellStyle name="40% - Accent3 2 4 6" xfId="3941"/>
    <cellStyle name="40% - Accent3 2 4 6 2" xfId="10948"/>
    <cellStyle name="40% - Accent3 2 4 6 2 2" xfId="24952"/>
    <cellStyle name="40% - Accent3 2 4 6 2 2 2" xfId="52966"/>
    <cellStyle name="40% - Accent3 2 4 6 2 3" xfId="38962"/>
    <cellStyle name="40% - Accent3 2 4 6 3" xfId="17949"/>
    <cellStyle name="40% - Accent3 2 4 6 3 2" xfId="45963"/>
    <cellStyle name="40% - Accent3 2 4 6 4" xfId="31959"/>
    <cellStyle name="40% - Accent3 2 4 7" xfId="7447"/>
    <cellStyle name="40% - Accent3 2 4 7 2" xfId="21451"/>
    <cellStyle name="40% - Accent3 2 4 7 2 2" xfId="49465"/>
    <cellStyle name="40% - Accent3 2 4 7 3" xfId="35461"/>
    <cellStyle name="40% - Accent3 2 4 8" xfId="14448"/>
    <cellStyle name="40% - Accent3 2 4 8 2" xfId="42462"/>
    <cellStyle name="40% - Accent3 2 4 9" xfId="28458"/>
    <cellStyle name="40% - Accent3 2 5" xfId="515"/>
    <cellStyle name="40% - Accent3 2 5 2" xfId="1393"/>
    <cellStyle name="40% - Accent3 2 5 2 2" xfId="3161"/>
    <cellStyle name="40% - Accent3 2 5 2 2 2" xfId="6665"/>
    <cellStyle name="40% - Accent3 2 5 2 2 2 2" xfId="13672"/>
    <cellStyle name="40% - Accent3 2 5 2 2 2 2 2" xfId="27676"/>
    <cellStyle name="40% - Accent3 2 5 2 2 2 2 2 2" xfId="55690"/>
    <cellStyle name="40% - Accent3 2 5 2 2 2 2 3" xfId="41686"/>
    <cellStyle name="40% - Accent3 2 5 2 2 2 3" xfId="20673"/>
    <cellStyle name="40% - Accent3 2 5 2 2 2 3 2" xfId="48687"/>
    <cellStyle name="40% - Accent3 2 5 2 2 2 4" xfId="34683"/>
    <cellStyle name="40% - Accent3 2 5 2 2 3" xfId="10171"/>
    <cellStyle name="40% - Accent3 2 5 2 2 3 2" xfId="24175"/>
    <cellStyle name="40% - Accent3 2 5 2 2 3 2 2" xfId="52189"/>
    <cellStyle name="40% - Accent3 2 5 2 2 3 3" xfId="38185"/>
    <cellStyle name="40% - Accent3 2 5 2 2 4" xfId="17172"/>
    <cellStyle name="40% - Accent3 2 5 2 2 4 2" xfId="45186"/>
    <cellStyle name="40% - Accent3 2 5 2 2 5" xfId="31182"/>
    <cellStyle name="40% - Accent3 2 5 2 3" xfId="4913"/>
    <cellStyle name="40% - Accent3 2 5 2 3 2" xfId="11920"/>
    <cellStyle name="40% - Accent3 2 5 2 3 2 2" xfId="25924"/>
    <cellStyle name="40% - Accent3 2 5 2 3 2 2 2" xfId="53938"/>
    <cellStyle name="40% - Accent3 2 5 2 3 2 3" xfId="39934"/>
    <cellStyle name="40% - Accent3 2 5 2 3 3" xfId="18921"/>
    <cellStyle name="40% - Accent3 2 5 2 3 3 2" xfId="46935"/>
    <cellStyle name="40% - Accent3 2 5 2 3 4" xfId="32931"/>
    <cellStyle name="40% - Accent3 2 5 2 4" xfId="8419"/>
    <cellStyle name="40% - Accent3 2 5 2 4 2" xfId="22423"/>
    <cellStyle name="40% - Accent3 2 5 2 4 2 2" xfId="50437"/>
    <cellStyle name="40% - Accent3 2 5 2 4 3" xfId="36433"/>
    <cellStyle name="40% - Accent3 2 5 2 5" xfId="15420"/>
    <cellStyle name="40% - Accent3 2 5 2 5 2" xfId="43434"/>
    <cellStyle name="40% - Accent3 2 5 2 6" xfId="29430"/>
    <cellStyle name="40% - Accent3 2 5 3" xfId="2286"/>
    <cellStyle name="40% - Accent3 2 5 3 2" xfId="5790"/>
    <cellStyle name="40% - Accent3 2 5 3 2 2" xfId="12797"/>
    <cellStyle name="40% - Accent3 2 5 3 2 2 2" xfId="26801"/>
    <cellStyle name="40% - Accent3 2 5 3 2 2 2 2" xfId="54815"/>
    <cellStyle name="40% - Accent3 2 5 3 2 2 3" xfId="40811"/>
    <cellStyle name="40% - Accent3 2 5 3 2 3" xfId="19798"/>
    <cellStyle name="40% - Accent3 2 5 3 2 3 2" xfId="47812"/>
    <cellStyle name="40% - Accent3 2 5 3 2 4" xfId="33808"/>
    <cellStyle name="40% - Accent3 2 5 3 3" xfId="9296"/>
    <cellStyle name="40% - Accent3 2 5 3 3 2" xfId="23300"/>
    <cellStyle name="40% - Accent3 2 5 3 3 2 2" xfId="51314"/>
    <cellStyle name="40% - Accent3 2 5 3 3 3" xfId="37310"/>
    <cellStyle name="40% - Accent3 2 5 3 4" xfId="16297"/>
    <cellStyle name="40% - Accent3 2 5 3 4 2" xfId="44311"/>
    <cellStyle name="40% - Accent3 2 5 3 5" xfId="30307"/>
    <cellStyle name="40% - Accent3 2 5 4" xfId="4038"/>
    <cellStyle name="40% - Accent3 2 5 4 2" xfId="11045"/>
    <cellStyle name="40% - Accent3 2 5 4 2 2" xfId="25049"/>
    <cellStyle name="40% - Accent3 2 5 4 2 2 2" xfId="53063"/>
    <cellStyle name="40% - Accent3 2 5 4 2 3" xfId="39059"/>
    <cellStyle name="40% - Accent3 2 5 4 3" xfId="18046"/>
    <cellStyle name="40% - Accent3 2 5 4 3 2" xfId="46060"/>
    <cellStyle name="40% - Accent3 2 5 4 4" xfId="32056"/>
    <cellStyle name="40% - Accent3 2 5 5" xfId="7544"/>
    <cellStyle name="40% - Accent3 2 5 5 2" xfId="21548"/>
    <cellStyle name="40% - Accent3 2 5 5 2 2" xfId="49562"/>
    <cellStyle name="40% - Accent3 2 5 5 3" xfId="35558"/>
    <cellStyle name="40% - Accent3 2 5 6" xfId="14545"/>
    <cellStyle name="40% - Accent3 2 5 6 2" xfId="42559"/>
    <cellStyle name="40% - Accent3 2 5 7" xfId="28555"/>
    <cellStyle name="40% - Accent3 2 6" xfId="806"/>
    <cellStyle name="40% - Accent3 2 6 2" xfId="1684"/>
    <cellStyle name="40% - Accent3 2 6 2 2" xfId="3452"/>
    <cellStyle name="40% - Accent3 2 6 2 2 2" xfId="6956"/>
    <cellStyle name="40% - Accent3 2 6 2 2 2 2" xfId="13963"/>
    <cellStyle name="40% - Accent3 2 6 2 2 2 2 2" xfId="27967"/>
    <cellStyle name="40% - Accent3 2 6 2 2 2 2 2 2" xfId="55981"/>
    <cellStyle name="40% - Accent3 2 6 2 2 2 2 3" xfId="41977"/>
    <cellStyle name="40% - Accent3 2 6 2 2 2 3" xfId="20964"/>
    <cellStyle name="40% - Accent3 2 6 2 2 2 3 2" xfId="48978"/>
    <cellStyle name="40% - Accent3 2 6 2 2 2 4" xfId="34974"/>
    <cellStyle name="40% - Accent3 2 6 2 2 3" xfId="10462"/>
    <cellStyle name="40% - Accent3 2 6 2 2 3 2" xfId="24466"/>
    <cellStyle name="40% - Accent3 2 6 2 2 3 2 2" xfId="52480"/>
    <cellStyle name="40% - Accent3 2 6 2 2 3 3" xfId="38476"/>
    <cellStyle name="40% - Accent3 2 6 2 2 4" xfId="17463"/>
    <cellStyle name="40% - Accent3 2 6 2 2 4 2" xfId="45477"/>
    <cellStyle name="40% - Accent3 2 6 2 2 5" xfId="31473"/>
    <cellStyle name="40% - Accent3 2 6 2 3" xfId="5204"/>
    <cellStyle name="40% - Accent3 2 6 2 3 2" xfId="12211"/>
    <cellStyle name="40% - Accent3 2 6 2 3 2 2" xfId="26215"/>
    <cellStyle name="40% - Accent3 2 6 2 3 2 2 2" xfId="54229"/>
    <cellStyle name="40% - Accent3 2 6 2 3 2 3" xfId="40225"/>
    <cellStyle name="40% - Accent3 2 6 2 3 3" xfId="19212"/>
    <cellStyle name="40% - Accent3 2 6 2 3 3 2" xfId="47226"/>
    <cellStyle name="40% - Accent3 2 6 2 3 4" xfId="33222"/>
    <cellStyle name="40% - Accent3 2 6 2 4" xfId="8710"/>
    <cellStyle name="40% - Accent3 2 6 2 4 2" xfId="22714"/>
    <cellStyle name="40% - Accent3 2 6 2 4 2 2" xfId="50728"/>
    <cellStyle name="40% - Accent3 2 6 2 4 3" xfId="36724"/>
    <cellStyle name="40% - Accent3 2 6 2 5" xfId="15711"/>
    <cellStyle name="40% - Accent3 2 6 2 5 2" xfId="43725"/>
    <cellStyle name="40% - Accent3 2 6 2 6" xfId="29721"/>
    <cellStyle name="40% - Accent3 2 6 3" xfId="2577"/>
    <cellStyle name="40% - Accent3 2 6 3 2" xfId="6081"/>
    <cellStyle name="40% - Accent3 2 6 3 2 2" xfId="13088"/>
    <cellStyle name="40% - Accent3 2 6 3 2 2 2" xfId="27092"/>
    <cellStyle name="40% - Accent3 2 6 3 2 2 2 2" xfId="55106"/>
    <cellStyle name="40% - Accent3 2 6 3 2 2 3" xfId="41102"/>
    <cellStyle name="40% - Accent3 2 6 3 2 3" xfId="20089"/>
    <cellStyle name="40% - Accent3 2 6 3 2 3 2" xfId="48103"/>
    <cellStyle name="40% - Accent3 2 6 3 2 4" xfId="34099"/>
    <cellStyle name="40% - Accent3 2 6 3 3" xfId="9587"/>
    <cellStyle name="40% - Accent3 2 6 3 3 2" xfId="23591"/>
    <cellStyle name="40% - Accent3 2 6 3 3 2 2" xfId="51605"/>
    <cellStyle name="40% - Accent3 2 6 3 3 3" xfId="37601"/>
    <cellStyle name="40% - Accent3 2 6 3 4" xfId="16588"/>
    <cellStyle name="40% - Accent3 2 6 3 4 2" xfId="44602"/>
    <cellStyle name="40% - Accent3 2 6 3 5" xfId="30598"/>
    <cellStyle name="40% - Accent3 2 6 4" xfId="4329"/>
    <cellStyle name="40% - Accent3 2 6 4 2" xfId="11336"/>
    <cellStyle name="40% - Accent3 2 6 4 2 2" xfId="25340"/>
    <cellStyle name="40% - Accent3 2 6 4 2 2 2" xfId="53354"/>
    <cellStyle name="40% - Accent3 2 6 4 2 3" xfId="39350"/>
    <cellStyle name="40% - Accent3 2 6 4 3" xfId="18337"/>
    <cellStyle name="40% - Accent3 2 6 4 3 2" xfId="46351"/>
    <cellStyle name="40% - Accent3 2 6 4 4" xfId="32347"/>
    <cellStyle name="40% - Accent3 2 6 5" xfId="7835"/>
    <cellStyle name="40% - Accent3 2 6 5 2" xfId="21839"/>
    <cellStyle name="40% - Accent3 2 6 5 2 2" xfId="49853"/>
    <cellStyle name="40% - Accent3 2 6 5 3" xfId="35849"/>
    <cellStyle name="40% - Accent3 2 6 6" xfId="14836"/>
    <cellStyle name="40% - Accent3 2 6 6 2" xfId="42850"/>
    <cellStyle name="40% - Accent3 2 6 7" xfId="28846"/>
    <cellStyle name="40% - Accent3 2 7" xfId="1102"/>
    <cellStyle name="40% - Accent3 2 7 2" xfId="2870"/>
    <cellStyle name="40% - Accent3 2 7 2 2" xfId="6374"/>
    <cellStyle name="40% - Accent3 2 7 2 2 2" xfId="13381"/>
    <cellStyle name="40% - Accent3 2 7 2 2 2 2" xfId="27385"/>
    <cellStyle name="40% - Accent3 2 7 2 2 2 2 2" xfId="55399"/>
    <cellStyle name="40% - Accent3 2 7 2 2 2 3" xfId="41395"/>
    <cellStyle name="40% - Accent3 2 7 2 2 3" xfId="20382"/>
    <cellStyle name="40% - Accent3 2 7 2 2 3 2" xfId="48396"/>
    <cellStyle name="40% - Accent3 2 7 2 2 4" xfId="34392"/>
    <cellStyle name="40% - Accent3 2 7 2 3" xfId="9880"/>
    <cellStyle name="40% - Accent3 2 7 2 3 2" xfId="23884"/>
    <cellStyle name="40% - Accent3 2 7 2 3 2 2" xfId="51898"/>
    <cellStyle name="40% - Accent3 2 7 2 3 3" xfId="37894"/>
    <cellStyle name="40% - Accent3 2 7 2 4" xfId="16881"/>
    <cellStyle name="40% - Accent3 2 7 2 4 2" xfId="44895"/>
    <cellStyle name="40% - Accent3 2 7 2 5" xfId="30891"/>
    <cellStyle name="40% - Accent3 2 7 3" xfId="4622"/>
    <cellStyle name="40% - Accent3 2 7 3 2" xfId="11629"/>
    <cellStyle name="40% - Accent3 2 7 3 2 2" xfId="25633"/>
    <cellStyle name="40% - Accent3 2 7 3 2 2 2" xfId="53647"/>
    <cellStyle name="40% - Accent3 2 7 3 2 3" xfId="39643"/>
    <cellStyle name="40% - Accent3 2 7 3 3" xfId="18630"/>
    <cellStyle name="40% - Accent3 2 7 3 3 2" xfId="46644"/>
    <cellStyle name="40% - Accent3 2 7 3 4" xfId="32640"/>
    <cellStyle name="40% - Accent3 2 7 4" xfId="8128"/>
    <cellStyle name="40% - Accent3 2 7 4 2" xfId="22132"/>
    <cellStyle name="40% - Accent3 2 7 4 2 2" xfId="50146"/>
    <cellStyle name="40% - Accent3 2 7 4 3" xfId="36142"/>
    <cellStyle name="40% - Accent3 2 7 5" xfId="15129"/>
    <cellStyle name="40% - Accent3 2 7 5 2" xfId="43143"/>
    <cellStyle name="40% - Accent3 2 7 6" xfId="29139"/>
    <cellStyle name="40% - Accent3 2 8" xfId="1961"/>
    <cellStyle name="40% - Accent3 2 8 2" xfId="5480"/>
    <cellStyle name="40% - Accent3 2 8 2 2" xfId="12487"/>
    <cellStyle name="40% - Accent3 2 8 2 2 2" xfId="26491"/>
    <cellStyle name="40% - Accent3 2 8 2 2 2 2" xfId="54505"/>
    <cellStyle name="40% - Accent3 2 8 2 2 3" xfId="40501"/>
    <cellStyle name="40% - Accent3 2 8 2 3" xfId="19488"/>
    <cellStyle name="40% - Accent3 2 8 2 3 2" xfId="47502"/>
    <cellStyle name="40% - Accent3 2 8 2 4" xfId="33498"/>
    <cellStyle name="40% - Accent3 2 8 3" xfId="8986"/>
    <cellStyle name="40% - Accent3 2 8 3 2" xfId="22990"/>
    <cellStyle name="40% - Accent3 2 8 3 2 2" xfId="51004"/>
    <cellStyle name="40% - Accent3 2 8 3 3" xfId="37000"/>
    <cellStyle name="40% - Accent3 2 8 4" xfId="15987"/>
    <cellStyle name="40% - Accent3 2 8 4 2" xfId="44001"/>
    <cellStyle name="40% - Accent3 2 8 5" xfId="29997"/>
    <cellStyle name="40% - Accent3 2 9" xfId="3747"/>
    <cellStyle name="40% - Accent3 2 9 2" xfId="10754"/>
    <cellStyle name="40% - Accent3 2 9 2 2" xfId="24758"/>
    <cellStyle name="40% - Accent3 2 9 2 2 2" xfId="52772"/>
    <cellStyle name="40% - Accent3 2 9 2 3" xfId="38768"/>
    <cellStyle name="40% - Accent3 2 9 3" xfId="17755"/>
    <cellStyle name="40% - Accent3 2 9 3 2" xfId="45769"/>
    <cellStyle name="40% - Accent3 2 9 4" xfId="31765"/>
    <cellStyle name="40% - Accent3 3" xfId="173"/>
    <cellStyle name="40% - Accent3 3 10" xfId="7237"/>
    <cellStyle name="40% - Accent3 3 10 2" xfId="21241"/>
    <cellStyle name="40% - Accent3 3 10 2 2" xfId="49255"/>
    <cellStyle name="40% - Accent3 3 10 3" xfId="35251"/>
    <cellStyle name="40% - Accent3 3 11" xfId="14238"/>
    <cellStyle name="40% - Accent3 3 11 2" xfId="42252"/>
    <cellStyle name="40% - Accent3 3 12" xfId="28248"/>
    <cellStyle name="40% - Accent3 3 13" xfId="56367"/>
    <cellStyle name="40% - Accent3 3 2" xfId="229"/>
    <cellStyle name="40% - Accent3 3 2 10" xfId="14287"/>
    <cellStyle name="40% - Accent3 3 2 10 2" xfId="42301"/>
    <cellStyle name="40% - Accent3 3 2 11" xfId="28297"/>
    <cellStyle name="40% - Accent3 3 2 2" xfId="354"/>
    <cellStyle name="40% - Accent3 3 2 2 2" xfId="645"/>
    <cellStyle name="40% - Accent3 3 2 2 2 2" xfId="1523"/>
    <cellStyle name="40% - Accent3 3 2 2 2 2 2" xfId="3291"/>
    <cellStyle name="40% - Accent3 3 2 2 2 2 2 2" xfId="6795"/>
    <cellStyle name="40% - Accent3 3 2 2 2 2 2 2 2" xfId="13802"/>
    <cellStyle name="40% - Accent3 3 2 2 2 2 2 2 2 2" xfId="27806"/>
    <cellStyle name="40% - Accent3 3 2 2 2 2 2 2 2 2 2" xfId="55820"/>
    <cellStyle name="40% - Accent3 3 2 2 2 2 2 2 2 3" xfId="41816"/>
    <cellStyle name="40% - Accent3 3 2 2 2 2 2 2 3" xfId="20803"/>
    <cellStyle name="40% - Accent3 3 2 2 2 2 2 2 3 2" xfId="48817"/>
    <cellStyle name="40% - Accent3 3 2 2 2 2 2 2 4" xfId="34813"/>
    <cellStyle name="40% - Accent3 3 2 2 2 2 2 3" xfId="10301"/>
    <cellStyle name="40% - Accent3 3 2 2 2 2 2 3 2" xfId="24305"/>
    <cellStyle name="40% - Accent3 3 2 2 2 2 2 3 2 2" xfId="52319"/>
    <cellStyle name="40% - Accent3 3 2 2 2 2 2 3 3" xfId="38315"/>
    <cellStyle name="40% - Accent3 3 2 2 2 2 2 4" xfId="17302"/>
    <cellStyle name="40% - Accent3 3 2 2 2 2 2 4 2" xfId="45316"/>
    <cellStyle name="40% - Accent3 3 2 2 2 2 2 5" xfId="31312"/>
    <cellStyle name="40% - Accent3 3 2 2 2 2 3" xfId="5043"/>
    <cellStyle name="40% - Accent3 3 2 2 2 2 3 2" xfId="12050"/>
    <cellStyle name="40% - Accent3 3 2 2 2 2 3 2 2" xfId="26054"/>
    <cellStyle name="40% - Accent3 3 2 2 2 2 3 2 2 2" xfId="54068"/>
    <cellStyle name="40% - Accent3 3 2 2 2 2 3 2 3" xfId="40064"/>
    <cellStyle name="40% - Accent3 3 2 2 2 2 3 3" xfId="19051"/>
    <cellStyle name="40% - Accent3 3 2 2 2 2 3 3 2" xfId="47065"/>
    <cellStyle name="40% - Accent3 3 2 2 2 2 3 4" xfId="33061"/>
    <cellStyle name="40% - Accent3 3 2 2 2 2 4" xfId="8549"/>
    <cellStyle name="40% - Accent3 3 2 2 2 2 4 2" xfId="22553"/>
    <cellStyle name="40% - Accent3 3 2 2 2 2 4 2 2" xfId="50567"/>
    <cellStyle name="40% - Accent3 3 2 2 2 2 4 3" xfId="36563"/>
    <cellStyle name="40% - Accent3 3 2 2 2 2 5" xfId="15550"/>
    <cellStyle name="40% - Accent3 3 2 2 2 2 5 2" xfId="43564"/>
    <cellStyle name="40% - Accent3 3 2 2 2 2 6" xfId="29560"/>
    <cellStyle name="40% - Accent3 3 2 2 2 3" xfId="2416"/>
    <cellStyle name="40% - Accent3 3 2 2 2 3 2" xfId="5920"/>
    <cellStyle name="40% - Accent3 3 2 2 2 3 2 2" xfId="12927"/>
    <cellStyle name="40% - Accent3 3 2 2 2 3 2 2 2" xfId="26931"/>
    <cellStyle name="40% - Accent3 3 2 2 2 3 2 2 2 2" xfId="54945"/>
    <cellStyle name="40% - Accent3 3 2 2 2 3 2 2 3" xfId="40941"/>
    <cellStyle name="40% - Accent3 3 2 2 2 3 2 3" xfId="19928"/>
    <cellStyle name="40% - Accent3 3 2 2 2 3 2 3 2" xfId="47942"/>
    <cellStyle name="40% - Accent3 3 2 2 2 3 2 4" xfId="33938"/>
    <cellStyle name="40% - Accent3 3 2 2 2 3 3" xfId="9426"/>
    <cellStyle name="40% - Accent3 3 2 2 2 3 3 2" xfId="23430"/>
    <cellStyle name="40% - Accent3 3 2 2 2 3 3 2 2" xfId="51444"/>
    <cellStyle name="40% - Accent3 3 2 2 2 3 3 3" xfId="37440"/>
    <cellStyle name="40% - Accent3 3 2 2 2 3 4" xfId="16427"/>
    <cellStyle name="40% - Accent3 3 2 2 2 3 4 2" xfId="44441"/>
    <cellStyle name="40% - Accent3 3 2 2 2 3 5" xfId="30437"/>
    <cellStyle name="40% - Accent3 3 2 2 2 4" xfId="4168"/>
    <cellStyle name="40% - Accent3 3 2 2 2 4 2" xfId="11175"/>
    <cellStyle name="40% - Accent3 3 2 2 2 4 2 2" xfId="25179"/>
    <cellStyle name="40% - Accent3 3 2 2 2 4 2 2 2" xfId="53193"/>
    <cellStyle name="40% - Accent3 3 2 2 2 4 2 3" xfId="39189"/>
    <cellStyle name="40% - Accent3 3 2 2 2 4 3" xfId="18176"/>
    <cellStyle name="40% - Accent3 3 2 2 2 4 3 2" xfId="46190"/>
    <cellStyle name="40% - Accent3 3 2 2 2 4 4" xfId="32186"/>
    <cellStyle name="40% - Accent3 3 2 2 2 5" xfId="7674"/>
    <cellStyle name="40% - Accent3 3 2 2 2 5 2" xfId="21678"/>
    <cellStyle name="40% - Accent3 3 2 2 2 5 2 2" xfId="49692"/>
    <cellStyle name="40% - Accent3 3 2 2 2 5 3" xfId="35688"/>
    <cellStyle name="40% - Accent3 3 2 2 2 6" xfId="14675"/>
    <cellStyle name="40% - Accent3 3 2 2 2 6 2" xfId="42689"/>
    <cellStyle name="40% - Accent3 3 2 2 2 7" xfId="28685"/>
    <cellStyle name="40% - Accent3 3 2 2 3" xfId="936"/>
    <cellStyle name="40% - Accent3 3 2 2 3 2" xfId="1814"/>
    <cellStyle name="40% - Accent3 3 2 2 3 2 2" xfId="3582"/>
    <cellStyle name="40% - Accent3 3 2 2 3 2 2 2" xfId="7086"/>
    <cellStyle name="40% - Accent3 3 2 2 3 2 2 2 2" xfId="14093"/>
    <cellStyle name="40% - Accent3 3 2 2 3 2 2 2 2 2" xfId="28097"/>
    <cellStyle name="40% - Accent3 3 2 2 3 2 2 2 2 2 2" xfId="56111"/>
    <cellStyle name="40% - Accent3 3 2 2 3 2 2 2 2 3" xfId="42107"/>
    <cellStyle name="40% - Accent3 3 2 2 3 2 2 2 3" xfId="21094"/>
    <cellStyle name="40% - Accent3 3 2 2 3 2 2 2 3 2" xfId="49108"/>
    <cellStyle name="40% - Accent3 3 2 2 3 2 2 2 4" xfId="35104"/>
    <cellStyle name="40% - Accent3 3 2 2 3 2 2 3" xfId="10592"/>
    <cellStyle name="40% - Accent3 3 2 2 3 2 2 3 2" xfId="24596"/>
    <cellStyle name="40% - Accent3 3 2 2 3 2 2 3 2 2" xfId="52610"/>
    <cellStyle name="40% - Accent3 3 2 2 3 2 2 3 3" xfId="38606"/>
    <cellStyle name="40% - Accent3 3 2 2 3 2 2 4" xfId="17593"/>
    <cellStyle name="40% - Accent3 3 2 2 3 2 2 4 2" xfId="45607"/>
    <cellStyle name="40% - Accent3 3 2 2 3 2 2 5" xfId="31603"/>
    <cellStyle name="40% - Accent3 3 2 2 3 2 3" xfId="5334"/>
    <cellStyle name="40% - Accent3 3 2 2 3 2 3 2" xfId="12341"/>
    <cellStyle name="40% - Accent3 3 2 2 3 2 3 2 2" xfId="26345"/>
    <cellStyle name="40% - Accent3 3 2 2 3 2 3 2 2 2" xfId="54359"/>
    <cellStyle name="40% - Accent3 3 2 2 3 2 3 2 3" xfId="40355"/>
    <cellStyle name="40% - Accent3 3 2 2 3 2 3 3" xfId="19342"/>
    <cellStyle name="40% - Accent3 3 2 2 3 2 3 3 2" xfId="47356"/>
    <cellStyle name="40% - Accent3 3 2 2 3 2 3 4" xfId="33352"/>
    <cellStyle name="40% - Accent3 3 2 2 3 2 4" xfId="8840"/>
    <cellStyle name="40% - Accent3 3 2 2 3 2 4 2" xfId="22844"/>
    <cellStyle name="40% - Accent3 3 2 2 3 2 4 2 2" xfId="50858"/>
    <cellStyle name="40% - Accent3 3 2 2 3 2 4 3" xfId="36854"/>
    <cellStyle name="40% - Accent3 3 2 2 3 2 5" xfId="15841"/>
    <cellStyle name="40% - Accent3 3 2 2 3 2 5 2" xfId="43855"/>
    <cellStyle name="40% - Accent3 3 2 2 3 2 6" xfId="29851"/>
    <cellStyle name="40% - Accent3 3 2 2 3 3" xfId="2707"/>
    <cellStyle name="40% - Accent3 3 2 2 3 3 2" xfId="6211"/>
    <cellStyle name="40% - Accent3 3 2 2 3 3 2 2" xfId="13218"/>
    <cellStyle name="40% - Accent3 3 2 2 3 3 2 2 2" xfId="27222"/>
    <cellStyle name="40% - Accent3 3 2 2 3 3 2 2 2 2" xfId="55236"/>
    <cellStyle name="40% - Accent3 3 2 2 3 3 2 2 3" xfId="41232"/>
    <cellStyle name="40% - Accent3 3 2 2 3 3 2 3" xfId="20219"/>
    <cellStyle name="40% - Accent3 3 2 2 3 3 2 3 2" xfId="48233"/>
    <cellStyle name="40% - Accent3 3 2 2 3 3 2 4" xfId="34229"/>
    <cellStyle name="40% - Accent3 3 2 2 3 3 3" xfId="9717"/>
    <cellStyle name="40% - Accent3 3 2 2 3 3 3 2" xfId="23721"/>
    <cellStyle name="40% - Accent3 3 2 2 3 3 3 2 2" xfId="51735"/>
    <cellStyle name="40% - Accent3 3 2 2 3 3 3 3" xfId="37731"/>
    <cellStyle name="40% - Accent3 3 2 2 3 3 4" xfId="16718"/>
    <cellStyle name="40% - Accent3 3 2 2 3 3 4 2" xfId="44732"/>
    <cellStyle name="40% - Accent3 3 2 2 3 3 5" xfId="30728"/>
    <cellStyle name="40% - Accent3 3 2 2 3 4" xfId="4459"/>
    <cellStyle name="40% - Accent3 3 2 2 3 4 2" xfId="11466"/>
    <cellStyle name="40% - Accent3 3 2 2 3 4 2 2" xfId="25470"/>
    <cellStyle name="40% - Accent3 3 2 2 3 4 2 2 2" xfId="53484"/>
    <cellStyle name="40% - Accent3 3 2 2 3 4 2 3" xfId="39480"/>
    <cellStyle name="40% - Accent3 3 2 2 3 4 3" xfId="18467"/>
    <cellStyle name="40% - Accent3 3 2 2 3 4 3 2" xfId="46481"/>
    <cellStyle name="40% - Accent3 3 2 2 3 4 4" xfId="32477"/>
    <cellStyle name="40% - Accent3 3 2 2 3 5" xfId="7965"/>
    <cellStyle name="40% - Accent3 3 2 2 3 5 2" xfId="21969"/>
    <cellStyle name="40% - Accent3 3 2 2 3 5 2 2" xfId="49983"/>
    <cellStyle name="40% - Accent3 3 2 2 3 5 3" xfId="35979"/>
    <cellStyle name="40% - Accent3 3 2 2 3 6" xfId="14966"/>
    <cellStyle name="40% - Accent3 3 2 2 3 6 2" xfId="42980"/>
    <cellStyle name="40% - Accent3 3 2 2 3 7" xfId="28976"/>
    <cellStyle name="40% - Accent3 3 2 2 4" xfId="1232"/>
    <cellStyle name="40% - Accent3 3 2 2 4 2" xfId="3000"/>
    <cellStyle name="40% - Accent3 3 2 2 4 2 2" xfId="6504"/>
    <cellStyle name="40% - Accent3 3 2 2 4 2 2 2" xfId="13511"/>
    <cellStyle name="40% - Accent3 3 2 2 4 2 2 2 2" xfId="27515"/>
    <cellStyle name="40% - Accent3 3 2 2 4 2 2 2 2 2" xfId="55529"/>
    <cellStyle name="40% - Accent3 3 2 2 4 2 2 2 3" xfId="41525"/>
    <cellStyle name="40% - Accent3 3 2 2 4 2 2 3" xfId="20512"/>
    <cellStyle name="40% - Accent3 3 2 2 4 2 2 3 2" xfId="48526"/>
    <cellStyle name="40% - Accent3 3 2 2 4 2 2 4" xfId="34522"/>
    <cellStyle name="40% - Accent3 3 2 2 4 2 3" xfId="10010"/>
    <cellStyle name="40% - Accent3 3 2 2 4 2 3 2" xfId="24014"/>
    <cellStyle name="40% - Accent3 3 2 2 4 2 3 2 2" xfId="52028"/>
    <cellStyle name="40% - Accent3 3 2 2 4 2 3 3" xfId="38024"/>
    <cellStyle name="40% - Accent3 3 2 2 4 2 4" xfId="17011"/>
    <cellStyle name="40% - Accent3 3 2 2 4 2 4 2" xfId="45025"/>
    <cellStyle name="40% - Accent3 3 2 2 4 2 5" xfId="31021"/>
    <cellStyle name="40% - Accent3 3 2 2 4 3" xfId="4752"/>
    <cellStyle name="40% - Accent3 3 2 2 4 3 2" xfId="11759"/>
    <cellStyle name="40% - Accent3 3 2 2 4 3 2 2" xfId="25763"/>
    <cellStyle name="40% - Accent3 3 2 2 4 3 2 2 2" xfId="53777"/>
    <cellStyle name="40% - Accent3 3 2 2 4 3 2 3" xfId="39773"/>
    <cellStyle name="40% - Accent3 3 2 2 4 3 3" xfId="18760"/>
    <cellStyle name="40% - Accent3 3 2 2 4 3 3 2" xfId="46774"/>
    <cellStyle name="40% - Accent3 3 2 2 4 3 4" xfId="32770"/>
    <cellStyle name="40% - Accent3 3 2 2 4 4" xfId="8258"/>
    <cellStyle name="40% - Accent3 3 2 2 4 4 2" xfId="22262"/>
    <cellStyle name="40% - Accent3 3 2 2 4 4 2 2" xfId="50276"/>
    <cellStyle name="40% - Accent3 3 2 2 4 4 3" xfId="36272"/>
    <cellStyle name="40% - Accent3 3 2 2 4 5" xfId="15259"/>
    <cellStyle name="40% - Accent3 3 2 2 4 5 2" xfId="43273"/>
    <cellStyle name="40% - Accent3 3 2 2 4 6" xfId="29269"/>
    <cellStyle name="40% - Accent3 3 2 2 5" xfId="2125"/>
    <cellStyle name="40% - Accent3 3 2 2 5 2" xfId="5629"/>
    <cellStyle name="40% - Accent3 3 2 2 5 2 2" xfId="12636"/>
    <cellStyle name="40% - Accent3 3 2 2 5 2 2 2" xfId="26640"/>
    <cellStyle name="40% - Accent3 3 2 2 5 2 2 2 2" xfId="54654"/>
    <cellStyle name="40% - Accent3 3 2 2 5 2 2 3" xfId="40650"/>
    <cellStyle name="40% - Accent3 3 2 2 5 2 3" xfId="19637"/>
    <cellStyle name="40% - Accent3 3 2 2 5 2 3 2" xfId="47651"/>
    <cellStyle name="40% - Accent3 3 2 2 5 2 4" xfId="33647"/>
    <cellStyle name="40% - Accent3 3 2 2 5 3" xfId="9135"/>
    <cellStyle name="40% - Accent3 3 2 2 5 3 2" xfId="23139"/>
    <cellStyle name="40% - Accent3 3 2 2 5 3 2 2" xfId="51153"/>
    <cellStyle name="40% - Accent3 3 2 2 5 3 3" xfId="37149"/>
    <cellStyle name="40% - Accent3 3 2 2 5 4" xfId="16136"/>
    <cellStyle name="40% - Accent3 3 2 2 5 4 2" xfId="44150"/>
    <cellStyle name="40% - Accent3 3 2 2 5 5" xfId="30146"/>
    <cellStyle name="40% - Accent3 3 2 2 6" xfId="3877"/>
    <cellStyle name="40% - Accent3 3 2 2 6 2" xfId="10884"/>
    <cellStyle name="40% - Accent3 3 2 2 6 2 2" xfId="24888"/>
    <cellStyle name="40% - Accent3 3 2 2 6 2 2 2" xfId="52902"/>
    <cellStyle name="40% - Accent3 3 2 2 6 2 3" xfId="38898"/>
    <cellStyle name="40% - Accent3 3 2 2 6 3" xfId="17885"/>
    <cellStyle name="40% - Accent3 3 2 2 6 3 2" xfId="45899"/>
    <cellStyle name="40% - Accent3 3 2 2 6 4" xfId="31895"/>
    <cellStyle name="40% - Accent3 3 2 2 7" xfId="7383"/>
    <cellStyle name="40% - Accent3 3 2 2 7 2" xfId="21387"/>
    <cellStyle name="40% - Accent3 3 2 2 7 2 2" xfId="49401"/>
    <cellStyle name="40% - Accent3 3 2 2 7 3" xfId="35397"/>
    <cellStyle name="40% - Accent3 3 2 2 8" xfId="14384"/>
    <cellStyle name="40% - Accent3 3 2 2 8 2" xfId="42398"/>
    <cellStyle name="40% - Accent3 3 2 2 9" xfId="28394"/>
    <cellStyle name="40% - Accent3 3 2 3" xfId="451"/>
    <cellStyle name="40% - Accent3 3 2 3 2" xfId="742"/>
    <cellStyle name="40% - Accent3 3 2 3 2 2" xfId="1620"/>
    <cellStyle name="40% - Accent3 3 2 3 2 2 2" xfId="3388"/>
    <cellStyle name="40% - Accent3 3 2 3 2 2 2 2" xfId="6892"/>
    <cellStyle name="40% - Accent3 3 2 3 2 2 2 2 2" xfId="13899"/>
    <cellStyle name="40% - Accent3 3 2 3 2 2 2 2 2 2" xfId="27903"/>
    <cellStyle name="40% - Accent3 3 2 3 2 2 2 2 2 2 2" xfId="55917"/>
    <cellStyle name="40% - Accent3 3 2 3 2 2 2 2 2 3" xfId="41913"/>
    <cellStyle name="40% - Accent3 3 2 3 2 2 2 2 3" xfId="20900"/>
    <cellStyle name="40% - Accent3 3 2 3 2 2 2 2 3 2" xfId="48914"/>
    <cellStyle name="40% - Accent3 3 2 3 2 2 2 2 4" xfId="34910"/>
    <cellStyle name="40% - Accent3 3 2 3 2 2 2 3" xfId="10398"/>
    <cellStyle name="40% - Accent3 3 2 3 2 2 2 3 2" xfId="24402"/>
    <cellStyle name="40% - Accent3 3 2 3 2 2 2 3 2 2" xfId="52416"/>
    <cellStyle name="40% - Accent3 3 2 3 2 2 2 3 3" xfId="38412"/>
    <cellStyle name="40% - Accent3 3 2 3 2 2 2 4" xfId="17399"/>
    <cellStyle name="40% - Accent3 3 2 3 2 2 2 4 2" xfId="45413"/>
    <cellStyle name="40% - Accent3 3 2 3 2 2 2 5" xfId="31409"/>
    <cellStyle name="40% - Accent3 3 2 3 2 2 3" xfId="5140"/>
    <cellStyle name="40% - Accent3 3 2 3 2 2 3 2" xfId="12147"/>
    <cellStyle name="40% - Accent3 3 2 3 2 2 3 2 2" xfId="26151"/>
    <cellStyle name="40% - Accent3 3 2 3 2 2 3 2 2 2" xfId="54165"/>
    <cellStyle name="40% - Accent3 3 2 3 2 2 3 2 3" xfId="40161"/>
    <cellStyle name="40% - Accent3 3 2 3 2 2 3 3" xfId="19148"/>
    <cellStyle name="40% - Accent3 3 2 3 2 2 3 3 2" xfId="47162"/>
    <cellStyle name="40% - Accent3 3 2 3 2 2 3 4" xfId="33158"/>
    <cellStyle name="40% - Accent3 3 2 3 2 2 4" xfId="8646"/>
    <cellStyle name="40% - Accent3 3 2 3 2 2 4 2" xfId="22650"/>
    <cellStyle name="40% - Accent3 3 2 3 2 2 4 2 2" xfId="50664"/>
    <cellStyle name="40% - Accent3 3 2 3 2 2 4 3" xfId="36660"/>
    <cellStyle name="40% - Accent3 3 2 3 2 2 5" xfId="15647"/>
    <cellStyle name="40% - Accent3 3 2 3 2 2 5 2" xfId="43661"/>
    <cellStyle name="40% - Accent3 3 2 3 2 2 6" xfId="29657"/>
    <cellStyle name="40% - Accent3 3 2 3 2 3" xfId="2513"/>
    <cellStyle name="40% - Accent3 3 2 3 2 3 2" xfId="6017"/>
    <cellStyle name="40% - Accent3 3 2 3 2 3 2 2" xfId="13024"/>
    <cellStyle name="40% - Accent3 3 2 3 2 3 2 2 2" xfId="27028"/>
    <cellStyle name="40% - Accent3 3 2 3 2 3 2 2 2 2" xfId="55042"/>
    <cellStyle name="40% - Accent3 3 2 3 2 3 2 2 3" xfId="41038"/>
    <cellStyle name="40% - Accent3 3 2 3 2 3 2 3" xfId="20025"/>
    <cellStyle name="40% - Accent3 3 2 3 2 3 2 3 2" xfId="48039"/>
    <cellStyle name="40% - Accent3 3 2 3 2 3 2 4" xfId="34035"/>
    <cellStyle name="40% - Accent3 3 2 3 2 3 3" xfId="9523"/>
    <cellStyle name="40% - Accent3 3 2 3 2 3 3 2" xfId="23527"/>
    <cellStyle name="40% - Accent3 3 2 3 2 3 3 2 2" xfId="51541"/>
    <cellStyle name="40% - Accent3 3 2 3 2 3 3 3" xfId="37537"/>
    <cellStyle name="40% - Accent3 3 2 3 2 3 4" xfId="16524"/>
    <cellStyle name="40% - Accent3 3 2 3 2 3 4 2" xfId="44538"/>
    <cellStyle name="40% - Accent3 3 2 3 2 3 5" xfId="30534"/>
    <cellStyle name="40% - Accent3 3 2 3 2 4" xfId="4265"/>
    <cellStyle name="40% - Accent3 3 2 3 2 4 2" xfId="11272"/>
    <cellStyle name="40% - Accent3 3 2 3 2 4 2 2" xfId="25276"/>
    <cellStyle name="40% - Accent3 3 2 3 2 4 2 2 2" xfId="53290"/>
    <cellStyle name="40% - Accent3 3 2 3 2 4 2 3" xfId="39286"/>
    <cellStyle name="40% - Accent3 3 2 3 2 4 3" xfId="18273"/>
    <cellStyle name="40% - Accent3 3 2 3 2 4 3 2" xfId="46287"/>
    <cellStyle name="40% - Accent3 3 2 3 2 4 4" xfId="32283"/>
    <cellStyle name="40% - Accent3 3 2 3 2 5" xfId="7771"/>
    <cellStyle name="40% - Accent3 3 2 3 2 5 2" xfId="21775"/>
    <cellStyle name="40% - Accent3 3 2 3 2 5 2 2" xfId="49789"/>
    <cellStyle name="40% - Accent3 3 2 3 2 5 3" xfId="35785"/>
    <cellStyle name="40% - Accent3 3 2 3 2 6" xfId="14772"/>
    <cellStyle name="40% - Accent3 3 2 3 2 6 2" xfId="42786"/>
    <cellStyle name="40% - Accent3 3 2 3 2 7" xfId="28782"/>
    <cellStyle name="40% - Accent3 3 2 3 3" xfId="1033"/>
    <cellStyle name="40% - Accent3 3 2 3 3 2" xfId="1911"/>
    <cellStyle name="40% - Accent3 3 2 3 3 2 2" xfId="3679"/>
    <cellStyle name="40% - Accent3 3 2 3 3 2 2 2" xfId="7183"/>
    <cellStyle name="40% - Accent3 3 2 3 3 2 2 2 2" xfId="14190"/>
    <cellStyle name="40% - Accent3 3 2 3 3 2 2 2 2 2" xfId="28194"/>
    <cellStyle name="40% - Accent3 3 2 3 3 2 2 2 2 2 2" xfId="56208"/>
    <cellStyle name="40% - Accent3 3 2 3 3 2 2 2 2 3" xfId="42204"/>
    <cellStyle name="40% - Accent3 3 2 3 3 2 2 2 3" xfId="21191"/>
    <cellStyle name="40% - Accent3 3 2 3 3 2 2 2 3 2" xfId="49205"/>
    <cellStyle name="40% - Accent3 3 2 3 3 2 2 2 4" xfId="35201"/>
    <cellStyle name="40% - Accent3 3 2 3 3 2 2 3" xfId="10689"/>
    <cellStyle name="40% - Accent3 3 2 3 3 2 2 3 2" xfId="24693"/>
    <cellStyle name="40% - Accent3 3 2 3 3 2 2 3 2 2" xfId="52707"/>
    <cellStyle name="40% - Accent3 3 2 3 3 2 2 3 3" xfId="38703"/>
    <cellStyle name="40% - Accent3 3 2 3 3 2 2 4" xfId="17690"/>
    <cellStyle name="40% - Accent3 3 2 3 3 2 2 4 2" xfId="45704"/>
    <cellStyle name="40% - Accent3 3 2 3 3 2 2 5" xfId="31700"/>
    <cellStyle name="40% - Accent3 3 2 3 3 2 3" xfId="5431"/>
    <cellStyle name="40% - Accent3 3 2 3 3 2 3 2" xfId="12438"/>
    <cellStyle name="40% - Accent3 3 2 3 3 2 3 2 2" xfId="26442"/>
    <cellStyle name="40% - Accent3 3 2 3 3 2 3 2 2 2" xfId="54456"/>
    <cellStyle name="40% - Accent3 3 2 3 3 2 3 2 3" xfId="40452"/>
    <cellStyle name="40% - Accent3 3 2 3 3 2 3 3" xfId="19439"/>
    <cellStyle name="40% - Accent3 3 2 3 3 2 3 3 2" xfId="47453"/>
    <cellStyle name="40% - Accent3 3 2 3 3 2 3 4" xfId="33449"/>
    <cellStyle name="40% - Accent3 3 2 3 3 2 4" xfId="8937"/>
    <cellStyle name="40% - Accent3 3 2 3 3 2 4 2" xfId="22941"/>
    <cellStyle name="40% - Accent3 3 2 3 3 2 4 2 2" xfId="50955"/>
    <cellStyle name="40% - Accent3 3 2 3 3 2 4 3" xfId="36951"/>
    <cellStyle name="40% - Accent3 3 2 3 3 2 5" xfId="15938"/>
    <cellStyle name="40% - Accent3 3 2 3 3 2 5 2" xfId="43952"/>
    <cellStyle name="40% - Accent3 3 2 3 3 2 6" xfId="29948"/>
    <cellStyle name="40% - Accent3 3 2 3 3 3" xfId="2804"/>
    <cellStyle name="40% - Accent3 3 2 3 3 3 2" xfId="6308"/>
    <cellStyle name="40% - Accent3 3 2 3 3 3 2 2" xfId="13315"/>
    <cellStyle name="40% - Accent3 3 2 3 3 3 2 2 2" xfId="27319"/>
    <cellStyle name="40% - Accent3 3 2 3 3 3 2 2 2 2" xfId="55333"/>
    <cellStyle name="40% - Accent3 3 2 3 3 3 2 2 3" xfId="41329"/>
    <cellStyle name="40% - Accent3 3 2 3 3 3 2 3" xfId="20316"/>
    <cellStyle name="40% - Accent3 3 2 3 3 3 2 3 2" xfId="48330"/>
    <cellStyle name="40% - Accent3 3 2 3 3 3 2 4" xfId="34326"/>
    <cellStyle name="40% - Accent3 3 2 3 3 3 3" xfId="9814"/>
    <cellStyle name="40% - Accent3 3 2 3 3 3 3 2" xfId="23818"/>
    <cellStyle name="40% - Accent3 3 2 3 3 3 3 2 2" xfId="51832"/>
    <cellStyle name="40% - Accent3 3 2 3 3 3 3 3" xfId="37828"/>
    <cellStyle name="40% - Accent3 3 2 3 3 3 4" xfId="16815"/>
    <cellStyle name="40% - Accent3 3 2 3 3 3 4 2" xfId="44829"/>
    <cellStyle name="40% - Accent3 3 2 3 3 3 5" xfId="30825"/>
    <cellStyle name="40% - Accent3 3 2 3 3 4" xfId="4556"/>
    <cellStyle name="40% - Accent3 3 2 3 3 4 2" xfId="11563"/>
    <cellStyle name="40% - Accent3 3 2 3 3 4 2 2" xfId="25567"/>
    <cellStyle name="40% - Accent3 3 2 3 3 4 2 2 2" xfId="53581"/>
    <cellStyle name="40% - Accent3 3 2 3 3 4 2 3" xfId="39577"/>
    <cellStyle name="40% - Accent3 3 2 3 3 4 3" xfId="18564"/>
    <cellStyle name="40% - Accent3 3 2 3 3 4 3 2" xfId="46578"/>
    <cellStyle name="40% - Accent3 3 2 3 3 4 4" xfId="32574"/>
    <cellStyle name="40% - Accent3 3 2 3 3 5" xfId="8062"/>
    <cellStyle name="40% - Accent3 3 2 3 3 5 2" xfId="22066"/>
    <cellStyle name="40% - Accent3 3 2 3 3 5 2 2" xfId="50080"/>
    <cellStyle name="40% - Accent3 3 2 3 3 5 3" xfId="36076"/>
    <cellStyle name="40% - Accent3 3 2 3 3 6" xfId="15063"/>
    <cellStyle name="40% - Accent3 3 2 3 3 6 2" xfId="43077"/>
    <cellStyle name="40% - Accent3 3 2 3 3 7" xfId="29073"/>
    <cellStyle name="40% - Accent3 3 2 3 4" xfId="1329"/>
    <cellStyle name="40% - Accent3 3 2 3 4 2" xfId="3097"/>
    <cellStyle name="40% - Accent3 3 2 3 4 2 2" xfId="6601"/>
    <cellStyle name="40% - Accent3 3 2 3 4 2 2 2" xfId="13608"/>
    <cellStyle name="40% - Accent3 3 2 3 4 2 2 2 2" xfId="27612"/>
    <cellStyle name="40% - Accent3 3 2 3 4 2 2 2 2 2" xfId="55626"/>
    <cellStyle name="40% - Accent3 3 2 3 4 2 2 2 3" xfId="41622"/>
    <cellStyle name="40% - Accent3 3 2 3 4 2 2 3" xfId="20609"/>
    <cellStyle name="40% - Accent3 3 2 3 4 2 2 3 2" xfId="48623"/>
    <cellStyle name="40% - Accent3 3 2 3 4 2 2 4" xfId="34619"/>
    <cellStyle name="40% - Accent3 3 2 3 4 2 3" xfId="10107"/>
    <cellStyle name="40% - Accent3 3 2 3 4 2 3 2" xfId="24111"/>
    <cellStyle name="40% - Accent3 3 2 3 4 2 3 2 2" xfId="52125"/>
    <cellStyle name="40% - Accent3 3 2 3 4 2 3 3" xfId="38121"/>
    <cellStyle name="40% - Accent3 3 2 3 4 2 4" xfId="17108"/>
    <cellStyle name="40% - Accent3 3 2 3 4 2 4 2" xfId="45122"/>
    <cellStyle name="40% - Accent3 3 2 3 4 2 5" xfId="31118"/>
    <cellStyle name="40% - Accent3 3 2 3 4 3" xfId="4849"/>
    <cellStyle name="40% - Accent3 3 2 3 4 3 2" xfId="11856"/>
    <cellStyle name="40% - Accent3 3 2 3 4 3 2 2" xfId="25860"/>
    <cellStyle name="40% - Accent3 3 2 3 4 3 2 2 2" xfId="53874"/>
    <cellStyle name="40% - Accent3 3 2 3 4 3 2 3" xfId="39870"/>
    <cellStyle name="40% - Accent3 3 2 3 4 3 3" xfId="18857"/>
    <cellStyle name="40% - Accent3 3 2 3 4 3 3 2" xfId="46871"/>
    <cellStyle name="40% - Accent3 3 2 3 4 3 4" xfId="32867"/>
    <cellStyle name="40% - Accent3 3 2 3 4 4" xfId="8355"/>
    <cellStyle name="40% - Accent3 3 2 3 4 4 2" xfId="22359"/>
    <cellStyle name="40% - Accent3 3 2 3 4 4 2 2" xfId="50373"/>
    <cellStyle name="40% - Accent3 3 2 3 4 4 3" xfId="36369"/>
    <cellStyle name="40% - Accent3 3 2 3 4 5" xfId="15356"/>
    <cellStyle name="40% - Accent3 3 2 3 4 5 2" xfId="43370"/>
    <cellStyle name="40% - Accent3 3 2 3 4 6" xfId="29366"/>
    <cellStyle name="40% - Accent3 3 2 3 5" xfId="2222"/>
    <cellStyle name="40% - Accent3 3 2 3 5 2" xfId="5726"/>
    <cellStyle name="40% - Accent3 3 2 3 5 2 2" xfId="12733"/>
    <cellStyle name="40% - Accent3 3 2 3 5 2 2 2" xfId="26737"/>
    <cellStyle name="40% - Accent3 3 2 3 5 2 2 2 2" xfId="54751"/>
    <cellStyle name="40% - Accent3 3 2 3 5 2 2 3" xfId="40747"/>
    <cellStyle name="40% - Accent3 3 2 3 5 2 3" xfId="19734"/>
    <cellStyle name="40% - Accent3 3 2 3 5 2 3 2" xfId="47748"/>
    <cellStyle name="40% - Accent3 3 2 3 5 2 4" xfId="33744"/>
    <cellStyle name="40% - Accent3 3 2 3 5 3" xfId="9232"/>
    <cellStyle name="40% - Accent3 3 2 3 5 3 2" xfId="23236"/>
    <cellStyle name="40% - Accent3 3 2 3 5 3 2 2" xfId="51250"/>
    <cellStyle name="40% - Accent3 3 2 3 5 3 3" xfId="37246"/>
    <cellStyle name="40% - Accent3 3 2 3 5 4" xfId="16233"/>
    <cellStyle name="40% - Accent3 3 2 3 5 4 2" xfId="44247"/>
    <cellStyle name="40% - Accent3 3 2 3 5 5" xfId="30243"/>
    <cellStyle name="40% - Accent3 3 2 3 6" xfId="3974"/>
    <cellStyle name="40% - Accent3 3 2 3 6 2" xfId="10981"/>
    <cellStyle name="40% - Accent3 3 2 3 6 2 2" xfId="24985"/>
    <cellStyle name="40% - Accent3 3 2 3 6 2 2 2" xfId="52999"/>
    <cellStyle name="40% - Accent3 3 2 3 6 2 3" xfId="38995"/>
    <cellStyle name="40% - Accent3 3 2 3 6 3" xfId="17982"/>
    <cellStyle name="40% - Accent3 3 2 3 6 3 2" xfId="45996"/>
    <cellStyle name="40% - Accent3 3 2 3 6 4" xfId="31992"/>
    <cellStyle name="40% - Accent3 3 2 3 7" xfId="7480"/>
    <cellStyle name="40% - Accent3 3 2 3 7 2" xfId="21484"/>
    <cellStyle name="40% - Accent3 3 2 3 7 2 2" xfId="49498"/>
    <cellStyle name="40% - Accent3 3 2 3 7 3" xfId="35494"/>
    <cellStyle name="40% - Accent3 3 2 3 8" xfId="14481"/>
    <cellStyle name="40% - Accent3 3 2 3 8 2" xfId="42495"/>
    <cellStyle name="40% - Accent3 3 2 3 9" xfId="28491"/>
    <cellStyle name="40% - Accent3 3 2 4" xfId="548"/>
    <cellStyle name="40% - Accent3 3 2 4 2" xfId="1426"/>
    <cellStyle name="40% - Accent3 3 2 4 2 2" xfId="3194"/>
    <cellStyle name="40% - Accent3 3 2 4 2 2 2" xfId="6698"/>
    <cellStyle name="40% - Accent3 3 2 4 2 2 2 2" xfId="13705"/>
    <cellStyle name="40% - Accent3 3 2 4 2 2 2 2 2" xfId="27709"/>
    <cellStyle name="40% - Accent3 3 2 4 2 2 2 2 2 2" xfId="55723"/>
    <cellStyle name="40% - Accent3 3 2 4 2 2 2 2 3" xfId="41719"/>
    <cellStyle name="40% - Accent3 3 2 4 2 2 2 3" xfId="20706"/>
    <cellStyle name="40% - Accent3 3 2 4 2 2 2 3 2" xfId="48720"/>
    <cellStyle name="40% - Accent3 3 2 4 2 2 2 4" xfId="34716"/>
    <cellStyle name="40% - Accent3 3 2 4 2 2 3" xfId="10204"/>
    <cellStyle name="40% - Accent3 3 2 4 2 2 3 2" xfId="24208"/>
    <cellStyle name="40% - Accent3 3 2 4 2 2 3 2 2" xfId="52222"/>
    <cellStyle name="40% - Accent3 3 2 4 2 2 3 3" xfId="38218"/>
    <cellStyle name="40% - Accent3 3 2 4 2 2 4" xfId="17205"/>
    <cellStyle name="40% - Accent3 3 2 4 2 2 4 2" xfId="45219"/>
    <cellStyle name="40% - Accent3 3 2 4 2 2 5" xfId="31215"/>
    <cellStyle name="40% - Accent3 3 2 4 2 3" xfId="4946"/>
    <cellStyle name="40% - Accent3 3 2 4 2 3 2" xfId="11953"/>
    <cellStyle name="40% - Accent3 3 2 4 2 3 2 2" xfId="25957"/>
    <cellStyle name="40% - Accent3 3 2 4 2 3 2 2 2" xfId="53971"/>
    <cellStyle name="40% - Accent3 3 2 4 2 3 2 3" xfId="39967"/>
    <cellStyle name="40% - Accent3 3 2 4 2 3 3" xfId="18954"/>
    <cellStyle name="40% - Accent3 3 2 4 2 3 3 2" xfId="46968"/>
    <cellStyle name="40% - Accent3 3 2 4 2 3 4" xfId="32964"/>
    <cellStyle name="40% - Accent3 3 2 4 2 4" xfId="8452"/>
    <cellStyle name="40% - Accent3 3 2 4 2 4 2" xfId="22456"/>
    <cellStyle name="40% - Accent3 3 2 4 2 4 2 2" xfId="50470"/>
    <cellStyle name="40% - Accent3 3 2 4 2 4 3" xfId="36466"/>
    <cellStyle name="40% - Accent3 3 2 4 2 5" xfId="15453"/>
    <cellStyle name="40% - Accent3 3 2 4 2 5 2" xfId="43467"/>
    <cellStyle name="40% - Accent3 3 2 4 2 6" xfId="29463"/>
    <cellStyle name="40% - Accent3 3 2 4 3" xfId="2319"/>
    <cellStyle name="40% - Accent3 3 2 4 3 2" xfId="5823"/>
    <cellStyle name="40% - Accent3 3 2 4 3 2 2" xfId="12830"/>
    <cellStyle name="40% - Accent3 3 2 4 3 2 2 2" xfId="26834"/>
    <cellStyle name="40% - Accent3 3 2 4 3 2 2 2 2" xfId="54848"/>
    <cellStyle name="40% - Accent3 3 2 4 3 2 2 3" xfId="40844"/>
    <cellStyle name="40% - Accent3 3 2 4 3 2 3" xfId="19831"/>
    <cellStyle name="40% - Accent3 3 2 4 3 2 3 2" xfId="47845"/>
    <cellStyle name="40% - Accent3 3 2 4 3 2 4" xfId="33841"/>
    <cellStyle name="40% - Accent3 3 2 4 3 3" xfId="9329"/>
    <cellStyle name="40% - Accent3 3 2 4 3 3 2" xfId="23333"/>
    <cellStyle name="40% - Accent3 3 2 4 3 3 2 2" xfId="51347"/>
    <cellStyle name="40% - Accent3 3 2 4 3 3 3" xfId="37343"/>
    <cellStyle name="40% - Accent3 3 2 4 3 4" xfId="16330"/>
    <cellStyle name="40% - Accent3 3 2 4 3 4 2" xfId="44344"/>
    <cellStyle name="40% - Accent3 3 2 4 3 5" xfId="30340"/>
    <cellStyle name="40% - Accent3 3 2 4 4" xfId="4071"/>
    <cellStyle name="40% - Accent3 3 2 4 4 2" xfId="11078"/>
    <cellStyle name="40% - Accent3 3 2 4 4 2 2" xfId="25082"/>
    <cellStyle name="40% - Accent3 3 2 4 4 2 2 2" xfId="53096"/>
    <cellStyle name="40% - Accent3 3 2 4 4 2 3" xfId="39092"/>
    <cellStyle name="40% - Accent3 3 2 4 4 3" xfId="18079"/>
    <cellStyle name="40% - Accent3 3 2 4 4 3 2" xfId="46093"/>
    <cellStyle name="40% - Accent3 3 2 4 4 4" xfId="32089"/>
    <cellStyle name="40% - Accent3 3 2 4 5" xfId="7577"/>
    <cellStyle name="40% - Accent3 3 2 4 5 2" xfId="21581"/>
    <cellStyle name="40% - Accent3 3 2 4 5 2 2" xfId="49595"/>
    <cellStyle name="40% - Accent3 3 2 4 5 3" xfId="35591"/>
    <cellStyle name="40% - Accent3 3 2 4 6" xfId="14578"/>
    <cellStyle name="40% - Accent3 3 2 4 6 2" xfId="42592"/>
    <cellStyle name="40% - Accent3 3 2 4 7" xfId="28588"/>
    <cellStyle name="40% - Accent3 3 2 5" xfId="839"/>
    <cellStyle name="40% - Accent3 3 2 5 2" xfId="1717"/>
    <cellStyle name="40% - Accent3 3 2 5 2 2" xfId="3485"/>
    <cellStyle name="40% - Accent3 3 2 5 2 2 2" xfId="6989"/>
    <cellStyle name="40% - Accent3 3 2 5 2 2 2 2" xfId="13996"/>
    <cellStyle name="40% - Accent3 3 2 5 2 2 2 2 2" xfId="28000"/>
    <cellStyle name="40% - Accent3 3 2 5 2 2 2 2 2 2" xfId="56014"/>
    <cellStyle name="40% - Accent3 3 2 5 2 2 2 2 3" xfId="42010"/>
    <cellStyle name="40% - Accent3 3 2 5 2 2 2 3" xfId="20997"/>
    <cellStyle name="40% - Accent3 3 2 5 2 2 2 3 2" xfId="49011"/>
    <cellStyle name="40% - Accent3 3 2 5 2 2 2 4" xfId="35007"/>
    <cellStyle name="40% - Accent3 3 2 5 2 2 3" xfId="10495"/>
    <cellStyle name="40% - Accent3 3 2 5 2 2 3 2" xfId="24499"/>
    <cellStyle name="40% - Accent3 3 2 5 2 2 3 2 2" xfId="52513"/>
    <cellStyle name="40% - Accent3 3 2 5 2 2 3 3" xfId="38509"/>
    <cellStyle name="40% - Accent3 3 2 5 2 2 4" xfId="17496"/>
    <cellStyle name="40% - Accent3 3 2 5 2 2 4 2" xfId="45510"/>
    <cellStyle name="40% - Accent3 3 2 5 2 2 5" xfId="31506"/>
    <cellStyle name="40% - Accent3 3 2 5 2 3" xfId="5237"/>
    <cellStyle name="40% - Accent3 3 2 5 2 3 2" xfId="12244"/>
    <cellStyle name="40% - Accent3 3 2 5 2 3 2 2" xfId="26248"/>
    <cellStyle name="40% - Accent3 3 2 5 2 3 2 2 2" xfId="54262"/>
    <cellStyle name="40% - Accent3 3 2 5 2 3 2 3" xfId="40258"/>
    <cellStyle name="40% - Accent3 3 2 5 2 3 3" xfId="19245"/>
    <cellStyle name="40% - Accent3 3 2 5 2 3 3 2" xfId="47259"/>
    <cellStyle name="40% - Accent3 3 2 5 2 3 4" xfId="33255"/>
    <cellStyle name="40% - Accent3 3 2 5 2 4" xfId="8743"/>
    <cellStyle name="40% - Accent3 3 2 5 2 4 2" xfId="22747"/>
    <cellStyle name="40% - Accent3 3 2 5 2 4 2 2" xfId="50761"/>
    <cellStyle name="40% - Accent3 3 2 5 2 4 3" xfId="36757"/>
    <cellStyle name="40% - Accent3 3 2 5 2 5" xfId="15744"/>
    <cellStyle name="40% - Accent3 3 2 5 2 5 2" xfId="43758"/>
    <cellStyle name="40% - Accent3 3 2 5 2 6" xfId="29754"/>
    <cellStyle name="40% - Accent3 3 2 5 3" xfId="2610"/>
    <cellStyle name="40% - Accent3 3 2 5 3 2" xfId="6114"/>
    <cellStyle name="40% - Accent3 3 2 5 3 2 2" xfId="13121"/>
    <cellStyle name="40% - Accent3 3 2 5 3 2 2 2" xfId="27125"/>
    <cellStyle name="40% - Accent3 3 2 5 3 2 2 2 2" xfId="55139"/>
    <cellStyle name="40% - Accent3 3 2 5 3 2 2 3" xfId="41135"/>
    <cellStyle name="40% - Accent3 3 2 5 3 2 3" xfId="20122"/>
    <cellStyle name="40% - Accent3 3 2 5 3 2 3 2" xfId="48136"/>
    <cellStyle name="40% - Accent3 3 2 5 3 2 4" xfId="34132"/>
    <cellStyle name="40% - Accent3 3 2 5 3 3" xfId="9620"/>
    <cellStyle name="40% - Accent3 3 2 5 3 3 2" xfId="23624"/>
    <cellStyle name="40% - Accent3 3 2 5 3 3 2 2" xfId="51638"/>
    <cellStyle name="40% - Accent3 3 2 5 3 3 3" xfId="37634"/>
    <cellStyle name="40% - Accent3 3 2 5 3 4" xfId="16621"/>
    <cellStyle name="40% - Accent3 3 2 5 3 4 2" xfId="44635"/>
    <cellStyle name="40% - Accent3 3 2 5 3 5" xfId="30631"/>
    <cellStyle name="40% - Accent3 3 2 5 4" xfId="4362"/>
    <cellStyle name="40% - Accent3 3 2 5 4 2" xfId="11369"/>
    <cellStyle name="40% - Accent3 3 2 5 4 2 2" xfId="25373"/>
    <cellStyle name="40% - Accent3 3 2 5 4 2 2 2" xfId="53387"/>
    <cellStyle name="40% - Accent3 3 2 5 4 2 3" xfId="39383"/>
    <cellStyle name="40% - Accent3 3 2 5 4 3" xfId="18370"/>
    <cellStyle name="40% - Accent3 3 2 5 4 3 2" xfId="46384"/>
    <cellStyle name="40% - Accent3 3 2 5 4 4" xfId="32380"/>
    <cellStyle name="40% - Accent3 3 2 5 5" xfId="7868"/>
    <cellStyle name="40% - Accent3 3 2 5 5 2" xfId="21872"/>
    <cellStyle name="40% - Accent3 3 2 5 5 2 2" xfId="49886"/>
    <cellStyle name="40% - Accent3 3 2 5 5 3" xfId="35882"/>
    <cellStyle name="40% - Accent3 3 2 5 6" xfId="14869"/>
    <cellStyle name="40% - Accent3 3 2 5 6 2" xfId="42883"/>
    <cellStyle name="40% - Accent3 3 2 5 7" xfId="28879"/>
    <cellStyle name="40% - Accent3 3 2 6" xfId="1135"/>
    <cellStyle name="40% - Accent3 3 2 6 2" xfId="2903"/>
    <cellStyle name="40% - Accent3 3 2 6 2 2" xfId="6407"/>
    <cellStyle name="40% - Accent3 3 2 6 2 2 2" xfId="13414"/>
    <cellStyle name="40% - Accent3 3 2 6 2 2 2 2" xfId="27418"/>
    <cellStyle name="40% - Accent3 3 2 6 2 2 2 2 2" xfId="55432"/>
    <cellStyle name="40% - Accent3 3 2 6 2 2 2 3" xfId="41428"/>
    <cellStyle name="40% - Accent3 3 2 6 2 2 3" xfId="20415"/>
    <cellStyle name="40% - Accent3 3 2 6 2 2 3 2" xfId="48429"/>
    <cellStyle name="40% - Accent3 3 2 6 2 2 4" xfId="34425"/>
    <cellStyle name="40% - Accent3 3 2 6 2 3" xfId="9913"/>
    <cellStyle name="40% - Accent3 3 2 6 2 3 2" xfId="23917"/>
    <cellStyle name="40% - Accent3 3 2 6 2 3 2 2" xfId="51931"/>
    <cellStyle name="40% - Accent3 3 2 6 2 3 3" xfId="37927"/>
    <cellStyle name="40% - Accent3 3 2 6 2 4" xfId="16914"/>
    <cellStyle name="40% - Accent3 3 2 6 2 4 2" xfId="44928"/>
    <cellStyle name="40% - Accent3 3 2 6 2 5" xfId="30924"/>
    <cellStyle name="40% - Accent3 3 2 6 3" xfId="4655"/>
    <cellStyle name="40% - Accent3 3 2 6 3 2" xfId="11662"/>
    <cellStyle name="40% - Accent3 3 2 6 3 2 2" xfId="25666"/>
    <cellStyle name="40% - Accent3 3 2 6 3 2 2 2" xfId="53680"/>
    <cellStyle name="40% - Accent3 3 2 6 3 2 3" xfId="39676"/>
    <cellStyle name="40% - Accent3 3 2 6 3 3" xfId="18663"/>
    <cellStyle name="40% - Accent3 3 2 6 3 3 2" xfId="46677"/>
    <cellStyle name="40% - Accent3 3 2 6 3 4" xfId="32673"/>
    <cellStyle name="40% - Accent3 3 2 6 4" xfId="8161"/>
    <cellStyle name="40% - Accent3 3 2 6 4 2" xfId="22165"/>
    <cellStyle name="40% - Accent3 3 2 6 4 2 2" xfId="50179"/>
    <cellStyle name="40% - Accent3 3 2 6 4 3" xfId="36175"/>
    <cellStyle name="40% - Accent3 3 2 6 5" xfId="15162"/>
    <cellStyle name="40% - Accent3 3 2 6 5 2" xfId="43176"/>
    <cellStyle name="40% - Accent3 3 2 6 6" xfId="29172"/>
    <cellStyle name="40% - Accent3 3 2 7" xfId="2024"/>
    <cellStyle name="40% - Accent3 3 2 7 2" xfId="5532"/>
    <cellStyle name="40% - Accent3 3 2 7 2 2" xfId="12539"/>
    <cellStyle name="40% - Accent3 3 2 7 2 2 2" xfId="26543"/>
    <cellStyle name="40% - Accent3 3 2 7 2 2 2 2" xfId="54557"/>
    <cellStyle name="40% - Accent3 3 2 7 2 2 3" xfId="40553"/>
    <cellStyle name="40% - Accent3 3 2 7 2 3" xfId="19540"/>
    <cellStyle name="40% - Accent3 3 2 7 2 3 2" xfId="47554"/>
    <cellStyle name="40% - Accent3 3 2 7 2 4" xfId="33550"/>
    <cellStyle name="40% - Accent3 3 2 7 3" xfId="9038"/>
    <cellStyle name="40% - Accent3 3 2 7 3 2" xfId="23042"/>
    <cellStyle name="40% - Accent3 3 2 7 3 2 2" xfId="51056"/>
    <cellStyle name="40% - Accent3 3 2 7 3 3" xfId="37052"/>
    <cellStyle name="40% - Accent3 3 2 7 4" xfId="16039"/>
    <cellStyle name="40% - Accent3 3 2 7 4 2" xfId="44053"/>
    <cellStyle name="40% - Accent3 3 2 7 5" xfId="30049"/>
    <cellStyle name="40% - Accent3 3 2 8" xfId="3780"/>
    <cellStyle name="40% - Accent3 3 2 8 2" xfId="10787"/>
    <cellStyle name="40% - Accent3 3 2 8 2 2" xfId="24791"/>
    <cellStyle name="40% - Accent3 3 2 8 2 2 2" xfId="52805"/>
    <cellStyle name="40% - Accent3 3 2 8 2 3" xfId="38801"/>
    <cellStyle name="40% - Accent3 3 2 8 3" xfId="17788"/>
    <cellStyle name="40% - Accent3 3 2 8 3 2" xfId="45802"/>
    <cellStyle name="40% - Accent3 3 2 8 4" xfId="31798"/>
    <cellStyle name="40% - Accent3 3 2 9" xfId="7286"/>
    <cellStyle name="40% - Accent3 3 2 9 2" xfId="21290"/>
    <cellStyle name="40% - Accent3 3 2 9 2 2" xfId="49304"/>
    <cellStyle name="40% - Accent3 3 2 9 3" xfId="35300"/>
    <cellStyle name="40% - Accent3 3 3" xfId="303"/>
    <cellStyle name="40% - Accent3 3 3 2" xfId="596"/>
    <cellStyle name="40% - Accent3 3 3 2 2" xfId="1474"/>
    <cellStyle name="40% - Accent3 3 3 2 2 2" xfId="3242"/>
    <cellStyle name="40% - Accent3 3 3 2 2 2 2" xfId="6746"/>
    <cellStyle name="40% - Accent3 3 3 2 2 2 2 2" xfId="13753"/>
    <cellStyle name="40% - Accent3 3 3 2 2 2 2 2 2" xfId="27757"/>
    <cellStyle name="40% - Accent3 3 3 2 2 2 2 2 2 2" xfId="55771"/>
    <cellStyle name="40% - Accent3 3 3 2 2 2 2 2 3" xfId="41767"/>
    <cellStyle name="40% - Accent3 3 3 2 2 2 2 3" xfId="20754"/>
    <cellStyle name="40% - Accent3 3 3 2 2 2 2 3 2" xfId="48768"/>
    <cellStyle name="40% - Accent3 3 3 2 2 2 2 4" xfId="34764"/>
    <cellStyle name="40% - Accent3 3 3 2 2 2 3" xfId="10252"/>
    <cellStyle name="40% - Accent3 3 3 2 2 2 3 2" xfId="24256"/>
    <cellStyle name="40% - Accent3 3 3 2 2 2 3 2 2" xfId="52270"/>
    <cellStyle name="40% - Accent3 3 3 2 2 2 3 3" xfId="38266"/>
    <cellStyle name="40% - Accent3 3 3 2 2 2 4" xfId="17253"/>
    <cellStyle name="40% - Accent3 3 3 2 2 2 4 2" xfId="45267"/>
    <cellStyle name="40% - Accent3 3 3 2 2 2 5" xfId="31263"/>
    <cellStyle name="40% - Accent3 3 3 2 2 3" xfId="4994"/>
    <cellStyle name="40% - Accent3 3 3 2 2 3 2" xfId="12001"/>
    <cellStyle name="40% - Accent3 3 3 2 2 3 2 2" xfId="26005"/>
    <cellStyle name="40% - Accent3 3 3 2 2 3 2 2 2" xfId="54019"/>
    <cellStyle name="40% - Accent3 3 3 2 2 3 2 3" xfId="40015"/>
    <cellStyle name="40% - Accent3 3 3 2 2 3 3" xfId="19002"/>
    <cellStyle name="40% - Accent3 3 3 2 2 3 3 2" xfId="47016"/>
    <cellStyle name="40% - Accent3 3 3 2 2 3 4" xfId="33012"/>
    <cellStyle name="40% - Accent3 3 3 2 2 4" xfId="8500"/>
    <cellStyle name="40% - Accent3 3 3 2 2 4 2" xfId="22504"/>
    <cellStyle name="40% - Accent3 3 3 2 2 4 2 2" xfId="50518"/>
    <cellStyle name="40% - Accent3 3 3 2 2 4 3" xfId="36514"/>
    <cellStyle name="40% - Accent3 3 3 2 2 5" xfId="15501"/>
    <cellStyle name="40% - Accent3 3 3 2 2 5 2" xfId="43515"/>
    <cellStyle name="40% - Accent3 3 3 2 2 6" xfId="29511"/>
    <cellStyle name="40% - Accent3 3 3 2 3" xfId="2367"/>
    <cellStyle name="40% - Accent3 3 3 2 3 2" xfId="5871"/>
    <cellStyle name="40% - Accent3 3 3 2 3 2 2" xfId="12878"/>
    <cellStyle name="40% - Accent3 3 3 2 3 2 2 2" xfId="26882"/>
    <cellStyle name="40% - Accent3 3 3 2 3 2 2 2 2" xfId="54896"/>
    <cellStyle name="40% - Accent3 3 3 2 3 2 2 3" xfId="40892"/>
    <cellStyle name="40% - Accent3 3 3 2 3 2 3" xfId="19879"/>
    <cellStyle name="40% - Accent3 3 3 2 3 2 3 2" xfId="47893"/>
    <cellStyle name="40% - Accent3 3 3 2 3 2 4" xfId="33889"/>
    <cellStyle name="40% - Accent3 3 3 2 3 3" xfId="9377"/>
    <cellStyle name="40% - Accent3 3 3 2 3 3 2" xfId="23381"/>
    <cellStyle name="40% - Accent3 3 3 2 3 3 2 2" xfId="51395"/>
    <cellStyle name="40% - Accent3 3 3 2 3 3 3" xfId="37391"/>
    <cellStyle name="40% - Accent3 3 3 2 3 4" xfId="16378"/>
    <cellStyle name="40% - Accent3 3 3 2 3 4 2" xfId="44392"/>
    <cellStyle name="40% - Accent3 3 3 2 3 5" xfId="30388"/>
    <cellStyle name="40% - Accent3 3 3 2 4" xfId="4119"/>
    <cellStyle name="40% - Accent3 3 3 2 4 2" xfId="11126"/>
    <cellStyle name="40% - Accent3 3 3 2 4 2 2" xfId="25130"/>
    <cellStyle name="40% - Accent3 3 3 2 4 2 2 2" xfId="53144"/>
    <cellStyle name="40% - Accent3 3 3 2 4 2 3" xfId="39140"/>
    <cellStyle name="40% - Accent3 3 3 2 4 3" xfId="18127"/>
    <cellStyle name="40% - Accent3 3 3 2 4 3 2" xfId="46141"/>
    <cellStyle name="40% - Accent3 3 3 2 4 4" xfId="32137"/>
    <cellStyle name="40% - Accent3 3 3 2 5" xfId="7625"/>
    <cellStyle name="40% - Accent3 3 3 2 5 2" xfId="21629"/>
    <cellStyle name="40% - Accent3 3 3 2 5 2 2" xfId="49643"/>
    <cellStyle name="40% - Accent3 3 3 2 5 3" xfId="35639"/>
    <cellStyle name="40% - Accent3 3 3 2 6" xfId="14626"/>
    <cellStyle name="40% - Accent3 3 3 2 6 2" xfId="42640"/>
    <cellStyle name="40% - Accent3 3 3 2 7" xfId="28636"/>
    <cellStyle name="40% - Accent3 3 3 3" xfId="887"/>
    <cellStyle name="40% - Accent3 3 3 3 2" xfId="1765"/>
    <cellStyle name="40% - Accent3 3 3 3 2 2" xfId="3533"/>
    <cellStyle name="40% - Accent3 3 3 3 2 2 2" xfId="7037"/>
    <cellStyle name="40% - Accent3 3 3 3 2 2 2 2" xfId="14044"/>
    <cellStyle name="40% - Accent3 3 3 3 2 2 2 2 2" xfId="28048"/>
    <cellStyle name="40% - Accent3 3 3 3 2 2 2 2 2 2" xfId="56062"/>
    <cellStyle name="40% - Accent3 3 3 3 2 2 2 2 3" xfId="42058"/>
    <cellStyle name="40% - Accent3 3 3 3 2 2 2 3" xfId="21045"/>
    <cellStyle name="40% - Accent3 3 3 3 2 2 2 3 2" xfId="49059"/>
    <cellStyle name="40% - Accent3 3 3 3 2 2 2 4" xfId="35055"/>
    <cellStyle name="40% - Accent3 3 3 3 2 2 3" xfId="10543"/>
    <cellStyle name="40% - Accent3 3 3 3 2 2 3 2" xfId="24547"/>
    <cellStyle name="40% - Accent3 3 3 3 2 2 3 2 2" xfId="52561"/>
    <cellStyle name="40% - Accent3 3 3 3 2 2 3 3" xfId="38557"/>
    <cellStyle name="40% - Accent3 3 3 3 2 2 4" xfId="17544"/>
    <cellStyle name="40% - Accent3 3 3 3 2 2 4 2" xfId="45558"/>
    <cellStyle name="40% - Accent3 3 3 3 2 2 5" xfId="31554"/>
    <cellStyle name="40% - Accent3 3 3 3 2 3" xfId="5285"/>
    <cellStyle name="40% - Accent3 3 3 3 2 3 2" xfId="12292"/>
    <cellStyle name="40% - Accent3 3 3 3 2 3 2 2" xfId="26296"/>
    <cellStyle name="40% - Accent3 3 3 3 2 3 2 2 2" xfId="54310"/>
    <cellStyle name="40% - Accent3 3 3 3 2 3 2 3" xfId="40306"/>
    <cellStyle name="40% - Accent3 3 3 3 2 3 3" xfId="19293"/>
    <cellStyle name="40% - Accent3 3 3 3 2 3 3 2" xfId="47307"/>
    <cellStyle name="40% - Accent3 3 3 3 2 3 4" xfId="33303"/>
    <cellStyle name="40% - Accent3 3 3 3 2 4" xfId="8791"/>
    <cellStyle name="40% - Accent3 3 3 3 2 4 2" xfId="22795"/>
    <cellStyle name="40% - Accent3 3 3 3 2 4 2 2" xfId="50809"/>
    <cellStyle name="40% - Accent3 3 3 3 2 4 3" xfId="36805"/>
    <cellStyle name="40% - Accent3 3 3 3 2 5" xfId="15792"/>
    <cellStyle name="40% - Accent3 3 3 3 2 5 2" xfId="43806"/>
    <cellStyle name="40% - Accent3 3 3 3 2 6" xfId="29802"/>
    <cellStyle name="40% - Accent3 3 3 3 3" xfId="2658"/>
    <cellStyle name="40% - Accent3 3 3 3 3 2" xfId="6162"/>
    <cellStyle name="40% - Accent3 3 3 3 3 2 2" xfId="13169"/>
    <cellStyle name="40% - Accent3 3 3 3 3 2 2 2" xfId="27173"/>
    <cellStyle name="40% - Accent3 3 3 3 3 2 2 2 2" xfId="55187"/>
    <cellStyle name="40% - Accent3 3 3 3 3 2 2 3" xfId="41183"/>
    <cellStyle name="40% - Accent3 3 3 3 3 2 3" xfId="20170"/>
    <cellStyle name="40% - Accent3 3 3 3 3 2 3 2" xfId="48184"/>
    <cellStyle name="40% - Accent3 3 3 3 3 2 4" xfId="34180"/>
    <cellStyle name="40% - Accent3 3 3 3 3 3" xfId="9668"/>
    <cellStyle name="40% - Accent3 3 3 3 3 3 2" xfId="23672"/>
    <cellStyle name="40% - Accent3 3 3 3 3 3 2 2" xfId="51686"/>
    <cellStyle name="40% - Accent3 3 3 3 3 3 3" xfId="37682"/>
    <cellStyle name="40% - Accent3 3 3 3 3 4" xfId="16669"/>
    <cellStyle name="40% - Accent3 3 3 3 3 4 2" xfId="44683"/>
    <cellStyle name="40% - Accent3 3 3 3 3 5" xfId="30679"/>
    <cellStyle name="40% - Accent3 3 3 3 4" xfId="4410"/>
    <cellStyle name="40% - Accent3 3 3 3 4 2" xfId="11417"/>
    <cellStyle name="40% - Accent3 3 3 3 4 2 2" xfId="25421"/>
    <cellStyle name="40% - Accent3 3 3 3 4 2 2 2" xfId="53435"/>
    <cellStyle name="40% - Accent3 3 3 3 4 2 3" xfId="39431"/>
    <cellStyle name="40% - Accent3 3 3 3 4 3" xfId="18418"/>
    <cellStyle name="40% - Accent3 3 3 3 4 3 2" xfId="46432"/>
    <cellStyle name="40% - Accent3 3 3 3 4 4" xfId="32428"/>
    <cellStyle name="40% - Accent3 3 3 3 5" xfId="7916"/>
    <cellStyle name="40% - Accent3 3 3 3 5 2" xfId="21920"/>
    <cellStyle name="40% - Accent3 3 3 3 5 2 2" xfId="49934"/>
    <cellStyle name="40% - Accent3 3 3 3 5 3" xfId="35930"/>
    <cellStyle name="40% - Accent3 3 3 3 6" xfId="14917"/>
    <cellStyle name="40% - Accent3 3 3 3 6 2" xfId="42931"/>
    <cellStyle name="40% - Accent3 3 3 3 7" xfId="28927"/>
    <cellStyle name="40% - Accent3 3 3 4" xfId="1183"/>
    <cellStyle name="40% - Accent3 3 3 4 2" xfId="2951"/>
    <cellStyle name="40% - Accent3 3 3 4 2 2" xfId="6455"/>
    <cellStyle name="40% - Accent3 3 3 4 2 2 2" xfId="13462"/>
    <cellStyle name="40% - Accent3 3 3 4 2 2 2 2" xfId="27466"/>
    <cellStyle name="40% - Accent3 3 3 4 2 2 2 2 2" xfId="55480"/>
    <cellStyle name="40% - Accent3 3 3 4 2 2 2 3" xfId="41476"/>
    <cellStyle name="40% - Accent3 3 3 4 2 2 3" xfId="20463"/>
    <cellStyle name="40% - Accent3 3 3 4 2 2 3 2" xfId="48477"/>
    <cellStyle name="40% - Accent3 3 3 4 2 2 4" xfId="34473"/>
    <cellStyle name="40% - Accent3 3 3 4 2 3" xfId="9961"/>
    <cellStyle name="40% - Accent3 3 3 4 2 3 2" xfId="23965"/>
    <cellStyle name="40% - Accent3 3 3 4 2 3 2 2" xfId="51979"/>
    <cellStyle name="40% - Accent3 3 3 4 2 3 3" xfId="37975"/>
    <cellStyle name="40% - Accent3 3 3 4 2 4" xfId="16962"/>
    <cellStyle name="40% - Accent3 3 3 4 2 4 2" xfId="44976"/>
    <cellStyle name="40% - Accent3 3 3 4 2 5" xfId="30972"/>
    <cellStyle name="40% - Accent3 3 3 4 3" xfId="4703"/>
    <cellStyle name="40% - Accent3 3 3 4 3 2" xfId="11710"/>
    <cellStyle name="40% - Accent3 3 3 4 3 2 2" xfId="25714"/>
    <cellStyle name="40% - Accent3 3 3 4 3 2 2 2" xfId="53728"/>
    <cellStyle name="40% - Accent3 3 3 4 3 2 3" xfId="39724"/>
    <cellStyle name="40% - Accent3 3 3 4 3 3" xfId="18711"/>
    <cellStyle name="40% - Accent3 3 3 4 3 3 2" xfId="46725"/>
    <cellStyle name="40% - Accent3 3 3 4 3 4" xfId="32721"/>
    <cellStyle name="40% - Accent3 3 3 4 4" xfId="8209"/>
    <cellStyle name="40% - Accent3 3 3 4 4 2" xfId="22213"/>
    <cellStyle name="40% - Accent3 3 3 4 4 2 2" xfId="50227"/>
    <cellStyle name="40% - Accent3 3 3 4 4 3" xfId="36223"/>
    <cellStyle name="40% - Accent3 3 3 4 5" xfId="15210"/>
    <cellStyle name="40% - Accent3 3 3 4 5 2" xfId="43224"/>
    <cellStyle name="40% - Accent3 3 3 4 6" xfId="29220"/>
    <cellStyle name="40% - Accent3 3 3 5" xfId="2076"/>
    <cellStyle name="40% - Accent3 3 3 5 2" xfId="5580"/>
    <cellStyle name="40% - Accent3 3 3 5 2 2" xfId="12587"/>
    <cellStyle name="40% - Accent3 3 3 5 2 2 2" xfId="26591"/>
    <cellStyle name="40% - Accent3 3 3 5 2 2 2 2" xfId="54605"/>
    <cellStyle name="40% - Accent3 3 3 5 2 2 3" xfId="40601"/>
    <cellStyle name="40% - Accent3 3 3 5 2 3" xfId="19588"/>
    <cellStyle name="40% - Accent3 3 3 5 2 3 2" xfId="47602"/>
    <cellStyle name="40% - Accent3 3 3 5 2 4" xfId="33598"/>
    <cellStyle name="40% - Accent3 3 3 5 3" xfId="9086"/>
    <cellStyle name="40% - Accent3 3 3 5 3 2" xfId="23090"/>
    <cellStyle name="40% - Accent3 3 3 5 3 2 2" xfId="51104"/>
    <cellStyle name="40% - Accent3 3 3 5 3 3" xfId="37100"/>
    <cellStyle name="40% - Accent3 3 3 5 4" xfId="16087"/>
    <cellStyle name="40% - Accent3 3 3 5 4 2" xfId="44101"/>
    <cellStyle name="40% - Accent3 3 3 5 5" xfId="30097"/>
    <cellStyle name="40% - Accent3 3 3 6" xfId="3828"/>
    <cellStyle name="40% - Accent3 3 3 6 2" xfId="10835"/>
    <cellStyle name="40% - Accent3 3 3 6 2 2" xfId="24839"/>
    <cellStyle name="40% - Accent3 3 3 6 2 2 2" xfId="52853"/>
    <cellStyle name="40% - Accent3 3 3 6 2 3" xfId="38849"/>
    <cellStyle name="40% - Accent3 3 3 6 3" xfId="17836"/>
    <cellStyle name="40% - Accent3 3 3 6 3 2" xfId="45850"/>
    <cellStyle name="40% - Accent3 3 3 6 4" xfId="31846"/>
    <cellStyle name="40% - Accent3 3 3 7" xfId="7334"/>
    <cellStyle name="40% - Accent3 3 3 7 2" xfId="21338"/>
    <cellStyle name="40% - Accent3 3 3 7 2 2" xfId="49352"/>
    <cellStyle name="40% - Accent3 3 3 7 3" xfId="35348"/>
    <cellStyle name="40% - Accent3 3 3 8" xfId="14335"/>
    <cellStyle name="40% - Accent3 3 3 8 2" xfId="42349"/>
    <cellStyle name="40% - Accent3 3 3 9" xfId="28345"/>
    <cellStyle name="40% - Accent3 3 4" xfId="402"/>
    <cellStyle name="40% - Accent3 3 4 2" xfId="693"/>
    <cellStyle name="40% - Accent3 3 4 2 2" xfId="1571"/>
    <cellStyle name="40% - Accent3 3 4 2 2 2" xfId="3339"/>
    <cellStyle name="40% - Accent3 3 4 2 2 2 2" xfId="6843"/>
    <cellStyle name="40% - Accent3 3 4 2 2 2 2 2" xfId="13850"/>
    <cellStyle name="40% - Accent3 3 4 2 2 2 2 2 2" xfId="27854"/>
    <cellStyle name="40% - Accent3 3 4 2 2 2 2 2 2 2" xfId="55868"/>
    <cellStyle name="40% - Accent3 3 4 2 2 2 2 2 3" xfId="41864"/>
    <cellStyle name="40% - Accent3 3 4 2 2 2 2 3" xfId="20851"/>
    <cellStyle name="40% - Accent3 3 4 2 2 2 2 3 2" xfId="48865"/>
    <cellStyle name="40% - Accent3 3 4 2 2 2 2 4" xfId="34861"/>
    <cellStyle name="40% - Accent3 3 4 2 2 2 3" xfId="10349"/>
    <cellStyle name="40% - Accent3 3 4 2 2 2 3 2" xfId="24353"/>
    <cellStyle name="40% - Accent3 3 4 2 2 2 3 2 2" xfId="52367"/>
    <cellStyle name="40% - Accent3 3 4 2 2 2 3 3" xfId="38363"/>
    <cellStyle name="40% - Accent3 3 4 2 2 2 4" xfId="17350"/>
    <cellStyle name="40% - Accent3 3 4 2 2 2 4 2" xfId="45364"/>
    <cellStyle name="40% - Accent3 3 4 2 2 2 5" xfId="31360"/>
    <cellStyle name="40% - Accent3 3 4 2 2 3" xfId="5091"/>
    <cellStyle name="40% - Accent3 3 4 2 2 3 2" xfId="12098"/>
    <cellStyle name="40% - Accent3 3 4 2 2 3 2 2" xfId="26102"/>
    <cellStyle name="40% - Accent3 3 4 2 2 3 2 2 2" xfId="54116"/>
    <cellStyle name="40% - Accent3 3 4 2 2 3 2 3" xfId="40112"/>
    <cellStyle name="40% - Accent3 3 4 2 2 3 3" xfId="19099"/>
    <cellStyle name="40% - Accent3 3 4 2 2 3 3 2" xfId="47113"/>
    <cellStyle name="40% - Accent3 3 4 2 2 3 4" xfId="33109"/>
    <cellStyle name="40% - Accent3 3 4 2 2 4" xfId="8597"/>
    <cellStyle name="40% - Accent3 3 4 2 2 4 2" xfId="22601"/>
    <cellStyle name="40% - Accent3 3 4 2 2 4 2 2" xfId="50615"/>
    <cellStyle name="40% - Accent3 3 4 2 2 4 3" xfId="36611"/>
    <cellStyle name="40% - Accent3 3 4 2 2 5" xfId="15598"/>
    <cellStyle name="40% - Accent3 3 4 2 2 5 2" xfId="43612"/>
    <cellStyle name="40% - Accent3 3 4 2 2 6" xfId="29608"/>
    <cellStyle name="40% - Accent3 3 4 2 3" xfId="2464"/>
    <cellStyle name="40% - Accent3 3 4 2 3 2" xfId="5968"/>
    <cellStyle name="40% - Accent3 3 4 2 3 2 2" xfId="12975"/>
    <cellStyle name="40% - Accent3 3 4 2 3 2 2 2" xfId="26979"/>
    <cellStyle name="40% - Accent3 3 4 2 3 2 2 2 2" xfId="54993"/>
    <cellStyle name="40% - Accent3 3 4 2 3 2 2 3" xfId="40989"/>
    <cellStyle name="40% - Accent3 3 4 2 3 2 3" xfId="19976"/>
    <cellStyle name="40% - Accent3 3 4 2 3 2 3 2" xfId="47990"/>
    <cellStyle name="40% - Accent3 3 4 2 3 2 4" xfId="33986"/>
    <cellStyle name="40% - Accent3 3 4 2 3 3" xfId="9474"/>
    <cellStyle name="40% - Accent3 3 4 2 3 3 2" xfId="23478"/>
    <cellStyle name="40% - Accent3 3 4 2 3 3 2 2" xfId="51492"/>
    <cellStyle name="40% - Accent3 3 4 2 3 3 3" xfId="37488"/>
    <cellStyle name="40% - Accent3 3 4 2 3 4" xfId="16475"/>
    <cellStyle name="40% - Accent3 3 4 2 3 4 2" xfId="44489"/>
    <cellStyle name="40% - Accent3 3 4 2 3 5" xfId="30485"/>
    <cellStyle name="40% - Accent3 3 4 2 4" xfId="4216"/>
    <cellStyle name="40% - Accent3 3 4 2 4 2" xfId="11223"/>
    <cellStyle name="40% - Accent3 3 4 2 4 2 2" xfId="25227"/>
    <cellStyle name="40% - Accent3 3 4 2 4 2 2 2" xfId="53241"/>
    <cellStyle name="40% - Accent3 3 4 2 4 2 3" xfId="39237"/>
    <cellStyle name="40% - Accent3 3 4 2 4 3" xfId="18224"/>
    <cellStyle name="40% - Accent3 3 4 2 4 3 2" xfId="46238"/>
    <cellStyle name="40% - Accent3 3 4 2 4 4" xfId="32234"/>
    <cellStyle name="40% - Accent3 3 4 2 5" xfId="7722"/>
    <cellStyle name="40% - Accent3 3 4 2 5 2" xfId="21726"/>
    <cellStyle name="40% - Accent3 3 4 2 5 2 2" xfId="49740"/>
    <cellStyle name="40% - Accent3 3 4 2 5 3" xfId="35736"/>
    <cellStyle name="40% - Accent3 3 4 2 6" xfId="14723"/>
    <cellStyle name="40% - Accent3 3 4 2 6 2" xfId="42737"/>
    <cellStyle name="40% - Accent3 3 4 2 7" xfId="28733"/>
    <cellStyle name="40% - Accent3 3 4 3" xfId="984"/>
    <cellStyle name="40% - Accent3 3 4 3 2" xfId="1862"/>
    <cellStyle name="40% - Accent3 3 4 3 2 2" xfId="3630"/>
    <cellStyle name="40% - Accent3 3 4 3 2 2 2" xfId="7134"/>
    <cellStyle name="40% - Accent3 3 4 3 2 2 2 2" xfId="14141"/>
    <cellStyle name="40% - Accent3 3 4 3 2 2 2 2 2" xfId="28145"/>
    <cellStyle name="40% - Accent3 3 4 3 2 2 2 2 2 2" xfId="56159"/>
    <cellStyle name="40% - Accent3 3 4 3 2 2 2 2 3" xfId="42155"/>
    <cellStyle name="40% - Accent3 3 4 3 2 2 2 3" xfId="21142"/>
    <cellStyle name="40% - Accent3 3 4 3 2 2 2 3 2" xfId="49156"/>
    <cellStyle name="40% - Accent3 3 4 3 2 2 2 4" xfId="35152"/>
    <cellStyle name="40% - Accent3 3 4 3 2 2 3" xfId="10640"/>
    <cellStyle name="40% - Accent3 3 4 3 2 2 3 2" xfId="24644"/>
    <cellStyle name="40% - Accent3 3 4 3 2 2 3 2 2" xfId="52658"/>
    <cellStyle name="40% - Accent3 3 4 3 2 2 3 3" xfId="38654"/>
    <cellStyle name="40% - Accent3 3 4 3 2 2 4" xfId="17641"/>
    <cellStyle name="40% - Accent3 3 4 3 2 2 4 2" xfId="45655"/>
    <cellStyle name="40% - Accent3 3 4 3 2 2 5" xfId="31651"/>
    <cellStyle name="40% - Accent3 3 4 3 2 3" xfId="5382"/>
    <cellStyle name="40% - Accent3 3 4 3 2 3 2" xfId="12389"/>
    <cellStyle name="40% - Accent3 3 4 3 2 3 2 2" xfId="26393"/>
    <cellStyle name="40% - Accent3 3 4 3 2 3 2 2 2" xfId="54407"/>
    <cellStyle name="40% - Accent3 3 4 3 2 3 2 3" xfId="40403"/>
    <cellStyle name="40% - Accent3 3 4 3 2 3 3" xfId="19390"/>
    <cellStyle name="40% - Accent3 3 4 3 2 3 3 2" xfId="47404"/>
    <cellStyle name="40% - Accent3 3 4 3 2 3 4" xfId="33400"/>
    <cellStyle name="40% - Accent3 3 4 3 2 4" xfId="8888"/>
    <cellStyle name="40% - Accent3 3 4 3 2 4 2" xfId="22892"/>
    <cellStyle name="40% - Accent3 3 4 3 2 4 2 2" xfId="50906"/>
    <cellStyle name="40% - Accent3 3 4 3 2 4 3" xfId="36902"/>
    <cellStyle name="40% - Accent3 3 4 3 2 5" xfId="15889"/>
    <cellStyle name="40% - Accent3 3 4 3 2 5 2" xfId="43903"/>
    <cellStyle name="40% - Accent3 3 4 3 2 6" xfId="29899"/>
    <cellStyle name="40% - Accent3 3 4 3 3" xfId="2755"/>
    <cellStyle name="40% - Accent3 3 4 3 3 2" xfId="6259"/>
    <cellStyle name="40% - Accent3 3 4 3 3 2 2" xfId="13266"/>
    <cellStyle name="40% - Accent3 3 4 3 3 2 2 2" xfId="27270"/>
    <cellStyle name="40% - Accent3 3 4 3 3 2 2 2 2" xfId="55284"/>
    <cellStyle name="40% - Accent3 3 4 3 3 2 2 3" xfId="41280"/>
    <cellStyle name="40% - Accent3 3 4 3 3 2 3" xfId="20267"/>
    <cellStyle name="40% - Accent3 3 4 3 3 2 3 2" xfId="48281"/>
    <cellStyle name="40% - Accent3 3 4 3 3 2 4" xfId="34277"/>
    <cellStyle name="40% - Accent3 3 4 3 3 3" xfId="9765"/>
    <cellStyle name="40% - Accent3 3 4 3 3 3 2" xfId="23769"/>
    <cellStyle name="40% - Accent3 3 4 3 3 3 2 2" xfId="51783"/>
    <cellStyle name="40% - Accent3 3 4 3 3 3 3" xfId="37779"/>
    <cellStyle name="40% - Accent3 3 4 3 3 4" xfId="16766"/>
    <cellStyle name="40% - Accent3 3 4 3 3 4 2" xfId="44780"/>
    <cellStyle name="40% - Accent3 3 4 3 3 5" xfId="30776"/>
    <cellStyle name="40% - Accent3 3 4 3 4" xfId="4507"/>
    <cellStyle name="40% - Accent3 3 4 3 4 2" xfId="11514"/>
    <cellStyle name="40% - Accent3 3 4 3 4 2 2" xfId="25518"/>
    <cellStyle name="40% - Accent3 3 4 3 4 2 2 2" xfId="53532"/>
    <cellStyle name="40% - Accent3 3 4 3 4 2 3" xfId="39528"/>
    <cellStyle name="40% - Accent3 3 4 3 4 3" xfId="18515"/>
    <cellStyle name="40% - Accent3 3 4 3 4 3 2" xfId="46529"/>
    <cellStyle name="40% - Accent3 3 4 3 4 4" xfId="32525"/>
    <cellStyle name="40% - Accent3 3 4 3 5" xfId="8013"/>
    <cellStyle name="40% - Accent3 3 4 3 5 2" xfId="22017"/>
    <cellStyle name="40% - Accent3 3 4 3 5 2 2" xfId="50031"/>
    <cellStyle name="40% - Accent3 3 4 3 5 3" xfId="36027"/>
    <cellStyle name="40% - Accent3 3 4 3 6" xfId="15014"/>
    <cellStyle name="40% - Accent3 3 4 3 6 2" xfId="43028"/>
    <cellStyle name="40% - Accent3 3 4 3 7" xfId="29024"/>
    <cellStyle name="40% - Accent3 3 4 4" xfId="1280"/>
    <cellStyle name="40% - Accent3 3 4 4 2" xfId="3048"/>
    <cellStyle name="40% - Accent3 3 4 4 2 2" xfId="6552"/>
    <cellStyle name="40% - Accent3 3 4 4 2 2 2" xfId="13559"/>
    <cellStyle name="40% - Accent3 3 4 4 2 2 2 2" xfId="27563"/>
    <cellStyle name="40% - Accent3 3 4 4 2 2 2 2 2" xfId="55577"/>
    <cellStyle name="40% - Accent3 3 4 4 2 2 2 3" xfId="41573"/>
    <cellStyle name="40% - Accent3 3 4 4 2 2 3" xfId="20560"/>
    <cellStyle name="40% - Accent3 3 4 4 2 2 3 2" xfId="48574"/>
    <cellStyle name="40% - Accent3 3 4 4 2 2 4" xfId="34570"/>
    <cellStyle name="40% - Accent3 3 4 4 2 3" xfId="10058"/>
    <cellStyle name="40% - Accent3 3 4 4 2 3 2" xfId="24062"/>
    <cellStyle name="40% - Accent3 3 4 4 2 3 2 2" xfId="52076"/>
    <cellStyle name="40% - Accent3 3 4 4 2 3 3" xfId="38072"/>
    <cellStyle name="40% - Accent3 3 4 4 2 4" xfId="17059"/>
    <cellStyle name="40% - Accent3 3 4 4 2 4 2" xfId="45073"/>
    <cellStyle name="40% - Accent3 3 4 4 2 5" xfId="31069"/>
    <cellStyle name="40% - Accent3 3 4 4 3" xfId="4800"/>
    <cellStyle name="40% - Accent3 3 4 4 3 2" xfId="11807"/>
    <cellStyle name="40% - Accent3 3 4 4 3 2 2" xfId="25811"/>
    <cellStyle name="40% - Accent3 3 4 4 3 2 2 2" xfId="53825"/>
    <cellStyle name="40% - Accent3 3 4 4 3 2 3" xfId="39821"/>
    <cellStyle name="40% - Accent3 3 4 4 3 3" xfId="18808"/>
    <cellStyle name="40% - Accent3 3 4 4 3 3 2" xfId="46822"/>
    <cellStyle name="40% - Accent3 3 4 4 3 4" xfId="32818"/>
    <cellStyle name="40% - Accent3 3 4 4 4" xfId="8306"/>
    <cellStyle name="40% - Accent3 3 4 4 4 2" xfId="22310"/>
    <cellStyle name="40% - Accent3 3 4 4 4 2 2" xfId="50324"/>
    <cellStyle name="40% - Accent3 3 4 4 4 3" xfId="36320"/>
    <cellStyle name="40% - Accent3 3 4 4 5" xfId="15307"/>
    <cellStyle name="40% - Accent3 3 4 4 5 2" xfId="43321"/>
    <cellStyle name="40% - Accent3 3 4 4 6" xfId="29317"/>
    <cellStyle name="40% - Accent3 3 4 5" xfId="2173"/>
    <cellStyle name="40% - Accent3 3 4 5 2" xfId="5677"/>
    <cellStyle name="40% - Accent3 3 4 5 2 2" xfId="12684"/>
    <cellStyle name="40% - Accent3 3 4 5 2 2 2" xfId="26688"/>
    <cellStyle name="40% - Accent3 3 4 5 2 2 2 2" xfId="54702"/>
    <cellStyle name="40% - Accent3 3 4 5 2 2 3" xfId="40698"/>
    <cellStyle name="40% - Accent3 3 4 5 2 3" xfId="19685"/>
    <cellStyle name="40% - Accent3 3 4 5 2 3 2" xfId="47699"/>
    <cellStyle name="40% - Accent3 3 4 5 2 4" xfId="33695"/>
    <cellStyle name="40% - Accent3 3 4 5 3" xfId="9183"/>
    <cellStyle name="40% - Accent3 3 4 5 3 2" xfId="23187"/>
    <cellStyle name="40% - Accent3 3 4 5 3 2 2" xfId="51201"/>
    <cellStyle name="40% - Accent3 3 4 5 3 3" xfId="37197"/>
    <cellStyle name="40% - Accent3 3 4 5 4" xfId="16184"/>
    <cellStyle name="40% - Accent3 3 4 5 4 2" xfId="44198"/>
    <cellStyle name="40% - Accent3 3 4 5 5" xfId="30194"/>
    <cellStyle name="40% - Accent3 3 4 6" xfId="3925"/>
    <cellStyle name="40% - Accent3 3 4 6 2" xfId="10932"/>
    <cellStyle name="40% - Accent3 3 4 6 2 2" xfId="24936"/>
    <cellStyle name="40% - Accent3 3 4 6 2 2 2" xfId="52950"/>
    <cellStyle name="40% - Accent3 3 4 6 2 3" xfId="38946"/>
    <cellStyle name="40% - Accent3 3 4 6 3" xfId="17933"/>
    <cellStyle name="40% - Accent3 3 4 6 3 2" xfId="45947"/>
    <cellStyle name="40% - Accent3 3 4 6 4" xfId="31943"/>
    <cellStyle name="40% - Accent3 3 4 7" xfId="7431"/>
    <cellStyle name="40% - Accent3 3 4 7 2" xfId="21435"/>
    <cellStyle name="40% - Accent3 3 4 7 2 2" xfId="49449"/>
    <cellStyle name="40% - Accent3 3 4 7 3" xfId="35445"/>
    <cellStyle name="40% - Accent3 3 4 8" xfId="14432"/>
    <cellStyle name="40% - Accent3 3 4 8 2" xfId="42446"/>
    <cellStyle name="40% - Accent3 3 4 9" xfId="28442"/>
    <cellStyle name="40% - Accent3 3 5" xfId="499"/>
    <cellStyle name="40% - Accent3 3 5 2" xfId="1377"/>
    <cellStyle name="40% - Accent3 3 5 2 2" xfId="3145"/>
    <cellStyle name="40% - Accent3 3 5 2 2 2" xfId="6649"/>
    <cellStyle name="40% - Accent3 3 5 2 2 2 2" xfId="13656"/>
    <cellStyle name="40% - Accent3 3 5 2 2 2 2 2" xfId="27660"/>
    <cellStyle name="40% - Accent3 3 5 2 2 2 2 2 2" xfId="55674"/>
    <cellStyle name="40% - Accent3 3 5 2 2 2 2 3" xfId="41670"/>
    <cellStyle name="40% - Accent3 3 5 2 2 2 3" xfId="20657"/>
    <cellStyle name="40% - Accent3 3 5 2 2 2 3 2" xfId="48671"/>
    <cellStyle name="40% - Accent3 3 5 2 2 2 4" xfId="34667"/>
    <cellStyle name="40% - Accent3 3 5 2 2 3" xfId="10155"/>
    <cellStyle name="40% - Accent3 3 5 2 2 3 2" xfId="24159"/>
    <cellStyle name="40% - Accent3 3 5 2 2 3 2 2" xfId="52173"/>
    <cellStyle name="40% - Accent3 3 5 2 2 3 3" xfId="38169"/>
    <cellStyle name="40% - Accent3 3 5 2 2 4" xfId="17156"/>
    <cellStyle name="40% - Accent3 3 5 2 2 4 2" xfId="45170"/>
    <cellStyle name="40% - Accent3 3 5 2 2 5" xfId="31166"/>
    <cellStyle name="40% - Accent3 3 5 2 3" xfId="4897"/>
    <cellStyle name="40% - Accent3 3 5 2 3 2" xfId="11904"/>
    <cellStyle name="40% - Accent3 3 5 2 3 2 2" xfId="25908"/>
    <cellStyle name="40% - Accent3 3 5 2 3 2 2 2" xfId="53922"/>
    <cellStyle name="40% - Accent3 3 5 2 3 2 3" xfId="39918"/>
    <cellStyle name="40% - Accent3 3 5 2 3 3" xfId="18905"/>
    <cellStyle name="40% - Accent3 3 5 2 3 3 2" xfId="46919"/>
    <cellStyle name="40% - Accent3 3 5 2 3 4" xfId="32915"/>
    <cellStyle name="40% - Accent3 3 5 2 4" xfId="8403"/>
    <cellStyle name="40% - Accent3 3 5 2 4 2" xfId="22407"/>
    <cellStyle name="40% - Accent3 3 5 2 4 2 2" xfId="50421"/>
    <cellStyle name="40% - Accent3 3 5 2 4 3" xfId="36417"/>
    <cellStyle name="40% - Accent3 3 5 2 5" xfId="15404"/>
    <cellStyle name="40% - Accent3 3 5 2 5 2" xfId="43418"/>
    <cellStyle name="40% - Accent3 3 5 2 6" xfId="29414"/>
    <cellStyle name="40% - Accent3 3 5 3" xfId="2270"/>
    <cellStyle name="40% - Accent3 3 5 3 2" xfId="5774"/>
    <cellStyle name="40% - Accent3 3 5 3 2 2" xfId="12781"/>
    <cellStyle name="40% - Accent3 3 5 3 2 2 2" xfId="26785"/>
    <cellStyle name="40% - Accent3 3 5 3 2 2 2 2" xfId="54799"/>
    <cellStyle name="40% - Accent3 3 5 3 2 2 3" xfId="40795"/>
    <cellStyle name="40% - Accent3 3 5 3 2 3" xfId="19782"/>
    <cellStyle name="40% - Accent3 3 5 3 2 3 2" xfId="47796"/>
    <cellStyle name="40% - Accent3 3 5 3 2 4" xfId="33792"/>
    <cellStyle name="40% - Accent3 3 5 3 3" xfId="9280"/>
    <cellStyle name="40% - Accent3 3 5 3 3 2" xfId="23284"/>
    <cellStyle name="40% - Accent3 3 5 3 3 2 2" xfId="51298"/>
    <cellStyle name="40% - Accent3 3 5 3 3 3" xfId="37294"/>
    <cellStyle name="40% - Accent3 3 5 3 4" xfId="16281"/>
    <cellStyle name="40% - Accent3 3 5 3 4 2" xfId="44295"/>
    <cellStyle name="40% - Accent3 3 5 3 5" xfId="30291"/>
    <cellStyle name="40% - Accent3 3 5 4" xfId="4022"/>
    <cellStyle name="40% - Accent3 3 5 4 2" xfId="11029"/>
    <cellStyle name="40% - Accent3 3 5 4 2 2" xfId="25033"/>
    <cellStyle name="40% - Accent3 3 5 4 2 2 2" xfId="53047"/>
    <cellStyle name="40% - Accent3 3 5 4 2 3" xfId="39043"/>
    <cellStyle name="40% - Accent3 3 5 4 3" xfId="18030"/>
    <cellStyle name="40% - Accent3 3 5 4 3 2" xfId="46044"/>
    <cellStyle name="40% - Accent3 3 5 4 4" xfId="32040"/>
    <cellStyle name="40% - Accent3 3 5 5" xfId="7528"/>
    <cellStyle name="40% - Accent3 3 5 5 2" xfId="21532"/>
    <cellStyle name="40% - Accent3 3 5 5 2 2" xfId="49546"/>
    <cellStyle name="40% - Accent3 3 5 5 3" xfId="35542"/>
    <cellStyle name="40% - Accent3 3 5 6" xfId="14529"/>
    <cellStyle name="40% - Accent3 3 5 6 2" xfId="42543"/>
    <cellStyle name="40% - Accent3 3 5 7" xfId="28539"/>
    <cellStyle name="40% - Accent3 3 6" xfId="790"/>
    <cellStyle name="40% - Accent3 3 6 2" xfId="1668"/>
    <cellStyle name="40% - Accent3 3 6 2 2" xfId="3436"/>
    <cellStyle name="40% - Accent3 3 6 2 2 2" xfId="6940"/>
    <cellStyle name="40% - Accent3 3 6 2 2 2 2" xfId="13947"/>
    <cellStyle name="40% - Accent3 3 6 2 2 2 2 2" xfId="27951"/>
    <cellStyle name="40% - Accent3 3 6 2 2 2 2 2 2" xfId="55965"/>
    <cellStyle name="40% - Accent3 3 6 2 2 2 2 3" xfId="41961"/>
    <cellStyle name="40% - Accent3 3 6 2 2 2 3" xfId="20948"/>
    <cellStyle name="40% - Accent3 3 6 2 2 2 3 2" xfId="48962"/>
    <cellStyle name="40% - Accent3 3 6 2 2 2 4" xfId="34958"/>
    <cellStyle name="40% - Accent3 3 6 2 2 3" xfId="10446"/>
    <cellStyle name="40% - Accent3 3 6 2 2 3 2" xfId="24450"/>
    <cellStyle name="40% - Accent3 3 6 2 2 3 2 2" xfId="52464"/>
    <cellStyle name="40% - Accent3 3 6 2 2 3 3" xfId="38460"/>
    <cellStyle name="40% - Accent3 3 6 2 2 4" xfId="17447"/>
    <cellStyle name="40% - Accent3 3 6 2 2 4 2" xfId="45461"/>
    <cellStyle name="40% - Accent3 3 6 2 2 5" xfId="31457"/>
    <cellStyle name="40% - Accent3 3 6 2 3" xfId="5188"/>
    <cellStyle name="40% - Accent3 3 6 2 3 2" xfId="12195"/>
    <cellStyle name="40% - Accent3 3 6 2 3 2 2" xfId="26199"/>
    <cellStyle name="40% - Accent3 3 6 2 3 2 2 2" xfId="54213"/>
    <cellStyle name="40% - Accent3 3 6 2 3 2 3" xfId="40209"/>
    <cellStyle name="40% - Accent3 3 6 2 3 3" xfId="19196"/>
    <cellStyle name="40% - Accent3 3 6 2 3 3 2" xfId="47210"/>
    <cellStyle name="40% - Accent3 3 6 2 3 4" xfId="33206"/>
    <cellStyle name="40% - Accent3 3 6 2 4" xfId="8694"/>
    <cellStyle name="40% - Accent3 3 6 2 4 2" xfId="22698"/>
    <cellStyle name="40% - Accent3 3 6 2 4 2 2" xfId="50712"/>
    <cellStyle name="40% - Accent3 3 6 2 4 3" xfId="36708"/>
    <cellStyle name="40% - Accent3 3 6 2 5" xfId="15695"/>
    <cellStyle name="40% - Accent3 3 6 2 5 2" xfId="43709"/>
    <cellStyle name="40% - Accent3 3 6 2 6" xfId="29705"/>
    <cellStyle name="40% - Accent3 3 6 3" xfId="2561"/>
    <cellStyle name="40% - Accent3 3 6 3 2" xfId="6065"/>
    <cellStyle name="40% - Accent3 3 6 3 2 2" xfId="13072"/>
    <cellStyle name="40% - Accent3 3 6 3 2 2 2" xfId="27076"/>
    <cellStyle name="40% - Accent3 3 6 3 2 2 2 2" xfId="55090"/>
    <cellStyle name="40% - Accent3 3 6 3 2 2 3" xfId="41086"/>
    <cellStyle name="40% - Accent3 3 6 3 2 3" xfId="20073"/>
    <cellStyle name="40% - Accent3 3 6 3 2 3 2" xfId="48087"/>
    <cellStyle name="40% - Accent3 3 6 3 2 4" xfId="34083"/>
    <cellStyle name="40% - Accent3 3 6 3 3" xfId="9571"/>
    <cellStyle name="40% - Accent3 3 6 3 3 2" xfId="23575"/>
    <cellStyle name="40% - Accent3 3 6 3 3 2 2" xfId="51589"/>
    <cellStyle name="40% - Accent3 3 6 3 3 3" xfId="37585"/>
    <cellStyle name="40% - Accent3 3 6 3 4" xfId="16572"/>
    <cellStyle name="40% - Accent3 3 6 3 4 2" xfId="44586"/>
    <cellStyle name="40% - Accent3 3 6 3 5" xfId="30582"/>
    <cellStyle name="40% - Accent3 3 6 4" xfId="4313"/>
    <cellStyle name="40% - Accent3 3 6 4 2" xfId="11320"/>
    <cellStyle name="40% - Accent3 3 6 4 2 2" xfId="25324"/>
    <cellStyle name="40% - Accent3 3 6 4 2 2 2" xfId="53338"/>
    <cellStyle name="40% - Accent3 3 6 4 2 3" xfId="39334"/>
    <cellStyle name="40% - Accent3 3 6 4 3" xfId="18321"/>
    <cellStyle name="40% - Accent3 3 6 4 3 2" xfId="46335"/>
    <cellStyle name="40% - Accent3 3 6 4 4" xfId="32331"/>
    <cellStyle name="40% - Accent3 3 6 5" xfId="7819"/>
    <cellStyle name="40% - Accent3 3 6 5 2" xfId="21823"/>
    <cellStyle name="40% - Accent3 3 6 5 2 2" xfId="49837"/>
    <cellStyle name="40% - Accent3 3 6 5 3" xfId="35833"/>
    <cellStyle name="40% - Accent3 3 6 6" xfId="14820"/>
    <cellStyle name="40% - Accent3 3 6 6 2" xfId="42834"/>
    <cellStyle name="40% - Accent3 3 6 7" xfId="28830"/>
    <cellStyle name="40% - Accent3 3 7" xfId="1086"/>
    <cellStyle name="40% - Accent3 3 7 2" xfId="2854"/>
    <cellStyle name="40% - Accent3 3 7 2 2" xfId="6358"/>
    <cellStyle name="40% - Accent3 3 7 2 2 2" xfId="13365"/>
    <cellStyle name="40% - Accent3 3 7 2 2 2 2" xfId="27369"/>
    <cellStyle name="40% - Accent3 3 7 2 2 2 2 2" xfId="55383"/>
    <cellStyle name="40% - Accent3 3 7 2 2 2 3" xfId="41379"/>
    <cellStyle name="40% - Accent3 3 7 2 2 3" xfId="20366"/>
    <cellStyle name="40% - Accent3 3 7 2 2 3 2" xfId="48380"/>
    <cellStyle name="40% - Accent3 3 7 2 2 4" xfId="34376"/>
    <cellStyle name="40% - Accent3 3 7 2 3" xfId="9864"/>
    <cellStyle name="40% - Accent3 3 7 2 3 2" xfId="23868"/>
    <cellStyle name="40% - Accent3 3 7 2 3 2 2" xfId="51882"/>
    <cellStyle name="40% - Accent3 3 7 2 3 3" xfId="37878"/>
    <cellStyle name="40% - Accent3 3 7 2 4" xfId="16865"/>
    <cellStyle name="40% - Accent3 3 7 2 4 2" xfId="44879"/>
    <cellStyle name="40% - Accent3 3 7 2 5" xfId="30875"/>
    <cellStyle name="40% - Accent3 3 7 3" xfId="4606"/>
    <cellStyle name="40% - Accent3 3 7 3 2" xfId="11613"/>
    <cellStyle name="40% - Accent3 3 7 3 2 2" xfId="25617"/>
    <cellStyle name="40% - Accent3 3 7 3 2 2 2" xfId="53631"/>
    <cellStyle name="40% - Accent3 3 7 3 2 3" xfId="39627"/>
    <cellStyle name="40% - Accent3 3 7 3 3" xfId="18614"/>
    <cellStyle name="40% - Accent3 3 7 3 3 2" xfId="46628"/>
    <cellStyle name="40% - Accent3 3 7 3 4" xfId="32624"/>
    <cellStyle name="40% - Accent3 3 7 4" xfId="8112"/>
    <cellStyle name="40% - Accent3 3 7 4 2" xfId="22116"/>
    <cellStyle name="40% - Accent3 3 7 4 2 2" xfId="50130"/>
    <cellStyle name="40% - Accent3 3 7 4 3" xfId="36126"/>
    <cellStyle name="40% - Accent3 3 7 5" xfId="15113"/>
    <cellStyle name="40% - Accent3 3 7 5 2" xfId="43127"/>
    <cellStyle name="40% - Accent3 3 7 6" xfId="29123"/>
    <cellStyle name="40% - Accent3 3 8" xfId="1985"/>
    <cellStyle name="40% - Accent3 3 8 2" xfId="5495"/>
    <cellStyle name="40% - Accent3 3 8 2 2" xfId="12502"/>
    <cellStyle name="40% - Accent3 3 8 2 2 2" xfId="26506"/>
    <cellStyle name="40% - Accent3 3 8 2 2 2 2" xfId="54520"/>
    <cellStyle name="40% - Accent3 3 8 2 2 3" xfId="40516"/>
    <cellStyle name="40% - Accent3 3 8 2 3" xfId="19503"/>
    <cellStyle name="40% - Accent3 3 8 2 3 2" xfId="47517"/>
    <cellStyle name="40% - Accent3 3 8 2 4" xfId="33513"/>
    <cellStyle name="40% - Accent3 3 8 3" xfId="9001"/>
    <cellStyle name="40% - Accent3 3 8 3 2" xfId="23005"/>
    <cellStyle name="40% - Accent3 3 8 3 2 2" xfId="51019"/>
    <cellStyle name="40% - Accent3 3 8 3 3" xfId="37015"/>
    <cellStyle name="40% - Accent3 3 8 4" xfId="16002"/>
    <cellStyle name="40% - Accent3 3 8 4 2" xfId="44016"/>
    <cellStyle name="40% - Accent3 3 8 5" xfId="30012"/>
    <cellStyle name="40% - Accent3 3 9" xfId="3731"/>
    <cellStyle name="40% - Accent3 3 9 2" xfId="10738"/>
    <cellStyle name="40% - Accent3 3 9 2 2" xfId="24742"/>
    <cellStyle name="40% - Accent3 3 9 2 2 2" xfId="52756"/>
    <cellStyle name="40% - Accent3 3 9 2 3" xfId="38752"/>
    <cellStyle name="40% - Accent3 3 9 3" xfId="17739"/>
    <cellStyle name="40% - Accent3 3 9 3 2" xfId="45753"/>
    <cellStyle name="40% - Accent3 3 9 4" xfId="31749"/>
    <cellStyle name="40% - Accent3 4" xfId="207"/>
    <cellStyle name="40% - Accent3 4 10" xfId="14271"/>
    <cellStyle name="40% - Accent3 4 10 2" xfId="42285"/>
    <cellStyle name="40% - Accent3 4 11" xfId="28281"/>
    <cellStyle name="40% - Accent3 4 2" xfId="336"/>
    <cellStyle name="40% - Accent3 4 2 2" xfId="629"/>
    <cellStyle name="40% - Accent3 4 2 2 2" xfId="1507"/>
    <cellStyle name="40% - Accent3 4 2 2 2 2" xfId="3275"/>
    <cellStyle name="40% - Accent3 4 2 2 2 2 2" xfId="6779"/>
    <cellStyle name="40% - Accent3 4 2 2 2 2 2 2" xfId="13786"/>
    <cellStyle name="40% - Accent3 4 2 2 2 2 2 2 2" xfId="27790"/>
    <cellStyle name="40% - Accent3 4 2 2 2 2 2 2 2 2" xfId="55804"/>
    <cellStyle name="40% - Accent3 4 2 2 2 2 2 2 3" xfId="41800"/>
    <cellStyle name="40% - Accent3 4 2 2 2 2 2 3" xfId="20787"/>
    <cellStyle name="40% - Accent3 4 2 2 2 2 2 3 2" xfId="48801"/>
    <cellStyle name="40% - Accent3 4 2 2 2 2 2 4" xfId="34797"/>
    <cellStyle name="40% - Accent3 4 2 2 2 2 3" xfId="10285"/>
    <cellStyle name="40% - Accent3 4 2 2 2 2 3 2" xfId="24289"/>
    <cellStyle name="40% - Accent3 4 2 2 2 2 3 2 2" xfId="52303"/>
    <cellStyle name="40% - Accent3 4 2 2 2 2 3 3" xfId="38299"/>
    <cellStyle name="40% - Accent3 4 2 2 2 2 4" xfId="17286"/>
    <cellStyle name="40% - Accent3 4 2 2 2 2 4 2" xfId="45300"/>
    <cellStyle name="40% - Accent3 4 2 2 2 2 5" xfId="31296"/>
    <cellStyle name="40% - Accent3 4 2 2 2 3" xfId="5027"/>
    <cellStyle name="40% - Accent3 4 2 2 2 3 2" xfId="12034"/>
    <cellStyle name="40% - Accent3 4 2 2 2 3 2 2" xfId="26038"/>
    <cellStyle name="40% - Accent3 4 2 2 2 3 2 2 2" xfId="54052"/>
    <cellStyle name="40% - Accent3 4 2 2 2 3 2 3" xfId="40048"/>
    <cellStyle name="40% - Accent3 4 2 2 2 3 3" xfId="19035"/>
    <cellStyle name="40% - Accent3 4 2 2 2 3 3 2" xfId="47049"/>
    <cellStyle name="40% - Accent3 4 2 2 2 3 4" xfId="33045"/>
    <cellStyle name="40% - Accent3 4 2 2 2 4" xfId="8533"/>
    <cellStyle name="40% - Accent3 4 2 2 2 4 2" xfId="22537"/>
    <cellStyle name="40% - Accent3 4 2 2 2 4 2 2" xfId="50551"/>
    <cellStyle name="40% - Accent3 4 2 2 2 4 3" xfId="36547"/>
    <cellStyle name="40% - Accent3 4 2 2 2 5" xfId="15534"/>
    <cellStyle name="40% - Accent3 4 2 2 2 5 2" xfId="43548"/>
    <cellStyle name="40% - Accent3 4 2 2 2 6" xfId="29544"/>
    <cellStyle name="40% - Accent3 4 2 2 3" xfId="2400"/>
    <cellStyle name="40% - Accent3 4 2 2 3 2" xfId="5904"/>
    <cellStyle name="40% - Accent3 4 2 2 3 2 2" xfId="12911"/>
    <cellStyle name="40% - Accent3 4 2 2 3 2 2 2" xfId="26915"/>
    <cellStyle name="40% - Accent3 4 2 2 3 2 2 2 2" xfId="54929"/>
    <cellStyle name="40% - Accent3 4 2 2 3 2 2 3" xfId="40925"/>
    <cellStyle name="40% - Accent3 4 2 2 3 2 3" xfId="19912"/>
    <cellStyle name="40% - Accent3 4 2 2 3 2 3 2" xfId="47926"/>
    <cellStyle name="40% - Accent3 4 2 2 3 2 4" xfId="33922"/>
    <cellStyle name="40% - Accent3 4 2 2 3 3" xfId="9410"/>
    <cellStyle name="40% - Accent3 4 2 2 3 3 2" xfId="23414"/>
    <cellStyle name="40% - Accent3 4 2 2 3 3 2 2" xfId="51428"/>
    <cellStyle name="40% - Accent3 4 2 2 3 3 3" xfId="37424"/>
    <cellStyle name="40% - Accent3 4 2 2 3 4" xfId="16411"/>
    <cellStyle name="40% - Accent3 4 2 2 3 4 2" xfId="44425"/>
    <cellStyle name="40% - Accent3 4 2 2 3 5" xfId="30421"/>
    <cellStyle name="40% - Accent3 4 2 2 4" xfId="4152"/>
    <cellStyle name="40% - Accent3 4 2 2 4 2" xfId="11159"/>
    <cellStyle name="40% - Accent3 4 2 2 4 2 2" xfId="25163"/>
    <cellStyle name="40% - Accent3 4 2 2 4 2 2 2" xfId="53177"/>
    <cellStyle name="40% - Accent3 4 2 2 4 2 3" xfId="39173"/>
    <cellStyle name="40% - Accent3 4 2 2 4 3" xfId="18160"/>
    <cellStyle name="40% - Accent3 4 2 2 4 3 2" xfId="46174"/>
    <cellStyle name="40% - Accent3 4 2 2 4 4" xfId="32170"/>
    <cellStyle name="40% - Accent3 4 2 2 5" xfId="7658"/>
    <cellStyle name="40% - Accent3 4 2 2 5 2" xfId="21662"/>
    <cellStyle name="40% - Accent3 4 2 2 5 2 2" xfId="49676"/>
    <cellStyle name="40% - Accent3 4 2 2 5 3" xfId="35672"/>
    <cellStyle name="40% - Accent3 4 2 2 6" xfId="14659"/>
    <cellStyle name="40% - Accent3 4 2 2 6 2" xfId="42673"/>
    <cellStyle name="40% - Accent3 4 2 2 7" xfId="28669"/>
    <cellStyle name="40% - Accent3 4 2 3" xfId="920"/>
    <cellStyle name="40% - Accent3 4 2 3 2" xfId="1798"/>
    <cellStyle name="40% - Accent3 4 2 3 2 2" xfId="3566"/>
    <cellStyle name="40% - Accent3 4 2 3 2 2 2" xfId="7070"/>
    <cellStyle name="40% - Accent3 4 2 3 2 2 2 2" xfId="14077"/>
    <cellStyle name="40% - Accent3 4 2 3 2 2 2 2 2" xfId="28081"/>
    <cellStyle name="40% - Accent3 4 2 3 2 2 2 2 2 2" xfId="56095"/>
    <cellStyle name="40% - Accent3 4 2 3 2 2 2 2 3" xfId="42091"/>
    <cellStyle name="40% - Accent3 4 2 3 2 2 2 3" xfId="21078"/>
    <cellStyle name="40% - Accent3 4 2 3 2 2 2 3 2" xfId="49092"/>
    <cellStyle name="40% - Accent3 4 2 3 2 2 2 4" xfId="35088"/>
    <cellStyle name="40% - Accent3 4 2 3 2 2 3" xfId="10576"/>
    <cellStyle name="40% - Accent3 4 2 3 2 2 3 2" xfId="24580"/>
    <cellStyle name="40% - Accent3 4 2 3 2 2 3 2 2" xfId="52594"/>
    <cellStyle name="40% - Accent3 4 2 3 2 2 3 3" xfId="38590"/>
    <cellStyle name="40% - Accent3 4 2 3 2 2 4" xfId="17577"/>
    <cellStyle name="40% - Accent3 4 2 3 2 2 4 2" xfId="45591"/>
    <cellStyle name="40% - Accent3 4 2 3 2 2 5" xfId="31587"/>
    <cellStyle name="40% - Accent3 4 2 3 2 3" xfId="5318"/>
    <cellStyle name="40% - Accent3 4 2 3 2 3 2" xfId="12325"/>
    <cellStyle name="40% - Accent3 4 2 3 2 3 2 2" xfId="26329"/>
    <cellStyle name="40% - Accent3 4 2 3 2 3 2 2 2" xfId="54343"/>
    <cellStyle name="40% - Accent3 4 2 3 2 3 2 3" xfId="40339"/>
    <cellStyle name="40% - Accent3 4 2 3 2 3 3" xfId="19326"/>
    <cellStyle name="40% - Accent3 4 2 3 2 3 3 2" xfId="47340"/>
    <cellStyle name="40% - Accent3 4 2 3 2 3 4" xfId="33336"/>
    <cellStyle name="40% - Accent3 4 2 3 2 4" xfId="8824"/>
    <cellStyle name="40% - Accent3 4 2 3 2 4 2" xfId="22828"/>
    <cellStyle name="40% - Accent3 4 2 3 2 4 2 2" xfId="50842"/>
    <cellStyle name="40% - Accent3 4 2 3 2 4 3" xfId="36838"/>
    <cellStyle name="40% - Accent3 4 2 3 2 5" xfId="15825"/>
    <cellStyle name="40% - Accent3 4 2 3 2 5 2" xfId="43839"/>
    <cellStyle name="40% - Accent3 4 2 3 2 6" xfId="29835"/>
    <cellStyle name="40% - Accent3 4 2 3 3" xfId="2691"/>
    <cellStyle name="40% - Accent3 4 2 3 3 2" xfId="6195"/>
    <cellStyle name="40% - Accent3 4 2 3 3 2 2" xfId="13202"/>
    <cellStyle name="40% - Accent3 4 2 3 3 2 2 2" xfId="27206"/>
    <cellStyle name="40% - Accent3 4 2 3 3 2 2 2 2" xfId="55220"/>
    <cellStyle name="40% - Accent3 4 2 3 3 2 2 3" xfId="41216"/>
    <cellStyle name="40% - Accent3 4 2 3 3 2 3" xfId="20203"/>
    <cellStyle name="40% - Accent3 4 2 3 3 2 3 2" xfId="48217"/>
    <cellStyle name="40% - Accent3 4 2 3 3 2 4" xfId="34213"/>
    <cellStyle name="40% - Accent3 4 2 3 3 3" xfId="9701"/>
    <cellStyle name="40% - Accent3 4 2 3 3 3 2" xfId="23705"/>
    <cellStyle name="40% - Accent3 4 2 3 3 3 2 2" xfId="51719"/>
    <cellStyle name="40% - Accent3 4 2 3 3 3 3" xfId="37715"/>
    <cellStyle name="40% - Accent3 4 2 3 3 4" xfId="16702"/>
    <cellStyle name="40% - Accent3 4 2 3 3 4 2" xfId="44716"/>
    <cellStyle name="40% - Accent3 4 2 3 3 5" xfId="30712"/>
    <cellStyle name="40% - Accent3 4 2 3 4" xfId="4443"/>
    <cellStyle name="40% - Accent3 4 2 3 4 2" xfId="11450"/>
    <cellStyle name="40% - Accent3 4 2 3 4 2 2" xfId="25454"/>
    <cellStyle name="40% - Accent3 4 2 3 4 2 2 2" xfId="53468"/>
    <cellStyle name="40% - Accent3 4 2 3 4 2 3" xfId="39464"/>
    <cellStyle name="40% - Accent3 4 2 3 4 3" xfId="18451"/>
    <cellStyle name="40% - Accent3 4 2 3 4 3 2" xfId="46465"/>
    <cellStyle name="40% - Accent3 4 2 3 4 4" xfId="32461"/>
    <cellStyle name="40% - Accent3 4 2 3 5" xfId="7949"/>
    <cellStyle name="40% - Accent3 4 2 3 5 2" xfId="21953"/>
    <cellStyle name="40% - Accent3 4 2 3 5 2 2" xfId="49967"/>
    <cellStyle name="40% - Accent3 4 2 3 5 3" xfId="35963"/>
    <cellStyle name="40% - Accent3 4 2 3 6" xfId="14950"/>
    <cellStyle name="40% - Accent3 4 2 3 6 2" xfId="42964"/>
    <cellStyle name="40% - Accent3 4 2 3 7" xfId="28960"/>
    <cellStyle name="40% - Accent3 4 2 4" xfId="1216"/>
    <cellStyle name="40% - Accent3 4 2 4 2" xfId="2984"/>
    <cellStyle name="40% - Accent3 4 2 4 2 2" xfId="6488"/>
    <cellStyle name="40% - Accent3 4 2 4 2 2 2" xfId="13495"/>
    <cellStyle name="40% - Accent3 4 2 4 2 2 2 2" xfId="27499"/>
    <cellStyle name="40% - Accent3 4 2 4 2 2 2 2 2" xfId="55513"/>
    <cellStyle name="40% - Accent3 4 2 4 2 2 2 3" xfId="41509"/>
    <cellStyle name="40% - Accent3 4 2 4 2 2 3" xfId="20496"/>
    <cellStyle name="40% - Accent3 4 2 4 2 2 3 2" xfId="48510"/>
    <cellStyle name="40% - Accent3 4 2 4 2 2 4" xfId="34506"/>
    <cellStyle name="40% - Accent3 4 2 4 2 3" xfId="9994"/>
    <cellStyle name="40% - Accent3 4 2 4 2 3 2" xfId="23998"/>
    <cellStyle name="40% - Accent3 4 2 4 2 3 2 2" xfId="52012"/>
    <cellStyle name="40% - Accent3 4 2 4 2 3 3" xfId="38008"/>
    <cellStyle name="40% - Accent3 4 2 4 2 4" xfId="16995"/>
    <cellStyle name="40% - Accent3 4 2 4 2 4 2" xfId="45009"/>
    <cellStyle name="40% - Accent3 4 2 4 2 5" xfId="31005"/>
    <cellStyle name="40% - Accent3 4 2 4 3" xfId="4736"/>
    <cellStyle name="40% - Accent3 4 2 4 3 2" xfId="11743"/>
    <cellStyle name="40% - Accent3 4 2 4 3 2 2" xfId="25747"/>
    <cellStyle name="40% - Accent3 4 2 4 3 2 2 2" xfId="53761"/>
    <cellStyle name="40% - Accent3 4 2 4 3 2 3" xfId="39757"/>
    <cellStyle name="40% - Accent3 4 2 4 3 3" xfId="18744"/>
    <cellStyle name="40% - Accent3 4 2 4 3 3 2" xfId="46758"/>
    <cellStyle name="40% - Accent3 4 2 4 3 4" xfId="32754"/>
    <cellStyle name="40% - Accent3 4 2 4 4" xfId="8242"/>
    <cellStyle name="40% - Accent3 4 2 4 4 2" xfId="22246"/>
    <cellStyle name="40% - Accent3 4 2 4 4 2 2" xfId="50260"/>
    <cellStyle name="40% - Accent3 4 2 4 4 3" xfId="36256"/>
    <cellStyle name="40% - Accent3 4 2 4 5" xfId="15243"/>
    <cellStyle name="40% - Accent3 4 2 4 5 2" xfId="43257"/>
    <cellStyle name="40% - Accent3 4 2 4 6" xfId="29253"/>
    <cellStyle name="40% - Accent3 4 2 5" xfId="2109"/>
    <cellStyle name="40% - Accent3 4 2 5 2" xfId="5613"/>
    <cellStyle name="40% - Accent3 4 2 5 2 2" xfId="12620"/>
    <cellStyle name="40% - Accent3 4 2 5 2 2 2" xfId="26624"/>
    <cellStyle name="40% - Accent3 4 2 5 2 2 2 2" xfId="54638"/>
    <cellStyle name="40% - Accent3 4 2 5 2 2 3" xfId="40634"/>
    <cellStyle name="40% - Accent3 4 2 5 2 3" xfId="19621"/>
    <cellStyle name="40% - Accent3 4 2 5 2 3 2" xfId="47635"/>
    <cellStyle name="40% - Accent3 4 2 5 2 4" xfId="33631"/>
    <cellStyle name="40% - Accent3 4 2 5 3" xfId="9119"/>
    <cellStyle name="40% - Accent3 4 2 5 3 2" xfId="23123"/>
    <cellStyle name="40% - Accent3 4 2 5 3 2 2" xfId="51137"/>
    <cellStyle name="40% - Accent3 4 2 5 3 3" xfId="37133"/>
    <cellStyle name="40% - Accent3 4 2 5 4" xfId="16120"/>
    <cellStyle name="40% - Accent3 4 2 5 4 2" xfId="44134"/>
    <cellStyle name="40% - Accent3 4 2 5 5" xfId="30130"/>
    <cellStyle name="40% - Accent3 4 2 6" xfId="3861"/>
    <cellStyle name="40% - Accent3 4 2 6 2" xfId="10868"/>
    <cellStyle name="40% - Accent3 4 2 6 2 2" xfId="24872"/>
    <cellStyle name="40% - Accent3 4 2 6 2 2 2" xfId="52886"/>
    <cellStyle name="40% - Accent3 4 2 6 2 3" xfId="38882"/>
    <cellStyle name="40% - Accent3 4 2 6 3" xfId="17869"/>
    <cellStyle name="40% - Accent3 4 2 6 3 2" xfId="45883"/>
    <cellStyle name="40% - Accent3 4 2 6 4" xfId="31879"/>
    <cellStyle name="40% - Accent3 4 2 7" xfId="7367"/>
    <cellStyle name="40% - Accent3 4 2 7 2" xfId="21371"/>
    <cellStyle name="40% - Accent3 4 2 7 2 2" xfId="49385"/>
    <cellStyle name="40% - Accent3 4 2 7 3" xfId="35381"/>
    <cellStyle name="40% - Accent3 4 2 8" xfId="14368"/>
    <cellStyle name="40% - Accent3 4 2 8 2" xfId="42382"/>
    <cellStyle name="40% - Accent3 4 2 9" xfId="28378"/>
    <cellStyle name="40% - Accent3 4 3" xfId="435"/>
    <cellStyle name="40% - Accent3 4 3 2" xfId="726"/>
    <cellStyle name="40% - Accent3 4 3 2 2" xfId="1604"/>
    <cellStyle name="40% - Accent3 4 3 2 2 2" xfId="3372"/>
    <cellStyle name="40% - Accent3 4 3 2 2 2 2" xfId="6876"/>
    <cellStyle name="40% - Accent3 4 3 2 2 2 2 2" xfId="13883"/>
    <cellStyle name="40% - Accent3 4 3 2 2 2 2 2 2" xfId="27887"/>
    <cellStyle name="40% - Accent3 4 3 2 2 2 2 2 2 2" xfId="55901"/>
    <cellStyle name="40% - Accent3 4 3 2 2 2 2 2 3" xfId="41897"/>
    <cellStyle name="40% - Accent3 4 3 2 2 2 2 3" xfId="20884"/>
    <cellStyle name="40% - Accent3 4 3 2 2 2 2 3 2" xfId="48898"/>
    <cellStyle name="40% - Accent3 4 3 2 2 2 2 4" xfId="34894"/>
    <cellStyle name="40% - Accent3 4 3 2 2 2 3" xfId="10382"/>
    <cellStyle name="40% - Accent3 4 3 2 2 2 3 2" xfId="24386"/>
    <cellStyle name="40% - Accent3 4 3 2 2 2 3 2 2" xfId="52400"/>
    <cellStyle name="40% - Accent3 4 3 2 2 2 3 3" xfId="38396"/>
    <cellStyle name="40% - Accent3 4 3 2 2 2 4" xfId="17383"/>
    <cellStyle name="40% - Accent3 4 3 2 2 2 4 2" xfId="45397"/>
    <cellStyle name="40% - Accent3 4 3 2 2 2 5" xfId="31393"/>
    <cellStyle name="40% - Accent3 4 3 2 2 3" xfId="5124"/>
    <cellStyle name="40% - Accent3 4 3 2 2 3 2" xfId="12131"/>
    <cellStyle name="40% - Accent3 4 3 2 2 3 2 2" xfId="26135"/>
    <cellStyle name="40% - Accent3 4 3 2 2 3 2 2 2" xfId="54149"/>
    <cellStyle name="40% - Accent3 4 3 2 2 3 2 3" xfId="40145"/>
    <cellStyle name="40% - Accent3 4 3 2 2 3 3" xfId="19132"/>
    <cellStyle name="40% - Accent3 4 3 2 2 3 3 2" xfId="47146"/>
    <cellStyle name="40% - Accent3 4 3 2 2 3 4" xfId="33142"/>
    <cellStyle name="40% - Accent3 4 3 2 2 4" xfId="8630"/>
    <cellStyle name="40% - Accent3 4 3 2 2 4 2" xfId="22634"/>
    <cellStyle name="40% - Accent3 4 3 2 2 4 2 2" xfId="50648"/>
    <cellStyle name="40% - Accent3 4 3 2 2 4 3" xfId="36644"/>
    <cellStyle name="40% - Accent3 4 3 2 2 5" xfId="15631"/>
    <cellStyle name="40% - Accent3 4 3 2 2 5 2" xfId="43645"/>
    <cellStyle name="40% - Accent3 4 3 2 2 6" xfId="29641"/>
    <cellStyle name="40% - Accent3 4 3 2 3" xfId="2497"/>
    <cellStyle name="40% - Accent3 4 3 2 3 2" xfId="6001"/>
    <cellStyle name="40% - Accent3 4 3 2 3 2 2" xfId="13008"/>
    <cellStyle name="40% - Accent3 4 3 2 3 2 2 2" xfId="27012"/>
    <cellStyle name="40% - Accent3 4 3 2 3 2 2 2 2" xfId="55026"/>
    <cellStyle name="40% - Accent3 4 3 2 3 2 2 3" xfId="41022"/>
    <cellStyle name="40% - Accent3 4 3 2 3 2 3" xfId="20009"/>
    <cellStyle name="40% - Accent3 4 3 2 3 2 3 2" xfId="48023"/>
    <cellStyle name="40% - Accent3 4 3 2 3 2 4" xfId="34019"/>
    <cellStyle name="40% - Accent3 4 3 2 3 3" xfId="9507"/>
    <cellStyle name="40% - Accent3 4 3 2 3 3 2" xfId="23511"/>
    <cellStyle name="40% - Accent3 4 3 2 3 3 2 2" xfId="51525"/>
    <cellStyle name="40% - Accent3 4 3 2 3 3 3" xfId="37521"/>
    <cellStyle name="40% - Accent3 4 3 2 3 4" xfId="16508"/>
    <cellStyle name="40% - Accent3 4 3 2 3 4 2" xfId="44522"/>
    <cellStyle name="40% - Accent3 4 3 2 3 5" xfId="30518"/>
    <cellStyle name="40% - Accent3 4 3 2 4" xfId="4249"/>
    <cellStyle name="40% - Accent3 4 3 2 4 2" xfId="11256"/>
    <cellStyle name="40% - Accent3 4 3 2 4 2 2" xfId="25260"/>
    <cellStyle name="40% - Accent3 4 3 2 4 2 2 2" xfId="53274"/>
    <cellStyle name="40% - Accent3 4 3 2 4 2 3" xfId="39270"/>
    <cellStyle name="40% - Accent3 4 3 2 4 3" xfId="18257"/>
    <cellStyle name="40% - Accent3 4 3 2 4 3 2" xfId="46271"/>
    <cellStyle name="40% - Accent3 4 3 2 4 4" xfId="32267"/>
    <cellStyle name="40% - Accent3 4 3 2 5" xfId="7755"/>
    <cellStyle name="40% - Accent3 4 3 2 5 2" xfId="21759"/>
    <cellStyle name="40% - Accent3 4 3 2 5 2 2" xfId="49773"/>
    <cellStyle name="40% - Accent3 4 3 2 5 3" xfId="35769"/>
    <cellStyle name="40% - Accent3 4 3 2 6" xfId="14756"/>
    <cellStyle name="40% - Accent3 4 3 2 6 2" xfId="42770"/>
    <cellStyle name="40% - Accent3 4 3 2 7" xfId="28766"/>
    <cellStyle name="40% - Accent3 4 3 3" xfId="1017"/>
    <cellStyle name="40% - Accent3 4 3 3 2" xfId="1895"/>
    <cellStyle name="40% - Accent3 4 3 3 2 2" xfId="3663"/>
    <cellStyle name="40% - Accent3 4 3 3 2 2 2" xfId="7167"/>
    <cellStyle name="40% - Accent3 4 3 3 2 2 2 2" xfId="14174"/>
    <cellStyle name="40% - Accent3 4 3 3 2 2 2 2 2" xfId="28178"/>
    <cellStyle name="40% - Accent3 4 3 3 2 2 2 2 2 2" xfId="56192"/>
    <cellStyle name="40% - Accent3 4 3 3 2 2 2 2 3" xfId="42188"/>
    <cellStyle name="40% - Accent3 4 3 3 2 2 2 3" xfId="21175"/>
    <cellStyle name="40% - Accent3 4 3 3 2 2 2 3 2" xfId="49189"/>
    <cellStyle name="40% - Accent3 4 3 3 2 2 2 4" xfId="35185"/>
    <cellStyle name="40% - Accent3 4 3 3 2 2 3" xfId="10673"/>
    <cellStyle name="40% - Accent3 4 3 3 2 2 3 2" xfId="24677"/>
    <cellStyle name="40% - Accent3 4 3 3 2 2 3 2 2" xfId="52691"/>
    <cellStyle name="40% - Accent3 4 3 3 2 2 3 3" xfId="38687"/>
    <cellStyle name="40% - Accent3 4 3 3 2 2 4" xfId="17674"/>
    <cellStyle name="40% - Accent3 4 3 3 2 2 4 2" xfId="45688"/>
    <cellStyle name="40% - Accent3 4 3 3 2 2 5" xfId="31684"/>
    <cellStyle name="40% - Accent3 4 3 3 2 3" xfId="5415"/>
    <cellStyle name="40% - Accent3 4 3 3 2 3 2" xfId="12422"/>
    <cellStyle name="40% - Accent3 4 3 3 2 3 2 2" xfId="26426"/>
    <cellStyle name="40% - Accent3 4 3 3 2 3 2 2 2" xfId="54440"/>
    <cellStyle name="40% - Accent3 4 3 3 2 3 2 3" xfId="40436"/>
    <cellStyle name="40% - Accent3 4 3 3 2 3 3" xfId="19423"/>
    <cellStyle name="40% - Accent3 4 3 3 2 3 3 2" xfId="47437"/>
    <cellStyle name="40% - Accent3 4 3 3 2 3 4" xfId="33433"/>
    <cellStyle name="40% - Accent3 4 3 3 2 4" xfId="8921"/>
    <cellStyle name="40% - Accent3 4 3 3 2 4 2" xfId="22925"/>
    <cellStyle name="40% - Accent3 4 3 3 2 4 2 2" xfId="50939"/>
    <cellStyle name="40% - Accent3 4 3 3 2 4 3" xfId="36935"/>
    <cellStyle name="40% - Accent3 4 3 3 2 5" xfId="15922"/>
    <cellStyle name="40% - Accent3 4 3 3 2 5 2" xfId="43936"/>
    <cellStyle name="40% - Accent3 4 3 3 2 6" xfId="29932"/>
    <cellStyle name="40% - Accent3 4 3 3 3" xfId="2788"/>
    <cellStyle name="40% - Accent3 4 3 3 3 2" xfId="6292"/>
    <cellStyle name="40% - Accent3 4 3 3 3 2 2" xfId="13299"/>
    <cellStyle name="40% - Accent3 4 3 3 3 2 2 2" xfId="27303"/>
    <cellStyle name="40% - Accent3 4 3 3 3 2 2 2 2" xfId="55317"/>
    <cellStyle name="40% - Accent3 4 3 3 3 2 2 3" xfId="41313"/>
    <cellStyle name="40% - Accent3 4 3 3 3 2 3" xfId="20300"/>
    <cellStyle name="40% - Accent3 4 3 3 3 2 3 2" xfId="48314"/>
    <cellStyle name="40% - Accent3 4 3 3 3 2 4" xfId="34310"/>
    <cellStyle name="40% - Accent3 4 3 3 3 3" xfId="9798"/>
    <cellStyle name="40% - Accent3 4 3 3 3 3 2" xfId="23802"/>
    <cellStyle name="40% - Accent3 4 3 3 3 3 2 2" xfId="51816"/>
    <cellStyle name="40% - Accent3 4 3 3 3 3 3" xfId="37812"/>
    <cellStyle name="40% - Accent3 4 3 3 3 4" xfId="16799"/>
    <cellStyle name="40% - Accent3 4 3 3 3 4 2" xfId="44813"/>
    <cellStyle name="40% - Accent3 4 3 3 3 5" xfId="30809"/>
    <cellStyle name="40% - Accent3 4 3 3 4" xfId="4540"/>
    <cellStyle name="40% - Accent3 4 3 3 4 2" xfId="11547"/>
    <cellStyle name="40% - Accent3 4 3 3 4 2 2" xfId="25551"/>
    <cellStyle name="40% - Accent3 4 3 3 4 2 2 2" xfId="53565"/>
    <cellStyle name="40% - Accent3 4 3 3 4 2 3" xfId="39561"/>
    <cellStyle name="40% - Accent3 4 3 3 4 3" xfId="18548"/>
    <cellStyle name="40% - Accent3 4 3 3 4 3 2" xfId="46562"/>
    <cellStyle name="40% - Accent3 4 3 3 4 4" xfId="32558"/>
    <cellStyle name="40% - Accent3 4 3 3 5" xfId="8046"/>
    <cellStyle name="40% - Accent3 4 3 3 5 2" xfId="22050"/>
    <cellStyle name="40% - Accent3 4 3 3 5 2 2" xfId="50064"/>
    <cellStyle name="40% - Accent3 4 3 3 5 3" xfId="36060"/>
    <cellStyle name="40% - Accent3 4 3 3 6" xfId="15047"/>
    <cellStyle name="40% - Accent3 4 3 3 6 2" xfId="43061"/>
    <cellStyle name="40% - Accent3 4 3 3 7" xfId="29057"/>
    <cellStyle name="40% - Accent3 4 3 4" xfId="1313"/>
    <cellStyle name="40% - Accent3 4 3 4 2" xfId="3081"/>
    <cellStyle name="40% - Accent3 4 3 4 2 2" xfId="6585"/>
    <cellStyle name="40% - Accent3 4 3 4 2 2 2" xfId="13592"/>
    <cellStyle name="40% - Accent3 4 3 4 2 2 2 2" xfId="27596"/>
    <cellStyle name="40% - Accent3 4 3 4 2 2 2 2 2" xfId="55610"/>
    <cellStyle name="40% - Accent3 4 3 4 2 2 2 3" xfId="41606"/>
    <cellStyle name="40% - Accent3 4 3 4 2 2 3" xfId="20593"/>
    <cellStyle name="40% - Accent3 4 3 4 2 2 3 2" xfId="48607"/>
    <cellStyle name="40% - Accent3 4 3 4 2 2 4" xfId="34603"/>
    <cellStyle name="40% - Accent3 4 3 4 2 3" xfId="10091"/>
    <cellStyle name="40% - Accent3 4 3 4 2 3 2" xfId="24095"/>
    <cellStyle name="40% - Accent3 4 3 4 2 3 2 2" xfId="52109"/>
    <cellStyle name="40% - Accent3 4 3 4 2 3 3" xfId="38105"/>
    <cellStyle name="40% - Accent3 4 3 4 2 4" xfId="17092"/>
    <cellStyle name="40% - Accent3 4 3 4 2 4 2" xfId="45106"/>
    <cellStyle name="40% - Accent3 4 3 4 2 5" xfId="31102"/>
    <cellStyle name="40% - Accent3 4 3 4 3" xfId="4833"/>
    <cellStyle name="40% - Accent3 4 3 4 3 2" xfId="11840"/>
    <cellStyle name="40% - Accent3 4 3 4 3 2 2" xfId="25844"/>
    <cellStyle name="40% - Accent3 4 3 4 3 2 2 2" xfId="53858"/>
    <cellStyle name="40% - Accent3 4 3 4 3 2 3" xfId="39854"/>
    <cellStyle name="40% - Accent3 4 3 4 3 3" xfId="18841"/>
    <cellStyle name="40% - Accent3 4 3 4 3 3 2" xfId="46855"/>
    <cellStyle name="40% - Accent3 4 3 4 3 4" xfId="32851"/>
    <cellStyle name="40% - Accent3 4 3 4 4" xfId="8339"/>
    <cellStyle name="40% - Accent3 4 3 4 4 2" xfId="22343"/>
    <cellStyle name="40% - Accent3 4 3 4 4 2 2" xfId="50357"/>
    <cellStyle name="40% - Accent3 4 3 4 4 3" xfId="36353"/>
    <cellStyle name="40% - Accent3 4 3 4 5" xfId="15340"/>
    <cellStyle name="40% - Accent3 4 3 4 5 2" xfId="43354"/>
    <cellStyle name="40% - Accent3 4 3 4 6" xfId="29350"/>
    <cellStyle name="40% - Accent3 4 3 5" xfId="2206"/>
    <cellStyle name="40% - Accent3 4 3 5 2" xfId="5710"/>
    <cellStyle name="40% - Accent3 4 3 5 2 2" xfId="12717"/>
    <cellStyle name="40% - Accent3 4 3 5 2 2 2" xfId="26721"/>
    <cellStyle name="40% - Accent3 4 3 5 2 2 2 2" xfId="54735"/>
    <cellStyle name="40% - Accent3 4 3 5 2 2 3" xfId="40731"/>
    <cellStyle name="40% - Accent3 4 3 5 2 3" xfId="19718"/>
    <cellStyle name="40% - Accent3 4 3 5 2 3 2" xfId="47732"/>
    <cellStyle name="40% - Accent3 4 3 5 2 4" xfId="33728"/>
    <cellStyle name="40% - Accent3 4 3 5 3" xfId="9216"/>
    <cellStyle name="40% - Accent3 4 3 5 3 2" xfId="23220"/>
    <cellStyle name="40% - Accent3 4 3 5 3 2 2" xfId="51234"/>
    <cellStyle name="40% - Accent3 4 3 5 3 3" xfId="37230"/>
    <cellStyle name="40% - Accent3 4 3 5 4" xfId="16217"/>
    <cellStyle name="40% - Accent3 4 3 5 4 2" xfId="44231"/>
    <cellStyle name="40% - Accent3 4 3 5 5" xfId="30227"/>
    <cellStyle name="40% - Accent3 4 3 6" xfId="3958"/>
    <cellStyle name="40% - Accent3 4 3 6 2" xfId="10965"/>
    <cellStyle name="40% - Accent3 4 3 6 2 2" xfId="24969"/>
    <cellStyle name="40% - Accent3 4 3 6 2 2 2" xfId="52983"/>
    <cellStyle name="40% - Accent3 4 3 6 2 3" xfId="38979"/>
    <cellStyle name="40% - Accent3 4 3 6 3" xfId="17966"/>
    <cellStyle name="40% - Accent3 4 3 6 3 2" xfId="45980"/>
    <cellStyle name="40% - Accent3 4 3 6 4" xfId="31976"/>
    <cellStyle name="40% - Accent3 4 3 7" xfId="7464"/>
    <cellStyle name="40% - Accent3 4 3 7 2" xfId="21468"/>
    <cellStyle name="40% - Accent3 4 3 7 2 2" xfId="49482"/>
    <cellStyle name="40% - Accent3 4 3 7 3" xfId="35478"/>
    <cellStyle name="40% - Accent3 4 3 8" xfId="14465"/>
    <cellStyle name="40% - Accent3 4 3 8 2" xfId="42479"/>
    <cellStyle name="40% - Accent3 4 3 9" xfId="28475"/>
    <cellStyle name="40% - Accent3 4 4" xfId="532"/>
    <cellStyle name="40% - Accent3 4 4 2" xfId="1410"/>
    <cellStyle name="40% - Accent3 4 4 2 2" xfId="3178"/>
    <cellStyle name="40% - Accent3 4 4 2 2 2" xfId="6682"/>
    <cellStyle name="40% - Accent3 4 4 2 2 2 2" xfId="13689"/>
    <cellStyle name="40% - Accent3 4 4 2 2 2 2 2" xfId="27693"/>
    <cellStyle name="40% - Accent3 4 4 2 2 2 2 2 2" xfId="55707"/>
    <cellStyle name="40% - Accent3 4 4 2 2 2 2 3" xfId="41703"/>
    <cellStyle name="40% - Accent3 4 4 2 2 2 3" xfId="20690"/>
    <cellStyle name="40% - Accent3 4 4 2 2 2 3 2" xfId="48704"/>
    <cellStyle name="40% - Accent3 4 4 2 2 2 4" xfId="34700"/>
    <cellStyle name="40% - Accent3 4 4 2 2 3" xfId="10188"/>
    <cellStyle name="40% - Accent3 4 4 2 2 3 2" xfId="24192"/>
    <cellStyle name="40% - Accent3 4 4 2 2 3 2 2" xfId="52206"/>
    <cellStyle name="40% - Accent3 4 4 2 2 3 3" xfId="38202"/>
    <cellStyle name="40% - Accent3 4 4 2 2 4" xfId="17189"/>
    <cellStyle name="40% - Accent3 4 4 2 2 4 2" xfId="45203"/>
    <cellStyle name="40% - Accent3 4 4 2 2 5" xfId="31199"/>
    <cellStyle name="40% - Accent3 4 4 2 3" xfId="4930"/>
    <cellStyle name="40% - Accent3 4 4 2 3 2" xfId="11937"/>
    <cellStyle name="40% - Accent3 4 4 2 3 2 2" xfId="25941"/>
    <cellStyle name="40% - Accent3 4 4 2 3 2 2 2" xfId="53955"/>
    <cellStyle name="40% - Accent3 4 4 2 3 2 3" xfId="39951"/>
    <cellStyle name="40% - Accent3 4 4 2 3 3" xfId="18938"/>
    <cellStyle name="40% - Accent3 4 4 2 3 3 2" xfId="46952"/>
    <cellStyle name="40% - Accent3 4 4 2 3 4" xfId="32948"/>
    <cellStyle name="40% - Accent3 4 4 2 4" xfId="8436"/>
    <cellStyle name="40% - Accent3 4 4 2 4 2" xfId="22440"/>
    <cellStyle name="40% - Accent3 4 4 2 4 2 2" xfId="50454"/>
    <cellStyle name="40% - Accent3 4 4 2 4 3" xfId="36450"/>
    <cellStyle name="40% - Accent3 4 4 2 5" xfId="15437"/>
    <cellStyle name="40% - Accent3 4 4 2 5 2" xfId="43451"/>
    <cellStyle name="40% - Accent3 4 4 2 6" xfId="29447"/>
    <cellStyle name="40% - Accent3 4 4 3" xfId="2303"/>
    <cellStyle name="40% - Accent3 4 4 3 2" xfId="5807"/>
    <cellStyle name="40% - Accent3 4 4 3 2 2" xfId="12814"/>
    <cellStyle name="40% - Accent3 4 4 3 2 2 2" xfId="26818"/>
    <cellStyle name="40% - Accent3 4 4 3 2 2 2 2" xfId="54832"/>
    <cellStyle name="40% - Accent3 4 4 3 2 2 3" xfId="40828"/>
    <cellStyle name="40% - Accent3 4 4 3 2 3" xfId="19815"/>
    <cellStyle name="40% - Accent3 4 4 3 2 3 2" xfId="47829"/>
    <cellStyle name="40% - Accent3 4 4 3 2 4" xfId="33825"/>
    <cellStyle name="40% - Accent3 4 4 3 3" xfId="9313"/>
    <cellStyle name="40% - Accent3 4 4 3 3 2" xfId="23317"/>
    <cellStyle name="40% - Accent3 4 4 3 3 2 2" xfId="51331"/>
    <cellStyle name="40% - Accent3 4 4 3 3 3" xfId="37327"/>
    <cellStyle name="40% - Accent3 4 4 3 4" xfId="16314"/>
    <cellStyle name="40% - Accent3 4 4 3 4 2" xfId="44328"/>
    <cellStyle name="40% - Accent3 4 4 3 5" xfId="30324"/>
    <cellStyle name="40% - Accent3 4 4 4" xfId="4055"/>
    <cellStyle name="40% - Accent3 4 4 4 2" xfId="11062"/>
    <cellStyle name="40% - Accent3 4 4 4 2 2" xfId="25066"/>
    <cellStyle name="40% - Accent3 4 4 4 2 2 2" xfId="53080"/>
    <cellStyle name="40% - Accent3 4 4 4 2 3" xfId="39076"/>
    <cellStyle name="40% - Accent3 4 4 4 3" xfId="18063"/>
    <cellStyle name="40% - Accent3 4 4 4 3 2" xfId="46077"/>
    <cellStyle name="40% - Accent3 4 4 4 4" xfId="32073"/>
    <cellStyle name="40% - Accent3 4 4 5" xfId="7561"/>
    <cellStyle name="40% - Accent3 4 4 5 2" xfId="21565"/>
    <cellStyle name="40% - Accent3 4 4 5 2 2" xfId="49579"/>
    <cellStyle name="40% - Accent3 4 4 5 3" xfId="35575"/>
    <cellStyle name="40% - Accent3 4 4 6" xfId="14562"/>
    <cellStyle name="40% - Accent3 4 4 6 2" xfId="42576"/>
    <cellStyle name="40% - Accent3 4 4 7" xfId="28572"/>
    <cellStyle name="40% - Accent3 4 5" xfId="823"/>
    <cellStyle name="40% - Accent3 4 5 2" xfId="1701"/>
    <cellStyle name="40% - Accent3 4 5 2 2" xfId="3469"/>
    <cellStyle name="40% - Accent3 4 5 2 2 2" xfId="6973"/>
    <cellStyle name="40% - Accent3 4 5 2 2 2 2" xfId="13980"/>
    <cellStyle name="40% - Accent3 4 5 2 2 2 2 2" xfId="27984"/>
    <cellStyle name="40% - Accent3 4 5 2 2 2 2 2 2" xfId="55998"/>
    <cellStyle name="40% - Accent3 4 5 2 2 2 2 3" xfId="41994"/>
    <cellStyle name="40% - Accent3 4 5 2 2 2 3" xfId="20981"/>
    <cellStyle name="40% - Accent3 4 5 2 2 2 3 2" xfId="48995"/>
    <cellStyle name="40% - Accent3 4 5 2 2 2 4" xfId="34991"/>
    <cellStyle name="40% - Accent3 4 5 2 2 3" xfId="10479"/>
    <cellStyle name="40% - Accent3 4 5 2 2 3 2" xfId="24483"/>
    <cellStyle name="40% - Accent3 4 5 2 2 3 2 2" xfId="52497"/>
    <cellStyle name="40% - Accent3 4 5 2 2 3 3" xfId="38493"/>
    <cellStyle name="40% - Accent3 4 5 2 2 4" xfId="17480"/>
    <cellStyle name="40% - Accent3 4 5 2 2 4 2" xfId="45494"/>
    <cellStyle name="40% - Accent3 4 5 2 2 5" xfId="31490"/>
    <cellStyle name="40% - Accent3 4 5 2 3" xfId="5221"/>
    <cellStyle name="40% - Accent3 4 5 2 3 2" xfId="12228"/>
    <cellStyle name="40% - Accent3 4 5 2 3 2 2" xfId="26232"/>
    <cellStyle name="40% - Accent3 4 5 2 3 2 2 2" xfId="54246"/>
    <cellStyle name="40% - Accent3 4 5 2 3 2 3" xfId="40242"/>
    <cellStyle name="40% - Accent3 4 5 2 3 3" xfId="19229"/>
    <cellStyle name="40% - Accent3 4 5 2 3 3 2" xfId="47243"/>
    <cellStyle name="40% - Accent3 4 5 2 3 4" xfId="33239"/>
    <cellStyle name="40% - Accent3 4 5 2 4" xfId="8727"/>
    <cellStyle name="40% - Accent3 4 5 2 4 2" xfId="22731"/>
    <cellStyle name="40% - Accent3 4 5 2 4 2 2" xfId="50745"/>
    <cellStyle name="40% - Accent3 4 5 2 4 3" xfId="36741"/>
    <cellStyle name="40% - Accent3 4 5 2 5" xfId="15728"/>
    <cellStyle name="40% - Accent3 4 5 2 5 2" xfId="43742"/>
    <cellStyle name="40% - Accent3 4 5 2 6" xfId="29738"/>
    <cellStyle name="40% - Accent3 4 5 3" xfId="2594"/>
    <cellStyle name="40% - Accent3 4 5 3 2" xfId="6098"/>
    <cellStyle name="40% - Accent3 4 5 3 2 2" xfId="13105"/>
    <cellStyle name="40% - Accent3 4 5 3 2 2 2" xfId="27109"/>
    <cellStyle name="40% - Accent3 4 5 3 2 2 2 2" xfId="55123"/>
    <cellStyle name="40% - Accent3 4 5 3 2 2 3" xfId="41119"/>
    <cellStyle name="40% - Accent3 4 5 3 2 3" xfId="20106"/>
    <cellStyle name="40% - Accent3 4 5 3 2 3 2" xfId="48120"/>
    <cellStyle name="40% - Accent3 4 5 3 2 4" xfId="34116"/>
    <cellStyle name="40% - Accent3 4 5 3 3" xfId="9604"/>
    <cellStyle name="40% - Accent3 4 5 3 3 2" xfId="23608"/>
    <cellStyle name="40% - Accent3 4 5 3 3 2 2" xfId="51622"/>
    <cellStyle name="40% - Accent3 4 5 3 3 3" xfId="37618"/>
    <cellStyle name="40% - Accent3 4 5 3 4" xfId="16605"/>
    <cellStyle name="40% - Accent3 4 5 3 4 2" xfId="44619"/>
    <cellStyle name="40% - Accent3 4 5 3 5" xfId="30615"/>
    <cellStyle name="40% - Accent3 4 5 4" xfId="4346"/>
    <cellStyle name="40% - Accent3 4 5 4 2" xfId="11353"/>
    <cellStyle name="40% - Accent3 4 5 4 2 2" xfId="25357"/>
    <cellStyle name="40% - Accent3 4 5 4 2 2 2" xfId="53371"/>
    <cellStyle name="40% - Accent3 4 5 4 2 3" xfId="39367"/>
    <cellStyle name="40% - Accent3 4 5 4 3" xfId="18354"/>
    <cellStyle name="40% - Accent3 4 5 4 3 2" xfId="46368"/>
    <cellStyle name="40% - Accent3 4 5 4 4" xfId="32364"/>
    <cellStyle name="40% - Accent3 4 5 5" xfId="7852"/>
    <cellStyle name="40% - Accent3 4 5 5 2" xfId="21856"/>
    <cellStyle name="40% - Accent3 4 5 5 2 2" xfId="49870"/>
    <cellStyle name="40% - Accent3 4 5 5 3" xfId="35866"/>
    <cellStyle name="40% - Accent3 4 5 6" xfId="14853"/>
    <cellStyle name="40% - Accent3 4 5 6 2" xfId="42867"/>
    <cellStyle name="40% - Accent3 4 5 7" xfId="28863"/>
    <cellStyle name="40% - Accent3 4 6" xfId="1119"/>
    <cellStyle name="40% - Accent3 4 6 2" xfId="2887"/>
    <cellStyle name="40% - Accent3 4 6 2 2" xfId="6391"/>
    <cellStyle name="40% - Accent3 4 6 2 2 2" xfId="13398"/>
    <cellStyle name="40% - Accent3 4 6 2 2 2 2" xfId="27402"/>
    <cellStyle name="40% - Accent3 4 6 2 2 2 2 2" xfId="55416"/>
    <cellStyle name="40% - Accent3 4 6 2 2 2 3" xfId="41412"/>
    <cellStyle name="40% - Accent3 4 6 2 2 3" xfId="20399"/>
    <cellStyle name="40% - Accent3 4 6 2 2 3 2" xfId="48413"/>
    <cellStyle name="40% - Accent3 4 6 2 2 4" xfId="34409"/>
    <cellStyle name="40% - Accent3 4 6 2 3" xfId="9897"/>
    <cellStyle name="40% - Accent3 4 6 2 3 2" xfId="23901"/>
    <cellStyle name="40% - Accent3 4 6 2 3 2 2" xfId="51915"/>
    <cellStyle name="40% - Accent3 4 6 2 3 3" xfId="37911"/>
    <cellStyle name="40% - Accent3 4 6 2 4" xfId="16898"/>
    <cellStyle name="40% - Accent3 4 6 2 4 2" xfId="44912"/>
    <cellStyle name="40% - Accent3 4 6 2 5" xfId="30908"/>
    <cellStyle name="40% - Accent3 4 6 3" xfId="4639"/>
    <cellStyle name="40% - Accent3 4 6 3 2" xfId="11646"/>
    <cellStyle name="40% - Accent3 4 6 3 2 2" xfId="25650"/>
    <cellStyle name="40% - Accent3 4 6 3 2 2 2" xfId="53664"/>
    <cellStyle name="40% - Accent3 4 6 3 2 3" xfId="39660"/>
    <cellStyle name="40% - Accent3 4 6 3 3" xfId="18647"/>
    <cellStyle name="40% - Accent3 4 6 3 3 2" xfId="46661"/>
    <cellStyle name="40% - Accent3 4 6 3 4" xfId="32657"/>
    <cellStyle name="40% - Accent3 4 6 4" xfId="8145"/>
    <cellStyle name="40% - Accent3 4 6 4 2" xfId="22149"/>
    <cellStyle name="40% - Accent3 4 6 4 2 2" xfId="50163"/>
    <cellStyle name="40% - Accent3 4 6 4 3" xfId="36159"/>
    <cellStyle name="40% - Accent3 4 6 5" xfId="15146"/>
    <cellStyle name="40% - Accent3 4 6 5 2" xfId="43160"/>
    <cellStyle name="40% - Accent3 4 6 6" xfId="29156"/>
    <cellStyle name="40% - Accent3 4 7" xfId="2007"/>
    <cellStyle name="40% - Accent3 4 7 2" xfId="5516"/>
    <cellStyle name="40% - Accent3 4 7 2 2" xfId="12523"/>
    <cellStyle name="40% - Accent3 4 7 2 2 2" xfId="26527"/>
    <cellStyle name="40% - Accent3 4 7 2 2 2 2" xfId="54541"/>
    <cellStyle name="40% - Accent3 4 7 2 2 3" xfId="40537"/>
    <cellStyle name="40% - Accent3 4 7 2 3" xfId="19524"/>
    <cellStyle name="40% - Accent3 4 7 2 3 2" xfId="47538"/>
    <cellStyle name="40% - Accent3 4 7 2 4" xfId="33534"/>
    <cellStyle name="40% - Accent3 4 7 3" xfId="9022"/>
    <cellStyle name="40% - Accent3 4 7 3 2" xfId="23026"/>
    <cellStyle name="40% - Accent3 4 7 3 2 2" xfId="51040"/>
    <cellStyle name="40% - Accent3 4 7 3 3" xfId="37036"/>
    <cellStyle name="40% - Accent3 4 7 4" xfId="16023"/>
    <cellStyle name="40% - Accent3 4 7 4 2" xfId="44037"/>
    <cellStyle name="40% - Accent3 4 7 5" xfId="30033"/>
    <cellStyle name="40% - Accent3 4 8" xfId="3764"/>
    <cellStyle name="40% - Accent3 4 8 2" xfId="10771"/>
    <cellStyle name="40% - Accent3 4 8 2 2" xfId="24775"/>
    <cellStyle name="40% - Accent3 4 8 2 2 2" xfId="52789"/>
    <cellStyle name="40% - Accent3 4 8 2 3" xfId="38785"/>
    <cellStyle name="40% - Accent3 4 8 3" xfId="17772"/>
    <cellStyle name="40% - Accent3 4 8 3 2" xfId="45786"/>
    <cellStyle name="40% - Accent3 4 8 4" xfId="31782"/>
    <cellStyle name="40% - Accent3 4 9" xfId="7270"/>
    <cellStyle name="40% - Accent3 4 9 2" xfId="21274"/>
    <cellStyle name="40% - Accent3 4 9 2 2" xfId="49288"/>
    <cellStyle name="40% - Accent3 4 9 3" xfId="35284"/>
    <cellStyle name="40% - Accent3 5" xfId="287"/>
    <cellStyle name="40% - Accent3 5 2" xfId="580"/>
    <cellStyle name="40% - Accent3 5 2 2" xfId="1458"/>
    <cellStyle name="40% - Accent3 5 2 2 2" xfId="3226"/>
    <cellStyle name="40% - Accent3 5 2 2 2 2" xfId="6730"/>
    <cellStyle name="40% - Accent3 5 2 2 2 2 2" xfId="13737"/>
    <cellStyle name="40% - Accent3 5 2 2 2 2 2 2" xfId="27741"/>
    <cellStyle name="40% - Accent3 5 2 2 2 2 2 2 2" xfId="55755"/>
    <cellStyle name="40% - Accent3 5 2 2 2 2 2 3" xfId="41751"/>
    <cellStyle name="40% - Accent3 5 2 2 2 2 3" xfId="20738"/>
    <cellStyle name="40% - Accent3 5 2 2 2 2 3 2" xfId="48752"/>
    <cellStyle name="40% - Accent3 5 2 2 2 2 4" xfId="34748"/>
    <cellStyle name="40% - Accent3 5 2 2 2 3" xfId="10236"/>
    <cellStyle name="40% - Accent3 5 2 2 2 3 2" xfId="24240"/>
    <cellStyle name="40% - Accent3 5 2 2 2 3 2 2" xfId="52254"/>
    <cellStyle name="40% - Accent3 5 2 2 2 3 3" xfId="38250"/>
    <cellStyle name="40% - Accent3 5 2 2 2 4" xfId="17237"/>
    <cellStyle name="40% - Accent3 5 2 2 2 4 2" xfId="45251"/>
    <cellStyle name="40% - Accent3 5 2 2 2 5" xfId="31247"/>
    <cellStyle name="40% - Accent3 5 2 2 3" xfId="4978"/>
    <cellStyle name="40% - Accent3 5 2 2 3 2" xfId="11985"/>
    <cellStyle name="40% - Accent3 5 2 2 3 2 2" xfId="25989"/>
    <cellStyle name="40% - Accent3 5 2 2 3 2 2 2" xfId="54003"/>
    <cellStyle name="40% - Accent3 5 2 2 3 2 3" xfId="39999"/>
    <cellStyle name="40% - Accent3 5 2 2 3 3" xfId="18986"/>
    <cellStyle name="40% - Accent3 5 2 2 3 3 2" xfId="47000"/>
    <cellStyle name="40% - Accent3 5 2 2 3 4" xfId="32996"/>
    <cellStyle name="40% - Accent3 5 2 2 4" xfId="8484"/>
    <cellStyle name="40% - Accent3 5 2 2 4 2" xfId="22488"/>
    <cellStyle name="40% - Accent3 5 2 2 4 2 2" xfId="50502"/>
    <cellStyle name="40% - Accent3 5 2 2 4 3" xfId="36498"/>
    <cellStyle name="40% - Accent3 5 2 2 5" xfId="15485"/>
    <cellStyle name="40% - Accent3 5 2 2 5 2" xfId="43499"/>
    <cellStyle name="40% - Accent3 5 2 2 6" xfId="29495"/>
    <cellStyle name="40% - Accent3 5 2 3" xfId="2351"/>
    <cellStyle name="40% - Accent3 5 2 3 2" xfId="5855"/>
    <cellStyle name="40% - Accent3 5 2 3 2 2" xfId="12862"/>
    <cellStyle name="40% - Accent3 5 2 3 2 2 2" xfId="26866"/>
    <cellStyle name="40% - Accent3 5 2 3 2 2 2 2" xfId="54880"/>
    <cellStyle name="40% - Accent3 5 2 3 2 2 3" xfId="40876"/>
    <cellStyle name="40% - Accent3 5 2 3 2 3" xfId="19863"/>
    <cellStyle name="40% - Accent3 5 2 3 2 3 2" xfId="47877"/>
    <cellStyle name="40% - Accent3 5 2 3 2 4" xfId="33873"/>
    <cellStyle name="40% - Accent3 5 2 3 3" xfId="9361"/>
    <cellStyle name="40% - Accent3 5 2 3 3 2" xfId="23365"/>
    <cellStyle name="40% - Accent3 5 2 3 3 2 2" xfId="51379"/>
    <cellStyle name="40% - Accent3 5 2 3 3 3" xfId="37375"/>
    <cellStyle name="40% - Accent3 5 2 3 4" xfId="16362"/>
    <cellStyle name="40% - Accent3 5 2 3 4 2" xfId="44376"/>
    <cellStyle name="40% - Accent3 5 2 3 5" xfId="30372"/>
    <cellStyle name="40% - Accent3 5 2 4" xfId="4103"/>
    <cellStyle name="40% - Accent3 5 2 4 2" xfId="11110"/>
    <cellStyle name="40% - Accent3 5 2 4 2 2" xfId="25114"/>
    <cellStyle name="40% - Accent3 5 2 4 2 2 2" xfId="53128"/>
    <cellStyle name="40% - Accent3 5 2 4 2 3" xfId="39124"/>
    <cellStyle name="40% - Accent3 5 2 4 3" xfId="18111"/>
    <cellStyle name="40% - Accent3 5 2 4 3 2" xfId="46125"/>
    <cellStyle name="40% - Accent3 5 2 4 4" xfId="32121"/>
    <cellStyle name="40% - Accent3 5 2 5" xfId="7609"/>
    <cellStyle name="40% - Accent3 5 2 5 2" xfId="21613"/>
    <cellStyle name="40% - Accent3 5 2 5 2 2" xfId="49627"/>
    <cellStyle name="40% - Accent3 5 2 5 3" xfId="35623"/>
    <cellStyle name="40% - Accent3 5 2 6" xfId="14610"/>
    <cellStyle name="40% - Accent3 5 2 6 2" xfId="42624"/>
    <cellStyle name="40% - Accent3 5 2 7" xfId="28620"/>
    <cellStyle name="40% - Accent3 5 3" xfId="871"/>
    <cellStyle name="40% - Accent3 5 3 2" xfId="1749"/>
    <cellStyle name="40% - Accent3 5 3 2 2" xfId="3517"/>
    <cellStyle name="40% - Accent3 5 3 2 2 2" xfId="7021"/>
    <cellStyle name="40% - Accent3 5 3 2 2 2 2" xfId="14028"/>
    <cellStyle name="40% - Accent3 5 3 2 2 2 2 2" xfId="28032"/>
    <cellStyle name="40% - Accent3 5 3 2 2 2 2 2 2" xfId="56046"/>
    <cellStyle name="40% - Accent3 5 3 2 2 2 2 3" xfId="42042"/>
    <cellStyle name="40% - Accent3 5 3 2 2 2 3" xfId="21029"/>
    <cellStyle name="40% - Accent3 5 3 2 2 2 3 2" xfId="49043"/>
    <cellStyle name="40% - Accent3 5 3 2 2 2 4" xfId="35039"/>
    <cellStyle name="40% - Accent3 5 3 2 2 3" xfId="10527"/>
    <cellStyle name="40% - Accent3 5 3 2 2 3 2" xfId="24531"/>
    <cellStyle name="40% - Accent3 5 3 2 2 3 2 2" xfId="52545"/>
    <cellStyle name="40% - Accent3 5 3 2 2 3 3" xfId="38541"/>
    <cellStyle name="40% - Accent3 5 3 2 2 4" xfId="17528"/>
    <cellStyle name="40% - Accent3 5 3 2 2 4 2" xfId="45542"/>
    <cellStyle name="40% - Accent3 5 3 2 2 5" xfId="31538"/>
    <cellStyle name="40% - Accent3 5 3 2 3" xfId="5269"/>
    <cellStyle name="40% - Accent3 5 3 2 3 2" xfId="12276"/>
    <cellStyle name="40% - Accent3 5 3 2 3 2 2" xfId="26280"/>
    <cellStyle name="40% - Accent3 5 3 2 3 2 2 2" xfId="54294"/>
    <cellStyle name="40% - Accent3 5 3 2 3 2 3" xfId="40290"/>
    <cellStyle name="40% - Accent3 5 3 2 3 3" xfId="19277"/>
    <cellStyle name="40% - Accent3 5 3 2 3 3 2" xfId="47291"/>
    <cellStyle name="40% - Accent3 5 3 2 3 4" xfId="33287"/>
    <cellStyle name="40% - Accent3 5 3 2 4" xfId="8775"/>
    <cellStyle name="40% - Accent3 5 3 2 4 2" xfId="22779"/>
    <cellStyle name="40% - Accent3 5 3 2 4 2 2" xfId="50793"/>
    <cellStyle name="40% - Accent3 5 3 2 4 3" xfId="36789"/>
    <cellStyle name="40% - Accent3 5 3 2 5" xfId="15776"/>
    <cellStyle name="40% - Accent3 5 3 2 5 2" xfId="43790"/>
    <cellStyle name="40% - Accent3 5 3 2 6" xfId="29786"/>
    <cellStyle name="40% - Accent3 5 3 3" xfId="2642"/>
    <cellStyle name="40% - Accent3 5 3 3 2" xfId="6146"/>
    <cellStyle name="40% - Accent3 5 3 3 2 2" xfId="13153"/>
    <cellStyle name="40% - Accent3 5 3 3 2 2 2" xfId="27157"/>
    <cellStyle name="40% - Accent3 5 3 3 2 2 2 2" xfId="55171"/>
    <cellStyle name="40% - Accent3 5 3 3 2 2 3" xfId="41167"/>
    <cellStyle name="40% - Accent3 5 3 3 2 3" xfId="20154"/>
    <cellStyle name="40% - Accent3 5 3 3 2 3 2" xfId="48168"/>
    <cellStyle name="40% - Accent3 5 3 3 2 4" xfId="34164"/>
    <cellStyle name="40% - Accent3 5 3 3 3" xfId="9652"/>
    <cellStyle name="40% - Accent3 5 3 3 3 2" xfId="23656"/>
    <cellStyle name="40% - Accent3 5 3 3 3 2 2" xfId="51670"/>
    <cellStyle name="40% - Accent3 5 3 3 3 3" xfId="37666"/>
    <cellStyle name="40% - Accent3 5 3 3 4" xfId="16653"/>
    <cellStyle name="40% - Accent3 5 3 3 4 2" xfId="44667"/>
    <cellStyle name="40% - Accent3 5 3 3 5" xfId="30663"/>
    <cellStyle name="40% - Accent3 5 3 4" xfId="4394"/>
    <cellStyle name="40% - Accent3 5 3 4 2" xfId="11401"/>
    <cellStyle name="40% - Accent3 5 3 4 2 2" xfId="25405"/>
    <cellStyle name="40% - Accent3 5 3 4 2 2 2" xfId="53419"/>
    <cellStyle name="40% - Accent3 5 3 4 2 3" xfId="39415"/>
    <cellStyle name="40% - Accent3 5 3 4 3" xfId="18402"/>
    <cellStyle name="40% - Accent3 5 3 4 3 2" xfId="46416"/>
    <cellStyle name="40% - Accent3 5 3 4 4" xfId="32412"/>
    <cellStyle name="40% - Accent3 5 3 5" xfId="7900"/>
    <cellStyle name="40% - Accent3 5 3 5 2" xfId="21904"/>
    <cellStyle name="40% - Accent3 5 3 5 2 2" xfId="49918"/>
    <cellStyle name="40% - Accent3 5 3 5 3" xfId="35914"/>
    <cellStyle name="40% - Accent3 5 3 6" xfId="14901"/>
    <cellStyle name="40% - Accent3 5 3 6 2" xfId="42915"/>
    <cellStyle name="40% - Accent3 5 3 7" xfId="28911"/>
    <cellStyle name="40% - Accent3 5 4" xfId="1167"/>
    <cellStyle name="40% - Accent3 5 4 2" xfId="2935"/>
    <cellStyle name="40% - Accent3 5 4 2 2" xfId="6439"/>
    <cellStyle name="40% - Accent3 5 4 2 2 2" xfId="13446"/>
    <cellStyle name="40% - Accent3 5 4 2 2 2 2" xfId="27450"/>
    <cellStyle name="40% - Accent3 5 4 2 2 2 2 2" xfId="55464"/>
    <cellStyle name="40% - Accent3 5 4 2 2 2 3" xfId="41460"/>
    <cellStyle name="40% - Accent3 5 4 2 2 3" xfId="20447"/>
    <cellStyle name="40% - Accent3 5 4 2 2 3 2" xfId="48461"/>
    <cellStyle name="40% - Accent3 5 4 2 2 4" xfId="34457"/>
    <cellStyle name="40% - Accent3 5 4 2 3" xfId="9945"/>
    <cellStyle name="40% - Accent3 5 4 2 3 2" xfId="23949"/>
    <cellStyle name="40% - Accent3 5 4 2 3 2 2" xfId="51963"/>
    <cellStyle name="40% - Accent3 5 4 2 3 3" xfId="37959"/>
    <cellStyle name="40% - Accent3 5 4 2 4" xfId="16946"/>
    <cellStyle name="40% - Accent3 5 4 2 4 2" xfId="44960"/>
    <cellStyle name="40% - Accent3 5 4 2 5" xfId="30956"/>
    <cellStyle name="40% - Accent3 5 4 3" xfId="4687"/>
    <cellStyle name="40% - Accent3 5 4 3 2" xfId="11694"/>
    <cellStyle name="40% - Accent3 5 4 3 2 2" xfId="25698"/>
    <cellStyle name="40% - Accent3 5 4 3 2 2 2" xfId="53712"/>
    <cellStyle name="40% - Accent3 5 4 3 2 3" xfId="39708"/>
    <cellStyle name="40% - Accent3 5 4 3 3" xfId="18695"/>
    <cellStyle name="40% - Accent3 5 4 3 3 2" xfId="46709"/>
    <cellStyle name="40% - Accent3 5 4 3 4" xfId="32705"/>
    <cellStyle name="40% - Accent3 5 4 4" xfId="8193"/>
    <cellStyle name="40% - Accent3 5 4 4 2" xfId="22197"/>
    <cellStyle name="40% - Accent3 5 4 4 2 2" xfId="50211"/>
    <cellStyle name="40% - Accent3 5 4 4 3" xfId="36207"/>
    <cellStyle name="40% - Accent3 5 4 5" xfId="15194"/>
    <cellStyle name="40% - Accent3 5 4 5 2" xfId="43208"/>
    <cellStyle name="40% - Accent3 5 4 6" xfId="29204"/>
    <cellStyle name="40% - Accent3 5 5" xfId="2060"/>
    <cellStyle name="40% - Accent3 5 5 2" xfId="5564"/>
    <cellStyle name="40% - Accent3 5 5 2 2" xfId="12571"/>
    <cellStyle name="40% - Accent3 5 5 2 2 2" xfId="26575"/>
    <cellStyle name="40% - Accent3 5 5 2 2 2 2" xfId="54589"/>
    <cellStyle name="40% - Accent3 5 5 2 2 3" xfId="40585"/>
    <cellStyle name="40% - Accent3 5 5 2 3" xfId="19572"/>
    <cellStyle name="40% - Accent3 5 5 2 3 2" xfId="47586"/>
    <cellStyle name="40% - Accent3 5 5 2 4" xfId="33582"/>
    <cellStyle name="40% - Accent3 5 5 3" xfId="9070"/>
    <cellStyle name="40% - Accent3 5 5 3 2" xfId="23074"/>
    <cellStyle name="40% - Accent3 5 5 3 2 2" xfId="51088"/>
    <cellStyle name="40% - Accent3 5 5 3 3" xfId="37084"/>
    <cellStyle name="40% - Accent3 5 5 4" xfId="16071"/>
    <cellStyle name="40% - Accent3 5 5 4 2" xfId="44085"/>
    <cellStyle name="40% - Accent3 5 5 5" xfId="30081"/>
    <cellStyle name="40% - Accent3 5 6" xfId="3812"/>
    <cellStyle name="40% - Accent3 5 6 2" xfId="10819"/>
    <cellStyle name="40% - Accent3 5 6 2 2" xfId="24823"/>
    <cellStyle name="40% - Accent3 5 6 2 2 2" xfId="52837"/>
    <cellStyle name="40% - Accent3 5 6 2 3" xfId="38833"/>
    <cellStyle name="40% - Accent3 5 6 3" xfId="17820"/>
    <cellStyle name="40% - Accent3 5 6 3 2" xfId="45834"/>
    <cellStyle name="40% - Accent3 5 6 4" xfId="31830"/>
    <cellStyle name="40% - Accent3 5 7" xfId="7318"/>
    <cellStyle name="40% - Accent3 5 7 2" xfId="21322"/>
    <cellStyle name="40% - Accent3 5 7 2 2" xfId="49336"/>
    <cellStyle name="40% - Accent3 5 7 3" xfId="35332"/>
    <cellStyle name="40% - Accent3 5 8" xfId="14319"/>
    <cellStyle name="40% - Accent3 5 8 2" xfId="42333"/>
    <cellStyle name="40% - Accent3 5 9" xfId="28329"/>
    <cellStyle name="40% - Accent3 6" xfId="386"/>
    <cellStyle name="40% - Accent3 6 2" xfId="677"/>
    <cellStyle name="40% - Accent3 6 2 2" xfId="1555"/>
    <cellStyle name="40% - Accent3 6 2 2 2" xfId="3323"/>
    <cellStyle name="40% - Accent3 6 2 2 2 2" xfId="6827"/>
    <cellStyle name="40% - Accent3 6 2 2 2 2 2" xfId="13834"/>
    <cellStyle name="40% - Accent3 6 2 2 2 2 2 2" xfId="27838"/>
    <cellStyle name="40% - Accent3 6 2 2 2 2 2 2 2" xfId="55852"/>
    <cellStyle name="40% - Accent3 6 2 2 2 2 2 3" xfId="41848"/>
    <cellStyle name="40% - Accent3 6 2 2 2 2 3" xfId="20835"/>
    <cellStyle name="40% - Accent3 6 2 2 2 2 3 2" xfId="48849"/>
    <cellStyle name="40% - Accent3 6 2 2 2 2 4" xfId="34845"/>
    <cellStyle name="40% - Accent3 6 2 2 2 3" xfId="10333"/>
    <cellStyle name="40% - Accent3 6 2 2 2 3 2" xfId="24337"/>
    <cellStyle name="40% - Accent3 6 2 2 2 3 2 2" xfId="52351"/>
    <cellStyle name="40% - Accent3 6 2 2 2 3 3" xfId="38347"/>
    <cellStyle name="40% - Accent3 6 2 2 2 4" xfId="17334"/>
    <cellStyle name="40% - Accent3 6 2 2 2 4 2" xfId="45348"/>
    <cellStyle name="40% - Accent3 6 2 2 2 5" xfId="31344"/>
    <cellStyle name="40% - Accent3 6 2 2 3" xfId="5075"/>
    <cellStyle name="40% - Accent3 6 2 2 3 2" xfId="12082"/>
    <cellStyle name="40% - Accent3 6 2 2 3 2 2" xfId="26086"/>
    <cellStyle name="40% - Accent3 6 2 2 3 2 2 2" xfId="54100"/>
    <cellStyle name="40% - Accent3 6 2 2 3 2 3" xfId="40096"/>
    <cellStyle name="40% - Accent3 6 2 2 3 3" xfId="19083"/>
    <cellStyle name="40% - Accent3 6 2 2 3 3 2" xfId="47097"/>
    <cellStyle name="40% - Accent3 6 2 2 3 4" xfId="33093"/>
    <cellStyle name="40% - Accent3 6 2 2 4" xfId="8581"/>
    <cellStyle name="40% - Accent3 6 2 2 4 2" xfId="22585"/>
    <cellStyle name="40% - Accent3 6 2 2 4 2 2" xfId="50599"/>
    <cellStyle name="40% - Accent3 6 2 2 4 3" xfId="36595"/>
    <cellStyle name="40% - Accent3 6 2 2 5" xfId="15582"/>
    <cellStyle name="40% - Accent3 6 2 2 5 2" xfId="43596"/>
    <cellStyle name="40% - Accent3 6 2 2 6" xfId="29592"/>
    <cellStyle name="40% - Accent3 6 2 3" xfId="2448"/>
    <cellStyle name="40% - Accent3 6 2 3 2" xfId="5952"/>
    <cellStyle name="40% - Accent3 6 2 3 2 2" xfId="12959"/>
    <cellStyle name="40% - Accent3 6 2 3 2 2 2" xfId="26963"/>
    <cellStyle name="40% - Accent3 6 2 3 2 2 2 2" xfId="54977"/>
    <cellStyle name="40% - Accent3 6 2 3 2 2 3" xfId="40973"/>
    <cellStyle name="40% - Accent3 6 2 3 2 3" xfId="19960"/>
    <cellStyle name="40% - Accent3 6 2 3 2 3 2" xfId="47974"/>
    <cellStyle name="40% - Accent3 6 2 3 2 4" xfId="33970"/>
    <cellStyle name="40% - Accent3 6 2 3 3" xfId="9458"/>
    <cellStyle name="40% - Accent3 6 2 3 3 2" xfId="23462"/>
    <cellStyle name="40% - Accent3 6 2 3 3 2 2" xfId="51476"/>
    <cellStyle name="40% - Accent3 6 2 3 3 3" xfId="37472"/>
    <cellStyle name="40% - Accent3 6 2 3 4" xfId="16459"/>
    <cellStyle name="40% - Accent3 6 2 3 4 2" xfId="44473"/>
    <cellStyle name="40% - Accent3 6 2 3 5" xfId="30469"/>
    <cellStyle name="40% - Accent3 6 2 4" xfId="4200"/>
    <cellStyle name="40% - Accent3 6 2 4 2" xfId="11207"/>
    <cellStyle name="40% - Accent3 6 2 4 2 2" xfId="25211"/>
    <cellStyle name="40% - Accent3 6 2 4 2 2 2" xfId="53225"/>
    <cellStyle name="40% - Accent3 6 2 4 2 3" xfId="39221"/>
    <cellStyle name="40% - Accent3 6 2 4 3" xfId="18208"/>
    <cellStyle name="40% - Accent3 6 2 4 3 2" xfId="46222"/>
    <cellStyle name="40% - Accent3 6 2 4 4" xfId="32218"/>
    <cellStyle name="40% - Accent3 6 2 5" xfId="7706"/>
    <cellStyle name="40% - Accent3 6 2 5 2" xfId="21710"/>
    <cellStyle name="40% - Accent3 6 2 5 2 2" xfId="49724"/>
    <cellStyle name="40% - Accent3 6 2 5 3" xfId="35720"/>
    <cellStyle name="40% - Accent3 6 2 6" xfId="14707"/>
    <cellStyle name="40% - Accent3 6 2 6 2" xfId="42721"/>
    <cellStyle name="40% - Accent3 6 2 7" xfId="28717"/>
    <cellStyle name="40% - Accent3 6 3" xfId="968"/>
    <cellStyle name="40% - Accent3 6 3 2" xfId="1846"/>
    <cellStyle name="40% - Accent3 6 3 2 2" xfId="3614"/>
    <cellStyle name="40% - Accent3 6 3 2 2 2" xfId="7118"/>
    <cellStyle name="40% - Accent3 6 3 2 2 2 2" xfId="14125"/>
    <cellStyle name="40% - Accent3 6 3 2 2 2 2 2" xfId="28129"/>
    <cellStyle name="40% - Accent3 6 3 2 2 2 2 2 2" xfId="56143"/>
    <cellStyle name="40% - Accent3 6 3 2 2 2 2 3" xfId="42139"/>
    <cellStyle name="40% - Accent3 6 3 2 2 2 3" xfId="21126"/>
    <cellStyle name="40% - Accent3 6 3 2 2 2 3 2" xfId="49140"/>
    <cellStyle name="40% - Accent3 6 3 2 2 2 4" xfId="35136"/>
    <cellStyle name="40% - Accent3 6 3 2 2 3" xfId="10624"/>
    <cellStyle name="40% - Accent3 6 3 2 2 3 2" xfId="24628"/>
    <cellStyle name="40% - Accent3 6 3 2 2 3 2 2" xfId="52642"/>
    <cellStyle name="40% - Accent3 6 3 2 2 3 3" xfId="38638"/>
    <cellStyle name="40% - Accent3 6 3 2 2 4" xfId="17625"/>
    <cellStyle name="40% - Accent3 6 3 2 2 4 2" xfId="45639"/>
    <cellStyle name="40% - Accent3 6 3 2 2 5" xfId="31635"/>
    <cellStyle name="40% - Accent3 6 3 2 3" xfId="5366"/>
    <cellStyle name="40% - Accent3 6 3 2 3 2" xfId="12373"/>
    <cellStyle name="40% - Accent3 6 3 2 3 2 2" xfId="26377"/>
    <cellStyle name="40% - Accent3 6 3 2 3 2 2 2" xfId="54391"/>
    <cellStyle name="40% - Accent3 6 3 2 3 2 3" xfId="40387"/>
    <cellStyle name="40% - Accent3 6 3 2 3 3" xfId="19374"/>
    <cellStyle name="40% - Accent3 6 3 2 3 3 2" xfId="47388"/>
    <cellStyle name="40% - Accent3 6 3 2 3 4" xfId="33384"/>
    <cellStyle name="40% - Accent3 6 3 2 4" xfId="8872"/>
    <cellStyle name="40% - Accent3 6 3 2 4 2" xfId="22876"/>
    <cellStyle name="40% - Accent3 6 3 2 4 2 2" xfId="50890"/>
    <cellStyle name="40% - Accent3 6 3 2 4 3" xfId="36886"/>
    <cellStyle name="40% - Accent3 6 3 2 5" xfId="15873"/>
    <cellStyle name="40% - Accent3 6 3 2 5 2" xfId="43887"/>
    <cellStyle name="40% - Accent3 6 3 2 6" xfId="29883"/>
    <cellStyle name="40% - Accent3 6 3 3" xfId="2739"/>
    <cellStyle name="40% - Accent3 6 3 3 2" xfId="6243"/>
    <cellStyle name="40% - Accent3 6 3 3 2 2" xfId="13250"/>
    <cellStyle name="40% - Accent3 6 3 3 2 2 2" xfId="27254"/>
    <cellStyle name="40% - Accent3 6 3 3 2 2 2 2" xfId="55268"/>
    <cellStyle name="40% - Accent3 6 3 3 2 2 3" xfId="41264"/>
    <cellStyle name="40% - Accent3 6 3 3 2 3" xfId="20251"/>
    <cellStyle name="40% - Accent3 6 3 3 2 3 2" xfId="48265"/>
    <cellStyle name="40% - Accent3 6 3 3 2 4" xfId="34261"/>
    <cellStyle name="40% - Accent3 6 3 3 3" xfId="9749"/>
    <cellStyle name="40% - Accent3 6 3 3 3 2" xfId="23753"/>
    <cellStyle name="40% - Accent3 6 3 3 3 2 2" xfId="51767"/>
    <cellStyle name="40% - Accent3 6 3 3 3 3" xfId="37763"/>
    <cellStyle name="40% - Accent3 6 3 3 4" xfId="16750"/>
    <cellStyle name="40% - Accent3 6 3 3 4 2" xfId="44764"/>
    <cellStyle name="40% - Accent3 6 3 3 5" xfId="30760"/>
    <cellStyle name="40% - Accent3 6 3 4" xfId="4491"/>
    <cellStyle name="40% - Accent3 6 3 4 2" xfId="11498"/>
    <cellStyle name="40% - Accent3 6 3 4 2 2" xfId="25502"/>
    <cellStyle name="40% - Accent3 6 3 4 2 2 2" xfId="53516"/>
    <cellStyle name="40% - Accent3 6 3 4 2 3" xfId="39512"/>
    <cellStyle name="40% - Accent3 6 3 4 3" xfId="18499"/>
    <cellStyle name="40% - Accent3 6 3 4 3 2" xfId="46513"/>
    <cellStyle name="40% - Accent3 6 3 4 4" xfId="32509"/>
    <cellStyle name="40% - Accent3 6 3 5" xfId="7997"/>
    <cellStyle name="40% - Accent3 6 3 5 2" xfId="22001"/>
    <cellStyle name="40% - Accent3 6 3 5 2 2" xfId="50015"/>
    <cellStyle name="40% - Accent3 6 3 5 3" xfId="36011"/>
    <cellStyle name="40% - Accent3 6 3 6" xfId="14998"/>
    <cellStyle name="40% - Accent3 6 3 6 2" xfId="43012"/>
    <cellStyle name="40% - Accent3 6 3 7" xfId="29008"/>
    <cellStyle name="40% - Accent3 6 4" xfId="1264"/>
    <cellStyle name="40% - Accent3 6 4 2" xfId="3032"/>
    <cellStyle name="40% - Accent3 6 4 2 2" xfId="6536"/>
    <cellStyle name="40% - Accent3 6 4 2 2 2" xfId="13543"/>
    <cellStyle name="40% - Accent3 6 4 2 2 2 2" xfId="27547"/>
    <cellStyle name="40% - Accent3 6 4 2 2 2 2 2" xfId="55561"/>
    <cellStyle name="40% - Accent3 6 4 2 2 2 3" xfId="41557"/>
    <cellStyle name="40% - Accent3 6 4 2 2 3" xfId="20544"/>
    <cellStyle name="40% - Accent3 6 4 2 2 3 2" xfId="48558"/>
    <cellStyle name="40% - Accent3 6 4 2 2 4" xfId="34554"/>
    <cellStyle name="40% - Accent3 6 4 2 3" xfId="10042"/>
    <cellStyle name="40% - Accent3 6 4 2 3 2" xfId="24046"/>
    <cellStyle name="40% - Accent3 6 4 2 3 2 2" xfId="52060"/>
    <cellStyle name="40% - Accent3 6 4 2 3 3" xfId="38056"/>
    <cellStyle name="40% - Accent3 6 4 2 4" xfId="17043"/>
    <cellStyle name="40% - Accent3 6 4 2 4 2" xfId="45057"/>
    <cellStyle name="40% - Accent3 6 4 2 5" xfId="31053"/>
    <cellStyle name="40% - Accent3 6 4 3" xfId="4784"/>
    <cellStyle name="40% - Accent3 6 4 3 2" xfId="11791"/>
    <cellStyle name="40% - Accent3 6 4 3 2 2" xfId="25795"/>
    <cellStyle name="40% - Accent3 6 4 3 2 2 2" xfId="53809"/>
    <cellStyle name="40% - Accent3 6 4 3 2 3" xfId="39805"/>
    <cellStyle name="40% - Accent3 6 4 3 3" xfId="18792"/>
    <cellStyle name="40% - Accent3 6 4 3 3 2" xfId="46806"/>
    <cellStyle name="40% - Accent3 6 4 3 4" xfId="32802"/>
    <cellStyle name="40% - Accent3 6 4 4" xfId="8290"/>
    <cellStyle name="40% - Accent3 6 4 4 2" xfId="22294"/>
    <cellStyle name="40% - Accent3 6 4 4 2 2" xfId="50308"/>
    <cellStyle name="40% - Accent3 6 4 4 3" xfId="36304"/>
    <cellStyle name="40% - Accent3 6 4 5" xfId="15291"/>
    <cellStyle name="40% - Accent3 6 4 5 2" xfId="43305"/>
    <cellStyle name="40% - Accent3 6 4 6" xfId="29301"/>
    <cellStyle name="40% - Accent3 6 5" xfId="2157"/>
    <cellStyle name="40% - Accent3 6 5 2" xfId="5661"/>
    <cellStyle name="40% - Accent3 6 5 2 2" xfId="12668"/>
    <cellStyle name="40% - Accent3 6 5 2 2 2" xfId="26672"/>
    <cellStyle name="40% - Accent3 6 5 2 2 2 2" xfId="54686"/>
    <cellStyle name="40% - Accent3 6 5 2 2 3" xfId="40682"/>
    <cellStyle name="40% - Accent3 6 5 2 3" xfId="19669"/>
    <cellStyle name="40% - Accent3 6 5 2 3 2" xfId="47683"/>
    <cellStyle name="40% - Accent3 6 5 2 4" xfId="33679"/>
    <cellStyle name="40% - Accent3 6 5 3" xfId="9167"/>
    <cellStyle name="40% - Accent3 6 5 3 2" xfId="23171"/>
    <cellStyle name="40% - Accent3 6 5 3 2 2" xfId="51185"/>
    <cellStyle name="40% - Accent3 6 5 3 3" xfId="37181"/>
    <cellStyle name="40% - Accent3 6 5 4" xfId="16168"/>
    <cellStyle name="40% - Accent3 6 5 4 2" xfId="44182"/>
    <cellStyle name="40% - Accent3 6 5 5" xfId="30178"/>
    <cellStyle name="40% - Accent3 6 6" xfId="3909"/>
    <cellStyle name="40% - Accent3 6 6 2" xfId="10916"/>
    <cellStyle name="40% - Accent3 6 6 2 2" xfId="24920"/>
    <cellStyle name="40% - Accent3 6 6 2 2 2" xfId="52934"/>
    <cellStyle name="40% - Accent3 6 6 2 3" xfId="38930"/>
    <cellStyle name="40% - Accent3 6 6 3" xfId="17917"/>
    <cellStyle name="40% - Accent3 6 6 3 2" xfId="45931"/>
    <cellStyle name="40% - Accent3 6 6 4" xfId="31927"/>
    <cellStyle name="40% - Accent3 6 7" xfId="7415"/>
    <cellStyle name="40% - Accent3 6 7 2" xfId="21419"/>
    <cellStyle name="40% - Accent3 6 7 2 2" xfId="49433"/>
    <cellStyle name="40% - Accent3 6 7 3" xfId="35429"/>
    <cellStyle name="40% - Accent3 6 8" xfId="14416"/>
    <cellStyle name="40% - Accent3 6 8 2" xfId="42430"/>
    <cellStyle name="40% - Accent3 6 9" xfId="28426"/>
    <cellStyle name="40% - Accent3 7" xfId="483"/>
    <cellStyle name="40% - Accent3 7 2" xfId="1361"/>
    <cellStyle name="40% - Accent3 7 2 2" xfId="3129"/>
    <cellStyle name="40% - Accent3 7 2 2 2" xfId="6633"/>
    <cellStyle name="40% - Accent3 7 2 2 2 2" xfId="13640"/>
    <cellStyle name="40% - Accent3 7 2 2 2 2 2" xfId="27644"/>
    <cellStyle name="40% - Accent3 7 2 2 2 2 2 2" xfId="55658"/>
    <cellStyle name="40% - Accent3 7 2 2 2 2 3" xfId="41654"/>
    <cellStyle name="40% - Accent3 7 2 2 2 3" xfId="20641"/>
    <cellStyle name="40% - Accent3 7 2 2 2 3 2" xfId="48655"/>
    <cellStyle name="40% - Accent3 7 2 2 2 4" xfId="34651"/>
    <cellStyle name="40% - Accent3 7 2 2 3" xfId="10139"/>
    <cellStyle name="40% - Accent3 7 2 2 3 2" xfId="24143"/>
    <cellStyle name="40% - Accent3 7 2 2 3 2 2" xfId="52157"/>
    <cellStyle name="40% - Accent3 7 2 2 3 3" xfId="38153"/>
    <cellStyle name="40% - Accent3 7 2 2 4" xfId="17140"/>
    <cellStyle name="40% - Accent3 7 2 2 4 2" xfId="45154"/>
    <cellStyle name="40% - Accent3 7 2 2 5" xfId="31150"/>
    <cellStyle name="40% - Accent3 7 2 3" xfId="4881"/>
    <cellStyle name="40% - Accent3 7 2 3 2" xfId="11888"/>
    <cellStyle name="40% - Accent3 7 2 3 2 2" xfId="25892"/>
    <cellStyle name="40% - Accent3 7 2 3 2 2 2" xfId="53906"/>
    <cellStyle name="40% - Accent3 7 2 3 2 3" xfId="39902"/>
    <cellStyle name="40% - Accent3 7 2 3 3" xfId="18889"/>
    <cellStyle name="40% - Accent3 7 2 3 3 2" xfId="46903"/>
    <cellStyle name="40% - Accent3 7 2 3 4" xfId="32899"/>
    <cellStyle name="40% - Accent3 7 2 4" xfId="8387"/>
    <cellStyle name="40% - Accent3 7 2 4 2" xfId="22391"/>
    <cellStyle name="40% - Accent3 7 2 4 2 2" xfId="50405"/>
    <cellStyle name="40% - Accent3 7 2 4 3" xfId="36401"/>
    <cellStyle name="40% - Accent3 7 2 5" xfId="15388"/>
    <cellStyle name="40% - Accent3 7 2 5 2" xfId="43402"/>
    <cellStyle name="40% - Accent3 7 2 6" xfId="29398"/>
    <cellStyle name="40% - Accent3 7 3" xfId="2254"/>
    <cellStyle name="40% - Accent3 7 3 2" xfId="5758"/>
    <cellStyle name="40% - Accent3 7 3 2 2" xfId="12765"/>
    <cellStyle name="40% - Accent3 7 3 2 2 2" xfId="26769"/>
    <cellStyle name="40% - Accent3 7 3 2 2 2 2" xfId="54783"/>
    <cellStyle name="40% - Accent3 7 3 2 2 3" xfId="40779"/>
    <cellStyle name="40% - Accent3 7 3 2 3" xfId="19766"/>
    <cellStyle name="40% - Accent3 7 3 2 3 2" xfId="47780"/>
    <cellStyle name="40% - Accent3 7 3 2 4" xfId="33776"/>
    <cellStyle name="40% - Accent3 7 3 3" xfId="9264"/>
    <cellStyle name="40% - Accent3 7 3 3 2" xfId="23268"/>
    <cellStyle name="40% - Accent3 7 3 3 2 2" xfId="51282"/>
    <cellStyle name="40% - Accent3 7 3 3 3" xfId="37278"/>
    <cellStyle name="40% - Accent3 7 3 4" xfId="16265"/>
    <cellStyle name="40% - Accent3 7 3 4 2" xfId="44279"/>
    <cellStyle name="40% - Accent3 7 3 5" xfId="30275"/>
    <cellStyle name="40% - Accent3 7 4" xfId="4006"/>
    <cellStyle name="40% - Accent3 7 4 2" xfId="11013"/>
    <cellStyle name="40% - Accent3 7 4 2 2" xfId="25017"/>
    <cellStyle name="40% - Accent3 7 4 2 2 2" xfId="53031"/>
    <cellStyle name="40% - Accent3 7 4 2 3" xfId="39027"/>
    <cellStyle name="40% - Accent3 7 4 3" xfId="18014"/>
    <cellStyle name="40% - Accent3 7 4 3 2" xfId="46028"/>
    <cellStyle name="40% - Accent3 7 4 4" xfId="32024"/>
    <cellStyle name="40% - Accent3 7 5" xfId="7512"/>
    <cellStyle name="40% - Accent3 7 5 2" xfId="21516"/>
    <cellStyle name="40% - Accent3 7 5 2 2" xfId="49530"/>
    <cellStyle name="40% - Accent3 7 5 3" xfId="35526"/>
    <cellStyle name="40% - Accent3 7 6" xfId="14513"/>
    <cellStyle name="40% - Accent3 7 6 2" xfId="42527"/>
    <cellStyle name="40% - Accent3 7 7" xfId="28523"/>
    <cellStyle name="40% - Accent3 8" xfId="774"/>
    <cellStyle name="40% - Accent3 8 2" xfId="1652"/>
    <cellStyle name="40% - Accent3 8 2 2" xfId="3420"/>
    <cellStyle name="40% - Accent3 8 2 2 2" xfId="6924"/>
    <cellStyle name="40% - Accent3 8 2 2 2 2" xfId="13931"/>
    <cellStyle name="40% - Accent3 8 2 2 2 2 2" xfId="27935"/>
    <cellStyle name="40% - Accent3 8 2 2 2 2 2 2" xfId="55949"/>
    <cellStyle name="40% - Accent3 8 2 2 2 2 3" xfId="41945"/>
    <cellStyle name="40% - Accent3 8 2 2 2 3" xfId="20932"/>
    <cellStyle name="40% - Accent3 8 2 2 2 3 2" xfId="48946"/>
    <cellStyle name="40% - Accent3 8 2 2 2 4" xfId="34942"/>
    <cellStyle name="40% - Accent3 8 2 2 3" xfId="10430"/>
    <cellStyle name="40% - Accent3 8 2 2 3 2" xfId="24434"/>
    <cellStyle name="40% - Accent3 8 2 2 3 2 2" xfId="52448"/>
    <cellStyle name="40% - Accent3 8 2 2 3 3" xfId="38444"/>
    <cellStyle name="40% - Accent3 8 2 2 4" xfId="17431"/>
    <cellStyle name="40% - Accent3 8 2 2 4 2" xfId="45445"/>
    <cellStyle name="40% - Accent3 8 2 2 5" xfId="31441"/>
    <cellStyle name="40% - Accent3 8 2 3" xfId="5172"/>
    <cellStyle name="40% - Accent3 8 2 3 2" xfId="12179"/>
    <cellStyle name="40% - Accent3 8 2 3 2 2" xfId="26183"/>
    <cellStyle name="40% - Accent3 8 2 3 2 2 2" xfId="54197"/>
    <cellStyle name="40% - Accent3 8 2 3 2 3" xfId="40193"/>
    <cellStyle name="40% - Accent3 8 2 3 3" xfId="19180"/>
    <cellStyle name="40% - Accent3 8 2 3 3 2" xfId="47194"/>
    <cellStyle name="40% - Accent3 8 2 3 4" xfId="33190"/>
    <cellStyle name="40% - Accent3 8 2 4" xfId="8678"/>
    <cellStyle name="40% - Accent3 8 2 4 2" xfId="22682"/>
    <cellStyle name="40% - Accent3 8 2 4 2 2" xfId="50696"/>
    <cellStyle name="40% - Accent3 8 2 4 3" xfId="36692"/>
    <cellStyle name="40% - Accent3 8 2 5" xfId="15679"/>
    <cellStyle name="40% - Accent3 8 2 5 2" xfId="43693"/>
    <cellStyle name="40% - Accent3 8 2 6" xfId="29689"/>
    <cellStyle name="40% - Accent3 8 3" xfId="2545"/>
    <cellStyle name="40% - Accent3 8 3 2" xfId="6049"/>
    <cellStyle name="40% - Accent3 8 3 2 2" xfId="13056"/>
    <cellStyle name="40% - Accent3 8 3 2 2 2" xfId="27060"/>
    <cellStyle name="40% - Accent3 8 3 2 2 2 2" xfId="55074"/>
    <cellStyle name="40% - Accent3 8 3 2 2 3" xfId="41070"/>
    <cellStyle name="40% - Accent3 8 3 2 3" xfId="20057"/>
    <cellStyle name="40% - Accent3 8 3 2 3 2" xfId="48071"/>
    <cellStyle name="40% - Accent3 8 3 2 4" xfId="34067"/>
    <cellStyle name="40% - Accent3 8 3 3" xfId="9555"/>
    <cellStyle name="40% - Accent3 8 3 3 2" xfId="23559"/>
    <cellStyle name="40% - Accent3 8 3 3 2 2" xfId="51573"/>
    <cellStyle name="40% - Accent3 8 3 3 3" xfId="37569"/>
    <cellStyle name="40% - Accent3 8 3 4" xfId="16556"/>
    <cellStyle name="40% - Accent3 8 3 4 2" xfId="44570"/>
    <cellStyle name="40% - Accent3 8 3 5" xfId="30566"/>
    <cellStyle name="40% - Accent3 8 4" xfId="4297"/>
    <cellStyle name="40% - Accent3 8 4 2" xfId="11304"/>
    <cellStyle name="40% - Accent3 8 4 2 2" xfId="25308"/>
    <cellStyle name="40% - Accent3 8 4 2 2 2" xfId="53322"/>
    <cellStyle name="40% - Accent3 8 4 2 3" xfId="39318"/>
    <cellStyle name="40% - Accent3 8 4 3" xfId="18305"/>
    <cellStyle name="40% - Accent3 8 4 3 2" xfId="46319"/>
    <cellStyle name="40% - Accent3 8 4 4" xfId="32315"/>
    <cellStyle name="40% - Accent3 8 5" xfId="7803"/>
    <cellStyle name="40% - Accent3 8 5 2" xfId="21807"/>
    <cellStyle name="40% - Accent3 8 5 2 2" xfId="49821"/>
    <cellStyle name="40% - Accent3 8 5 3" xfId="35817"/>
    <cellStyle name="40% - Accent3 8 6" xfId="14804"/>
    <cellStyle name="40% - Accent3 8 6 2" xfId="42818"/>
    <cellStyle name="40% - Accent3 8 7" xfId="28814"/>
    <cellStyle name="40% - Accent3 9" xfId="1067"/>
    <cellStyle name="40% - Accent3 9 2" xfId="2838"/>
    <cellStyle name="40% - Accent3 9 2 2" xfId="6342"/>
    <cellStyle name="40% - Accent3 9 2 2 2" xfId="13349"/>
    <cellStyle name="40% - Accent3 9 2 2 2 2" xfId="27353"/>
    <cellStyle name="40% - Accent3 9 2 2 2 2 2" xfId="55367"/>
    <cellStyle name="40% - Accent3 9 2 2 2 3" xfId="41363"/>
    <cellStyle name="40% - Accent3 9 2 2 3" xfId="20350"/>
    <cellStyle name="40% - Accent3 9 2 2 3 2" xfId="48364"/>
    <cellStyle name="40% - Accent3 9 2 2 4" xfId="34360"/>
    <cellStyle name="40% - Accent3 9 2 3" xfId="9848"/>
    <cellStyle name="40% - Accent3 9 2 3 2" xfId="23852"/>
    <cellStyle name="40% - Accent3 9 2 3 2 2" xfId="51866"/>
    <cellStyle name="40% - Accent3 9 2 3 3" xfId="37862"/>
    <cellStyle name="40% - Accent3 9 2 4" xfId="16849"/>
    <cellStyle name="40% - Accent3 9 2 4 2" xfId="44863"/>
    <cellStyle name="40% - Accent3 9 2 5" xfId="30859"/>
    <cellStyle name="40% - Accent3 9 3" xfId="4590"/>
    <cellStyle name="40% - Accent3 9 3 2" xfId="11597"/>
    <cellStyle name="40% - Accent3 9 3 2 2" xfId="25601"/>
    <cellStyle name="40% - Accent3 9 3 2 2 2" xfId="53615"/>
    <cellStyle name="40% - Accent3 9 3 2 3" xfId="39611"/>
    <cellStyle name="40% - Accent3 9 3 3" xfId="18598"/>
    <cellStyle name="40% - Accent3 9 3 3 2" xfId="46612"/>
    <cellStyle name="40% - Accent3 9 3 4" xfId="32608"/>
    <cellStyle name="40% - Accent3 9 4" xfId="8096"/>
    <cellStyle name="40% - Accent3 9 4 2" xfId="22100"/>
    <cellStyle name="40% - Accent3 9 4 2 2" xfId="50114"/>
    <cellStyle name="40% - Accent3 9 4 3" xfId="36110"/>
    <cellStyle name="40% - Accent3 9 5" xfId="15097"/>
    <cellStyle name="40% - Accent3 9 5 2" xfId="43111"/>
    <cellStyle name="40% - Accent3 9 6" xfId="29107"/>
    <cellStyle name="40% - Accent4" xfId="56425" builtinId="43" customBuiltin="1"/>
    <cellStyle name="40% - Accent4 10" xfId="1948"/>
    <cellStyle name="40% - Accent4 10 2" xfId="5467"/>
    <cellStyle name="40% - Accent4 10 2 2" xfId="12474"/>
    <cellStyle name="40% - Accent4 10 2 2 2" xfId="26478"/>
    <cellStyle name="40% - Accent4 10 2 2 2 2" xfId="54492"/>
    <cellStyle name="40% - Accent4 10 2 2 3" xfId="40488"/>
    <cellStyle name="40% - Accent4 10 2 3" xfId="19475"/>
    <cellStyle name="40% - Accent4 10 2 3 2" xfId="47489"/>
    <cellStyle name="40% - Accent4 10 2 4" xfId="33485"/>
    <cellStyle name="40% - Accent4 10 3" xfId="8973"/>
    <cellStyle name="40% - Accent4 10 3 2" xfId="22977"/>
    <cellStyle name="40% - Accent4 10 3 2 2" xfId="50991"/>
    <cellStyle name="40% - Accent4 10 3 3" xfId="36987"/>
    <cellStyle name="40% - Accent4 10 4" xfId="15974"/>
    <cellStyle name="40% - Accent4 10 4 2" xfId="43988"/>
    <cellStyle name="40% - Accent4 10 5" xfId="29984"/>
    <cellStyle name="40% - Accent4 11" xfId="3714"/>
    <cellStyle name="40% - Accent4 11 2" xfId="10724"/>
    <cellStyle name="40% - Accent4 11 2 2" xfId="24728"/>
    <cellStyle name="40% - Accent4 11 2 2 2" xfId="52742"/>
    <cellStyle name="40% - Accent4 11 2 3" xfId="38738"/>
    <cellStyle name="40% - Accent4 11 3" xfId="17725"/>
    <cellStyle name="40% - Accent4 11 3 2" xfId="45739"/>
    <cellStyle name="40% - Accent4 11 4" xfId="31735"/>
    <cellStyle name="40% - Accent4 12" xfId="7220"/>
    <cellStyle name="40% - Accent4 12 2" xfId="21227"/>
    <cellStyle name="40% - Accent4 12 2 2" xfId="49241"/>
    <cellStyle name="40% - Accent4 12 3" xfId="35237"/>
    <cellStyle name="40% - Accent4 13" xfId="14224"/>
    <cellStyle name="40% - Accent4 13 2" xfId="42238"/>
    <cellStyle name="40% - Accent4 14" xfId="28233"/>
    <cellStyle name="40% - Accent4 15" xfId="56314"/>
    <cellStyle name="40% - Accent4 16" xfId="80"/>
    <cellStyle name="40% - Accent4 2" xfId="192"/>
    <cellStyle name="40% - Accent4 2 10" xfId="7255"/>
    <cellStyle name="40% - Accent4 2 10 2" xfId="21259"/>
    <cellStyle name="40% - Accent4 2 10 2 2" xfId="49273"/>
    <cellStyle name="40% - Accent4 2 10 3" xfId="35269"/>
    <cellStyle name="40% - Accent4 2 11" xfId="14256"/>
    <cellStyle name="40% - Accent4 2 11 2" xfId="42270"/>
    <cellStyle name="40% - Accent4 2 12" xfId="28266"/>
    <cellStyle name="40% - Accent4 2 13" xfId="56246"/>
    <cellStyle name="40% - Accent4 2 14" xfId="56287"/>
    <cellStyle name="40% - Accent4 2 15" xfId="56331"/>
    <cellStyle name="40% - Accent4 2 2" xfId="247"/>
    <cellStyle name="40% - Accent4 2 2 10" xfId="14305"/>
    <cellStyle name="40% - Accent4 2 2 10 2" xfId="42319"/>
    <cellStyle name="40% - Accent4 2 2 11" xfId="28315"/>
    <cellStyle name="40% - Accent4 2 2 2" xfId="372"/>
    <cellStyle name="40% - Accent4 2 2 2 2" xfId="663"/>
    <cellStyle name="40% - Accent4 2 2 2 2 2" xfId="1541"/>
    <cellStyle name="40% - Accent4 2 2 2 2 2 2" xfId="3309"/>
    <cellStyle name="40% - Accent4 2 2 2 2 2 2 2" xfId="6813"/>
    <cellStyle name="40% - Accent4 2 2 2 2 2 2 2 2" xfId="13820"/>
    <cellStyle name="40% - Accent4 2 2 2 2 2 2 2 2 2" xfId="27824"/>
    <cellStyle name="40% - Accent4 2 2 2 2 2 2 2 2 2 2" xfId="55838"/>
    <cellStyle name="40% - Accent4 2 2 2 2 2 2 2 2 3" xfId="41834"/>
    <cellStyle name="40% - Accent4 2 2 2 2 2 2 2 3" xfId="20821"/>
    <cellStyle name="40% - Accent4 2 2 2 2 2 2 2 3 2" xfId="48835"/>
    <cellStyle name="40% - Accent4 2 2 2 2 2 2 2 4" xfId="34831"/>
    <cellStyle name="40% - Accent4 2 2 2 2 2 2 3" xfId="10319"/>
    <cellStyle name="40% - Accent4 2 2 2 2 2 2 3 2" xfId="24323"/>
    <cellStyle name="40% - Accent4 2 2 2 2 2 2 3 2 2" xfId="52337"/>
    <cellStyle name="40% - Accent4 2 2 2 2 2 2 3 3" xfId="38333"/>
    <cellStyle name="40% - Accent4 2 2 2 2 2 2 4" xfId="17320"/>
    <cellStyle name="40% - Accent4 2 2 2 2 2 2 4 2" xfId="45334"/>
    <cellStyle name="40% - Accent4 2 2 2 2 2 2 5" xfId="31330"/>
    <cellStyle name="40% - Accent4 2 2 2 2 2 3" xfId="5061"/>
    <cellStyle name="40% - Accent4 2 2 2 2 2 3 2" xfId="12068"/>
    <cellStyle name="40% - Accent4 2 2 2 2 2 3 2 2" xfId="26072"/>
    <cellStyle name="40% - Accent4 2 2 2 2 2 3 2 2 2" xfId="54086"/>
    <cellStyle name="40% - Accent4 2 2 2 2 2 3 2 3" xfId="40082"/>
    <cellStyle name="40% - Accent4 2 2 2 2 2 3 3" xfId="19069"/>
    <cellStyle name="40% - Accent4 2 2 2 2 2 3 3 2" xfId="47083"/>
    <cellStyle name="40% - Accent4 2 2 2 2 2 3 4" xfId="33079"/>
    <cellStyle name="40% - Accent4 2 2 2 2 2 4" xfId="8567"/>
    <cellStyle name="40% - Accent4 2 2 2 2 2 4 2" xfId="22571"/>
    <cellStyle name="40% - Accent4 2 2 2 2 2 4 2 2" xfId="50585"/>
    <cellStyle name="40% - Accent4 2 2 2 2 2 4 3" xfId="36581"/>
    <cellStyle name="40% - Accent4 2 2 2 2 2 5" xfId="15568"/>
    <cellStyle name="40% - Accent4 2 2 2 2 2 5 2" xfId="43582"/>
    <cellStyle name="40% - Accent4 2 2 2 2 2 6" xfId="29578"/>
    <cellStyle name="40% - Accent4 2 2 2 2 3" xfId="2434"/>
    <cellStyle name="40% - Accent4 2 2 2 2 3 2" xfId="5938"/>
    <cellStyle name="40% - Accent4 2 2 2 2 3 2 2" xfId="12945"/>
    <cellStyle name="40% - Accent4 2 2 2 2 3 2 2 2" xfId="26949"/>
    <cellStyle name="40% - Accent4 2 2 2 2 3 2 2 2 2" xfId="54963"/>
    <cellStyle name="40% - Accent4 2 2 2 2 3 2 2 3" xfId="40959"/>
    <cellStyle name="40% - Accent4 2 2 2 2 3 2 3" xfId="19946"/>
    <cellStyle name="40% - Accent4 2 2 2 2 3 2 3 2" xfId="47960"/>
    <cellStyle name="40% - Accent4 2 2 2 2 3 2 4" xfId="33956"/>
    <cellStyle name="40% - Accent4 2 2 2 2 3 3" xfId="9444"/>
    <cellStyle name="40% - Accent4 2 2 2 2 3 3 2" xfId="23448"/>
    <cellStyle name="40% - Accent4 2 2 2 2 3 3 2 2" xfId="51462"/>
    <cellStyle name="40% - Accent4 2 2 2 2 3 3 3" xfId="37458"/>
    <cellStyle name="40% - Accent4 2 2 2 2 3 4" xfId="16445"/>
    <cellStyle name="40% - Accent4 2 2 2 2 3 4 2" xfId="44459"/>
    <cellStyle name="40% - Accent4 2 2 2 2 3 5" xfId="30455"/>
    <cellStyle name="40% - Accent4 2 2 2 2 4" xfId="4186"/>
    <cellStyle name="40% - Accent4 2 2 2 2 4 2" xfId="11193"/>
    <cellStyle name="40% - Accent4 2 2 2 2 4 2 2" xfId="25197"/>
    <cellStyle name="40% - Accent4 2 2 2 2 4 2 2 2" xfId="53211"/>
    <cellStyle name="40% - Accent4 2 2 2 2 4 2 3" xfId="39207"/>
    <cellStyle name="40% - Accent4 2 2 2 2 4 3" xfId="18194"/>
    <cellStyle name="40% - Accent4 2 2 2 2 4 3 2" xfId="46208"/>
    <cellStyle name="40% - Accent4 2 2 2 2 4 4" xfId="32204"/>
    <cellStyle name="40% - Accent4 2 2 2 2 5" xfId="7692"/>
    <cellStyle name="40% - Accent4 2 2 2 2 5 2" xfId="21696"/>
    <cellStyle name="40% - Accent4 2 2 2 2 5 2 2" xfId="49710"/>
    <cellStyle name="40% - Accent4 2 2 2 2 5 3" xfId="35706"/>
    <cellStyle name="40% - Accent4 2 2 2 2 6" xfId="14693"/>
    <cellStyle name="40% - Accent4 2 2 2 2 6 2" xfId="42707"/>
    <cellStyle name="40% - Accent4 2 2 2 2 7" xfId="28703"/>
    <cellStyle name="40% - Accent4 2 2 2 3" xfId="954"/>
    <cellStyle name="40% - Accent4 2 2 2 3 2" xfId="1832"/>
    <cellStyle name="40% - Accent4 2 2 2 3 2 2" xfId="3600"/>
    <cellStyle name="40% - Accent4 2 2 2 3 2 2 2" xfId="7104"/>
    <cellStyle name="40% - Accent4 2 2 2 3 2 2 2 2" xfId="14111"/>
    <cellStyle name="40% - Accent4 2 2 2 3 2 2 2 2 2" xfId="28115"/>
    <cellStyle name="40% - Accent4 2 2 2 3 2 2 2 2 2 2" xfId="56129"/>
    <cellStyle name="40% - Accent4 2 2 2 3 2 2 2 2 3" xfId="42125"/>
    <cellStyle name="40% - Accent4 2 2 2 3 2 2 2 3" xfId="21112"/>
    <cellStyle name="40% - Accent4 2 2 2 3 2 2 2 3 2" xfId="49126"/>
    <cellStyle name="40% - Accent4 2 2 2 3 2 2 2 4" xfId="35122"/>
    <cellStyle name="40% - Accent4 2 2 2 3 2 2 3" xfId="10610"/>
    <cellStyle name="40% - Accent4 2 2 2 3 2 2 3 2" xfId="24614"/>
    <cellStyle name="40% - Accent4 2 2 2 3 2 2 3 2 2" xfId="52628"/>
    <cellStyle name="40% - Accent4 2 2 2 3 2 2 3 3" xfId="38624"/>
    <cellStyle name="40% - Accent4 2 2 2 3 2 2 4" xfId="17611"/>
    <cellStyle name="40% - Accent4 2 2 2 3 2 2 4 2" xfId="45625"/>
    <cellStyle name="40% - Accent4 2 2 2 3 2 2 5" xfId="31621"/>
    <cellStyle name="40% - Accent4 2 2 2 3 2 3" xfId="5352"/>
    <cellStyle name="40% - Accent4 2 2 2 3 2 3 2" xfId="12359"/>
    <cellStyle name="40% - Accent4 2 2 2 3 2 3 2 2" xfId="26363"/>
    <cellStyle name="40% - Accent4 2 2 2 3 2 3 2 2 2" xfId="54377"/>
    <cellStyle name="40% - Accent4 2 2 2 3 2 3 2 3" xfId="40373"/>
    <cellStyle name="40% - Accent4 2 2 2 3 2 3 3" xfId="19360"/>
    <cellStyle name="40% - Accent4 2 2 2 3 2 3 3 2" xfId="47374"/>
    <cellStyle name="40% - Accent4 2 2 2 3 2 3 4" xfId="33370"/>
    <cellStyle name="40% - Accent4 2 2 2 3 2 4" xfId="8858"/>
    <cellStyle name="40% - Accent4 2 2 2 3 2 4 2" xfId="22862"/>
    <cellStyle name="40% - Accent4 2 2 2 3 2 4 2 2" xfId="50876"/>
    <cellStyle name="40% - Accent4 2 2 2 3 2 4 3" xfId="36872"/>
    <cellStyle name="40% - Accent4 2 2 2 3 2 5" xfId="15859"/>
    <cellStyle name="40% - Accent4 2 2 2 3 2 5 2" xfId="43873"/>
    <cellStyle name="40% - Accent4 2 2 2 3 2 6" xfId="29869"/>
    <cellStyle name="40% - Accent4 2 2 2 3 3" xfId="2725"/>
    <cellStyle name="40% - Accent4 2 2 2 3 3 2" xfId="6229"/>
    <cellStyle name="40% - Accent4 2 2 2 3 3 2 2" xfId="13236"/>
    <cellStyle name="40% - Accent4 2 2 2 3 3 2 2 2" xfId="27240"/>
    <cellStyle name="40% - Accent4 2 2 2 3 3 2 2 2 2" xfId="55254"/>
    <cellStyle name="40% - Accent4 2 2 2 3 3 2 2 3" xfId="41250"/>
    <cellStyle name="40% - Accent4 2 2 2 3 3 2 3" xfId="20237"/>
    <cellStyle name="40% - Accent4 2 2 2 3 3 2 3 2" xfId="48251"/>
    <cellStyle name="40% - Accent4 2 2 2 3 3 2 4" xfId="34247"/>
    <cellStyle name="40% - Accent4 2 2 2 3 3 3" xfId="9735"/>
    <cellStyle name="40% - Accent4 2 2 2 3 3 3 2" xfId="23739"/>
    <cellStyle name="40% - Accent4 2 2 2 3 3 3 2 2" xfId="51753"/>
    <cellStyle name="40% - Accent4 2 2 2 3 3 3 3" xfId="37749"/>
    <cellStyle name="40% - Accent4 2 2 2 3 3 4" xfId="16736"/>
    <cellStyle name="40% - Accent4 2 2 2 3 3 4 2" xfId="44750"/>
    <cellStyle name="40% - Accent4 2 2 2 3 3 5" xfId="30746"/>
    <cellStyle name="40% - Accent4 2 2 2 3 4" xfId="4477"/>
    <cellStyle name="40% - Accent4 2 2 2 3 4 2" xfId="11484"/>
    <cellStyle name="40% - Accent4 2 2 2 3 4 2 2" xfId="25488"/>
    <cellStyle name="40% - Accent4 2 2 2 3 4 2 2 2" xfId="53502"/>
    <cellStyle name="40% - Accent4 2 2 2 3 4 2 3" xfId="39498"/>
    <cellStyle name="40% - Accent4 2 2 2 3 4 3" xfId="18485"/>
    <cellStyle name="40% - Accent4 2 2 2 3 4 3 2" xfId="46499"/>
    <cellStyle name="40% - Accent4 2 2 2 3 4 4" xfId="32495"/>
    <cellStyle name="40% - Accent4 2 2 2 3 5" xfId="7983"/>
    <cellStyle name="40% - Accent4 2 2 2 3 5 2" xfId="21987"/>
    <cellStyle name="40% - Accent4 2 2 2 3 5 2 2" xfId="50001"/>
    <cellStyle name="40% - Accent4 2 2 2 3 5 3" xfId="35997"/>
    <cellStyle name="40% - Accent4 2 2 2 3 6" xfId="14984"/>
    <cellStyle name="40% - Accent4 2 2 2 3 6 2" xfId="42998"/>
    <cellStyle name="40% - Accent4 2 2 2 3 7" xfId="28994"/>
    <cellStyle name="40% - Accent4 2 2 2 4" xfId="1250"/>
    <cellStyle name="40% - Accent4 2 2 2 4 2" xfId="3018"/>
    <cellStyle name="40% - Accent4 2 2 2 4 2 2" xfId="6522"/>
    <cellStyle name="40% - Accent4 2 2 2 4 2 2 2" xfId="13529"/>
    <cellStyle name="40% - Accent4 2 2 2 4 2 2 2 2" xfId="27533"/>
    <cellStyle name="40% - Accent4 2 2 2 4 2 2 2 2 2" xfId="55547"/>
    <cellStyle name="40% - Accent4 2 2 2 4 2 2 2 3" xfId="41543"/>
    <cellStyle name="40% - Accent4 2 2 2 4 2 2 3" xfId="20530"/>
    <cellStyle name="40% - Accent4 2 2 2 4 2 2 3 2" xfId="48544"/>
    <cellStyle name="40% - Accent4 2 2 2 4 2 2 4" xfId="34540"/>
    <cellStyle name="40% - Accent4 2 2 2 4 2 3" xfId="10028"/>
    <cellStyle name="40% - Accent4 2 2 2 4 2 3 2" xfId="24032"/>
    <cellStyle name="40% - Accent4 2 2 2 4 2 3 2 2" xfId="52046"/>
    <cellStyle name="40% - Accent4 2 2 2 4 2 3 3" xfId="38042"/>
    <cellStyle name="40% - Accent4 2 2 2 4 2 4" xfId="17029"/>
    <cellStyle name="40% - Accent4 2 2 2 4 2 4 2" xfId="45043"/>
    <cellStyle name="40% - Accent4 2 2 2 4 2 5" xfId="31039"/>
    <cellStyle name="40% - Accent4 2 2 2 4 3" xfId="4770"/>
    <cellStyle name="40% - Accent4 2 2 2 4 3 2" xfId="11777"/>
    <cellStyle name="40% - Accent4 2 2 2 4 3 2 2" xfId="25781"/>
    <cellStyle name="40% - Accent4 2 2 2 4 3 2 2 2" xfId="53795"/>
    <cellStyle name="40% - Accent4 2 2 2 4 3 2 3" xfId="39791"/>
    <cellStyle name="40% - Accent4 2 2 2 4 3 3" xfId="18778"/>
    <cellStyle name="40% - Accent4 2 2 2 4 3 3 2" xfId="46792"/>
    <cellStyle name="40% - Accent4 2 2 2 4 3 4" xfId="32788"/>
    <cellStyle name="40% - Accent4 2 2 2 4 4" xfId="8276"/>
    <cellStyle name="40% - Accent4 2 2 2 4 4 2" xfId="22280"/>
    <cellStyle name="40% - Accent4 2 2 2 4 4 2 2" xfId="50294"/>
    <cellStyle name="40% - Accent4 2 2 2 4 4 3" xfId="36290"/>
    <cellStyle name="40% - Accent4 2 2 2 4 5" xfId="15277"/>
    <cellStyle name="40% - Accent4 2 2 2 4 5 2" xfId="43291"/>
    <cellStyle name="40% - Accent4 2 2 2 4 6" xfId="29287"/>
    <cellStyle name="40% - Accent4 2 2 2 5" xfId="2143"/>
    <cellStyle name="40% - Accent4 2 2 2 5 2" xfId="5647"/>
    <cellStyle name="40% - Accent4 2 2 2 5 2 2" xfId="12654"/>
    <cellStyle name="40% - Accent4 2 2 2 5 2 2 2" xfId="26658"/>
    <cellStyle name="40% - Accent4 2 2 2 5 2 2 2 2" xfId="54672"/>
    <cellStyle name="40% - Accent4 2 2 2 5 2 2 3" xfId="40668"/>
    <cellStyle name="40% - Accent4 2 2 2 5 2 3" xfId="19655"/>
    <cellStyle name="40% - Accent4 2 2 2 5 2 3 2" xfId="47669"/>
    <cellStyle name="40% - Accent4 2 2 2 5 2 4" xfId="33665"/>
    <cellStyle name="40% - Accent4 2 2 2 5 3" xfId="9153"/>
    <cellStyle name="40% - Accent4 2 2 2 5 3 2" xfId="23157"/>
    <cellStyle name="40% - Accent4 2 2 2 5 3 2 2" xfId="51171"/>
    <cellStyle name="40% - Accent4 2 2 2 5 3 3" xfId="37167"/>
    <cellStyle name="40% - Accent4 2 2 2 5 4" xfId="16154"/>
    <cellStyle name="40% - Accent4 2 2 2 5 4 2" xfId="44168"/>
    <cellStyle name="40% - Accent4 2 2 2 5 5" xfId="30164"/>
    <cellStyle name="40% - Accent4 2 2 2 6" xfId="3895"/>
    <cellStyle name="40% - Accent4 2 2 2 6 2" xfId="10902"/>
    <cellStyle name="40% - Accent4 2 2 2 6 2 2" xfId="24906"/>
    <cellStyle name="40% - Accent4 2 2 2 6 2 2 2" xfId="52920"/>
    <cellStyle name="40% - Accent4 2 2 2 6 2 3" xfId="38916"/>
    <cellStyle name="40% - Accent4 2 2 2 6 3" xfId="17903"/>
    <cellStyle name="40% - Accent4 2 2 2 6 3 2" xfId="45917"/>
    <cellStyle name="40% - Accent4 2 2 2 6 4" xfId="31913"/>
    <cellStyle name="40% - Accent4 2 2 2 7" xfId="7401"/>
    <cellStyle name="40% - Accent4 2 2 2 7 2" xfId="21405"/>
    <cellStyle name="40% - Accent4 2 2 2 7 2 2" xfId="49419"/>
    <cellStyle name="40% - Accent4 2 2 2 7 3" xfId="35415"/>
    <cellStyle name="40% - Accent4 2 2 2 8" xfId="14402"/>
    <cellStyle name="40% - Accent4 2 2 2 8 2" xfId="42416"/>
    <cellStyle name="40% - Accent4 2 2 2 9" xfId="28412"/>
    <cellStyle name="40% - Accent4 2 2 3" xfId="469"/>
    <cellStyle name="40% - Accent4 2 2 3 2" xfId="760"/>
    <cellStyle name="40% - Accent4 2 2 3 2 2" xfId="1638"/>
    <cellStyle name="40% - Accent4 2 2 3 2 2 2" xfId="3406"/>
    <cellStyle name="40% - Accent4 2 2 3 2 2 2 2" xfId="6910"/>
    <cellStyle name="40% - Accent4 2 2 3 2 2 2 2 2" xfId="13917"/>
    <cellStyle name="40% - Accent4 2 2 3 2 2 2 2 2 2" xfId="27921"/>
    <cellStyle name="40% - Accent4 2 2 3 2 2 2 2 2 2 2" xfId="55935"/>
    <cellStyle name="40% - Accent4 2 2 3 2 2 2 2 2 3" xfId="41931"/>
    <cellStyle name="40% - Accent4 2 2 3 2 2 2 2 3" xfId="20918"/>
    <cellStyle name="40% - Accent4 2 2 3 2 2 2 2 3 2" xfId="48932"/>
    <cellStyle name="40% - Accent4 2 2 3 2 2 2 2 4" xfId="34928"/>
    <cellStyle name="40% - Accent4 2 2 3 2 2 2 3" xfId="10416"/>
    <cellStyle name="40% - Accent4 2 2 3 2 2 2 3 2" xfId="24420"/>
    <cellStyle name="40% - Accent4 2 2 3 2 2 2 3 2 2" xfId="52434"/>
    <cellStyle name="40% - Accent4 2 2 3 2 2 2 3 3" xfId="38430"/>
    <cellStyle name="40% - Accent4 2 2 3 2 2 2 4" xfId="17417"/>
    <cellStyle name="40% - Accent4 2 2 3 2 2 2 4 2" xfId="45431"/>
    <cellStyle name="40% - Accent4 2 2 3 2 2 2 5" xfId="31427"/>
    <cellStyle name="40% - Accent4 2 2 3 2 2 3" xfId="5158"/>
    <cellStyle name="40% - Accent4 2 2 3 2 2 3 2" xfId="12165"/>
    <cellStyle name="40% - Accent4 2 2 3 2 2 3 2 2" xfId="26169"/>
    <cellStyle name="40% - Accent4 2 2 3 2 2 3 2 2 2" xfId="54183"/>
    <cellStyle name="40% - Accent4 2 2 3 2 2 3 2 3" xfId="40179"/>
    <cellStyle name="40% - Accent4 2 2 3 2 2 3 3" xfId="19166"/>
    <cellStyle name="40% - Accent4 2 2 3 2 2 3 3 2" xfId="47180"/>
    <cellStyle name="40% - Accent4 2 2 3 2 2 3 4" xfId="33176"/>
    <cellStyle name="40% - Accent4 2 2 3 2 2 4" xfId="8664"/>
    <cellStyle name="40% - Accent4 2 2 3 2 2 4 2" xfId="22668"/>
    <cellStyle name="40% - Accent4 2 2 3 2 2 4 2 2" xfId="50682"/>
    <cellStyle name="40% - Accent4 2 2 3 2 2 4 3" xfId="36678"/>
    <cellStyle name="40% - Accent4 2 2 3 2 2 5" xfId="15665"/>
    <cellStyle name="40% - Accent4 2 2 3 2 2 5 2" xfId="43679"/>
    <cellStyle name="40% - Accent4 2 2 3 2 2 6" xfId="29675"/>
    <cellStyle name="40% - Accent4 2 2 3 2 3" xfId="2531"/>
    <cellStyle name="40% - Accent4 2 2 3 2 3 2" xfId="6035"/>
    <cellStyle name="40% - Accent4 2 2 3 2 3 2 2" xfId="13042"/>
    <cellStyle name="40% - Accent4 2 2 3 2 3 2 2 2" xfId="27046"/>
    <cellStyle name="40% - Accent4 2 2 3 2 3 2 2 2 2" xfId="55060"/>
    <cellStyle name="40% - Accent4 2 2 3 2 3 2 2 3" xfId="41056"/>
    <cellStyle name="40% - Accent4 2 2 3 2 3 2 3" xfId="20043"/>
    <cellStyle name="40% - Accent4 2 2 3 2 3 2 3 2" xfId="48057"/>
    <cellStyle name="40% - Accent4 2 2 3 2 3 2 4" xfId="34053"/>
    <cellStyle name="40% - Accent4 2 2 3 2 3 3" xfId="9541"/>
    <cellStyle name="40% - Accent4 2 2 3 2 3 3 2" xfId="23545"/>
    <cellStyle name="40% - Accent4 2 2 3 2 3 3 2 2" xfId="51559"/>
    <cellStyle name="40% - Accent4 2 2 3 2 3 3 3" xfId="37555"/>
    <cellStyle name="40% - Accent4 2 2 3 2 3 4" xfId="16542"/>
    <cellStyle name="40% - Accent4 2 2 3 2 3 4 2" xfId="44556"/>
    <cellStyle name="40% - Accent4 2 2 3 2 3 5" xfId="30552"/>
    <cellStyle name="40% - Accent4 2 2 3 2 4" xfId="4283"/>
    <cellStyle name="40% - Accent4 2 2 3 2 4 2" xfId="11290"/>
    <cellStyle name="40% - Accent4 2 2 3 2 4 2 2" xfId="25294"/>
    <cellStyle name="40% - Accent4 2 2 3 2 4 2 2 2" xfId="53308"/>
    <cellStyle name="40% - Accent4 2 2 3 2 4 2 3" xfId="39304"/>
    <cellStyle name="40% - Accent4 2 2 3 2 4 3" xfId="18291"/>
    <cellStyle name="40% - Accent4 2 2 3 2 4 3 2" xfId="46305"/>
    <cellStyle name="40% - Accent4 2 2 3 2 4 4" xfId="32301"/>
    <cellStyle name="40% - Accent4 2 2 3 2 5" xfId="7789"/>
    <cellStyle name="40% - Accent4 2 2 3 2 5 2" xfId="21793"/>
    <cellStyle name="40% - Accent4 2 2 3 2 5 2 2" xfId="49807"/>
    <cellStyle name="40% - Accent4 2 2 3 2 5 3" xfId="35803"/>
    <cellStyle name="40% - Accent4 2 2 3 2 6" xfId="14790"/>
    <cellStyle name="40% - Accent4 2 2 3 2 6 2" xfId="42804"/>
    <cellStyle name="40% - Accent4 2 2 3 2 7" xfId="28800"/>
    <cellStyle name="40% - Accent4 2 2 3 3" xfId="1051"/>
    <cellStyle name="40% - Accent4 2 2 3 3 2" xfId="1929"/>
    <cellStyle name="40% - Accent4 2 2 3 3 2 2" xfId="3697"/>
    <cellStyle name="40% - Accent4 2 2 3 3 2 2 2" xfId="7201"/>
    <cellStyle name="40% - Accent4 2 2 3 3 2 2 2 2" xfId="14208"/>
    <cellStyle name="40% - Accent4 2 2 3 3 2 2 2 2 2" xfId="28212"/>
    <cellStyle name="40% - Accent4 2 2 3 3 2 2 2 2 2 2" xfId="56226"/>
    <cellStyle name="40% - Accent4 2 2 3 3 2 2 2 2 3" xfId="42222"/>
    <cellStyle name="40% - Accent4 2 2 3 3 2 2 2 3" xfId="21209"/>
    <cellStyle name="40% - Accent4 2 2 3 3 2 2 2 3 2" xfId="49223"/>
    <cellStyle name="40% - Accent4 2 2 3 3 2 2 2 4" xfId="35219"/>
    <cellStyle name="40% - Accent4 2 2 3 3 2 2 3" xfId="10707"/>
    <cellStyle name="40% - Accent4 2 2 3 3 2 2 3 2" xfId="24711"/>
    <cellStyle name="40% - Accent4 2 2 3 3 2 2 3 2 2" xfId="52725"/>
    <cellStyle name="40% - Accent4 2 2 3 3 2 2 3 3" xfId="38721"/>
    <cellStyle name="40% - Accent4 2 2 3 3 2 2 4" xfId="17708"/>
    <cellStyle name="40% - Accent4 2 2 3 3 2 2 4 2" xfId="45722"/>
    <cellStyle name="40% - Accent4 2 2 3 3 2 2 5" xfId="31718"/>
    <cellStyle name="40% - Accent4 2 2 3 3 2 3" xfId="5449"/>
    <cellStyle name="40% - Accent4 2 2 3 3 2 3 2" xfId="12456"/>
    <cellStyle name="40% - Accent4 2 2 3 3 2 3 2 2" xfId="26460"/>
    <cellStyle name="40% - Accent4 2 2 3 3 2 3 2 2 2" xfId="54474"/>
    <cellStyle name="40% - Accent4 2 2 3 3 2 3 2 3" xfId="40470"/>
    <cellStyle name="40% - Accent4 2 2 3 3 2 3 3" xfId="19457"/>
    <cellStyle name="40% - Accent4 2 2 3 3 2 3 3 2" xfId="47471"/>
    <cellStyle name="40% - Accent4 2 2 3 3 2 3 4" xfId="33467"/>
    <cellStyle name="40% - Accent4 2 2 3 3 2 4" xfId="8955"/>
    <cellStyle name="40% - Accent4 2 2 3 3 2 4 2" xfId="22959"/>
    <cellStyle name="40% - Accent4 2 2 3 3 2 4 2 2" xfId="50973"/>
    <cellStyle name="40% - Accent4 2 2 3 3 2 4 3" xfId="36969"/>
    <cellStyle name="40% - Accent4 2 2 3 3 2 5" xfId="15956"/>
    <cellStyle name="40% - Accent4 2 2 3 3 2 5 2" xfId="43970"/>
    <cellStyle name="40% - Accent4 2 2 3 3 2 6" xfId="29966"/>
    <cellStyle name="40% - Accent4 2 2 3 3 3" xfId="2822"/>
    <cellStyle name="40% - Accent4 2 2 3 3 3 2" xfId="6326"/>
    <cellStyle name="40% - Accent4 2 2 3 3 3 2 2" xfId="13333"/>
    <cellStyle name="40% - Accent4 2 2 3 3 3 2 2 2" xfId="27337"/>
    <cellStyle name="40% - Accent4 2 2 3 3 3 2 2 2 2" xfId="55351"/>
    <cellStyle name="40% - Accent4 2 2 3 3 3 2 2 3" xfId="41347"/>
    <cellStyle name="40% - Accent4 2 2 3 3 3 2 3" xfId="20334"/>
    <cellStyle name="40% - Accent4 2 2 3 3 3 2 3 2" xfId="48348"/>
    <cellStyle name="40% - Accent4 2 2 3 3 3 2 4" xfId="34344"/>
    <cellStyle name="40% - Accent4 2 2 3 3 3 3" xfId="9832"/>
    <cellStyle name="40% - Accent4 2 2 3 3 3 3 2" xfId="23836"/>
    <cellStyle name="40% - Accent4 2 2 3 3 3 3 2 2" xfId="51850"/>
    <cellStyle name="40% - Accent4 2 2 3 3 3 3 3" xfId="37846"/>
    <cellStyle name="40% - Accent4 2 2 3 3 3 4" xfId="16833"/>
    <cellStyle name="40% - Accent4 2 2 3 3 3 4 2" xfId="44847"/>
    <cellStyle name="40% - Accent4 2 2 3 3 3 5" xfId="30843"/>
    <cellStyle name="40% - Accent4 2 2 3 3 4" xfId="4574"/>
    <cellStyle name="40% - Accent4 2 2 3 3 4 2" xfId="11581"/>
    <cellStyle name="40% - Accent4 2 2 3 3 4 2 2" xfId="25585"/>
    <cellStyle name="40% - Accent4 2 2 3 3 4 2 2 2" xfId="53599"/>
    <cellStyle name="40% - Accent4 2 2 3 3 4 2 3" xfId="39595"/>
    <cellStyle name="40% - Accent4 2 2 3 3 4 3" xfId="18582"/>
    <cellStyle name="40% - Accent4 2 2 3 3 4 3 2" xfId="46596"/>
    <cellStyle name="40% - Accent4 2 2 3 3 4 4" xfId="32592"/>
    <cellStyle name="40% - Accent4 2 2 3 3 5" xfId="8080"/>
    <cellStyle name="40% - Accent4 2 2 3 3 5 2" xfId="22084"/>
    <cellStyle name="40% - Accent4 2 2 3 3 5 2 2" xfId="50098"/>
    <cellStyle name="40% - Accent4 2 2 3 3 5 3" xfId="36094"/>
    <cellStyle name="40% - Accent4 2 2 3 3 6" xfId="15081"/>
    <cellStyle name="40% - Accent4 2 2 3 3 6 2" xfId="43095"/>
    <cellStyle name="40% - Accent4 2 2 3 3 7" xfId="29091"/>
    <cellStyle name="40% - Accent4 2 2 3 4" xfId="1347"/>
    <cellStyle name="40% - Accent4 2 2 3 4 2" xfId="3115"/>
    <cellStyle name="40% - Accent4 2 2 3 4 2 2" xfId="6619"/>
    <cellStyle name="40% - Accent4 2 2 3 4 2 2 2" xfId="13626"/>
    <cellStyle name="40% - Accent4 2 2 3 4 2 2 2 2" xfId="27630"/>
    <cellStyle name="40% - Accent4 2 2 3 4 2 2 2 2 2" xfId="55644"/>
    <cellStyle name="40% - Accent4 2 2 3 4 2 2 2 3" xfId="41640"/>
    <cellStyle name="40% - Accent4 2 2 3 4 2 2 3" xfId="20627"/>
    <cellStyle name="40% - Accent4 2 2 3 4 2 2 3 2" xfId="48641"/>
    <cellStyle name="40% - Accent4 2 2 3 4 2 2 4" xfId="34637"/>
    <cellStyle name="40% - Accent4 2 2 3 4 2 3" xfId="10125"/>
    <cellStyle name="40% - Accent4 2 2 3 4 2 3 2" xfId="24129"/>
    <cellStyle name="40% - Accent4 2 2 3 4 2 3 2 2" xfId="52143"/>
    <cellStyle name="40% - Accent4 2 2 3 4 2 3 3" xfId="38139"/>
    <cellStyle name="40% - Accent4 2 2 3 4 2 4" xfId="17126"/>
    <cellStyle name="40% - Accent4 2 2 3 4 2 4 2" xfId="45140"/>
    <cellStyle name="40% - Accent4 2 2 3 4 2 5" xfId="31136"/>
    <cellStyle name="40% - Accent4 2 2 3 4 3" xfId="4867"/>
    <cellStyle name="40% - Accent4 2 2 3 4 3 2" xfId="11874"/>
    <cellStyle name="40% - Accent4 2 2 3 4 3 2 2" xfId="25878"/>
    <cellStyle name="40% - Accent4 2 2 3 4 3 2 2 2" xfId="53892"/>
    <cellStyle name="40% - Accent4 2 2 3 4 3 2 3" xfId="39888"/>
    <cellStyle name="40% - Accent4 2 2 3 4 3 3" xfId="18875"/>
    <cellStyle name="40% - Accent4 2 2 3 4 3 3 2" xfId="46889"/>
    <cellStyle name="40% - Accent4 2 2 3 4 3 4" xfId="32885"/>
    <cellStyle name="40% - Accent4 2 2 3 4 4" xfId="8373"/>
    <cellStyle name="40% - Accent4 2 2 3 4 4 2" xfId="22377"/>
    <cellStyle name="40% - Accent4 2 2 3 4 4 2 2" xfId="50391"/>
    <cellStyle name="40% - Accent4 2 2 3 4 4 3" xfId="36387"/>
    <cellStyle name="40% - Accent4 2 2 3 4 5" xfId="15374"/>
    <cellStyle name="40% - Accent4 2 2 3 4 5 2" xfId="43388"/>
    <cellStyle name="40% - Accent4 2 2 3 4 6" xfId="29384"/>
    <cellStyle name="40% - Accent4 2 2 3 5" xfId="2240"/>
    <cellStyle name="40% - Accent4 2 2 3 5 2" xfId="5744"/>
    <cellStyle name="40% - Accent4 2 2 3 5 2 2" xfId="12751"/>
    <cellStyle name="40% - Accent4 2 2 3 5 2 2 2" xfId="26755"/>
    <cellStyle name="40% - Accent4 2 2 3 5 2 2 2 2" xfId="54769"/>
    <cellStyle name="40% - Accent4 2 2 3 5 2 2 3" xfId="40765"/>
    <cellStyle name="40% - Accent4 2 2 3 5 2 3" xfId="19752"/>
    <cellStyle name="40% - Accent4 2 2 3 5 2 3 2" xfId="47766"/>
    <cellStyle name="40% - Accent4 2 2 3 5 2 4" xfId="33762"/>
    <cellStyle name="40% - Accent4 2 2 3 5 3" xfId="9250"/>
    <cellStyle name="40% - Accent4 2 2 3 5 3 2" xfId="23254"/>
    <cellStyle name="40% - Accent4 2 2 3 5 3 2 2" xfId="51268"/>
    <cellStyle name="40% - Accent4 2 2 3 5 3 3" xfId="37264"/>
    <cellStyle name="40% - Accent4 2 2 3 5 4" xfId="16251"/>
    <cellStyle name="40% - Accent4 2 2 3 5 4 2" xfId="44265"/>
    <cellStyle name="40% - Accent4 2 2 3 5 5" xfId="30261"/>
    <cellStyle name="40% - Accent4 2 2 3 6" xfId="3992"/>
    <cellStyle name="40% - Accent4 2 2 3 6 2" xfId="10999"/>
    <cellStyle name="40% - Accent4 2 2 3 6 2 2" xfId="25003"/>
    <cellStyle name="40% - Accent4 2 2 3 6 2 2 2" xfId="53017"/>
    <cellStyle name="40% - Accent4 2 2 3 6 2 3" xfId="39013"/>
    <cellStyle name="40% - Accent4 2 2 3 6 3" xfId="18000"/>
    <cellStyle name="40% - Accent4 2 2 3 6 3 2" xfId="46014"/>
    <cellStyle name="40% - Accent4 2 2 3 6 4" xfId="32010"/>
    <cellStyle name="40% - Accent4 2 2 3 7" xfId="7498"/>
    <cellStyle name="40% - Accent4 2 2 3 7 2" xfId="21502"/>
    <cellStyle name="40% - Accent4 2 2 3 7 2 2" xfId="49516"/>
    <cellStyle name="40% - Accent4 2 2 3 7 3" xfId="35512"/>
    <cellStyle name="40% - Accent4 2 2 3 8" xfId="14499"/>
    <cellStyle name="40% - Accent4 2 2 3 8 2" xfId="42513"/>
    <cellStyle name="40% - Accent4 2 2 3 9" xfId="28509"/>
    <cellStyle name="40% - Accent4 2 2 4" xfId="566"/>
    <cellStyle name="40% - Accent4 2 2 4 2" xfId="1444"/>
    <cellStyle name="40% - Accent4 2 2 4 2 2" xfId="3212"/>
    <cellStyle name="40% - Accent4 2 2 4 2 2 2" xfId="6716"/>
    <cellStyle name="40% - Accent4 2 2 4 2 2 2 2" xfId="13723"/>
    <cellStyle name="40% - Accent4 2 2 4 2 2 2 2 2" xfId="27727"/>
    <cellStyle name="40% - Accent4 2 2 4 2 2 2 2 2 2" xfId="55741"/>
    <cellStyle name="40% - Accent4 2 2 4 2 2 2 2 3" xfId="41737"/>
    <cellStyle name="40% - Accent4 2 2 4 2 2 2 3" xfId="20724"/>
    <cellStyle name="40% - Accent4 2 2 4 2 2 2 3 2" xfId="48738"/>
    <cellStyle name="40% - Accent4 2 2 4 2 2 2 4" xfId="34734"/>
    <cellStyle name="40% - Accent4 2 2 4 2 2 3" xfId="10222"/>
    <cellStyle name="40% - Accent4 2 2 4 2 2 3 2" xfId="24226"/>
    <cellStyle name="40% - Accent4 2 2 4 2 2 3 2 2" xfId="52240"/>
    <cellStyle name="40% - Accent4 2 2 4 2 2 3 3" xfId="38236"/>
    <cellStyle name="40% - Accent4 2 2 4 2 2 4" xfId="17223"/>
    <cellStyle name="40% - Accent4 2 2 4 2 2 4 2" xfId="45237"/>
    <cellStyle name="40% - Accent4 2 2 4 2 2 5" xfId="31233"/>
    <cellStyle name="40% - Accent4 2 2 4 2 3" xfId="4964"/>
    <cellStyle name="40% - Accent4 2 2 4 2 3 2" xfId="11971"/>
    <cellStyle name="40% - Accent4 2 2 4 2 3 2 2" xfId="25975"/>
    <cellStyle name="40% - Accent4 2 2 4 2 3 2 2 2" xfId="53989"/>
    <cellStyle name="40% - Accent4 2 2 4 2 3 2 3" xfId="39985"/>
    <cellStyle name="40% - Accent4 2 2 4 2 3 3" xfId="18972"/>
    <cellStyle name="40% - Accent4 2 2 4 2 3 3 2" xfId="46986"/>
    <cellStyle name="40% - Accent4 2 2 4 2 3 4" xfId="32982"/>
    <cellStyle name="40% - Accent4 2 2 4 2 4" xfId="8470"/>
    <cellStyle name="40% - Accent4 2 2 4 2 4 2" xfId="22474"/>
    <cellStyle name="40% - Accent4 2 2 4 2 4 2 2" xfId="50488"/>
    <cellStyle name="40% - Accent4 2 2 4 2 4 3" xfId="36484"/>
    <cellStyle name="40% - Accent4 2 2 4 2 5" xfId="15471"/>
    <cellStyle name="40% - Accent4 2 2 4 2 5 2" xfId="43485"/>
    <cellStyle name="40% - Accent4 2 2 4 2 6" xfId="29481"/>
    <cellStyle name="40% - Accent4 2 2 4 3" xfId="2337"/>
    <cellStyle name="40% - Accent4 2 2 4 3 2" xfId="5841"/>
    <cellStyle name="40% - Accent4 2 2 4 3 2 2" xfId="12848"/>
    <cellStyle name="40% - Accent4 2 2 4 3 2 2 2" xfId="26852"/>
    <cellStyle name="40% - Accent4 2 2 4 3 2 2 2 2" xfId="54866"/>
    <cellStyle name="40% - Accent4 2 2 4 3 2 2 3" xfId="40862"/>
    <cellStyle name="40% - Accent4 2 2 4 3 2 3" xfId="19849"/>
    <cellStyle name="40% - Accent4 2 2 4 3 2 3 2" xfId="47863"/>
    <cellStyle name="40% - Accent4 2 2 4 3 2 4" xfId="33859"/>
    <cellStyle name="40% - Accent4 2 2 4 3 3" xfId="9347"/>
    <cellStyle name="40% - Accent4 2 2 4 3 3 2" xfId="23351"/>
    <cellStyle name="40% - Accent4 2 2 4 3 3 2 2" xfId="51365"/>
    <cellStyle name="40% - Accent4 2 2 4 3 3 3" xfId="37361"/>
    <cellStyle name="40% - Accent4 2 2 4 3 4" xfId="16348"/>
    <cellStyle name="40% - Accent4 2 2 4 3 4 2" xfId="44362"/>
    <cellStyle name="40% - Accent4 2 2 4 3 5" xfId="30358"/>
    <cellStyle name="40% - Accent4 2 2 4 4" xfId="4089"/>
    <cellStyle name="40% - Accent4 2 2 4 4 2" xfId="11096"/>
    <cellStyle name="40% - Accent4 2 2 4 4 2 2" xfId="25100"/>
    <cellStyle name="40% - Accent4 2 2 4 4 2 2 2" xfId="53114"/>
    <cellStyle name="40% - Accent4 2 2 4 4 2 3" xfId="39110"/>
    <cellStyle name="40% - Accent4 2 2 4 4 3" xfId="18097"/>
    <cellStyle name="40% - Accent4 2 2 4 4 3 2" xfId="46111"/>
    <cellStyle name="40% - Accent4 2 2 4 4 4" xfId="32107"/>
    <cellStyle name="40% - Accent4 2 2 4 5" xfId="7595"/>
    <cellStyle name="40% - Accent4 2 2 4 5 2" xfId="21599"/>
    <cellStyle name="40% - Accent4 2 2 4 5 2 2" xfId="49613"/>
    <cellStyle name="40% - Accent4 2 2 4 5 3" xfId="35609"/>
    <cellStyle name="40% - Accent4 2 2 4 6" xfId="14596"/>
    <cellStyle name="40% - Accent4 2 2 4 6 2" xfId="42610"/>
    <cellStyle name="40% - Accent4 2 2 4 7" xfId="28606"/>
    <cellStyle name="40% - Accent4 2 2 5" xfId="857"/>
    <cellStyle name="40% - Accent4 2 2 5 2" xfId="1735"/>
    <cellStyle name="40% - Accent4 2 2 5 2 2" xfId="3503"/>
    <cellStyle name="40% - Accent4 2 2 5 2 2 2" xfId="7007"/>
    <cellStyle name="40% - Accent4 2 2 5 2 2 2 2" xfId="14014"/>
    <cellStyle name="40% - Accent4 2 2 5 2 2 2 2 2" xfId="28018"/>
    <cellStyle name="40% - Accent4 2 2 5 2 2 2 2 2 2" xfId="56032"/>
    <cellStyle name="40% - Accent4 2 2 5 2 2 2 2 3" xfId="42028"/>
    <cellStyle name="40% - Accent4 2 2 5 2 2 2 3" xfId="21015"/>
    <cellStyle name="40% - Accent4 2 2 5 2 2 2 3 2" xfId="49029"/>
    <cellStyle name="40% - Accent4 2 2 5 2 2 2 4" xfId="35025"/>
    <cellStyle name="40% - Accent4 2 2 5 2 2 3" xfId="10513"/>
    <cellStyle name="40% - Accent4 2 2 5 2 2 3 2" xfId="24517"/>
    <cellStyle name="40% - Accent4 2 2 5 2 2 3 2 2" xfId="52531"/>
    <cellStyle name="40% - Accent4 2 2 5 2 2 3 3" xfId="38527"/>
    <cellStyle name="40% - Accent4 2 2 5 2 2 4" xfId="17514"/>
    <cellStyle name="40% - Accent4 2 2 5 2 2 4 2" xfId="45528"/>
    <cellStyle name="40% - Accent4 2 2 5 2 2 5" xfId="31524"/>
    <cellStyle name="40% - Accent4 2 2 5 2 3" xfId="5255"/>
    <cellStyle name="40% - Accent4 2 2 5 2 3 2" xfId="12262"/>
    <cellStyle name="40% - Accent4 2 2 5 2 3 2 2" xfId="26266"/>
    <cellStyle name="40% - Accent4 2 2 5 2 3 2 2 2" xfId="54280"/>
    <cellStyle name="40% - Accent4 2 2 5 2 3 2 3" xfId="40276"/>
    <cellStyle name="40% - Accent4 2 2 5 2 3 3" xfId="19263"/>
    <cellStyle name="40% - Accent4 2 2 5 2 3 3 2" xfId="47277"/>
    <cellStyle name="40% - Accent4 2 2 5 2 3 4" xfId="33273"/>
    <cellStyle name="40% - Accent4 2 2 5 2 4" xfId="8761"/>
    <cellStyle name="40% - Accent4 2 2 5 2 4 2" xfId="22765"/>
    <cellStyle name="40% - Accent4 2 2 5 2 4 2 2" xfId="50779"/>
    <cellStyle name="40% - Accent4 2 2 5 2 4 3" xfId="36775"/>
    <cellStyle name="40% - Accent4 2 2 5 2 5" xfId="15762"/>
    <cellStyle name="40% - Accent4 2 2 5 2 5 2" xfId="43776"/>
    <cellStyle name="40% - Accent4 2 2 5 2 6" xfId="29772"/>
    <cellStyle name="40% - Accent4 2 2 5 3" xfId="2628"/>
    <cellStyle name="40% - Accent4 2 2 5 3 2" xfId="6132"/>
    <cellStyle name="40% - Accent4 2 2 5 3 2 2" xfId="13139"/>
    <cellStyle name="40% - Accent4 2 2 5 3 2 2 2" xfId="27143"/>
    <cellStyle name="40% - Accent4 2 2 5 3 2 2 2 2" xfId="55157"/>
    <cellStyle name="40% - Accent4 2 2 5 3 2 2 3" xfId="41153"/>
    <cellStyle name="40% - Accent4 2 2 5 3 2 3" xfId="20140"/>
    <cellStyle name="40% - Accent4 2 2 5 3 2 3 2" xfId="48154"/>
    <cellStyle name="40% - Accent4 2 2 5 3 2 4" xfId="34150"/>
    <cellStyle name="40% - Accent4 2 2 5 3 3" xfId="9638"/>
    <cellStyle name="40% - Accent4 2 2 5 3 3 2" xfId="23642"/>
    <cellStyle name="40% - Accent4 2 2 5 3 3 2 2" xfId="51656"/>
    <cellStyle name="40% - Accent4 2 2 5 3 3 3" xfId="37652"/>
    <cellStyle name="40% - Accent4 2 2 5 3 4" xfId="16639"/>
    <cellStyle name="40% - Accent4 2 2 5 3 4 2" xfId="44653"/>
    <cellStyle name="40% - Accent4 2 2 5 3 5" xfId="30649"/>
    <cellStyle name="40% - Accent4 2 2 5 4" xfId="4380"/>
    <cellStyle name="40% - Accent4 2 2 5 4 2" xfId="11387"/>
    <cellStyle name="40% - Accent4 2 2 5 4 2 2" xfId="25391"/>
    <cellStyle name="40% - Accent4 2 2 5 4 2 2 2" xfId="53405"/>
    <cellStyle name="40% - Accent4 2 2 5 4 2 3" xfId="39401"/>
    <cellStyle name="40% - Accent4 2 2 5 4 3" xfId="18388"/>
    <cellStyle name="40% - Accent4 2 2 5 4 3 2" xfId="46402"/>
    <cellStyle name="40% - Accent4 2 2 5 4 4" xfId="32398"/>
    <cellStyle name="40% - Accent4 2 2 5 5" xfId="7886"/>
    <cellStyle name="40% - Accent4 2 2 5 5 2" xfId="21890"/>
    <cellStyle name="40% - Accent4 2 2 5 5 2 2" xfId="49904"/>
    <cellStyle name="40% - Accent4 2 2 5 5 3" xfId="35900"/>
    <cellStyle name="40% - Accent4 2 2 5 6" xfId="14887"/>
    <cellStyle name="40% - Accent4 2 2 5 6 2" xfId="42901"/>
    <cellStyle name="40% - Accent4 2 2 5 7" xfId="28897"/>
    <cellStyle name="40% - Accent4 2 2 6" xfId="1153"/>
    <cellStyle name="40% - Accent4 2 2 6 2" xfId="2921"/>
    <cellStyle name="40% - Accent4 2 2 6 2 2" xfId="6425"/>
    <cellStyle name="40% - Accent4 2 2 6 2 2 2" xfId="13432"/>
    <cellStyle name="40% - Accent4 2 2 6 2 2 2 2" xfId="27436"/>
    <cellStyle name="40% - Accent4 2 2 6 2 2 2 2 2" xfId="55450"/>
    <cellStyle name="40% - Accent4 2 2 6 2 2 2 3" xfId="41446"/>
    <cellStyle name="40% - Accent4 2 2 6 2 2 3" xfId="20433"/>
    <cellStyle name="40% - Accent4 2 2 6 2 2 3 2" xfId="48447"/>
    <cellStyle name="40% - Accent4 2 2 6 2 2 4" xfId="34443"/>
    <cellStyle name="40% - Accent4 2 2 6 2 3" xfId="9931"/>
    <cellStyle name="40% - Accent4 2 2 6 2 3 2" xfId="23935"/>
    <cellStyle name="40% - Accent4 2 2 6 2 3 2 2" xfId="51949"/>
    <cellStyle name="40% - Accent4 2 2 6 2 3 3" xfId="37945"/>
    <cellStyle name="40% - Accent4 2 2 6 2 4" xfId="16932"/>
    <cellStyle name="40% - Accent4 2 2 6 2 4 2" xfId="44946"/>
    <cellStyle name="40% - Accent4 2 2 6 2 5" xfId="30942"/>
    <cellStyle name="40% - Accent4 2 2 6 3" xfId="4673"/>
    <cellStyle name="40% - Accent4 2 2 6 3 2" xfId="11680"/>
    <cellStyle name="40% - Accent4 2 2 6 3 2 2" xfId="25684"/>
    <cellStyle name="40% - Accent4 2 2 6 3 2 2 2" xfId="53698"/>
    <cellStyle name="40% - Accent4 2 2 6 3 2 3" xfId="39694"/>
    <cellStyle name="40% - Accent4 2 2 6 3 3" xfId="18681"/>
    <cellStyle name="40% - Accent4 2 2 6 3 3 2" xfId="46695"/>
    <cellStyle name="40% - Accent4 2 2 6 3 4" xfId="32691"/>
    <cellStyle name="40% - Accent4 2 2 6 4" xfId="8179"/>
    <cellStyle name="40% - Accent4 2 2 6 4 2" xfId="22183"/>
    <cellStyle name="40% - Accent4 2 2 6 4 2 2" xfId="50197"/>
    <cellStyle name="40% - Accent4 2 2 6 4 3" xfId="36193"/>
    <cellStyle name="40% - Accent4 2 2 6 5" xfId="15180"/>
    <cellStyle name="40% - Accent4 2 2 6 5 2" xfId="43194"/>
    <cellStyle name="40% - Accent4 2 2 6 6" xfId="29190"/>
    <cellStyle name="40% - Accent4 2 2 7" xfId="2042"/>
    <cellStyle name="40% - Accent4 2 2 7 2" xfId="5550"/>
    <cellStyle name="40% - Accent4 2 2 7 2 2" xfId="12557"/>
    <cellStyle name="40% - Accent4 2 2 7 2 2 2" xfId="26561"/>
    <cellStyle name="40% - Accent4 2 2 7 2 2 2 2" xfId="54575"/>
    <cellStyle name="40% - Accent4 2 2 7 2 2 3" xfId="40571"/>
    <cellStyle name="40% - Accent4 2 2 7 2 3" xfId="19558"/>
    <cellStyle name="40% - Accent4 2 2 7 2 3 2" xfId="47572"/>
    <cellStyle name="40% - Accent4 2 2 7 2 4" xfId="33568"/>
    <cellStyle name="40% - Accent4 2 2 7 3" xfId="9056"/>
    <cellStyle name="40% - Accent4 2 2 7 3 2" xfId="23060"/>
    <cellStyle name="40% - Accent4 2 2 7 3 2 2" xfId="51074"/>
    <cellStyle name="40% - Accent4 2 2 7 3 3" xfId="37070"/>
    <cellStyle name="40% - Accent4 2 2 7 4" xfId="16057"/>
    <cellStyle name="40% - Accent4 2 2 7 4 2" xfId="44071"/>
    <cellStyle name="40% - Accent4 2 2 7 5" xfId="30067"/>
    <cellStyle name="40% - Accent4 2 2 8" xfId="3798"/>
    <cellStyle name="40% - Accent4 2 2 8 2" xfId="10805"/>
    <cellStyle name="40% - Accent4 2 2 8 2 2" xfId="24809"/>
    <cellStyle name="40% - Accent4 2 2 8 2 2 2" xfId="52823"/>
    <cellStyle name="40% - Accent4 2 2 8 2 3" xfId="38819"/>
    <cellStyle name="40% - Accent4 2 2 8 3" xfId="17806"/>
    <cellStyle name="40% - Accent4 2 2 8 3 2" xfId="45820"/>
    <cellStyle name="40% - Accent4 2 2 8 4" xfId="31816"/>
    <cellStyle name="40% - Accent4 2 2 9" xfId="7304"/>
    <cellStyle name="40% - Accent4 2 2 9 2" xfId="21308"/>
    <cellStyle name="40% - Accent4 2 2 9 2 2" xfId="49322"/>
    <cellStyle name="40% - Accent4 2 2 9 3" xfId="35318"/>
    <cellStyle name="40% - Accent4 2 3" xfId="321"/>
    <cellStyle name="40% - Accent4 2 3 2" xfId="614"/>
    <cellStyle name="40% - Accent4 2 3 2 2" xfId="1492"/>
    <cellStyle name="40% - Accent4 2 3 2 2 2" xfId="3260"/>
    <cellStyle name="40% - Accent4 2 3 2 2 2 2" xfId="6764"/>
    <cellStyle name="40% - Accent4 2 3 2 2 2 2 2" xfId="13771"/>
    <cellStyle name="40% - Accent4 2 3 2 2 2 2 2 2" xfId="27775"/>
    <cellStyle name="40% - Accent4 2 3 2 2 2 2 2 2 2" xfId="55789"/>
    <cellStyle name="40% - Accent4 2 3 2 2 2 2 2 3" xfId="41785"/>
    <cellStyle name="40% - Accent4 2 3 2 2 2 2 3" xfId="20772"/>
    <cellStyle name="40% - Accent4 2 3 2 2 2 2 3 2" xfId="48786"/>
    <cellStyle name="40% - Accent4 2 3 2 2 2 2 4" xfId="34782"/>
    <cellStyle name="40% - Accent4 2 3 2 2 2 3" xfId="10270"/>
    <cellStyle name="40% - Accent4 2 3 2 2 2 3 2" xfId="24274"/>
    <cellStyle name="40% - Accent4 2 3 2 2 2 3 2 2" xfId="52288"/>
    <cellStyle name="40% - Accent4 2 3 2 2 2 3 3" xfId="38284"/>
    <cellStyle name="40% - Accent4 2 3 2 2 2 4" xfId="17271"/>
    <cellStyle name="40% - Accent4 2 3 2 2 2 4 2" xfId="45285"/>
    <cellStyle name="40% - Accent4 2 3 2 2 2 5" xfId="31281"/>
    <cellStyle name="40% - Accent4 2 3 2 2 3" xfId="5012"/>
    <cellStyle name="40% - Accent4 2 3 2 2 3 2" xfId="12019"/>
    <cellStyle name="40% - Accent4 2 3 2 2 3 2 2" xfId="26023"/>
    <cellStyle name="40% - Accent4 2 3 2 2 3 2 2 2" xfId="54037"/>
    <cellStyle name="40% - Accent4 2 3 2 2 3 2 3" xfId="40033"/>
    <cellStyle name="40% - Accent4 2 3 2 2 3 3" xfId="19020"/>
    <cellStyle name="40% - Accent4 2 3 2 2 3 3 2" xfId="47034"/>
    <cellStyle name="40% - Accent4 2 3 2 2 3 4" xfId="33030"/>
    <cellStyle name="40% - Accent4 2 3 2 2 4" xfId="8518"/>
    <cellStyle name="40% - Accent4 2 3 2 2 4 2" xfId="22522"/>
    <cellStyle name="40% - Accent4 2 3 2 2 4 2 2" xfId="50536"/>
    <cellStyle name="40% - Accent4 2 3 2 2 4 3" xfId="36532"/>
    <cellStyle name="40% - Accent4 2 3 2 2 5" xfId="15519"/>
    <cellStyle name="40% - Accent4 2 3 2 2 5 2" xfId="43533"/>
    <cellStyle name="40% - Accent4 2 3 2 2 6" xfId="29529"/>
    <cellStyle name="40% - Accent4 2 3 2 3" xfId="2385"/>
    <cellStyle name="40% - Accent4 2 3 2 3 2" xfId="5889"/>
    <cellStyle name="40% - Accent4 2 3 2 3 2 2" xfId="12896"/>
    <cellStyle name="40% - Accent4 2 3 2 3 2 2 2" xfId="26900"/>
    <cellStyle name="40% - Accent4 2 3 2 3 2 2 2 2" xfId="54914"/>
    <cellStyle name="40% - Accent4 2 3 2 3 2 2 3" xfId="40910"/>
    <cellStyle name="40% - Accent4 2 3 2 3 2 3" xfId="19897"/>
    <cellStyle name="40% - Accent4 2 3 2 3 2 3 2" xfId="47911"/>
    <cellStyle name="40% - Accent4 2 3 2 3 2 4" xfId="33907"/>
    <cellStyle name="40% - Accent4 2 3 2 3 3" xfId="9395"/>
    <cellStyle name="40% - Accent4 2 3 2 3 3 2" xfId="23399"/>
    <cellStyle name="40% - Accent4 2 3 2 3 3 2 2" xfId="51413"/>
    <cellStyle name="40% - Accent4 2 3 2 3 3 3" xfId="37409"/>
    <cellStyle name="40% - Accent4 2 3 2 3 4" xfId="16396"/>
    <cellStyle name="40% - Accent4 2 3 2 3 4 2" xfId="44410"/>
    <cellStyle name="40% - Accent4 2 3 2 3 5" xfId="30406"/>
    <cellStyle name="40% - Accent4 2 3 2 4" xfId="4137"/>
    <cellStyle name="40% - Accent4 2 3 2 4 2" xfId="11144"/>
    <cellStyle name="40% - Accent4 2 3 2 4 2 2" xfId="25148"/>
    <cellStyle name="40% - Accent4 2 3 2 4 2 2 2" xfId="53162"/>
    <cellStyle name="40% - Accent4 2 3 2 4 2 3" xfId="39158"/>
    <cellStyle name="40% - Accent4 2 3 2 4 3" xfId="18145"/>
    <cellStyle name="40% - Accent4 2 3 2 4 3 2" xfId="46159"/>
    <cellStyle name="40% - Accent4 2 3 2 4 4" xfId="32155"/>
    <cellStyle name="40% - Accent4 2 3 2 5" xfId="7643"/>
    <cellStyle name="40% - Accent4 2 3 2 5 2" xfId="21647"/>
    <cellStyle name="40% - Accent4 2 3 2 5 2 2" xfId="49661"/>
    <cellStyle name="40% - Accent4 2 3 2 5 3" xfId="35657"/>
    <cellStyle name="40% - Accent4 2 3 2 6" xfId="14644"/>
    <cellStyle name="40% - Accent4 2 3 2 6 2" xfId="42658"/>
    <cellStyle name="40% - Accent4 2 3 2 7" xfId="28654"/>
    <cellStyle name="40% - Accent4 2 3 3" xfId="905"/>
    <cellStyle name="40% - Accent4 2 3 3 2" xfId="1783"/>
    <cellStyle name="40% - Accent4 2 3 3 2 2" xfId="3551"/>
    <cellStyle name="40% - Accent4 2 3 3 2 2 2" xfId="7055"/>
    <cellStyle name="40% - Accent4 2 3 3 2 2 2 2" xfId="14062"/>
    <cellStyle name="40% - Accent4 2 3 3 2 2 2 2 2" xfId="28066"/>
    <cellStyle name="40% - Accent4 2 3 3 2 2 2 2 2 2" xfId="56080"/>
    <cellStyle name="40% - Accent4 2 3 3 2 2 2 2 3" xfId="42076"/>
    <cellStyle name="40% - Accent4 2 3 3 2 2 2 3" xfId="21063"/>
    <cellStyle name="40% - Accent4 2 3 3 2 2 2 3 2" xfId="49077"/>
    <cellStyle name="40% - Accent4 2 3 3 2 2 2 4" xfId="35073"/>
    <cellStyle name="40% - Accent4 2 3 3 2 2 3" xfId="10561"/>
    <cellStyle name="40% - Accent4 2 3 3 2 2 3 2" xfId="24565"/>
    <cellStyle name="40% - Accent4 2 3 3 2 2 3 2 2" xfId="52579"/>
    <cellStyle name="40% - Accent4 2 3 3 2 2 3 3" xfId="38575"/>
    <cellStyle name="40% - Accent4 2 3 3 2 2 4" xfId="17562"/>
    <cellStyle name="40% - Accent4 2 3 3 2 2 4 2" xfId="45576"/>
    <cellStyle name="40% - Accent4 2 3 3 2 2 5" xfId="31572"/>
    <cellStyle name="40% - Accent4 2 3 3 2 3" xfId="5303"/>
    <cellStyle name="40% - Accent4 2 3 3 2 3 2" xfId="12310"/>
    <cellStyle name="40% - Accent4 2 3 3 2 3 2 2" xfId="26314"/>
    <cellStyle name="40% - Accent4 2 3 3 2 3 2 2 2" xfId="54328"/>
    <cellStyle name="40% - Accent4 2 3 3 2 3 2 3" xfId="40324"/>
    <cellStyle name="40% - Accent4 2 3 3 2 3 3" xfId="19311"/>
    <cellStyle name="40% - Accent4 2 3 3 2 3 3 2" xfId="47325"/>
    <cellStyle name="40% - Accent4 2 3 3 2 3 4" xfId="33321"/>
    <cellStyle name="40% - Accent4 2 3 3 2 4" xfId="8809"/>
    <cellStyle name="40% - Accent4 2 3 3 2 4 2" xfId="22813"/>
    <cellStyle name="40% - Accent4 2 3 3 2 4 2 2" xfId="50827"/>
    <cellStyle name="40% - Accent4 2 3 3 2 4 3" xfId="36823"/>
    <cellStyle name="40% - Accent4 2 3 3 2 5" xfId="15810"/>
    <cellStyle name="40% - Accent4 2 3 3 2 5 2" xfId="43824"/>
    <cellStyle name="40% - Accent4 2 3 3 2 6" xfId="29820"/>
    <cellStyle name="40% - Accent4 2 3 3 3" xfId="2676"/>
    <cellStyle name="40% - Accent4 2 3 3 3 2" xfId="6180"/>
    <cellStyle name="40% - Accent4 2 3 3 3 2 2" xfId="13187"/>
    <cellStyle name="40% - Accent4 2 3 3 3 2 2 2" xfId="27191"/>
    <cellStyle name="40% - Accent4 2 3 3 3 2 2 2 2" xfId="55205"/>
    <cellStyle name="40% - Accent4 2 3 3 3 2 2 3" xfId="41201"/>
    <cellStyle name="40% - Accent4 2 3 3 3 2 3" xfId="20188"/>
    <cellStyle name="40% - Accent4 2 3 3 3 2 3 2" xfId="48202"/>
    <cellStyle name="40% - Accent4 2 3 3 3 2 4" xfId="34198"/>
    <cellStyle name="40% - Accent4 2 3 3 3 3" xfId="9686"/>
    <cellStyle name="40% - Accent4 2 3 3 3 3 2" xfId="23690"/>
    <cellStyle name="40% - Accent4 2 3 3 3 3 2 2" xfId="51704"/>
    <cellStyle name="40% - Accent4 2 3 3 3 3 3" xfId="37700"/>
    <cellStyle name="40% - Accent4 2 3 3 3 4" xfId="16687"/>
    <cellStyle name="40% - Accent4 2 3 3 3 4 2" xfId="44701"/>
    <cellStyle name="40% - Accent4 2 3 3 3 5" xfId="30697"/>
    <cellStyle name="40% - Accent4 2 3 3 4" xfId="4428"/>
    <cellStyle name="40% - Accent4 2 3 3 4 2" xfId="11435"/>
    <cellStyle name="40% - Accent4 2 3 3 4 2 2" xfId="25439"/>
    <cellStyle name="40% - Accent4 2 3 3 4 2 2 2" xfId="53453"/>
    <cellStyle name="40% - Accent4 2 3 3 4 2 3" xfId="39449"/>
    <cellStyle name="40% - Accent4 2 3 3 4 3" xfId="18436"/>
    <cellStyle name="40% - Accent4 2 3 3 4 3 2" xfId="46450"/>
    <cellStyle name="40% - Accent4 2 3 3 4 4" xfId="32446"/>
    <cellStyle name="40% - Accent4 2 3 3 5" xfId="7934"/>
    <cellStyle name="40% - Accent4 2 3 3 5 2" xfId="21938"/>
    <cellStyle name="40% - Accent4 2 3 3 5 2 2" xfId="49952"/>
    <cellStyle name="40% - Accent4 2 3 3 5 3" xfId="35948"/>
    <cellStyle name="40% - Accent4 2 3 3 6" xfId="14935"/>
    <cellStyle name="40% - Accent4 2 3 3 6 2" xfId="42949"/>
    <cellStyle name="40% - Accent4 2 3 3 7" xfId="28945"/>
    <cellStyle name="40% - Accent4 2 3 4" xfId="1201"/>
    <cellStyle name="40% - Accent4 2 3 4 2" xfId="2969"/>
    <cellStyle name="40% - Accent4 2 3 4 2 2" xfId="6473"/>
    <cellStyle name="40% - Accent4 2 3 4 2 2 2" xfId="13480"/>
    <cellStyle name="40% - Accent4 2 3 4 2 2 2 2" xfId="27484"/>
    <cellStyle name="40% - Accent4 2 3 4 2 2 2 2 2" xfId="55498"/>
    <cellStyle name="40% - Accent4 2 3 4 2 2 2 3" xfId="41494"/>
    <cellStyle name="40% - Accent4 2 3 4 2 2 3" xfId="20481"/>
    <cellStyle name="40% - Accent4 2 3 4 2 2 3 2" xfId="48495"/>
    <cellStyle name="40% - Accent4 2 3 4 2 2 4" xfId="34491"/>
    <cellStyle name="40% - Accent4 2 3 4 2 3" xfId="9979"/>
    <cellStyle name="40% - Accent4 2 3 4 2 3 2" xfId="23983"/>
    <cellStyle name="40% - Accent4 2 3 4 2 3 2 2" xfId="51997"/>
    <cellStyle name="40% - Accent4 2 3 4 2 3 3" xfId="37993"/>
    <cellStyle name="40% - Accent4 2 3 4 2 4" xfId="16980"/>
    <cellStyle name="40% - Accent4 2 3 4 2 4 2" xfId="44994"/>
    <cellStyle name="40% - Accent4 2 3 4 2 5" xfId="30990"/>
    <cellStyle name="40% - Accent4 2 3 4 3" xfId="4721"/>
    <cellStyle name="40% - Accent4 2 3 4 3 2" xfId="11728"/>
    <cellStyle name="40% - Accent4 2 3 4 3 2 2" xfId="25732"/>
    <cellStyle name="40% - Accent4 2 3 4 3 2 2 2" xfId="53746"/>
    <cellStyle name="40% - Accent4 2 3 4 3 2 3" xfId="39742"/>
    <cellStyle name="40% - Accent4 2 3 4 3 3" xfId="18729"/>
    <cellStyle name="40% - Accent4 2 3 4 3 3 2" xfId="46743"/>
    <cellStyle name="40% - Accent4 2 3 4 3 4" xfId="32739"/>
    <cellStyle name="40% - Accent4 2 3 4 4" xfId="8227"/>
    <cellStyle name="40% - Accent4 2 3 4 4 2" xfId="22231"/>
    <cellStyle name="40% - Accent4 2 3 4 4 2 2" xfId="50245"/>
    <cellStyle name="40% - Accent4 2 3 4 4 3" xfId="36241"/>
    <cellStyle name="40% - Accent4 2 3 4 5" xfId="15228"/>
    <cellStyle name="40% - Accent4 2 3 4 5 2" xfId="43242"/>
    <cellStyle name="40% - Accent4 2 3 4 6" xfId="29238"/>
    <cellStyle name="40% - Accent4 2 3 5" xfId="2094"/>
    <cellStyle name="40% - Accent4 2 3 5 2" xfId="5598"/>
    <cellStyle name="40% - Accent4 2 3 5 2 2" xfId="12605"/>
    <cellStyle name="40% - Accent4 2 3 5 2 2 2" xfId="26609"/>
    <cellStyle name="40% - Accent4 2 3 5 2 2 2 2" xfId="54623"/>
    <cellStyle name="40% - Accent4 2 3 5 2 2 3" xfId="40619"/>
    <cellStyle name="40% - Accent4 2 3 5 2 3" xfId="19606"/>
    <cellStyle name="40% - Accent4 2 3 5 2 3 2" xfId="47620"/>
    <cellStyle name="40% - Accent4 2 3 5 2 4" xfId="33616"/>
    <cellStyle name="40% - Accent4 2 3 5 3" xfId="9104"/>
    <cellStyle name="40% - Accent4 2 3 5 3 2" xfId="23108"/>
    <cellStyle name="40% - Accent4 2 3 5 3 2 2" xfId="51122"/>
    <cellStyle name="40% - Accent4 2 3 5 3 3" xfId="37118"/>
    <cellStyle name="40% - Accent4 2 3 5 4" xfId="16105"/>
    <cellStyle name="40% - Accent4 2 3 5 4 2" xfId="44119"/>
    <cellStyle name="40% - Accent4 2 3 5 5" xfId="30115"/>
    <cellStyle name="40% - Accent4 2 3 6" xfId="3846"/>
    <cellStyle name="40% - Accent4 2 3 6 2" xfId="10853"/>
    <cellStyle name="40% - Accent4 2 3 6 2 2" xfId="24857"/>
    <cellStyle name="40% - Accent4 2 3 6 2 2 2" xfId="52871"/>
    <cellStyle name="40% - Accent4 2 3 6 2 3" xfId="38867"/>
    <cellStyle name="40% - Accent4 2 3 6 3" xfId="17854"/>
    <cellStyle name="40% - Accent4 2 3 6 3 2" xfId="45868"/>
    <cellStyle name="40% - Accent4 2 3 6 4" xfId="31864"/>
    <cellStyle name="40% - Accent4 2 3 7" xfId="7352"/>
    <cellStyle name="40% - Accent4 2 3 7 2" xfId="21356"/>
    <cellStyle name="40% - Accent4 2 3 7 2 2" xfId="49370"/>
    <cellStyle name="40% - Accent4 2 3 7 3" xfId="35366"/>
    <cellStyle name="40% - Accent4 2 3 8" xfId="14353"/>
    <cellStyle name="40% - Accent4 2 3 8 2" xfId="42367"/>
    <cellStyle name="40% - Accent4 2 3 9" xfId="28363"/>
    <cellStyle name="40% - Accent4 2 4" xfId="420"/>
    <cellStyle name="40% - Accent4 2 4 2" xfId="711"/>
    <cellStyle name="40% - Accent4 2 4 2 2" xfId="1589"/>
    <cellStyle name="40% - Accent4 2 4 2 2 2" xfId="3357"/>
    <cellStyle name="40% - Accent4 2 4 2 2 2 2" xfId="6861"/>
    <cellStyle name="40% - Accent4 2 4 2 2 2 2 2" xfId="13868"/>
    <cellStyle name="40% - Accent4 2 4 2 2 2 2 2 2" xfId="27872"/>
    <cellStyle name="40% - Accent4 2 4 2 2 2 2 2 2 2" xfId="55886"/>
    <cellStyle name="40% - Accent4 2 4 2 2 2 2 2 3" xfId="41882"/>
    <cellStyle name="40% - Accent4 2 4 2 2 2 2 3" xfId="20869"/>
    <cellStyle name="40% - Accent4 2 4 2 2 2 2 3 2" xfId="48883"/>
    <cellStyle name="40% - Accent4 2 4 2 2 2 2 4" xfId="34879"/>
    <cellStyle name="40% - Accent4 2 4 2 2 2 3" xfId="10367"/>
    <cellStyle name="40% - Accent4 2 4 2 2 2 3 2" xfId="24371"/>
    <cellStyle name="40% - Accent4 2 4 2 2 2 3 2 2" xfId="52385"/>
    <cellStyle name="40% - Accent4 2 4 2 2 2 3 3" xfId="38381"/>
    <cellStyle name="40% - Accent4 2 4 2 2 2 4" xfId="17368"/>
    <cellStyle name="40% - Accent4 2 4 2 2 2 4 2" xfId="45382"/>
    <cellStyle name="40% - Accent4 2 4 2 2 2 5" xfId="31378"/>
    <cellStyle name="40% - Accent4 2 4 2 2 3" xfId="5109"/>
    <cellStyle name="40% - Accent4 2 4 2 2 3 2" xfId="12116"/>
    <cellStyle name="40% - Accent4 2 4 2 2 3 2 2" xfId="26120"/>
    <cellStyle name="40% - Accent4 2 4 2 2 3 2 2 2" xfId="54134"/>
    <cellStyle name="40% - Accent4 2 4 2 2 3 2 3" xfId="40130"/>
    <cellStyle name="40% - Accent4 2 4 2 2 3 3" xfId="19117"/>
    <cellStyle name="40% - Accent4 2 4 2 2 3 3 2" xfId="47131"/>
    <cellStyle name="40% - Accent4 2 4 2 2 3 4" xfId="33127"/>
    <cellStyle name="40% - Accent4 2 4 2 2 4" xfId="8615"/>
    <cellStyle name="40% - Accent4 2 4 2 2 4 2" xfId="22619"/>
    <cellStyle name="40% - Accent4 2 4 2 2 4 2 2" xfId="50633"/>
    <cellStyle name="40% - Accent4 2 4 2 2 4 3" xfId="36629"/>
    <cellStyle name="40% - Accent4 2 4 2 2 5" xfId="15616"/>
    <cellStyle name="40% - Accent4 2 4 2 2 5 2" xfId="43630"/>
    <cellStyle name="40% - Accent4 2 4 2 2 6" xfId="29626"/>
    <cellStyle name="40% - Accent4 2 4 2 3" xfId="2482"/>
    <cellStyle name="40% - Accent4 2 4 2 3 2" xfId="5986"/>
    <cellStyle name="40% - Accent4 2 4 2 3 2 2" xfId="12993"/>
    <cellStyle name="40% - Accent4 2 4 2 3 2 2 2" xfId="26997"/>
    <cellStyle name="40% - Accent4 2 4 2 3 2 2 2 2" xfId="55011"/>
    <cellStyle name="40% - Accent4 2 4 2 3 2 2 3" xfId="41007"/>
    <cellStyle name="40% - Accent4 2 4 2 3 2 3" xfId="19994"/>
    <cellStyle name="40% - Accent4 2 4 2 3 2 3 2" xfId="48008"/>
    <cellStyle name="40% - Accent4 2 4 2 3 2 4" xfId="34004"/>
    <cellStyle name="40% - Accent4 2 4 2 3 3" xfId="9492"/>
    <cellStyle name="40% - Accent4 2 4 2 3 3 2" xfId="23496"/>
    <cellStyle name="40% - Accent4 2 4 2 3 3 2 2" xfId="51510"/>
    <cellStyle name="40% - Accent4 2 4 2 3 3 3" xfId="37506"/>
    <cellStyle name="40% - Accent4 2 4 2 3 4" xfId="16493"/>
    <cellStyle name="40% - Accent4 2 4 2 3 4 2" xfId="44507"/>
    <cellStyle name="40% - Accent4 2 4 2 3 5" xfId="30503"/>
    <cellStyle name="40% - Accent4 2 4 2 4" xfId="4234"/>
    <cellStyle name="40% - Accent4 2 4 2 4 2" xfId="11241"/>
    <cellStyle name="40% - Accent4 2 4 2 4 2 2" xfId="25245"/>
    <cellStyle name="40% - Accent4 2 4 2 4 2 2 2" xfId="53259"/>
    <cellStyle name="40% - Accent4 2 4 2 4 2 3" xfId="39255"/>
    <cellStyle name="40% - Accent4 2 4 2 4 3" xfId="18242"/>
    <cellStyle name="40% - Accent4 2 4 2 4 3 2" xfId="46256"/>
    <cellStyle name="40% - Accent4 2 4 2 4 4" xfId="32252"/>
    <cellStyle name="40% - Accent4 2 4 2 5" xfId="7740"/>
    <cellStyle name="40% - Accent4 2 4 2 5 2" xfId="21744"/>
    <cellStyle name="40% - Accent4 2 4 2 5 2 2" xfId="49758"/>
    <cellStyle name="40% - Accent4 2 4 2 5 3" xfId="35754"/>
    <cellStyle name="40% - Accent4 2 4 2 6" xfId="14741"/>
    <cellStyle name="40% - Accent4 2 4 2 6 2" xfId="42755"/>
    <cellStyle name="40% - Accent4 2 4 2 7" xfId="28751"/>
    <cellStyle name="40% - Accent4 2 4 3" xfId="1002"/>
    <cellStyle name="40% - Accent4 2 4 3 2" xfId="1880"/>
    <cellStyle name="40% - Accent4 2 4 3 2 2" xfId="3648"/>
    <cellStyle name="40% - Accent4 2 4 3 2 2 2" xfId="7152"/>
    <cellStyle name="40% - Accent4 2 4 3 2 2 2 2" xfId="14159"/>
    <cellStyle name="40% - Accent4 2 4 3 2 2 2 2 2" xfId="28163"/>
    <cellStyle name="40% - Accent4 2 4 3 2 2 2 2 2 2" xfId="56177"/>
    <cellStyle name="40% - Accent4 2 4 3 2 2 2 2 3" xfId="42173"/>
    <cellStyle name="40% - Accent4 2 4 3 2 2 2 3" xfId="21160"/>
    <cellStyle name="40% - Accent4 2 4 3 2 2 2 3 2" xfId="49174"/>
    <cellStyle name="40% - Accent4 2 4 3 2 2 2 4" xfId="35170"/>
    <cellStyle name="40% - Accent4 2 4 3 2 2 3" xfId="10658"/>
    <cellStyle name="40% - Accent4 2 4 3 2 2 3 2" xfId="24662"/>
    <cellStyle name="40% - Accent4 2 4 3 2 2 3 2 2" xfId="52676"/>
    <cellStyle name="40% - Accent4 2 4 3 2 2 3 3" xfId="38672"/>
    <cellStyle name="40% - Accent4 2 4 3 2 2 4" xfId="17659"/>
    <cellStyle name="40% - Accent4 2 4 3 2 2 4 2" xfId="45673"/>
    <cellStyle name="40% - Accent4 2 4 3 2 2 5" xfId="31669"/>
    <cellStyle name="40% - Accent4 2 4 3 2 3" xfId="5400"/>
    <cellStyle name="40% - Accent4 2 4 3 2 3 2" xfId="12407"/>
    <cellStyle name="40% - Accent4 2 4 3 2 3 2 2" xfId="26411"/>
    <cellStyle name="40% - Accent4 2 4 3 2 3 2 2 2" xfId="54425"/>
    <cellStyle name="40% - Accent4 2 4 3 2 3 2 3" xfId="40421"/>
    <cellStyle name="40% - Accent4 2 4 3 2 3 3" xfId="19408"/>
    <cellStyle name="40% - Accent4 2 4 3 2 3 3 2" xfId="47422"/>
    <cellStyle name="40% - Accent4 2 4 3 2 3 4" xfId="33418"/>
    <cellStyle name="40% - Accent4 2 4 3 2 4" xfId="8906"/>
    <cellStyle name="40% - Accent4 2 4 3 2 4 2" xfId="22910"/>
    <cellStyle name="40% - Accent4 2 4 3 2 4 2 2" xfId="50924"/>
    <cellStyle name="40% - Accent4 2 4 3 2 4 3" xfId="36920"/>
    <cellStyle name="40% - Accent4 2 4 3 2 5" xfId="15907"/>
    <cellStyle name="40% - Accent4 2 4 3 2 5 2" xfId="43921"/>
    <cellStyle name="40% - Accent4 2 4 3 2 6" xfId="29917"/>
    <cellStyle name="40% - Accent4 2 4 3 3" xfId="2773"/>
    <cellStyle name="40% - Accent4 2 4 3 3 2" xfId="6277"/>
    <cellStyle name="40% - Accent4 2 4 3 3 2 2" xfId="13284"/>
    <cellStyle name="40% - Accent4 2 4 3 3 2 2 2" xfId="27288"/>
    <cellStyle name="40% - Accent4 2 4 3 3 2 2 2 2" xfId="55302"/>
    <cellStyle name="40% - Accent4 2 4 3 3 2 2 3" xfId="41298"/>
    <cellStyle name="40% - Accent4 2 4 3 3 2 3" xfId="20285"/>
    <cellStyle name="40% - Accent4 2 4 3 3 2 3 2" xfId="48299"/>
    <cellStyle name="40% - Accent4 2 4 3 3 2 4" xfId="34295"/>
    <cellStyle name="40% - Accent4 2 4 3 3 3" xfId="9783"/>
    <cellStyle name="40% - Accent4 2 4 3 3 3 2" xfId="23787"/>
    <cellStyle name="40% - Accent4 2 4 3 3 3 2 2" xfId="51801"/>
    <cellStyle name="40% - Accent4 2 4 3 3 3 3" xfId="37797"/>
    <cellStyle name="40% - Accent4 2 4 3 3 4" xfId="16784"/>
    <cellStyle name="40% - Accent4 2 4 3 3 4 2" xfId="44798"/>
    <cellStyle name="40% - Accent4 2 4 3 3 5" xfId="30794"/>
    <cellStyle name="40% - Accent4 2 4 3 4" xfId="4525"/>
    <cellStyle name="40% - Accent4 2 4 3 4 2" xfId="11532"/>
    <cellStyle name="40% - Accent4 2 4 3 4 2 2" xfId="25536"/>
    <cellStyle name="40% - Accent4 2 4 3 4 2 2 2" xfId="53550"/>
    <cellStyle name="40% - Accent4 2 4 3 4 2 3" xfId="39546"/>
    <cellStyle name="40% - Accent4 2 4 3 4 3" xfId="18533"/>
    <cellStyle name="40% - Accent4 2 4 3 4 3 2" xfId="46547"/>
    <cellStyle name="40% - Accent4 2 4 3 4 4" xfId="32543"/>
    <cellStyle name="40% - Accent4 2 4 3 5" xfId="8031"/>
    <cellStyle name="40% - Accent4 2 4 3 5 2" xfId="22035"/>
    <cellStyle name="40% - Accent4 2 4 3 5 2 2" xfId="50049"/>
    <cellStyle name="40% - Accent4 2 4 3 5 3" xfId="36045"/>
    <cellStyle name="40% - Accent4 2 4 3 6" xfId="15032"/>
    <cellStyle name="40% - Accent4 2 4 3 6 2" xfId="43046"/>
    <cellStyle name="40% - Accent4 2 4 3 7" xfId="29042"/>
    <cellStyle name="40% - Accent4 2 4 4" xfId="1298"/>
    <cellStyle name="40% - Accent4 2 4 4 2" xfId="3066"/>
    <cellStyle name="40% - Accent4 2 4 4 2 2" xfId="6570"/>
    <cellStyle name="40% - Accent4 2 4 4 2 2 2" xfId="13577"/>
    <cellStyle name="40% - Accent4 2 4 4 2 2 2 2" xfId="27581"/>
    <cellStyle name="40% - Accent4 2 4 4 2 2 2 2 2" xfId="55595"/>
    <cellStyle name="40% - Accent4 2 4 4 2 2 2 3" xfId="41591"/>
    <cellStyle name="40% - Accent4 2 4 4 2 2 3" xfId="20578"/>
    <cellStyle name="40% - Accent4 2 4 4 2 2 3 2" xfId="48592"/>
    <cellStyle name="40% - Accent4 2 4 4 2 2 4" xfId="34588"/>
    <cellStyle name="40% - Accent4 2 4 4 2 3" xfId="10076"/>
    <cellStyle name="40% - Accent4 2 4 4 2 3 2" xfId="24080"/>
    <cellStyle name="40% - Accent4 2 4 4 2 3 2 2" xfId="52094"/>
    <cellStyle name="40% - Accent4 2 4 4 2 3 3" xfId="38090"/>
    <cellStyle name="40% - Accent4 2 4 4 2 4" xfId="17077"/>
    <cellStyle name="40% - Accent4 2 4 4 2 4 2" xfId="45091"/>
    <cellStyle name="40% - Accent4 2 4 4 2 5" xfId="31087"/>
    <cellStyle name="40% - Accent4 2 4 4 3" xfId="4818"/>
    <cellStyle name="40% - Accent4 2 4 4 3 2" xfId="11825"/>
    <cellStyle name="40% - Accent4 2 4 4 3 2 2" xfId="25829"/>
    <cellStyle name="40% - Accent4 2 4 4 3 2 2 2" xfId="53843"/>
    <cellStyle name="40% - Accent4 2 4 4 3 2 3" xfId="39839"/>
    <cellStyle name="40% - Accent4 2 4 4 3 3" xfId="18826"/>
    <cellStyle name="40% - Accent4 2 4 4 3 3 2" xfId="46840"/>
    <cellStyle name="40% - Accent4 2 4 4 3 4" xfId="32836"/>
    <cellStyle name="40% - Accent4 2 4 4 4" xfId="8324"/>
    <cellStyle name="40% - Accent4 2 4 4 4 2" xfId="22328"/>
    <cellStyle name="40% - Accent4 2 4 4 4 2 2" xfId="50342"/>
    <cellStyle name="40% - Accent4 2 4 4 4 3" xfId="36338"/>
    <cellStyle name="40% - Accent4 2 4 4 5" xfId="15325"/>
    <cellStyle name="40% - Accent4 2 4 4 5 2" xfId="43339"/>
    <cellStyle name="40% - Accent4 2 4 4 6" xfId="29335"/>
    <cellStyle name="40% - Accent4 2 4 5" xfId="2191"/>
    <cellStyle name="40% - Accent4 2 4 5 2" xfId="5695"/>
    <cellStyle name="40% - Accent4 2 4 5 2 2" xfId="12702"/>
    <cellStyle name="40% - Accent4 2 4 5 2 2 2" xfId="26706"/>
    <cellStyle name="40% - Accent4 2 4 5 2 2 2 2" xfId="54720"/>
    <cellStyle name="40% - Accent4 2 4 5 2 2 3" xfId="40716"/>
    <cellStyle name="40% - Accent4 2 4 5 2 3" xfId="19703"/>
    <cellStyle name="40% - Accent4 2 4 5 2 3 2" xfId="47717"/>
    <cellStyle name="40% - Accent4 2 4 5 2 4" xfId="33713"/>
    <cellStyle name="40% - Accent4 2 4 5 3" xfId="9201"/>
    <cellStyle name="40% - Accent4 2 4 5 3 2" xfId="23205"/>
    <cellStyle name="40% - Accent4 2 4 5 3 2 2" xfId="51219"/>
    <cellStyle name="40% - Accent4 2 4 5 3 3" xfId="37215"/>
    <cellStyle name="40% - Accent4 2 4 5 4" xfId="16202"/>
    <cellStyle name="40% - Accent4 2 4 5 4 2" xfId="44216"/>
    <cellStyle name="40% - Accent4 2 4 5 5" xfId="30212"/>
    <cellStyle name="40% - Accent4 2 4 6" xfId="3943"/>
    <cellStyle name="40% - Accent4 2 4 6 2" xfId="10950"/>
    <cellStyle name="40% - Accent4 2 4 6 2 2" xfId="24954"/>
    <cellStyle name="40% - Accent4 2 4 6 2 2 2" xfId="52968"/>
    <cellStyle name="40% - Accent4 2 4 6 2 3" xfId="38964"/>
    <cellStyle name="40% - Accent4 2 4 6 3" xfId="17951"/>
    <cellStyle name="40% - Accent4 2 4 6 3 2" xfId="45965"/>
    <cellStyle name="40% - Accent4 2 4 6 4" xfId="31961"/>
    <cellStyle name="40% - Accent4 2 4 7" xfId="7449"/>
    <cellStyle name="40% - Accent4 2 4 7 2" xfId="21453"/>
    <cellStyle name="40% - Accent4 2 4 7 2 2" xfId="49467"/>
    <cellStyle name="40% - Accent4 2 4 7 3" xfId="35463"/>
    <cellStyle name="40% - Accent4 2 4 8" xfId="14450"/>
    <cellStyle name="40% - Accent4 2 4 8 2" xfId="42464"/>
    <cellStyle name="40% - Accent4 2 4 9" xfId="28460"/>
    <cellStyle name="40% - Accent4 2 5" xfId="517"/>
    <cellStyle name="40% - Accent4 2 5 2" xfId="1395"/>
    <cellStyle name="40% - Accent4 2 5 2 2" xfId="3163"/>
    <cellStyle name="40% - Accent4 2 5 2 2 2" xfId="6667"/>
    <cellStyle name="40% - Accent4 2 5 2 2 2 2" xfId="13674"/>
    <cellStyle name="40% - Accent4 2 5 2 2 2 2 2" xfId="27678"/>
    <cellStyle name="40% - Accent4 2 5 2 2 2 2 2 2" xfId="55692"/>
    <cellStyle name="40% - Accent4 2 5 2 2 2 2 3" xfId="41688"/>
    <cellStyle name="40% - Accent4 2 5 2 2 2 3" xfId="20675"/>
    <cellStyle name="40% - Accent4 2 5 2 2 2 3 2" xfId="48689"/>
    <cellStyle name="40% - Accent4 2 5 2 2 2 4" xfId="34685"/>
    <cellStyle name="40% - Accent4 2 5 2 2 3" xfId="10173"/>
    <cellStyle name="40% - Accent4 2 5 2 2 3 2" xfId="24177"/>
    <cellStyle name="40% - Accent4 2 5 2 2 3 2 2" xfId="52191"/>
    <cellStyle name="40% - Accent4 2 5 2 2 3 3" xfId="38187"/>
    <cellStyle name="40% - Accent4 2 5 2 2 4" xfId="17174"/>
    <cellStyle name="40% - Accent4 2 5 2 2 4 2" xfId="45188"/>
    <cellStyle name="40% - Accent4 2 5 2 2 5" xfId="31184"/>
    <cellStyle name="40% - Accent4 2 5 2 3" xfId="4915"/>
    <cellStyle name="40% - Accent4 2 5 2 3 2" xfId="11922"/>
    <cellStyle name="40% - Accent4 2 5 2 3 2 2" xfId="25926"/>
    <cellStyle name="40% - Accent4 2 5 2 3 2 2 2" xfId="53940"/>
    <cellStyle name="40% - Accent4 2 5 2 3 2 3" xfId="39936"/>
    <cellStyle name="40% - Accent4 2 5 2 3 3" xfId="18923"/>
    <cellStyle name="40% - Accent4 2 5 2 3 3 2" xfId="46937"/>
    <cellStyle name="40% - Accent4 2 5 2 3 4" xfId="32933"/>
    <cellStyle name="40% - Accent4 2 5 2 4" xfId="8421"/>
    <cellStyle name="40% - Accent4 2 5 2 4 2" xfId="22425"/>
    <cellStyle name="40% - Accent4 2 5 2 4 2 2" xfId="50439"/>
    <cellStyle name="40% - Accent4 2 5 2 4 3" xfId="36435"/>
    <cellStyle name="40% - Accent4 2 5 2 5" xfId="15422"/>
    <cellStyle name="40% - Accent4 2 5 2 5 2" xfId="43436"/>
    <cellStyle name="40% - Accent4 2 5 2 6" xfId="29432"/>
    <cellStyle name="40% - Accent4 2 5 3" xfId="2288"/>
    <cellStyle name="40% - Accent4 2 5 3 2" xfId="5792"/>
    <cellStyle name="40% - Accent4 2 5 3 2 2" xfId="12799"/>
    <cellStyle name="40% - Accent4 2 5 3 2 2 2" xfId="26803"/>
    <cellStyle name="40% - Accent4 2 5 3 2 2 2 2" xfId="54817"/>
    <cellStyle name="40% - Accent4 2 5 3 2 2 3" xfId="40813"/>
    <cellStyle name="40% - Accent4 2 5 3 2 3" xfId="19800"/>
    <cellStyle name="40% - Accent4 2 5 3 2 3 2" xfId="47814"/>
    <cellStyle name="40% - Accent4 2 5 3 2 4" xfId="33810"/>
    <cellStyle name="40% - Accent4 2 5 3 3" xfId="9298"/>
    <cellStyle name="40% - Accent4 2 5 3 3 2" xfId="23302"/>
    <cellStyle name="40% - Accent4 2 5 3 3 2 2" xfId="51316"/>
    <cellStyle name="40% - Accent4 2 5 3 3 3" xfId="37312"/>
    <cellStyle name="40% - Accent4 2 5 3 4" xfId="16299"/>
    <cellStyle name="40% - Accent4 2 5 3 4 2" xfId="44313"/>
    <cellStyle name="40% - Accent4 2 5 3 5" xfId="30309"/>
    <cellStyle name="40% - Accent4 2 5 4" xfId="4040"/>
    <cellStyle name="40% - Accent4 2 5 4 2" xfId="11047"/>
    <cellStyle name="40% - Accent4 2 5 4 2 2" xfId="25051"/>
    <cellStyle name="40% - Accent4 2 5 4 2 2 2" xfId="53065"/>
    <cellStyle name="40% - Accent4 2 5 4 2 3" xfId="39061"/>
    <cellStyle name="40% - Accent4 2 5 4 3" xfId="18048"/>
    <cellStyle name="40% - Accent4 2 5 4 3 2" xfId="46062"/>
    <cellStyle name="40% - Accent4 2 5 4 4" xfId="32058"/>
    <cellStyle name="40% - Accent4 2 5 5" xfId="7546"/>
    <cellStyle name="40% - Accent4 2 5 5 2" xfId="21550"/>
    <cellStyle name="40% - Accent4 2 5 5 2 2" xfId="49564"/>
    <cellStyle name="40% - Accent4 2 5 5 3" xfId="35560"/>
    <cellStyle name="40% - Accent4 2 5 6" xfId="14547"/>
    <cellStyle name="40% - Accent4 2 5 6 2" xfId="42561"/>
    <cellStyle name="40% - Accent4 2 5 7" xfId="28557"/>
    <cellStyle name="40% - Accent4 2 6" xfId="808"/>
    <cellStyle name="40% - Accent4 2 6 2" xfId="1686"/>
    <cellStyle name="40% - Accent4 2 6 2 2" xfId="3454"/>
    <cellStyle name="40% - Accent4 2 6 2 2 2" xfId="6958"/>
    <cellStyle name="40% - Accent4 2 6 2 2 2 2" xfId="13965"/>
    <cellStyle name="40% - Accent4 2 6 2 2 2 2 2" xfId="27969"/>
    <cellStyle name="40% - Accent4 2 6 2 2 2 2 2 2" xfId="55983"/>
    <cellStyle name="40% - Accent4 2 6 2 2 2 2 3" xfId="41979"/>
    <cellStyle name="40% - Accent4 2 6 2 2 2 3" xfId="20966"/>
    <cellStyle name="40% - Accent4 2 6 2 2 2 3 2" xfId="48980"/>
    <cellStyle name="40% - Accent4 2 6 2 2 2 4" xfId="34976"/>
    <cellStyle name="40% - Accent4 2 6 2 2 3" xfId="10464"/>
    <cellStyle name="40% - Accent4 2 6 2 2 3 2" xfId="24468"/>
    <cellStyle name="40% - Accent4 2 6 2 2 3 2 2" xfId="52482"/>
    <cellStyle name="40% - Accent4 2 6 2 2 3 3" xfId="38478"/>
    <cellStyle name="40% - Accent4 2 6 2 2 4" xfId="17465"/>
    <cellStyle name="40% - Accent4 2 6 2 2 4 2" xfId="45479"/>
    <cellStyle name="40% - Accent4 2 6 2 2 5" xfId="31475"/>
    <cellStyle name="40% - Accent4 2 6 2 3" xfId="5206"/>
    <cellStyle name="40% - Accent4 2 6 2 3 2" xfId="12213"/>
    <cellStyle name="40% - Accent4 2 6 2 3 2 2" xfId="26217"/>
    <cellStyle name="40% - Accent4 2 6 2 3 2 2 2" xfId="54231"/>
    <cellStyle name="40% - Accent4 2 6 2 3 2 3" xfId="40227"/>
    <cellStyle name="40% - Accent4 2 6 2 3 3" xfId="19214"/>
    <cellStyle name="40% - Accent4 2 6 2 3 3 2" xfId="47228"/>
    <cellStyle name="40% - Accent4 2 6 2 3 4" xfId="33224"/>
    <cellStyle name="40% - Accent4 2 6 2 4" xfId="8712"/>
    <cellStyle name="40% - Accent4 2 6 2 4 2" xfId="22716"/>
    <cellStyle name="40% - Accent4 2 6 2 4 2 2" xfId="50730"/>
    <cellStyle name="40% - Accent4 2 6 2 4 3" xfId="36726"/>
    <cellStyle name="40% - Accent4 2 6 2 5" xfId="15713"/>
    <cellStyle name="40% - Accent4 2 6 2 5 2" xfId="43727"/>
    <cellStyle name="40% - Accent4 2 6 2 6" xfId="29723"/>
    <cellStyle name="40% - Accent4 2 6 3" xfId="2579"/>
    <cellStyle name="40% - Accent4 2 6 3 2" xfId="6083"/>
    <cellStyle name="40% - Accent4 2 6 3 2 2" xfId="13090"/>
    <cellStyle name="40% - Accent4 2 6 3 2 2 2" xfId="27094"/>
    <cellStyle name="40% - Accent4 2 6 3 2 2 2 2" xfId="55108"/>
    <cellStyle name="40% - Accent4 2 6 3 2 2 3" xfId="41104"/>
    <cellStyle name="40% - Accent4 2 6 3 2 3" xfId="20091"/>
    <cellStyle name="40% - Accent4 2 6 3 2 3 2" xfId="48105"/>
    <cellStyle name="40% - Accent4 2 6 3 2 4" xfId="34101"/>
    <cellStyle name="40% - Accent4 2 6 3 3" xfId="9589"/>
    <cellStyle name="40% - Accent4 2 6 3 3 2" xfId="23593"/>
    <cellStyle name="40% - Accent4 2 6 3 3 2 2" xfId="51607"/>
    <cellStyle name="40% - Accent4 2 6 3 3 3" xfId="37603"/>
    <cellStyle name="40% - Accent4 2 6 3 4" xfId="16590"/>
    <cellStyle name="40% - Accent4 2 6 3 4 2" xfId="44604"/>
    <cellStyle name="40% - Accent4 2 6 3 5" xfId="30600"/>
    <cellStyle name="40% - Accent4 2 6 4" xfId="4331"/>
    <cellStyle name="40% - Accent4 2 6 4 2" xfId="11338"/>
    <cellStyle name="40% - Accent4 2 6 4 2 2" xfId="25342"/>
    <cellStyle name="40% - Accent4 2 6 4 2 2 2" xfId="53356"/>
    <cellStyle name="40% - Accent4 2 6 4 2 3" xfId="39352"/>
    <cellStyle name="40% - Accent4 2 6 4 3" xfId="18339"/>
    <cellStyle name="40% - Accent4 2 6 4 3 2" xfId="46353"/>
    <cellStyle name="40% - Accent4 2 6 4 4" xfId="32349"/>
    <cellStyle name="40% - Accent4 2 6 5" xfId="7837"/>
    <cellStyle name="40% - Accent4 2 6 5 2" xfId="21841"/>
    <cellStyle name="40% - Accent4 2 6 5 2 2" xfId="49855"/>
    <cellStyle name="40% - Accent4 2 6 5 3" xfId="35851"/>
    <cellStyle name="40% - Accent4 2 6 6" xfId="14838"/>
    <cellStyle name="40% - Accent4 2 6 6 2" xfId="42852"/>
    <cellStyle name="40% - Accent4 2 6 7" xfId="28848"/>
    <cellStyle name="40% - Accent4 2 7" xfId="1104"/>
    <cellStyle name="40% - Accent4 2 7 2" xfId="2872"/>
    <cellStyle name="40% - Accent4 2 7 2 2" xfId="6376"/>
    <cellStyle name="40% - Accent4 2 7 2 2 2" xfId="13383"/>
    <cellStyle name="40% - Accent4 2 7 2 2 2 2" xfId="27387"/>
    <cellStyle name="40% - Accent4 2 7 2 2 2 2 2" xfId="55401"/>
    <cellStyle name="40% - Accent4 2 7 2 2 2 3" xfId="41397"/>
    <cellStyle name="40% - Accent4 2 7 2 2 3" xfId="20384"/>
    <cellStyle name="40% - Accent4 2 7 2 2 3 2" xfId="48398"/>
    <cellStyle name="40% - Accent4 2 7 2 2 4" xfId="34394"/>
    <cellStyle name="40% - Accent4 2 7 2 3" xfId="9882"/>
    <cellStyle name="40% - Accent4 2 7 2 3 2" xfId="23886"/>
    <cellStyle name="40% - Accent4 2 7 2 3 2 2" xfId="51900"/>
    <cellStyle name="40% - Accent4 2 7 2 3 3" xfId="37896"/>
    <cellStyle name="40% - Accent4 2 7 2 4" xfId="16883"/>
    <cellStyle name="40% - Accent4 2 7 2 4 2" xfId="44897"/>
    <cellStyle name="40% - Accent4 2 7 2 5" xfId="30893"/>
    <cellStyle name="40% - Accent4 2 7 3" xfId="4624"/>
    <cellStyle name="40% - Accent4 2 7 3 2" xfId="11631"/>
    <cellStyle name="40% - Accent4 2 7 3 2 2" xfId="25635"/>
    <cellStyle name="40% - Accent4 2 7 3 2 2 2" xfId="53649"/>
    <cellStyle name="40% - Accent4 2 7 3 2 3" xfId="39645"/>
    <cellStyle name="40% - Accent4 2 7 3 3" xfId="18632"/>
    <cellStyle name="40% - Accent4 2 7 3 3 2" xfId="46646"/>
    <cellStyle name="40% - Accent4 2 7 3 4" xfId="32642"/>
    <cellStyle name="40% - Accent4 2 7 4" xfId="8130"/>
    <cellStyle name="40% - Accent4 2 7 4 2" xfId="22134"/>
    <cellStyle name="40% - Accent4 2 7 4 2 2" xfId="50148"/>
    <cellStyle name="40% - Accent4 2 7 4 3" xfId="36144"/>
    <cellStyle name="40% - Accent4 2 7 5" xfId="15131"/>
    <cellStyle name="40% - Accent4 2 7 5 2" xfId="43145"/>
    <cellStyle name="40% - Accent4 2 7 6" xfId="29141"/>
    <cellStyle name="40% - Accent4 2 8" xfId="1962"/>
    <cellStyle name="40% - Accent4 2 8 2" xfId="5481"/>
    <cellStyle name="40% - Accent4 2 8 2 2" xfId="12488"/>
    <cellStyle name="40% - Accent4 2 8 2 2 2" xfId="26492"/>
    <cellStyle name="40% - Accent4 2 8 2 2 2 2" xfId="54506"/>
    <cellStyle name="40% - Accent4 2 8 2 2 3" xfId="40502"/>
    <cellStyle name="40% - Accent4 2 8 2 3" xfId="19489"/>
    <cellStyle name="40% - Accent4 2 8 2 3 2" xfId="47503"/>
    <cellStyle name="40% - Accent4 2 8 2 4" xfId="33499"/>
    <cellStyle name="40% - Accent4 2 8 3" xfId="8987"/>
    <cellStyle name="40% - Accent4 2 8 3 2" xfId="22991"/>
    <cellStyle name="40% - Accent4 2 8 3 2 2" xfId="51005"/>
    <cellStyle name="40% - Accent4 2 8 3 3" xfId="37001"/>
    <cellStyle name="40% - Accent4 2 8 4" xfId="15988"/>
    <cellStyle name="40% - Accent4 2 8 4 2" xfId="44002"/>
    <cellStyle name="40% - Accent4 2 8 5" xfId="29998"/>
    <cellStyle name="40% - Accent4 2 9" xfId="3749"/>
    <cellStyle name="40% - Accent4 2 9 2" xfId="10756"/>
    <cellStyle name="40% - Accent4 2 9 2 2" xfId="24760"/>
    <cellStyle name="40% - Accent4 2 9 2 2 2" xfId="52774"/>
    <cellStyle name="40% - Accent4 2 9 2 3" xfId="38770"/>
    <cellStyle name="40% - Accent4 2 9 3" xfId="17757"/>
    <cellStyle name="40% - Accent4 2 9 3 2" xfId="45771"/>
    <cellStyle name="40% - Accent4 2 9 4" xfId="31767"/>
    <cellStyle name="40% - Accent4 3" xfId="175"/>
    <cellStyle name="40% - Accent4 3 10" xfId="7239"/>
    <cellStyle name="40% - Accent4 3 10 2" xfId="21243"/>
    <cellStyle name="40% - Accent4 3 10 2 2" xfId="49257"/>
    <cellStyle name="40% - Accent4 3 10 3" xfId="35253"/>
    <cellStyle name="40% - Accent4 3 11" xfId="14240"/>
    <cellStyle name="40% - Accent4 3 11 2" xfId="42254"/>
    <cellStyle name="40% - Accent4 3 12" xfId="28250"/>
    <cellStyle name="40% - Accent4 3 13" xfId="56371"/>
    <cellStyle name="40% - Accent4 3 2" xfId="231"/>
    <cellStyle name="40% - Accent4 3 2 10" xfId="14289"/>
    <cellStyle name="40% - Accent4 3 2 10 2" xfId="42303"/>
    <cellStyle name="40% - Accent4 3 2 11" xfId="28299"/>
    <cellStyle name="40% - Accent4 3 2 2" xfId="356"/>
    <cellStyle name="40% - Accent4 3 2 2 2" xfId="647"/>
    <cellStyle name="40% - Accent4 3 2 2 2 2" xfId="1525"/>
    <cellStyle name="40% - Accent4 3 2 2 2 2 2" xfId="3293"/>
    <cellStyle name="40% - Accent4 3 2 2 2 2 2 2" xfId="6797"/>
    <cellStyle name="40% - Accent4 3 2 2 2 2 2 2 2" xfId="13804"/>
    <cellStyle name="40% - Accent4 3 2 2 2 2 2 2 2 2" xfId="27808"/>
    <cellStyle name="40% - Accent4 3 2 2 2 2 2 2 2 2 2" xfId="55822"/>
    <cellStyle name="40% - Accent4 3 2 2 2 2 2 2 2 3" xfId="41818"/>
    <cellStyle name="40% - Accent4 3 2 2 2 2 2 2 3" xfId="20805"/>
    <cellStyle name="40% - Accent4 3 2 2 2 2 2 2 3 2" xfId="48819"/>
    <cellStyle name="40% - Accent4 3 2 2 2 2 2 2 4" xfId="34815"/>
    <cellStyle name="40% - Accent4 3 2 2 2 2 2 3" xfId="10303"/>
    <cellStyle name="40% - Accent4 3 2 2 2 2 2 3 2" xfId="24307"/>
    <cellStyle name="40% - Accent4 3 2 2 2 2 2 3 2 2" xfId="52321"/>
    <cellStyle name="40% - Accent4 3 2 2 2 2 2 3 3" xfId="38317"/>
    <cellStyle name="40% - Accent4 3 2 2 2 2 2 4" xfId="17304"/>
    <cellStyle name="40% - Accent4 3 2 2 2 2 2 4 2" xfId="45318"/>
    <cellStyle name="40% - Accent4 3 2 2 2 2 2 5" xfId="31314"/>
    <cellStyle name="40% - Accent4 3 2 2 2 2 3" xfId="5045"/>
    <cellStyle name="40% - Accent4 3 2 2 2 2 3 2" xfId="12052"/>
    <cellStyle name="40% - Accent4 3 2 2 2 2 3 2 2" xfId="26056"/>
    <cellStyle name="40% - Accent4 3 2 2 2 2 3 2 2 2" xfId="54070"/>
    <cellStyle name="40% - Accent4 3 2 2 2 2 3 2 3" xfId="40066"/>
    <cellStyle name="40% - Accent4 3 2 2 2 2 3 3" xfId="19053"/>
    <cellStyle name="40% - Accent4 3 2 2 2 2 3 3 2" xfId="47067"/>
    <cellStyle name="40% - Accent4 3 2 2 2 2 3 4" xfId="33063"/>
    <cellStyle name="40% - Accent4 3 2 2 2 2 4" xfId="8551"/>
    <cellStyle name="40% - Accent4 3 2 2 2 2 4 2" xfId="22555"/>
    <cellStyle name="40% - Accent4 3 2 2 2 2 4 2 2" xfId="50569"/>
    <cellStyle name="40% - Accent4 3 2 2 2 2 4 3" xfId="36565"/>
    <cellStyle name="40% - Accent4 3 2 2 2 2 5" xfId="15552"/>
    <cellStyle name="40% - Accent4 3 2 2 2 2 5 2" xfId="43566"/>
    <cellStyle name="40% - Accent4 3 2 2 2 2 6" xfId="29562"/>
    <cellStyle name="40% - Accent4 3 2 2 2 3" xfId="2418"/>
    <cellStyle name="40% - Accent4 3 2 2 2 3 2" xfId="5922"/>
    <cellStyle name="40% - Accent4 3 2 2 2 3 2 2" xfId="12929"/>
    <cellStyle name="40% - Accent4 3 2 2 2 3 2 2 2" xfId="26933"/>
    <cellStyle name="40% - Accent4 3 2 2 2 3 2 2 2 2" xfId="54947"/>
    <cellStyle name="40% - Accent4 3 2 2 2 3 2 2 3" xfId="40943"/>
    <cellStyle name="40% - Accent4 3 2 2 2 3 2 3" xfId="19930"/>
    <cellStyle name="40% - Accent4 3 2 2 2 3 2 3 2" xfId="47944"/>
    <cellStyle name="40% - Accent4 3 2 2 2 3 2 4" xfId="33940"/>
    <cellStyle name="40% - Accent4 3 2 2 2 3 3" xfId="9428"/>
    <cellStyle name="40% - Accent4 3 2 2 2 3 3 2" xfId="23432"/>
    <cellStyle name="40% - Accent4 3 2 2 2 3 3 2 2" xfId="51446"/>
    <cellStyle name="40% - Accent4 3 2 2 2 3 3 3" xfId="37442"/>
    <cellStyle name="40% - Accent4 3 2 2 2 3 4" xfId="16429"/>
    <cellStyle name="40% - Accent4 3 2 2 2 3 4 2" xfId="44443"/>
    <cellStyle name="40% - Accent4 3 2 2 2 3 5" xfId="30439"/>
    <cellStyle name="40% - Accent4 3 2 2 2 4" xfId="4170"/>
    <cellStyle name="40% - Accent4 3 2 2 2 4 2" xfId="11177"/>
    <cellStyle name="40% - Accent4 3 2 2 2 4 2 2" xfId="25181"/>
    <cellStyle name="40% - Accent4 3 2 2 2 4 2 2 2" xfId="53195"/>
    <cellStyle name="40% - Accent4 3 2 2 2 4 2 3" xfId="39191"/>
    <cellStyle name="40% - Accent4 3 2 2 2 4 3" xfId="18178"/>
    <cellStyle name="40% - Accent4 3 2 2 2 4 3 2" xfId="46192"/>
    <cellStyle name="40% - Accent4 3 2 2 2 4 4" xfId="32188"/>
    <cellStyle name="40% - Accent4 3 2 2 2 5" xfId="7676"/>
    <cellStyle name="40% - Accent4 3 2 2 2 5 2" xfId="21680"/>
    <cellStyle name="40% - Accent4 3 2 2 2 5 2 2" xfId="49694"/>
    <cellStyle name="40% - Accent4 3 2 2 2 5 3" xfId="35690"/>
    <cellStyle name="40% - Accent4 3 2 2 2 6" xfId="14677"/>
    <cellStyle name="40% - Accent4 3 2 2 2 6 2" xfId="42691"/>
    <cellStyle name="40% - Accent4 3 2 2 2 7" xfId="28687"/>
    <cellStyle name="40% - Accent4 3 2 2 3" xfId="938"/>
    <cellStyle name="40% - Accent4 3 2 2 3 2" xfId="1816"/>
    <cellStyle name="40% - Accent4 3 2 2 3 2 2" xfId="3584"/>
    <cellStyle name="40% - Accent4 3 2 2 3 2 2 2" xfId="7088"/>
    <cellStyle name="40% - Accent4 3 2 2 3 2 2 2 2" xfId="14095"/>
    <cellStyle name="40% - Accent4 3 2 2 3 2 2 2 2 2" xfId="28099"/>
    <cellStyle name="40% - Accent4 3 2 2 3 2 2 2 2 2 2" xfId="56113"/>
    <cellStyle name="40% - Accent4 3 2 2 3 2 2 2 2 3" xfId="42109"/>
    <cellStyle name="40% - Accent4 3 2 2 3 2 2 2 3" xfId="21096"/>
    <cellStyle name="40% - Accent4 3 2 2 3 2 2 2 3 2" xfId="49110"/>
    <cellStyle name="40% - Accent4 3 2 2 3 2 2 2 4" xfId="35106"/>
    <cellStyle name="40% - Accent4 3 2 2 3 2 2 3" xfId="10594"/>
    <cellStyle name="40% - Accent4 3 2 2 3 2 2 3 2" xfId="24598"/>
    <cellStyle name="40% - Accent4 3 2 2 3 2 2 3 2 2" xfId="52612"/>
    <cellStyle name="40% - Accent4 3 2 2 3 2 2 3 3" xfId="38608"/>
    <cellStyle name="40% - Accent4 3 2 2 3 2 2 4" xfId="17595"/>
    <cellStyle name="40% - Accent4 3 2 2 3 2 2 4 2" xfId="45609"/>
    <cellStyle name="40% - Accent4 3 2 2 3 2 2 5" xfId="31605"/>
    <cellStyle name="40% - Accent4 3 2 2 3 2 3" xfId="5336"/>
    <cellStyle name="40% - Accent4 3 2 2 3 2 3 2" xfId="12343"/>
    <cellStyle name="40% - Accent4 3 2 2 3 2 3 2 2" xfId="26347"/>
    <cellStyle name="40% - Accent4 3 2 2 3 2 3 2 2 2" xfId="54361"/>
    <cellStyle name="40% - Accent4 3 2 2 3 2 3 2 3" xfId="40357"/>
    <cellStyle name="40% - Accent4 3 2 2 3 2 3 3" xfId="19344"/>
    <cellStyle name="40% - Accent4 3 2 2 3 2 3 3 2" xfId="47358"/>
    <cellStyle name="40% - Accent4 3 2 2 3 2 3 4" xfId="33354"/>
    <cellStyle name="40% - Accent4 3 2 2 3 2 4" xfId="8842"/>
    <cellStyle name="40% - Accent4 3 2 2 3 2 4 2" xfId="22846"/>
    <cellStyle name="40% - Accent4 3 2 2 3 2 4 2 2" xfId="50860"/>
    <cellStyle name="40% - Accent4 3 2 2 3 2 4 3" xfId="36856"/>
    <cellStyle name="40% - Accent4 3 2 2 3 2 5" xfId="15843"/>
    <cellStyle name="40% - Accent4 3 2 2 3 2 5 2" xfId="43857"/>
    <cellStyle name="40% - Accent4 3 2 2 3 2 6" xfId="29853"/>
    <cellStyle name="40% - Accent4 3 2 2 3 3" xfId="2709"/>
    <cellStyle name="40% - Accent4 3 2 2 3 3 2" xfId="6213"/>
    <cellStyle name="40% - Accent4 3 2 2 3 3 2 2" xfId="13220"/>
    <cellStyle name="40% - Accent4 3 2 2 3 3 2 2 2" xfId="27224"/>
    <cellStyle name="40% - Accent4 3 2 2 3 3 2 2 2 2" xfId="55238"/>
    <cellStyle name="40% - Accent4 3 2 2 3 3 2 2 3" xfId="41234"/>
    <cellStyle name="40% - Accent4 3 2 2 3 3 2 3" xfId="20221"/>
    <cellStyle name="40% - Accent4 3 2 2 3 3 2 3 2" xfId="48235"/>
    <cellStyle name="40% - Accent4 3 2 2 3 3 2 4" xfId="34231"/>
    <cellStyle name="40% - Accent4 3 2 2 3 3 3" xfId="9719"/>
    <cellStyle name="40% - Accent4 3 2 2 3 3 3 2" xfId="23723"/>
    <cellStyle name="40% - Accent4 3 2 2 3 3 3 2 2" xfId="51737"/>
    <cellStyle name="40% - Accent4 3 2 2 3 3 3 3" xfId="37733"/>
    <cellStyle name="40% - Accent4 3 2 2 3 3 4" xfId="16720"/>
    <cellStyle name="40% - Accent4 3 2 2 3 3 4 2" xfId="44734"/>
    <cellStyle name="40% - Accent4 3 2 2 3 3 5" xfId="30730"/>
    <cellStyle name="40% - Accent4 3 2 2 3 4" xfId="4461"/>
    <cellStyle name="40% - Accent4 3 2 2 3 4 2" xfId="11468"/>
    <cellStyle name="40% - Accent4 3 2 2 3 4 2 2" xfId="25472"/>
    <cellStyle name="40% - Accent4 3 2 2 3 4 2 2 2" xfId="53486"/>
    <cellStyle name="40% - Accent4 3 2 2 3 4 2 3" xfId="39482"/>
    <cellStyle name="40% - Accent4 3 2 2 3 4 3" xfId="18469"/>
    <cellStyle name="40% - Accent4 3 2 2 3 4 3 2" xfId="46483"/>
    <cellStyle name="40% - Accent4 3 2 2 3 4 4" xfId="32479"/>
    <cellStyle name="40% - Accent4 3 2 2 3 5" xfId="7967"/>
    <cellStyle name="40% - Accent4 3 2 2 3 5 2" xfId="21971"/>
    <cellStyle name="40% - Accent4 3 2 2 3 5 2 2" xfId="49985"/>
    <cellStyle name="40% - Accent4 3 2 2 3 5 3" xfId="35981"/>
    <cellStyle name="40% - Accent4 3 2 2 3 6" xfId="14968"/>
    <cellStyle name="40% - Accent4 3 2 2 3 6 2" xfId="42982"/>
    <cellStyle name="40% - Accent4 3 2 2 3 7" xfId="28978"/>
    <cellStyle name="40% - Accent4 3 2 2 4" xfId="1234"/>
    <cellStyle name="40% - Accent4 3 2 2 4 2" xfId="3002"/>
    <cellStyle name="40% - Accent4 3 2 2 4 2 2" xfId="6506"/>
    <cellStyle name="40% - Accent4 3 2 2 4 2 2 2" xfId="13513"/>
    <cellStyle name="40% - Accent4 3 2 2 4 2 2 2 2" xfId="27517"/>
    <cellStyle name="40% - Accent4 3 2 2 4 2 2 2 2 2" xfId="55531"/>
    <cellStyle name="40% - Accent4 3 2 2 4 2 2 2 3" xfId="41527"/>
    <cellStyle name="40% - Accent4 3 2 2 4 2 2 3" xfId="20514"/>
    <cellStyle name="40% - Accent4 3 2 2 4 2 2 3 2" xfId="48528"/>
    <cellStyle name="40% - Accent4 3 2 2 4 2 2 4" xfId="34524"/>
    <cellStyle name="40% - Accent4 3 2 2 4 2 3" xfId="10012"/>
    <cellStyle name="40% - Accent4 3 2 2 4 2 3 2" xfId="24016"/>
    <cellStyle name="40% - Accent4 3 2 2 4 2 3 2 2" xfId="52030"/>
    <cellStyle name="40% - Accent4 3 2 2 4 2 3 3" xfId="38026"/>
    <cellStyle name="40% - Accent4 3 2 2 4 2 4" xfId="17013"/>
    <cellStyle name="40% - Accent4 3 2 2 4 2 4 2" xfId="45027"/>
    <cellStyle name="40% - Accent4 3 2 2 4 2 5" xfId="31023"/>
    <cellStyle name="40% - Accent4 3 2 2 4 3" xfId="4754"/>
    <cellStyle name="40% - Accent4 3 2 2 4 3 2" xfId="11761"/>
    <cellStyle name="40% - Accent4 3 2 2 4 3 2 2" xfId="25765"/>
    <cellStyle name="40% - Accent4 3 2 2 4 3 2 2 2" xfId="53779"/>
    <cellStyle name="40% - Accent4 3 2 2 4 3 2 3" xfId="39775"/>
    <cellStyle name="40% - Accent4 3 2 2 4 3 3" xfId="18762"/>
    <cellStyle name="40% - Accent4 3 2 2 4 3 3 2" xfId="46776"/>
    <cellStyle name="40% - Accent4 3 2 2 4 3 4" xfId="32772"/>
    <cellStyle name="40% - Accent4 3 2 2 4 4" xfId="8260"/>
    <cellStyle name="40% - Accent4 3 2 2 4 4 2" xfId="22264"/>
    <cellStyle name="40% - Accent4 3 2 2 4 4 2 2" xfId="50278"/>
    <cellStyle name="40% - Accent4 3 2 2 4 4 3" xfId="36274"/>
    <cellStyle name="40% - Accent4 3 2 2 4 5" xfId="15261"/>
    <cellStyle name="40% - Accent4 3 2 2 4 5 2" xfId="43275"/>
    <cellStyle name="40% - Accent4 3 2 2 4 6" xfId="29271"/>
    <cellStyle name="40% - Accent4 3 2 2 5" xfId="2127"/>
    <cellStyle name="40% - Accent4 3 2 2 5 2" xfId="5631"/>
    <cellStyle name="40% - Accent4 3 2 2 5 2 2" xfId="12638"/>
    <cellStyle name="40% - Accent4 3 2 2 5 2 2 2" xfId="26642"/>
    <cellStyle name="40% - Accent4 3 2 2 5 2 2 2 2" xfId="54656"/>
    <cellStyle name="40% - Accent4 3 2 2 5 2 2 3" xfId="40652"/>
    <cellStyle name="40% - Accent4 3 2 2 5 2 3" xfId="19639"/>
    <cellStyle name="40% - Accent4 3 2 2 5 2 3 2" xfId="47653"/>
    <cellStyle name="40% - Accent4 3 2 2 5 2 4" xfId="33649"/>
    <cellStyle name="40% - Accent4 3 2 2 5 3" xfId="9137"/>
    <cellStyle name="40% - Accent4 3 2 2 5 3 2" xfId="23141"/>
    <cellStyle name="40% - Accent4 3 2 2 5 3 2 2" xfId="51155"/>
    <cellStyle name="40% - Accent4 3 2 2 5 3 3" xfId="37151"/>
    <cellStyle name="40% - Accent4 3 2 2 5 4" xfId="16138"/>
    <cellStyle name="40% - Accent4 3 2 2 5 4 2" xfId="44152"/>
    <cellStyle name="40% - Accent4 3 2 2 5 5" xfId="30148"/>
    <cellStyle name="40% - Accent4 3 2 2 6" xfId="3879"/>
    <cellStyle name="40% - Accent4 3 2 2 6 2" xfId="10886"/>
    <cellStyle name="40% - Accent4 3 2 2 6 2 2" xfId="24890"/>
    <cellStyle name="40% - Accent4 3 2 2 6 2 2 2" xfId="52904"/>
    <cellStyle name="40% - Accent4 3 2 2 6 2 3" xfId="38900"/>
    <cellStyle name="40% - Accent4 3 2 2 6 3" xfId="17887"/>
    <cellStyle name="40% - Accent4 3 2 2 6 3 2" xfId="45901"/>
    <cellStyle name="40% - Accent4 3 2 2 6 4" xfId="31897"/>
    <cellStyle name="40% - Accent4 3 2 2 7" xfId="7385"/>
    <cellStyle name="40% - Accent4 3 2 2 7 2" xfId="21389"/>
    <cellStyle name="40% - Accent4 3 2 2 7 2 2" xfId="49403"/>
    <cellStyle name="40% - Accent4 3 2 2 7 3" xfId="35399"/>
    <cellStyle name="40% - Accent4 3 2 2 8" xfId="14386"/>
    <cellStyle name="40% - Accent4 3 2 2 8 2" xfId="42400"/>
    <cellStyle name="40% - Accent4 3 2 2 9" xfId="28396"/>
    <cellStyle name="40% - Accent4 3 2 3" xfId="453"/>
    <cellStyle name="40% - Accent4 3 2 3 2" xfId="744"/>
    <cellStyle name="40% - Accent4 3 2 3 2 2" xfId="1622"/>
    <cellStyle name="40% - Accent4 3 2 3 2 2 2" xfId="3390"/>
    <cellStyle name="40% - Accent4 3 2 3 2 2 2 2" xfId="6894"/>
    <cellStyle name="40% - Accent4 3 2 3 2 2 2 2 2" xfId="13901"/>
    <cellStyle name="40% - Accent4 3 2 3 2 2 2 2 2 2" xfId="27905"/>
    <cellStyle name="40% - Accent4 3 2 3 2 2 2 2 2 2 2" xfId="55919"/>
    <cellStyle name="40% - Accent4 3 2 3 2 2 2 2 2 3" xfId="41915"/>
    <cellStyle name="40% - Accent4 3 2 3 2 2 2 2 3" xfId="20902"/>
    <cellStyle name="40% - Accent4 3 2 3 2 2 2 2 3 2" xfId="48916"/>
    <cellStyle name="40% - Accent4 3 2 3 2 2 2 2 4" xfId="34912"/>
    <cellStyle name="40% - Accent4 3 2 3 2 2 2 3" xfId="10400"/>
    <cellStyle name="40% - Accent4 3 2 3 2 2 2 3 2" xfId="24404"/>
    <cellStyle name="40% - Accent4 3 2 3 2 2 2 3 2 2" xfId="52418"/>
    <cellStyle name="40% - Accent4 3 2 3 2 2 2 3 3" xfId="38414"/>
    <cellStyle name="40% - Accent4 3 2 3 2 2 2 4" xfId="17401"/>
    <cellStyle name="40% - Accent4 3 2 3 2 2 2 4 2" xfId="45415"/>
    <cellStyle name="40% - Accent4 3 2 3 2 2 2 5" xfId="31411"/>
    <cellStyle name="40% - Accent4 3 2 3 2 2 3" xfId="5142"/>
    <cellStyle name="40% - Accent4 3 2 3 2 2 3 2" xfId="12149"/>
    <cellStyle name="40% - Accent4 3 2 3 2 2 3 2 2" xfId="26153"/>
    <cellStyle name="40% - Accent4 3 2 3 2 2 3 2 2 2" xfId="54167"/>
    <cellStyle name="40% - Accent4 3 2 3 2 2 3 2 3" xfId="40163"/>
    <cellStyle name="40% - Accent4 3 2 3 2 2 3 3" xfId="19150"/>
    <cellStyle name="40% - Accent4 3 2 3 2 2 3 3 2" xfId="47164"/>
    <cellStyle name="40% - Accent4 3 2 3 2 2 3 4" xfId="33160"/>
    <cellStyle name="40% - Accent4 3 2 3 2 2 4" xfId="8648"/>
    <cellStyle name="40% - Accent4 3 2 3 2 2 4 2" xfId="22652"/>
    <cellStyle name="40% - Accent4 3 2 3 2 2 4 2 2" xfId="50666"/>
    <cellStyle name="40% - Accent4 3 2 3 2 2 4 3" xfId="36662"/>
    <cellStyle name="40% - Accent4 3 2 3 2 2 5" xfId="15649"/>
    <cellStyle name="40% - Accent4 3 2 3 2 2 5 2" xfId="43663"/>
    <cellStyle name="40% - Accent4 3 2 3 2 2 6" xfId="29659"/>
    <cellStyle name="40% - Accent4 3 2 3 2 3" xfId="2515"/>
    <cellStyle name="40% - Accent4 3 2 3 2 3 2" xfId="6019"/>
    <cellStyle name="40% - Accent4 3 2 3 2 3 2 2" xfId="13026"/>
    <cellStyle name="40% - Accent4 3 2 3 2 3 2 2 2" xfId="27030"/>
    <cellStyle name="40% - Accent4 3 2 3 2 3 2 2 2 2" xfId="55044"/>
    <cellStyle name="40% - Accent4 3 2 3 2 3 2 2 3" xfId="41040"/>
    <cellStyle name="40% - Accent4 3 2 3 2 3 2 3" xfId="20027"/>
    <cellStyle name="40% - Accent4 3 2 3 2 3 2 3 2" xfId="48041"/>
    <cellStyle name="40% - Accent4 3 2 3 2 3 2 4" xfId="34037"/>
    <cellStyle name="40% - Accent4 3 2 3 2 3 3" xfId="9525"/>
    <cellStyle name="40% - Accent4 3 2 3 2 3 3 2" xfId="23529"/>
    <cellStyle name="40% - Accent4 3 2 3 2 3 3 2 2" xfId="51543"/>
    <cellStyle name="40% - Accent4 3 2 3 2 3 3 3" xfId="37539"/>
    <cellStyle name="40% - Accent4 3 2 3 2 3 4" xfId="16526"/>
    <cellStyle name="40% - Accent4 3 2 3 2 3 4 2" xfId="44540"/>
    <cellStyle name="40% - Accent4 3 2 3 2 3 5" xfId="30536"/>
    <cellStyle name="40% - Accent4 3 2 3 2 4" xfId="4267"/>
    <cellStyle name="40% - Accent4 3 2 3 2 4 2" xfId="11274"/>
    <cellStyle name="40% - Accent4 3 2 3 2 4 2 2" xfId="25278"/>
    <cellStyle name="40% - Accent4 3 2 3 2 4 2 2 2" xfId="53292"/>
    <cellStyle name="40% - Accent4 3 2 3 2 4 2 3" xfId="39288"/>
    <cellStyle name="40% - Accent4 3 2 3 2 4 3" xfId="18275"/>
    <cellStyle name="40% - Accent4 3 2 3 2 4 3 2" xfId="46289"/>
    <cellStyle name="40% - Accent4 3 2 3 2 4 4" xfId="32285"/>
    <cellStyle name="40% - Accent4 3 2 3 2 5" xfId="7773"/>
    <cellStyle name="40% - Accent4 3 2 3 2 5 2" xfId="21777"/>
    <cellStyle name="40% - Accent4 3 2 3 2 5 2 2" xfId="49791"/>
    <cellStyle name="40% - Accent4 3 2 3 2 5 3" xfId="35787"/>
    <cellStyle name="40% - Accent4 3 2 3 2 6" xfId="14774"/>
    <cellStyle name="40% - Accent4 3 2 3 2 6 2" xfId="42788"/>
    <cellStyle name="40% - Accent4 3 2 3 2 7" xfId="28784"/>
    <cellStyle name="40% - Accent4 3 2 3 3" xfId="1035"/>
    <cellStyle name="40% - Accent4 3 2 3 3 2" xfId="1913"/>
    <cellStyle name="40% - Accent4 3 2 3 3 2 2" xfId="3681"/>
    <cellStyle name="40% - Accent4 3 2 3 3 2 2 2" xfId="7185"/>
    <cellStyle name="40% - Accent4 3 2 3 3 2 2 2 2" xfId="14192"/>
    <cellStyle name="40% - Accent4 3 2 3 3 2 2 2 2 2" xfId="28196"/>
    <cellStyle name="40% - Accent4 3 2 3 3 2 2 2 2 2 2" xfId="56210"/>
    <cellStyle name="40% - Accent4 3 2 3 3 2 2 2 2 3" xfId="42206"/>
    <cellStyle name="40% - Accent4 3 2 3 3 2 2 2 3" xfId="21193"/>
    <cellStyle name="40% - Accent4 3 2 3 3 2 2 2 3 2" xfId="49207"/>
    <cellStyle name="40% - Accent4 3 2 3 3 2 2 2 4" xfId="35203"/>
    <cellStyle name="40% - Accent4 3 2 3 3 2 2 3" xfId="10691"/>
    <cellStyle name="40% - Accent4 3 2 3 3 2 2 3 2" xfId="24695"/>
    <cellStyle name="40% - Accent4 3 2 3 3 2 2 3 2 2" xfId="52709"/>
    <cellStyle name="40% - Accent4 3 2 3 3 2 2 3 3" xfId="38705"/>
    <cellStyle name="40% - Accent4 3 2 3 3 2 2 4" xfId="17692"/>
    <cellStyle name="40% - Accent4 3 2 3 3 2 2 4 2" xfId="45706"/>
    <cellStyle name="40% - Accent4 3 2 3 3 2 2 5" xfId="31702"/>
    <cellStyle name="40% - Accent4 3 2 3 3 2 3" xfId="5433"/>
    <cellStyle name="40% - Accent4 3 2 3 3 2 3 2" xfId="12440"/>
    <cellStyle name="40% - Accent4 3 2 3 3 2 3 2 2" xfId="26444"/>
    <cellStyle name="40% - Accent4 3 2 3 3 2 3 2 2 2" xfId="54458"/>
    <cellStyle name="40% - Accent4 3 2 3 3 2 3 2 3" xfId="40454"/>
    <cellStyle name="40% - Accent4 3 2 3 3 2 3 3" xfId="19441"/>
    <cellStyle name="40% - Accent4 3 2 3 3 2 3 3 2" xfId="47455"/>
    <cellStyle name="40% - Accent4 3 2 3 3 2 3 4" xfId="33451"/>
    <cellStyle name="40% - Accent4 3 2 3 3 2 4" xfId="8939"/>
    <cellStyle name="40% - Accent4 3 2 3 3 2 4 2" xfId="22943"/>
    <cellStyle name="40% - Accent4 3 2 3 3 2 4 2 2" xfId="50957"/>
    <cellStyle name="40% - Accent4 3 2 3 3 2 4 3" xfId="36953"/>
    <cellStyle name="40% - Accent4 3 2 3 3 2 5" xfId="15940"/>
    <cellStyle name="40% - Accent4 3 2 3 3 2 5 2" xfId="43954"/>
    <cellStyle name="40% - Accent4 3 2 3 3 2 6" xfId="29950"/>
    <cellStyle name="40% - Accent4 3 2 3 3 3" xfId="2806"/>
    <cellStyle name="40% - Accent4 3 2 3 3 3 2" xfId="6310"/>
    <cellStyle name="40% - Accent4 3 2 3 3 3 2 2" xfId="13317"/>
    <cellStyle name="40% - Accent4 3 2 3 3 3 2 2 2" xfId="27321"/>
    <cellStyle name="40% - Accent4 3 2 3 3 3 2 2 2 2" xfId="55335"/>
    <cellStyle name="40% - Accent4 3 2 3 3 3 2 2 3" xfId="41331"/>
    <cellStyle name="40% - Accent4 3 2 3 3 3 2 3" xfId="20318"/>
    <cellStyle name="40% - Accent4 3 2 3 3 3 2 3 2" xfId="48332"/>
    <cellStyle name="40% - Accent4 3 2 3 3 3 2 4" xfId="34328"/>
    <cellStyle name="40% - Accent4 3 2 3 3 3 3" xfId="9816"/>
    <cellStyle name="40% - Accent4 3 2 3 3 3 3 2" xfId="23820"/>
    <cellStyle name="40% - Accent4 3 2 3 3 3 3 2 2" xfId="51834"/>
    <cellStyle name="40% - Accent4 3 2 3 3 3 3 3" xfId="37830"/>
    <cellStyle name="40% - Accent4 3 2 3 3 3 4" xfId="16817"/>
    <cellStyle name="40% - Accent4 3 2 3 3 3 4 2" xfId="44831"/>
    <cellStyle name="40% - Accent4 3 2 3 3 3 5" xfId="30827"/>
    <cellStyle name="40% - Accent4 3 2 3 3 4" xfId="4558"/>
    <cellStyle name="40% - Accent4 3 2 3 3 4 2" xfId="11565"/>
    <cellStyle name="40% - Accent4 3 2 3 3 4 2 2" xfId="25569"/>
    <cellStyle name="40% - Accent4 3 2 3 3 4 2 2 2" xfId="53583"/>
    <cellStyle name="40% - Accent4 3 2 3 3 4 2 3" xfId="39579"/>
    <cellStyle name="40% - Accent4 3 2 3 3 4 3" xfId="18566"/>
    <cellStyle name="40% - Accent4 3 2 3 3 4 3 2" xfId="46580"/>
    <cellStyle name="40% - Accent4 3 2 3 3 4 4" xfId="32576"/>
    <cellStyle name="40% - Accent4 3 2 3 3 5" xfId="8064"/>
    <cellStyle name="40% - Accent4 3 2 3 3 5 2" xfId="22068"/>
    <cellStyle name="40% - Accent4 3 2 3 3 5 2 2" xfId="50082"/>
    <cellStyle name="40% - Accent4 3 2 3 3 5 3" xfId="36078"/>
    <cellStyle name="40% - Accent4 3 2 3 3 6" xfId="15065"/>
    <cellStyle name="40% - Accent4 3 2 3 3 6 2" xfId="43079"/>
    <cellStyle name="40% - Accent4 3 2 3 3 7" xfId="29075"/>
    <cellStyle name="40% - Accent4 3 2 3 4" xfId="1331"/>
    <cellStyle name="40% - Accent4 3 2 3 4 2" xfId="3099"/>
    <cellStyle name="40% - Accent4 3 2 3 4 2 2" xfId="6603"/>
    <cellStyle name="40% - Accent4 3 2 3 4 2 2 2" xfId="13610"/>
    <cellStyle name="40% - Accent4 3 2 3 4 2 2 2 2" xfId="27614"/>
    <cellStyle name="40% - Accent4 3 2 3 4 2 2 2 2 2" xfId="55628"/>
    <cellStyle name="40% - Accent4 3 2 3 4 2 2 2 3" xfId="41624"/>
    <cellStyle name="40% - Accent4 3 2 3 4 2 2 3" xfId="20611"/>
    <cellStyle name="40% - Accent4 3 2 3 4 2 2 3 2" xfId="48625"/>
    <cellStyle name="40% - Accent4 3 2 3 4 2 2 4" xfId="34621"/>
    <cellStyle name="40% - Accent4 3 2 3 4 2 3" xfId="10109"/>
    <cellStyle name="40% - Accent4 3 2 3 4 2 3 2" xfId="24113"/>
    <cellStyle name="40% - Accent4 3 2 3 4 2 3 2 2" xfId="52127"/>
    <cellStyle name="40% - Accent4 3 2 3 4 2 3 3" xfId="38123"/>
    <cellStyle name="40% - Accent4 3 2 3 4 2 4" xfId="17110"/>
    <cellStyle name="40% - Accent4 3 2 3 4 2 4 2" xfId="45124"/>
    <cellStyle name="40% - Accent4 3 2 3 4 2 5" xfId="31120"/>
    <cellStyle name="40% - Accent4 3 2 3 4 3" xfId="4851"/>
    <cellStyle name="40% - Accent4 3 2 3 4 3 2" xfId="11858"/>
    <cellStyle name="40% - Accent4 3 2 3 4 3 2 2" xfId="25862"/>
    <cellStyle name="40% - Accent4 3 2 3 4 3 2 2 2" xfId="53876"/>
    <cellStyle name="40% - Accent4 3 2 3 4 3 2 3" xfId="39872"/>
    <cellStyle name="40% - Accent4 3 2 3 4 3 3" xfId="18859"/>
    <cellStyle name="40% - Accent4 3 2 3 4 3 3 2" xfId="46873"/>
    <cellStyle name="40% - Accent4 3 2 3 4 3 4" xfId="32869"/>
    <cellStyle name="40% - Accent4 3 2 3 4 4" xfId="8357"/>
    <cellStyle name="40% - Accent4 3 2 3 4 4 2" xfId="22361"/>
    <cellStyle name="40% - Accent4 3 2 3 4 4 2 2" xfId="50375"/>
    <cellStyle name="40% - Accent4 3 2 3 4 4 3" xfId="36371"/>
    <cellStyle name="40% - Accent4 3 2 3 4 5" xfId="15358"/>
    <cellStyle name="40% - Accent4 3 2 3 4 5 2" xfId="43372"/>
    <cellStyle name="40% - Accent4 3 2 3 4 6" xfId="29368"/>
    <cellStyle name="40% - Accent4 3 2 3 5" xfId="2224"/>
    <cellStyle name="40% - Accent4 3 2 3 5 2" xfId="5728"/>
    <cellStyle name="40% - Accent4 3 2 3 5 2 2" xfId="12735"/>
    <cellStyle name="40% - Accent4 3 2 3 5 2 2 2" xfId="26739"/>
    <cellStyle name="40% - Accent4 3 2 3 5 2 2 2 2" xfId="54753"/>
    <cellStyle name="40% - Accent4 3 2 3 5 2 2 3" xfId="40749"/>
    <cellStyle name="40% - Accent4 3 2 3 5 2 3" xfId="19736"/>
    <cellStyle name="40% - Accent4 3 2 3 5 2 3 2" xfId="47750"/>
    <cellStyle name="40% - Accent4 3 2 3 5 2 4" xfId="33746"/>
    <cellStyle name="40% - Accent4 3 2 3 5 3" xfId="9234"/>
    <cellStyle name="40% - Accent4 3 2 3 5 3 2" xfId="23238"/>
    <cellStyle name="40% - Accent4 3 2 3 5 3 2 2" xfId="51252"/>
    <cellStyle name="40% - Accent4 3 2 3 5 3 3" xfId="37248"/>
    <cellStyle name="40% - Accent4 3 2 3 5 4" xfId="16235"/>
    <cellStyle name="40% - Accent4 3 2 3 5 4 2" xfId="44249"/>
    <cellStyle name="40% - Accent4 3 2 3 5 5" xfId="30245"/>
    <cellStyle name="40% - Accent4 3 2 3 6" xfId="3976"/>
    <cellStyle name="40% - Accent4 3 2 3 6 2" xfId="10983"/>
    <cellStyle name="40% - Accent4 3 2 3 6 2 2" xfId="24987"/>
    <cellStyle name="40% - Accent4 3 2 3 6 2 2 2" xfId="53001"/>
    <cellStyle name="40% - Accent4 3 2 3 6 2 3" xfId="38997"/>
    <cellStyle name="40% - Accent4 3 2 3 6 3" xfId="17984"/>
    <cellStyle name="40% - Accent4 3 2 3 6 3 2" xfId="45998"/>
    <cellStyle name="40% - Accent4 3 2 3 6 4" xfId="31994"/>
    <cellStyle name="40% - Accent4 3 2 3 7" xfId="7482"/>
    <cellStyle name="40% - Accent4 3 2 3 7 2" xfId="21486"/>
    <cellStyle name="40% - Accent4 3 2 3 7 2 2" xfId="49500"/>
    <cellStyle name="40% - Accent4 3 2 3 7 3" xfId="35496"/>
    <cellStyle name="40% - Accent4 3 2 3 8" xfId="14483"/>
    <cellStyle name="40% - Accent4 3 2 3 8 2" xfId="42497"/>
    <cellStyle name="40% - Accent4 3 2 3 9" xfId="28493"/>
    <cellStyle name="40% - Accent4 3 2 4" xfId="550"/>
    <cellStyle name="40% - Accent4 3 2 4 2" xfId="1428"/>
    <cellStyle name="40% - Accent4 3 2 4 2 2" xfId="3196"/>
    <cellStyle name="40% - Accent4 3 2 4 2 2 2" xfId="6700"/>
    <cellStyle name="40% - Accent4 3 2 4 2 2 2 2" xfId="13707"/>
    <cellStyle name="40% - Accent4 3 2 4 2 2 2 2 2" xfId="27711"/>
    <cellStyle name="40% - Accent4 3 2 4 2 2 2 2 2 2" xfId="55725"/>
    <cellStyle name="40% - Accent4 3 2 4 2 2 2 2 3" xfId="41721"/>
    <cellStyle name="40% - Accent4 3 2 4 2 2 2 3" xfId="20708"/>
    <cellStyle name="40% - Accent4 3 2 4 2 2 2 3 2" xfId="48722"/>
    <cellStyle name="40% - Accent4 3 2 4 2 2 2 4" xfId="34718"/>
    <cellStyle name="40% - Accent4 3 2 4 2 2 3" xfId="10206"/>
    <cellStyle name="40% - Accent4 3 2 4 2 2 3 2" xfId="24210"/>
    <cellStyle name="40% - Accent4 3 2 4 2 2 3 2 2" xfId="52224"/>
    <cellStyle name="40% - Accent4 3 2 4 2 2 3 3" xfId="38220"/>
    <cellStyle name="40% - Accent4 3 2 4 2 2 4" xfId="17207"/>
    <cellStyle name="40% - Accent4 3 2 4 2 2 4 2" xfId="45221"/>
    <cellStyle name="40% - Accent4 3 2 4 2 2 5" xfId="31217"/>
    <cellStyle name="40% - Accent4 3 2 4 2 3" xfId="4948"/>
    <cellStyle name="40% - Accent4 3 2 4 2 3 2" xfId="11955"/>
    <cellStyle name="40% - Accent4 3 2 4 2 3 2 2" xfId="25959"/>
    <cellStyle name="40% - Accent4 3 2 4 2 3 2 2 2" xfId="53973"/>
    <cellStyle name="40% - Accent4 3 2 4 2 3 2 3" xfId="39969"/>
    <cellStyle name="40% - Accent4 3 2 4 2 3 3" xfId="18956"/>
    <cellStyle name="40% - Accent4 3 2 4 2 3 3 2" xfId="46970"/>
    <cellStyle name="40% - Accent4 3 2 4 2 3 4" xfId="32966"/>
    <cellStyle name="40% - Accent4 3 2 4 2 4" xfId="8454"/>
    <cellStyle name="40% - Accent4 3 2 4 2 4 2" xfId="22458"/>
    <cellStyle name="40% - Accent4 3 2 4 2 4 2 2" xfId="50472"/>
    <cellStyle name="40% - Accent4 3 2 4 2 4 3" xfId="36468"/>
    <cellStyle name="40% - Accent4 3 2 4 2 5" xfId="15455"/>
    <cellStyle name="40% - Accent4 3 2 4 2 5 2" xfId="43469"/>
    <cellStyle name="40% - Accent4 3 2 4 2 6" xfId="29465"/>
    <cellStyle name="40% - Accent4 3 2 4 3" xfId="2321"/>
    <cellStyle name="40% - Accent4 3 2 4 3 2" xfId="5825"/>
    <cellStyle name="40% - Accent4 3 2 4 3 2 2" xfId="12832"/>
    <cellStyle name="40% - Accent4 3 2 4 3 2 2 2" xfId="26836"/>
    <cellStyle name="40% - Accent4 3 2 4 3 2 2 2 2" xfId="54850"/>
    <cellStyle name="40% - Accent4 3 2 4 3 2 2 3" xfId="40846"/>
    <cellStyle name="40% - Accent4 3 2 4 3 2 3" xfId="19833"/>
    <cellStyle name="40% - Accent4 3 2 4 3 2 3 2" xfId="47847"/>
    <cellStyle name="40% - Accent4 3 2 4 3 2 4" xfId="33843"/>
    <cellStyle name="40% - Accent4 3 2 4 3 3" xfId="9331"/>
    <cellStyle name="40% - Accent4 3 2 4 3 3 2" xfId="23335"/>
    <cellStyle name="40% - Accent4 3 2 4 3 3 2 2" xfId="51349"/>
    <cellStyle name="40% - Accent4 3 2 4 3 3 3" xfId="37345"/>
    <cellStyle name="40% - Accent4 3 2 4 3 4" xfId="16332"/>
    <cellStyle name="40% - Accent4 3 2 4 3 4 2" xfId="44346"/>
    <cellStyle name="40% - Accent4 3 2 4 3 5" xfId="30342"/>
    <cellStyle name="40% - Accent4 3 2 4 4" xfId="4073"/>
    <cellStyle name="40% - Accent4 3 2 4 4 2" xfId="11080"/>
    <cellStyle name="40% - Accent4 3 2 4 4 2 2" xfId="25084"/>
    <cellStyle name="40% - Accent4 3 2 4 4 2 2 2" xfId="53098"/>
    <cellStyle name="40% - Accent4 3 2 4 4 2 3" xfId="39094"/>
    <cellStyle name="40% - Accent4 3 2 4 4 3" xfId="18081"/>
    <cellStyle name="40% - Accent4 3 2 4 4 3 2" xfId="46095"/>
    <cellStyle name="40% - Accent4 3 2 4 4 4" xfId="32091"/>
    <cellStyle name="40% - Accent4 3 2 4 5" xfId="7579"/>
    <cellStyle name="40% - Accent4 3 2 4 5 2" xfId="21583"/>
    <cellStyle name="40% - Accent4 3 2 4 5 2 2" xfId="49597"/>
    <cellStyle name="40% - Accent4 3 2 4 5 3" xfId="35593"/>
    <cellStyle name="40% - Accent4 3 2 4 6" xfId="14580"/>
    <cellStyle name="40% - Accent4 3 2 4 6 2" xfId="42594"/>
    <cellStyle name="40% - Accent4 3 2 4 7" xfId="28590"/>
    <cellStyle name="40% - Accent4 3 2 5" xfId="841"/>
    <cellStyle name="40% - Accent4 3 2 5 2" xfId="1719"/>
    <cellStyle name="40% - Accent4 3 2 5 2 2" xfId="3487"/>
    <cellStyle name="40% - Accent4 3 2 5 2 2 2" xfId="6991"/>
    <cellStyle name="40% - Accent4 3 2 5 2 2 2 2" xfId="13998"/>
    <cellStyle name="40% - Accent4 3 2 5 2 2 2 2 2" xfId="28002"/>
    <cellStyle name="40% - Accent4 3 2 5 2 2 2 2 2 2" xfId="56016"/>
    <cellStyle name="40% - Accent4 3 2 5 2 2 2 2 3" xfId="42012"/>
    <cellStyle name="40% - Accent4 3 2 5 2 2 2 3" xfId="20999"/>
    <cellStyle name="40% - Accent4 3 2 5 2 2 2 3 2" xfId="49013"/>
    <cellStyle name="40% - Accent4 3 2 5 2 2 2 4" xfId="35009"/>
    <cellStyle name="40% - Accent4 3 2 5 2 2 3" xfId="10497"/>
    <cellStyle name="40% - Accent4 3 2 5 2 2 3 2" xfId="24501"/>
    <cellStyle name="40% - Accent4 3 2 5 2 2 3 2 2" xfId="52515"/>
    <cellStyle name="40% - Accent4 3 2 5 2 2 3 3" xfId="38511"/>
    <cellStyle name="40% - Accent4 3 2 5 2 2 4" xfId="17498"/>
    <cellStyle name="40% - Accent4 3 2 5 2 2 4 2" xfId="45512"/>
    <cellStyle name="40% - Accent4 3 2 5 2 2 5" xfId="31508"/>
    <cellStyle name="40% - Accent4 3 2 5 2 3" xfId="5239"/>
    <cellStyle name="40% - Accent4 3 2 5 2 3 2" xfId="12246"/>
    <cellStyle name="40% - Accent4 3 2 5 2 3 2 2" xfId="26250"/>
    <cellStyle name="40% - Accent4 3 2 5 2 3 2 2 2" xfId="54264"/>
    <cellStyle name="40% - Accent4 3 2 5 2 3 2 3" xfId="40260"/>
    <cellStyle name="40% - Accent4 3 2 5 2 3 3" xfId="19247"/>
    <cellStyle name="40% - Accent4 3 2 5 2 3 3 2" xfId="47261"/>
    <cellStyle name="40% - Accent4 3 2 5 2 3 4" xfId="33257"/>
    <cellStyle name="40% - Accent4 3 2 5 2 4" xfId="8745"/>
    <cellStyle name="40% - Accent4 3 2 5 2 4 2" xfId="22749"/>
    <cellStyle name="40% - Accent4 3 2 5 2 4 2 2" xfId="50763"/>
    <cellStyle name="40% - Accent4 3 2 5 2 4 3" xfId="36759"/>
    <cellStyle name="40% - Accent4 3 2 5 2 5" xfId="15746"/>
    <cellStyle name="40% - Accent4 3 2 5 2 5 2" xfId="43760"/>
    <cellStyle name="40% - Accent4 3 2 5 2 6" xfId="29756"/>
    <cellStyle name="40% - Accent4 3 2 5 3" xfId="2612"/>
    <cellStyle name="40% - Accent4 3 2 5 3 2" xfId="6116"/>
    <cellStyle name="40% - Accent4 3 2 5 3 2 2" xfId="13123"/>
    <cellStyle name="40% - Accent4 3 2 5 3 2 2 2" xfId="27127"/>
    <cellStyle name="40% - Accent4 3 2 5 3 2 2 2 2" xfId="55141"/>
    <cellStyle name="40% - Accent4 3 2 5 3 2 2 3" xfId="41137"/>
    <cellStyle name="40% - Accent4 3 2 5 3 2 3" xfId="20124"/>
    <cellStyle name="40% - Accent4 3 2 5 3 2 3 2" xfId="48138"/>
    <cellStyle name="40% - Accent4 3 2 5 3 2 4" xfId="34134"/>
    <cellStyle name="40% - Accent4 3 2 5 3 3" xfId="9622"/>
    <cellStyle name="40% - Accent4 3 2 5 3 3 2" xfId="23626"/>
    <cellStyle name="40% - Accent4 3 2 5 3 3 2 2" xfId="51640"/>
    <cellStyle name="40% - Accent4 3 2 5 3 3 3" xfId="37636"/>
    <cellStyle name="40% - Accent4 3 2 5 3 4" xfId="16623"/>
    <cellStyle name="40% - Accent4 3 2 5 3 4 2" xfId="44637"/>
    <cellStyle name="40% - Accent4 3 2 5 3 5" xfId="30633"/>
    <cellStyle name="40% - Accent4 3 2 5 4" xfId="4364"/>
    <cellStyle name="40% - Accent4 3 2 5 4 2" xfId="11371"/>
    <cellStyle name="40% - Accent4 3 2 5 4 2 2" xfId="25375"/>
    <cellStyle name="40% - Accent4 3 2 5 4 2 2 2" xfId="53389"/>
    <cellStyle name="40% - Accent4 3 2 5 4 2 3" xfId="39385"/>
    <cellStyle name="40% - Accent4 3 2 5 4 3" xfId="18372"/>
    <cellStyle name="40% - Accent4 3 2 5 4 3 2" xfId="46386"/>
    <cellStyle name="40% - Accent4 3 2 5 4 4" xfId="32382"/>
    <cellStyle name="40% - Accent4 3 2 5 5" xfId="7870"/>
    <cellStyle name="40% - Accent4 3 2 5 5 2" xfId="21874"/>
    <cellStyle name="40% - Accent4 3 2 5 5 2 2" xfId="49888"/>
    <cellStyle name="40% - Accent4 3 2 5 5 3" xfId="35884"/>
    <cellStyle name="40% - Accent4 3 2 5 6" xfId="14871"/>
    <cellStyle name="40% - Accent4 3 2 5 6 2" xfId="42885"/>
    <cellStyle name="40% - Accent4 3 2 5 7" xfId="28881"/>
    <cellStyle name="40% - Accent4 3 2 6" xfId="1137"/>
    <cellStyle name="40% - Accent4 3 2 6 2" xfId="2905"/>
    <cellStyle name="40% - Accent4 3 2 6 2 2" xfId="6409"/>
    <cellStyle name="40% - Accent4 3 2 6 2 2 2" xfId="13416"/>
    <cellStyle name="40% - Accent4 3 2 6 2 2 2 2" xfId="27420"/>
    <cellStyle name="40% - Accent4 3 2 6 2 2 2 2 2" xfId="55434"/>
    <cellStyle name="40% - Accent4 3 2 6 2 2 2 3" xfId="41430"/>
    <cellStyle name="40% - Accent4 3 2 6 2 2 3" xfId="20417"/>
    <cellStyle name="40% - Accent4 3 2 6 2 2 3 2" xfId="48431"/>
    <cellStyle name="40% - Accent4 3 2 6 2 2 4" xfId="34427"/>
    <cellStyle name="40% - Accent4 3 2 6 2 3" xfId="9915"/>
    <cellStyle name="40% - Accent4 3 2 6 2 3 2" xfId="23919"/>
    <cellStyle name="40% - Accent4 3 2 6 2 3 2 2" xfId="51933"/>
    <cellStyle name="40% - Accent4 3 2 6 2 3 3" xfId="37929"/>
    <cellStyle name="40% - Accent4 3 2 6 2 4" xfId="16916"/>
    <cellStyle name="40% - Accent4 3 2 6 2 4 2" xfId="44930"/>
    <cellStyle name="40% - Accent4 3 2 6 2 5" xfId="30926"/>
    <cellStyle name="40% - Accent4 3 2 6 3" xfId="4657"/>
    <cellStyle name="40% - Accent4 3 2 6 3 2" xfId="11664"/>
    <cellStyle name="40% - Accent4 3 2 6 3 2 2" xfId="25668"/>
    <cellStyle name="40% - Accent4 3 2 6 3 2 2 2" xfId="53682"/>
    <cellStyle name="40% - Accent4 3 2 6 3 2 3" xfId="39678"/>
    <cellStyle name="40% - Accent4 3 2 6 3 3" xfId="18665"/>
    <cellStyle name="40% - Accent4 3 2 6 3 3 2" xfId="46679"/>
    <cellStyle name="40% - Accent4 3 2 6 3 4" xfId="32675"/>
    <cellStyle name="40% - Accent4 3 2 6 4" xfId="8163"/>
    <cellStyle name="40% - Accent4 3 2 6 4 2" xfId="22167"/>
    <cellStyle name="40% - Accent4 3 2 6 4 2 2" xfId="50181"/>
    <cellStyle name="40% - Accent4 3 2 6 4 3" xfId="36177"/>
    <cellStyle name="40% - Accent4 3 2 6 5" xfId="15164"/>
    <cellStyle name="40% - Accent4 3 2 6 5 2" xfId="43178"/>
    <cellStyle name="40% - Accent4 3 2 6 6" xfId="29174"/>
    <cellStyle name="40% - Accent4 3 2 7" xfId="2026"/>
    <cellStyle name="40% - Accent4 3 2 7 2" xfId="5534"/>
    <cellStyle name="40% - Accent4 3 2 7 2 2" xfId="12541"/>
    <cellStyle name="40% - Accent4 3 2 7 2 2 2" xfId="26545"/>
    <cellStyle name="40% - Accent4 3 2 7 2 2 2 2" xfId="54559"/>
    <cellStyle name="40% - Accent4 3 2 7 2 2 3" xfId="40555"/>
    <cellStyle name="40% - Accent4 3 2 7 2 3" xfId="19542"/>
    <cellStyle name="40% - Accent4 3 2 7 2 3 2" xfId="47556"/>
    <cellStyle name="40% - Accent4 3 2 7 2 4" xfId="33552"/>
    <cellStyle name="40% - Accent4 3 2 7 3" xfId="9040"/>
    <cellStyle name="40% - Accent4 3 2 7 3 2" xfId="23044"/>
    <cellStyle name="40% - Accent4 3 2 7 3 2 2" xfId="51058"/>
    <cellStyle name="40% - Accent4 3 2 7 3 3" xfId="37054"/>
    <cellStyle name="40% - Accent4 3 2 7 4" xfId="16041"/>
    <cellStyle name="40% - Accent4 3 2 7 4 2" xfId="44055"/>
    <cellStyle name="40% - Accent4 3 2 7 5" xfId="30051"/>
    <cellStyle name="40% - Accent4 3 2 8" xfId="3782"/>
    <cellStyle name="40% - Accent4 3 2 8 2" xfId="10789"/>
    <cellStyle name="40% - Accent4 3 2 8 2 2" xfId="24793"/>
    <cellStyle name="40% - Accent4 3 2 8 2 2 2" xfId="52807"/>
    <cellStyle name="40% - Accent4 3 2 8 2 3" xfId="38803"/>
    <cellStyle name="40% - Accent4 3 2 8 3" xfId="17790"/>
    <cellStyle name="40% - Accent4 3 2 8 3 2" xfId="45804"/>
    <cellStyle name="40% - Accent4 3 2 8 4" xfId="31800"/>
    <cellStyle name="40% - Accent4 3 2 9" xfId="7288"/>
    <cellStyle name="40% - Accent4 3 2 9 2" xfId="21292"/>
    <cellStyle name="40% - Accent4 3 2 9 2 2" xfId="49306"/>
    <cellStyle name="40% - Accent4 3 2 9 3" xfId="35302"/>
    <cellStyle name="40% - Accent4 3 3" xfId="305"/>
    <cellStyle name="40% - Accent4 3 3 2" xfId="598"/>
    <cellStyle name="40% - Accent4 3 3 2 2" xfId="1476"/>
    <cellStyle name="40% - Accent4 3 3 2 2 2" xfId="3244"/>
    <cellStyle name="40% - Accent4 3 3 2 2 2 2" xfId="6748"/>
    <cellStyle name="40% - Accent4 3 3 2 2 2 2 2" xfId="13755"/>
    <cellStyle name="40% - Accent4 3 3 2 2 2 2 2 2" xfId="27759"/>
    <cellStyle name="40% - Accent4 3 3 2 2 2 2 2 2 2" xfId="55773"/>
    <cellStyle name="40% - Accent4 3 3 2 2 2 2 2 3" xfId="41769"/>
    <cellStyle name="40% - Accent4 3 3 2 2 2 2 3" xfId="20756"/>
    <cellStyle name="40% - Accent4 3 3 2 2 2 2 3 2" xfId="48770"/>
    <cellStyle name="40% - Accent4 3 3 2 2 2 2 4" xfId="34766"/>
    <cellStyle name="40% - Accent4 3 3 2 2 2 3" xfId="10254"/>
    <cellStyle name="40% - Accent4 3 3 2 2 2 3 2" xfId="24258"/>
    <cellStyle name="40% - Accent4 3 3 2 2 2 3 2 2" xfId="52272"/>
    <cellStyle name="40% - Accent4 3 3 2 2 2 3 3" xfId="38268"/>
    <cellStyle name="40% - Accent4 3 3 2 2 2 4" xfId="17255"/>
    <cellStyle name="40% - Accent4 3 3 2 2 2 4 2" xfId="45269"/>
    <cellStyle name="40% - Accent4 3 3 2 2 2 5" xfId="31265"/>
    <cellStyle name="40% - Accent4 3 3 2 2 3" xfId="4996"/>
    <cellStyle name="40% - Accent4 3 3 2 2 3 2" xfId="12003"/>
    <cellStyle name="40% - Accent4 3 3 2 2 3 2 2" xfId="26007"/>
    <cellStyle name="40% - Accent4 3 3 2 2 3 2 2 2" xfId="54021"/>
    <cellStyle name="40% - Accent4 3 3 2 2 3 2 3" xfId="40017"/>
    <cellStyle name="40% - Accent4 3 3 2 2 3 3" xfId="19004"/>
    <cellStyle name="40% - Accent4 3 3 2 2 3 3 2" xfId="47018"/>
    <cellStyle name="40% - Accent4 3 3 2 2 3 4" xfId="33014"/>
    <cellStyle name="40% - Accent4 3 3 2 2 4" xfId="8502"/>
    <cellStyle name="40% - Accent4 3 3 2 2 4 2" xfId="22506"/>
    <cellStyle name="40% - Accent4 3 3 2 2 4 2 2" xfId="50520"/>
    <cellStyle name="40% - Accent4 3 3 2 2 4 3" xfId="36516"/>
    <cellStyle name="40% - Accent4 3 3 2 2 5" xfId="15503"/>
    <cellStyle name="40% - Accent4 3 3 2 2 5 2" xfId="43517"/>
    <cellStyle name="40% - Accent4 3 3 2 2 6" xfId="29513"/>
    <cellStyle name="40% - Accent4 3 3 2 3" xfId="2369"/>
    <cellStyle name="40% - Accent4 3 3 2 3 2" xfId="5873"/>
    <cellStyle name="40% - Accent4 3 3 2 3 2 2" xfId="12880"/>
    <cellStyle name="40% - Accent4 3 3 2 3 2 2 2" xfId="26884"/>
    <cellStyle name="40% - Accent4 3 3 2 3 2 2 2 2" xfId="54898"/>
    <cellStyle name="40% - Accent4 3 3 2 3 2 2 3" xfId="40894"/>
    <cellStyle name="40% - Accent4 3 3 2 3 2 3" xfId="19881"/>
    <cellStyle name="40% - Accent4 3 3 2 3 2 3 2" xfId="47895"/>
    <cellStyle name="40% - Accent4 3 3 2 3 2 4" xfId="33891"/>
    <cellStyle name="40% - Accent4 3 3 2 3 3" xfId="9379"/>
    <cellStyle name="40% - Accent4 3 3 2 3 3 2" xfId="23383"/>
    <cellStyle name="40% - Accent4 3 3 2 3 3 2 2" xfId="51397"/>
    <cellStyle name="40% - Accent4 3 3 2 3 3 3" xfId="37393"/>
    <cellStyle name="40% - Accent4 3 3 2 3 4" xfId="16380"/>
    <cellStyle name="40% - Accent4 3 3 2 3 4 2" xfId="44394"/>
    <cellStyle name="40% - Accent4 3 3 2 3 5" xfId="30390"/>
    <cellStyle name="40% - Accent4 3 3 2 4" xfId="4121"/>
    <cellStyle name="40% - Accent4 3 3 2 4 2" xfId="11128"/>
    <cellStyle name="40% - Accent4 3 3 2 4 2 2" xfId="25132"/>
    <cellStyle name="40% - Accent4 3 3 2 4 2 2 2" xfId="53146"/>
    <cellStyle name="40% - Accent4 3 3 2 4 2 3" xfId="39142"/>
    <cellStyle name="40% - Accent4 3 3 2 4 3" xfId="18129"/>
    <cellStyle name="40% - Accent4 3 3 2 4 3 2" xfId="46143"/>
    <cellStyle name="40% - Accent4 3 3 2 4 4" xfId="32139"/>
    <cellStyle name="40% - Accent4 3 3 2 5" xfId="7627"/>
    <cellStyle name="40% - Accent4 3 3 2 5 2" xfId="21631"/>
    <cellStyle name="40% - Accent4 3 3 2 5 2 2" xfId="49645"/>
    <cellStyle name="40% - Accent4 3 3 2 5 3" xfId="35641"/>
    <cellStyle name="40% - Accent4 3 3 2 6" xfId="14628"/>
    <cellStyle name="40% - Accent4 3 3 2 6 2" xfId="42642"/>
    <cellStyle name="40% - Accent4 3 3 2 7" xfId="28638"/>
    <cellStyle name="40% - Accent4 3 3 3" xfId="889"/>
    <cellStyle name="40% - Accent4 3 3 3 2" xfId="1767"/>
    <cellStyle name="40% - Accent4 3 3 3 2 2" xfId="3535"/>
    <cellStyle name="40% - Accent4 3 3 3 2 2 2" xfId="7039"/>
    <cellStyle name="40% - Accent4 3 3 3 2 2 2 2" xfId="14046"/>
    <cellStyle name="40% - Accent4 3 3 3 2 2 2 2 2" xfId="28050"/>
    <cellStyle name="40% - Accent4 3 3 3 2 2 2 2 2 2" xfId="56064"/>
    <cellStyle name="40% - Accent4 3 3 3 2 2 2 2 3" xfId="42060"/>
    <cellStyle name="40% - Accent4 3 3 3 2 2 2 3" xfId="21047"/>
    <cellStyle name="40% - Accent4 3 3 3 2 2 2 3 2" xfId="49061"/>
    <cellStyle name="40% - Accent4 3 3 3 2 2 2 4" xfId="35057"/>
    <cellStyle name="40% - Accent4 3 3 3 2 2 3" xfId="10545"/>
    <cellStyle name="40% - Accent4 3 3 3 2 2 3 2" xfId="24549"/>
    <cellStyle name="40% - Accent4 3 3 3 2 2 3 2 2" xfId="52563"/>
    <cellStyle name="40% - Accent4 3 3 3 2 2 3 3" xfId="38559"/>
    <cellStyle name="40% - Accent4 3 3 3 2 2 4" xfId="17546"/>
    <cellStyle name="40% - Accent4 3 3 3 2 2 4 2" xfId="45560"/>
    <cellStyle name="40% - Accent4 3 3 3 2 2 5" xfId="31556"/>
    <cellStyle name="40% - Accent4 3 3 3 2 3" xfId="5287"/>
    <cellStyle name="40% - Accent4 3 3 3 2 3 2" xfId="12294"/>
    <cellStyle name="40% - Accent4 3 3 3 2 3 2 2" xfId="26298"/>
    <cellStyle name="40% - Accent4 3 3 3 2 3 2 2 2" xfId="54312"/>
    <cellStyle name="40% - Accent4 3 3 3 2 3 2 3" xfId="40308"/>
    <cellStyle name="40% - Accent4 3 3 3 2 3 3" xfId="19295"/>
    <cellStyle name="40% - Accent4 3 3 3 2 3 3 2" xfId="47309"/>
    <cellStyle name="40% - Accent4 3 3 3 2 3 4" xfId="33305"/>
    <cellStyle name="40% - Accent4 3 3 3 2 4" xfId="8793"/>
    <cellStyle name="40% - Accent4 3 3 3 2 4 2" xfId="22797"/>
    <cellStyle name="40% - Accent4 3 3 3 2 4 2 2" xfId="50811"/>
    <cellStyle name="40% - Accent4 3 3 3 2 4 3" xfId="36807"/>
    <cellStyle name="40% - Accent4 3 3 3 2 5" xfId="15794"/>
    <cellStyle name="40% - Accent4 3 3 3 2 5 2" xfId="43808"/>
    <cellStyle name="40% - Accent4 3 3 3 2 6" xfId="29804"/>
    <cellStyle name="40% - Accent4 3 3 3 3" xfId="2660"/>
    <cellStyle name="40% - Accent4 3 3 3 3 2" xfId="6164"/>
    <cellStyle name="40% - Accent4 3 3 3 3 2 2" xfId="13171"/>
    <cellStyle name="40% - Accent4 3 3 3 3 2 2 2" xfId="27175"/>
    <cellStyle name="40% - Accent4 3 3 3 3 2 2 2 2" xfId="55189"/>
    <cellStyle name="40% - Accent4 3 3 3 3 2 2 3" xfId="41185"/>
    <cellStyle name="40% - Accent4 3 3 3 3 2 3" xfId="20172"/>
    <cellStyle name="40% - Accent4 3 3 3 3 2 3 2" xfId="48186"/>
    <cellStyle name="40% - Accent4 3 3 3 3 2 4" xfId="34182"/>
    <cellStyle name="40% - Accent4 3 3 3 3 3" xfId="9670"/>
    <cellStyle name="40% - Accent4 3 3 3 3 3 2" xfId="23674"/>
    <cellStyle name="40% - Accent4 3 3 3 3 3 2 2" xfId="51688"/>
    <cellStyle name="40% - Accent4 3 3 3 3 3 3" xfId="37684"/>
    <cellStyle name="40% - Accent4 3 3 3 3 4" xfId="16671"/>
    <cellStyle name="40% - Accent4 3 3 3 3 4 2" xfId="44685"/>
    <cellStyle name="40% - Accent4 3 3 3 3 5" xfId="30681"/>
    <cellStyle name="40% - Accent4 3 3 3 4" xfId="4412"/>
    <cellStyle name="40% - Accent4 3 3 3 4 2" xfId="11419"/>
    <cellStyle name="40% - Accent4 3 3 3 4 2 2" xfId="25423"/>
    <cellStyle name="40% - Accent4 3 3 3 4 2 2 2" xfId="53437"/>
    <cellStyle name="40% - Accent4 3 3 3 4 2 3" xfId="39433"/>
    <cellStyle name="40% - Accent4 3 3 3 4 3" xfId="18420"/>
    <cellStyle name="40% - Accent4 3 3 3 4 3 2" xfId="46434"/>
    <cellStyle name="40% - Accent4 3 3 3 4 4" xfId="32430"/>
    <cellStyle name="40% - Accent4 3 3 3 5" xfId="7918"/>
    <cellStyle name="40% - Accent4 3 3 3 5 2" xfId="21922"/>
    <cellStyle name="40% - Accent4 3 3 3 5 2 2" xfId="49936"/>
    <cellStyle name="40% - Accent4 3 3 3 5 3" xfId="35932"/>
    <cellStyle name="40% - Accent4 3 3 3 6" xfId="14919"/>
    <cellStyle name="40% - Accent4 3 3 3 6 2" xfId="42933"/>
    <cellStyle name="40% - Accent4 3 3 3 7" xfId="28929"/>
    <cellStyle name="40% - Accent4 3 3 4" xfId="1185"/>
    <cellStyle name="40% - Accent4 3 3 4 2" xfId="2953"/>
    <cellStyle name="40% - Accent4 3 3 4 2 2" xfId="6457"/>
    <cellStyle name="40% - Accent4 3 3 4 2 2 2" xfId="13464"/>
    <cellStyle name="40% - Accent4 3 3 4 2 2 2 2" xfId="27468"/>
    <cellStyle name="40% - Accent4 3 3 4 2 2 2 2 2" xfId="55482"/>
    <cellStyle name="40% - Accent4 3 3 4 2 2 2 3" xfId="41478"/>
    <cellStyle name="40% - Accent4 3 3 4 2 2 3" xfId="20465"/>
    <cellStyle name="40% - Accent4 3 3 4 2 2 3 2" xfId="48479"/>
    <cellStyle name="40% - Accent4 3 3 4 2 2 4" xfId="34475"/>
    <cellStyle name="40% - Accent4 3 3 4 2 3" xfId="9963"/>
    <cellStyle name="40% - Accent4 3 3 4 2 3 2" xfId="23967"/>
    <cellStyle name="40% - Accent4 3 3 4 2 3 2 2" xfId="51981"/>
    <cellStyle name="40% - Accent4 3 3 4 2 3 3" xfId="37977"/>
    <cellStyle name="40% - Accent4 3 3 4 2 4" xfId="16964"/>
    <cellStyle name="40% - Accent4 3 3 4 2 4 2" xfId="44978"/>
    <cellStyle name="40% - Accent4 3 3 4 2 5" xfId="30974"/>
    <cellStyle name="40% - Accent4 3 3 4 3" xfId="4705"/>
    <cellStyle name="40% - Accent4 3 3 4 3 2" xfId="11712"/>
    <cellStyle name="40% - Accent4 3 3 4 3 2 2" xfId="25716"/>
    <cellStyle name="40% - Accent4 3 3 4 3 2 2 2" xfId="53730"/>
    <cellStyle name="40% - Accent4 3 3 4 3 2 3" xfId="39726"/>
    <cellStyle name="40% - Accent4 3 3 4 3 3" xfId="18713"/>
    <cellStyle name="40% - Accent4 3 3 4 3 3 2" xfId="46727"/>
    <cellStyle name="40% - Accent4 3 3 4 3 4" xfId="32723"/>
    <cellStyle name="40% - Accent4 3 3 4 4" xfId="8211"/>
    <cellStyle name="40% - Accent4 3 3 4 4 2" xfId="22215"/>
    <cellStyle name="40% - Accent4 3 3 4 4 2 2" xfId="50229"/>
    <cellStyle name="40% - Accent4 3 3 4 4 3" xfId="36225"/>
    <cellStyle name="40% - Accent4 3 3 4 5" xfId="15212"/>
    <cellStyle name="40% - Accent4 3 3 4 5 2" xfId="43226"/>
    <cellStyle name="40% - Accent4 3 3 4 6" xfId="29222"/>
    <cellStyle name="40% - Accent4 3 3 5" xfId="2078"/>
    <cellStyle name="40% - Accent4 3 3 5 2" xfId="5582"/>
    <cellStyle name="40% - Accent4 3 3 5 2 2" xfId="12589"/>
    <cellStyle name="40% - Accent4 3 3 5 2 2 2" xfId="26593"/>
    <cellStyle name="40% - Accent4 3 3 5 2 2 2 2" xfId="54607"/>
    <cellStyle name="40% - Accent4 3 3 5 2 2 3" xfId="40603"/>
    <cellStyle name="40% - Accent4 3 3 5 2 3" xfId="19590"/>
    <cellStyle name="40% - Accent4 3 3 5 2 3 2" xfId="47604"/>
    <cellStyle name="40% - Accent4 3 3 5 2 4" xfId="33600"/>
    <cellStyle name="40% - Accent4 3 3 5 3" xfId="9088"/>
    <cellStyle name="40% - Accent4 3 3 5 3 2" xfId="23092"/>
    <cellStyle name="40% - Accent4 3 3 5 3 2 2" xfId="51106"/>
    <cellStyle name="40% - Accent4 3 3 5 3 3" xfId="37102"/>
    <cellStyle name="40% - Accent4 3 3 5 4" xfId="16089"/>
    <cellStyle name="40% - Accent4 3 3 5 4 2" xfId="44103"/>
    <cellStyle name="40% - Accent4 3 3 5 5" xfId="30099"/>
    <cellStyle name="40% - Accent4 3 3 6" xfId="3830"/>
    <cellStyle name="40% - Accent4 3 3 6 2" xfId="10837"/>
    <cellStyle name="40% - Accent4 3 3 6 2 2" xfId="24841"/>
    <cellStyle name="40% - Accent4 3 3 6 2 2 2" xfId="52855"/>
    <cellStyle name="40% - Accent4 3 3 6 2 3" xfId="38851"/>
    <cellStyle name="40% - Accent4 3 3 6 3" xfId="17838"/>
    <cellStyle name="40% - Accent4 3 3 6 3 2" xfId="45852"/>
    <cellStyle name="40% - Accent4 3 3 6 4" xfId="31848"/>
    <cellStyle name="40% - Accent4 3 3 7" xfId="7336"/>
    <cellStyle name="40% - Accent4 3 3 7 2" xfId="21340"/>
    <cellStyle name="40% - Accent4 3 3 7 2 2" xfId="49354"/>
    <cellStyle name="40% - Accent4 3 3 7 3" xfId="35350"/>
    <cellStyle name="40% - Accent4 3 3 8" xfId="14337"/>
    <cellStyle name="40% - Accent4 3 3 8 2" xfId="42351"/>
    <cellStyle name="40% - Accent4 3 3 9" xfId="28347"/>
    <cellStyle name="40% - Accent4 3 4" xfId="404"/>
    <cellStyle name="40% - Accent4 3 4 2" xfId="695"/>
    <cellStyle name="40% - Accent4 3 4 2 2" xfId="1573"/>
    <cellStyle name="40% - Accent4 3 4 2 2 2" xfId="3341"/>
    <cellStyle name="40% - Accent4 3 4 2 2 2 2" xfId="6845"/>
    <cellStyle name="40% - Accent4 3 4 2 2 2 2 2" xfId="13852"/>
    <cellStyle name="40% - Accent4 3 4 2 2 2 2 2 2" xfId="27856"/>
    <cellStyle name="40% - Accent4 3 4 2 2 2 2 2 2 2" xfId="55870"/>
    <cellStyle name="40% - Accent4 3 4 2 2 2 2 2 3" xfId="41866"/>
    <cellStyle name="40% - Accent4 3 4 2 2 2 2 3" xfId="20853"/>
    <cellStyle name="40% - Accent4 3 4 2 2 2 2 3 2" xfId="48867"/>
    <cellStyle name="40% - Accent4 3 4 2 2 2 2 4" xfId="34863"/>
    <cellStyle name="40% - Accent4 3 4 2 2 2 3" xfId="10351"/>
    <cellStyle name="40% - Accent4 3 4 2 2 2 3 2" xfId="24355"/>
    <cellStyle name="40% - Accent4 3 4 2 2 2 3 2 2" xfId="52369"/>
    <cellStyle name="40% - Accent4 3 4 2 2 2 3 3" xfId="38365"/>
    <cellStyle name="40% - Accent4 3 4 2 2 2 4" xfId="17352"/>
    <cellStyle name="40% - Accent4 3 4 2 2 2 4 2" xfId="45366"/>
    <cellStyle name="40% - Accent4 3 4 2 2 2 5" xfId="31362"/>
    <cellStyle name="40% - Accent4 3 4 2 2 3" xfId="5093"/>
    <cellStyle name="40% - Accent4 3 4 2 2 3 2" xfId="12100"/>
    <cellStyle name="40% - Accent4 3 4 2 2 3 2 2" xfId="26104"/>
    <cellStyle name="40% - Accent4 3 4 2 2 3 2 2 2" xfId="54118"/>
    <cellStyle name="40% - Accent4 3 4 2 2 3 2 3" xfId="40114"/>
    <cellStyle name="40% - Accent4 3 4 2 2 3 3" xfId="19101"/>
    <cellStyle name="40% - Accent4 3 4 2 2 3 3 2" xfId="47115"/>
    <cellStyle name="40% - Accent4 3 4 2 2 3 4" xfId="33111"/>
    <cellStyle name="40% - Accent4 3 4 2 2 4" xfId="8599"/>
    <cellStyle name="40% - Accent4 3 4 2 2 4 2" xfId="22603"/>
    <cellStyle name="40% - Accent4 3 4 2 2 4 2 2" xfId="50617"/>
    <cellStyle name="40% - Accent4 3 4 2 2 4 3" xfId="36613"/>
    <cellStyle name="40% - Accent4 3 4 2 2 5" xfId="15600"/>
    <cellStyle name="40% - Accent4 3 4 2 2 5 2" xfId="43614"/>
    <cellStyle name="40% - Accent4 3 4 2 2 6" xfId="29610"/>
    <cellStyle name="40% - Accent4 3 4 2 3" xfId="2466"/>
    <cellStyle name="40% - Accent4 3 4 2 3 2" xfId="5970"/>
    <cellStyle name="40% - Accent4 3 4 2 3 2 2" xfId="12977"/>
    <cellStyle name="40% - Accent4 3 4 2 3 2 2 2" xfId="26981"/>
    <cellStyle name="40% - Accent4 3 4 2 3 2 2 2 2" xfId="54995"/>
    <cellStyle name="40% - Accent4 3 4 2 3 2 2 3" xfId="40991"/>
    <cellStyle name="40% - Accent4 3 4 2 3 2 3" xfId="19978"/>
    <cellStyle name="40% - Accent4 3 4 2 3 2 3 2" xfId="47992"/>
    <cellStyle name="40% - Accent4 3 4 2 3 2 4" xfId="33988"/>
    <cellStyle name="40% - Accent4 3 4 2 3 3" xfId="9476"/>
    <cellStyle name="40% - Accent4 3 4 2 3 3 2" xfId="23480"/>
    <cellStyle name="40% - Accent4 3 4 2 3 3 2 2" xfId="51494"/>
    <cellStyle name="40% - Accent4 3 4 2 3 3 3" xfId="37490"/>
    <cellStyle name="40% - Accent4 3 4 2 3 4" xfId="16477"/>
    <cellStyle name="40% - Accent4 3 4 2 3 4 2" xfId="44491"/>
    <cellStyle name="40% - Accent4 3 4 2 3 5" xfId="30487"/>
    <cellStyle name="40% - Accent4 3 4 2 4" xfId="4218"/>
    <cellStyle name="40% - Accent4 3 4 2 4 2" xfId="11225"/>
    <cellStyle name="40% - Accent4 3 4 2 4 2 2" xfId="25229"/>
    <cellStyle name="40% - Accent4 3 4 2 4 2 2 2" xfId="53243"/>
    <cellStyle name="40% - Accent4 3 4 2 4 2 3" xfId="39239"/>
    <cellStyle name="40% - Accent4 3 4 2 4 3" xfId="18226"/>
    <cellStyle name="40% - Accent4 3 4 2 4 3 2" xfId="46240"/>
    <cellStyle name="40% - Accent4 3 4 2 4 4" xfId="32236"/>
    <cellStyle name="40% - Accent4 3 4 2 5" xfId="7724"/>
    <cellStyle name="40% - Accent4 3 4 2 5 2" xfId="21728"/>
    <cellStyle name="40% - Accent4 3 4 2 5 2 2" xfId="49742"/>
    <cellStyle name="40% - Accent4 3 4 2 5 3" xfId="35738"/>
    <cellStyle name="40% - Accent4 3 4 2 6" xfId="14725"/>
    <cellStyle name="40% - Accent4 3 4 2 6 2" xfId="42739"/>
    <cellStyle name="40% - Accent4 3 4 2 7" xfId="28735"/>
    <cellStyle name="40% - Accent4 3 4 3" xfId="986"/>
    <cellStyle name="40% - Accent4 3 4 3 2" xfId="1864"/>
    <cellStyle name="40% - Accent4 3 4 3 2 2" xfId="3632"/>
    <cellStyle name="40% - Accent4 3 4 3 2 2 2" xfId="7136"/>
    <cellStyle name="40% - Accent4 3 4 3 2 2 2 2" xfId="14143"/>
    <cellStyle name="40% - Accent4 3 4 3 2 2 2 2 2" xfId="28147"/>
    <cellStyle name="40% - Accent4 3 4 3 2 2 2 2 2 2" xfId="56161"/>
    <cellStyle name="40% - Accent4 3 4 3 2 2 2 2 3" xfId="42157"/>
    <cellStyle name="40% - Accent4 3 4 3 2 2 2 3" xfId="21144"/>
    <cellStyle name="40% - Accent4 3 4 3 2 2 2 3 2" xfId="49158"/>
    <cellStyle name="40% - Accent4 3 4 3 2 2 2 4" xfId="35154"/>
    <cellStyle name="40% - Accent4 3 4 3 2 2 3" xfId="10642"/>
    <cellStyle name="40% - Accent4 3 4 3 2 2 3 2" xfId="24646"/>
    <cellStyle name="40% - Accent4 3 4 3 2 2 3 2 2" xfId="52660"/>
    <cellStyle name="40% - Accent4 3 4 3 2 2 3 3" xfId="38656"/>
    <cellStyle name="40% - Accent4 3 4 3 2 2 4" xfId="17643"/>
    <cellStyle name="40% - Accent4 3 4 3 2 2 4 2" xfId="45657"/>
    <cellStyle name="40% - Accent4 3 4 3 2 2 5" xfId="31653"/>
    <cellStyle name="40% - Accent4 3 4 3 2 3" xfId="5384"/>
    <cellStyle name="40% - Accent4 3 4 3 2 3 2" xfId="12391"/>
    <cellStyle name="40% - Accent4 3 4 3 2 3 2 2" xfId="26395"/>
    <cellStyle name="40% - Accent4 3 4 3 2 3 2 2 2" xfId="54409"/>
    <cellStyle name="40% - Accent4 3 4 3 2 3 2 3" xfId="40405"/>
    <cellStyle name="40% - Accent4 3 4 3 2 3 3" xfId="19392"/>
    <cellStyle name="40% - Accent4 3 4 3 2 3 3 2" xfId="47406"/>
    <cellStyle name="40% - Accent4 3 4 3 2 3 4" xfId="33402"/>
    <cellStyle name="40% - Accent4 3 4 3 2 4" xfId="8890"/>
    <cellStyle name="40% - Accent4 3 4 3 2 4 2" xfId="22894"/>
    <cellStyle name="40% - Accent4 3 4 3 2 4 2 2" xfId="50908"/>
    <cellStyle name="40% - Accent4 3 4 3 2 4 3" xfId="36904"/>
    <cellStyle name="40% - Accent4 3 4 3 2 5" xfId="15891"/>
    <cellStyle name="40% - Accent4 3 4 3 2 5 2" xfId="43905"/>
    <cellStyle name="40% - Accent4 3 4 3 2 6" xfId="29901"/>
    <cellStyle name="40% - Accent4 3 4 3 3" xfId="2757"/>
    <cellStyle name="40% - Accent4 3 4 3 3 2" xfId="6261"/>
    <cellStyle name="40% - Accent4 3 4 3 3 2 2" xfId="13268"/>
    <cellStyle name="40% - Accent4 3 4 3 3 2 2 2" xfId="27272"/>
    <cellStyle name="40% - Accent4 3 4 3 3 2 2 2 2" xfId="55286"/>
    <cellStyle name="40% - Accent4 3 4 3 3 2 2 3" xfId="41282"/>
    <cellStyle name="40% - Accent4 3 4 3 3 2 3" xfId="20269"/>
    <cellStyle name="40% - Accent4 3 4 3 3 2 3 2" xfId="48283"/>
    <cellStyle name="40% - Accent4 3 4 3 3 2 4" xfId="34279"/>
    <cellStyle name="40% - Accent4 3 4 3 3 3" xfId="9767"/>
    <cellStyle name="40% - Accent4 3 4 3 3 3 2" xfId="23771"/>
    <cellStyle name="40% - Accent4 3 4 3 3 3 2 2" xfId="51785"/>
    <cellStyle name="40% - Accent4 3 4 3 3 3 3" xfId="37781"/>
    <cellStyle name="40% - Accent4 3 4 3 3 4" xfId="16768"/>
    <cellStyle name="40% - Accent4 3 4 3 3 4 2" xfId="44782"/>
    <cellStyle name="40% - Accent4 3 4 3 3 5" xfId="30778"/>
    <cellStyle name="40% - Accent4 3 4 3 4" xfId="4509"/>
    <cellStyle name="40% - Accent4 3 4 3 4 2" xfId="11516"/>
    <cellStyle name="40% - Accent4 3 4 3 4 2 2" xfId="25520"/>
    <cellStyle name="40% - Accent4 3 4 3 4 2 2 2" xfId="53534"/>
    <cellStyle name="40% - Accent4 3 4 3 4 2 3" xfId="39530"/>
    <cellStyle name="40% - Accent4 3 4 3 4 3" xfId="18517"/>
    <cellStyle name="40% - Accent4 3 4 3 4 3 2" xfId="46531"/>
    <cellStyle name="40% - Accent4 3 4 3 4 4" xfId="32527"/>
    <cellStyle name="40% - Accent4 3 4 3 5" xfId="8015"/>
    <cellStyle name="40% - Accent4 3 4 3 5 2" xfId="22019"/>
    <cellStyle name="40% - Accent4 3 4 3 5 2 2" xfId="50033"/>
    <cellStyle name="40% - Accent4 3 4 3 5 3" xfId="36029"/>
    <cellStyle name="40% - Accent4 3 4 3 6" xfId="15016"/>
    <cellStyle name="40% - Accent4 3 4 3 6 2" xfId="43030"/>
    <cellStyle name="40% - Accent4 3 4 3 7" xfId="29026"/>
    <cellStyle name="40% - Accent4 3 4 4" xfId="1282"/>
    <cellStyle name="40% - Accent4 3 4 4 2" xfId="3050"/>
    <cellStyle name="40% - Accent4 3 4 4 2 2" xfId="6554"/>
    <cellStyle name="40% - Accent4 3 4 4 2 2 2" xfId="13561"/>
    <cellStyle name="40% - Accent4 3 4 4 2 2 2 2" xfId="27565"/>
    <cellStyle name="40% - Accent4 3 4 4 2 2 2 2 2" xfId="55579"/>
    <cellStyle name="40% - Accent4 3 4 4 2 2 2 3" xfId="41575"/>
    <cellStyle name="40% - Accent4 3 4 4 2 2 3" xfId="20562"/>
    <cellStyle name="40% - Accent4 3 4 4 2 2 3 2" xfId="48576"/>
    <cellStyle name="40% - Accent4 3 4 4 2 2 4" xfId="34572"/>
    <cellStyle name="40% - Accent4 3 4 4 2 3" xfId="10060"/>
    <cellStyle name="40% - Accent4 3 4 4 2 3 2" xfId="24064"/>
    <cellStyle name="40% - Accent4 3 4 4 2 3 2 2" xfId="52078"/>
    <cellStyle name="40% - Accent4 3 4 4 2 3 3" xfId="38074"/>
    <cellStyle name="40% - Accent4 3 4 4 2 4" xfId="17061"/>
    <cellStyle name="40% - Accent4 3 4 4 2 4 2" xfId="45075"/>
    <cellStyle name="40% - Accent4 3 4 4 2 5" xfId="31071"/>
    <cellStyle name="40% - Accent4 3 4 4 3" xfId="4802"/>
    <cellStyle name="40% - Accent4 3 4 4 3 2" xfId="11809"/>
    <cellStyle name="40% - Accent4 3 4 4 3 2 2" xfId="25813"/>
    <cellStyle name="40% - Accent4 3 4 4 3 2 2 2" xfId="53827"/>
    <cellStyle name="40% - Accent4 3 4 4 3 2 3" xfId="39823"/>
    <cellStyle name="40% - Accent4 3 4 4 3 3" xfId="18810"/>
    <cellStyle name="40% - Accent4 3 4 4 3 3 2" xfId="46824"/>
    <cellStyle name="40% - Accent4 3 4 4 3 4" xfId="32820"/>
    <cellStyle name="40% - Accent4 3 4 4 4" xfId="8308"/>
    <cellStyle name="40% - Accent4 3 4 4 4 2" xfId="22312"/>
    <cellStyle name="40% - Accent4 3 4 4 4 2 2" xfId="50326"/>
    <cellStyle name="40% - Accent4 3 4 4 4 3" xfId="36322"/>
    <cellStyle name="40% - Accent4 3 4 4 5" xfId="15309"/>
    <cellStyle name="40% - Accent4 3 4 4 5 2" xfId="43323"/>
    <cellStyle name="40% - Accent4 3 4 4 6" xfId="29319"/>
    <cellStyle name="40% - Accent4 3 4 5" xfId="2175"/>
    <cellStyle name="40% - Accent4 3 4 5 2" xfId="5679"/>
    <cellStyle name="40% - Accent4 3 4 5 2 2" xfId="12686"/>
    <cellStyle name="40% - Accent4 3 4 5 2 2 2" xfId="26690"/>
    <cellStyle name="40% - Accent4 3 4 5 2 2 2 2" xfId="54704"/>
    <cellStyle name="40% - Accent4 3 4 5 2 2 3" xfId="40700"/>
    <cellStyle name="40% - Accent4 3 4 5 2 3" xfId="19687"/>
    <cellStyle name="40% - Accent4 3 4 5 2 3 2" xfId="47701"/>
    <cellStyle name="40% - Accent4 3 4 5 2 4" xfId="33697"/>
    <cellStyle name="40% - Accent4 3 4 5 3" xfId="9185"/>
    <cellStyle name="40% - Accent4 3 4 5 3 2" xfId="23189"/>
    <cellStyle name="40% - Accent4 3 4 5 3 2 2" xfId="51203"/>
    <cellStyle name="40% - Accent4 3 4 5 3 3" xfId="37199"/>
    <cellStyle name="40% - Accent4 3 4 5 4" xfId="16186"/>
    <cellStyle name="40% - Accent4 3 4 5 4 2" xfId="44200"/>
    <cellStyle name="40% - Accent4 3 4 5 5" xfId="30196"/>
    <cellStyle name="40% - Accent4 3 4 6" xfId="3927"/>
    <cellStyle name="40% - Accent4 3 4 6 2" xfId="10934"/>
    <cellStyle name="40% - Accent4 3 4 6 2 2" xfId="24938"/>
    <cellStyle name="40% - Accent4 3 4 6 2 2 2" xfId="52952"/>
    <cellStyle name="40% - Accent4 3 4 6 2 3" xfId="38948"/>
    <cellStyle name="40% - Accent4 3 4 6 3" xfId="17935"/>
    <cellStyle name="40% - Accent4 3 4 6 3 2" xfId="45949"/>
    <cellStyle name="40% - Accent4 3 4 6 4" xfId="31945"/>
    <cellStyle name="40% - Accent4 3 4 7" xfId="7433"/>
    <cellStyle name="40% - Accent4 3 4 7 2" xfId="21437"/>
    <cellStyle name="40% - Accent4 3 4 7 2 2" xfId="49451"/>
    <cellStyle name="40% - Accent4 3 4 7 3" xfId="35447"/>
    <cellStyle name="40% - Accent4 3 4 8" xfId="14434"/>
    <cellStyle name="40% - Accent4 3 4 8 2" xfId="42448"/>
    <cellStyle name="40% - Accent4 3 4 9" xfId="28444"/>
    <cellStyle name="40% - Accent4 3 5" xfId="501"/>
    <cellStyle name="40% - Accent4 3 5 2" xfId="1379"/>
    <cellStyle name="40% - Accent4 3 5 2 2" xfId="3147"/>
    <cellStyle name="40% - Accent4 3 5 2 2 2" xfId="6651"/>
    <cellStyle name="40% - Accent4 3 5 2 2 2 2" xfId="13658"/>
    <cellStyle name="40% - Accent4 3 5 2 2 2 2 2" xfId="27662"/>
    <cellStyle name="40% - Accent4 3 5 2 2 2 2 2 2" xfId="55676"/>
    <cellStyle name="40% - Accent4 3 5 2 2 2 2 3" xfId="41672"/>
    <cellStyle name="40% - Accent4 3 5 2 2 2 3" xfId="20659"/>
    <cellStyle name="40% - Accent4 3 5 2 2 2 3 2" xfId="48673"/>
    <cellStyle name="40% - Accent4 3 5 2 2 2 4" xfId="34669"/>
    <cellStyle name="40% - Accent4 3 5 2 2 3" xfId="10157"/>
    <cellStyle name="40% - Accent4 3 5 2 2 3 2" xfId="24161"/>
    <cellStyle name="40% - Accent4 3 5 2 2 3 2 2" xfId="52175"/>
    <cellStyle name="40% - Accent4 3 5 2 2 3 3" xfId="38171"/>
    <cellStyle name="40% - Accent4 3 5 2 2 4" xfId="17158"/>
    <cellStyle name="40% - Accent4 3 5 2 2 4 2" xfId="45172"/>
    <cellStyle name="40% - Accent4 3 5 2 2 5" xfId="31168"/>
    <cellStyle name="40% - Accent4 3 5 2 3" xfId="4899"/>
    <cellStyle name="40% - Accent4 3 5 2 3 2" xfId="11906"/>
    <cellStyle name="40% - Accent4 3 5 2 3 2 2" xfId="25910"/>
    <cellStyle name="40% - Accent4 3 5 2 3 2 2 2" xfId="53924"/>
    <cellStyle name="40% - Accent4 3 5 2 3 2 3" xfId="39920"/>
    <cellStyle name="40% - Accent4 3 5 2 3 3" xfId="18907"/>
    <cellStyle name="40% - Accent4 3 5 2 3 3 2" xfId="46921"/>
    <cellStyle name="40% - Accent4 3 5 2 3 4" xfId="32917"/>
    <cellStyle name="40% - Accent4 3 5 2 4" xfId="8405"/>
    <cellStyle name="40% - Accent4 3 5 2 4 2" xfId="22409"/>
    <cellStyle name="40% - Accent4 3 5 2 4 2 2" xfId="50423"/>
    <cellStyle name="40% - Accent4 3 5 2 4 3" xfId="36419"/>
    <cellStyle name="40% - Accent4 3 5 2 5" xfId="15406"/>
    <cellStyle name="40% - Accent4 3 5 2 5 2" xfId="43420"/>
    <cellStyle name="40% - Accent4 3 5 2 6" xfId="29416"/>
    <cellStyle name="40% - Accent4 3 5 3" xfId="2272"/>
    <cellStyle name="40% - Accent4 3 5 3 2" xfId="5776"/>
    <cellStyle name="40% - Accent4 3 5 3 2 2" xfId="12783"/>
    <cellStyle name="40% - Accent4 3 5 3 2 2 2" xfId="26787"/>
    <cellStyle name="40% - Accent4 3 5 3 2 2 2 2" xfId="54801"/>
    <cellStyle name="40% - Accent4 3 5 3 2 2 3" xfId="40797"/>
    <cellStyle name="40% - Accent4 3 5 3 2 3" xfId="19784"/>
    <cellStyle name="40% - Accent4 3 5 3 2 3 2" xfId="47798"/>
    <cellStyle name="40% - Accent4 3 5 3 2 4" xfId="33794"/>
    <cellStyle name="40% - Accent4 3 5 3 3" xfId="9282"/>
    <cellStyle name="40% - Accent4 3 5 3 3 2" xfId="23286"/>
    <cellStyle name="40% - Accent4 3 5 3 3 2 2" xfId="51300"/>
    <cellStyle name="40% - Accent4 3 5 3 3 3" xfId="37296"/>
    <cellStyle name="40% - Accent4 3 5 3 4" xfId="16283"/>
    <cellStyle name="40% - Accent4 3 5 3 4 2" xfId="44297"/>
    <cellStyle name="40% - Accent4 3 5 3 5" xfId="30293"/>
    <cellStyle name="40% - Accent4 3 5 4" xfId="4024"/>
    <cellStyle name="40% - Accent4 3 5 4 2" xfId="11031"/>
    <cellStyle name="40% - Accent4 3 5 4 2 2" xfId="25035"/>
    <cellStyle name="40% - Accent4 3 5 4 2 2 2" xfId="53049"/>
    <cellStyle name="40% - Accent4 3 5 4 2 3" xfId="39045"/>
    <cellStyle name="40% - Accent4 3 5 4 3" xfId="18032"/>
    <cellStyle name="40% - Accent4 3 5 4 3 2" xfId="46046"/>
    <cellStyle name="40% - Accent4 3 5 4 4" xfId="32042"/>
    <cellStyle name="40% - Accent4 3 5 5" xfId="7530"/>
    <cellStyle name="40% - Accent4 3 5 5 2" xfId="21534"/>
    <cellStyle name="40% - Accent4 3 5 5 2 2" xfId="49548"/>
    <cellStyle name="40% - Accent4 3 5 5 3" xfId="35544"/>
    <cellStyle name="40% - Accent4 3 5 6" xfId="14531"/>
    <cellStyle name="40% - Accent4 3 5 6 2" xfId="42545"/>
    <cellStyle name="40% - Accent4 3 5 7" xfId="28541"/>
    <cellStyle name="40% - Accent4 3 6" xfId="792"/>
    <cellStyle name="40% - Accent4 3 6 2" xfId="1670"/>
    <cellStyle name="40% - Accent4 3 6 2 2" xfId="3438"/>
    <cellStyle name="40% - Accent4 3 6 2 2 2" xfId="6942"/>
    <cellStyle name="40% - Accent4 3 6 2 2 2 2" xfId="13949"/>
    <cellStyle name="40% - Accent4 3 6 2 2 2 2 2" xfId="27953"/>
    <cellStyle name="40% - Accent4 3 6 2 2 2 2 2 2" xfId="55967"/>
    <cellStyle name="40% - Accent4 3 6 2 2 2 2 3" xfId="41963"/>
    <cellStyle name="40% - Accent4 3 6 2 2 2 3" xfId="20950"/>
    <cellStyle name="40% - Accent4 3 6 2 2 2 3 2" xfId="48964"/>
    <cellStyle name="40% - Accent4 3 6 2 2 2 4" xfId="34960"/>
    <cellStyle name="40% - Accent4 3 6 2 2 3" xfId="10448"/>
    <cellStyle name="40% - Accent4 3 6 2 2 3 2" xfId="24452"/>
    <cellStyle name="40% - Accent4 3 6 2 2 3 2 2" xfId="52466"/>
    <cellStyle name="40% - Accent4 3 6 2 2 3 3" xfId="38462"/>
    <cellStyle name="40% - Accent4 3 6 2 2 4" xfId="17449"/>
    <cellStyle name="40% - Accent4 3 6 2 2 4 2" xfId="45463"/>
    <cellStyle name="40% - Accent4 3 6 2 2 5" xfId="31459"/>
    <cellStyle name="40% - Accent4 3 6 2 3" xfId="5190"/>
    <cellStyle name="40% - Accent4 3 6 2 3 2" xfId="12197"/>
    <cellStyle name="40% - Accent4 3 6 2 3 2 2" xfId="26201"/>
    <cellStyle name="40% - Accent4 3 6 2 3 2 2 2" xfId="54215"/>
    <cellStyle name="40% - Accent4 3 6 2 3 2 3" xfId="40211"/>
    <cellStyle name="40% - Accent4 3 6 2 3 3" xfId="19198"/>
    <cellStyle name="40% - Accent4 3 6 2 3 3 2" xfId="47212"/>
    <cellStyle name="40% - Accent4 3 6 2 3 4" xfId="33208"/>
    <cellStyle name="40% - Accent4 3 6 2 4" xfId="8696"/>
    <cellStyle name="40% - Accent4 3 6 2 4 2" xfId="22700"/>
    <cellStyle name="40% - Accent4 3 6 2 4 2 2" xfId="50714"/>
    <cellStyle name="40% - Accent4 3 6 2 4 3" xfId="36710"/>
    <cellStyle name="40% - Accent4 3 6 2 5" xfId="15697"/>
    <cellStyle name="40% - Accent4 3 6 2 5 2" xfId="43711"/>
    <cellStyle name="40% - Accent4 3 6 2 6" xfId="29707"/>
    <cellStyle name="40% - Accent4 3 6 3" xfId="2563"/>
    <cellStyle name="40% - Accent4 3 6 3 2" xfId="6067"/>
    <cellStyle name="40% - Accent4 3 6 3 2 2" xfId="13074"/>
    <cellStyle name="40% - Accent4 3 6 3 2 2 2" xfId="27078"/>
    <cellStyle name="40% - Accent4 3 6 3 2 2 2 2" xfId="55092"/>
    <cellStyle name="40% - Accent4 3 6 3 2 2 3" xfId="41088"/>
    <cellStyle name="40% - Accent4 3 6 3 2 3" xfId="20075"/>
    <cellStyle name="40% - Accent4 3 6 3 2 3 2" xfId="48089"/>
    <cellStyle name="40% - Accent4 3 6 3 2 4" xfId="34085"/>
    <cellStyle name="40% - Accent4 3 6 3 3" xfId="9573"/>
    <cellStyle name="40% - Accent4 3 6 3 3 2" xfId="23577"/>
    <cellStyle name="40% - Accent4 3 6 3 3 2 2" xfId="51591"/>
    <cellStyle name="40% - Accent4 3 6 3 3 3" xfId="37587"/>
    <cellStyle name="40% - Accent4 3 6 3 4" xfId="16574"/>
    <cellStyle name="40% - Accent4 3 6 3 4 2" xfId="44588"/>
    <cellStyle name="40% - Accent4 3 6 3 5" xfId="30584"/>
    <cellStyle name="40% - Accent4 3 6 4" xfId="4315"/>
    <cellStyle name="40% - Accent4 3 6 4 2" xfId="11322"/>
    <cellStyle name="40% - Accent4 3 6 4 2 2" xfId="25326"/>
    <cellStyle name="40% - Accent4 3 6 4 2 2 2" xfId="53340"/>
    <cellStyle name="40% - Accent4 3 6 4 2 3" xfId="39336"/>
    <cellStyle name="40% - Accent4 3 6 4 3" xfId="18323"/>
    <cellStyle name="40% - Accent4 3 6 4 3 2" xfId="46337"/>
    <cellStyle name="40% - Accent4 3 6 4 4" xfId="32333"/>
    <cellStyle name="40% - Accent4 3 6 5" xfId="7821"/>
    <cellStyle name="40% - Accent4 3 6 5 2" xfId="21825"/>
    <cellStyle name="40% - Accent4 3 6 5 2 2" xfId="49839"/>
    <cellStyle name="40% - Accent4 3 6 5 3" xfId="35835"/>
    <cellStyle name="40% - Accent4 3 6 6" xfId="14822"/>
    <cellStyle name="40% - Accent4 3 6 6 2" xfId="42836"/>
    <cellStyle name="40% - Accent4 3 6 7" xfId="28832"/>
    <cellStyle name="40% - Accent4 3 7" xfId="1088"/>
    <cellStyle name="40% - Accent4 3 7 2" xfId="2856"/>
    <cellStyle name="40% - Accent4 3 7 2 2" xfId="6360"/>
    <cellStyle name="40% - Accent4 3 7 2 2 2" xfId="13367"/>
    <cellStyle name="40% - Accent4 3 7 2 2 2 2" xfId="27371"/>
    <cellStyle name="40% - Accent4 3 7 2 2 2 2 2" xfId="55385"/>
    <cellStyle name="40% - Accent4 3 7 2 2 2 3" xfId="41381"/>
    <cellStyle name="40% - Accent4 3 7 2 2 3" xfId="20368"/>
    <cellStyle name="40% - Accent4 3 7 2 2 3 2" xfId="48382"/>
    <cellStyle name="40% - Accent4 3 7 2 2 4" xfId="34378"/>
    <cellStyle name="40% - Accent4 3 7 2 3" xfId="9866"/>
    <cellStyle name="40% - Accent4 3 7 2 3 2" xfId="23870"/>
    <cellStyle name="40% - Accent4 3 7 2 3 2 2" xfId="51884"/>
    <cellStyle name="40% - Accent4 3 7 2 3 3" xfId="37880"/>
    <cellStyle name="40% - Accent4 3 7 2 4" xfId="16867"/>
    <cellStyle name="40% - Accent4 3 7 2 4 2" xfId="44881"/>
    <cellStyle name="40% - Accent4 3 7 2 5" xfId="30877"/>
    <cellStyle name="40% - Accent4 3 7 3" xfId="4608"/>
    <cellStyle name="40% - Accent4 3 7 3 2" xfId="11615"/>
    <cellStyle name="40% - Accent4 3 7 3 2 2" xfId="25619"/>
    <cellStyle name="40% - Accent4 3 7 3 2 2 2" xfId="53633"/>
    <cellStyle name="40% - Accent4 3 7 3 2 3" xfId="39629"/>
    <cellStyle name="40% - Accent4 3 7 3 3" xfId="18616"/>
    <cellStyle name="40% - Accent4 3 7 3 3 2" xfId="46630"/>
    <cellStyle name="40% - Accent4 3 7 3 4" xfId="32626"/>
    <cellStyle name="40% - Accent4 3 7 4" xfId="8114"/>
    <cellStyle name="40% - Accent4 3 7 4 2" xfId="22118"/>
    <cellStyle name="40% - Accent4 3 7 4 2 2" xfId="50132"/>
    <cellStyle name="40% - Accent4 3 7 4 3" xfId="36128"/>
    <cellStyle name="40% - Accent4 3 7 5" xfId="15115"/>
    <cellStyle name="40% - Accent4 3 7 5 2" xfId="43129"/>
    <cellStyle name="40% - Accent4 3 7 6" xfId="29125"/>
    <cellStyle name="40% - Accent4 3 8" xfId="1987"/>
    <cellStyle name="40% - Accent4 3 8 2" xfId="5497"/>
    <cellStyle name="40% - Accent4 3 8 2 2" xfId="12504"/>
    <cellStyle name="40% - Accent4 3 8 2 2 2" xfId="26508"/>
    <cellStyle name="40% - Accent4 3 8 2 2 2 2" xfId="54522"/>
    <cellStyle name="40% - Accent4 3 8 2 2 3" xfId="40518"/>
    <cellStyle name="40% - Accent4 3 8 2 3" xfId="19505"/>
    <cellStyle name="40% - Accent4 3 8 2 3 2" xfId="47519"/>
    <cellStyle name="40% - Accent4 3 8 2 4" xfId="33515"/>
    <cellStyle name="40% - Accent4 3 8 3" xfId="9003"/>
    <cellStyle name="40% - Accent4 3 8 3 2" xfId="23007"/>
    <cellStyle name="40% - Accent4 3 8 3 2 2" xfId="51021"/>
    <cellStyle name="40% - Accent4 3 8 3 3" xfId="37017"/>
    <cellStyle name="40% - Accent4 3 8 4" xfId="16004"/>
    <cellStyle name="40% - Accent4 3 8 4 2" xfId="44018"/>
    <cellStyle name="40% - Accent4 3 8 5" xfId="30014"/>
    <cellStyle name="40% - Accent4 3 9" xfId="3733"/>
    <cellStyle name="40% - Accent4 3 9 2" xfId="10740"/>
    <cellStyle name="40% - Accent4 3 9 2 2" xfId="24744"/>
    <cellStyle name="40% - Accent4 3 9 2 2 2" xfId="52758"/>
    <cellStyle name="40% - Accent4 3 9 2 3" xfId="38754"/>
    <cellStyle name="40% - Accent4 3 9 3" xfId="17741"/>
    <cellStyle name="40% - Accent4 3 9 3 2" xfId="45755"/>
    <cellStyle name="40% - Accent4 3 9 4" xfId="31751"/>
    <cellStyle name="40% - Accent4 4" xfId="209"/>
    <cellStyle name="40% - Accent4 4 10" xfId="14273"/>
    <cellStyle name="40% - Accent4 4 10 2" xfId="42287"/>
    <cellStyle name="40% - Accent4 4 11" xfId="28283"/>
    <cellStyle name="40% - Accent4 4 2" xfId="338"/>
    <cellStyle name="40% - Accent4 4 2 2" xfId="631"/>
    <cellStyle name="40% - Accent4 4 2 2 2" xfId="1509"/>
    <cellStyle name="40% - Accent4 4 2 2 2 2" xfId="3277"/>
    <cellStyle name="40% - Accent4 4 2 2 2 2 2" xfId="6781"/>
    <cellStyle name="40% - Accent4 4 2 2 2 2 2 2" xfId="13788"/>
    <cellStyle name="40% - Accent4 4 2 2 2 2 2 2 2" xfId="27792"/>
    <cellStyle name="40% - Accent4 4 2 2 2 2 2 2 2 2" xfId="55806"/>
    <cellStyle name="40% - Accent4 4 2 2 2 2 2 2 3" xfId="41802"/>
    <cellStyle name="40% - Accent4 4 2 2 2 2 2 3" xfId="20789"/>
    <cellStyle name="40% - Accent4 4 2 2 2 2 2 3 2" xfId="48803"/>
    <cellStyle name="40% - Accent4 4 2 2 2 2 2 4" xfId="34799"/>
    <cellStyle name="40% - Accent4 4 2 2 2 2 3" xfId="10287"/>
    <cellStyle name="40% - Accent4 4 2 2 2 2 3 2" xfId="24291"/>
    <cellStyle name="40% - Accent4 4 2 2 2 2 3 2 2" xfId="52305"/>
    <cellStyle name="40% - Accent4 4 2 2 2 2 3 3" xfId="38301"/>
    <cellStyle name="40% - Accent4 4 2 2 2 2 4" xfId="17288"/>
    <cellStyle name="40% - Accent4 4 2 2 2 2 4 2" xfId="45302"/>
    <cellStyle name="40% - Accent4 4 2 2 2 2 5" xfId="31298"/>
    <cellStyle name="40% - Accent4 4 2 2 2 3" xfId="5029"/>
    <cellStyle name="40% - Accent4 4 2 2 2 3 2" xfId="12036"/>
    <cellStyle name="40% - Accent4 4 2 2 2 3 2 2" xfId="26040"/>
    <cellStyle name="40% - Accent4 4 2 2 2 3 2 2 2" xfId="54054"/>
    <cellStyle name="40% - Accent4 4 2 2 2 3 2 3" xfId="40050"/>
    <cellStyle name="40% - Accent4 4 2 2 2 3 3" xfId="19037"/>
    <cellStyle name="40% - Accent4 4 2 2 2 3 3 2" xfId="47051"/>
    <cellStyle name="40% - Accent4 4 2 2 2 3 4" xfId="33047"/>
    <cellStyle name="40% - Accent4 4 2 2 2 4" xfId="8535"/>
    <cellStyle name="40% - Accent4 4 2 2 2 4 2" xfId="22539"/>
    <cellStyle name="40% - Accent4 4 2 2 2 4 2 2" xfId="50553"/>
    <cellStyle name="40% - Accent4 4 2 2 2 4 3" xfId="36549"/>
    <cellStyle name="40% - Accent4 4 2 2 2 5" xfId="15536"/>
    <cellStyle name="40% - Accent4 4 2 2 2 5 2" xfId="43550"/>
    <cellStyle name="40% - Accent4 4 2 2 2 6" xfId="29546"/>
    <cellStyle name="40% - Accent4 4 2 2 3" xfId="2402"/>
    <cellStyle name="40% - Accent4 4 2 2 3 2" xfId="5906"/>
    <cellStyle name="40% - Accent4 4 2 2 3 2 2" xfId="12913"/>
    <cellStyle name="40% - Accent4 4 2 2 3 2 2 2" xfId="26917"/>
    <cellStyle name="40% - Accent4 4 2 2 3 2 2 2 2" xfId="54931"/>
    <cellStyle name="40% - Accent4 4 2 2 3 2 2 3" xfId="40927"/>
    <cellStyle name="40% - Accent4 4 2 2 3 2 3" xfId="19914"/>
    <cellStyle name="40% - Accent4 4 2 2 3 2 3 2" xfId="47928"/>
    <cellStyle name="40% - Accent4 4 2 2 3 2 4" xfId="33924"/>
    <cellStyle name="40% - Accent4 4 2 2 3 3" xfId="9412"/>
    <cellStyle name="40% - Accent4 4 2 2 3 3 2" xfId="23416"/>
    <cellStyle name="40% - Accent4 4 2 2 3 3 2 2" xfId="51430"/>
    <cellStyle name="40% - Accent4 4 2 2 3 3 3" xfId="37426"/>
    <cellStyle name="40% - Accent4 4 2 2 3 4" xfId="16413"/>
    <cellStyle name="40% - Accent4 4 2 2 3 4 2" xfId="44427"/>
    <cellStyle name="40% - Accent4 4 2 2 3 5" xfId="30423"/>
    <cellStyle name="40% - Accent4 4 2 2 4" xfId="4154"/>
    <cellStyle name="40% - Accent4 4 2 2 4 2" xfId="11161"/>
    <cellStyle name="40% - Accent4 4 2 2 4 2 2" xfId="25165"/>
    <cellStyle name="40% - Accent4 4 2 2 4 2 2 2" xfId="53179"/>
    <cellStyle name="40% - Accent4 4 2 2 4 2 3" xfId="39175"/>
    <cellStyle name="40% - Accent4 4 2 2 4 3" xfId="18162"/>
    <cellStyle name="40% - Accent4 4 2 2 4 3 2" xfId="46176"/>
    <cellStyle name="40% - Accent4 4 2 2 4 4" xfId="32172"/>
    <cellStyle name="40% - Accent4 4 2 2 5" xfId="7660"/>
    <cellStyle name="40% - Accent4 4 2 2 5 2" xfId="21664"/>
    <cellStyle name="40% - Accent4 4 2 2 5 2 2" xfId="49678"/>
    <cellStyle name="40% - Accent4 4 2 2 5 3" xfId="35674"/>
    <cellStyle name="40% - Accent4 4 2 2 6" xfId="14661"/>
    <cellStyle name="40% - Accent4 4 2 2 6 2" xfId="42675"/>
    <cellStyle name="40% - Accent4 4 2 2 7" xfId="28671"/>
    <cellStyle name="40% - Accent4 4 2 3" xfId="922"/>
    <cellStyle name="40% - Accent4 4 2 3 2" xfId="1800"/>
    <cellStyle name="40% - Accent4 4 2 3 2 2" xfId="3568"/>
    <cellStyle name="40% - Accent4 4 2 3 2 2 2" xfId="7072"/>
    <cellStyle name="40% - Accent4 4 2 3 2 2 2 2" xfId="14079"/>
    <cellStyle name="40% - Accent4 4 2 3 2 2 2 2 2" xfId="28083"/>
    <cellStyle name="40% - Accent4 4 2 3 2 2 2 2 2 2" xfId="56097"/>
    <cellStyle name="40% - Accent4 4 2 3 2 2 2 2 3" xfId="42093"/>
    <cellStyle name="40% - Accent4 4 2 3 2 2 2 3" xfId="21080"/>
    <cellStyle name="40% - Accent4 4 2 3 2 2 2 3 2" xfId="49094"/>
    <cellStyle name="40% - Accent4 4 2 3 2 2 2 4" xfId="35090"/>
    <cellStyle name="40% - Accent4 4 2 3 2 2 3" xfId="10578"/>
    <cellStyle name="40% - Accent4 4 2 3 2 2 3 2" xfId="24582"/>
    <cellStyle name="40% - Accent4 4 2 3 2 2 3 2 2" xfId="52596"/>
    <cellStyle name="40% - Accent4 4 2 3 2 2 3 3" xfId="38592"/>
    <cellStyle name="40% - Accent4 4 2 3 2 2 4" xfId="17579"/>
    <cellStyle name="40% - Accent4 4 2 3 2 2 4 2" xfId="45593"/>
    <cellStyle name="40% - Accent4 4 2 3 2 2 5" xfId="31589"/>
    <cellStyle name="40% - Accent4 4 2 3 2 3" xfId="5320"/>
    <cellStyle name="40% - Accent4 4 2 3 2 3 2" xfId="12327"/>
    <cellStyle name="40% - Accent4 4 2 3 2 3 2 2" xfId="26331"/>
    <cellStyle name="40% - Accent4 4 2 3 2 3 2 2 2" xfId="54345"/>
    <cellStyle name="40% - Accent4 4 2 3 2 3 2 3" xfId="40341"/>
    <cellStyle name="40% - Accent4 4 2 3 2 3 3" xfId="19328"/>
    <cellStyle name="40% - Accent4 4 2 3 2 3 3 2" xfId="47342"/>
    <cellStyle name="40% - Accent4 4 2 3 2 3 4" xfId="33338"/>
    <cellStyle name="40% - Accent4 4 2 3 2 4" xfId="8826"/>
    <cellStyle name="40% - Accent4 4 2 3 2 4 2" xfId="22830"/>
    <cellStyle name="40% - Accent4 4 2 3 2 4 2 2" xfId="50844"/>
    <cellStyle name="40% - Accent4 4 2 3 2 4 3" xfId="36840"/>
    <cellStyle name="40% - Accent4 4 2 3 2 5" xfId="15827"/>
    <cellStyle name="40% - Accent4 4 2 3 2 5 2" xfId="43841"/>
    <cellStyle name="40% - Accent4 4 2 3 2 6" xfId="29837"/>
    <cellStyle name="40% - Accent4 4 2 3 3" xfId="2693"/>
    <cellStyle name="40% - Accent4 4 2 3 3 2" xfId="6197"/>
    <cellStyle name="40% - Accent4 4 2 3 3 2 2" xfId="13204"/>
    <cellStyle name="40% - Accent4 4 2 3 3 2 2 2" xfId="27208"/>
    <cellStyle name="40% - Accent4 4 2 3 3 2 2 2 2" xfId="55222"/>
    <cellStyle name="40% - Accent4 4 2 3 3 2 2 3" xfId="41218"/>
    <cellStyle name="40% - Accent4 4 2 3 3 2 3" xfId="20205"/>
    <cellStyle name="40% - Accent4 4 2 3 3 2 3 2" xfId="48219"/>
    <cellStyle name="40% - Accent4 4 2 3 3 2 4" xfId="34215"/>
    <cellStyle name="40% - Accent4 4 2 3 3 3" xfId="9703"/>
    <cellStyle name="40% - Accent4 4 2 3 3 3 2" xfId="23707"/>
    <cellStyle name="40% - Accent4 4 2 3 3 3 2 2" xfId="51721"/>
    <cellStyle name="40% - Accent4 4 2 3 3 3 3" xfId="37717"/>
    <cellStyle name="40% - Accent4 4 2 3 3 4" xfId="16704"/>
    <cellStyle name="40% - Accent4 4 2 3 3 4 2" xfId="44718"/>
    <cellStyle name="40% - Accent4 4 2 3 3 5" xfId="30714"/>
    <cellStyle name="40% - Accent4 4 2 3 4" xfId="4445"/>
    <cellStyle name="40% - Accent4 4 2 3 4 2" xfId="11452"/>
    <cellStyle name="40% - Accent4 4 2 3 4 2 2" xfId="25456"/>
    <cellStyle name="40% - Accent4 4 2 3 4 2 2 2" xfId="53470"/>
    <cellStyle name="40% - Accent4 4 2 3 4 2 3" xfId="39466"/>
    <cellStyle name="40% - Accent4 4 2 3 4 3" xfId="18453"/>
    <cellStyle name="40% - Accent4 4 2 3 4 3 2" xfId="46467"/>
    <cellStyle name="40% - Accent4 4 2 3 4 4" xfId="32463"/>
    <cellStyle name="40% - Accent4 4 2 3 5" xfId="7951"/>
    <cellStyle name="40% - Accent4 4 2 3 5 2" xfId="21955"/>
    <cellStyle name="40% - Accent4 4 2 3 5 2 2" xfId="49969"/>
    <cellStyle name="40% - Accent4 4 2 3 5 3" xfId="35965"/>
    <cellStyle name="40% - Accent4 4 2 3 6" xfId="14952"/>
    <cellStyle name="40% - Accent4 4 2 3 6 2" xfId="42966"/>
    <cellStyle name="40% - Accent4 4 2 3 7" xfId="28962"/>
    <cellStyle name="40% - Accent4 4 2 4" xfId="1218"/>
    <cellStyle name="40% - Accent4 4 2 4 2" xfId="2986"/>
    <cellStyle name="40% - Accent4 4 2 4 2 2" xfId="6490"/>
    <cellStyle name="40% - Accent4 4 2 4 2 2 2" xfId="13497"/>
    <cellStyle name="40% - Accent4 4 2 4 2 2 2 2" xfId="27501"/>
    <cellStyle name="40% - Accent4 4 2 4 2 2 2 2 2" xfId="55515"/>
    <cellStyle name="40% - Accent4 4 2 4 2 2 2 3" xfId="41511"/>
    <cellStyle name="40% - Accent4 4 2 4 2 2 3" xfId="20498"/>
    <cellStyle name="40% - Accent4 4 2 4 2 2 3 2" xfId="48512"/>
    <cellStyle name="40% - Accent4 4 2 4 2 2 4" xfId="34508"/>
    <cellStyle name="40% - Accent4 4 2 4 2 3" xfId="9996"/>
    <cellStyle name="40% - Accent4 4 2 4 2 3 2" xfId="24000"/>
    <cellStyle name="40% - Accent4 4 2 4 2 3 2 2" xfId="52014"/>
    <cellStyle name="40% - Accent4 4 2 4 2 3 3" xfId="38010"/>
    <cellStyle name="40% - Accent4 4 2 4 2 4" xfId="16997"/>
    <cellStyle name="40% - Accent4 4 2 4 2 4 2" xfId="45011"/>
    <cellStyle name="40% - Accent4 4 2 4 2 5" xfId="31007"/>
    <cellStyle name="40% - Accent4 4 2 4 3" xfId="4738"/>
    <cellStyle name="40% - Accent4 4 2 4 3 2" xfId="11745"/>
    <cellStyle name="40% - Accent4 4 2 4 3 2 2" xfId="25749"/>
    <cellStyle name="40% - Accent4 4 2 4 3 2 2 2" xfId="53763"/>
    <cellStyle name="40% - Accent4 4 2 4 3 2 3" xfId="39759"/>
    <cellStyle name="40% - Accent4 4 2 4 3 3" xfId="18746"/>
    <cellStyle name="40% - Accent4 4 2 4 3 3 2" xfId="46760"/>
    <cellStyle name="40% - Accent4 4 2 4 3 4" xfId="32756"/>
    <cellStyle name="40% - Accent4 4 2 4 4" xfId="8244"/>
    <cellStyle name="40% - Accent4 4 2 4 4 2" xfId="22248"/>
    <cellStyle name="40% - Accent4 4 2 4 4 2 2" xfId="50262"/>
    <cellStyle name="40% - Accent4 4 2 4 4 3" xfId="36258"/>
    <cellStyle name="40% - Accent4 4 2 4 5" xfId="15245"/>
    <cellStyle name="40% - Accent4 4 2 4 5 2" xfId="43259"/>
    <cellStyle name="40% - Accent4 4 2 4 6" xfId="29255"/>
    <cellStyle name="40% - Accent4 4 2 5" xfId="2111"/>
    <cellStyle name="40% - Accent4 4 2 5 2" xfId="5615"/>
    <cellStyle name="40% - Accent4 4 2 5 2 2" xfId="12622"/>
    <cellStyle name="40% - Accent4 4 2 5 2 2 2" xfId="26626"/>
    <cellStyle name="40% - Accent4 4 2 5 2 2 2 2" xfId="54640"/>
    <cellStyle name="40% - Accent4 4 2 5 2 2 3" xfId="40636"/>
    <cellStyle name="40% - Accent4 4 2 5 2 3" xfId="19623"/>
    <cellStyle name="40% - Accent4 4 2 5 2 3 2" xfId="47637"/>
    <cellStyle name="40% - Accent4 4 2 5 2 4" xfId="33633"/>
    <cellStyle name="40% - Accent4 4 2 5 3" xfId="9121"/>
    <cellStyle name="40% - Accent4 4 2 5 3 2" xfId="23125"/>
    <cellStyle name="40% - Accent4 4 2 5 3 2 2" xfId="51139"/>
    <cellStyle name="40% - Accent4 4 2 5 3 3" xfId="37135"/>
    <cellStyle name="40% - Accent4 4 2 5 4" xfId="16122"/>
    <cellStyle name="40% - Accent4 4 2 5 4 2" xfId="44136"/>
    <cellStyle name="40% - Accent4 4 2 5 5" xfId="30132"/>
    <cellStyle name="40% - Accent4 4 2 6" xfId="3863"/>
    <cellStyle name="40% - Accent4 4 2 6 2" xfId="10870"/>
    <cellStyle name="40% - Accent4 4 2 6 2 2" xfId="24874"/>
    <cellStyle name="40% - Accent4 4 2 6 2 2 2" xfId="52888"/>
    <cellStyle name="40% - Accent4 4 2 6 2 3" xfId="38884"/>
    <cellStyle name="40% - Accent4 4 2 6 3" xfId="17871"/>
    <cellStyle name="40% - Accent4 4 2 6 3 2" xfId="45885"/>
    <cellStyle name="40% - Accent4 4 2 6 4" xfId="31881"/>
    <cellStyle name="40% - Accent4 4 2 7" xfId="7369"/>
    <cellStyle name="40% - Accent4 4 2 7 2" xfId="21373"/>
    <cellStyle name="40% - Accent4 4 2 7 2 2" xfId="49387"/>
    <cellStyle name="40% - Accent4 4 2 7 3" xfId="35383"/>
    <cellStyle name="40% - Accent4 4 2 8" xfId="14370"/>
    <cellStyle name="40% - Accent4 4 2 8 2" xfId="42384"/>
    <cellStyle name="40% - Accent4 4 2 9" xfId="28380"/>
    <cellStyle name="40% - Accent4 4 3" xfId="437"/>
    <cellStyle name="40% - Accent4 4 3 2" xfId="728"/>
    <cellStyle name="40% - Accent4 4 3 2 2" xfId="1606"/>
    <cellStyle name="40% - Accent4 4 3 2 2 2" xfId="3374"/>
    <cellStyle name="40% - Accent4 4 3 2 2 2 2" xfId="6878"/>
    <cellStyle name="40% - Accent4 4 3 2 2 2 2 2" xfId="13885"/>
    <cellStyle name="40% - Accent4 4 3 2 2 2 2 2 2" xfId="27889"/>
    <cellStyle name="40% - Accent4 4 3 2 2 2 2 2 2 2" xfId="55903"/>
    <cellStyle name="40% - Accent4 4 3 2 2 2 2 2 3" xfId="41899"/>
    <cellStyle name="40% - Accent4 4 3 2 2 2 2 3" xfId="20886"/>
    <cellStyle name="40% - Accent4 4 3 2 2 2 2 3 2" xfId="48900"/>
    <cellStyle name="40% - Accent4 4 3 2 2 2 2 4" xfId="34896"/>
    <cellStyle name="40% - Accent4 4 3 2 2 2 3" xfId="10384"/>
    <cellStyle name="40% - Accent4 4 3 2 2 2 3 2" xfId="24388"/>
    <cellStyle name="40% - Accent4 4 3 2 2 2 3 2 2" xfId="52402"/>
    <cellStyle name="40% - Accent4 4 3 2 2 2 3 3" xfId="38398"/>
    <cellStyle name="40% - Accent4 4 3 2 2 2 4" xfId="17385"/>
    <cellStyle name="40% - Accent4 4 3 2 2 2 4 2" xfId="45399"/>
    <cellStyle name="40% - Accent4 4 3 2 2 2 5" xfId="31395"/>
    <cellStyle name="40% - Accent4 4 3 2 2 3" xfId="5126"/>
    <cellStyle name="40% - Accent4 4 3 2 2 3 2" xfId="12133"/>
    <cellStyle name="40% - Accent4 4 3 2 2 3 2 2" xfId="26137"/>
    <cellStyle name="40% - Accent4 4 3 2 2 3 2 2 2" xfId="54151"/>
    <cellStyle name="40% - Accent4 4 3 2 2 3 2 3" xfId="40147"/>
    <cellStyle name="40% - Accent4 4 3 2 2 3 3" xfId="19134"/>
    <cellStyle name="40% - Accent4 4 3 2 2 3 3 2" xfId="47148"/>
    <cellStyle name="40% - Accent4 4 3 2 2 3 4" xfId="33144"/>
    <cellStyle name="40% - Accent4 4 3 2 2 4" xfId="8632"/>
    <cellStyle name="40% - Accent4 4 3 2 2 4 2" xfId="22636"/>
    <cellStyle name="40% - Accent4 4 3 2 2 4 2 2" xfId="50650"/>
    <cellStyle name="40% - Accent4 4 3 2 2 4 3" xfId="36646"/>
    <cellStyle name="40% - Accent4 4 3 2 2 5" xfId="15633"/>
    <cellStyle name="40% - Accent4 4 3 2 2 5 2" xfId="43647"/>
    <cellStyle name="40% - Accent4 4 3 2 2 6" xfId="29643"/>
    <cellStyle name="40% - Accent4 4 3 2 3" xfId="2499"/>
    <cellStyle name="40% - Accent4 4 3 2 3 2" xfId="6003"/>
    <cellStyle name="40% - Accent4 4 3 2 3 2 2" xfId="13010"/>
    <cellStyle name="40% - Accent4 4 3 2 3 2 2 2" xfId="27014"/>
    <cellStyle name="40% - Accent4 4 3 2 3 2 2 2 2" xfId="55028"/>
    <cellStyle name="40% - Accent4 4 3 2 3 2 2 3" xfId="41024"/>
    <cellStyle name="40% - Accent4 4 3 2 3 2 3" xfId="20011"/>
    <cellStyle name="40% - Accent4 4 3 2 3 2 3 2" xfId="48025"/>
    <cellStyle name="40% - Accent4 4 3 2 3 2 4" xfId="34021"/>
    <cellStyle name="40% - Accent4 4 3 2 3 3" xfId="9509"/>
    <cellStyle name="40% - Accent4 4 3 2 3 3 2" xfId="23513"/>
    <cellStyle name="40% - Accent4 4 3 2 3 3 2 2" xfId="51527"/>
    <cellStyle name="40% - Accent4 4 3 2 3 3 3" xfId="37523"/>
    <cellStyle name="40% - Accent4 4 3 2 3 4" xfId="16510"/>
    <cellStyle name="40% - Accent4 4 3 2 3 4 2" xfId="44524"/>
    <cellStyle name="40% - Accent4 4 3 2 3 5" xfId="30520"/>
    <cellStyle name="40% - Accent4 4 3 2 4" xfId="4251"/>
    <cellStyle name="40% - Accent4 4 3 2 4 2" xfId="11258"/>
    <cellStyle name="40% - Accent4 4 3 2 4 2 2" xfId="25262"/>
    <cellStyle name="40% - Accent4 4 3 2 4 2 2 2" xfId="53276"/>
    <cellStyle name="40% - Accent4 4 3 2 4 2 3" xfId="39272"/>
    <cellStyle name="40% - Accent4 4 3 2 4 3" xfId="18259"/>
    <cellStyle name="40% - Accent4 4 3 2 4 3 2" xfId="46273"/>
    <cellStyle name="40% - Accent4 4 3 2 4 4" xfId="32269"/>
    <cellStyle name="40% - Accent4 4 3 2 5" xfId="7757"/>
    <cellStyle name="40% - Accent4 4 3 2 5 2" xfId="21761"/>
    <cellStyle name="40% - Accent4 4 3 2 5 2 2" xfId="49775"/>
    <cellStyle name="40% - Accent4 4 3 2 5 3" xfId="35771"/>
    <cellStyle name="40% - Accent4 4 3 2 6" xfId="14758"/>
    <cellStyle name="40% - Accent4 4 3 2 6 2" xfId="42772"/>
    <cellStyle name="40% - Accent4 4 3 2 7" xfId="28768"/>
    <cellStyle name="40% - Accent4 4 3 3" xfId="1019"/>
    <cellStyle name="40% - Accent4 4 3 3 2" xfId="1897"/>
    <cellStyle name="40% - Accent4 4 3 3 2 2" xfId="3665"/>
    <cellStyle name="40% - Accent4 4 3 3 2 2 2" xfId="7169"/>
    <cellStyle name="40% - Accent4 4 3 3 2 2 2 2" xfId="14176"/>
    <cellStyle name="40% - Accent4 4 3 3 2 2 2 2 2" xfId="28180"/>
    <cellStyle name="40% - Accent4 4 3 3 2 2 2 2 2 2" xfId="56194"/>
    <cellStyle name="40% - Accent4 4 3 3 2 2 2 2 3" xfId="42190"/>
    <cellStyle name="40% - Accent4 4 3 3 2 2 2 3" xfId="21177"/>
    <cellStyle name="40% - Accent4 4 3 3 2 2 2 3 2" xfId="49191"/>
    <cellStyle name="40% - Accent4 4 3 3 2 2 2 4" xfId="35187"/>
    <cellStyle name="40% - Accent4 4 3 3 2 2 3" xfId="10675"/>
    <cellStyle name="40% - Accent4 4 3 3 2 2 3 2" xfId="24679"/>
    <cellStyle name="40% - Accent4 4 3 3 2 2 3 2 2" xfId="52693"/>
    <cellStyle name="40% - Accent4 4 3 3 2 2 3 3" xfId="38689"/>
    <cellStyle name="40% - Accent4 4 3 3 2 2 4" xfId="17676"/>
    <cellStyle name="40% - Accent4 4 3 3 2 2 4 2" xfId="45690"/>
    <cellStyle name="40% - Accent4 4 3 3 2 2 5" xfId="31686"/>
    <cellStyle name="40% - Accent4 4 3 3 2 3" xfId="5417"/>
    <cellStyle name="40% - Accent4 4 3 3 2 3 2" xfId="12424"/>
    <cellStyle name="40% - Accent4 4 3 3 2 3 2 2" xfId="26428"/>
    <cellStyle name="40% - Accent4 4 3 3 2 3 2 2 2" xfId="54442"/>
    <cellStyle name="40% - Accent4 4 3 3 2 3 2 3" xfId="40438"/>
    <cellStyle name="40% - Accent4 4 3 3 2 3 3" xfId="19425"/>
    <cellStyle name="40% - Accent4 4 3 3 2 3 3 2" xfId="47439"/>
    <cellStyle name="40% - Accent4 4 3 3 2 3 4" xfId="33435"/>
    <cellStyle name="40% - Accent4 4 3 3 2 4" xfId="8923"/>
    <cellStyle name="40% - Accent4 4 3 3 2 4 2" xfId="22927"/>
    <cellStyle name="40% - Accent4 4 3 3 2 4 2 2" xfId="50941"/>
    <cellStyle name="40% - Accent4 4 3 3 2 4 3" xfId="36937"/>
    <cellStyle name="40% - Accent4 4 3 3 2 5" xfId="15924"/>
    <cellStyle name="40% - Accent4 4 3 3 2 5 2" xfId="43938"/>
    <cellStyle name="40% - Accent4 4 3 3 2 6" xfId="29934"/>
    <cellStyle name="40% - Accent4 4 3 3 3" xfId="2790"/>
    <cellStyle name="40% - Accent4 4 3 3 3 2" xfId="6294"/>
    <cellStyle name="40% - Accent4 4 3 3 3 2 2" xfId="13301"/>
    <cellStyle name="40% - Accent4 4 3 3 3 2 2 2" xfId="27305"/>
    <cellStyle name="40% - Accent4 4 3 3 3 2 2 2 2" xfId="55319"/>
    <cellStyle name="40% - Accent4 4 3 3 3 2 2 3" xfId="41315"/>
    <cellStyle name="40% - Accent4 4 3 3 3 2 3" xfId="20302"/>
    <cellStyle name="40% - Accent4 4 3 3 3 2 3 2" xfId="48316"/>
    <cellStyle name="40% - Accent4 4 3 3 3 2 4" xfId="34312"/>
    <cellStyle name="40% - Accent4 4 3 3 3 3" xfId="9800"/>
    <cellStyle name="40% - Accent4 4 3 3 3 3 2" xfId="23804"/>
    <cellStyle name="40% - Accent4 4 3 3 3 3 2 2" xfId="51818"/>
    <cellStyle name="40% - Accent4 4 3 3 3 3 3" xfId="37814"/>
    <cellStyle name="40% - Accent4 4 3 3 3 4" xfId="16801"/>
    <cellStyle name="40% - Accent4 4 3 3 3 4 2" xfId="44815"/>
    <cellStyle name="40% - Accent4 4 3 3 3 5" xfId="30811"/>
    <cellStyle name="40% - Accent4 4 3 3 4" xfId="4542"/>
    <cellStyle name="40% - Accent4 4 3 3 4 2" xfId="11549"/>
    <cellStyle name="40% - Accent4 4 3 3 4 2 2" xfId="25553"/>
    <cellStyle name="40% - Accent4 4 3 3 4 2 2 2" xfId="53567"/>
    <cellStyle name="40% - Accent4 4 3 3 4 2 3" xfId="39563"/>
    <cellStyle name="40% - Accent4 4 3 3 4 3" xfId="18550"/>
    <cellStyle name="40% - Accent4 4 3 3 4 3 2" xfId="46564"/>
    <cellStyle name="40% - Accent4 4 3 3 4 4" xfId="32560"/>
    <cellStyle name="40% - Accent4 4 3 3 5" xfId="8048"/>
    <cellStyle name="40% - Accent4 4 3 3 5 2" xfId="22052"/>
    <cellStyle name="40% - Accent4 4 3 3 5 2 2" xfId="50066"/>
    <cellStyle name="40% - Accent4 4 3 3 5 3" xfId="36062"/>
    <cellStyle name="40% - Accent4 4 3 3 6" xfId="15049"/>
    <cellStyle name="40% - Accent4 4 3 3 6 2" xfId="43063"/>
    <cellStyle name="40% - Accent4 4 3 3 7" xfId="29059"/>
    <cellStyle name="40% - Accent4 4 3 4" xfId="1315"/>
    <cellStyle name="40% - Accent4 4 3 4 2" xfId="3083"/>
    <cellStyle name="40% - Accent4 4 3 4 2 2" xfId="6587"/>
    <cellStyle name="40% - Accent4 4 3 4 2 2 2" xfId="13594"/>
    <cellStyle name="40% - Accent4 4 3 4 2 2 2 2" xfId="27598"/>
    <cellStyle name="40% - Accent4 4 3 4 2 2 2 2 2" xfId="55612"/>
    <cellStyle name="40% - Accent4 4 3 4 2 2 2 3" xfId="41608"/>
    <cellStyle name="40% - Accent4 4 3 4 2 2 3" xfId="20595"/>
    <cellStyle name="40% - Accent4 4 3 4 2 2 3 2" xfId="48609"/>
    <cellStyle name="40% - Accent4 4 3 4 2 2 4" xfId="34605"/>
    <cellStyle name="40% - Accent4 4 3 4 2 3" xfId="10093"/>
    <cellStyle name="40% - Accent4 4 3 4 2 3 2" xfId="24097"/>
    <cellStyle name="40% - Accent4 4 3 4 2 3 2 2" xfId="52111"/>
    <cellStyle name="40% - Accent4 4 3 4 2 3 3" xfId="38107"/>
    <cellStyle name="40% - Accent4 4 3 4 2 4" xfId="17094"/>
    <cellStyle name="40% - Accent4 4 3 4 2 4 2" xfId="45108"/>
    <cellStyle name="40% - Accent4 4 3 4 2 5" xfId="31104"/>
    <cellStyle name="40% - Accent4 4 3 4 3" xfId="4835"/>
    <cellStyle name="40% - Accent4 4 3 4 3 2" xfId="11842"/>
    <cellStyle name="40% - Accent4 4 3 4 3 2 2" xfId="25846"/>
    <cellStyle name="40% - Accent4 4 3 4 3 2 2 2" xfId="53860"/>
    <cellStyle name="40% - Accent4 4 3 4 3 2 3" xfId="39856"/>
    <cellStyle name="40% - Accent4 4 3 4 3 3" xfId="18843"/>
    <cellStyle name="40% - Accent4 4 3 4 3 3 2" xfId="46857"/>
    <cellStyle name="40% - Accent4 4 3 4 3 4" xfId="32853"/>
    <cellStyle name="40% - Accent4 4 3 4 4" xfId="8341"/>
    <cellStyle name="40% - Accent4 4 3 4 4 2" xfId="22345"/>
    <cellStyle name="40% - Accent4 4 3 4 4 2 2" xfId="50359"/>
    <cellStyle name="40% - Accent4 4 3 4 4 3" xfId="36355"/>
    <cellStyle name="40% - Accent4 4 3 4 5" xfId="15342"/>
    <cellStyle name="40% - Accent4 4 3 4 5 2" xfId="43356"/>
    <cellStyle name="40% - Accent4 4 3 4 6" xfId="29352"/>
    <cellStyle name="40% - Accent4 4 3 5" xfId="2208"/>
    <cellStyle name="40% - Accent4 4 3 5 2" xfId="5712"/>
    <cellStyle name="40% - Accent4 4 3 5 2 2" xfId="12719"/>
    <cellStyle name="40% - Accent4 4 3 5 2 2 2" xfId="26723"/>
    <cellStyle name="40% - Accent4 4 3 5 2 2 2 2" xfId="54737"/>
    <cellStyle name="40% - Accent4 4 3 5 2 2 3" xfId="40733"/>
    <cellStyle name="40% - Accent4 4 3 5 2 3" xfId="19720"/>
    <cellStyle name="40% - Accent4 4 3 5 2 3 2" xfId="47734"/>
    <cellStyle name="40% - Accent4 4 3 5 2 4" xfId="33730"/>
    <cellStyle name="40% - Accent4 4 3 5 3" xfId="9218"/>
    <cellStyle name="40% - Accent4 4 3 5 3 2" xfId="23222"/>
    <cellStyle name="40% - Accent4 4 3 5 3 2 2" xfId="51236"/>
    <cellStyle name="40% - Accent4 4 3 5 3 3" xfId="37232"/>
    <cellStyle name="40% - Accent4 4 3 5 4" xfId="16219"/>
    <cellStyle name="40% - Accent4 4 3 5 4 2" xfId="44233"/>
    <cellStyle name="40% - Accent4 4 3 5 5" xfId="30229"/>
    <cellStyle name="40% - Accent4 4 3 6" xfId="3960"/>
    <cellStyle name="40% - Accent4 4 3 6 2" xfId="10967"/>
    <cellStyle name="40% - Accent4 4 3 6 2 2" xfId="24971"/>
    <cellStyle name="40% - Accent4 4 3 6 2 2 2" xfId="52985"/>
    <cellStyle name="40% - Accent4 4 3 6 2 3" xfId="38981"/>
    <cellStyle name="40% - Accent4 4 3 6 3" xfId="17968"/>
    <cellStyle name="40% - Accent4 4 3 6 3 2" xfId="45982"/>
    <cellStyle name="40% - Accent4 4 3 6 4" xfId="31978"/>
    <cellStyle name="40% - Accent4 4 3 7" xfId="7466"/>
    <cellStyle name="40% - Accent4 4 3 7 2" xfId="21470"/>
    <cellStyle name="40% - Accent4 4 3 7 2 2" xfId="49484"/>
    <cellStyle name="40% - Accent4 4 3 7 3" xfId="35480"/>
    <cellStyle name="40% - Accent4 4 3 8" xfId="14467"/>
    <cellStyle name="40% - Accent4 4 3 8 2" xfId="42481"/>
    <cellStyle name="40% - Accent4 4 3 9" xfId="28477"/>
    <cellStyle name="40% - Accent4 4 4" xfId="534"/>
    <cellStyle name="40% - Accent4 4 4 2" xfId="1412"/>
    <cellStyle name="40% - Accent4 4 4 2 2" xfId="3180"/>
    <cellStyle name="40% - Accent4 4 4 2 2 2" xfId="6684"/>
    <cellStyle name="40% - Accent4 4 4 2 2 2 2" xfId="13691"/>
    <cellStyle name="40% - Accent4 4 4 2 2 2 2 2" xfId="27695"/>
    <cellStyle name="40% - Accent4 4 4 2 2 2 2 2 2" xfId="55709"/>
    <cellStyle name="40% - Accent4 4 4 2 2 2 2 3" xfId="41705"/>
    <cellStyle name="40% - Accent4 4 4 2 2 2 3" xfId="20692"/>
    <cellStyle name="40% - Accent4 4 4 2 2 2 3 2" xfId="48706"/>
    <cellStyle name="40% - Accent4 4 4 2 2 2 4" xfId="34702"/>
    <cellStyle name="40% - Accent4 4 4 2 2 3" xfId="10190"/>
    <cellStyle name="40% - Accent4 4 4 2 2 3 2" xfId="24194"/>
    <cellStyle name="40% - Accent4 4 4 2 2 3 2 2" xfId="52208"/>
    <cellStyle name="40% - Accent4 4 4 2 2 3 3" xfId="38204"/>
    <cellStyle name="40% - Accent4 4 4 2 2 4" xfId="17191"/>
    <cellStyle name="40% - Accent4 4 4 2 2 4 2" xfId="45205"/>
    <cellStyle name="40% - Accent4 4 4 2 2 5" xfId="31201"/>
    <cellStyle name="40% - Accent4 4 4 2 3" xfId="4932"/>
    <cellStyle name="40% - Accent4 4 4 2 3 2" xfId="11939"/>
    <cellStyle name="40% - Accent4 4 4 2 3 2 2" xfId="25943"/>
    <cellStyle name="40% - Accent4 4 4 2 3 2 2 2" xfId="53957"/>
    <cellStyle name="40% - Accent4 4 4 2 3 2 3" xfId="39953"/>
    <cellStyle name="40% - Accent4 4 4 2 3 3" xfId="18940"/>
    <cellStyle name="40% - Accent4 4 4 2 3 3 2" xfId="46954"/>
    <cellStyle name="40% - Accent4 4 4 2 3 4" xfId="32950"/>
    <cellStyle name="40% - Accent4 4 4 2 4" xfId="8438"/>
    <cellStyle name="40% - Accent4 4 4 2 4 2" xfId="22442"/>
    <cellStyle name="40% - Accent4 4 4 2 4 2 2" xfId="50456"/>
    <cellStyle name="40% - Accent4 4 4 2 4 3" xfId="36452"/>
    <cellStyle name="40% - Accent4 4 4 2 5" xfId="15439"/>
    <cellStyle name="40% - Accent4 4 4 2 5 2" xfId="43453"/>
    <cellStyle name="40% - Accent4 4 4 2 6" xfId="29449"/>
    <cellStyle name="40% - Accent4 4 4 3" xfId="2305"/>
    <cellStyle name="40% - Accent4 4 4 3 2" xfId="5809"/>
    <cellStyle name="40% - Accent4 4 4 3 2 2" xfId="12816"/>
    <cellStyle name="40% - Accent4 4 4 3 2 2 2" xfId="26820"/>
    <cellStyle name="40% - Accent4 4 4 3 2 2 2 2" xfId="54834"/>
    <cellStyle name="40% - Accent4 4 4 3 2 2 3" xfId="40830"/>
    <cellStyle name="40% - Accent4 4 4 3 2 3" xfId="19817"/>
    <cellStyle name="40% - Accent4 4 4 3 2 3 2" xfId="47831"/>
    <cellStyle name="40% - Accent4 4 4 3 2 4" xfId="33827"/>
    <cellStyle name="40% - Accent4 4 4 3 3" xfId="9315"/>
    <cellStyle name="40% - Accent4 4 4 3 3 2" xfId="23319"/>
    <cellStyle name="40% - Accent4 4 4 3 3 2 2" xfId="51333"/>
    <cellStyle name="40% - Accent4 4 4 3 3 3" xfId="37329"/>
    <cellStyle name="40% - Accent4 4 4 3 4" xfId="16316"/>
    <cellStyle name="40% - Accent4 4 4 3 4 2" xfId="44330"/>
    <cellStyle name="40% - Accent4 4 4 3 5" xfId="30326"/>
    <cellStyle name="40% - Accent4 4 4 4" xfId="4057"/>
    <cellStyle name="40% - Accent4 4 4 4 2" xfId="11064"/>
    <cellStyle name="40% - Accent4 4 4 4 2 2" xfId="25068"/>
    <cellStyle name="40% - Accent4 4 4 4 2 2 2" xfId="53082"/>
    <cellStyle name="40% - Accent4 4 4 4 2 3" xfId="39078"/>
    <cellStyle name="40% - Accent4 4 4 4 3" xfId="18065"/>
    <cellStyle name="40% - Accent4 4 4 4 3 2" xfId="46079"/>
    <cellStyle name="40% - Accent4 4 4 4 4" xfId="32075"/>
    <cellStyle name="40% - Accent4 4 4 5" xfId="7563"/>
    <cellStyle name="40% - Accent4 4 4 5 2" xfId="21567"/>
    <cellStyle name="40% - Accent4 4 4 5 2 2" xfId="49581"/>
    <cellStyle name="40% - Accent4 4 4 5 3" xfId="35577"/>
    <cellStyle name="40% - Accent4 4 4 6" xfId="14564"/>
    <cellStyle name="40% - Accent4 4 4 6 2" xfId="42578"/>
    <cellStyle name="40% - Accent4 4 4 7" xfId="28574"/>
    <cellStyle name="40% - Accent4 4 5" xfId="825"/>
    <cellStyle name="40% - Accent4 4 5 2" xfId="1703"/>
    <cellStyle name="40% - Accent4 4 5 2 2" xfId="3471"/>
    <cellStyle name="40% - Accent4 4 5 2 2 2" xfId="6975"/>
    <cellStyle name="40% - Accent4 4 5 2 2 2 2" xfId="13982"/>
    <cellStyle name="40% - Accent4 4 5 2 2 2 2 2" xfId="27986"/>
    <cellStyle name="40% - Accent4 4 5 2 2 2 2 2 2" xfId="56000"/>
    <cellStyle name="40% - Accent4 4 5 2 2 2 2 3" xfId="41996"/>
    <cellStyle name="40% - Accent4 4 5 2 2 2 3" xfId="20983"/>
    <cellStyle name="40% - Accent4 4 5 2 2 2 3 2" xfId="48997"/>
    <cellStyle name="40% - Accent4 4 5 2 2 2 4" xfId="34993"/>
    <cellStyle name="40% - Accent4 4 5 2 2 3" xfId="10481"/>
    <cellStyle name="40% - Accent4 4 5 2 2 3 2" xfId="24485"/>
    <cellStyle name="40% - Accent4 4 5 2 2 3 2 2" xfId="52499"/>
    <cellStyle name="40% - Accent4 4 5 2 2 3 3" xfId="38495"/>
    <cellStyle name="40% - Accent4 4 5 2 2 4" xfId="17482"/>
    <cellStyle name="40% - Accent4 4 5 2 2 4 2" xfId="45496"/>
    <cellStyle name="40% - Accent4 4 5 2 2 5" xfId="31492"/>
    <cellStyle name="40% - Accent4 4 5 2 3" xfId="5223"/>
    <cellStyle name="40% - Accent4 4 5 2 3 2" xfId="12230"/>
    <cellStyle name="40% - Accent4 4 5 2 3 2 2" xfId="26234"/>
    <cellStyle name="40% - Accent4 4 5 2 3 2 2 2" xfId="54248"/>
    <cellStyle name="40% - Accent4 4 5 2 3 2 3" xfId="40244"/>
    <cellStyle name="40% - Accent4 4 5 2 3 3" xfId="19231"/>
    <cellStyle name="40% - Accent4 4 5 2 3 3 2" xfId="47245"/>
    <cellStyle name="40% - Accent4 4 5 2 3 4" xfId="33241"/>
    <cellStyle name="40% - Accent4 4 5 2 4" xfId="8729"/>
    <cellStyle name="40% - Accent4 4 5 2 4 2" xfId="22733"/>
    <cellStyle name="40% - Accent4 4 5 2 4 2 2" xfId="50747"/>
    <cellStyle name="40% - Accent4 4 5 2 4 3" xfId="36743"/>
    <cellStyle name="40% - Accent4 4 5 2 5" xfId="15730"/>
    <cellStyle name="40% - Accent4 4 5 2 5 2" xfId="43744"/>
    <cellStyle name="40% - Accent4 4 5 2 6" xfId="29740"/>
    <cellStyle name="40% - Accent4 4 5 3" xfId="2596"/>
    <cellStyle name="40% - Accent4 4 5 3 2" xfId="6100"/>
    <cellStyle name="40% - Accent4 4 5 3 2 2" xfId="13107"/>
    <cellStyle name="40% - Accent4 4 5 3 2 2 2" xfId="27111"/>
    <cellStyle name="40% - Accent4 4 5 3 2 2 2 2" xfId="55125"/>
    <cellStyle name="40% - Accent4 4 5 3 2 2 3" xfId="41121"/>
    <cellStyle name="40% - Accent4 4 5 3 2 3" xfId="20108"/>
    <cellStyle name="40% - Accent4 4 5 3 2 3 2" xfId="48122"/>
    <cellStyle name="40% - Accent4 4 5 3 2 4" xfId="34118"/>
    <cellStyle name="40% - Accent4 4 5 3 3" xfId="9606"/>
    <cellStyle name="40% - Accent4 4 5 3 3 2" xfId="23610"/>
    <cellStyle name="40% - Accent4 4 5 3 3 2 2" xfId="51624"/>
    <cellStyle name="40% - Accent4 4 5 3 3 3" xfId="37620"/>
    <cellStyle name="40% - Accent4 4 5 3 4" xfId="16607"/>
    <cellStyle name="40% - Accent4 4 5 3 4 2" xfId="44621"/>
    <cellStyle name="40% - Accent4 4 5 3 5" xfId="30617"/>
    <cellStyle name="40% - Accent4 4 5 4" xfId="4348"/>
    <cellStyle name="40% - Accent4 4 5 4 2" xfId="11355"/>
    <cellStyle name="40% - Accent4 4 5 4 2 2" xfId="25359"/>
    <cellStyle name="40% - Accent4 4 5 4 2 2 2" xfId="53373"/>
    <cellStyle name="40% - Accent4 4 5 4 2 3" xfId="39369"/>
    <cellStyle name="40% - Accent4 4 5 4 3" xfId="18356"/>
    <cellStyle name="40% - Accent4 4 5 4 3 2" xfId="46370"/>
    <cellStyle name="40% - Accent4 4 5 4 4" xfId="32366"/>
    <cellStyle name="40% - Accent4 4 5 5" xfId="7854"/>
    <cellStyle name="40% - Accent4 4 5 5 2" xfId="21858"/>
    <cellStyle name="40% - Accent4 4 5 5 2 2" xfId="49872"/>
    <cellStyle name="40% - Accent4 4 5 5 3" xfId="35868"/>
    <cellStyle name="40% - Accent4 4 5 6" xfId="14855"/>
    <cellStyle name="40% - Accent4 4 5 6 2" xfId="42869"/>
    <cellStyle name="40% - Accent4 4 5 7" xfId="28865"/>
    <cellStyle name="40% - Accent4 4 6" xfId="1121"/>
    <cellStyle name="40% - Accent4 4 6 2" xfId="2889"/>
    <cellStyle name="40% - Accent4 4 6 2 2" xfId="6393"/>
    <cellStyle name="40% - Accent4 4 6 2 2 2" xfId="13400"/>
    <cellStyle name="40% - Accent4 4 6 2 2 2 2" xfId="27404"/>
    <cellStyle name="40% - Accent4 4 6 2 2 2 2 2" xfId="55418"/>
    <cellStyle name="40% - Accent4 4 6 2 2 2 3" xfId="41414"/>
    <cellStyle name="40% - Accent4 4 6 2 2 3" xfId="20401"/>
    <cellStyle name="40% - Accent4 4 6 2 2 3 2" xfId="48415"/>
    <cellStyle name="40% - Accent4 4 6 2 2 4" xfId="34411"/>
    <cellStyle name="40% - Accent4 4 6 2 3" xfId="9899"/>
    <cellStyle name="40% - Accent4 4 6 2 3 2" xfId="23903"/>
    <cellStyle name="40% - Accent4 4 6 2 3 2 2" xfId="51917"/>
    <cellStyle name="40% - Accent4 4 6 2 3 3" xfId="37913"/>
    <cellStyle name="40% - Accent4 4 6 2 4" xfId="16900"/>
    <cellStyle name="40% - Accent4 4 6 2 4 2" xfId="44914"/>
    <cellStyle name="40% - Accent4 4 6 2 5" xfId="30910"/>
    <cellStyle name="40% - Accent4 4 6 3" xfId="4641"/>
    <cellStyle name="40% - Accent4 4 6 3 2" xfId="11648"/>
    <cellStyle name="40% - Accent4 4 6 3 2 2" xfId="25652"/>
    <cellStyle name="40% - Accent4 4 6 3 2 2 2" xfId="53666"/>
    <cellStyle name="40% - Accent4 4 6 3 2 3" xfId="39662"/>
    <cellStyle name="40% - Accent4 4 6 3 3" xfId="18649"/>
    <cellStyle name="40% - Accent4 4 6 3 3 2" xfId="46663"/>
    <cellStyle name="40% - Accent4 4 6 3 4" xfId="32659"/>
    <cellStyle name="40% - Accent4 4 6 4" xfId="8147"/>
    <cellStyle name="40% - Accent4 4 6 4 2" xfId="22151"/>
    <cellStyle name="40% - Accent4 4 6 4 2 2" xfId="50165"/>
    <cellStyle name="40% - Accent4 4 6 4 3" xfId="36161"/>
    <cellStyle name="40% - Accent4 4 6 5" xfId="15148"/>
    <cellStyle name="40% - Accent4 4 6 5 2" xfId="43162"/>
    <cellStyle name="40% - Accent4 4 6 6" xfId="29158"/>
    <cellStyle name="40% - Accent4 4 7" xfId="2009"/>
    <cellStyle name="40% - Accent4 4 7 2" xfId="5518"/>
    <cellStyle name="40% - Accent4 4 7 2 2" xfId="12525"/>
    <cellStyle name="40% - Accent4 4 7 2 2 2" xfId="26529"/>
    <cellStyle name="40% - Accent4 4 7 2 2 2 2" xfId="54543"/>
    <cellStyle name="40% - Accent4 4 7 2 2 3" xfId="40539"/>
    <cellStyle name="40% - Accent4 4 7 2 3" xfId="19526"/>
    <cellStyle name="40% - Accent4 4 7 2 3 2" xfId="47540"/>
    <cellStyle name="40% - Accent4 4 7 2 4" xfId="33536"/>
    <cellStyle name="40% - Accent4 4 7 3" xfId="9024"/>
    <cellStyle name="40% - Accent4 4 7 3 2" xfId="23028"/>
    <cellStyle name="40% - Accent4 4 7 3 2 2" xfId="51042"/>
    <cellStyle name="40% - Accent4 4 7 3 3" xfId="37038"/>
    <cellStyle name="40% - Accent4 4 7 4" xfId="16025"/>
    <cellStyle name="40% - Accent4 4 7 4 2" xfId="44039"/>
    <cellStyle name="40% - Accent4 4 7 5" xfId="30035"/>
    <cellStyle name="40% - Accent4 4 8" xfId="3766"/>
    <cellStyle name="40% - Accent4 4 8 2" xfId="10773"/>
    <cellStyle name="40% - Accent4 4 8 2 2" xfId="24777"/>
    <cellStyle name="40% - Accent4 4 8 2 2 2" xfId="52791"/>
    <cellStyle name="40% - Accent4 4 8 2 3" xfId="38787"/>
    <cellStyle name="40% - Accent4 4 8 3" xfId="17774"/>
    <cellStyle name="40% - Accent4 4 8 3 2" xfId="45788"/>
    <cellStyle name="40% - Accent4 4 8 4" xfId="31784"/>
    <cellStyle name="40% - Accent4 4 9" xfId="7272"/>
    <cellStyle name="40% - Accent4 4 9 2" xfId="21276"/>
    <cellStyle name="40% - Accent4 4 9 2 2" xfId="49290"/>
    <cellStyle name="40% - Accent4 4 9 3" xfId="35286"/>
    <cellStyle name="40% - Accent4 5" xfId="289"/>
    <cellStyle name="40% - Accent4 5 2" xfId="582"/>
    <cellStyle name="40% - Accent4 5 2 2" xfId="1460"/>
    <cellStyle name="40% - Accent4 5 2 2 2" xfId="3228"/>
    <cellStyle name="40% - Accent4 5 2 2 2 2" xfId="6732"/>
    <cellStyle name="40% - Accent4 5 2 2 2 2 2" xfId="13739"/>
    <cellStyle name="40% - Accent4 5 2 2 2 2 2 2" xfId="27743"/>
    <cellStyle name="40% - Accent4 5 2 2 2 2 2 2 2" xfId="55757"/>
    <cellStyle name="40% - Accent4 5 2 2 2 2 2 3" xfId="41753"/>
    <cellStyle name="40% - Accent4 5 2 2 2 2 3" xfId="20740"/>
    <cellStyle name="40% - Accent4 5 2 2 2 2 3 2" xfId="48754"/>
    <cellStyle name="40% - Accent4 5 2 2 2 2 4" xfId="34750"/>
    <cellStyle name="40% - Accent4 5 2 2 2 3" xfId="10238"/>
    <cellStyle name="40% - Accent4 5 2 2 2 3 2" xfId="24242"/>
    <cellStyle name="40% - Accent4 5 2 2 2 3 2 2" xfId="52256"/>
    <cellStyle name="40% - Accent4 5 2 2 2 3 3" xfId="38252"/>
    <cellStyle name="40% - Accent4 5 2 2 2 4" xfId="17239"/>
    <cellStyle name="40% - Accent4 5 2 2 2 4 2" xfId="45253"/>
    <cellStyle name="40% - Accent4 5 2 2 2 5" xfId="31249"/>
    <cellStyle name="40% - Accent4 5 2 2 3" xfId="4980"/>
    <cellStyle name="40% - Accent4 5 2 2 3 2" xfId="11987"/>
    <cellStyle name="40% - Accent4 5 2 2 3 2 2" xfId="25991"/>
    <cellStyle name="40% - Accent4 5 2 2 3 2 2 2" xfId="54005"/>
    <cellStyle name="40% - Accent4 5 2 2 3 2 3" xfId="40001"/>
    <cellStyle name="40% - Accent4 5 2 2 3 3" xfId="18988"/>
    <cellStyle name="40% - Accent4 5 2 2 3 3 2" xfId="47002"/>
    <cellStyle name="40% - Accent4 5 2 2 3 4" xfId="32998"/>
    <cellStyle name="40% - Accent4 5 2 2 4" xfId="8486"/>
    <cellStyle name="40% - Accent4 5 2 2 4 2" xfId="22490"/>
    <cellStyle name="40% - Accent4 5 2 2 4 2 2" xfId="50504"/>
    <cellStyle name="40% - Accent4 5 2 2 4 3" xfId="36500"/>
    <cellStyle name="40% - Accent4 5 2 2 5" xfId="15487"/>
    <cellStyle name="40% - Accent4 5 2 2 5 2" xfId="43501"/>
    <cellStyle name="40% - Accent4 5 2 2 6" xfId="29497"/>
    <cellStyle name="40% - Accent4 5 2 3" xfId="2353"/>
    <cellStyle name="40% - Accent4 5 2 3 2" xfId="5857"/>
    <cellStyle name="40% - Accent4 5 2 3 2 2" xfId="12864"/>
    <cellStyle name="40% - Accent4 5 2 3 2 2 2" xfId="26868"/>
    <cellStyle name="40% - Accent4 5 2 3 2 2 2 2" xfId="54882"/>
    <cellStyle name="40% - Accent4 5 2 3 2 2 3" xfId="40878"/>
    <cellStyle name="40% - Accent4 5 2 3 2 3" xfId="19865"/>
    <cellStyle name="40% - Accent4 5 2 3 2 3 2" xfId="47879"/>
    <cellStyle name="40% - Accent4 5 2 3 2 4" xfId="33875"/>
    <cellStyle name="40% - Accent4 5 2 3 3" xfId="9363"/>
    <cellStyle name="40% - Accent4 5 2 3 3 2" xfId="23367"/>
    <cellStyle name="40% - Accent4 5 2 3 3 2 2" xfId="51381"/>
    <cellStyle name="40% - Accent4 5 2 3 3 3" xfId="37377"/>
    <cellStyle name="40% - Accent4 5 2 3 4" xfId="16364"/>
    <cellStyle name="40% - Accent4 5 2 3 4 2" xfId="44378"/>
    <cellStyle name="40% - Accent4 5 2 3 5" xfId="30374"/>
    <cellStyle name="40% - Accent4 5 2 4" xfId="4105"/>
    <cellStyle name="40% - Accent4 5 2 4 2" xfId="11112"/>
    <cellStyle name="40% - Accent4 5 2 4 2 2" xfId="25116"/>
    <cellStyle name="40% - Accent4 5 2 4 2 2 2" xfId="53130"/>
    <cellStyle name="40% - Accent4 5 2 4 2 3" xfId="39126"/>
    <cellStyle name="40% - Accent4 5 2 4 3" xfId="18113"/>
    <cellStyle name="40% - Accent4 5 2 4 3 2" xfId="46127"/>
    <cellStyle name="40% - Accent4 5 2 4 4" xfId="32123"/>
    <cellStyle name="40% - Accent4 5 2 5" xfId="7611"/>
    <cellStyle name="40% - Accent4 5 2 5 2" xfId="21615"/>
    <cellStyle name="40% - Accent4 5 2 5 2 2" xfId="49629"/>
    <cellStyle name="40% - Accent4 5 2 5 3" xfId="35625"/>
    <cellStyle name="40% - Accent4 5 2 6" xfId="14612"/>
    <cellStyle name="40% - Accent4 5 2 6 2" xfId="42626"/>
    <cellStyle name="40% - Accent4 5 2 7" xfId="28622"/>
    <cellStyle name="40% - Accent4 5 3" xfId="873"/>
    <cellStyle name="40% - Accent4 5 3 2" xfId="1751"/>
    <cellStyle name="40% - Accent4 5 3 2 2" xfId="3519"/>
    <cellStyle name="40% - Accent4 5 3 2 2 2" xfId="7023"/>
    <cellStyle name="40% - Accent4 5 3 2 2 2 2" xfId="14030"/>
    <cellStyle name="40% - Accent4 5 3 2 2 2 2 2" xfId="28034"/>
    <cellStyle name="40% - Accent4 5 3 2 2 2 2 2 2" xfId="56048"/>
    <cellStyle name="40% - Accent4 5 3 2 2 2 2 3" xfId="42044"/>
    <cellStyle name="40% - Accent4 5 3 2 2 2 3" xfId="21031"/>
    <cellStyle name="40% - Accent4 5 3 2 2 2 3 2" xfId="49045"/>
    <cellStyle name="40% - Accent4 5 3 2 2 2 4" xfId="35041"/>
    <cellStyle name="40% - Accent4 5 3 2 2 3" xfId="10529"/>
    <cellStyle name="40% - Accent4 5 3 2 2 3 2" xfId="24533"/>
    <cellStyle name="40% - Accent4 5 3 2 2 3 2 2" xfId="52547"/>
    <cellStyle name="40% - Accent4 5 3 2 2 3 3" xfId="38543"/>
    <cellStyle name="40% - Accent4 5 3 2 2 4" xfId="17530"/>
    <cellStyle name="40% - Accent4 5 3 2 2 4 2" xfId="45544"/>
    <cellStyle name="40% - Accent4 5 3 2 2 5" xfId="31540"/>
    <cellStyle name="40% - Accent4 5 3 2 3" xfId="5271"/>
    <cellStyle name="40% - Accent4 5 3 2 3 2" xfId="12278"/>
    <cellStyle name="40% - Accent4 5 3 2 3 2 2" xfId="26282"/>
    <cellStyle name="40% - Accent4 5 3 2 3 2 2 2" xfId="54296"/>
    <cellStyle name="40% - Accent4 5 3 2 3 2 3" xfId="40292"/>
    <cellStyle name="40% - Accent4 5 3 2 3 3" xfId="19279"/>
    <cellStyle name="40% - Accent4 5 3 2 3 3 2" xfId="47293"/>
    <cellStyle name="40% - Accent4 5 3 2 3 4" xfId="33289"/>
    <cellStyle name="40% - Accent4 5 3 2 4" xfId="8777"/>
    <cellStyle name="40% - Accent4 5 3 2 4 2" xfId="22781"/>
    <cellStyle name="40% - Accent4 5 3 2 4 2 2" xfId="50795"/>
    <cellStyle name="40% - Accent4 5 3 2 4 3" xfId="36791"/>
    <cellStyle name="40% - Accent4 5 3 2 5" xfId="15778"/>
    <cellStyle name="40% - Accent4 5 3 2 5 2" xfId="43792"/>
    <cellStyle name="40% - Accent4 5 3 2 6" xfId="29788"/>
    <cellStyle name="40% - Accent4 5 3 3" xfId="2644"/>
    <cellStyle name="40% - Accent4 5 3 3 2" xfId="6148"/>
    <cellStyle name="40% - Accent4 5 3 3 2 2" xfId="13155"/>
    <cellStyle name="40% - Accent4 5 3 3 2 2 2" xfId="27159"/>
    <cellStyle name="40% - Accent4 5 3 3 2 2 2 2" xfId="55173"/>
    <cellStyle name="40% - Accent4 5 3 3 2 2 3" xfId="41169"/>
    <cellStyle name="40% - Accent4 5 3 3 2 3" xfId="20156"/>
    <cellStyle name="40% - Accent4 5 3 3 2 3 2" xfId="48170"/>
    <cellStyle name="40% - Accent4 5 3 3 2 4" xfId="34166"/>
    <cellStyle name="40% - Accent4 5 3 3 3" xfId="9654"/>
    <cellStyle name="40% - Accent4 5 3 3 3 2" xfId="23658"/>
    <cellStyle name="40% - Accent4 5 3 3 3 2 2" xfId="51672"/>
    <cellStyle name="40% - Accent4 5 3 3 3 3" xfId="37668"/>
    <cellStyle name="40% - Accent4 5 3 3 4" xfId="16655"/>
    <cellStyle name="40% - Accent4 5 3 3 4 2" xfId="44669"/>
    <cellStyle name="40% - Accent4 5 3 3 5" xfId="30665"/>
    <cellStyle name="40% - Accent4 5 3 4" xfId="4396"/>
    <cellStyle name="40% - Accent4 5 3 4 2" xfId="11403"/>
    <cellStyle name="40% - Accent4 5 3 4 2 2" xfId="25407"/>
    <cellStyle name="40% - Accent4 5 3 4 2 2 2" xfId="53421"/>
    <cellStyle name="40% - Accent4 5 3 4 2 3" xfId="39417"/>
    <cellStyle name="40% - Accent4 5 3 4 3" xfId="18404"/>
    <cellStyle name="40% - Accent4 5 3 4 3 2" xfId="46418"/>
    <cellStyle name="40% - Accent4 5 3 4 4" xfId="32414"/>
    <cellStyle name="40% - Accent4 5 3 5" xfId="7902"/>
    <cellStyle name="40% - Accent4 5 3 5 2" xfId="21906"/>
    <cellStyle name="40% - Accent4 5 3 5 2 2" xfId="49920"/>
    <cellStyle name="40% - Accent4 5 3 5 3" xfId="35916"/>
    <cellStyle name="40% - Accent4 5 3 6" xfId="14903"/>
    <cellStyle name="40% - Accent4 5 3 6 2" xfId="42917"/>
    <cellStyle name="40% - Accent4 5 3 7" xfId="28913"/>
    <cellStyle name="40% - Accent4 5 4" xfId="1169"/>
    <cellStyle name="40% - Accent4 5 4 2" xfId="2937"/>
    <cellStyle name="40% - Accent4 5 4 2 2" xfId="6441"/>
    <cellStyle name="40% - Accent4 5 4 2 2 2" xfId="13448"/>
    <cellStyle name="40% - Accent4 5 4 2 2 2 2" xfId="27452"/>
    <cellStyle name="40% - Accent4 5 4 2 2 2 2 2" xfId="55466"/>
    <cellStyle name="40% - Accent4 5 4 2 2 2 3" xfId="41462"/>
    <cellStyle name="40% - Accent4 5 4 2 2 3" xfId="20449"/>
    <cellStyle name="40% - Accent4 5 4 2 2 3 2" xfId="48463"/>
    <cellStyle name="40% - Accent4 5 4 2 2 4" xfId="34459"/>
    <cellStyle name="40% - Accent4 5 4 2 3" xfId="9947"/>
    <cellStyle name="40% - Accent4 5 4 2 3 2" xfId="23951"/>
    <cellStyle name="40% - Accent4 5 4 2 3 2 2" xfId="51965"/>
    <cellStyle name="40% - Accent4 5 4 2 3 3" xfId="37961"/>
    <cellStyle name="40% - Accent4 5 4 2 4" xfId="16948"/>
    <cellStyle name="40% - Accent4 5 4 2 4 2" xfId="44962"/>
    <cellStyle name="40% - Accent4 5 4 2 5" xfId="30958"/>
    <cellStyle name="40% - Accent4 5 4 3" xfId="4689"/>
    <cellStyle name="40% - Accent4 5 4 3 2" xfId="11696"/>
    <cellStyle name="40% - Accent4 5 4 3 2 2" xfId="25700"/>
    <cellStyle name="40% - Accent4 5 4 3 2 2 2" xfId="53714"/>
    <cellStyle name="40% - Accent4 5 4 3 2 3" xfId="39710"/>
    <cellStyle name="40% - Accent4 5 4 3 3" xfId="18697"/>
    <cellStyle name="40% - Accent4 5 4 3 3 2" xfId="46711"/>
    <cellStyle name="40% - Accent4 5 4 3 4" xfId="32707"/>
    <cellStyle name="40% - Accent4 5 4 4" xfId="8195"/>
    <cellStyle name="40% - Accent4 5 4 4 2" xfId="22199"/>
    <cellStyle name="40% - Accent4 5 4 4 2 2" xfId="50213"/>
    <cellStyle name="40% - Accent4 5 4 4 3" xfId="36209"/>
    <cellStyle name="40% - Accent4 5 4 5" xfId="15196"/>
    <cellStyle name="40% - Accent4 5 4 5 2" xfId="43210"/>
    <cellStyle name="40% - Accent4 5 4 6" xfId="29206"/>
    <cellStyle name="40% - Accent4 5 5" xfId="2062"/>
    <cellStyle name="40% - Accent4 5 5 2" xfId="5566"/>
    <cellStyle name="40% - Accent4 5 5 2 2" xfId="12573"/>
    <cellStyle name="40% - Accent4 5 5 2 2 2" xfId="26577"/>
    <cellStyle name="40% - Accent4 5 5 2 2 2 2" xfId="54591"/>
    <cellStyle name="40% - Accent4 5 5 2 2 3" xfId="40587"/>
    <cellStyle name="40% - Accent4 5 5 2 3" xfId="19574"/>
    <cellStyle name="40% - Accent4 5 5 2 3 2" xfId="47588"/>
    <cellStyle name="40% - Accent4 5 5 2 4" xfId="33584"/>
    <cellStyle name="40% - Accent4 5 5 3" xfId="9072"/>
    <cellStyle name="40% - Accent4 5 5 3 2" xfId="23076"/>
    <cellStyle name="40% - Accent4 5 5 3 2 2" xfId="51090"/>
    <cellStyle name="40% - Accent4 5 5 3 3" xfId="37086"/>
    <cellStyle name="40% - Accent4 5 5 4" xfId="16073"/>
    <cellStyle name="40% - Accent4 5 5 4 2" xfId="44087"/>
    <cellStyle name="40% - Accent4 5 5 5" xfId="30083"/>
    <cellStyle name="40% - Accent4 5 6" xfId="3814"/>
    <cellStyle name="40% - Accent4 5 6 2" xfId="10821"/>
    <cellStyle name="40% - Accent4 5 6 2 2" xfId="24825"/>
    <cellStyle name="40% - Accent4 5 6 2 2 2" xfId="52839"/>
    <cellStyle name="40% - Accent4 5 6 2 3" xfId="38835"/>
    <cellStyle name="40% - Accent4 5 6 3" xfId="17822"/>
    <cellStyle name="40% - Accent4 5 6 3 2" xfId="45836"/>
    <cellStyle name="40% - Accent4 5 6 4" xfId="31832"/>
    <cellStyle name="40% - Accent4 5 7" xfId="7320"/>
    <cellStyle name="40% - Accent4 5 7 2" xfId="21324"/>
    <cellStyle name="40% - Accent4 5 7 2 2" xfId="49338"/>
    <cellStyle name="40% - Accent4 5 7 3" xfId="35334"/>
    <cellStyle name="40% - Accent4 5 8" xfId="14321"/>
    <cellStyle name="40% - Accent4 5 8 2" xfId="42335"/>
    <cellStyle name="40% - Accent4 5 9" xfId="28331"/>
    <cellStyle name="40% - Accent4 6" xfId="388"/>
    <cellStyle name="40% - Accent4 6 2" xfId="679"/>
    <cellStyle name="40% - Accent4 6 2 2" xfId="1557"/>
    <cellStyle name="40% - Accent4 6 2 2 2" xfId="3325"/>
    <cellStyle name="40% - Accent4 6 2 2 2 2" xfId="6829"/>
    <cellStyle name="40% - Accent4 6 2 2 2 2 2" xfId="13836"/>
    <cellStyle name="40% - Accent4 6 2 2 2 2 2 2" xfId="27840"/>
    <cellStyle name="40% - Accent4 6 2 2 2 2 2 2 2" xfId="55854"/>
    <cellStyle name="40% - Accent4 6 2 2 2 2 2 3" xfId="41850"/>
    <cellStyle name="40% - Accent4 6 2 2 2 2 3" xfId="20837"/>
    <cellStyle name="40% - Accent4 6 2 2 2 2 3 2" xfId="48851"/>
    <cellStyle name="40% - Accent4 6 2 2 2 2 4" xfId="34847"/>
    <cellStyle name="40% - Accent4 6 2 2 2 3" xfId="10335"/>
    <cellStyle name="40% - Accent4 6 2 2 2 3 2" xfId="24339"/>
    <cellStyle name="40% - Accent4 6 2 2 2 3 2 2" xfId="52353"/>
    <cellStyle name="40% - Accent4 6 2 2 2 3 3" xfId="38349"/>
    <cellStyle name="40% - Accent4 6 2 2 2 4" xfId="17336"/>
    <cellStyle name="40% - Accent4 6 2 2 2 4 2" xfId="45350"/>
    <cellStyle name="40% - Accent4 6 2 2 2 5" xfId="31346"/>
    <cellStyle name="40% - Accent4 6 2 2 3" xfId="5077"/>
    <cellStyle name="40% - Accent4 6 2 2 3 2" xfId="12084"/>
    <cellStyle name="40% - Accent4 6 2 2 3 2 2" xfId="26088"/>
    <cellStyle name="40% - Accent4 6 2 2 3 2 2 2" xfId="54102"/>
    <cellStyle name="40% - Accent4 6 2 2 3 2 3" xfId="40098"/>
    <cellStyle name="40% - Accent4 6 2 2 3 3" xfId="19085"/>
    <cellStyle name="40% - Accent4 6 2 2 3 3 2" xfId="47099"/>
    <cellStyle name="40% - Accent4 6 2 2 3 4" xfId="33095"/>
    <cellStyle name="40% - Accent4 6 2 2 4" xfId="8583"/>
    <cellStyle name="40% - Accent4 6 2 2 4 2" xfId="22587"/>
    <cellStyle name="40% - Accent4 6 2 2 4 2 2" xfId="50601"/>
    <cellStyle name="40% - Accent4 6 2 2 4 3" xfId="36597"/>
    <cellStyle name="40% - Accent4 6 2 2 5" xfId="15584"/>
    <cellStyle name="40% - Accent4 6 2 2 5 2" xfId="43598"/>
    <cellStyle name="40% - Accent4 6 2 2 6" xfId="29594"/>
    <cellStyle name="40% - Accent4 6 2 3" xfId="2450"/>
    <cellStyle name="40% - Accent4 6 2 3 2" xfId="5954"/>
    <cellStyle name="40% - Accent4 6 2 3 2 2" xfId="12961"/>
    <cellStyle name="40% - Accent4 6 2 3 2 2 2" xfId="26965"/>
    <cellStyle name="40% - Accent4 6 2 3 2 2 2 2" xfId="54979"/>
    <cellStyle name="40% - Accent4 6 2 3 2 2 3" xfId="40975"/>
    <cellStyle name="40% - Accent4 6 2 3 2 3" xfId="19962"/>
    <cellStyle name="40% - Accent4 6 2 3 2 3 2" xfId="47976"/>
    <cellStyle name="40% - Accent4 6 2 3 2 4" xfId="33972"/>
    <cellStyle name="40% - Accent4 6 2 3 3" xfId="9460"/>
    <cellStyle name="40% - Accent4 6 2 3 3 2" xfId="23464"/>
    <cellStyle name="40% - Accent4 6 2 3 3 2 2" xfId="51478"/>
    <cellStyle name="40% - Accent4 6 2 3 3 3" xfId="37474"/>
    <cellStyle name="40% - Accent4 6 2 3 4" xfId="16461"/>
    <cellStyle name="40% - Accent4 6 2 3 4 2" xfId="44475"/>
    <cellStyle name="40% - Accent4 6 2 3 5" xfId="30471"/>
    <cellStyle name="40% - Accent4 6 2 4" xfId="4202"/>
    <cellStyle name="40% - Accent4 6 2 4 2" xfId="11209"/>
    <cellStyle name="40% - Accent4 6 2 4 2 2" xfId="25213"/>
    <cellStyle name="40% - Accent4 6 2 4 2 2 2" xfId="53227"/>
    <cellStyle name="40% - Accent4 6 2 4 2 3" xfId="39223"/>
    <cellStyle name="40% - Accent4 6 2 4 3" xfId="18210"/>
    <cellStyle name="40% - Accent4 6 2 4 3 2" xfId="46224"/>
    <cellStyle name="40% - Accent4 6 2 4 4" xfId="32220"/>
    <cellStyle name="40% - Accent4 6 2 5" xfId="7708"/>
    <cellStyle name="40% - Accent4 6 2 5 2" xfId="21712"/>
    <cellStyle name="40% - Accent4 6 2 5 2 2" xfId="49726"/>
    <cellStyle name="40% - Accent4 6 2 5 3" xfId="35722"/>
    <cellStyle name="40% - Accent4 6 2 6" xfId="14709"/>
    <cellStyle name="40% - Accent4 6 2 6 2" xfId="42723"/>
    <cellStyle name="40% - Accent4 6 2 7" xfId="28719"/>
    <cellStyle name="40% - Accent4 6 3" xfId="970"/>
    <cellStyle name="40% - Accent4 6 3 2" xfId="1848"/>
    <cellStyle name="40% - Accent4 6 3 2 2" xfId="3616"/>
    <cellStyle name="40% - Accent4 6 3 2 2 2" xfId="7120"/>
    <cellStyle name="40% - Accent4 6 3 2 2 2 2" xfId="14127"/>
    <cellStyle name="40% - Accent4 6 3 2 2 2 2 2" xfId="28131"/>
    <cellStyle name="40% - Accent4 6 3 2 2 2 2 2 2" xfId="56145"/>
    <cellStyle name="40% - Accent4 6 3 2 2 2 2 3" xfId="42141"/>
    <cellStyle name="40% - Accent4 6 3 2 2 2 3" xfId="21128"/>
    <cellStyle name="40% - Accent4 6 3 2 2 2 3 2" xfId="49142"/>
    <cellStyle name="40% - Accent4 6 3 2 2 2 4" xfId="35138"/>
    <cellStyle name="40% - Accent4 6 3 2 2 3" xfId="10626"/>
    <cellStyle name="40% - Accent4 6 3 2 2 3 2" xfId="24630"/>
    <cellStyle name="40% - Accent4 6 3 2 2 3 2 2" xfId="52644"/>
    <cellStyle name="40% - Accent4 6 3 2 2 3 3" xfId="38640"/>
    <cellStyle name="40% - Accent4 6 3 2 2 4" xfId="17627"/>
    <cellStyle name="40% - Accent4 6 3 2 2 4 2" xfId="45641"/>
    <cellStyle name="40% - Accent4 6 3 2 2 5" xfId="31637"/>
    <cellStyle name="40% - Accent4 6 3 2 3" xfId="5368"/>
    <cellStyle name="40% - Accent4 6 3 2 3 2" xfId="12375"/>
    <cellStyle name="40% - Accent4 6 3 2 3 2 2" xfId="26379"/>
    <cellStyle name="40% - Accent4 6 3 2 3 2 2 2" xfId="54393"/>
    <cellStyle name="40% - Accent4 6 3 2 3 2 3" xfId="40389"/>
    <cellStyle name="40% - Accent4 6 3 2 3 3" xfId="19376"/>
    <cellStyle name="40% - Accent4 6 3 2 3 3 2" xfId="47390"/>
    <cellStyle name="40% - Accent4 6 3 2 3 4" xfId="33386"/>
    <cellStyle name="40% - Accent4 6 3 2 4" xfId="8874"/>
    <cellStyle name="40% - Accent4 6 3 2 4 2" xfId="22878"/>
    <cellStyle name="40% - Accent4 6 3 2 4 2 2" xfId="50892"/>
    <cellStyle name="40% - Accent4 6 3 2 4 3" xfId="36888"/>
    <cellStyle name="40% - Accent4 6 3 2 5" xfId="15875"/>
    <cellStyle name="40% - Accent4 6 3 2 5 2" xfId="43889"/>
    <cellStyle name="40% - Accent4 6 3 2 6" xfId="29885"/>
    <cellStyle name="40% - Accent4 6 3 3" xfId="2741"/>
    <cellStyle name="40% - Accent4 6 3 3 2" xfId="6245"/>
    <cellStyle name="40% - Accent4 6 3 3 2 2" xfId="13252"/>
    <cellStyle name="40% - Accent4 6 3 3 2 2 2" xfId="27256"/>
    <cellStyle name="40% - Accent4 6 3 3 2 2 2 2" xfId="55270"/>
    <cellStyle name="40% - Accent4 6 3 3 2 2 3" xfId="41266"/>
    <cellStyle name="40% - Accent4 6 3 3 2 3" xfId="20253"/>
    <cellStyle name="40% - Accent4 6 3 3 2 3 2" xfId="48267"/>
    <cellStyle name="40% - Accent4 6 3 3 2 4" xfId="34263"/>
    <cellStyle name="40% - Accent4 6 3 3 3" xfId="9751"/>
    <cellStyle name="40% - Accent4 6 3 3 3 2" xfId="23755"/>
    <cellStyle name="40% - Accent4 6 3 3 3 2 2" xfId="51769"/>
    <cellStyle name="40% - Accent4 6 3 3 3 3" xfId="37765"/>
    <cellStyle name="40% - Accent4 6 3 3 4" xfId="16752"/>
    <cellStyle name="40% - Accent4 6 3 3 4 2" xfId="44766"/>
    <cellStyle name="40% - Accent4 6 3 3 5" xfId="30762"/>
    <cellStyle name="40% - Accent4 6 3 4" xfId="4493"/>
    <cellStyle name="40% - Accent4 6 3 4 2" xfId="11500"/>
    <cellStyle name="40% - Accent4 6 3 4 2 2" xfId="25504"/>
    <cellStyle name="40% - Accent4 6 3 4 2 2 2" xfId="53518"/>
    <cellStyle name="40% - Accent4 6 3 4 2 3" xfId="39514"/>
    <cellStyle name="40% - Accent4 6 3 4 3" xfId="18501"/>
    <cellStyle name="40% - Accent4 6 3 4 3 2" xfId="46515"/>
    <cellStyle name="40% - Accent4 6 3 4 4" xfId="32511"/>
    <cellStyle name="40% - Accent4 6 3 5" xfId="7999"/>
    <cellStyle name="40% - Accent4 6 3 5 2" xfId="22003"/>
    <cellStyle name="40% - Accent4 6 3 5 2 2" xfId="50017"/>
    <cellStyle name="40% - Accent4 6 3 5 3" xfId="36013"/>
    <cellStyle name="40% - Accent4 6 3 6" xfId="15000"/>
    <cellStyle name="40% - Accent4 6 3 6 2" xfId="43014"/>
    <cellStyle name="40% - Accent4 6 3 7" xfId="29010"/>
    <cellStyle name="40% - Accent4 6 4" xfId="1266"/>
    <cellStyle name="40% - Accent4 6 4 2" xfId="3034"/>
    <cellStyle name="40% - Accent4 6 4 2 2" xfId="6538"/>
    <cellStyle name="40% - Accent4 6 4 2 2 2" xfId="13545"/>
    <cellStyle name="40% - Accent4 6 4 2 2 2 2" xfId="27549"/>
    <cellStyle name="40% - Accent4 6 4 2 2 2 2 2" xfId="55563"/>
    <cellStyle name="40% - Accent4 6 4 2 2 2 3" xfId="41559"/>
    <cellStyle name="40% - Accent4 6 4 2 2 3" xfId="20546"/>
    <cellStyle name="40% - Accent4 6 4 2 2 3 2" xfId="48560"/>
    <cellStyle name="40% - Accent4 6 4 2 2 4" xfId="34556"/>
    <cellStyle name="40% - Accent4 6 4 2 3" xfId="10044"/>
    <cellStyle name="40% - Accent4 6 4 2 3 2" xfId="24048"/>
    <cellStyle name="40% - Accent4 6 4 2 3 2 2" xfId="52062"/>
    <cellStyle name="40% - Accent4 6 4 2 3 3" xfId="38058"/>
    <cellStyle name="40% - Accent4 6 4 2 4" xfId="17045"/>
    <cellStyle name="40% - Accent4 6 4 2 4 2" xfId="45059"/>
    <cellStyle name="40% - Accent4 6 4 2 5" xfId="31055"/>
    <cellStyle name="40% - Accent4 6 4 3" xfId="4786"/>
    <cellStyle name="40% - Accent4 6 4 3 2" xfId="11793"/>
    <cellStyle name="40% - Accent4 6 4 3 2 2" xfId="25797"/>
    <cellStyle name="40% - Accent4 6 4 3 2 2 2" xfId="53811"/>
    <cellStyle name="40% - Accent4 6 4 3 2 3" xfId="39807"/>
    <cellStyle name="40% - Accent4 6 4 3 3" xfId="18794"/>
    <cellStyle name="40% - Accent4 6 4 3 3 2" xfId="46808"/>
    <cellStyle name="40% - Accent4 6 4 3 4" xfId="32804"/>
    <cellStyle name="40% - Accent4 6 4 4" xfId="8292"/>
    <cellStyle name="40% - Accent4 6 4 4 2" xfId="22296"/>
    <cellStyle name="40% - Accent4 6 4 4 2 2" xfId="50310"/>
    <cellStyle name="40% - Accent4 6 4 4 3" xfId="36306"/>
    <cellStyle name="40% - Accent4 6 4 5" xfId="15293"/>
    <cellStyle name="40% - Accent4 6 4 5 2" xfId="43307"/>
    <cellStyle name="40% - Accent4 6 4 6" xfId="29303"/>
    <cellStyle name="40% - Accent4 6 5" xfId="2159"/>
    <cellStyle name="40% - Accent4 6 5 2" xfId="5663"/>
    <cellStyle name="40% - Accent4 6 5 2 2" xfId="12670"/>
    <cellStyle name="40% - Accent4 6 5 2 2 2" xfId="26674"/>
    <cellStyle name="40% - Accent4 6 5 2 2 2 2" xfId="54688"/>
    <cellStyle name="40% - Accent4 6 5 2 2 3" xfId="40684"/>
    <cellStyle name="40% - Accent4 6 5 2 3" xfId="19671"/>
    <cellStyle name="40% - Accent4 6 5 2 3 2" xfId="47685"/>
    <cellStyle name="40% - Accent4 6 5 2 4" xfId="33681"/>
    <cellStyle name="40% - Accent4 6 5 3" xfId="9169"/>
    <cellStyle name="40% - Accent4 6 5 3 2" xfId="23173"/>
    <cellStyle name="40% - Accent4 6 5 3 2 2" xfId="51187"/>
    <cellStyle name="40% - Accent4 6 5 3 3" xfId="37183"/>
    <cellStyle name="40% - Accent4 6 5 4" xfId="16170"/>
    <cellStyle name="40% - Accent4 6 5 4 2" xfId="44184"/>
    <cellStyle name="40% - Accent4 6 5 5" xfId="30180"/>
    <cellStyle name="40% - Accent4 6 6" xfId="3911"/>
    <cellStyle name="40% - Accent4 6 6 2" xfId="10918"/>
    <cellStyle name="40% - Accent4 6 6 2 2" xfId="24922"/>
    <cellStyle name="40% - Accent4 6 6 2 2 2" xfId="52936"/>
    <cellStyle name="40% - Accent4 6 6 2 3" xfId="38932"/>
    <cellStyle name="40% - Accent4 6 6 3" xfId="17919"/>
    <cellStyle name="40% - Accent4 6 6 3 2" xfId="45933"/>
    <cellStyle name="40% - Accent4 6 6 4" xfId="31929"/>
    <cellStyle name="40% - Accent4 6 7" xfId="7417"/>
    <cellStyle name="40% - Accent4 6 7 2" xfId="21421"/>
    <cellStyle name="40% - Accent4 6 7 2 2" xfId="49435"/>
    <cellStyle name="40% - Accent4 6 7 3" xfId="35431"/>
    <cellStyle name="40% - Accent4 6 8" xfId="14418"/>
    <cellStyle name="40% - Accent4 6 8 2" xfId="42432"/>
    <cellStyle name="40% - Accent4 6 9" xfId="28428"/>
    <cellStyle name="40% - Accent4 7" xfId="485"/>
    <cellStyle name="40% - Accent4 7 2" xfId="1363"/>
    <cellStyle name="40% - Accent4 7 2 2" xfId="3131"/>
    <cellStyle name="40% - Accent4 7 2 2 2" xfId="6635"/>
    <cellStyle name="40% - Accent4 7 2 2 2 2" xfId="13642"/>
    <cellStyle name="40% - Accent4 7 2 2 2 2 2" xfId="27646"/>
    <cellStyle name="40% - Accent4 7 2 2 2 2 2 2" xfId="55660"/>
    <cellStyle name="40% - Accent4 7 2 2 2 2 3" xfId="41656"/>
    <cellStyle name="40% - Accent4 7 2 2 2 3" xfId="20643"/>
    <cellStyle name="40% - Accent4 7 2 2 2 3 2" xfId="48657"/>
    <cellStyle name="40% - Accent4 7 2 2 2 4" xfId="34653"/>
    <cellStyle name="40% - Accent4 7 2 2 3" xfId="10141"/>
    <cellStyle name="40% - Accent4 7 2 2 3 2" xfId="24145"/>
    <cellStyle name="40% - Accent4 7 2 2 3 2 2" xfId="52159"/>
    <cellStyle name="40% - Accent4 7 2 2 3 3" xfId="38155"/>
    <cellStyle name="40% - Accent4 7 2 2 4" xfId="17142"/>
    <cellStyle name="40% - Accent4 7 2 2 4 2" xfId="45156"/>
    <cellStyle name="40% - Accent4 7 2 2 5" xfId="31152"/>
    <cellStyle name="40% - Accent4 7 2 3" xfId="4883"/>
    <cellStyle name="40% - Accent4 7 2 3 2" xfId="11890"/>
    <cellStyle name="40% - Accent4 7 2 3 2 2" xfId="25894"/>
    <cellStyle name="40% - Accent4 7 2 3 2 2 2" xfId="53908"/>
    <cellStyle name="40% - Accent4 7 2 3 2 3" xfId="39904"/>
    <cellStyle name="40% - Accent4 7 2 3 3" xfId="18891"/>
    <cellStyle name="40% - Accent4 7 2 3 3 2" xfId="46905"/>
    <cellStyle name="40% - Accent4 7 2 3 4" xfId="32901"/>
    <cellStyle name="40% - Accent4 7 2 4" xfId="8389"/>
    <cellStyle name="40% - Accent4 7 2 4 2" xfId="22393"/>
    <cellStyle name="40% - Accent4 7 2 4 2 2" xfId="50407"/>
    <cellStyle name="40% - Accent4 7 2 4 3" xfId="36403"/>
    <cellStyle name="40% - Accent4 7 2 5" xfId="15390"/>
    <cellStyle name="40% - Accent4 7 2 5 2" xfId="43404"/>
    <cellStyle name="40% - Accent4 7 2 6" xfId="29400"/>
    <cellStyle name="40% - Accent4 7 3" xfId="2256"/>
    <cellStyle name="40% - Accent4 7 3 2" xfId="5760"/>
    <cellStyle name="40% - Accent4 7 3 2 2" xfId="12767"/>
    <cellStyle name="40% - Accent4 7 3 2 2 2" xfId="26771"/>
    <cellStyle name="40% - Accent4 7 3 2 2 2 2" xfId="54785"/>
    <cellStyle name="40% - Accent4 7 3 2 2 3" xfId="40781"/>
    <cellStyle name="40% - Accent4 7 3 2 3" xfId="19768"/>
    <cellStyle name="40% - Accent4 7 3 2 3 2" xfId="47782"/>
    <cellStyle name="40% - Accent4 7 3 2 4" xfId="33778"/>
    <cellStyle name="40% - Accent4 7 3 3" xfId="9266"/>
    <cellStyle name="40% - Accent4 7 3 3 2" xfId="23270"/>
    <cellStyle name="40% - Accent4 7 3 3 2 2" xfId="51284"/>
    <cellStyle name="40% - Accent4 7 3 3 3" xfId="37280"/>
    <cellStyle name="40% - Accent4 7 3 4" xfId="16267"/>
    <cellStyle name="40% - Accent4 7 3 4 2" xfId="44281"/>
    <cellStyle name="40% - Accent4 7 3 5" xfId="30277"/>
    <cellStyle name="40% - Accent4 7 4" xfId="4008"/>
    <cellStyle name="40% - Accent4 7 4 2" xfId="11015"/>
    <cellStyle name="40% - Accent4 7 4 2 2" xfId="25019"/>
    <cellStyle name="40% - Accent4 7 4 2 2 2" xfId="53033"/>
    <cellStyle name="40% - Accent4 7 4 2 3" xfId="39029"/>
    <cellStyle name="40% - Accent4 7 4 3" xfId="18016"/>
    <cellStyle name="40% - Accent4 7 4 3 2" xfId="46030"/>
    <cellStyle name="40% - Accent4 7 4 4" xfId="32026"/>
    <cellStyle name="40% - Accent4 7 5" xfId="7514"/>
    <cellStyle name="40% - Accent4 7 5 2" xfId="21518"/>
    <cellStyle name="40% - Accent4 7 5 2 2" xfId="49532"/>
    <cellStyle name="40% - Accent4 7 5 3" xfId="35528"/>
    <cellStyle name="40% - Accent4 7 6" xfId="14515"/>
    <cellStyle name="40% - Accent4 7 6 2" xfId="42529"/>
    <cellStyle name="40% - Accent4 7 7" xfId="28525"/>
    <cellStyle name="40% - Accent4 8" xfId="776"/>
    <cellStyle name="40% - Accent4 8 2" xfId="1654"/>
    <cellStyle name="40% - Accent4 8 2 2" xfId="3422"/>
    <cellStyle name="40% - Accent4 8 2 2 2" xfId="6926"/>
    <cellStyle name="40% - Accent4 8 2 2 2 2" xfId="13933"/>
    <cellStyle name="40% - Accent4 8 2 2 2 2 2" xfId="27937"/>
    <cellStyle name="40% - Accent4 8 2 2 2 2 2 2" xfId="55951"/>
    <cellStyle name="40% - Accent4 8 2 2 2 2 3" xfId="41947"/>
    <cellStyle name="40% - Accent4 8 2 2 2 3" xfId="20934"/>
    <cellStyle name="40% - Accent4 8 2 2 2 3 2" xfId="48948"/>
    <cellStyle name="40% - Accent4 8 2 2 2 4" xfId="34944"/>
    <cellStyle name="40% - Accent4 8 2 2 3" xfId="10432"/>
    <cellStyle name="40% - Accent4 8 2 2 3 2" xfId="24436"/>
    <cellStyle name="40% - Accent4 8 2 2 3 2 2" xfId="52450"/>
    <cellStyle name="40% - Accent4 8 2 2 3 3" xfId="38446"/>
    <cellStyle name="40% - Accent4 8 2 2 4" xfId="17433"/>
    <cellStyle name="40% - Accent4 8 2 2 4 2" xfId="45447"/>
    <cellStyle name="40% - Accent4 8 2 2 5" xfId="31443"/>
    <cellStyle name="40% - Accent4 8 2 3" xfId="5174"/>
    <cellStyle name="40% - Accent4 8 2 3 2" xfId="12181"/>
    <cellStyle name="40% - Accent4 8 2 3 2 2" xfId="26185"/>
    <cellStyle name="40% - Accent4 8 2 3 2 2 2" xfId="54199"/>
    <cellStyle name="40% - Accent4 8 2 3 2 3" xfId="40195"/>
    <cellStyle name="40% - Accent4 8 2 3 3" xfId="19182"/>
    <cellStyle name="40% - Accent4 8 2 3 3 2" xfId="47196"/>
    <cellStyle name="40% - Accent4 8 2 3 4" xfId="33192"/>
    <cellStyle name="40% - Accent4 8 2 4" xfId="8680"/>
    <cellStyle name="40% - Accent4 8 2 4 2" xfId="22684"/>
    <cellStyle name="40% - Accent4 8 2 4 2 2" xfId="50698"/>
    <cellStyle name="40% - Accent4 8 2 4 3" xfId="36694"/>
    <cellStyle name="40% - Accent4 8 2 5" xfId="15681"/>
    <cellStyle name="40% - Accent4 8 2 5 2" xfId="43695"/>
    <cellStyle name="40% - Accent4 8 2 6" xfId="29691"/>
    <cellStyle name="40% - Accent4 8 3" xfId="2547"/>
    <cellStyle name="40% - Accent4 8 3 2" xfId="6051"/>
    <cellStyle name="40% - Accent4 8 3 2 2" xfId="13058"/>
    <cellStyle name="40% - Accent4 8 3 2 2 2" xfId="27062"/>
    <cellStyle name="40% - Accent4 8 3 2 2 2 2" xfId="55076"/>
    <cellStyle name="40% - Accent4 8 3 2 2 3" xfId="41072"/>
    <cellStyle name="40% - Accent4 8 3 2 3" xfId="20059"/>
    <cellStyle name="40% - Accent4 8 3 2 3 2" xfId="48073"/>
    <cellStyle name="40% - Accent4 8 3 2 4" xfId="34069"/>
    <cellStyle name="40% - Accent4 8 3 3" xfId="9557"/>
    <cellStyle name="40% - Accent4 8 3 3 2" xfId="23561"/>
    <cellStyle name="40% - Accent4 8 3 3 2 2" xfId="51575"/>
    <cellStyle name="40% - Accent4 8 3 3 3" xfId="37571"/>
    <cellStyle name="40% - Accent4 8 3 4" xfId="16558"/>
    <cellStyle name="40% - Accent4 8 3 4 2" xfId="44572"/>
    <cellStyle name="40% - Accent4 8 3 5" xfId="30568"/>
    <cellStyle name="40% - Accent4 8 4" xfId="4299"/>
    <cellStyle name="40% - Accent4 8 4 2" xfId="11306"/>
    <cellStyle name="40% - Accent4 8 4 2 2" xfId="25310"/>
    <cellStyle name="40% - Accent4 8 4 2 2 2" xfId="53324"/>
    <cellStyle name="40% - Accent4 8 4 2 3" xfId="39320"/>
    <cellStyle name="40% - Accent4 8 4 3" xfId="18307"/>
    <cellStyle name="40% - Accent4 8 4 3 2" xfId="46321"/>
    <cellStyle name="40% - Accent4 8 4 4" xfId="32317"/>
    <cellStyle name="40% - Accent4 8 5" xfId="7805"/>
    <cellStyle name="40% - Accent4 8 5 2" xfId="21809"/>
    <cellStyle name="40% - Accent4 8 5 2 2" xfId="49823"/>
    <cellStyle name="40% - Accent4 8 5 3" xfId="35819"/>
    <cellStyle name="40% - Accent4 8 6" xfId="14806"/>
    <cellStyle name="40% - Accent4 8 6 2" xfId="42820"/>
    <cellStyle name="40% - Accent4 8 7" xfId="28816"/>
    <cellStyle name="40% - Accent4 9" xfId="1069"/>
    <cellStyle name="40% - Accent4 9 2" xfId="2840"/>
    <cellStyle name="40% - Accent4 9 2 2" xfId="6344"/>
    <cellStyle name="40% - Accent4 9 2 2 2" xfId="13351"/>
    <cellStyle name="40% - Accent4 9 2 2 2 2" xfId="27355"/>
    <cellStyle name="40% - Accent4 9 2 2 2 2 2" xfId="55369"/>
    <cellStyle name="40% - Accent4 9 2 2 2 3" xfId="41365"/>
    <cellStyle name="40% - Accent4 9 2 2 3" xfId="20352"/>
    <cellStyle name="40% - Accent4 9 2 2 3 2" xfId="48366"/>
    <cellStyle name="40% - Accent4 9 2 2 4" xfId="34362"/>
    <cellStyle name="40% - Accent4 9 2 3" xfId="9850"/>
    <cellStyle name="40% - Accent4 9 2 3 2" xfId="23854"/>
    <cellStyle name="40% - Accent4 9 2 3 2 2" xfId="51868"/>
    <cellStyle name="40% - Accent4 9 2 3 3" xfId="37864"/>
    <cellStyle name="40% - Accent4 9 2 4" xfId="16851"/>
    <cellStyle name="40% - Accent4 9 2 4 2" xfId="44865"/>
    <cellStyle name="40% - Accent4 9 2 5" xfId="30861"/>
    <cellStyle name="40% - Accent4 9 3" xfId="4592"/>
    <cellStyle name="40% - Accent4 9 3 2" xfId="11599"/>
    <cellStyle name="40% - Accent4 9 3 2 2" xfId="25603"/>
    <cellStyle name="40% - Accent4 9 3 2 2 2" xfId="53617"/>
    <cellStyle name="40% - Accent4 9 3 2 3" xfId="39613"/>
    <cellStyle name="40% - Accent4 9 3 3" xfId="18600"/>
    <cellStyle name="40% - Accent4 9 3 3 2" xfId="46614"/>
    <cellStyle name="40% - Accent4 9 3 4" xfId="32610"/>
    <cellStyle name="40% - Accent4 9 4" xfId="8098"/>
    <cellStyle name="40% - Accent4 9 4 2" xfId="22102"/>
    <cellStyle name="40% - Accent4 9 4 2 2" xfId="50116"/>
    <cellStyle name="40% - Accent4 9 4 3" xfId="36112"/>
    <cellStyle name="40% - Accent4 9 5" xfId="15099"/>
    <cellStyle name="40% - Accent4 9 5 2" xfId="43113"/>
    <cellStyle name="40% - Accent4 9 6" xfId="29109"/>
    <cellStyle name="40% - Accent5" xfId="56429" builtinId="47" customBuiltin="1"/>
    <cellStyle name="40% - Accent5 10" xfId="1950"/>
    <cellStyle name="40% - Accent5 10 2" xfId="5469"/>
    <cellStyle name="40% - Accent5 10 2 2" xfId="12476"/>
    <cellStyle name="40% - Accent5 10 2 2 2" xfId="26480"/>
    <cellStyle name="40% - Accent5 10 2 2 2 2" xfId="54494"/>
    <cellStyle name="40% - Accent5 10 2 2 3" xfId="40490"/>
    <cellStyle name="40% - Accent5 10 2 3" xfId="19477"/>
    <cellStyle name="40% - Accent5 10 2 3 2" xfId="47491"/>
    <cellStyle name="40% - Accent5 10 2 4" xfId="33487"/>
    <cellStyle name="40% - Accent5 10 3" xfId="8975"/>
    <cellStyle name="40% - Accent5 10 3 2" xfId="22979"/>
    <cellStyle name="40% - Accent5 10 3 2 2" xfId="50993"/>
    <cellStyle name="40% - Accent5 10 3 3" xfId="36989"/>
    <cellStyle name="40% - Accent5 10 4" xfId="15976"/>
    <cellStyle name="40% - Accent5 10 4 2" xfId="43990"/>
    <cellStyle name="40% - Accent5 10 5" xfId="29986"/>
    <cellStyle name="40% - Accent5 11" xfId="3716"/>
    <cellStyle name="40% - Accent5 11 2" xfId="10726"/>
    <cellStyle name="40% - Accent5 11 2 2" xfId="24730"/>
    <cellStyle name="40% - Accent5 11 2 2 2" xfId="52744"/>
    <cellStyle name="40% - Accent5 11 2 3" xfId="38740"/>
    <cellStyle name="40% - Accent5 11 3" xfId="17727"/>
    <cellStyle name="40% - Accent5 11 3 2" xfId="45741"/>
    <cellStyle name="40% - Accent5 11 4" xfId="31737"/>
    <cellStyle name="40% - Accent5 12" xfId="7222"/>
    <cellStyle name="40% - Accent5 12 2" xfId="21229"/>
    <cellStyle name="40% - Accent5 12 2 2" xfId="49243"/>
    <cellStyle name="40% - Accent5 12 3" xfId="35239"/>
    <cellStyle name="40% - Accent5 13" xfId="14226"/>
    <cellStyle name="40% - Accent5 13 2" xfId="42240"/>
    <cellStyle name="40% - Accent5 14" xfId="28235"/>
    <cellStyle name="40% - Accent5 15" xfId="56316"/>
    <cellStyle name="40% - Accent5 16" xfId="84"/>
    <cellStyle name="40% - Accent5 2" xfId="194"/>
    <cellStyle name="40% - Accent5 2 10" xfId="7257"/>
    <cellStyle name="40% - Accent5 2 10 2" xfId="21261"/>
    <cellStyle name="40% - Accent5 2 10 2 2" xfId="49275"/>
    <cellStyle name="40% - Accent5 2 10 3" xfId="35271"/>
    <cellStyle name="40% - Accent5 2 11" xfId="14258"/>
    <cellStyle name="40% - Accent5 2 11 2" xfId="42272"/>
    <cellStyle name="40% - Accent5 2 12" xfId="28268"/>
    <cellStyle name="40% - Accent5 2 13" xfId="56247"/>
    <cellStyle name="40% - Accent5 2 14" xfId="56291"/>
    <cellStyle name="40% - Accent5 2 15" xfId="56333"/>
    <cellStyle name="40% - Accent5 2 2" xfId="249"/>
    <cellStyle name="40% - Accent5 2 2 10" xfId="14307"/>
    <cellStyle name="40% - Accent5 2 2 10 2" xfId="42321"/>
    <cellStyle name="40% - Accent5 2 2 11" xfId="28317"/>
    <cellStyle name="40% - Accent5 2 2 2" xfId="374"/>
    <cellStyle name="40% - Accent5 2 2 2 2" xfId="665"/>
    <cellStyle name="40% - Accent5 2 2 2 2 2" xfId="1543"/>
    <cellStyle name="40% - Accent5 2 2 2 2 2 2" xfId="3311"/>
    <cellStyle name="40% - Accent5 2 2 2 2 2 2 2" xfId="6815"/>
    <cellStyle name="40% - Accent5 2 2 2 2 2 2 2 2" xfId="13822"/>
    <cellStyle name="40% - Accent5 2 2 2 2 2 2 2 2 2" xfId="27826"/>
    <cellStyle name="40% - Accent5 2 2 2 2 2 2 2 2 2 2" xfId="55840"/>
    <cellStyle name="40% - Accent5 2 2 2 2 2 2 2 2 3" xfId="41836"/>
    <cellStyle name="40% - Accent5 2 2 2 2 2 2 2 3" xfId="20823"/>
    <cellStyle name="40% - Accent5 2 2 2 2 2 2 2 3 2" xfId="48837"/>
    <cellStyle name="40% - Accent5 2 2 2 2 2 2 2 4" xfId="34833"/>
    <cellStyle name="40% - Accent5 2 2 2 2 2 2 3" xfId="10321"/>
    <cellStyle name="40% - Accent5 2 2 2 2 2 2 3 2" xfId="24325"/>
    <cellStyle name="40% - Accent5 2 2 2 2 2 2 3 2 2" xfId="52339"/>
    <cellStyle name="40% - Accent5 2 2 2 2 2 2 3 3" xfId="38335"/>
    <cellStyle name="40% - Accent5 2 2 2 2 2 2 4" xfId="17322"/>
    <cellStyle name="40% - Accent5 2 2 2 2 2 2 4 2" xfId="45336"/>
    <cellStyle name="40% - Accent5 2 2 2 2 2 2 5" xfId="31332"/>
    <cellStyle name="40% - Accent5 2 2 2 2 2 3" xfId="5063"/>
    <cellStyle name="40% - Accent5 2 2 2 2 2 3 2" xfId="12070"/>
    <cellStyle name="40% - Accent5 2 2 2 2 2 3 2 2" xfId="26074"/>
    <cellStyle name="40% - Accent5 2 2 2 2 2 3 2 2 2" xfId="54088"/>
    <cellStyle name="40% - Accent5 2 2 2 2 2 3 2 3" xfId="40084"/>
    <cellStyle name="40% - Accent5 2 2 2 2 2 3 3" xfId="19071"/>
    <cellStyle name="40% - Accent5 2 2 2 2 2 3 3 2" xfId="47085"/>
    <cellStyle name="40% - Accent5 2 2 2 2 2 3 4" xfId="33081"/>
    <cellStyle name="40% - Accent5 2 2 2 2 2 4" xfId="8569"/>
    <cellStyle name="40% - Accent5 2 2 2 2 2 4 2" xfId="22573"/>
    <cellStyle name="40% - Accent5 2 2 2 2 2 4 2 2" xfId="50587"/>
    <cellStyle name="40% - Accent5 2 2 2 2 2 4 3" xfId="36583"/>
    <cellStyle name="40% - Accent5 2 2 2 2 2 5" xfId="15570"/>
    <cellStyle name="40% - Accent5 2 2 2 2 2 5 2" xfId="43584"/>
    <cellStyle name="40% - Accent5 2 2 2 2 2 6" xfId="29580"/>
    <cellStyle name="40% - Accent5 2 2 2 2 3" xfId="2436"/>
    <cellStyle name="40% - Accent5 2 2 2 2 3 2" xfId="5940"/>
    <cellStyle name="40% - Accent5 2 2 2 2 3 2 2" xfId="12947"/>
    <cellStyle name="40% - Accent5 2 2 2 2 3 2 2 2" xfId="26951"/>
    <cellStyle name="40% - Accent5 2 2 2 2 3 2 2 2 2" xfId="54965"/>
    <cellStyle name="40% - Accent5 2 2 2 2 3 2 2 3" xfId="40961"/>
    <cellStyle name="40% - Accent5 2 2 2 2 3 2 3" xfId="19948"/>
    <cellStyle name="40% - Accent5 2 2 2 2 3 2 3 2" xfId="47962"/>
    <cellStyle name="40% - Accent5 2 2 2 2 3 2 4" xfId="33958"/>
    <cellStyle name="40% - Accent5 2 2 2 2 3 3" xfId="9446"/>
    <cellStyle name="40% - Accent5 2 2 2 2 3 3 2" xfId="23450"/>
    <cellStyle name="40% - Accent5 2 2 2 2 3 3 2 2" xfId="51464"/>
    <cellStyle name="40% - Accent5 2 2 2 2 3 3 3" xfId="37460"/>
    <cellStyle name="40% - Accent5 2 2 2 2 3 4" xfId="16447"/>
    <cellStyle name="40% - Accent5 2 2 2 2 3 4 2" xfId="44461"/>
    <cellStyle name="40% - Accent5 2 2 2 2 3 5" xfId="30457"/>
    <cellStyle name="40% - Accent5 2 2 2 2 4" xfId="4188"/>
    <cellStyle name="40% - Accent5 2 2 2 2 4 2" xfId="11195"/>
    <cellStyle name="40% - Accent5 2 2 2 2 4 2 2" xfId="25199"/>
    <cellStyle name="40% - Accent5 2 2 2 2 4 2 2 2" xfId="53213"/>
    <cellStyle name="40% - Accent5 2 2 2 2 4 2 3" xfId="39209"/>
    <cellStyle name="40% - Accent5 2 2 2 2 4 3" xfId="18196"/>
    <cellStyle name="40% - Accent5 2 2 2 2 4 3 2" xfId="46210"/>
    <cellStyle name="40% - Accent5 2 2 2 2 4 4" xfId="32206"/>
    <cellStyle name="40% - Accent5 2 2 2 2 5" xfId="7694"/>
    <cellStyle name="40% - Accent5 2 2 2 2 5 2" xfId="21698"/>
    <cellStyle name="40% - Accent5 2 2 2 2 5 2 2" xfId="49712"/>
    <cellStyle name="40% - Accent5 2 2 2 2 5 3" xfId="35708"/>
    <cellStyle name="40% - Accent5 2 2 2 2 6" xfId="14695"/>
    <cellStyle name="40% - Accent5 2 2 2 2 6 2" xfId="42709"/>
    <cellStyle name="40% - Accent5 2 2 2 2 7" xfId="28705"/>
    <cellStyle name="40% - Accent5 2 2 2 3" xfId="956"/>
    <cellStyle name="40% - Accent5 2 2 2 3 2" xfId="1834"/>
    <cellStyle name="40% - Accent5 2 2 2 3 2 2" xfId="3602"/>
    <cellStyle name="40% - Accent5 2 2 2 3 2 2 2" xfId="7106"/>
    <cellStyle name="40% - Accent5 2 2 2 3 2 2 2 2" xfId="14113"/>
    <cellStyle name="40% - Accent5 2 2 2 3 2 2 2 2 2" xfId="28117"/>
    <cellStyle name="40% - Accent5 2 2 2 3 2 2 2 2 2 2" xfId="56131"/>
    <cellStyle name="40% - Accent5 2 2 2 3 2 2 2 2 3" xfId="42127"/>
    <cellStyle name="40% - Accent5 2 2 2 3 2 2 2 3" xfId="21114"/>
    <cellStyle name="40% - Accent5 2 2 2 3 2 2 2 3 2" xfId="49128"/>
    <cellStyle name="40% - Accent5 2 2 2 3 2 2 2 4" xfId="35124"/>
    <cellStyle name="40% - Accent5 2 2 2 3 2 2 3" xfId="10612"/>
    <cellStyle name="40% - Accent5 2 2 2 3 2 2 3 2" xfId="24616"/>
    <cellStyle name="40% - Accent5 2 2 2 3 2 2 3 2 2" xfId="52630"/>
    <cellStyle name="40% - Accent5 2 2 2 3 2 2 3 3" xfId="38626"/>
    <cellStyle name="40% - Accent5 2 2 2 3 2 2 4" xfId="17613"/>
    <cellStyle name="40% - Accent5 2 2 2 3 2 2 4 2" xfId="45627"/>
    <cellStyle name="40% - Accent5 2 2 2 3 2 2 5" xfId="31623"/>
    <cellStyle name="40% - Accent5 2 2 2 3 2 3" xfId="5354"/>
    <cellStyle name="40% - Accent5 2 2 2 3 2 3 2" xfId="12361"/>
    <cellStyle name="40% - Accent5 2 2 2 3 2 3 2 2" xfId="26365"/>
    <cellStyle name="40% - Accent5 2 2 2 3 2 3 2 2 2" xfId="54379"/>
    <cellStyle name="40% - Accent5 2 2 2 3 2 3 2 3" xfId="40375"/>
    <cellStyle name="40% - Accent5 2 2 2 3 2 3 3" xfId="19362"/>
    <cellStyle name="40% - Accent5 2 2 2 3 2 3 3 2" xfId="47376"/>
    <cellStyle name="40% - Accent5 2 2 2 3 2 3 4" xfId="33372"/>
    <cellStyle name="40% - Accent5 2 2 2 3 2 4" xfId="8860"/>
    <cellStyle name="40% - Accent5 2 2 2 3 2 4 2" xfId="22864"/>
    <cellStyle name="40% - Accent5 2 2 2 3 2 4 2 2" xfId="50878"/>
    <cellStyle name="40% - Accent5 2 2 2 3 2 4 3" xfId="36874"/>
    <cellStyle name="40% - Accent5 2 2 2 3 2 5" xfId="15861"/>
    <cellStyle name="40% - Accent5 2 2 2 3 2 5 2" xfId="43875"/>
    <cellStyle name="40% - Accent5 2 2 2 3 2 6" xfId="29871"/>
    <cellStyle name="40% - Accent5 2 2 2 3 3" xfId="2727"/>
    <cellStyle name="40% - Accent5 2 2 2 3 3 2" xfId="6231"/>
    <cellStyle name="40% - Accent5 2 2 2 3 3 2 2" xfId="13238"/>
    <cellStyle name="40% - Accent5 2 2 2 3 3 2 2 2" xfId="27242"/>
    <cellStyle name="40% - Accent5 2 2 2 3 3 2 2 2 2" xfId="55256"/>
    <cellStyle name="40% - Accent5 2 2 2 3 3 2 2 3" xfId="41252"/>
    <cellStyle name="40% - Accent5 2 2 2 3 3 2 3" xfId="20239"/>
    <cellStyle name="40% - Accent5 2 2 2 3 3 2 3 2" xfId="48253"/>
    <cellStyle name="40% - Accent5 2 2 2 3 3 2 4" xfId="34249"/>
    <cellStyle name="40% - Accent5 2 2 2 3 3 3" xfId="9737"/>
    <cellStyle name="40% - Accent5 2 2 2 3 3 3 2" xfId="23741"/>
    <cellStyle name="40% - Accent5 2 2 2 3 3 3 2 2" xfId="51755"/>
    <cellStyle name="40% - Accent5 2 2 2 3 3 3 3" xfId="37751"/>
    <cellStyle name="40% - Accent5 2 2 2 3 3 4" xfId="16738"/>
    <cellStyle name="40% - Accent5 2 2 2 3 3 4 2" xfId="44752"/>
    <cellStyle name="40% - Accent5 2 2 2 3 3 5" xfId="30748"/>
    <cellStyle name="40% - Accent5 2 2 2 3 4" xfId="4479"/>
    <cellStyle name="40% - Accent5 2 2 2 3 4 2" xfId="11486"/>
    <cellStyle name="40% - Accent5 2 2 2 3 4 2 2" xfId="25490"/>
    <cellStyle name="40% - Accent5 2 2 2 3 4 2 2 2" xfId="53504"/>
    <cellStyle name="40% - Accent5 2 2 2 3 4 2 3" xfId="39500"/>
    <cellStyle name="40% - Accent5 2 2 2 3 4 3" xfId="18487"/>
    <cellStyle name="40% - Accent5 2 2 2 3 4 3 2" xfId="46501"/>
    <cellStyle name="40% - Accent5 2 2 2 3 4 4" xfId="32497"/>
    <cellStyle name="40% - Accent5 2 2 2 3 5" xfId="7985"/>
    <cellStyle name="40% - Accent5 2 2 2 3 5 2" xfId="21989"/>
    <cellStyle name="40% - Accent5 2 2 2 3 5 2 2" xfId="50003"/>
    <cellStyle name="40% - Accent5 2 2 2 3 5 3" xfId="35999"/>
    <cellStyle name="40% - Accent5 2 2 2 3 6" xfId="14986"/>
    <cellStyle name="40% - Accent5 2 2 2 3 6 2" xfId="43000"/>
    <cellStyle name="40% - Accent5 2 2 2 3 7" xfId="28996"/>
    <cellStyle name="40% - Accent5 2 2 2 4" xfId="1252"/>
    <cellStyle name="40% - Accent5 2 2 2 4 2" xfId="3020"/>
    <cellStyle name="40% - Accent5 2 2 2 4 2 2" xfId="6524"/>
    <cellStyle name="40% - Accent5 2 2 2 4 2 2 2" xfId="13531"/>
    <cellStyle name="40% - Accent5 2 2 2 4 2 2 2 2" xfId="27535"/>
    <cellStyle name="40% - Accent5 2 2 2 4 2 2 2 2 2" xfId="55549"/>
    <cellStyle name="40% - Accent5 2 2 2 4 2 2 2 3" xfId="41545"/>
    <cellStyle name="40% - Accent5 2 2 2 4 2 2 3" xfId="20532"/>
    <cellStyle name="40% - Accent5 2 2 2 4 2 2 3 2" xfId="48546"/>
    <cellStyle name="40% - Accent5 2 2 2 4 2 2 4" xfId="34542"/>
    <cellStyle name="40% - Accent5 2 2 2 4 2 3" xfId="10030"/>
    <cellStyle name="40% - Accent5 2 2 2 4 2 3 2" xfId="24034"/>
    <cellStyle name="40% - Accent5 2 2 2 4 2 3 2 2" xfId="52048"/>
    <cellStyle name="40% - Accent5 2 2 2 4 2 3 3" xfId="38044"/>
    <cellStyle name="40% - Accent5 2 2 2 4 2 4" xfId="17031"/>
    <cellStyle name="40% - Accent5 2 2 2 4 2 4 2" xfId="45045"/>
    <cellStyle name="40% - Accent5 2 2 2 4 2 5" xfId="31041"/>
    <cellStyle name="40% - Accent5 2 2 2 4 3" xfId="4772"/>
    <cellStyle name="40% - Accent5 2 2 2 4 3 2" xfId="11779"/>
    <cellStyle name="40% - Accent5 2 2 2 4 3 2 2" xfId="25783"/>
    <cellStyle name="40% - Accent5 2 2 2 4 3 2 2 2" xfId="53797"/>
    <cellStyle name="40% - Accent5 2 2 2 4 3 2 3" xfId="39793"/>
    <cellStyle name="40% - Accent5 2 2 2 4 3 3" xfId="18780"/>
    <cellStyle name="40% - Accent5 2 2 2 4 3 3 2" xfId="46794"/>
    <cellStyle name="40% - Accent5 2 2 2 4 3 4" xfId="32790"/>
    <cellStyle name="40% - Accent5 2 2 2 4 4" xfId="8278"/>
    <cellStyle name="40% - Accent5 2 2 2 4 4 2" xfId="22282"/>
    <cellStyle name="40% - Accent5 2 2 2 4 4 2 2" xfId="50296"/>
    <cellStyle name="40% - Accent5 2 2 2 4 4 3" xfId="36292"/>
    <cellStyle name="40% - Accent5 2 2 2 4 5" xfId="15279"/>
    <cellStyle name="40% - Accent5 2 2 2 4 5 2" xfId="43293"/>
    <cellStyle name="40% - Accent5 2 2 2 4 6" xfId="29289"/>
    <cellStyle name="40% - Accent5 2 2 2 5" xfId="2145"/>
    <cellStyle name="40% - Accent5 2 2 2 5 2" xfId="5649"/>
    <cellStyle name="40% - Accent5 2 2 2 5 2 2" xfId="12656"/>
    <cellStyle name="40% - Accent5 2 2 2 5 2 2 2" xfId="26660"/>
    <cellStyle name="40% - Accent5 2 2 2 5 2 2 2 2" xfId="54674"/>
    <cellStyle name="40% - Accent5 2 2 2 5 2 2 3" xfId="40670"/>
    <cellStyle name="40% - Accent5 2 2 2 5 2 3" xfId="19657"/>
    <cellStyle name="40% - Accent5 2 2 2 5 2 3 2" xfId="47671"/>
    <cellStyle name="40% - Accent5 2 2 2 5 2 4" xfId="33667"/>
    <cellStyle name="40% - Accent5 2 2 2 5 3" xfId="9155"/>
    <cellStyle name="40% - Accent5 2 2 2 5 3 2" xfId="23159"/>
    <cellStyle name="40% - Accent5 2 2 2 5 3 2 2" xfId="51173"/>
    <cellStyle name="40% - Accent5 2 2 2 5 3 3" xfId="37169"/>
    <cellStyle name="40% - Accent5 2 2 2 5 4" xfId="16156"/>
    <cellStyle name="40% - Accent5 2 2 2 5 4 2" xfId="44170"/>
    <cellStyle name="40% - Accent5 2 2 2 5 5" xfId="30166"/>
    <cellStyle name="40% - Accent5 2 2 2 6" xfId="3897"/>
    <cellStyle name="40% - Accent5 2 2 2 6 2" xfId="10904"/>
    <cellStyle name="40% - Accent5 2 2 2 6 2 2" xfId="24908"/>
    <cellStyle name="40% - Accent5 2 2 2 6 2 2 2" xfId="52922"/>
    <cellStyle name="40% - Accent5 2 2 2 6 2 3" xfId="38918"/>
    <cellStyle name="40% - Accent5 2 2 2 6 3" xfId="17905"/>
    <cellStyle name="40% - Accent5 2 2 2 6 3 2" xfId="45919"/>
    <cellStyle name="40% - Accent5 2 2 2 6 4" xfId="31915"/>
    <cellStyle name="40% - Accent5 2 2 2 7" xfId="7403"/>
    <cellStyle name="40% - Accent5 2 2 2 7 2" xfId="21407"/>
    <cellStyle name="40% - Accent5 2 2 2 7 2 2" xfId="49421"/>
    <cellStyle name="40% - Accent5 2 2 2 7 3" xfId="35417"/>
    <cellStyle name="40% - Accent5 2 2 2 8" xfId="14404"/>
    <cellStyle name="40% - Accent5 2 2 2 8 2" xfId="42418"/>
    <cellStyle name="40% - Accent5 2 2 2 9" xfId="28414"/>
    <cellStyle name="40% - Accent5 2 2 3" xfId="471"/>
    <cellStyle name="40% - Accent5 2 2 3 2" xfId="762"/>
    <cellStyle name="40% - Accent5 2 2 3 2 2" xfId="1640"/>
    <cellStyle name="40% - Accent5 2 2 3 2 2 2" xfId="3408"/>
    <cellStyle name="40% - Accent5 2 2 3 2 2 2 2" xfId="6912"/>
    <cellStyle name="40% - Accent5 2 2 3 2 2 2 2 2" xfId="13919"/>
    <cellStyle name="40% - Accent5 2 2 3 2 2 2 2 2 2" xfId="27923"/>
    <cellStyle name="40% - Accent5 2 2 3 2 2 2 2 2 2 2" xfId="55937"/>
    <cellStyle name="40% - Accent5 2 2 3 2 2 2 2 2 3" xfId="41933"/>
    <cellStyle name="40% - Accent5 2 2 3 2 2 2 2 3" xfId="20920"/>
    <cellStyle name="40% - Accent5 2 2 3 2 2 2 2 3 2" xfId="48934"/>
    <cellStyle name="40% - Accent5 2 2 3 2 2 2 2 4" xfId="34930"/>
    <cellStyle name="40% - Accent5 2 2 3 2 2 2 3" xfId="10418"/>
    <cellStyle name="40% - Accent5 2 2 3 2 2 2 3 2" xfId="24422"/>
    <cellStyle name="40% - Accent5 2 2 3 2 2 2 3 2 2" xfId="52436"/>
    <cellStyle name="40% - Accent5 2 2 3 2 2 2 3 3" xfId="38432"/>
    <cellStyle name="40% - Accent5 2 2 3 2 2 2 4" xfId="17419"/>
    <cellStyle name="40% - Accent5 2 2 3 2 2 2 4 2" xfId="45433"/>
    <cellStyle name="40% - Accent5 2 2 3 2 2 2 5" xfId="31429"/>
    <cellStyle name="40% - Accent5 2 2 3 2 2 3" xfId="5160"/>
    <cellStyle name="40% - Accent5 2 2 3 2 2 3 2" xfId="12167"/>
    <cellStyle name="40% - Accent5 2 2 3 2 2 3 2 2" xfId="26171"/>
    <cellStyle name="40% - Accent5 2 2 3 2 2 3 2 2 2" xfId="54185"/>
    <cellStyle name="40% - Accent5 2 2 3 2 2 3 2 3" xfId="40181"/>
    <cellStyle name="40% - Accent5 2 2 3 2 2 3 3" xfId="19168"/>
    <cellStyle name="40% - Accent5 2 2 3 2 2 3 3 2" xfId="47182"/>
    <cellStyle name="40% - Accent5 2 2 3 2 2 3 4" xfId="33178"/>
    <cellStyle name="40% - Accent5 2 2 3 2 2 4" xfId="8666"/>
    <cellStyle name="40% - Accent5 2 2 3 2 2 4 2" xfId="22670"/>
    <cellStyle name="40% - Accent5 2 2 3 2 2 4 2 2" xfId="50684"/>
    <cellStyle name="40% - Accent5 2 2 3 2 2 4 3" xfId="36680"/>
    <cellStyle name="40% - Accent5 2 2 3 2 2 5" xfId="15667"/>
    <cellStyle name="40% - Accent5 2 2 3 2 2 5 2" xfId="43681"/>
    <cellStyle name="40% - Accent5 2 2 3 2 2 6" xfId="29677"/>
    <cellStyle name="40% - Accent5 2 2 3 2 3" xfId="2533"/>
    <cellStyle name="40% - Accent5 2 2 3 2 3 2" xfId="6037"/>
    <cellStyle name="40% - Accent5 2 2 3 2 3 2 2" xfId="13044"/>
    <cellStyle name="40% - Accent5 2 2 3 2 3 2 2 2" xfId="27048"/>
    <cellStyle name="40% - Accent5 2 2 3 2 3 2 2 2 2" xfId="55062"/>
    <cellStyle name="40% - Accent5 2 2 3 2 3 2 2 3" xfId="41058"/>
    <cellStyle name="40% - Accent5 2 2 3 2 3 2 3" xfId="20045"/>
    <cellStyle name="40% - Accent5 2 2 3 2 3 2 3 2" xfId="48059"/>
    <cellStyle name="40% - Accent5 2 2 3 2 3 2 4" xfId="34055"/>
    <cellStyle name="40% - Accent5 2 2 3 2 3 3" xfId="9543"/>
    <cellStyle name="40% - Accent5 2 2 3 2 3 3 2" xfId="23547"/>
    <cellStyle name="40% - Accent5 2 2 3 2 3 3 2 2" xfId="51561"/>
    <cellStyle name="40% - Accent5 2 2 3 2 3 3 3" xfId="37557"/>
    <cellStyle name="40% - Accent5 2 2 3 2 3 4" xfId="16544"/>
    <cellStyle name="40% - Accent5 2 2 3 2 3 4 2" xfId="44558"/>
    <cellStyle name="40% - Accent5 2 2 3 2 3 5" xfId="30554"/>
    <cellStyle name="40% - Accent5 2 2 3 2 4" xfId="4285"/>
    <cellStyle name="40% - Accent5 2 2 3 2 4 2" xfId="11292"/>
    <cellStyle name="40% - Accent5 2 2 3 2 4 2 2" xfId="25296"/>
    <cellStyle name="40% - Accent5 2 2 3 2 4 2 2 2" xfId="53310"/>
    <cellStyle name="40% - Accent5 2 2 3 2 4 2 3" xfId="39306"/>
    <cellStyle name="40% - Accent5 2 2 3 2 4 3" xfId="18293"/>
    <cellStyle name="40% - Accent5 2 2 3 2 4 3 2" xfId="46307"/>
    <cellStyle name="40% - Accent5 2 2 3 2 4 4" xfId="32303"/>
    <cellStyle name="40% - Accent5 2 2 3 2 5" xfId="7791"/>
    <cellStyle name="40% - Accent5 2 2 3 2 5 2" xfId="21795"/>
    <cellStyle name="40% - Accent5 2 2 3 2 5 2 2" xfId="49809"/>
    <cellStyle name="40% - Accent5 2 2 3 2 5 3" xfId="35805"/>
    <cellStyle name="40% - Accent5 2 2 3 2 6" xfId="14792"/>
    <cellStyle name="40% - Accent5 2 2 3 2 6 2" xfId="42806"/>
    <cellStyle name="40% - Accent5 2 2 3 2 7" xfId="28802"/>
    <cellStyle name="40% - Accent5 2 2 3 3" xfId="1053"/>
    <cellStyle name="40% - Accent5 2 2 3 3 2" xfId="1931"/>
    <cellStyle name="40% - Accent5 2 2 3 3 2 2" xfId="3699"/>
    <cellStyle name="40% - Accent5 2 2 3 3 2 2 2" xfId="7203"/>
    <cellStyle name="40% - Accent5 2 2 3 3 2 2 2 2" xfId="14210"/>
    <cellStyle name="40% - Accent5 2 2 3 3 2 2 2 2 2" xfId="28214"/>
    <cellStyle name="40% - Accent5 2 2 3 3 2 2 2 2 2 2" xfId="56228"/>
    <cellStyle name="40% - Accent5 2 2 3 3 2 2 2 2 3" xfId="42224"/>
    <cellStyle name="40% - Accent5 2 2 3 3 2 2 2 3" xfId="21211"/>
    <cellStyle name="40% - Accent5 2 2 3 3 2 2 2 3 2" xfId="49225"/>
    <cellStyle name="40% - Accent5 2 2 3 3 2 2 2 4" xfId="35221"/>
    <cellStyle name="40% - Accent5 2 2 3 3 2 2 3" xfId="10709"/>
    <cellStyle name="40% - Accent5 2 2 3 3 2 2 3 2" xfId="24713"/>
    <cellStyle name="40% - Accent5 2 2 3 3 2 2 3 2 2" xfId="52727"/>
    <cellStyle name="40% - Accent5 2 2 3 3 2 2 3 3" xfId="38723"/>
    <cellStyle name="40% - Accent5 2 2 3 3 2 2 4" xfId="17710"/>
    <cellStyle name="40% - Accent5 2 2 3 3 2 2 4 2" xfId="45724"/>
    <cellStyle name="40% - Accent5 2 2 3 3 2 2 5" xfId="31720"/>
    <cellStyle name="40% - Accent5 2 2 3 3 2 3" xfId="5451"/>
    <cellStyle name="40% - Accent5 2 2 3 3 2 3 2" xfId="12458"/>
    <cellStyle name="40% - Accent5 2 2 3 3 2 3 2 2" xfId="26462"/>
    <cellStyle name="40% - Accent5 2 2 3 3 2 3 2 2 2" xfId="54476"/>
    <cellStyle name="40% - Accent5 2 2 3 3 2 3 2 3" xfId="40472"/>
    <cellStyle name="40% - Accent5 2 2 3 3 2 3 3" xfId="19459"/>
    <cellStyle name="40% - Accent5 2 2 3 3 2 3 3 2" xfId="47473"/>
    <cellStyle name="40% - Accent5 2 2 3 3 2 3 4" xfId="33469"/>
    <cellStyle name="40% - Accent5 2 2 3 3 2 4" xfId="8957"/>
    <cellStyle name="40% - Accent5 2 2 3 3 2 4 2" xfId="22961"/>
    <cellStyle name="40% - Accent5 2 2 3 3 2 4 2 2" xfId="50975"/>
    <cellStyle name="40% - Accent5 2 2 3 3 2 4 3" xfId="36971"/>
    <cellStyle name="40% - Accent5 2 2 3 3 2 5" xfId="15958"/>
    <cellStyle name="40% - Accent5 2 2 3 3 2 5 2" xfId="43972"/>
    <cellStyle name="40% - Accent5 2 2 3 3 2 6" xfId="29968"/>
    <cellStyle name="40% - Accent5 2 2 3 3 3" xfId="2824"/>
    <cellStyle name="40% - Accent5 2 2 3 3 3 2" xfId="6328"/>
    <cellStyle name="40% - Accent5 2 2 3 3 3 2 2" xfId="13335"/>
    <cellStyle name="40% - Accent5 2 2 3 3 3 2 2 2" xfId="27339"/>
    <cellStyle name="40% - Accent5 2 2 3 3 3 2 2 2 2" xfId="55353"/>
    <cellStyle name="40% - Accent5 2 2 3 3 3 2 2 3" xfId="41349"/>
    <cellStyle name="40% - Accent5 2 2 3 3 3 2 3" xfId="20336"/>
    <cellStyle name="40% - Accent5 2 2 3 3 3 2 3 2" xfId="48350"/>
    <cellStyle name="40% - Accent5 2 2 3 3 3 2 4" xfId="34346"/>
    <cellStyle name="40% - Accent5 2 2 3 3 3 3" xfId="9834"/>
    <cellStyle name="40% - Accent5 2 2 3 3 3 3 2" xfId="23838"/>
    <cellStyle name="40% - Accent5 2 2 3 3 3 3 2 2" xfId="51852"/>
    <cellStyle name="40% - Accent5 2 2 3 3 3 3 3" xfId="37848"/>
    <cellStyle name="40% - Accent5 2 2 3 3 3 4" xfId="16835"/>
    <cellStyle name="40% - Accent5 2 2 3 3 3 4 2" xfId="44849"/>
    <cellStyle name="40% - Accent5 2 2 3 3 3 5" xfId="30845"/>
    <cellStyle name="40% - Accent5 2 2 3 3 4" xfId="4576"/>
    <cellStyle name="40% - Accent5 2 2 3 3 4 2" xfId="11583"/>
    <cellStyle name="40% - Accent5 2 2 3 3 4 2 2" xfId="25587"/>
    <cellStyle name="40% - Accent5 2 2 3 3 4 2 2 2" xfId="53601"/>
    <cellStyle name="40% - Accent5 2 2 3 3 4 2 3" xfId="39597"/>
    <cellStyle name="40% - Accent5 2 2 3 3 4 3" xfId="18584"/>
    <cellStyle name="40% - Accent5 2 2 3 3 4 3 2" xfId="46598"/>
    <cellStyle name="40% - Accent5 2 2 3 3 4 4" xfId="32594"/>
    <cellStyle name="40% - Accent5 2 2 3 3 5" xfId="8082"/>
    <cellStyle name="40% - Accent5 2 2 3 3 5 2" xfId="22086"/>
    <cellStyle name="40% - Accent5 2 2 3 3 5 2 2" xfId="50100"/>
    <cellStyle name="40% - Accent5 2 2 3 3 5 3" xfId="36096"/>
    <cellStyle name="40% - Accent5 2 2 3 3 6" xfId="15083"/>
    <cellStyle name="40% - Accent5 2 2 3 3 6 2" xfId="43097"/>
    <cellStyle name="40% - Accent5 2 2 3 3 7" xfId="29093"/>
    <cellStyle name="40% - Accent5 2 2 3 4" xfId="1349"/>
    <cellStyle name="40% - Accent5 2 2 3 4 2" xfId="3117"/>
    <cellStyle name="40% - Accent5 2 2 3 4 2 2" xfId="6621"/>
    <cellStyle name="40% - Accent5 2 2 3 4 2 2 2" xfId="13628"/>
    <cellStyle name="40% - Accent5 2 2 3 4 2 2 2 2" xfId="27632"/>
    <cellStyle name="40% - Accent5 2 2 3 4 2 2 2 2 2" xfId="55646"/>
    <cellStyle name="40% - Accent5 2 2 3 4 2 2 2 3" xfId="41642"/>
    <cellStyle name="40% - Accent5 2 2 3 4 2 2 3" xfId="20629"/>
    <cellStyle name="40% - Accent5 2 2 3 4 2 2 3 2" xfId="48643"/>
    <cellStyle name="40% - Accent5 2 2 3 4 2 2 4" xfId="34639"/>
    <cellStyle name="40% - Accent5 2 2 3 4 2 3" xfId="10127"/>
    <cellStyle name="40% - Accent5 2 2 3 4 2 3 2" xfId="24131"/>
    <cellStyle name="40% - Accent5 2 2 3 4 2 3 2 2" xfId="52145"/>
    <cellStyle name="40% - Accent5 2 2 3 4 2 3 3" xfId="38141"/>
    <cellStyle name="40% - Accent5 2 2 3 4 2 4" xfId="17128"/>
    <cellStyle name="40% - Accent5 2 2 3 4 2 4 2" xfId="45142"/>
    <cellStyle name="40% - Accent5 2 2 3 4 2 5" xfId="31138"/>
    <cellStyle name="40% - Accent5 2 2 3 4 3" xfId="4869"/>
    <cellStyle name="40% - Accent5 2 2 3 4 3 2" xfId="11876"/>
    <cellStyle name="40% - Accent5 2 2 3 4 3 2 2" xfId="25880"/>
    <cellStyle name="40% - Accent5 2 2 3 4 3 2 2 2" xfId="53894"/>
    <cellStyle name="40% - Accent5 2 2 3 4 3 2 3" xfId="39890"/>
    <cellStyle name="40% - Accent5 2 2 3 4 3 3" xfId="18877"/>
    <cellStyle name="40% - Accent5 2 2 3 4 3 3 2" xfId="46891"/>
    <cellStyle name="40% - Accent5 2 2 3 4 3 4" xfId="32887"/>
    <cellStyle name="40% - Accent5 2 2 3 4 4" xfId="8375"/>
    <cellStyle name="40% - Accent5 2 2 3 4 4 2" xfId="22379"/>
    <cellStyle name="40% - Accent5 2 2 3 4 4 2 2" xfId="50393"/>
    <cellStyle name="40% - Accent5 2 2 3 4 4 3" xfId="36389"/>
    <cellStyle name="40% - Accent5 2 2 3 4 5" xfId="15376"/>
    <cellStyle name="40% - Accent5 2 2 3 4 5 2" xfId="43390"/>
    <cellStyle name="40% - Accent5 2 2 3 4 6" xfId="29386"/>
    <cellStyle name="40% - Accent5 2 2 3 5" xfId="2242"/>
    <cellStyle name="40% - Accent5 2 2 3 5 2" xfId="5746"/>
    <cellStyle name="40% - Accent5 2 2 3 5 2 2" xfId="12753"/>
    <cellStyle name="40% - Accent5 2 2 3 5 2 2 2" xfId="26757"/>
    <cellStyle name="40% - Accent5 2 2 3 5 2 2 2 2" xfId="54771"/>
    <cellStyle name="40% - Accent5 2 2 3 5 2 2 3" xfId="40767"/>
    <cellStyle name="40% - Accent5 2 2 3 5 2 3" xfId="19754"/>
    <cellStyle name="40% - Accent5 2 2 3 5 2 3 2" xfId="47768"/>
    <cellStyle name="40% - Accent5 2 2 3 5 2 4" xfId="33764"/>
    <cellStyle name="40% - Accent5 2 2 3 5 3" xfId="9252"/>
    <cellStyle name="40% - Accent5 2 2 3 5 3 2" xfId="23256"/>
    <cellStyle name="40% - Accent5 2 2 3 5 3 2 2" xfId="51270"/>
    <cellStyle name="40% - Accent5 2 2 3 5 3 3" xfId="37266"/>
    <cellStyle name="40% - Accent5 2 2 3 5 4" xfId="16253"/>
    <cellStyle name="40% - Accent5 2 2 3 5 4 2" xfId="44267"/>
    <cellStyle name="40% - Accent5 2 2 3 5 5" xfId="30263"/>
    <cellStyle name="40% - Accent5 2 2 3 6" xfId="3994"/>
    <cellStyle name="40% - Accent5 2 2 3 6 2" xfId="11001"/>
    <cellStyle name="40% - Accent5 2 2 3 6 2 2" xfId="25005"/>
    <cellStyle name="40% - Accent5 2 2 3 6 2 2 2" xfId="53019"/>
    <cellStyle name="40% - Accent5 2 2 3 6 2 3" xfId="39015"/>
    <cellStyle name="40% - Accent5 2 2 3 6 3" xfId="18002"/>
    <cellStyle name="40% - Accent5 2 2 3 6 3 2" xfId="46016"/>
    <cellStyle name="40% - Accent5 2 2 3 6 4" xfId="32012"/>
    <cellStyle name="40% - Accent5 2 2 3 7" xfId="7500"/>
    <cellStyle name="40% - Accent5 2 2 3 7 2" xfId="21504"/>
    <cellStyle name="40% - Accent5 2 2 3 7 2 2" xfId="49518"/>
    <cellStyle name="40% - Accent5 2 2 3 7 3" xfId="35514"/>
    <cellStyle name="40% - Accent5 2 2 3 8" xfId="14501"/>
    <cellStyle name="40% - Accent5 2 2 3 8 2" xfId="42515"/>
    <cellStyle name="40% - Accent5 2 2 3 9" xfId="28511"/>
    <cellStyle name="40% - Accent5 2 2 4" xfId="568"/>
    <cellStyle name="40% - Accent5 2 2 4 2" xfId="1446"/>
    <cellStyle name="40% - Accent5 2 2 4 2 2" xfId="3214"/>
    <cellStyle name="40% - Accent5 2 2 4 2 2 2" xfId="6718"/>
    <cellStyle name="40% - Accent5 2 2 4 2 2 2 2" xfId="13725"/>
    <cellStyle name="40% - Accent5 2 2 4 2 2 2 2 2" xfId="27729"/>
    <cellStyle name="40% - Accent5 2 2 4 2 2 2 2 2 2" xfId="55743"/>
    <cellStyle name="40% - Accent5 2 2 4 2 2 2 2 3" xfId="41739"/>
    <cellStyle name="40% - Accent5 2 2 4 2 2 2 3" xfId="20726"/>
    <cellStyle name="40% - Accent5 2 2 4 2 2 2 3 2" xfId="48740"/>
    <cellStyle name="40% - Accent5 2 2 4 2 2 2 4" xfId="34736"/>
    <cellStyle name="40% - Accent5 2 2 4 2 2 3" xfId="10224"/>
    <cellStyle name="40% - Accent5 2 2 4 2 2 3 2" xfId="24228"/>
    <cellStyle name="40% - Accent5 2 2 4 2 2 3 2 2" xfId="52242"/>
    <cellStyle name="40% - Accent5 2 2 4 2 2 3 3" xfId="38238"/>
    <cellStyle name="40% - Accent5 2 2 4 2 2 4" xfId="17225"/>
    <cellStyle name="40% - Accent5 2 2 4 2 2 4 2" xfId="45239"/>
    <cellStyle name="40% - Accent5 2 2 4 2 2 5" xfId="31235"/>
    <cellStyle name="40% - Accent5 2 2 4 2 3" xfId="4966"/>
    <cellStyle name="40% - Accent5 2 2 4 2 3 2" xfId="11973"/>
    <cellStyle name="40% - Accent5 2 2 4 2 3 2 2" xfId="25977"/>
    <cellStyle name="40% - Accent5 2 2 4 2 3 2 2 2" xfId="53991"/>
    <cellStyle name="40% - Accent5 2 2 4 2 3 2 3" xfId="39987"/>
    <cellStyle name="40% - Accent5 2 2 4 2 3 3" xfId="18974"/>
    <cellStyle name="40% - Accent5 2 2 4 2 3 3 2" xfId="46988"/>
    <cellStyle name="40% - Accent5 2 2 4 2 3 4" xfId="32984"/>
    <cellStyle name="40% - Accent5 2 2 4 2 4" xfId="8472"/>
    <cellStyle name="40% - Accent5 2 2 4 2 4 2" xfId="22476"/>
    <cellStyle name="40% - Accent5 2 2 4 2 4 2 2" xfId="50490"/>
    <cellStyle name="40% - Accent5 2 2 4 2 4 3" xfId="36486"/>
    <cellStyle name="40% - Accent5 2 2 4 2 5" xfId="15473"/>
    <cellStyle name="40% - Accent5 2 2 4 2 5 2" xfId="43487"/>
    <cellStyle name="40% - Accent5 2 2 4 2 6" xfId="29483"/>
    <cellStyle name="40% - Accent5 2 2 4 3" xfId="2339"/>
    <cellStyle name="40% - Accent5 2 2 4 3 2" xfId="5843"/>
    <cellStyle name="40% - Accent5 2 2 4 3 2 2" xfId="12850"/>
    <cellStyle name="40% - Accent5 2 2 4 3 2 2 2" xfId="26854"/>
    <cellStyle name="40% - Accent5 2 2 4 3 2 2 2 2" xfId="54868"/>
    <cellStyle name="40% - Accent5 2 2 4 3 2 2 3" xfId="40864"/>
    <cellStyle name="40% - Accent5 2 2 4 3 2 3" xfId="19851"/>
    <cellStyle name="40% - Accent5 2 2 4 3 2 3 2" xfId="47865"/>
    <cellStyle name="40% - Accent5 2 2 4 3 2 4" xfId="33861"/>
    <cellStyle name="40% - Accent5 2 2 4 3 3" xfId="9349"/>
    <cellStyle name="40% - Accent5 2 2 4 3 3 2" xfId="23353"/>
    <cellStyle name="40% - Accent5 2 2 4 3 3 2 2" xfId="51367"/>
    <cellStyle name="40% - Accent5 2 2 4 3 3 3" xfId="37363"/>
    <cellStyle name="40% - Accent5 2 2 4 3 4" xfId="16350"/>
    <cellStyle name="40% - Accent5 2 2 4 3 4 2" xfId="44364"/>
    <cellStyle name="40% - Accent5 2 2 4 3 5" xfId="30360"/>
    <cellStyle name="40% - Accent5 2 2 4 4" xfId="4091"/>
    <cellStyle name="40% - Accent5 2 2 4 4 2" xfId="11098"/>
    <cellStyle name="40% - Accent5 2 2 4 4 2 2" xfId="25102"/>
    <cellStyle name="40% - Accent5 2 2 4 4 2 2 2" xfId="53116"/>
    <cellStyle name="40% - Accent5 2 2 4 4 2 3" xfId="39112"/>
    <cellStyle name="40% - Accent5 2 2 4 4 3" xfId="18099"/>
    <cellStyle name="40% - Accent5 2 2 4 4 3 2" xfId="46113"/>
    <cellStyle name="40% - Accent5 2 2 4 4 4" xfId="32109"/>
    <cellStyle name="40% - Accent5 2 2 4 5" xfId="7597"/>
    <cellStyle name="40% - Accent5 2 2 4 5 2" xfId="21601"/>
    <cellStyle name="40% - Accent5 2 2 4 5 2 2" xfId="49615"/>
    <cellStyle name="40% - Accent5 2 2 4 5 3" xfId="35611"/>
    <cellStyle name="40% - Accent5 2 2 4 6" xfId="14598"/>
    <cellStyle name="40% - Accent5 2 2 4 6 2" xfId="42612"/>
    <cellStyle name="40% - Accent5 2 2 4 7" xfId="28608"/>
    <cellStyle name="40% - Accent5 2 2 5" xfId="859"/>
    <cellStyle name="40% - Accent5 2 2 5 2" xfId="1737"/>
    <cellStyle name="40% - Accent5 2 2 5 2 2" xfId="3505"/>
    <cellStyle name="40% - Accent5 2 2 5 2 2 2" xfId="7009"/>
    <cellStyle name="40% - Accent5 2 2 5 2 2 2 2" xfId="14016"/>
    <cellStyle name="40% - Accent5 2 2 5 2 2 2 2 2" xfId="28020"/>
    <cellStyle name="40% - Accent5 2 2 5 2 2 2 2 2 2" xfId="56034"/>
    <cellStyle name="40% - Accent5 2 2 5 2 2 2 2 3" xfId="42030"/>
    <cellStyle name="40% - Accent5 2 2 5 2 2 2 3" xfId="21017"/>
    <cellStyle name="40% - Accent5 2 2 5 2 2 2 3 2" xfId="49031"/>
    <cellStyle name="40% - Accent5 2 2 5 2 2 2 4" xfId="35027"/>
    <cellStyle name="40% - Accent5 2 2 5 2 2 3" xfId="10515"/>
    <cellStyle name="40% - Accent5 2 2 5 2 2 3 2" xfId="24519"/>
    <cellStyle name="40% - Accent5 2 2 5 2 2 3 2 2" xfId="52533"/>
    <cellStyle name="40% - Accent5 2 2 5 2 2 3 3" xfId="38529"/>
    <cellStyle name="40% - Accent5 2 2 5 2 2 4" xfId="17516"/>
    <cellStyle name="40% - Accent5 2 2 5 2 2 4 2" xfId="45530"/>
    <cellStyle name="40% - Accent5 2 2 5 2 2 5" xfId="31526"/>
    <cellStyle name="40% - Accent5 2 2 5 2 3" xfId="5257"/>
    <cellStyle name="40% - Accent5 2 2 5 2 3 2" xfId="12264"/>
    <cellStyle name="40% - Accent5 2 2 5 2 3 2 2" xfId="26268"/>
    <cellStyle name="40% - Accent5 2 2 5 2 3 2 2 2" xfId="54282"/>
    <cellStyle name="40% - Accent5 2 2 5 2 3 2 3" xfId="40278"/>
    <cellStyle name="40% - Accent5 2 2 5 2 3 3" xfId="19265"/>
    <cellStyle name="40% - Accent5 2 2 5 2 3 3 2" xfId="47279"/>
    <cellStyle name="40% - Accent5 2 2 5 2 3 4" xfId="33275"/>
    <cellStyle name="40% - Accent5 2 2 5 2 4" xfId="8763"/>
    <cellStyle name="40% - Accent5 2 2 5 2 4 2" xfId="22767"/>
    <cellStyle name="40% - Accent5 2 2 5 2 4 2 2" xfId="50781"/>
    <cellStyle name="40% - Accent5 2 2 5 2 4 3" xfId="36777"/>
    <cellStyle name="40% - Accent5 2 2 5 2 5" xfId="15764"/>
    <cellStyle name="40% - Accent5 2 2 5 2 5 2" xfId="43778"/>
    <cellStyle name="40% - Accent5 2 2 5 2 6" xfId="29774"/>
    <cellStyle name="40% - Accent5 2 2 5 3" xfId="2630"/>
    <cellStyle name="40% - Accent5 2 2 5 3 2" xfId="6134"/>
    <cellStyle name="40% - Accent5 2 2 5 3 2 2" xfId="13141"/>
    <cellStyle name="40% - Accent5 2 2 5 3 2 2 2" xfId="27145"/>
    <cellStyle name="40% - Accent5 2 2 5 3 2 2 2 2" xfId="55159"/>
    <cellStyle name="40% - Accent5 2 2 5 3 2 2 3" xfId="41155"/>
    <cellStyle name="40% - Accent5 2 2 5 3 2 3" xfId="20142"/>
    <cellStyle name="40% - Accent5 2 2 5 3 2 3 2" xfId="48156"/>
    <cellStyle name="40% - Accent5 2 2 5 3 2 4" xfId="34152"/>
    <cellStyle name="40% - Accent5 2 2 5 3 3" xfId="9640"/>
    <cellStyle name="40% - Accent5 2 2 5 3 3 2" xfId="23644"/>
    <cellStyle name="40% - Accent5 2 2 5 3 3 2 2" xfId="51658"/>
    <cellStyle name="40% - Accent5 2 2 5 3 3 3" xfId="37654"/>
    <cellStyle name="40% - Accent5 2 2 5 3 4" xfId="16641"/>
    <cellStyle name="40% - Accent5 2 2 5 3 4 2" xfId="44655"/>
    <cellStyle name="40% - Accent5 2 2 5 3 5" xfId="30651"/>
    <cellStyle name="40% - Accent5 2 2 5 4" xfId="4382"/>
    <cellStyle name="40% - Accent5 2 2 5 4 2" xfId="11389"/>
    <cellStyle name="40% - Accent5 2 2 5 4 2 2" xfId="25393"/>
    <cellStyle name="40% - Accent5 2 2 5 4 2 2 2" xfId="53407"/>
    <cellStyle name="40% - Accent5 2 2 5 4 2 3" xfId="39403"/>
    <cellStyle name="40% - Accent5 2 2 5 4 3" xfId="18390"/>
    <cellStyle name="40% - Accent5 2 2 5 4 3 2" xfId="46404"/>
    <cellStyle name="40% - Accent5 2 2 5 4 4" xfId="32400"/>
    <cellStyle name="40% - Accent5 2 2 5 5" xfId="7888"/>
    <cellStyle name="40% - Accent5 2 2 5 5 2" xfId="21892"/>
    <cellStyle name="40% - Accent5 2 2 5 5 2 2" xfId="49906"/>
    <cellStyle name="40% - Accent5 2 2 5 5 3" xfId="35902"/>
    <cellStyle name="40% - Accent5 2 2 5 6" xfId="14889"/>
    <cellStyle name="40% - Accent5 2 2 5 6 2" xfId="42903"/>
    <cellStyle name="40% - Accent5 2 2 5 7" xfId="28899"/>
    <cellStyle name="40% - Accent5 2 2 6" xfId="1155"/>
    <cellStyle name="40% - Accent5 2 2 6 2" xfId="2923"/>
    <cellStyle name="40% - Accent5 2 2 6 2 2" xfId="6427"/>
    <cellStyle name="40% - Accent5 2 2 6 2 2 2" xfId="13434"/>
    <cellStyle name="40% - Accent5 2 2 6 2 2 2 2" xfId="27438"/>
    <cellStyle name="40% - Accent5 2 2 6 2 2 2 2 2" xfId="55452"/>
    <cellStyle name="40% - Accent5 2 2 6 2 2 2 3" xfId="41448"/>
    <cellStyle name="40% - Accent5 2 2 6 2 2 3" xfId="20435"/>
    <cellStyle name="40% - Accent5 2 2 6 2 2 3 2" xfId="48449"/>
    <cellStyle name="40% - Accent5 2 2 6 2 2 4" xfId="34445"/>
    <cellStyle name="40% - Accent5 2 2 6 2 3" xfId="9933"/>
    <cellStyle name="40% - Accent5 2 2 6 2 3 2" xfId="23937"/>
    <cellStyle name="40% - Accent5 2 2 6 2 3 2 2" xfId="51951"/>
    <cellStyle name="40% - Accent5 2 2 6 2 3 3" xfId="37947"/>
    <cellStyle name="40% - Accent5 2 2 6 2 4" xfId="16934"/>
    <cellStyle name="40% - Accent5 2 2 6 2 4 2" xfId="44948"/>
    <cellStyle name="40% - Accent5 2 2 6 2 5" xfId="30944"/>
    <cellStyle name="40% - Accent5 2 2 6 3" xfId="4675"/>
    <cellStyle name="40% - Accent5 2 2 6 3 2" xfId="11682"/>
    <cellStyle name="40% - Accent5 2 2 6 3 2 2" xfId="25686"/>
    <cellStyle name="40% - Accent5 2 2 6 3 2 2 2" xfId="53700"/>
    <cellStyle name="40% - Accent5 2 2 6 3 2 3" xfId="39696"/>
    <cellStyle name="40% - Accent5 2 2 6 3 3" xfId="18683"/>
    <cellStyle name="40% - Accent5 2 2 6 3 3 2" xfId="46697"/>
    <cellStyle name="40% - Accent5 2 2 6 3 4" xfId="32693"/>
    <cellStyle name="40% - Accent5 2 2 6 4" xfId="8181"/>
    <cellStyle name="40% - Accent5 2 2 6 4 2" xfId="22185"/>
    <cellStyle name="40% - Accent5 2 2 6 4 2 2" xfId="50199"/>
    <cellStyle name="40% - Accent5 2 2 6 4 3" xfId="36195"/>
    <cellStyle name="40% - Accent5 2 2 6 5" xfId="15182"/>
    <cellStyle name="40% - Accent5 2 2 6 5 2" xfId="43196"/>
    <cellStyle name="40% - Accent5 2 2 6 6" xfId="29192"/>
    <cellStyle name="40% - Accent5 2 2 7" xfId="2044"/>
    <cellStyle name="40% - Accent5 2 2 7 2" xfId="5552"/>
    <cellStyle name="40% - Accent5 2 2 7 2 2" xfId="12559"/>
    <cellStyle name="40% - Accent5 2 2 7 2 2 2" xfId="26563"/>
    <cellStyle name="40% - Accent5 2 2 7 2 2 2 2" xfId="54577"/>
    <cellStyle name="40% - Accent5 2 2 7 2 2 3" xfId="40573"/>
    <cellStyle name="40% - Accent5 2 2 7 2 3" xfId="19560"/>
    <cellStyle name="40% - Accent5 2 2 7 2 3 2" xfId="47574"/>
    <cellStyle name="40% - Accent5 2 2 7 2 4" xfId="33570"/>
    <cellStyle name="40% - Accent5 2 2 7 3" xfId="9058"/>
    <cellStyle name="40% - Accent5 2 2 7 3 2" xfId="23062"/>
    <cellStyle name="40% - Accent5 2 2 7 3 2 2" xfId="51076"/>
    <cellStyle name="40% - Accent5 2 2 7 3 3" xfId="37072"/>
    <cellStyle name="40% - Accent5 2 2 7 4" xfId="16059"/>
    <cellStyle name="40% - Accent5 2 2 7 4 2" xfId="44073"/>
    <cellStyle name="40% - Accent5 2 2 7 5" xfId="30069"/>
    <cellStyle name="40% - Accent5 2 2 8" xfId="3800"/>
    <cellStyle name="40% - Accent5 2 2 8 2" xfId="10807"/>
    <cellStyle name="40% - Accent5 2 2 8 2 2" xfId="24811"/>
    <cellStyle name="40% - Accent5 2 2 8 2 2 2" xfId="52825"/>
    <cellStyle name="40% - Accent5 2 2 8 2 3" xfId="38821"/>
    <cellStyle name="40% - Accent5 2 2 8 3" xfId="17808"/>
    <cellStyle name="40% - Accent5 2 2 8 3 2" xfId="45822"/>
    <cellStyle name="40% - Accent5 2 2 8 4" xfId="31818"/>
    <cellStyle name="40% - Accent5 2 2 9" xfId="7306"/>
    <cellStyle name="40% - Accent5 2 2 9 2" xfId="21310"/>
    <cellStyle name="40% - Accent5 2 2 9 2 2" xfId="49324"/>
    <cellStyle name="40% - Accent5 2 2 9 3" xfId="35320"/>
    <cellStyle name="40% - Accent5 2 3" xfId="323"/>
    <cellStyle name="40% - Accent5 2 3 2" xfId="616"/>
    <cellStyle name="40% - Accent5 2 3 2 2" xfId="1494"/>
    <cellStyle name="40% - Accent5 2 3 2 2 2" xfId="3262"/>
    <cellStyle name="40% - Accent5 2 3 2 2 2 2" xfId="6766"/>
    <cellStyle name="40% - Accent5 2 3 2 2 2 2 2" xfId="13773"/>
    <cellStyle name="40% - Accent5 2 3 2 2 2 2 2 2" xfId="27777"/>
    <cellStyle name="40% - Accent5 2 3 2 2 2 2 2 2 2" xfId="55791"/>
    <cellStyle name="40% - Accent5 2 3 2 2 2 2 2 3" xfId="41787"/>
    <cellStyle name="40% - Accent5 2 3 2 2 2 2 3" xfId="20774"/>
    <cellStyle name="40% - Accent5 2 3 2 2 2 2 3 2" xfId="48788"/>
    <cellStyle name="40% - Accent5 2 3 2 2 2 2 4" xfId="34784"/>
    <cellStyle name="40% - Accent5 2 3 2 2 2 3" xfId="10272"/>
    <cellStyle name="40% - Accent5 2 3 2 2 2 3 2" xfId="24276"/>
    <cellStyle name="40% - Accent5 2 3 2 2 2 3 2 2" xfId="52290"/>
    <cellStyle name="40% - Accent5 2 3 2 2 2 3 3" xfId="38286"/>
    <cellStyle name="40% - Accent5 2 3 2 2 2 4" xfId="17273"/>
    <cellStyle name="40% - Accent5 2 3 2 2 2 4 2" xfId="45287"/>
    <cellStyle name="40% - Accent5 2 3 2 2 2 5" xfId="31283"/>
    <cellStyle name="40% - Accent5 2 3 2 2 3" xfId="5014"/>
    <cellStyle name="40% - Accent5 2 3 2 2 3 2" xfId="12021"/>
    <cellStyle name="40% - Accent5 2 3 2 2 3 2 2" xfId="26025"/>
    <cellStyle name="40% - Accent5 2 3 2 2 3 2 2 2" xfId="54039"/>
    <cellStyle name="40% - Accent5 2 3 2 2 3 2 3" xfId="40035"/>
    <cellStyle name="40% - Accent5 2 3 2 2 3 3" xfId="19022"/>
    <cellStyle name="40% - Accent5 2 3 2 2 3 3 2" xfId="47036"/>
    <cellStyle name="40% - Accent5 2 3 2 2 3 4" xfId="33032"/>
    <cellStyle name="40% - Accent5 2 3 2 2 4" xfId="8520"/>
    <cellStyle name="40% - Accent5 2 3 2 2 4 2" xfId="22524"/>
    <cellStyle name="40% - Accent5 2 3 2 2 4 2 2" xfId="50538"/>
    <cellStyle name="40% - Accent5 2 3 2 2 4 3" xfId="36534"/>
    <cellStyle name="40% - Accent5 2 3 2 2 5" xfId="15521"/>
    <cellStyle name="40% - Accent5 2 3 2 2 5 2" xfId="43535"/>
    <cellStyle name="40% - Accent5 2 3 2 2 6" xfId="29531"/>
    <cellStyle name="40% - Accent5 2 3 2 3" xfId="2387"/>
    <cellStyle name="40% - Accent5 2 3 2 3 2" xfId="5891"/>
    <cellStyle name="40% - Accent5 2 3 2 3 2 2" xfId="12898"/>
    <cellStyle name="40% - Accent5 2 3 2 3 2 2 2" xfId="26902"/>
    <cellStyle name="40% - Accent5 2 3 2 3 2 2 2 2" xfId="54916"/>
    <cellStyle name="40% - Accent5 2 3 2 3 2 2 3" xfId="40912"/>
    <cellStyle name="40% - Accent5 2 3 2 3 2 3" xfId="19899"/>
    <cellStyle name="40% - Accent5 2 3 2 3 2 3 2" xfId="47913"/>
    <cellStyle name="40% - Accent5 2 3 2 3 2 4" xfId="33909"/>
    <cellStyle name="40% - Accent5 2 3 2 3 3" xfId="9397"/>
    <cellStyle name="40% - Accent5 2 3 2 3 3 2" xfId="23401"/>
    <cellStyle name="40% - Accent5 2 3 2 3 3 2 2" xfId="51415"/>
    <cellStyle name="40% - Accent5 2 3 2 3 3 3" xfId="37411"/>
    <cellStyle name="40% - Accent5 2 3 2 3 4" xfId="16398"/>
    <cellStyle name="40% - Accent5 2 3 2 3 4 2" xfId="44412"/>
    <cellStyle name="40% - Accent5 2 3 2 3 5" xfId="30408"/>
    <cellStyle name="40% - Accent5 2 3 2 4" xfId="4139"/>
    <cellStyle name="40% - Accent5 2 3 2 4 2" xfId="11146"/>
    <cellStyle name="40% - Accent5 2 3 2 4 2 2" xfId="25150"/>
    <cellStyle name="40% - Accent5 2 3 2 4 2 2 2" xfId="53164"/>
    <cellStyle name="40% - Accent5 2 3 2 4 2 3" xfId="39160"/>
    <cellStyle name="40% - Accent5 2 3 2 4 3" xfId="18147"/>
    <cellStyle name="40% - Accent5 2 3 2 4 3 2" xfId="46161"/>
    <cellStyle name="40% - Accent5 2 3 2 4 4" xfId="32157"/>
    <cellStyle name="40% - Accent5 2 3 2 5" xfId="7645"/>
    <cellStyle name="40% - Accent5 2 3 2 5 2" xfId="21649"/>
    <cellStyle name="40% - Accent5 2 3 2 5 2 2" xfId="49663"/>
    <cellStyle name="40% - Accent5 2 3 2 5 3" xfId="35659"/>
    <cellStyle name="40% - Accent5 2 3 2 6" xfId="14646"/>
    <cellStyle name="40% - Accent5 2 3 2 6 2" xfId="42660"/>
    <cellStyle name="40% - Accent5 2 3 2 7" xfId="28656"/>
    <cellStyle name="40% - Accent5 2 3 3" xfId="907"/>
    <cellStyle name="40% - Accent5 2 3 3 2" xfId="1785"/>
    <cellStyle name="40% - Accent5 2 3 3 2 2" xfId="3553"/>
    <cellStyle name="40% - Accent5 2 3 3 2 2 2" xfId="7057"/>
    <cellStyle name="40% - Accent5 2 3 3 2 2 2 2" xfId="14064"/>
    <cellStyle name="40% - Accent5 2 3 3 2 2 2 2 2" xfId="28068"/>
    <cellStyle name="40% - Accent5 2 3 3 2 2 2 2 2 2" xfId="56082"/>
    <cellStyle name="40% - Accent5 2 3 3 2 2 2 2 3" xfId="42078"/>
    <cellStyle name="40% - Accent5 2 3 3 2 2 2 3" xfId="21065"/>
    <cellStyle name="40% - Accent5 2 3 3 2 2 2 3 2" xfId="49079"/>
    <cellStyle name="40% - Accent5 2 3 3 2 2 2 4" xfId="35075"/>
    <cellStyle name="40% - Accent5 2 3 3 2 2 3" xfId="10563"/>
    <cellStyle name="40% - Accent5 2 3 3 2 2 3 2" xfId="24567"/>
    <cellStyle name="40% - Accent5 2 3 3 2 2 3 2 2" xfId="52581"/>
    <cellStyle name="40% - Accent5 2 3 3 2 2 3 3" xfId="38577"/>
    <cellStyle name="40% - Accent5 2 3 3 2 2 4" xfId="17564"/>
    <cellStyle name="40% - Accent5 2 3 3 2 2 4 2" xfId="45578"/>
    <cellStyle name="40% - Accent5 2 3 3 2 2 5" xfId="31574"/>
    <cellStyle name="40% - Accent5 2 3 3 2 3" xfId="5305"/>
    <cellStyle name="40% - Accent5 2 3 3 2 3 2" xfId="12312"/>
    <cellStyle name="40% - Accent5 2 3 3 2 3 2 2" xfId="26316"/>
    <cellStyle name="40% - Accent5 2 3 3 2 3 2 2 2" xfId="54330"/>
    <cellStyle name="40% - Accent5 2 3 3 2 3 2 3" xfId="40326"/>
    <cellStyle name="40% - Accent5 2 3 3 2 3 3" xfId="19313"/>
    <cellStyle name="40% - Accent5 2 3 3 2 3 3 2" xfId="47327"/>
    <cellStyle name="40% - Accent5 2 3 3 2 3 4" xfId="33323"/>
    <cellStyle name="40% - Accent5 2 3 3 2 4" xfId="8811"/>
    <cellStyle name="40% - Accent5 2 3 3 2 4 2" xfId="22815"/>
    <cellStyle name="40% - Accent5 2 3 3 2 4 2 2" xfId="50829"/>
    <cellStyle name="40% - Accent5 2 3 3 2 4 3" xfId="36825"/>
    <cellStyle name="40% - Accent5 2 3 3 2 5" xfId="15812"/>
    <cellStyle name="40% - Accent5 2 3 3 2 5 2" xfId="43826"/>
    <cellStyle name="40% - Accent5 2 3 3 2 6" xfId="29822"/>
    <cellStyle name="40% - Accent5 2 3 3 3" xfId="2678"/>
    <cellStyle name="40% - Accent5 2 3 3 3 2" xfId="6182"/>
    <cellStyle name="40% - Accent5 2 3 3 3 2 2" xfId="13189"/>
    <cellStyle name="40% - Accent5 2 3 3 3 2 2 2" xfId="27193"/>
    <cellStyle name="40% - Accent5 2 3 3 3 2 2 2 2" xfId="55207"/>
    <cellStyle name="40% - Accent5 2 3 3 3 2 2 3" xfId="41203"/>
    <cellStyle name="40% - Accent5 2 3 3 3 2 3" xfId="20190"/>
    <cellStyle name="40% - Accent5 2 3 3 3 2 3 2" xfId="48204"/>
    <cellStyle name="40% - Accent5 2 3 3 3 2 4" xfId="34200"/>
    <cellStyle name="40% - Accent5 2 3 3 3 3" xfId="9688"/>
    <cellStyle name="40% - Accent5 2 3 3 3 3 2" xfId="23692"/>
    <cellStyle name="40% - Accent5 2 3 3 3 3 2 2" xfId="51706"/>
    <cellStyle name="40% - Accent5 2 3 3 3 3 3" xfId="37702"/>
    <cellStyle name="40% - Accent5 2 3 3 3 4" xfId="16689"/>
    <cellStyle name="40% - Accent5 2 3 3 3 4 2" xfId="44703"/>
    <cellStyle name="40% - Accent5 2 3 3 3 5" xfId="30699"/>
    <cellStyle name="40% - Accent5 2 3 3 4" xfId="4430"/>
    <cellStyle name="40% - Accent5 2 3 3 4 2" xfId="11437"/>
    <cellStyle name="40% - Accent5 2 3 3 4 2 2" xfId="25441"/>
    <cellStyle name="40% - Accent5 2 3 3 4 2 2 2" xfId="53455"/>
    <cellStyle name="40% - Accent5 2 3 3 4 2 3" xfId="39451"/>
    <cellStyle name="40% - Accent5 2 3 3 4 3" xfId="18438"/>
    <cellStyle name="40% - Accent5 2 3 3 4 3 2" xfId="46452"/>
    <cellStyle name="40% - Accent5 2 3 3 4 4" xfId="32448"/>
    <cellStyle name="40% - Accent5 2 3 3 5" xfId="7936"/>
    <cellStyle name="40% - Accent5 2 3 3 5 2" xfId="21940"/>
    <cellStyle name="40% - Accent5 2 3 3 5 2 2" xfId="49954"/>
    <cellStyle name="40% - Accent5 2 3 3 5 3" xfId="35950"/>
    <cellStyle name="40% - Accent5 2 3 3 6" xfId="14937"/>
    <cellStyle name="40% - Accent5 2 3 3 6 2" xfId="42951"/>
    <cellStyle name="40% - Accent5 2 3 3 7" xfId="28947"/>
    <cellStyle name="40% - Accent5 2 3 4" xfId="1203"/>
    <cellStyle name="40% - Accent5 2 3 4 2" xfId="2971"/>
    <cellStyle name="40% - Accent5 2 3 4 2 2" xfId="6475"/>
    <cellStyle name="40% - Accent5 2 3 4 2 2 2" xfId="13482"/>
    <cellStyle name="40% - Accent5 2 3 4 2 2 2 2" xfId="27486"/>
    <cellStyle name="40% - Accent5 2 3 4 2 2 2 2 2" xfId="55500"/>
    <cellStyle name="40% - Accent5 2 3 4 2 2 2 3" xfId="41496"/>
    <cellStyle name="40% - Accent5 2 3 4 2 2 3" xfId="20483"/>
    <cellStyle name="40% - Accent5 2 3 4 2 2 3 2" xfId="48497"/>
    <cellStyle name="40% - Accent5 2 3 4 2 2 4" xfId="34493"/>
    <cellStyle name="40% - Accent5 2 3 4 2 3" xfId="9981"/>
    <cellStyle name="40% - Accent5 2 3 4 2 3 2" xfId="23985"/>
    <cellStyle name="40% - Accent5 2 3 4 2 3 2 2" xfId="51999"/>
    <cellStyle name="40% - Accent5 2 3 4 2 3 3" xfId="37995"/>
    <cellStyle name="40% - Accent5 2 3 4 2 4" xfId="16982"/>
    <cellStyle name="40% - Accent5 2 3 4 2 4 2" xfId="44996"/>
    <cellStyle name="40% - Accent5 2 3 4 2 5" xfId="30992"/>
    <cellStyle name="40% - Accent5 2 3 4 3" xfId="4723"/>
    <cellStyle name="40% - Accent5 2 3 4 3 2" xfId="11730"/>
    <cellStyle name="40% - Accent5 2 3 4 3 2 2" xfId="25734"/>
    <cellStyle name="40% - Accent5 2 3 4 3 2 2 2" xfId="53748"/>
    <cellStyle name="40% - Accent5 2 3 4 3 2 3" xfId="39744"/>
    <cellStyle name="40% - Accent5 2 3 4 3 3" xfId="18731"/>
    <cellStyle name="40% - Accent5 2 3 4 3 3 2" xfId="46745"/>
    <cellStyle name="40% - Accent5 2 3 4 3 4" xfId="32741"/>
    <cellStyle name="40% - Accent5 2 3 4 4" xfId="8229"/>
    <cellStyle name="40% - Accent5 2 3 4 4 2" xfId="22233"/>
    <cellStyle name="40% - Accent5 2 3 4 4 2 2" xfId="50247"/>
    <cellStyle name="40% - Accent5 2 3 4 4 3" xfId="36243"/>
    <cellStyle name="40% - Accent5 2 3 4 5" xfId="15230"/>
    <cellStyle name="40% - Accent5 2 3 4 5 2" xfId="43244"/>
    <cellStyle name="40% - Accent5 2 3 4 6" xfId="29240"/>
    <cellStyle name="40% - Accent5 2 3 5" xfId="2096"/>
    <cellStyle name="40% - Accent5 2 3 5 2" xfId="5600"/>
    <cellStyle name="40% - Accent5 2 3 5 2 2" xfId="12607"/>
    <cellStyle name="40% - Accent5 2 3 5 2 2 2" xfId="26611"/>
    <cellStyle name="40% - Accent5 2 3 5 2 2 2 2" xfId="54625"/>
    <cellStyle name="40% - Accent5 2 3 5 2 2 3" xfId="40621"/>
    <cellStyle name="40% - Accent5 2 3 5 2 3" xfId="19608"/>
    <cellStyle name="40% - Accent5 2 3 5 2 3 2" xfId="47622"/>
    <cellStyle name="40% - Accent5 2 3 5 2 4" xfId="33618"/>
    <cellStyle name="40% - Accent5 2 3 5 3" xfId="9106"/>
    <cellStyle name="40% - Accent5 2 3 5 3 2" xfId="23110"/>
    <cellStyle name="40% - Accent5 2 3 5 3 2 2" xfId="51124"/>
    <cellStyle name="40% - Accent5 2 3 5 3 3" xfId="37120"/>
    <cellStyle name="40% - Accent5 2 3 5 4" xfId="16107"/>
    <cellStyle name="40% - Accent5 2 3 5 4 2" xfId="44121"/>
    <cellStyle name="40% - Accent5 2 3 5 5" xfId="30117"/>
    <cellStyle name="40% - Accent5 2 3 6" xfId="3848"/>
    <cellStyle name="40% - Accent5 2 3 6 2" xfId="10855"/>
    <cellStyle name="40% - Accent5 2 3 6 2 2" xfId="24859"/>
    <cellStyle name="40% - Accent5 2 3 6 2 2 2" xfId="52873"/>
    <cellStyle name="40% - Accent5 2 3 6 2 3" xfId="38869"/>
    <cellStyle name="40% - Accent5 2 3 6 3" xfId="17856"/>
    <cellStyle name="40% - Accent5 2 3 6 3 2" xfId="45870"/>
    <cellStyle name="40% - Accent5 2 3 6 4" xfId="31866"/>
    <cellStyle name="40% - Accent5 2 3 7" xfId="7354"/>
    <cellStyle name="40% - Accent5 2 3 7 2" xfId="21358"/>
    <cellStyle name="40% - Accent5 2 3 7 2 2" xfId="49372"/>
    <cellStyle name="40% - Accent5 2 3 7 3" xfId="35368"/>
    <cellStyle name="40% - Accent5 2 3 8" xfId="14355"/>
    <cellStyle name="40% - Accent5 2 3 8 2" xfId="42369"/>
    <cellStyle name="40% - Accent5 2 3 9" xfId="28365"/>
    <cellStyle name="40% - Accent5 2 4" xfId="422"/>
    <cellStyle name="40% - Accent5 2 4 2" xfId="713"/>
    <cellStyle name="40% - Accent5 2 4 2 2" xfId="1591"/>
    <cellStyle name="40% - Accent5 2 4 2 2 2" xfId="3359"/>
    <cellStyle name="40% - Accent5 2 4 2 2 2 2" xfId="6863"/>
    <cellStyle name="40% - Accent5 2 4 2 2 2 2 2" xfId="13870"/>
    <cellStyle name="40% - Accent5 2 4 2 2 2 2 2 2" xfId="27874"/>
    <cellStyle name="40% - Accent5 2 4 2 2 2 2 2 2 2" xfId="55888"/>
    <cellStyle name="40% - Accent5 2 4 2 2 2 2 2 3" xfId="41884"/>
    <cellStyle name="40% - Accent5 2 4 2 2 2 2 3" xfId="20871"/>
    <cellStyle name="40% - Accent5 2 4 2 2 2 2 3 2" xfId="48885"/>
    <cellStyle name="40% - Accent5 2 4 2 2 2 2 4" xfId="34881"/>
    <cellStyle name="40% - Accent5 2 4 2 2 2 3" xfId="10369"/>
    <cellStyle name="40% - Accent5 2 4 2 2 2 3 2" xfId="24373"/>
    <cellStyle name="40% - Accent5 2 4 2 2 2 3 2 2" xfId="52387"/>
    <cellStyle name="40% - Accent5 2 4 2 2 2 3 3" xfId="38383"/>
    <cellStyle name="40% - Accent5 2 4 2 2 2 4" xfId="17370"/>
    <cellStyle name="40% - Accent5 2 4 2 2 2 4 2" xfId="45384"/>
    <cellStyle name="40% - Accent5 2 4 2 2 2 5" xfId="31380"/>
    <cellStyle name="40% - Accent5 2 4 2 2 3" xfId="5111"/>
    <cellStyle name="40% - Accent5 2 4 2 2 3 2" xfId="12118"/>
    <cellStyle name="40% - Accent5 2 4 2 2 3 2 2" xfId="26122"/>
    <cellStyle name="40% - Accent5 2 4 2 2 3 2 2 2" xfId="54136"/>
    <cellStyle name="40% - Accent5 2 4 2 2 3 2 3" xfId="40132"/>
    <cellStyle name="40% - Accent5 2 4 2 2 3 3" xfId="19119"/>
    <cellStyle name="40% - Accent5 2 4 2 2 3 3 2" xfId="47133"/>
    <cellStyle name="40% - Accent5 2 4 2 2 3 4" xfId="33129"/>
    <cellStyle name="40% - Accent5 2 4 2 2 4" xfId="8617"/>
    <cellStyle name="40% - Accent5 2 4 2 2 4 2" xfId="22621"/>
    <cellStyle name="40% - Accent5 2 4 2 2 4 2 2" xfId="50635"/>
    <cellStyle name="40% - Accent5 2 4 2 2 4 3" xfId="36631"/>
    <cellStyle name="40% - Accent5 2 4 2 2 5" xfId="15618"/>
    <cellStyle name="40% - Accent5 2 4 2 2 5 2" xfId="43632"/>
    <cellStyle name="40% - Accent5 2 4 2 2 6" xfId="29628"/>
    <cellStyle name="40% - Accent5 2 4 2 3" xfId="2484"/>
    <cellStyle name="40% - Accent5 2 4 2 3 2" xfId="5988"/>
    <cellStyle name="40% - Accent5 2 4 2 3 2 2" xfId="12995"/>
    <cellStyle name="40% - Accent5 2 4 2 3 2 2 2" xfId="26999"/>
    <cellStyle name="40% - Accent5 2 4 2 3 2 2 2 2" xfId="55013"/>
    <cellStyle name="40% - Accent5 2 4 2 3 2 2 3" xfId="41009"/>
    <cellStyle name="40% - Accent5 2 4 2 3 2 3" xfId="19996"/>
    <cellStyle name="40% - Accent5 2 4 2 3 2 3 2" xfId="48010"/>
    <cellStyle name="40% - Accent5 2 4 2 3 2 4" xfId="34006"/>
    <cellStyle name="40% - Accent5 2 4 2 3 3" xfId="9494"/>
    <cellStyle name="40% - Accent5 2 4 2 3 3 2" xfId="23498"/>
    <cellStyle name="40% - Accent5 2 4 2 3 3 2 2" xfId="51512"/>
    <cellStyle name="40% - Accent5 2 4 2 3 3 3" xfId="37508"/>
    <cellStyle name="40% - Accent5 2 4 2 3 4" xfId="16495"/>
    <cellStyle name="40% - Accent5 2 4 2 3 4 2" xfId="44509"/>
    <cellStyle name="40% - Accent5 2 4 2 3 5" xfId="30505"/>
    <cellStyle name="40% - Accent5 2 4 2 4" xfId="4236"/>
    <cellStyle name="40% - Accent5 2 4 2 4 2" xfId="11243"/>
    <cellStyle name="40% - Accent5 2 4 2 4 2 2" xfId="25247"/>
    <cellStyle name="40% - Accent5 2 4 2 4 2 2 2" xfId="53261"/>
    <cellStyle name="40% - Accent5 2 4 2 4 2 3" xfId="39257"/>
    <cellStyle name="40% - Accent5 2 4 2 4 3" xfId="18244"/>
    <cellStyle name="40% - Accent5 2 4 2 4 3 2" xfId="46258"/>
    <cellStyle name="40% - Accent5 2 4 2 4 4" xfId="32254"/>
    <cellStyle name="40% - Accent5 2 4 2 5" xfId="7742"/>
    <cellStyle name="40% - Accent5 2 4 2 5 2" xfId="21746"/>
    <cellStyle name="40% - Accent5 2 4 2 5 2 2" xfId="49760"/>
    <cellStyle name="40% - Accent5 2 4 2 5 3" xfId="35756"/>
    <cellStyle name="40% - Accent5 2 4 2 6" xfId="14743"/>
    <cellStyle name="40% - Accent5 2 4 2 6 2" xfId="42757"/>
    <cellStyle name="40% - Accent5 2 4 2 7" xfId="28753"/>
    <cellStyle name="40% - Accent5 2 4 3" xfId="1004"/>
    <cellStyle name="40% - Accent5 2 4 3 2" xfId="1882"/>
    <cellStyle name="40% - Accent5 2 4 3 2 2" xfId="3650"/>
    <cellStyle name="40% - Accent5 2 4 3 2 2 2" xfId="7154"/>
    <cellStyle name="40% - Accent5 2 4 3 2 2 2 2" xfId="14161"/>
    <cellStyle name="40% - Accent5 2 4 3 2 2 2 2 2" xfId="28165"/>
    <cellStyle name="40% - Accent5 2 4 3 2 2 2 2 2 2" xfId="56179"/>
    <cellStyle name="40% - Accent5 2 4 3 2 2 2 2 3" xfId="42175"/>
    <cellStyle name="40% - Accent5 2 4 3 2 2 2 3" xfId="21162"/>
    <cellStyle name="40% - Accent5 2 4 3 2 2 2 3 2" xfId="49176"/>
    <cellStyle name="40% - Accent5 2 4 3 2 2 2 4" xfId="35172"/>
    <cellStyle name="40% - Accent5 2 4 3 2 2 3" xfId="10660"/>
    <cellStyle name="40% - Accent5 2 4 3 2 2 3 2" xfId="24664"/>
    <cellStyle name="40% - Accent5 2 4 3 2 2 3 2 2" xfId="52678"/>
    <cellStyle name="40% - Accent5 2 4 3 2 2 3 3" xfId="38674"/>
    <cellStyle name="40% - Accent5 2 4 3 2 2 4" xfId="17661"/>
    <cellStyle name="40% - Accent5 2 4 3 2 2 4 2" xfId="45675"/>
    <cellStyle name="40% - Accent5 2 4 3 2 2 5" xfId="31671"/>
    <cellStyle name="40% - Accent5 2 4 3 2 3" xfId="5402"/>
    <cellStyle name="40% - Accent5 2 4 3 2 3 2" xfId="12409"/>
    <cellStyle name="40% - Accent5 2 4 3 2 3 2 2" xfId="26413"/>
    <cellStyle name="40% - Accent5 2 4 3 2 3 2 2 2" xfId="54427"/>
    <cellStyle name="40% - Accent5 2 4 3 2 3 2 3" xfId="40423"/>
    <cellStyle name="40% - Accent5 2 4 3 2 3 3" xfId="19410"/>
    <cellStyle name="40% - Accent5 2 4 3 2 3 3 2" xfId="47424"/>
    <cellStyle name="40% - Accent5 2 4 3 2 3 4" xfId="33420"/>
    <cellStyle name="40% - Accent5 2 4 3 2 4" xfId="8908"/>
    <cellStyle name="40% - Accent5 2 4 3 2 4 2" xfId="22912"/>
    <cellStyle name="40% - Accent5 2 4 3 2 4 2 2" xfId="50926"/>
    <cellStyle name="40% - Accent5 2 4 3 2 4 3" xfId="36922"/>
    <cellStyle name="40% - Accent5 2 4 3 2 5" xfId="15909"/>
    <cellStyle name="40% - Accent5 2 4 3 2 5 2" xfId="43923"/>
    <cellStyle name="40% - Accent5 2 4 3 2 6" xfId="29919"/>
    <cellStyle name="40% - Accent5 2 4 3 3" xfId="2775"/>
    <cellStyle name="40% - Accent5 2 4 3 3 2" xfId="6279"/>
    <cellStyle name="40% - Accent5 2 4 3 3 2 2" xfId="13286"/>
    <cellStyle name="40% - Accent5 2 4 3 3 2 2 2" xfId="27290"/>
    <cellStyle name="40% - Accent5 2 4 3 3 2 2 2 2" xfId="55304"/>
    <cellStyle name="40% - Accent5 2 4 3 3 2 2 3" xfId="41300"/>
    <cellStyle name="40% - Accent5 2 4 3 3 2 3" xfId="20287"/>
    <cellStyle name="40% - Accent5 2 4 3 3 2 3 2" xfId="48301"/>
    <cellStyle name="40% - Accent5 2 4 3 3 2 4" xfId="34297"/>
    <cellStyle name="40% - Accent5 2 4 3 3 3" xfId="9785"/>
    <cellStyle name="40% - Accent5 2 4 3 3 3 2" xfId="23789"/>
    <cellStyle name="40% - Accent5 2 4 3 3 3 2 2" xfId="51803"/>
    <cellStyle name="40% - Accent5 2 4 3 3 3 3" xfId="37799"/>
    <cellStyle name="40% - Accent5 2 4 3 3 4" xfId="16786"/>
    <cellStyle name="40% - Accent5 2 4 3 3 4 2" xfId="44800"/>
    <cellStyle name="40% - Accent5 2 4 3 3 5" xfId="30796"/>
    <cellStyle name="40% - Accent5 2 4 3 4" xfId="4527"/>
    <cellStyle name="40% - Accent5 2 4 3 4 2" xfId="11534"/>
    <cellStyle name="40% - Accent5 2 4 3 4 2 2" xfId="25538"/>
    <cellStyle name="40% - Accent5 2 4 3 4 2 2 2" xfId="53552"/>
    <cellStyle name="40% - Accent5 2 4 3 4 2 3" xfId="39548"/>
    <cellStyle name="40% - Accent5 2 4 3 4 3" xfId="18535"/>
    <cellStyle name="40% - Accent5 2 4 3 4 3 2" xfId="46549"/>
    <cellStyle name="40% - Accent5 2 4 3 4 4" xfId="32545"/>
    <cellStyle name="40% - Accent5 2 4 3 5" xfId="8033"/>
    <cellStyle name="40% - Accent5 2 4 3 5 2" xfId="22037"/>
    <cellStyle name="40% - Accent5 2 4 3 5 2 2" xfId="50051"/>
    <cellStyle name="40% - Accent5 2 4 3 5 3" xfId="36047"/>
    <cellStyle name="40% - Accent5 2 4 3 6" xfId="15034"/>
    <cellStyle name="40% - Accent5 2 4 3 6 2" xfId="43048"/>
    <cellStyle name="40% - Accent5 2 4 3 7" xfId="29044"/>
    <cellStyle name="40% - Accent5 2 4 4" xfId="1300"/>
    <cellStyle name="40% - Accent5 2 4 4 2" xfId="3068"/>
    <cellStyle name="40% - Accent5 2 4 4 2 2" xfId="6572"/>
    <cellStyle name="40% - Accent5 2 4 4 2 2 2" xfId="13579"/>
    <cellStyle name="40% - Accent5 2 4 4 2 2 2 2" xfId="27583"/>
    <cellStyle name="40% - Accent5 2 4 4 2 2 2 2 2" xfId="55597"/>
    <cellStyle name="40% - Accent5 2 4 4 2 2 2 3" xfId="41593"/>
    <cellStyle name="40% - Accent5 2 4 4 2 2 3" xfId="20580"/>
    <cellStyle name="40% - Accent5 2 4 4 2 2 3 2" xfId="48594"/>
    <cellStyle name="40% - Accent5 2 4 4 2 2 4" xfId="34590"/>
    <cellStyle name="40% - Accent5 2 4 4 2 3" xfId="10078"/>
    <cellStyle name="40% - Accent5 2 4 4 2 3 2" xfId="24082"/>
    <cellStyle name="40% - Accent5 2 4 4 2 3 2 2" xfId="52096"/>
    <cellStyle name="40% - Accent5 2 4 4 2 3 3" xfId="38092"/>
    <cellStyle name="40% - Accent5 2 4 4 2 4" xfId="17079"/>
    <cellStyle name="40% - Accent5 2 4 4 2 4 2" xfId="45093"/>
    <cellStyle name="40% - Accent5 2 4 4 2 5" xfId="31089"/>
    <cellStyle name="40% - Accent5 2 4 4 3" xfId="4820"/>
    <cellStyle name="40% - Accent5 2 4 4 3 2" xfId="11827"/>
    <cellStyle name="40% - Accent5 2 4 4 3 2 2" xfId="25831"/>
    <cellStyle name="40% - Accent5 2 4 4 3 2 2 2" xfId="53845"/>
    <cellStyle name="40% - Accent5 2 4 4 3 2 3" xfId="39841"/>
    <cellStyle name="40% - Accent5 2 4 4 3 3" xfId="18828"/>
    <cellStyle name="40% - Accent5 2 4 4 3 3 2" xfId="46842"/>
    <cellStyle name="40% - Accent5 2 4 4 3 4" xfId="32838"/>
    <cellStyle name="40% - Accent5 2 4 4 4" xfId="8326"/>
    <cellStyle name="40% - Accent5 2 4 4 4 2" xfId="22330"/>
    <cellStyle name="40% - Accent5 2 4 4 4 2 2" xfId="50344"/>
    <cellStyle name="40% - Accent5 2 4 4 4 3" xfId="36340"/>
    <cellStyle name="40% - Accent5 2 4 4 5" xfId="15327"/>
    <cellStyle name="40% - Accent5 2 4 4 5 2" xfId="43341"/>
    <cellStyle name="40% - Accent5 2 4 4 6" xfId="29337"/>
    <cellStyle name="40% - Accent5 2 4 5" xfId="2193"/>
    <cellStyle name="40% - Accent5 2 4 5 2" xfId="5697"/>
    <cellStyle name="40% - Accent5 2 4 5 2 2" xfId="12704"/>
    <cellStyle name="40% - Accent5 2 4 5 2 2 2" xfId="26708"/>
    <cellStyle name="40% - Accent5 2 4 5 2 2 2 2" xfId="54722"/>
    <cellStyle name="40% - Accent5 2 4 5 2 2 3" xfId="40718"/>
    <cellStyle name="40% - Accent5 2 4 5 2 3" xfId="19705"/>
    <cellStyle name="40% - Accent5 2 4 5 2 3 2" xfId="47719"/>
    <cellStyle name="40% - Accent5 2 4 5 2 4" xfId="33715"/>
    <cellStyle name="40% - Accent5 2 4 5 3" xfId="9203"/>
    <cellStyle name="40% - Accent5 2 4 5 3 2" xfId="23207"/>
    <cellStyle name="40% - Accent5 2 4 5 3 2 2" xfId="51221"/>
    <cellStyle name="40% - Accent5 2 4 5 3 3" xfId="37217"/>
    <cellStyle name="40% - Accent5 2 4 5 4" xfId="16204"/>
    <cellStyle name="40% - Accent5 2 4 5 4 2" xfId="44218"/>
    <cellStyle name="40% - Accent5 2 4 5 5" xfId="30214"/>
    <cellStyle name="40% - Accent5 2 4 6" xfId="3945"/>
    <cellStyle name="40% - Accent5 2 4 6 2" xfId="10952"/>
    <cellStyle name="40% - Accent5 2 4 6 2 2" xfId="24956"/>
    <cellStyle name="40% - Accent5 2 4 6 2 2 2" xfId="52970"/>
    <cellStyle name="40% - Accent5 2 4 6 2 3" xfId="38966"/>
    <cellStyle name="40% - Accent5 2 4 6 3" xfId="17953"/>
    <cellStyle name="40% - Accent5 2 4 6 3 2" xfId="45967"/>
    <cellStyle name="40% - Accent5 2 4 6 4" xfId="31963"/>
    <cellStyle name="40% - Accent5 2 4 7" xfId="7451"/>
    <cellStyle name="40% - Accent5 2 4 7 2" xfId="21455"/>
    <cellStyle name="40% - Accent5 2 4 7 2 2" xfId="49469"/>
    <cellStyle name="40% - Accent5 2 4 7 3" xfId="35465"/>
    <cellStyle name="40% - Accent5 2 4 8" xfId="14452"/>
    <cellStyle name="40% - Accent5 2 4 8 2" xfId="42466"/>
    <cellStyle name="40% - Accent5 2 4 9" xfId="28462"/>
    <cellStyle name="40% - Accent5 2 5" xfId="519"/>
    <cellStyle name="40% - Accent5 2 5 2" xfId="1397"/>
    <cellStyle name="40% - Accent5 2 5 2 2" xfId="3165"/>
    <cellStyle name="40% - Accent5 2 5 2 2 2" xfId="6669"/>
    <cellStyle name="40% - Accent5 2 5 2 2 2 2" xfId="13676"/>
    <cellStyle name="40% - Accent5 2 5 2 2 2 2 2" xfId="27680"/>
    <cellStyle name="40% - Accent5 2 5 2 2 2 2 2 2" xfId="55694"/>
    <cellStyle name="40% - Accent5 2 5 2 2 2 2 3" xfId="41690"/>
    <cellStyle name="40% - Accent5 2 5 2 2 2 3" xfId="20677"/>
    <cellStyle name="40% - Accent5 2 5 2 2 2 3 2" xfId="48691"/>
    <cellStyle name="40% - Accent5 2 5 2 2 2 4" xfId="34687"/>
    <cellStyle name="40% - Accent5 2 5 2 2 3" xfId="10175"/>
    <cellStyle name="40% - Accent5 2 5 2 2 3 2" xfId="24179"/>
    <cellStyle name="40% - Accent5 2 5 2 2 3 2 2" xfId="52193"/>
    <cellStyle name="40% - Accent5 2 5 2 2 3 3" xfId="38189"/>
    <cellStyle name="40% - Accent5 2 5 2 2 4" xfId="17176"/>
    <cellStyle name="40% - Accent5 2 5 2 2 4 2" xfId="45190"/>
    <cellStyle name="40% - Accent5 2 5 2 2 5" xfId="31186"/>
    <cellStyle name="40% - Accent5 2 5 2 3" xfId="4917"/>
    <cellStyle name="40% - Accent5 2 5 2 3 2" xfId="11924"/>
    <cellStyle name="40% - Accent5 2 5 2 3 2 2" xfId="25928"/>
    <cellStyle name="40% - Accent5 2 5 2 3 2 2 2" xfId="53942"/>
    <cellStyle name="40% - Accent5 2 5 2 3 2 3" xfId="39938"/>
    <cellStyle name="40% - Accent5 2 5 2 3 3" xfId="18925"/>
    <cellStyle name="40% - Accent5 2 5 2 3 3 2" xfId="46939"/>
    <cellStyle name="40% - Accent5 2 5 2 3 4" xfId="32935"/>
    <cellStyle name="40% - Accent5 2 5 2 4" xfId="8423"/>
    <cellStyle name="40% - Accent5 2 5 2 4 2" xfId="22427"/>
    <cellStyle name="40% - Accent5 2 5 2 4 2 2" xfId="50441"/>
    <cellStyle name="40% - Accent5 2 5 2 4 3" xfId="36437"/>
    <cellStyle name="40% - Accent5 2 5 2 5" xfId="15424"/>
    <cellStyle name="40% - Accent5 2 5 2 5 2" xfId="43438"/>
    <cellStyle name="40% - Accent5 2 5 2 6" xfId="29434"/>
    <cellStyle name="40% - Accent5 2 5 3" xfId="2290"/>
    <cellStyle name="40% - Accent5 2 5 3 2" xfId="5794"/>
    <cellStyle name="40% - Accent5 2 5 3 2 2" xfId="12801"/>
    <cellStyle name="40% - Accent5 2 5 3 2 2 2" xfId="26805"/>
    <cellStyle name="40% - Accent5 2 5 3 2 2 2 2" xfId="54819"/>
    <cellStyle name="40% - Accent5 2 5 3 2 2 3" xfId="40815"/>
    <cellStyle name="40% - Accent5 2 5 3 2 3" xfId="19802"/>
    <cellStyle name="40% - Accent5 2 5 3 2 3 2" xfId="47816"/>
    <cellStyle name="40% - Accent5 2 5 3 2 4" xfId="33812"/>
    <cellStyle name="40% - Accent5 2 5 3 3" xfId="9300"/>
    <cellStyle name="40% - Accent5 2 5 3 3 2" xfId="23304"/>
    <cellStyle name="40% - Accent5 2 5 3 3 2 2" xfId="51318"/>
    <cellStyle name="40% - Accent5 2 5 3 3 3" xfId="37314"/>
    <cellStyle name="40% - Accent5 2 5 3 4" xfId="16301"/>
    <cellStyle name="40% - Accent5 2 5 3 4 2" xfId="44315"/>
    <cellStyle name="40% - Accent5 2 5 3 5" xfId="30311"/>
    <cellStyle name="40% - Accent5 2 5 4" xfId="4042"/>
    <cellStyle name="40% - Accent5 2 5 4 2" xfId="11049"/>
    <cellStyle name="40% - Accent5 2 5 4 2 2" xfId="25053"/>
    <cellStyle name="40% - Accent5 2 5 4 2 2 2" xfId="53067"/>
    <cellStyle name="40% - Accent5 2 5 4 2 3" xfId="39063"/>
    <cellStyle name="40% - Accent5 2 5 4 3" xfId="18050"/>
    <cellStyle name="40% - Accent5 2 5 4 3 2" xfId="46064"/>
    <cellStyle name="40% - Accent5 2 5 4 4" xfId="32060"/>
    <cellStyle name="40% - Accent5 2 5 5" xfId="7548"/>
    <cellStyle name="40% - Accent5 2 5 5 2" xfId="21552"/>
    <cellStyle name="40% - Accent5 2 5 5 2 2" xfId="49566"/>
    <cellStyle name="40% - Accent5 2 5 5 3" xfId="35562"/>
    <cellStyle name="40% - Accent5 2 5 6" xfId="14549"/>
    <cellStyle name="40% - Accent5 2 5 6 2" xfId="42563"/>
    <cellStyle name="40% - Accent5 2 5 7" xfId="28559"/>
    <cellStyle name="40% - Accent5 2 6" xfId="810"/>
    <cellStyle name="40% - Accent5 2 6 2" xfId="1688"/>
    <cellStyle name="40% - Accent5 2 6 2 2" xfId="3456"/>
    <cellStyle name="40% - Accent5 2 6 2 2 2" xfId="6960"/>
    <cellStyle name="40% - Accent5 2 6 2 2 2 2" xfId="13967"/>
    <cellStyle name="40% - Accent5 2 6 2 2 2 2 2" xfId="27971"/>
    <cellStyle name="40% - Accent5 2 6 2 2 2 2 2 2" xfId="55985"/>
    <cellStyle name="40% - Accent5 2 6 2 2 2 2 3" xfId="41981"/>
    <cellStyle name="40% - Accent5 2 6 2 2 2 3" xfId="20968"/>
    <cellStyle name="40% - Accent5 2 6 2 2 2 3 2" xfId="48982"/>
    <cellStyle name="40% - Accent5 2 6 2 2 2 4" xfId="34978"/>
    <cellStyle name="40% - Accent5 2 6 2 2 3" xfId="10466"/>
    <cellStyle name="40% - Accent5 2 6 2 2 3 2" xfId="24470"/>
    <cellStyle name="40% - Accent5 2 6 2 2 3 2 2" xfId="52484"/>
    <cellStyle name="40% - Accent5 2 6 2 2 3 3" xfId="38480"/>
    <cellStyle name="40% - Accent5 2 6 2 2 4" xfId="17467"/>
    <cellStyle name="40% - Accent5 2 6 2 2 4 2" xfId="45481"/>
    <cellStyle name="40% - Accent5 2 6 2 2 5" xfId="31477"/>
    <cellStyle name="40% - Accent5 2 6 2 3" xfId="5208"/>
    <cellStyle name="40% - Accent5 2 6 2 3 2" xfId="12215"/>
    <cellStyle name="40% - Accent5 2 6 2 3 2 2" xfId="26219"/>
    <cellStyle name="40% - Accent5 2 6 2 3 2 2 2" xfId="54233"/>
    <cellStyle name="40% - Accent5 2 6 2 3 2 3" xfId="40229"/>
    <cellStyle name="40% - Accent5 2 6 2 3 3" xfId="19216"/>
    <cellStyle name="40% - Accent5 2 6 2 3 3 2" xfId="47230"/>
    <cellStyle name="40% - Accent5 2 6 2 3 4" xfId="33226"/>
    <cellStyle name="40% - Accent5 2 6 2 4" xfId="8714"/>
    <cellStyle name="40% - Accent5 2 6 2 4 2" xfId="22718"/>
    <cellStyle name="40% - Accent5 2 6 2 4 2 2" xfId="50732"/>
    <cellStyle name="40% - Accent5 2 6 2 4 3" xfId="36728"/>
    <cellStyle name="40% - Accent5 2 6 2 5" xfId="15715"/>
    <cellStyle name="40% - Accent5 2 6 2 5 2" xfId="43729"/>
    <cellStyle name="40% - Accent5 2 6 2 6" xfId="29725"/>
    <cellStyle name="40% - Accent5 2 6 3" xfId="2581"/>
    <cellStyle name="40% - Accent5 2 6 3 2" xfId="6085"/>
    <cellStyle name="40% - Accent5 2 6 3 2 2" xfId="13092"/>
    <cellStyle name="40% - Accent5 2 6 3 2 2 2" xfId="27096"/>
    <cellStyle name="40% - Accent5 2 6 3 2 2 2 2" xfId="55110"/>
    <cellStyle name="40% - Accent5 2 6 3 2 2 3" xfId="41106"/>
    <cellStyle name="40% - Accent5 2 6 3 2 3" xfId="20093"/>
    <cellStyle name="40% - Accent5 2 6 3 2 3 2" xfId="48107"/>
    <cellStyle name="40% - Accent5 2 6 3 2 4" xfId="34103"/>
    <cellStyle name="40% - Accent5 2 6 3 3" xfId="9591"/>
    <cellStyle name="40% - Accent5 2 6 3 3 2" xfId="23595"/>
    <cellStyle name="40% - Accent5 2 6 3 3 2 2" xfId="51609"/>
    <cellStyle name="40% - Accent5 2 6 3 3 3" xfId="37605"/>
    <cellStyle name="40% - Accent5 2 6 3 4" xfId="16592"/>
    <cellStyle name="40% - Accent5 2 6 3 4 2" xfId="44606"/>
    <cellStyle name="40% - Accent5 2 6 3 5" xfId="30602"/>
    <cellStyle name="40% - Accent5 2 6 4" xfId="4333"/>
    <cellStyle name="40% - Accent5 2 6 4 2" xfId="11340"/>
    <cellStyle name="40% - Accent5 2 6 4 2 2" xfId="25344"/>
    <cellStyle name="40% - Accent5 2 6 4 2 2 2" xfId="53358"/>
    <cellStyle name="40% - Accent5 2 6 4 2 3" xfId="39354"/>
    <cellStyle name="40% - Accent5 2 6 4 3" xfId="18341"/>
    <cellStyle name="40% - Accent5 2 6 4 3 2" xfId="46355"/>
    <cellStyle name="40% - Accent5 2 6 4 4" xfId="32351"/>
    <cellStyle name="40% - Accent5 2 6 5" xfId="7839"/>
    <cellStyle name="40% - Accent5 2 6 5 2" xfId="21843"/>
    <cellStyle name="40% - Accent5 2 6 5 2 2" xfId="49857"/>
    <cellStyle name="40% - Accent5 2 6 5 3" xfId="35853"/>
    <cellStyle name="40% - Accent5 2 6 6" xfId="14840"/>
    <cellStyle name="40% - Accent5 2 6 6 2" xfId="42854"/>
    <cellStyle name="40% - Accent5 2 6 7" xfId="28850"/>
    <cellStyle name="40% - Accent5 2 7" xfId="1106"/>
    <cellStyle name="40% - Accent5 2 7 2" xfId="2874"/>
    <cellStyle name="40% - Accent5 2 7 2 2" xfId="6378"/>
    <cellStyle name="40% - Accent5 2 7 2 2 2" xfId="13385"/>
    <cellStyle name="40% - Accent5 2 7 2 2 2 2" xfId="27389"/>
    <cellStyle name="40% - Accent5 2 7 2 2 2 2 2" xfId="55403"/>
    <cellStyle name="40% - Accent5 2 7 2 2 2 3" xfId="41399"/>
    <cellStyle name="40% - Accent5 2 7 2 2 3" xfId="20386"/>
    <cellStyle name="40% - Accent5 2 7 2 2 3 2" xfId="48400"/>
    <cellStyle name="40% - Accent5 2 7 2 2 4" xfId="34396"/>
    <cellStyle name="40% - Accent5 2 7 2 3" xfId="9884"/>
    <cellStyle name="40% - Accent5 2 7 2 3 2" xfId="23888"/>
    <cellStyle name="40% - Accent5 2 7 2 3 2 2" xfId="51902"/>
    <cellStyle name="40% - Accent5 2 7 2 3 3" xfId="37898"/>
    <cellStyle name="40% - Accent5 2 7 2 4" xfId="16885"/>
    <cellStyle name="40% - Accent5 2 7 2 4 2" xfId="44899"/>
    <cellStyle name="40% - Accent5 2 7 2 5" xfId="30895"/>
    <cellStyle name="40% - Accent5 2 7 3" xfId="4626"/>
    <cellStyle name="40% - Accent5 2 7 3 2" xfId="11633"/>
    <cellStyle name="40% - Accent5 2 7 3 2 2" xfId="25637"/>
    <cellStyle name="40% - Accent5 2 7 3 2 2 2" xfId="53651"/>
    <cellStyle name="40% - Accent5 2 7 3 2 3" xfId="39647"/>
    <cellStyle name="40% - Accent5 2 7 3 3" xfId="18634"/>
    <cellStyle name="40% - Accent5 2 7 3 3 2" xfId="46648"/>
    <cellStyle name="40% - Accent5 2 7 3 4" xfId="32644"/>
    <cellStyle name="40% - Accent5 2 7 4" xfId="8132"/>
    <cellStyle name="40% - Accent5 2 7 4 2" xfId="22136"/>
    <cellStyle name="40% - Accent5 2 7 4 2 2" xfId="50150"/>
    <cellStyle name="40% - Accent5 2 7 4 3" xfId="36146"/>
    <cellStyle name="40% - Accent5 2 7 5" xfId="15133"/>
    <cellStyle name="40% - Accent5 2 7 5 2" xfId="43147"/>
    <cellStyle name="40% - Accent5 2 7 6" xfId="29143"/>
    <cellStyle name="40% - Accent5 2 8" xfId="1963"/>
    <cellStyle name="40% - Accent5 2 8 2" xfId="5482"/>
    <cellStyle name="40% - Accent5 2 8 2 2" xfId="12489"/>
    <cellStyle name="40% - Accent5 2 8 2 2 2" xfId="26493"/>
    <cellStyle name="40% - Accent5 2 8 2 2 2 2" xfId="54507"/>
    <cellStyle name="40% - Accent5 2 8 2 2 3" xfId="40503"/>
    <cellStyle name="40% - Accent5 2 8 2 3" xfId="19490"/>
    <cellStyle name="40% - Accent5 2 8 2 3 2" xfId="47504"/>
    <cellStyle name="40% - Accent5 2 8 2 4" xfId="33500"/>
    <cellStyle name="40% - Accent5 2 8 3" xfId="8988"/>
    <cellStyle name="40% - Accent5 2 8 3 2" xfId="22992"/>
    <cellStyle name="40% - Accent5 2 8 3 2 2" xfId="51006"/>
    <cellStyle name="40% - Accent5 2 8 3 3" xfId="37002"/>
    <cellStyle name="40% - Accent5 2 8 4" xfId="15989"/>
    <cellStyle name="40% - Accent5 2 8 4 2" xfId="44003"/>
    <cellStyle name="40% - Accent5 2 8 5" xfId="29999"/>
    <cellStyle name="40% - Accent5 2 9" xfId="3751"/>
    <cellStyle name="40% - Accent5 2 9 2" xfId="10758"/>
    <cellStyle name="40% - Accent5 2 9 2 2" xfId="24762"/>
    <cellStyle name="40% - Accent5 2 9 2 2 2" xfId="52776"/>
    <cellStyle name="40% - Accent5 2 9 2 3" xfId="38772"/>
    <cellStyle name="40% - Accent5 2 9 3" xfId="17759"/>
    <cellStyle name="40% - Accent5 2 9 3 2" xfId="45773"/>
    <cellStyle name="40% - Accent5 2 9 4" xfId="31769"/>
    <cellStyle name="40% - Accent5 3" xfId="177"/>
    <cellStyle name="40% - Accent5 3 10" xfId="7241"/>
    <cellStyle name="40% - Accent5 3 10 2" xfId="21245"/>
    <cellStyle name="40% - Accent5 3 10 2 2" xfId="49259"/>
    <cellStyle name="40% - Accent5 3 10 3" xfId="35255"/>
    <cellStyle name="40% - Accent5 3 11" xfId="14242"/>
    <cellStyle name="40% - Accent5 3 11 2" xfId="42256"/>
    <cellStyle name="40% - Accent5 3 12" xfId="28252"/>
    <cellStyle name="40% - Accent5 3 13" xfId="56375"/>
    <cellStyle name="40% - Accent5 3 2" xfId="233"/>
    <cellStyle name="40% - Accent5 3 2 10" xfId="14291"/>
    <cellStyle name="40% - Accent5 3 2 10 2" xfId="42305"/>
    <cellStyle name="40% - Accent5 3 2 11" xfId="28301"/>
    <cellStyle name="40% - Accent5 3 2 2" xfId="358"/>
    <cellStyle name="40% - Accent5 3 2 2 2" xfId="649"/>
    <cellStyle name="40% - Accent5 3 2 2 2 2" xfId="1527"/>
    <cellStyle name="40% - Accent5 3 2 2 2 2 2" xfId="3295"/>
    <cellStyle name="40% - Accent5 3 2 2 2 2 2 2" xfId="6799"/>
    <cellStyle name="40% - Accent5 3 2 2 2 2 2 2 2" xfId="13806"/>
    <cellStyle name="40% - Accent5 3 2 2 2 2 2 2 2 2" xfId="27810"/>
    <cellStyle name="40% - Accent5 3 2 2 2 2 2 2 2 2 2" xfId="55824"/>
    <cellStyle name="40% - Accent5 3 2 2 2 2 2 2 2 3" xfId="41820"/>
    <cellStyle name="40% - Accent5 3 2 2 2 2 2 2 3" xfId="20807"/>
    <cellStyle name="40% - Accent5 3 2 2 2 2 2 2 3 2" xfId="48821"/>
    <cellStyle name="40% - Accent5 3 2 2 2 2 2 2 4" xfId="34817"/>
    <cellStyle name="40% - Accent5 3 2 2 2 2 2 3" xfId="10305"/>
    <cellStyle name="40% - Accent5 3 2 2 2 2 2 3 2" xfId="24309"/>
    <cellStyle name="40% - Accent5 3 2 2 2 2 2 3 2 2" xfId="52323"/>
    <cellStyle name="40% - Accent5 3 2 2 2 2 2 3 3" xfId="38319"/>
    <cellStyle name="40% - Accent5 3 2 2 2 2 2 4" xfId="17306"/>
    <cellStyle name="40% - Accent5 3 2 2 2 2 2 4 2" xfId="45320"/>
    <cellStyle name="40% - Accent5 3 2 2 2 2 2 5" xfId="31316"/>
    <cellStyle name="40% - Accent5 3 2 2 2 2 3" xfId="5047"/>
    <cellStyle name="40% - Accent5 3 2 2 2 2 3 2" xfId="12054"/>
    <cellStyle name="40% - Accent5 3 2 2 2 2 3 2 2" xfId="26058"/>
    <cellStyle name="40% - Accent5 3 2 2 2 2 3 2 2 2" xfId="54072"/>
    <cellStyle name="40% - Accent5 3 2 2 2 2 3 2 3" xfId="40068"/>
    <cellStyle name="40% - Accent5 3 2 2 2 2 3 3" xfId="19055"/>
    <cellStyle name="40% - Accent5 3 2 2 2 2 3 3 2" xfId="47069"/>
    <cellStyle name="40% - Accent5 3 2 2 2 2 3 4" xfId="33065"/>
    <cellStyle name="40% - Accent5 3 2 2 2 2 4" xfId="8553"/>
    <cellStyle name="40% - Accent5 3 2 2 2 2 4 2" xfId="22557"/>
    <cellStyle name="40% - Accent5 3 2 2 2 2 4 2 2" xfId="50571"/>
    <cellStyle name="40% - Accent5 3 2 2 2 2 4 3" xfId="36567"/>
    <cellStyle name="40% - Accent5 3 2 2 2 2 5" xfId="15554"/>
    <cellStyle name="40% - Accent5 3 2 2 2 2 5 2" xfId="43568"/>
    <cellStyle name="40% - Accent5 3 2 2 2 2 6" xfId="29564"/>
    <cellStyle name="40% - Accent5 3 2 2 2 3" xfId="2420"/>
    <cellStyle name="40% - Accent5 3 2 2 2 3 2" xfId="5924"/>
    <cellStyle name="40% - Accent5 3 2 2 2 3 2 2" xfId="12931"/>
    <cellStyle name="40% - Accent5 3 2 2 2 3 2 2 2" xfId="26935"/>
    <cellStyle name="40% - Accent5 3 2 2 2 3 2 2 2 2" xfId="54949"/>
    <cellStyle name="40% - Accent5 3 2 2 2 3 2 2 3" xfId="40945"/>
    <cellStyle name="40% - Accent5 3 2 2 2 3 2 3" xfId="19932"/>
    <cellStyle name="40% - Accent5 3 2 2 2 3 2 3 2" xfId="47946"/>
    <cellStyle name="40% - Accent5 3 2 2 2 3 2 4" xfId="33942"/>
    <cellStyle name="40% - Accent5 3 2 2 2 3 3" xfId="9430"/>
    <cellStyle name="40% - Accent5 3 2 2 2 3 3 2" xfId="23434"/>
    <cellStyle name="40% - Accent5 3 2 2 2 3 3 2 2" xfId="51448"/>
    <cellStyle name="40% - Accent5 3 2 2 2 3 3 3" xfId="37444"/>
    <cellStyle name="40% - Accent5 3 2 2 2 3 4" xfId="16431"/>
    <cellStyle name="40% - Accent5 3 2 2 2 3 4 2" xfId="44445"/>
    <cellStyle name="40% - Accent5 3 2 2 2 3 5" xfId="30441"/>
    <cellStyle name="40% - Accent5 3 2 2 2 4" xfId="4172"/>
    <cellStyle name="40% - Accent5 3 2 2 2 4 2" xfId="11179"/>
    <cellStyle name="40% - Accent5 3 2 2 2 4 2 2" xfId="25183"/>
    <cellStyle name="40% - Accent5 3 2 2 2 4 2 2 2" xfId="53197"/>
    <cellStyle name="40% - Accent5 3 2 2 2 4 2 3" xfId="39193"/>
    <cellStyle name="40% - Accent5 3 2 2 2 4 3" xfId="18180"/>
    <cellStyle name="40% - Accent5 3 2 2 2 4 3 2" xfId="46194"/>
    <cellStyle name="40% - Accent5 3 2 2 2 4 4" xfId="32190"/>
    <cellStyle name="40% - Accent5 3 2 2 2 5" xfId="7678"/>
    <cellStyle name="40% - Accent5 3 2 2 2 5 2" xfId="21682"/>
    <cellStyle name="40% - Accent5 3 2 2 2 5 2 2" xfId="49696"/>
    <cellStyle name="40% - Accent5 3 2 2 2 5 3" xfId="35692"/>
    <cellStyle name="40% - Accent5 3 2 2 2 6" xfId="14679"/>
    <cellStyle name="40% - Accent5 3 2 2 2 6 2" xfId="42693"/>
    <cellStyle name="40% - Accent5 3 2 2 2 7" xfId="28689"/>
    <cellStyle name="40% - Accent5 3 2 2 3" xfId="940"/>
    <cellStyle name="40% - Accent5 3 2 2 3 2" xfId="1818"/>
    <cellStyle name="40% - Accent5 3 2 2 3 2 2" xfId="3586"/>
    <cellStyle name="40% - Accent5 3 2 2 3 2 2 2" xfId="7090"/>
    <cellStyle name="40% - Accent5 3 2 2 3 2 2 2 2" xfId="14097"/>
    <cellStyle name="40% - Accent5 3 2 2 3 2 2 2 2 2" xfId="28101"/>
    <cellStyle name="40% - Accent5 3 2 2 3 2 2 2 2 2 2" xfId="56115"/>
    <cellStyle name="40% - Accent5 3 2 2 3 2 2 2 2 3" xfId="42111"/>
    <cellStyle name="40% - Accent5 3 2 2 3 2 2 2 3" xfId="21098"/>
    <cellStyle name="40% - Accent5 3 2 2 3 2 2 2 3 2" xfId="49112"/>
    <cellStyle name="40% - Accent5 3 2 2 3 2 2 2 4" xfId="35108"/>
    <cellStyle name="40% - Accent5 3 2 2 3 2 2 3" xfId="10596"/>
    <cellStyle name="40% - Accent5 3 2 2 3 2 2 3 2" xfId="24600"/>
    <cellStyle name="40% - Accent5 3 2 2 3 2 2 3 2 2" xfId="52614"/>
    <cellStyle name="40% - Accent5 3 2 2 3 2 2 3 3" xfId="38610"/>
    <cellStyle name="40% - Accent5 3 2 2 3 2 2 4" xfId="17597"/>
    <cellStyle name="40% - Accent5 3 2 2 3 2 2 4 2" xfId="45611"/>
    <cellStyle name="40% - Accent5 3 2 2 3 2 2 5" xfId="31607"/>
    <cellStyle name="40% - Accent5 3 2 2 3 2 3" xfId="5338"/>
    <cellStyle name="40% - Accent5 3 2 2 3 2 3 2" xfId="12345"/>
    <cellStyle name="40% - Accent5 3 2 2 3 2 3 2 2" xfId="26349"/>
    <cellStyle name="40% - Accent5 3 2 2 3 2 3 2 2 2" xfId="54363"/>
    <cellStyle name="40% - Accent5 3 2 2 3 2 3 2 3" xfId="40359"/>
    <cellStyle name="40% - Accent5 3 2 2 3 2 3 3" xfId="19346"/>
    <cellStyle name="40% - Accent5 3 2 2 3 2 3 3 2" xfId="47360"/>
    <cellStyle name="40% - Accent5 3 2 2 3 2 3 4" xfId="33356"/>
    <cellStyle name="40% - Accent5 3 2 2 3 2 4" xfId="8844"/>
    <cellStyle name="40% - Accent5 3 2 2 3 2 4 2" xfId="22848"/>
    <cellStyle name="40% - Accent5 3 2 2 3 2 4 2 2" xfId="50862"/>
    <cellStyle name="40% - Accent5 3 2 2 3 2 4 3" xfId="36858"/>
    <cellStyle name="40% - Accent5 3 2 2 3 2 5" xfId="15845"/>
    <cellStyle name="40% - Accent5 3 2 2 3 2 5 2" xfId="43859"/>
    <cellStyle name="40% - Accent5 3 2 2 3 2 6" xfId="29855"/>
    <cellStyle name="40% - Accent5 3 2 2 3 3" xfId="2711"/>
    <cellStyle name="40% - Accent5 3 2 2 3 3 2" xfId="6215"/>
    <cellStyle name="40% - Accent5 3 2 2 3 3 2 2" xfId="13222"/>
    <cellStyle name="40% - Accent5 3 2 2 3 3 2 2 2" xfId="27226"/>
    <cellStyle name="40% - Accent5 3 2 2 3 3 2 2 2 2" xfId="55240"/>
    <cellStyle name="40% - Accent5 3 2 2 3 3 2 2 3" xfId="41236"/>
    <cellStyle name="40% - Accent5 3 2 2 3 3 2 3" xfId="20223"/>
    <cellStyle name="40% - Accent5 3 2 2 3 3 2 3 2" xfId="48237"/>
    <cellStyle name="40% - Accent5 3 2 2 3 3 2 4" xfId="34233"/>
    <cellStyle name="40% - Accent5 3 2 2 3 3 3" xfId="9721"/>
    <cellStyle name="40% - Accent5 3 2 2 3 3 3 2" xfId="23725"/>
    <cellStyle name="40% - Accent5 3 2 2 3 3 3 2 2" xfId="51739"/>
    <cellStyle name="40% - Accent5 3 2 2 3 3 3 3" xfId="37735"/>
    <cellStyle name="40% - Accent5 3 2 2 3 3 4" xfId="16722"/>
    <cellStyle name="40% - Accent5 3 2 2 3 3 4 2" xfId="44736"/>
    <cellStyle name="40% - Accent5 3 2 2 3 3 5" xfId="30732"/>
    <cellStyle name="40% - Accent5 3 2 2 3 4" xfId="4463"/>
    <cellStyle name="40% - Accent5 3 2 2 3 4 2" xfId="11470"/>
    <cellStyle name="40% - Accent5 3 2 2 3 4 2 2" xfId="25474"/>
    <cellStyle name="40% - Accent5 3 2 2 3 4 2 2 2" xfId="53488"/>
    <cellStyle name="40% - Accent5 3 2 2 3 4 2 3" xfId="39484"/>
    <cellStyle name="40% - Accent5 3 2 2 3 4 3" xfId="18471"/>
    <cellStyle name="40% - Accent5 3 2 2 3 4 3 2" xfId="46485"/>
    <cellStyle name="40% - Accent5 3 2 2 3 4 4" xfId="32481"/>
    <cellStyle name="40% - Accent5 3 2 2 3 5" xfId="7969"/>
    <cellStyle name="40% - Accent5 3 2 2 3 5 2" xfId="21973"/>
    <cellStyle name="40% - Accent5 3 2 2 3 5 2 2" xfId="49987"/>
    <cellStyle name="40% - Accent5 3 2 2 3 5 3" xfId="35983"/>
    <cellStyle name="40% - Accent5 3 2 2 3 6" xfId="14970"/>
    <cellStyle name="40% - Accent5 3 2 2 3 6 2" xfId="42984"/>
    <cellStyle name="40% - Accent5 3 2 2 3 7" xfId="28980"/>
    <cellStyle name="40% - Accent5 3 2 2 4" xfId="1236"/>
    <cellStyle name="40% - Accent5 3 2 2 4 2" xfId="3004"/>
    <cellStyle name="40% - Accent5 3 2 2 4 2 2" xfId="6508"/>
    <cellStyle name="40% - Accent5 3 2 2 4 2 2 2" xfId="13515"/>
    <cellStyle name="40% - Accent5 3 2 2 4 2 2 2 2" xfId="27519"/>
    <cellStyle name="40% - Accent5 3 2 2 4 2 2 2 2 2" xfId="55533"/>
    <cellStyle name="40% - Accent5 3 2 2 4 2 2 2 3" xfId="41529"/>
    <cellStyle name="40% - Accent5 3 2 2 4 2 2 3" xfId="20516"/>
    <cellStyle name="40% - Accent5 3 2 2 4 2 2 3 2" xfId="48530"/>
    <cellStyle name="40% - Accent5 3 2 2 4 2 2 4" xfId="34526"/>
    <cellStyle name="40% - Accent5 3 2 2 4 2 3" xfId="10014"/>
    <cellStyle name="40% - Accent5 3 2 2 4 2 3 2" xfId="24018"/>
    <cellStyle name="40% - Accent5 3 2 2 4 2 3 2 2" xfId="52032"/>
    <cellStyle name="40% - Accent5 3 2 2 4 2 3 3" xfId="38028"/>
    <cellStyle name="40% - Accent5 3 2 2 4 2 4" xfId="17015"/>
    <cellStyle name="40% - Accent5 3 2 2 4 2 4 2" xfId="45029"/>
    <cellStyle name="40% - Accent5 3 2 2 4 2 5" xfId="31025"/>
    <cellStyle name="40% - Accent5 3 2 2 4 3" xfId="4756"/>
    <cellStyle name="40% - Accent5 3 2 2 4 3 2" xfId="11763"/>
    <cellStyle name="40% - Accent5 3 2 2 4 3 2 2" xfId="25767"/>
    <cellStyle name="40% - Accent5 3 2 2 4 3 2 2 2" xfId="53781"/>
    <cellStyle name="40% - Accent5 3 2 2 4 3 2 3" xfId="39777"/>
    <cellStyle name="40% - Accent5 3 2 2 4 3 3" xfId="18764"/>
    <cellStyle name="40% - Accent5 3 2 2 4 3 3 2" xfId="46778"/>
    <cellStyle name="40% - Accent5 3 2 2 4 3 4" xfId="32774"/>
    <cellStyle name="40% - Accent5 3 2 2 4 4" xfId="8262"/>
    <cellStyle name="40% - Accent5 3 2 2 4 4 2" xfId="22266"/>
    <cellStyle name="40% - Accent5 3 2 2 4 4 2 2" xfId="50280"/>
    <cellStyle name="40% - Accent5 3 2 2 4 4 3" xfId="36276"/>
    <cellStyle name="40% - Accent5 3 2 2 4 5" xfId="15263"/>
    <cellStyle name="40% - Accent5 3 2 2 4 5 2" xfId="43277"/>
    <cellStyle name="40% - Accent5 3 2 2 4 6" xfId="29273"/>
    <cellStyle name="40% - Accent5 3 2 2 5" xfId="2129"/>
    <cellStyle name="40% - Accent5 3 2 2 5 2" xfId="5633"/>
    <cellStyle name="40% - Accent5 3 2 2 5 2 2" xfId="12640"/>
    <cellStyle name="40% - Accent5 3 2 2 5 2 2 2" xfId="26644"/>
    <cellStyle name="40% - Accent5 3 2 2 5 2 2 2 2" xfId="54658"/>
    <cellStyle name="40% - Accent5 3 2 2 5 2 2 3" xfId="40654"/>
    <cellStyle name="40% - Accent5 3 2 2 5 2 3" xfId="19641"/>
    <cellStyle name="40% - Accent5 3 2 2 5 2 3 2" xfId="47655"/>
    <cellStyle name="40% - Accent5 3 2 2 5 2 4" xfId="33651"/>
    <cellStyle name="40% - Accent5 3 2 2 5 3" xfId="9139"/>
    <cellStyle name="40% - Accent5 3 2 2 5 3 2" xfId="23143"/>
    <cellStyle name="40% - Accent5 3 2 2 5 3 2 2" xfId="51157"/>
    <cellStyle name="40% - Accent5 3 2 2 5 3 3" xfId="37153"/>
    <cellStyle name="40% - Accent5 3 2 2 5 4" xfId="16140"/>
    <cellStyle name="40% - Accent5 3 2 2 5 4 2" xfId="44154"/>
    <cellStyle name="40% - Accent5 3 2 2 5 5" xfId="30150"/>
    <cellStyle name="40% - Accent5 3 2 2 6" xfId="3881"/>
    <cellStyle name="40% - Accent5 3 2 2 6 2" xfId="10888"/>
    <cellStyle name="40% - Accent5 3 2 2 6 2 2" xfId="24892"/>
    <cellStyle name="40% - Accent5 3 2 2 6 2 2 2" xfId="52906"/>
    <cellStyle name="40% - Accent5 3 2 2 6 2 3" xfId="38902"/>
    <cellStyle name="40% - Accent5 3 2 2 6 3" xfId="17889"/>
    <cellStyle name="40% - Accent5 3 2 2 6 3 2" xfId="45903"/>
    <cellStyle name="40% - Accent5 3 2 2 6 4" xfId="31899"/>
    <cellStyle name="40% - Accent5 3 2 2 7" xfId="7387"/>
    <cellStyle name="40% - Accent5 3 2 2 7 2" xfId="21391"/>
    <cellStyle name="40% - Accent5 3 2 2 7 2 2" xfId="49405"/>
    <cellStyle name="40% - Accent5 3 2 2 7 3" xfId="35401"/>
    <cellStyle name="40% - Accent5 3 2 2 8" xfId="14388"/>
    <cellStyle name="40% - Accent5 3 2 2 8 2" xfId="42402"/>
    <cellStyle name="40% - Accent5 3 2 2 9" xfId="28398"/>
    <cellStyle name="40% - Accent5 3 2 3" xfId="455"/>
    <cellStyle name="40% - Accent5 3 2 3 2" xfId="746"/>
    <cellStyle name="40% - Accent5 3 2 3 2 2" xfId="1624"/>
    <cellStyle name="40% - Accent5 3 2 3 2 2 2" xfId="3392"/>
    <cellStyle name="40% - Accent5 3 2 3 2 2 2 2" xfId="6896"/>
    <cellStyle name="40% - Accent5 3 2 3 2 2 2 2 2" xfId="13903"/>
    <cellStyle name="40% - Accent5 3 2 3 2 2 2 2 2 2" xfId="27907"/>
    <cellStyle name="40% - Accent5 3 2 3 2 2 2 2 2 2 2" xfId="55921"/>
    <cellStyle name="40% - Accent5 3 2 3 2 2 2 2 2 3" xfId="41917"/>
    <cellStyle name="40% - Accent5 3 2 3 2 2 2 2 3" xfId="20904"/>
    <cellStyle name="40% - Accent5 3 2 3 2 2 2 2 3 2" xfId="48918"/>
    <cellStyle name="40% - Accent5 3 2 3 2 2 2 2 4" xfId="34914"/>
    <cellStyle name="40% - Accent5 3 2 3 2 2 2 3" xfId="10402"/>
    <cellStyle name="40% - Accent5 3 2 3 2 2 2 3 2" xfId="24406"/>
    <cellStyle name="40% - Accent5 3 2 3 2 2 2 3 2 2" xfId="52420"/>
    <cellStyle name="40% - Accent5 3 2 3 2 2 2 3 3" xfId="38416"/>
    <cellStyle name="40% - Accent5 3 2 3 2 2 2 4" xfId="17403"/>
    <cellStyle name="40% - Accent5 3 2 3 2 2 2 4 2" xfId="45417"/>
    <cellStyle name="40% - Accent5 3 2 3 2 2 2 5" xfId="31413"/>
    <cellStyle name="40% - Accent5 3 2 3 2 2 3" xfId="5144"/>
    <cellStyle name="40% - Accent5 3 2 3 2 2 3 2" xfId="12151"/>
    <cellStyle name="40% - Accent5 3 2 3 2 2 3 2 2" xfId="26155"/>
    <cellStyle name="40% - Accent5 3 2 3 2 2 3 2 2 2" xfId="54169"/>
    <cellStyle name="40% - Accent5 3 2 3 2 2 3 2 3" xfId="40165"/>
    <cellStyle name="40% - Accent5 3 2 3 2 2 3 3" xfId="19152"/>
    <cellStyle name="40% - Accent5 3 2 3 2 2 3 3 2" xfId="47166"/>
    <cellStyle name="40% - Accent5 3 2 3 2 2 3 4" xfId="33162"/>
    <cellStyle name="40% - Accent5 3 2 3 2 2 4" xfId="8650"/>
    <cellStyle name="40% - Accent5 3 2 3 2 2 4 2" xfId="22654"/>
    <cellStyle name="40% - Accent5 3 2 3 2 2 4 2 2" xfId="50668"/>
    <cellStyle name="40% - Accent5 3 2 3 2 2 4 3" xfId="36664"/>
    <cellStyle name="40% - Accent5 3 2 3 2 2 5" xfId="15651"/>
    <cellStyle name="40% - Accent5 3 2 3 2 2 5 2" xfId="43665"/>
    <cellStyle name="40% - Accent5 3 2 3 2 2 6" xfId="29661"/>
    <cellStyle name="40% - Accent5 3 2 3 2 3" xfId="2517"/>
    <cellStyle name="40% - Accent5 3 2 3 2 3 2" xfId="6021"/>
    <cellStyle name="40% - Accent5 3 2 3 2 3 2 2" xfId="13028"/>
    <cellStyle name="40% - Accent5 3 2 3 2 3 2 2 2" xfId="27032"/>
    <cellStyle name="40% - Accent5 3 2 3 2 3 2 2 2 2" xfId="55046"/>
    <cellStyle name="40% - Accent5 3 2 3 2 3 2 2 3" xfId="41042"/>
    <cellStyle name="40% - Accent5 3 2 3 2 3 2 3" xfId="20029"/>
    <cellStyle name="40% - Accent5 3 2 3 2 3 2 3 2" xfId="48043"/>
    <cellStyle name="40% - Accent5 3 2 3 2 3 2 4" xfId="34039"/>
    <cellStyle name="40% - Accent5 3 2 3 2 3 3" xfId="9527"/>
    <cellStyle name="40% - Accent5 3 2 3 2 3 3 2" xfId="23531"/>
    <cellStyle name="40% - Accent5 3 2 3 2 3 3 2 2" xfId="51545"/>
    <cellStyle name="40% - Accent5 3 2 3 2 3 3 3" xfId="37541"/>
    <cellStyle name="40% - Accent5 3 2 3 2 3 4" xfId="16528"/>
    <cellStyle name="40% - Accent5 3 2 3 2 3 4 2" xfId="44542"/>
    <cellStyle name="40% - Accent5 3 2 3 2 3 5" xfId="30538"/>
    <cellStyle name="40% - Accent5 3 2 3 2 4" xfId="4269"/>
    <cellStyle name="40% - Accent5 3 2 3 2 4 2" xfId="11276"/>
    <cellStyle name="40% - Accent5 3 2 3 2 4 2 2" xfId="25280"/>
    <cellStyle name="40% - Accent5 3 2 3 2 4 2 2 2" xfId="53294"/>
    <cellStyle name="40% - Accent5 3 2 3 2 4 2 3" xfId="39290"/>
    <cellStyle name="40% - Accent5 3 2 3 2 4 3" xfId="18277"/>
    <cellStyle name="40% - Accent5 3 2 3 2 4 3 2" xfId="46291"/>
    <cellStyle name="40% - Accent5 3 2 3 2 4 4" xfId="32287"/>
    <cellStyle name="40% - Accent5 3 2 3 2 5" xfId="7775"/>
    <cellStyle name="40% - Accent5 3 2 3 2 5 2" xfId="21779"/>
    <cellStyle name="40% - Accent5 3 2 3 2 5 2 2" xfId="49793"/>
    <cellStyle name="40% - Accent5 3 2 3 2 5 3" xfId="35789"/>
    <cellStyle name="40% - Accent5 3 2 3 2 6" xfId="14776"/>
    <cellStyle name="40% - Accent5 3 2 3 2 6 2" xfId="42790"/>
    <cellStyle name="40% - Accent5 3 2 3 2 7" xfId="28786"/>
    <cellStyle name="40% - Accent5 3 2 3 3" xfId="1037"/>
    <cellStyle name="40% - Accent5 3 2 3 3 2" xfId="1915"/>
    <cellStyle name="40% - Accent5 3 2 3 3 2 2" xfId="3683"/>
    <cellStyle name="40% - Accent5 3 2 3 3 2 2 2" xfId="7187"/>
    <cellStyle name="40% - Accent5 3 2 3 3 2 2 2 2" xfId="14194"/>
    <cellStyle name="40% - Accent5 3 2 3 3 2 2 2 2 2" xfId="28198"/>
    <cellStyle name="40% - Accent5 3 2 3 3 2 2 2 2 2 2" xfId="56212"/>
    <cellStyle name="40% - Accent5 3 2 3 3 2 2 2 2 3" xfId="42208"/>
    <cellStyle name="40% - Accent5 3 2 3 3 2 2 2 3" xfId="21195"/>
    <cellStyle name="40% - Accent5 3 2 3 3 2 2 2 3 2" xfId="49209"/>
    <cellStyle name="40% - Accent5 3 2 3 3 2 2 2 4" xfId="35205"/>
    <cellStyle name="40% - Accent5 3 2 3 3 2 2 3" xfId="10693"/>
    <cellStyle name="40% - Accent5 3 2 3 3 2 2 3 2" xfId="24697"/>
    <cellStyle name="40% - Accent5 3 2 3 3 2 2 3 2 2" xfId="52711"/>
    <cellStyle name="40% - Accent5 3 2 3 3 2 2 3 3" xfId="38707"/>
    <cellStyle name="40% - Accent5 3 2 3 3 2 2 4" xfId="17694"/>
    <cellStyle name="40% - Accent5 3 2 3 3 2 2 4 2" xfId="45708"/>
    <cellStyle name="40% - Accent5 3 2 3 3 2 2 5" xfId="31704"/>
    <cellStyle name="40% - Accent5 3 2 3 3 2 3" xfId="5435"/>
    <cellStyle name="40% - Accent5 3 2 3 3 2 3 2" xfId="12442"/>
    <cellStyle name="40% - Accent5 3 2 3 3 2 3 2 2" xfId="26446"/>
    <cellStyle name="40% - Accent5 3 2 3 3 2 3 2 2 2" xfId="54460"/>
    <cellStyle name="40% - Accent5 3 2 3 3 2 3 2 3" xfId="40456"/>
    <cellStyle name="40% - Accent5 3 2 3 3 2 3 3" xfId="19443"/>
    <cellStyle name="40% - Accent5 3 2 3 3 2 3 3 2" xfId="47457"/>
    <cellStyle name="40% - Accent5 3 2 3 3 2 3 4" xfId="33453"/>
    <cellStyle name="40% - Accent5 3 2 3 3 2 4" xfId="8941"/>
    <cellStyle name="40% - Accent5 3 2 3 3 2 4 2" xfId="22945"/>
    <cellStyle name="40% - Accent5 3 2 3 3 2 4 2 2" xfId="50959"/>
    <cellStyle name="40% - Accent5 3 2 3 3 2 4 3" xfId="36955"/>
    <cellStyle name="40% - Accent5 3 2 3 3 2 5" xfId="15942"/>
    <cellStyle name="40% - Accent5 3 2 3 3 2 5 2" xfId="43956"/>
    <cellStyle name="40% - Accent5 3 2 3 3 2 6" xfId="29952"/>
    <cellStyle name="40% - Accent5 3 2 3 3 3" xfId="2808"/>
    <cellStyle name="40% - Accent5 3 2 3 3 3 2" xfId="6312"/>
    <cellStyle name="40% - Accent5 3 2 3 3 3 2 2" xfId="13319"/>
    <cellStyle name="40% - Accent5 3 2 3 3 3 2 2 2" xfId="27323"/>
    <cellStyle name="40% - Accent5 3 2 3 3 3 2 2 2 2" xfId="55337"/>
    <cellStyle name="40% - Accent5 3 2 3 3 3 2 2 3" xfId="41333"/>
    <cellStyle name="40% - Accent5 3 2 3 3 3 2 3" xfId="20320"/>
    <cellStyle name="40% - Accent5 3 2 3 3 3 2 3 2" xfId="48334"/>
    <cellStyle name="40% - Accent5 3 2 3 3 3 2 4" xfId="34330"/>
    <cellStyle name="40% - Accent5 3 2 3 3 3 3" xfId="9818"/>
    <cellStyle name="40% - Accent5 3 2 3 3 3 3 2" xfId="23822"/>
    <cellStyle name="40% - Accent5 3 2 3 3 3 3 2 2" xfId="51836"/>
    <cellStyle name="40% - Accent5 3 2 3 3 3 3 3" xfId="37832"/>
    <cellStyle name="40% - Accent5 3 2 3 3 3 4" xfId="16819"/>
    <cellStyle name="40% - Accent5 3 2 3 3 3 4 2" xfId="44833"/>
    <cellStyle name="40% - Accent5 3 2 3 3 3 5" xfId="30829"/>
    <cellStyle name="40% - Accent5 3 2 3 3 4" xfId="4560"/>
    <cellStyle name="40% - Accent5 3 2 3 3 4 2" xfId="11567"/>
    <cellStyle name="40% - Accent5 3 2 3 3 4 2 2" xfId="25571"/>
    <cellStyle name="40% - Accent5 3 2 3 3 4 2 2 2" xfId="53585"/>
    <cellStyle name="40% - Accent5 3 2 3 3 4 2 3" xfId="39581"/>
    <cellStyle name="40% - Accent5 3 2 3 3 4 3" xfId="18568"/>
    <cellStyle name="40% - Accent5 3 2 3 3 4 3 2" xfId="46582"/>
    <cellStyle name="40% - Accent5 3 2 3 3 4 4" xfId="32578"/>
    <cellStyle name="40% - Accent5 3 2 3 3 5" xfId="8066"/>
    <cellStyle name="40% - Accent5 3 2 3 3 5 2" xfId="22070"/>
    <cellStyle name="40% - Accent5 3 2 3 3 5 2 2" xfId="50084"/>
    <cellStyle name="40% - Accent5 3 2 3 3 5 3" xfId="36080"/>
    <cellStyle name="40% - Accent5 3 2 3 3 6" xfId="15067"/>
    <cellStyle name="40% - Accent5 3 2 3 3 6 2" xfId="43081"/>
    <cellStyle name="40% - Accent5 3 2 3 3 7" xfId="29077"/>
    <cellStyle name="40% - Accent5 3 2 3 4" xfId="1333"/>
    <cellStyle name="40% - Accent5 3 2 3 4 2" xfId="3101"/>
    <cellStyle name="40% - Accent5 3 2 3 4 2 2" xfId="6605"/>
    <cellStyle name="40% - Accent5 3 2 3 4 2 2 2" xfId="13612"/>
    <cellStyle name="40% - Accent5 3 2 3 4 2 2 2 2" xfId="27616"/>
    <cellStyle name="40% - Accent5 3 2 3 4 2 2 2 2 2" xfId="55630"/>
    <cellStyle name="40% - Accent5 3 2 3 4 2 2 2 3" xfId="41626"/>
    <cellStyle name="40% - Accent5 3 2 3 4 2 2 3" xfId="20613"/>
    <cellStyle name="40% - Accent5 3 2 3 4 2 2 3 2" xfId="48627"/>
    <cellStyle name="40% - Accent5 3 2 3 4 2 2 4" xfId="34623"/>
    <cellStyle name="40% - Accent5 3 2 3 4 2 3" xfId="10111"/>
    <cellStyle name="40% - Accent5 3 2 3 4 2 3 2" xfId="24115"/>
    <cellStyle name="40% - Accent5 3 2 3 4 2 3 2 2" xfId="52129"/>
    <cellStyle name="40% - Accent5 3 2 3 4 2 3 3" xfId="38125"/>
    <cellStyle name="40% - Accent5 3 2 3 4 2 4" xfId="17112"/>
    <cellStyle name="40% - Accent5 3 2 3 4 2 4 2" xfId="45126"/>
    <cellStyle name="40% - Accent5 3 2 3 4 2 5" xfId="31122"/>
    <cellStyle name="40% - Accent5 3 2 3 4 3" xfId="4853"/>
    <cellStyle name="40% - Accent5 3 2 3 4 3 2" xfId="11860"/>
    <cellStyle name="40% - Accent5 3 2 3 4 3 2 2" xfId="25864"/>
    <cellStyle name="40% - Accent5 3 2 3 4 3 2 2 2" xfId="53878"/>
    <cellStyle name="40% - Accent5 3 2 3 4 3 2 3" xfId="39874"/>
    <cellStyle name="40% - Accent5 3 2 3 4 3 3" xfId="18861"/>
    <cellStyle name="40% - Accent5 3 2 3 4 3 3 2" xfId="46875"/>
    <cellStyle name="40% - Accent5 3 2 3 4 3 4" xfId="32871"/>
    <cellStyle name="40% - Accent5 3 2 3 4 4" xfId="8359"/>
    <cellStyle name="40% - Accent5 3 2 3 4 4 2" xfId="22363"/>
    <cellStyle name="40% - Accent5 3 2 3 4 4 2 2" xfId="50377"/>
    <cellStyle name="40% - Accent5 3 2 3 4 4 3" xfId="36373"/>
    <cellStyle name="40% - Accent5 3 2 3 4 5" xfId="15360"/>
    <cellStyle name="40% - Accent5 3 2 3 4 5 2" xfId="43374"/>
    <cellStyle name="40% - Accent5 3 2 3 4 6" xfId="29370"/>
    <cellStyle name="40% - Accent5 3 2 3 5" xfId="2226"/>
    <cellStyle name="40% - Accent5 3 2 3 5 2" xfId="5730"/>
    <cellStyle name="40% - Accent5 3 2 3 5 2 2" xfId="12737"/>
    <cellStyle name="40% - Accent5 3 2 3 5 2 2 2" xfId="26741"/>
    <cellStyle name="40% - Accent5 3 2 3 5 2 2 2 2" xfId="54755"/>
    <cellStyle name="40% - Accent5 3 2 3 5 2 2 3" xfId="40751"/>
    <cellStyle name="40% - Accent5 3 2 3 5 2 3" xfId="19738"/>
    <cellStyle name="40% - Accent5 3 2 3 5 2 3 2" xfId="47752"/>
    <cellStyle name="40% - Accent5 3 2 3 5 2 4" xfId="33748"/>
    <cellStyle name="40% - Accent5 3 2 3 5 3" xfId="9236"/>
    <cellStyle name="40% - Accent5 3 2 3 5 3 2" xfId="23240"/>
    <cellStyle name="40% - Accent5 3 2 3 5 3 2 2" xfId="51254"/>
    <cellStyle name="40% - Accent5 3 2 3 5 3 3" xfId="37250"/>
    <cellStyle name="40% - Accent5 3 2 3 5 4" xfId="16237"/>
    <cellStyle name="40% - Accent5 3 2 3 5 4 2" xfId="44251"/>
    <cellStyle name="40% - Accent5 3 2 3 5 5" xfId="30247"/>
    <cellStyle name="40% - Accent5 3 2 3 6" xfId="3978"/>
    <cellStyle name="40% - Accent5 3 2 3 6 2" xfId="10985"/>
    <cellStyle name="40% - Accent5 3 2 3 6 2 2" xfId="24989"/>
    <cellStyle name="40% - Accent5 3 2 3 6 2 2 2" xfId="53003"/>
    <cellStyle name="40% - Accent5 3 2 3 6 2 3" xfId="38999"/>
    <cellStyle name="40% - Accent5 3 2 3 6 3" xfId="17986"/>
    <cellStyle name="40% - Accent5 3 2 3 6 3 2" xfId="46000"/>
    <cellStyle name="40% - Accent5 3 2 3 6 4" xfId="31996"/>
    <cellStyle name="40% - Accent5 3 2 3 7" xfId="7484"/>
    <cellStyle name="40% - Accent5 3 2 3 7 2" xfId="21488"/>
    <cellStyle name="40% - Accent5 3 2 3 7 2 2" xfId="49502"/>
    <cellStyle name="40% - Accent5 3 2 3 7 3" xfId="35498"/>
    <cellStyle name="40% - Accent5 3 2 3 8" xfId="14485"/>
    <cellStyle name="40% - Accent5 3 2 3 8 2" xfId="42499"/>
    <cellStyle name="40% - Accent5 3 2 3 9" xfId="28495"/>
    <cellStyle name="40% - Accent5 3 2 4" xfId="552"/>
    <cellStyle name="40% - Accent5 3 2 4 2" xfId="1430"/>
    <cellStyle name="40% - Accent5 3 2 4 2 2" xfId="3198"/>
    <cellStyle name="40% - Accent5 3 2 4 2 2 2" xfId="6702"/>
    <cellStyle name="40% - Accent5 3 2 4 2 2 2 2" xfId="13709"/>
    <cellStyle name="40% - Accent5 3 2 4 2 2 2 2 2" xfId="27713"/>
    <cellStyle name="40% - Accent5 3 2 4 2 2 2 2 2 2" xfId="55727"/>
    <cellStyle name="40% - Accent5 3 2 4 2 2 2 2 3" xfId="41723"/>
    <cellStyle name="40% - Accent5 3 2 4 2 2 2 3" xfId="20710"/>
    <cellStyle name="40% - Accent5 3 2 4 2 2 2 3 2" xfId="48724"/>
    <cellStyle name="40% - Accent5 3 2 4 2 2 2 4" xfId="34720"/>
    <cellStyle name="40% - Accent5 3 2 4 2 2 3" xfId="10208"/>
    <cellStyle name="40% - Accent5 3 2 4 2 2 3 2" xfId="24212"/>
    <cellStyle name="40% - Accent5 3 2 4 2 2 3 2 2" xfId="52226"/>
    <cellStyle name="40% - Accent5 3 2 4 2 2 3 3" xfId="38222"/>
    <cellStyle name="40% - Accent5 3 2 4 2 2 4" xfId="17209"/>
    <cellStyle name="40% - Accent5 3 2 4 2 2 4 2" xfId="45223"/>
    <cellStyle name="40% - Accent5 3 2 4 2 2 5" xfId="31219"/>
    <cellStyle name="40% - Accent5 3 2 4 2 3" xfId="4950"/>
    <cellStyle name="40% - Accent5 3 2 4 2 3 2" xfId="11957"/>
    <cellStyle name="40% - Accent5 3 2 4 2 3 2 2" xfId="25961"/>
    <cellStyle name="40% - Accent5 3 2 4 2 3 2 2 2" xfId="53975"/>
    <cellStyle name="40% - Accent5 3 2 4 2 3 2 3" xfId="39971"/>
    <cellStyle name="40% - Accent5 3 2 4 2 3 3" xfId="18958"/>
    <cellStyle name="40% - Accent5 3 2 4 2 3 3 2" xfId="46972"/>
    <cellStyle name="40% - Accent5 3 2 4 2 3 4" xfId="32968"/>
    <cellStyle name="40% - Accent5 3 2 4 2 4" xfId="8456"/>
    <cellStyle name="40% - Accent5 3 2 4 2 4 2" xfId="22460"/>
    <cellStyle name="40% - Accent5 3 2 4 2 4 2 2" xfId="50474"/>
    <cellStyle name="40% - Accent5 3 2 4 2 4 3" xfId="36470"/>
    <cellStyle name="40% - Accent5 3 2 4 2 5" xfId="15457"/>
    <cellStyle name="40% - Accent5 3 2 4 2 5 2" xfId="43471"/>
    <cellStyle name="40% - Accent5 3 2 4 2 6" xfId="29467"/>
    <cellStyle name="40% - Accent5 3 2 4 3" xfId="2323"/>
    <cellStyle name="40% - Accent5 3 2 4 3 2" xfId="5827"/>
    <cellStyle name="40% - Accent5 3 2 4 3 2 2" xfId="12834"/>
    <cellStyle name="40% - Accent5 3 2 4 3 2 2 2" xfId="26838"/>
    <cellStyle name="40% - Accent5 3 2 4 3 2 2 2 2" xfId="54852"/>
    <cellStyle name="40% - Accent5 3 2 4 3 2 2 3" xfId="40848"/>
    <cellStyle name="40% - Accent5 3 2 4 3 2 3" xfId="19835"/>
    <cellStyle name="40% - Accent5 3 2 4 3 2 3 2" xfId="47849"/>
    <cellStyle name="40% - Accent5 3 2 4 3 2 4" xfId="33845"/>
    <cellStyle name="40% - Accent5 3 2 4 3 3" xfId="9333"/>
    <cellStyle name="40% - Accent5 3 2 4 3 3 2" xfId="23337"/>
    <cellStyle name="40% - Accent5 3 2 4 3 3 2 2" xfId="51351"/>
    <cellStyle name="40% - Accent5 3 2 4 3 3 3" xfId="37347"/>
    <cellStyle name="40% - Accent5 3 2 4 3 4" xfId="16334"/>
    <cellStyle name="40% - Accent5 3 2 4 3 4 2" xfId="44348"/>
    <cellStyle name="40% - Accent5 3 2 4 3 5" xfId="30344"/>
    <cellStyle name="40% - Accent5 3 2 4 4" xfId="4075"/>
    <cellStyle name="40% - Accent5 3 2 4 4 2" xfId="11082"/>
    <cellStyle name="40% - Accent5 3 2 4 4 2 2" xfId="25086"/>
    <cellStyle name="40% - Accent5 3 2 4 4 2 2 2" xfId="53100"/>
    <cellStyle name="40% - Accent5 3 2 4 4 2 3" xfId="39096"/>
    <cellStyle name="40% - Accent5 3 2 4 4 3" xfId="18083"/>
    <cellStyle name="40% - Accent5 3 2 4 4 3 2" xfId="46097"/>
    <cellStyle name="40% - Accent5 3 2 4 4 4" xfId="32093"/>
    <cellStyle name="40% - Accent5 3 2 4 5" xfId="7581"/>
    <cellStyle name="40% - Accent5 3 2 4 5 2" xfId="21585"/>
    <cellStyle name="40% - Accent5 3 2 4 5 2 2" xfId="49599"/>
    <cellStyle name="40% - Accent5 3 2 4 5 3" xfId="35595"/>
    <cellStyle name="40% - Accent5 3 2 4 6" xfId="14582"/>
    <cellStyle name="40% - Accent5 3 2 4 6 2" xfId="42596"/>
    <cellStyle name="40% - Accent5 3 2 4 7" xfId="28592"/>
    <cellStyle name="40% - Accent5 3 2 5" xfId="843"/>
    <cellStyle name="40% - Accent5 3 2 5 2" xfId="1721"/>
    <cellStyle name="40% - Accent5 3 2 5 2 2" xfId="3489"/>
    <cellStyle name="40% - Accent5 3 2 5 2 2 2" xfId="6993"/>
    <cellStyle name="40% - Accent5 3 2 5 2 2 2 2" xfId="14000"/>
    <cellStyle name="40% - Accent5 3 2 5 2 2 2 2 2" xfId="28004"/>
    <cellStyle name="40% - Accent5 3 2 5 2 2 2 2 2 2" xfId="56018"/>
    <cellStyle name="40% - Accent5 3 2 5 2 2 2 2 3" xfId="42014"/>
    <cellStyle name="40% - Accent5 3 2 5 2 2 2 3" xfId="21001"/>
    <cellStyle name="40% - Accent5 3 2 5 2 2 2 3 2" xfId="49015"/>
    <cellStyle name="40% - Accent5 3 2 5 2 2 2 4" xfId="35011"/>
    <cellStyle name="40% - Accent5 3 2 5 2 2 3" xfId="10499"/>
    <cellStyle name="40% - Accent5 3 2 5 2 2 3 2" xfId="24503"/>
    <cellStyle name="40% - Accent5 3 2 5 2 2 3 2 2" xfId="52517"/>
    <cellStyle name="40% - Accent5 3 2 5 2 2 3 3" xfId="38513"/>
    <cellStyle name="40% - Accent5 3 2 5 2 2 4" xfId="17500"/>
    <cellStyle name="40% - Accent5 3 2 5 2 2 4 2" xfId="45514"/>
    <cellStyle name="40% - Accent5 3 2 5 2 2 5" xfId="31510"/>
    <cellStyle name="40% - Accent5 3 2 5 2 3" xfId="5241"/>
    <cellStyle name="40% - Accent5 3 2 5 2 3 2" xfId="12248"/>
    <cellStyle name="40% - Accent5 3 2 5 2 3 2 2" xfId="26252"/>
    <cellStyle name="40% - Accent5 3 2 5 2 3 2 2 2" xfId="54266"/>
    <cellStyle name="40% - Accent5 3 2 5 2 3 2 3" xfId="40262"/>
    <cellStyle name="40% - Accent5 3 2 5 2 3 3" xfId="19249"/>
    <cellStyle name="40% - Accent5 3 2 5 2 3 3 2" xfId="47263"/>
    <cellStyle name="40% - Accent5 3 2 5 2 3 4" xfId="33259"/>
    <cellStyle name="40% - Accent5 3 2 5 2 4" xfId="8747"/>
    <cellStyle name="40% - Accent5 3 2 5 2 4 2" xfId="22751"/>
    <cellStyle name="40% - Accent5 3 2 5 2 4 2 2" xfId="50765"/>
    <cellStyle name="40% - Accent5 3 2 5 2 4 3" xfId="36761"/>
    <cellStyle name="40% - Accent5 3 2 5 2 5" xfId="15748"/>
    <cellStyle name="40% - Accent5 3 2 5 2 5 2" xfId="43762"/>
    <cellStyle name="40% - Accent5 3 2 5 2 6" xfId="29758"/>
    <cellStyle name="40% - Accent5 3 2 5 3" xfId="2614"/>
    <cellStyle name="40% - Accent5 3 2 5 3 2" xfId="6118"/>
    <cellStyle name="40% - Accent5 3 2 5 3 2 2" xfId="13125"/>
    <cellStyle name="40% - Accent5 3 2 5 3 2 2 2" xfId="27129"/>
    <cellStyle name="40% - Accent5 3 2 5 3 2 2 2 2" xfId="55143"/>
    <cellStyle name="40% - Accent5 3 2 5 3 2 2 3" xfId="41139"/>
    <cellStyle name="40% - Accent5 3 2 5 3 2 3" xfId="20126"/>
    <cellStyle name="40% - Accent5 3 2 5 3 2 3 2" xfId="48140"/>
    <cellStyle name="40% - Accent5 3 2 5 3 2 4" xfId="34136"/>
    <cellStyle name="40% - Accent5 3 2 5 3 3" xfId="9624"/>
    <cellStyle name="40% - Accent5 3 2 5 3 3 2" xfId="23628"/>
    <cellStyle name="40% - Accent5 3 2 5 3 3 2 2" xfId="51642"/>
    <cellStyle name="40% - Accent5 3 2 5 3 3 3" xfId="37638"/>
    <cellStyle name="40% - Accent5 3 2 5 3 4" xfId="16625"/>
    <cellStyle name="40% - Accent5 3 2 5 3 4 2" xfId="44639"/>
    <cellStyle name="40% - Accent5 3 2 5 3 5" xfId="30635"/>
    <cellStyle name="40% - Accent5 3 2 5 4" xfId="4366"/>
    <cellStyle name="40% - Accent5 3 2 5 4 2" xfId="11373"/>
    <cellStyle name="40% - Accent5 3 2 5 4 2 2" xfId="25377"/>
    <cellStyle name="40% - Accent5 3 2 5 4 2 2 2" xfId="53391"/>
    <cellStyle name="40% - Accent5 3 2 5 4 2 3" xfId="39387"/>
    <cellStyle name="40% - Accent5 3 2 5 4 3" xfId="18374"/>
    <cellStyle name="40% - Accent5 3 2 5 4 3 2" xfId="46388"/>
    <cellStyle name="40% - Accent5 3 2 5 4 4" xfId="32384"/>
    <cellStyle name="40% - Accent5 3 2 5 5" xfId="7872"/>
    <cellStyle name="40% - Accent5 3 2 5 5 2" xfId="21876"/>
    <cellStyle name="40% - Accent5 3 2 5 5 2 2" xfId="49890"/>
    <cellStyle name="40% - Accent5 3 2 5 5 3" xfId="35886"/>
    <cellStyle name="40% - Accent5 3 2 5 6" xfId="14873"/>
    <cellStyle name="40% - Accent5 3 2 5 6 2" xfId="42887"/>
    <cellStyle name="40% - Accent5 3 2 5 7" xfId="28883"/>
    <cellStyle name="40% - Accent5 3 2 6" xfId="1139"/>
    <cellStyle name="40% - Accent5 3 2 6 2" xfId="2907"/>
    <cellStyle name="40% - Accent5 3 2 6 2 2" xfId="6411"/>
    <cellStyle name="40% - Accent5 3 2 6 2 2 2" xfId="13418"/>
    <cellStyle name="40% - Accent5 3 2 6 2 2 2 2" xfId="27422"/>
    <cellStyle name="40% - Accent5 3 2 6 2 2 2 2 2" xfId="55436"/>
    <cellStyle name="40% - Accent5 3 2 6 2 2 2 3" xfId="41432"/>
    <cellStyle name="40% - Accent5 3 2 6 2 2 3" xfId="20419"/>
    <cellStyle name="40% - Accent5 3 2 6 2 2 3 2" xfId="48433"/>
    <cellStyle name="40% - Accent5 3 2 6 2 2 4" xfId="34429"/>
    <cellStyle name="40% - Accent5 3 2 6 2 3" xfId="9917"/>
    <cellStyle name="40% - Accent5 3 2 6 2 3 2" xfId="23921"/>
    <cellStyle name="40% - Accent5 3 2 6 2 3 2 2" xfId="51935"/>
    <cellStyle name="40% - Accent5 3 2 6 2 3 3" xfId="37931"/>
    <cellStyle name="40% - Accent5 3 2 6 2 4" xfId="16918"/>
    <cellStyle name="40% - Accent5 3 2 6 2 4 2" xfId="44932"/>
    <cellStyle name="40% - Accent5 3 2 6 2 5" xfId="30928"/>
    <cellStyle name="40% - Accent5 3 2 6 3" xfId="4659"/>
    <cellStyle name="40% - Accent5 3 2 6 3 2" xfId="11666"/>
    <cellStyle name="40% - Accent5 3 2 6 3 2 2" xfId="25670"/>
    <cellStyle name="40% - Accent5 3 2 6 3 2 2 2" xfId="53684"/>
    <cellStyle name="40% - Accent5 3 2 6 3 2 3" xfId="39680"/>
    <cellStyle name="40% - Accent5 3 2 6 3 3" xfId="18667"/>
    <cellStyle name="40% - Accent5 3 2 6 3 3 2" xfId="46681"/>
    <cellStyle name="40% - Accent5 3 2 6 3 4" xfId="32677"/>
    <cellStyle name="40% - Accent5 3 2 6 4" xfId="8165"/>
    <cellStyle name="40% - Accent5 3 2 6 4 2" xfId="22169"/>
    <cellStyle name="40% - Accent5 3 2 6 4 2 2" xfId="50183"/>
    <cellStyle name="40% - Accent5 3 2 6 4 3" xfId="36179"/>
    <cellStyle name="40% - Accent5 3 2 6 5" xfId="15166"/>
    <cellStyle name="40% - Accent5 3 2 6 5 2" xfId="43180"/>
    <cellStyle name="40% - Accent5 3 2 6 6" xfId="29176"/>
    <cellStyle name="40% - Accent5 3 2 7" xfId="2028"/>
    <cellStyle name="40% - Accent5 3 2 7 2" xfId="5536"/>
    <cellStyle name="40% - Accent5 3 2 7 2 2" xfId="12543"/>
    <cellStyle name="40% - Accent5 3 2 7 2 2 2" xfId="26547"/>
    <cellStyle name="40% - Accent5 3 2 7 2 2 2 2" xfId="54561"/>
    <cellStyle name="40% - Accent5 3 2 7 2 2 3" xfId="40557"/>
    <cellStyle name="40% - Accent5 3 2 7 2 3" xfId="19544"/>
    <cellStyle name="40% - Accent5 3 2 7 2 3 2" xfId="47558"/>
    <cellStyle name="40% - Accent5 3 2 7 2 4" xfId="33554"/>
    <cellStyle name="40% - Accent5 3 2 7 3" xfId="9042"/>
    <cellStyle name="40% - Accent5 3 2 7 3 2" xfId="23046"/>
    <cellStyle name="40% - Accent5 3 2 7 3 2 2" xfId="51060"/>
    <cellStyle name="40% - Accent5 3 2 7 3 3" xfId="37056"/>
    <cellStyle name="40% - Accent5 3 2 7 4" xfId="16043"/>
    <cellStyle name="40% - Accent5 3 2 7 4 2" xfId="44057"/>
    <cellStyle name="40% - Accent5 3 2 7 5" xfId="30053"/>
    <cellStyle name="40% - Accent5 3 2 8" xfId="3784"/>
    <cellStyle name="40% - Accent5 3 2 8 2" xfId="10791"/>
    <cellStyle name="40% - Accent5 3 2 8 2 2" xfId="24795"/>
    <cellStyle name="40% - Accent5 3 2 8 2 2 2" xfId="52809"/>
    <cellStyle name="40% - Accent5 3 2 8 2 3" xfId="38805"/>
    <cellStyle name="40% - Accent5 3 2 8 3" xfId="17792"/>
    <cellStyle name="40% - Accent5 3 2 8 3 2" xfId="45806"/>
    <cellStyle name="40% - Accent5 3 2 8 4" xfId="31802"/>
    <cellStyle name="40% - Accent5 3 2 9" xfId="7290"/>
    <cellStyle name="40% - Accent5 3 2 9 2" xfId="21294"/>
    <cellStyle name="40% - Accent5 3 2 9 2 2" xfId="49308"/>
    <cellStyle name="40% - Accent5 3 2 9 3" xfId="35304"/>
    <cellStyle name="40% - Accent5 3 3" xfId="307"/>
    <cellStyle name="40% - Accent5 3 3 2" xfId="600"/>
    <cellStyle name="40% - Accent5 3 3 2 2" xfId="1478"/>
    <cellStyle name="40% - Accent5 3 3 2 2 2" xfId="3246"/>
    <cellStyle name="40% - Accent5 3 3 2 2 2 2" xfId="6750"/>
    <cellStyle name="40% - Accent5 3 3 2 2 2 2 2" xfId="13757"/>
    <cellStyle name="40% - Accent5 3 3 2 2 2 2 2 2" xfId="27761"/>
    <cellStyle name="40% - Accent5 3 3 2 2 2 2 2 2 2" xfId="55775"/>
    <cellStyle name="40% - Accent5 3 3 2 2 2 2 2 3" xfId="41771"/>
    <cellStyle name="40% - Accent5 3 3 2 2 2 2 3" xfId="20758"/>
    <cellStyle name="40% - Accent5 3 3 2 2 2 2 3 2" xfId="48772"/>
    <cellStyle name="40% - Accent5 3 3 2 2 2 2 4" xfId="34768"/>
    <cellStyle name="40% - Accent5 3 3 2 2 2 3" xfId="10256"/>
    <cellStyle name="40% - Accent5 3 3 2 2 2 3 2" xfId="24260"/>
    <cellStyle name="40% - Accent5 3 3 2 2 2 3 2 2" xfId="52274"/>
    <cellStyle name="40% - Accent5 3 3 2 2 2 3 3" xfId="38270"/>
    <cellStyle name="40% - Accent5 3 3 2 2 2 4" xfId="17257"/>
    <cellStyle name="40% - Accent5 3 3 2 2 2 4 2" xfId="45271"/>
    <cellStyle name="40% - Accent5 3 3 2 2 2 5" xfId="31267"/>
    <cellStyle name="40% - Accent5 3 3 2 2 3" xfId="4998"/>
    <cellStyle name="40% - Accent5 3 3 2 2 3 2" xfId="12005"/>
    <cellStyle name="40% - Accent5 3 3 2 2 3 2 2" xfId="26009"/>
    <cellStyle name="40% - Accent5 3 3 2 2 3 2 2 2" xfId="54023"/>
    <cellStyle name="40% - Accent5 3 3 2 2 3 2 3" xfId="40019"/>
    <cellStyle name="40% - Accent5 3 3 2 2 3 3" xfId="19006"/>
    <cellStyle name="40% - Accent5 3 3 2 2 3 3 2" xfId="47020"/>
    <cellStyle name="40% - Accent5 3 3 2 2 3 4" xfId="33016"/>
    <cellStyle name="40% - Accent5 3 3 2 2 4" xfId="8504"/>
    <cellStyle name="40% - Accent5 3 3 2 2 4 2" xfId="22508"/>
    <cellStyle name="40% - Accent5 3 3 2 2 4 2 2" xfId="50522"/>
    <cellStyle name="40% - Accent5 3 3 2 2 4 3" xfId="36518"/>
    <cellStyle name="40% - Accent5 3 3 2 2 5" xfId="15505"/>
    <cellStyle name="40% - Accent5 3 3 2 2 5 2" xfId="43519"/>
    <cellStyle name="40% - Accent5 3 3 2 2 6" xfId="29515"/>
    <cellStyle name="40% - Accent5 3 3 2 3" xfId="2371"/>
    <cellStyle name="40% - Accent5 3 3 2 3 2" xfId="5875"/>
    <cellStyle name="40% - Accent5 3 3 2 3 2 2" xfId="12882"/>
    <cellStyle name="40% - Accent5 3 3 2 3 2 2 2" xfId="26886"/>
    <cellStyle name="40% - Accent5 3 3 2 3 2 2 2 2" xfId="54900"/>
    <cellStyle name="40% - Accent5 3 3 2 3 2 2 3" xfId="40896"/>
    <cellStyle name="40% - Accent5 3 3 2 3 2 3" xfId="19883"/>
    <cellStyle name="40% - Accent5 3 3 2 3 2 3 2" xfId="47897"/>
    <cellStyle name="40% - Accent5 3 3 2 3 2 4" xfId="33893"/>
    <cellStyle name="40% - Accent5 3 3 2 3 3" xfId="9381"/>
    <cellStyle name="40% - Accent5 3 3 2 3 3 2" xfId="23385"/>
    <cellStyle name="40% - Accent5 3 3 2 3 3 2 2" xfId="51399"/>
    <cellStyle name="40% - Accent5 3 3 2 3 3 3" xfId="37395"/>
    <cellStyle name="40% - Accent5 3 3 2 3 4" xfId="16382"/>
    <cellStyle name="40% - Accent5 3 3 2 3 4 2" xfId="44396"/>
    <cellStyle name="40% - Accent5 3 3 2 3 5" xfId="30392"/>
    <cellStyle name="40% - Accent5 3 3 2 4" xfId="4123"/>
    <cellStyle name="40% - Accent5 3 3 2 4 2" xfId="11130"/>
    <cellStyle name="40% - Accent5 3 3 2 4 2 2" xfId="25134"/>
    <cellStyle name="40% - Accent5 3 3 2 4 2 2 2" xfId="53148"/>
    <cellStyle name="40% - Accent5 3 3 2 4 2 3" xfId="39144"/>
    <cellStyle name="40% - Accent5 3 3 2 4 3" xfId="18131"/>
    <cellStyle name="40% - Accent5 3 3 2 4 3 2" xfId="46145"/>
    <cellStyle name="40% - Accent5 3 3 2 4 4" xfId="32141"/>
    <cellStyle name="40% - Accent5 3 3 2 5" xfId="7629"/>
    <cellStyle name="40% - Accent5 3 3 2 5 2" xfId="21633"/>
    <cellStyle name="40% - Accent5 3 3 2 5 2 2" xfId="49647"/>
    <cellStyle name="40% - Accent5 3 3 2 5 3" xfId="35643"/>
    <cellStyle name="40% - Accent5 3 3 2 6" xfId="14630"/>
    <cellStyle name="40% - Accent5 3 3 2 6 2" xfId="42644"/>
    <cellStyle name="40% - Accent5 3 3 2 7" xfId="28640"/>
    <cellStyle name="40% - Accent5 3 3 3" xfId="891"/>
    <cellStyle name="40% - Accent5 3 3 3 2" xfId="1769"/>
    <cellStyle name="40% - Accent5 3 3 3 2 2" xfId="3537"/>
    <cellStyle name="40% - Accent5 3 3 3 2 2 2" xfId="7041"/>
    <cellStyle name="40% - Accent5 3 3 3 2 2 2 2" xfId="14048"/>
    <cellStyle name="40% - Accent5 3 3 3 2 2 2 2 2" xfId="28052"/>
    <cellStyle name="40% - Accent5 3 3 3 2 2 2 2 2 2" xfId="56066"/>
    <cellStyle name="40% - Accent5 3 3 3 2 2 2 2 3" xfId="42062"/>
    <cellStyle name="40% - Accent5 3 3 3 2 2 2 3" xfId="21049"/>
    <cellStyle name="40% - Accent5 3 3 3 2 2 2 3 2" xfId="49063"/>
    <cellStyle name="40% - Accent5 3 3 3 2 2 2 4" xfId="35059"/>
    <cellStyle name="40% - Accent5 3 3 3 2 2 3" xfId="10547"/>
    <cellStyle name="40% - Accent5 3 3 3 2 2 3 2" xfId="24551"/>
    <cellStyle name="40% - Accent5 3 3 3 2 2 3 2 2" xfId="52565"/>
    <cellStyle name="40% - Accent5 3 3 3 2 2 3 3" xfId="38561"/>
    <cellStyle name="40% - Accent5 3 3 3 2 2 4" xfId="17548"/>
    <cellStyle name="40% - Accent5 3 3 3 2 2 4 2" xfId="45562"/>
    <cellStyle name="40% - Accent5 3 3 3 2 2 5" xfId="31558"/>
    <cellStyle name="40% - Accent5 3 3 3 2 3" xfId="5289"/>
    <cellStyle name="40% - Accent5 3 3 3 2 3 2" xfId="12296"/>
    <cellStyle name="40% - Accent5 3 3 3 2 3 2 2" xfId="26300"/>
    <cellStyle name="40% - Accent5 3 3 3 2 3 2 2 2" xfId="54314"/>
    <cellStyle name="40% - Accent5 3 3 3 2 3 2 3" xfId="40310"/>
    <cellStyle name="40% - Accent5 3 3 3 2 3 3" xfId="19297"/>
    <cellStyle name="40% - Accent5 3 3 3 2 3 3 2" xfId="47311"/>
    <cellStyle name="40% - Accent5 3 3 3 2 3 4" xfId="33307"/>
    <cellStyle name="40% - Accent5 3 3 3 2 4" xfId="8795"/>
    <cellStyle name="40% - Accent5 3 3 3 2 4 2" xfId="22799"/>
    <cellStyle name="40% - Accent5 3 3 3 2 4 2 2" xfId="50813"/>
    <cellStyle name="40% - Accent5 3 3 3 2 4 3" xfId="36809"/>
    <cellStyle name="40% - Accent5 3 3 3 2 5" xfId="15796"/>
    <cellStyle name="40% - Accent5 3 3 3 2 5 2" xfId="43810"/>
    <cellStyle name="40% - Accent5 3 3 3 2 6" xfId="29806"/>
    <cellStyle name="40% - Accent5 3 3 3 3" xfId="2662"/>
    <cellStyle name="40% - Accent5 3 3 3 3 2" xfId="6166"/>
    <cellStyle name="40% - Accent5 3 3 3 3 2 2" xfId="13173"/>
    <cellStyle name="40% - Accent5 3 3 3 3 2 2 2" xfId="27177"/>
    <cellStyle name="40% - Accent5 3 3 3 3 2 2 2 2" xfId="55191"/>
    <cellStyle name="40% - Accent5 3 3 3 3 2 2 3" xfId="41187"/>
    <cellStyle name="40% - Accent5 3 3 3 3 2 3" xfId="20174"/>
    <cellStyle name="40% - Accent5 3 3 3 3 2 3 2" xfId="48188"/>
    <cellStyle name="40% - Accent5 3 3 3 3 2 4" xfId="34184"/>
    <cellStyle name="40% - Accent5 3 3 3 3 3" xfId="9672"/>
    <cellStyle name="40% - Accent5 3 3 3 3 3 2" xfId="23676"/>
    <cellStyle name="40% - Accent5 3 3 3 3 3 2 2" xfId="51690"/>
    <cellStyle name="40% - Accent5 3 3 3 3 3 3" xfId="37686"/>
    <cellStyle name="40% - Accent5 3 3 3 3 4" xfId="16673"/>
    <cellStyle name="40% - Accent5 3 3 3 3 4 2" xfId="44687"/>
    <cellStyle name="40% - Accent5 3 3 3 3 5" xfId="30683"/>
    <cellStyle name="40% - Accent5 3 3 3 4" xfId="4414"/>
    <cellStyle name="40% - Accent5 3 3 3 4 2" xfId="11421"/>
    <cellStyle name="40% - Accent5 3 3 3 4 2 2" xfId="25425"/>
    <cellStyle name="40% - Accent5 3 3 3 4 2 2 2" xfId="53439"/>
    <cellStyle name="40% - Accent5 3 3 3 4 2 3" xfId="39435"/>
    <cellStyle name="40% - Accent5 3 3 3 4 3" xfId="18422"/>
    <cellStyle name="40% - Accent5 3 3 3 4 3 2" xfId="46436"/>
    <cellStyle name="40% - Accent5 3 3 3 4 4" xfId="32432"/>
    <cellStyle name="40% - Accent5 3 3 3 5" xfId="7920"/>
    <cellStyle name="40% - Accent5 3 3 3 5 2" xfId="21924"/>
    <cellStyle name="40% - Accent5 3 3 3 5 2 2" xfId="49938"/>
    <cellStyle name="40% - Accent5 3 3 3 5 3" xfId="35934"/>
    <cellStyle name="40% - Accent5 3 3 3 6" xfId="14921"/>
    <cellStyle name="40% - Accent5 3 3 3 6 2" xfId="42935"/>
    <cellStyle name="40% - Accent5 3 3 3 7" xfId="28931"/>
    <cellStyle name="40% - Accent5 3 3 4" xfId="1187"/>
    <cellStyle name="40% - Accent5 3 3 4 2" xfId="2955"/>
    <cellStyle name="40% - Accent5 3 3 4 2 2" xfId="6459"/>
    <cellStyle name="40% - Accent5 3 3 4 2 2 2" xfId="13466"/>
    <cellStyle name="40% - Accent5 3 3 4 2 2 2 2" xfId="27470"/>
    <cellStyle name="40% - Accent5 3 3 4 2 2 2 2 2" xfId="55484"/>
    <cellStyle name="40% - Accent5 3 3 4 2 2 2 3" xfId="41480"/>
    <cellStyle name="40% - Accent5 3 3 4 2 2 3" xfId="20467"/>
    <cellStyle name="40% - Accent5 3 3 4 2 2 3 2" xfId="48481"/>
    <cellStyle name="40% - Accent5 3 3 4 2 2 4" xfId="34477"/>
    <cellStyle name="40% - Accent5 3 3 4 2 3" xfId="9965"/>
    <cellStyle name="40% - Accent5 3 3 4 2 3 2" xfId="23969"/>
    <cellStyle name="40% - Accent5 3 3 4 2 3 2 2" xfId="51983"/>
    <cellStyle name="40% - Accent5 3 3 4 2 3 3" xfId="37979"/>
    <cellStyle name="40% - Accent5 3 3 4 2 4" xfId="16966"/>
    <cellStyle name="40% - Accent5 3 3 4 2 4 2" xfId="44980"/>
    <cellStyle name="40% - Accent5 3 3 4 2 5" xfId="30976"/>
    <cellStyle name="40% - Accent5 3 3 4 3" xfId="4707"/>
    <cellStyle name="40% - Accent5 3 3 4 3 2" xfId="11714"/>
    <cellStyle name="40% - Accent5 3 3 4 3 2 2" xfId="25718"/>
    <cellStyle name="40% - Accent5 3 3 4 3 2 2 2" xfId="53732"/>
    <cellStyle name="40% - Accent5 3 3 4 3 2 3" xfId="39728"/>
    <cellStyle name="40% - Accent5 3 3 4 3 3" xfId="18715"/>
    <cellStyle name="40% - Accent5 3 3 4 3 3 2" xfId="46729"/>
    <cellStyle name="40% - Accent5 3 3 4 3 4" xfId="32725"/>
    <cellStyle name="40% - Accent5 3 3 4 4" xfId="8213"/>
    <cellStyle name="40% - Accent5 3 3 4 4 2" xfId="22217"/>
    <cellStyle name="40% - Accent5 3 3 4 4 2 2" xfId="50231"/>
    <cellStyle name="40% - Accent5 3 3 4 4 3" xfId="36227"/>
    <cellStyle name="40% - Accent5 3 3 4 5" xfId="15214"/>
    <cellStyle name="40% - Accent5 3 3 4 5 2" xfId="43228"/>
    <cellStyle name="40% - Accent5 3 3 4 6" xfId="29224"/>
    <cellStyle name="40% - Accent5 3 3 5" xfId="2080"/>
    <cellStyle name="40% - Accent5 3 3 5 2" xfId="5584"/>
    <cellStyle name="40% - Accent5 3 3 5 2 2" xfId="12591"/>
    <cellStyle name="40% - Accent5 3 3 5 2 2 2" xfId="26595"/>
    <cellStyle name="40% - Accent5 3 3 5 2 2 2 2" xfId="54609"/>
    <cellStyle name="40% - Accent5 3 3 5 2 2 3" xfId="40605"/>
    <cellStyle name="40% - Accent5 3 3 5 2 3" xfId="19592"/>
    <cellStyle name="40% - Accent5 3 3 5 2 3 2" xfId="47606"/>
    <cellStyle name="40% - Accent5 3 3 5 2 4" xfId="33602"/>
    <cellStyle name="40% - Accent5 3 3 5 3" xfId="9090"/>
    <cellStyle name="40% - Accent5 3 3 5 3 2" xfId="23094"/>
    <cellStyle name="40% - Accent5 3 3 5 3 2 2" xfId="51108"/>
    <cellStyle name="40% - Accent5 3 3 5 3 3" xfId="37104"/>
    <cellStyle name="40% - Accent5 3 3 5 4" xfId="16091"/>
    <cellStyle name="40% - Accent5 3 3 5 4 2" xfId="44105"/>
    <cellStyle name="40% - Accent5 3 3 5 5" xfId="30101"/>
    <cellStyle name="40% - Accent5 3 3 6" xfId="3832"/>
    <cellStyle name="40% - Accent5 3 3 6 2" xfId="10839"/>
    <cellStyle name="40% - Accent5 3 3 6 2 2" xfId="24843"/>
    <cellStyle name="40% - Accent5 3 3 6 2 2 2" xfId="52857"/>
    <cellStyle name="40% - Accent5 3 3 6 2 3" xfId="38853"/>
    <cellStyle name="40% - Accent5 3 3 6 3" xfId="17840"/>
    <cellStyle name="40% - Accent5 3 3 6 3 2" xfId="45854"/>
    <cellStyle name="40% - Accent5 3 3 6 4" xfId="31850"/>
    <cellStyle name="40% - Accent5 3 3 7" xfId="7338"/>
    <cellStyle name="40% - Accent5 3 3 7 2" xfId="21342"/>
    <cellStyle name="40% - Accent5 3 3 7 2 2" xfId="49356"/>
    <cellStyle name="40% - Accent5 3 3 7 3" xfId="35352"/>
    <cellStyle name="40% - Accent5 3 3 8" xfId="14339"/>
    <cellStyle name="40% - Accent5 3 3 8 2" xfId="42353"/>
    <cellStyle name="40% - Accent5 3 3 9" xfId="28349"/>
    <cellStyle name="40% - Accent5 3 4" xfId="406"/>
    <cellStyle name="40% - Accent5 3 4 2" xfId="697"/>
    <cellStyle name="40% - Accent5 3 4 2 2" xfId="1575"/>
    <cellStyle name="40% - Accent5 3 4 2 2 2" xfId="3343"/>
    <cellStyle name="40% - Accent5 3 4 2 2 2 2" xfId="6847"/>
    <cellStyle name="40% - Accent5 3 4 2 2 2 2 2" xfId="13854"/>
    <cellStyle name="40% - Accent5 3 4 2 2 2 2 2 2" xfId="27858"/>
    <cellStyle name="40% - Accent5 3 4 2 2 2 2 2 2 2" xfId="55872"/>
    <cellStyle name="40% - Accent5 3 4 2 2 2 2 2 3" xfId="41868"/>
    <cellStyle name="40% - Accent5 3 4 2 2 2 2 3" xfId="20855"/>
    <cellStyle name="40% - Accent5 3 4 2 2 2 2 3 2" xfId="48869"/>
    <cellStyle name="40% - Accent5 3 4 2 2 2 2 4" xfId="34865"/>
    <cellStyle name="40% - Accent5 3 4 2 2 2 3" xfId="10353"/>
    <cellStyle name="40% - Accent5 3 4 2 2 2 3 2" xfId="24357"/>
    <cellStyle name="40% - Accent5 3 4 2 2 2 3 2 2" xfId="52371"/>
    <cellStyle name="40% - Accent5 3 4 2 2 2 3 3" xfId="38367"/>
    <cellStyle name="40% - Accent5 3 4 2 2 2 4" xfId="17354"/>
    <cellStyle name="40% - Accent5 3 4 2 2 2 4 2" xfId="45368"/>
    <cellStyle name="40% - Accent5 3 4 2 2 2 5" xfId="31364"/>
    <cellStyle name="40% - Accent5 3 4 2 2 3" xfId="5095"/>
    <cellStyle name="40% - Accent5 3 4 2 2 3 2" xfId="12102"/>
    <cellStyle name="40% - Accent5 3 4 2 2 3 2 2" xfId="26106"/>
    <cellStyle name="40% - Accent5 3 4 2 2 3 2 2 2" xfId="54120"/>
    <cellStyle name="40% - Accent5 3 4 2 2 3 2 3" xfId="40116"/>
    <cellStyle name="40% - Accent5 3 4 2 2 3 3" xfId="19103"/>
    <cellStyle name="40% - Accent5 3 4 2 2 3 3 2" xfId="47117"/>
    <cellStyle name="40% - Accent5 3 4 2 2 3 4" xfId="33113"/>
    <cellStyle name="40% - Accent5 3 4 2 2 4" xfId="8601"/>
    <cellStyle name="40% - Accent5 3 4 2 2 4 2" xfId="22605"/>
    <cellStyle name="40% - Accent5 3 4 2 2 4 2 2" xfId="50619"/>
    <cellStyle name="40% - Accent5 3 4 2 2 4 3" xfId="36615"/>
    <cellStyle name="40% - Accent5 3 4 2 2 5" xfId="15602"/>
    <cellStyle name="40% - Accent5 3 4 2 2 5 2" xfId="43616"/>
    <cellStyle name="40% - Accent5 3 4 2 2 6" xfId="29612"/>
    <cellStyle name="40% - Accent5 3 4 2 3" xfId="2468"/>
    <cellStyle name="40% - Accent5 3 4 2 3 2" xfId="5972"/>
    <cellStyle name="40% - Accent5 3 4 2 3 2 2" xfId="12979"/>
    <cellStyle name="40% - Accent5 3 4 2 3 2 2 2" xfId="26983"/>
    <cellStyle name="40% - Accent5 3 4 2 3 2 2 2 2" xfId="54997"/>
    <cellStyle name="40% - Accent5 3 4 2 3 2 2 3" xfId="40993"/>
    <cellStyle name="40% - Accent5 3 4 2 3 2 3" xfId="19980"/>
    <cellStyle name="40% - Accent5 3 4 2 3 2 3 2" xfId="47994"/>
    <cellStyle name="40% - Accent5 3 4 2 3 2 4" xfId="33990"/>
    <cellStyle name="40% - Accent5 3 4 2 3 3" xfId="9478"/>
    <cellStyle name="40% - Accent5 3 4 2 3 3 2" xfId="23482"/>
    <cellStyle name="40% - Accent5 3 4 2 3 3 2 2" xfId="51496"/>
    <cellStyle name="40% - Accent5 3 4 2 3 3 3" xfId="37492"/>
    <cellStyle name="40% - Accent5 3 4 2 3 4" xfId="16479"/>
    <cellStyle name="40% - Accent5 3 4 2 3 4 2" xfId="44493"/>
    <cellStyle name="40% - Accent5 3 4 2 3 5" xfId="30489"/>
    <cellStyle name="40% - Accent5 3 4 2 4" xfId="4220"/>
    <cellStyle name="40% - Accent5 3 4 2 4 2" xfId="11227"/>
    <cellStyle name="40% - Accent5 3 4 2 4 2 2" xfId="25231"/>
    <cellStyle name="40% - Accent5 3 4 2 4 2 2 2" xfId="53245"/>
    <cellStyle name="40% - Accent5 3 4 2 4 2 3" xfId="39241"/>
    <cellStyle name="40% - Accent5 3 4 2 4 3" xfId="18228"/>
    <cellStyle name="40% - Accent5 3 4 2 4 3 2" xfId="46242"/>
    <cellStyle name="40% - Accent5 3 4 2 4 4" xfId="32238"/>
    <cellStyle name="40% - Accent5 3 4 2 5" xfId="7726"/>
    <cellStyle name="40% - Accent5 3 4 2 5 2" xfId="21730"/>
    <cellStyle name="40% - Accent5 3 4 2 5 2 2" xfId="49744"/>
    <cellStyle name="40% - Accent5 3 4 2 5 3" xfId="35740"/>
    <cellStyle name="40% - Accent5 3 4 2 6" xfId="14727"/>
    <cellStyle name="40% - Accent5 3 4 2 6 2" xfId="42741"/>
    <cellStyle name="40% - Accent5 3 4 2 7" xfId="28737"/>
    <cellStyle name="40% - Accent5 3 4 3" xfId="988"/>
    <cellStyle name="40% - Accent5 3 4 3 2" xfId="1866"/>
    <cellStyle name="40% - Accent5 3 4 3 2 2" xfId="3634"/>
    <cellStyle name="40% - Accent5 3 4 3 2 2 2" xfId="7138"/>
    <cellStyle name="40% - Accent5 3 4 3 2 2 2 2" xfId="14145"/>
    <cellStyle name="40% - Accent5 3 4 3 2 2 2 2 2" xfId="28149"/>
    <cellStyle name="40% - Accent5 3 4 3 2 2 2 2 2 2" xfId="56163"/>
    <cellStyle name="40% - Accent5 3 4 3 2 2 2 2 3" xfId="42159"/>
    <cellStyle name="40% - Accent5 3 4 3 2 2 2 3" xfId="21146"/>
    <cellStyle name="40% - Accent5 3 4 3 2 2 2 3 2" xfId="49160"/>
    <cellStyle name="40% - Accent5 3 4 3 2 2 2 4" xfId="35156"/>
    <cellStyle name="40% - Accent5 3 4 3 2 2 3" xfId="10644"/>
    <cellStyle name="40% - Accent5 3 4 3 2 2 3 2" xfId="24648"/>
    <cellStyle name="40% - Accent5 3 4 3 2 2 3 2 2" xfId="52662"/>
    <cellStyle name="40% - Accent5 3 4 3 2 2 3 3" xfId="38658"/>
    <cellStyle name="40% - Accent5 3 4 3 2 2 4" xfId="17645"/>
    <cellStyle name="40% - Accent5 3 4 3 2 2 4 2" xfId="45659"/>
    <cellStyle name="40% - Accent5 3 4 3 2 2 5" xfId="31655"/>
    <cellStyle name="40% - Accent5 3 4 3 2 3" xfId="5386"/>
    <cellStyle name="40% - Accent5 3 4 3 2 3 2" xfId="12393"/>
    <cellStyle name="40% - Accent5 3 4 3 2 3 2 2" xfId="26397"/>
    <cellStyle name="40% - Accent5 3 4 3 2 3 2 2 2" xfId="54411"/>
    <cellStyle name="40% - Accent5 3 4 3 2 3 2 3" xfId="40407"/>
    <cellStyle name="40% - Accent5 3 4 3 2 3 3" xfId="19394"/>
    <cellStyle name="40% - Accent5 3 4 3 2 3 3 2" xfId="47408"/>
    <cellStyle name="40% - Accent5 3 4 3 2 3 4" xfId="33404"/>
    <cellStyle name="40% - Accent5 3 4 3 2 4" xfId="8892"/>
    <cellStyle name="40% - Accent5 3 4 3 2 4 2" xfId="22896"/>
    <cellStyle name="40% - Accent5 3 4 3 2 4 2 2" xfId="50910"/>
    <cellStyle name="40% - Accent5 3 4 3 2 4 3" xfId="36906"/>
    <cellStyle name="40% - Accent5 3 4 3 2 5" xfId="15893"/>
    <cellStyle name="40% - Accent5 3 4 3 2 5 2" xfId="43907"/>
    <cellStyle name="40% - Accent5 3 4 3 2 6" xfId="29903"/>
    <cellStyle name="40% - Accent5 3 4 3 3" xfId="2759"/>
    <cellStyle name="40% - Accent5 3 4 3 3 2" xfId="6263"/>
    <cellStyle name="40% - Accent5 3 4 3 3 2 2" xfId="13270"/>
    <cellStyle name="40% - Accent5 3 4 3 3 2 2 2" xfId="27274"/>
    <cellStyle name="40% - Accent5 3 4 3 3 2 2 2 2" xfId="55288"/>
    <cellStyle name="40% - Accent5 3 4 3 3 2 2 3" xfId="41284"/>
    <cellStyle name="40% - Accent5 3 4 3 3 2 3" xfId="20271"/>
    <cellStyle name="40% - Accent5 3 4 3 3 2 3 2" xfId="48285"/>
    <cellStyle name="40% - Accent5 3 4 3 3 2 4" xfId="34281"/>
    <cellStyle name="40% - Accent5 3 4 3 3 3" xfId="9769"/>
    <cellStyle name="40% - Accent5 3 4 3 3 3 2" xfId="23773"/>
    <cellStyle name="40% - Accent5 3 4 3 3 3 2 2" xfId="51787"/>
    <cellStyle name="40% - Accent5 3 4 3 3 3 3" xfId="37783"/>
    <cellStyle name="40% - Accent5 3 4 3 3 4" xfId="16770"/>
    <cellStyle name="40% - Accent5 3 4 3 3 4 2" xfId="44784"/>
    <cellStyle name="40% - Accent5 3 4 3 3 5" xfId="30780"/>
    <cellStyle name="40% - Accent5 3 4 3 4" xfId="4511"/>
    <cellStyle name="40% - Accent5 3 4 3 4 2" xfId="11518"/>
    <cellStyle name="40% - Accent5 3 4 3 4 2 2" xfId="25522"/>
    <cellStyle name="40% - Accent5 3 4 3 4 2 2 2" xfId="53536"/>
    <cellStyle name="40% - Accent5 3 4 3 4 2 3" xfId="39532"/>
    <cellStyle name="40% - Accent5 3 4 3 4 3" xfId="18519"/>
    <cellStyle name="40% - Accent5 3 4 3 4 3 2" xfId="46533"/>
    <cellStyle name="40% - Accent5 3 4 3 4 4" xfId="32529"/>
    <cellStyle name="40% - Accent5 3 4 3 5" xfId="8017"/>
    <cellStyle name="40% - Accent5 3 4 3 5 2" xfId="22021"/>
    <cellStyle name="40% - Accent5 3 4 3 5 2 2" xfId="50035"/>
    <cellStyle name="40% - Accent5 3 4 3 5 3" xfId="36031"/>
    <cellStyle name="40% - Accent5 3 4 3 6" xfId="15018"/>
    <cellStyle name="40% - Accent5 3 4 3 6 2" xfId="43032"/>
    <cellStyle name="40% - Accent5 3 4 3 7" xfId="29028"/>
    <cellStyle name="40% - Accent5 3 4 4" xfId="1284"/>
    <cellStyle name="40% - Accent5 3 4 4 2" xfId="3052"/>
    <cellStyle name="40% - Accent5 3 4 4 2 2" xfId="6556"/>
    <cellStyle name="40% - Accent5 3 4 4 2 2 2" xfId="13563"/>
    <cellStyle name="40% - Accent5 3 4 4 2 2 2 2" xfId="27567"/>
    <cellStyle name="40% - Accent5 3 4 4 2 2 2 2 2" xfId="55581"/>
    <cellStyle name="40% - Accent5 3 4 4 2 2 2 3" xfId="41577"/>
    <cellStyle name="40% - Accent5 3 4 4 2 2 3" xfId="20564"/>
    <cellStyle name="40% - Accent5 3 4 4 2 2 3 2" xfId="48578"/>
    <cellStyle name="40% - Accent5 3 4 4 2 2 4" xfId="34574"/>
    <cellStyle name="40% - Accent5 3 4 4 2 3" xfId="10062"/>
    <cellStyle name="40% - Accent5 3 4 4 2 3 2" xfId="24066"/>
    <cellStyle name="40% - Accent5 3 4 4 2 3 2 2" xfId="52080"/>
    <cellStyle name="40% - Accent5 3 4 4 2 3 3" xfId="38076"/>
    <cellStyle name="40% - Accent5 3 4 4 2 4" xfId="17063"/>
    <cellStyle name="40% - Accent5 3 4 4 2 4 2" xfId="45077"/>
    <cellStyle name="40% - Accent5 3 4 4 2 5" xfId="31073"/>
    <cellStyle name="40% - Accent5 3 4 4 3" xfId="4804"/>
    <cellStyle name="40% - Accent5 3 4 4 3 2" xfId="11811"/>
    <cellStyle name="40% - Accent5 3 4 4 3 2 2" xfId="25815"/>
    <cellStyle name="40% - Accent5 3 4 4 3 2 2 2" xfId="53829"/>
    <cellStyle name="40% - Accent5 3 4 4 3 2 3" xfId="39825"/>
    <cellStyle name="40% - Accent5 3 4 4 3 3" xfId="18812"/>
    <cellStyle name="40% - Accent5 3 4 4 3 3 2" xfId="46826"/>
    <cellStyle name="40% - Accent5 3 4 4 3 4" xfId="32822"/>
    <cellStyle name="40% - Accent5 3 4 4 4" xfId="8310"/>
    <cellStyle name="40% - Accent5 3 4 4 4 2" xfId="22314"/>
    <cellStyle name="40% - Accent5 3 4 4 4 2 2" xfId="50328"/>
    <cellStyle name="40% - Accent5 3 4 4 4 3" xfId="36324"/>
    <cellStyle name="40% - Accent5 3 4 4 5" xfId="15311"/>
    <cellStyle name="40% - Accent5 3 4 4 5 2" xfId="43325"/>
    <cellStyle name="40% - Accent5 3 4 4 6" xfId="29321"/>
    <cellStyle name="40% - Accent5 3 4 5" xfId="2177"/>
    <cellStyle name="40% - Accent5 3 4 5 2" xfId="5681"/>
    <cellStyle name="40% - Accent5 3 4 5 2 2" xfId="12688"/>
    <cellStyle name="40% - Accent5 3 4 5 2 2 2" xfId="26692"/>
    <cellStyle name="40% - Accent5 3 4 5 2 2 2 2" xfId="54706"/>
    <cellStyle name="40% - Accent5 3 4 5 2 2 3" xfId="40702"/>
    <cellStyle name="40% - Accent5 3 4 5 2 3" xfId="19689"/>
    <cellStyle name="40% - Accent5 3 4 5 2 3 2" xfId="47703"/>
    <cellStyle name="40% - Accent5 3 4 5 2 4" xfId="33699"/>
    <cellStyle name="40% - Accent5 3 4 5 3" xfId="9187"/>
    <cellStyle name="40% - Accent5 3 4 5 3 2" xfId="23191"/>
    <cellStyle name="40% - Accent5 3 4 5 3 2 2" xfId="51205"/>
    <cellStyle name="40% - Accent5 3 4 5 3 3" xfId="37201"/>
    <cellStyle name="40% - Accent5 3 4 5 4" xfId="16188"/>
    <cellStyle name="40% - Accent5 3 4 5 4 2" xfId="44202"/>
    <cellStyle name="40% - Accent5 3 4 5 5" xfId="30198"/>
    <cellStyle name="40% - Accent5 3 4 6" xfId="3929"/>
    <cellStyle name="40% - Accent5 3 4 6 2" xfId="10936"/>
    <cellStyle name="40% - Accent5 3 4 6 2 2" xfId="24940"/>
    <cellStyle name="40% - Accent5 3 4 6 2 2 2" xfId="52954"/>
    <cellStyle name="40% - Accent5 3 4 6 2 3" xfId="38950"/>
    <cellStyle name="40% - Accent5 3 4 6 3" xfId="17937"/>
    <cellStyle name="40% - Accent5 3 4 6 3 2" xfId="45951"/>
    <cellStyle name="40% - Accent5 3 4 6 4" xfId="31947"/>
    <cellStyle name="40% - Accent5 3 4 7" xfId="7435"/>
    <cellStyle name="40% - Accent5 3 4 7 2" xfId="21439"/>
    <cellStyle name="40% - Accent5 3 4 7 2 2" xfId="49453"/>
    <cellStyle name="40% - Accent5 3 4 7 3" xfId="35449"/>
    <cellStyle name="40% - Accent5 3 4 8" xfId="14436"/>
    <cellStyle name="40% - Accent5 3 4 8 2" xfId="42450"/>
    <cellStyle name="40% - Accent5 3 4 9" xfId="28446"/>
    <cellStyle name="40% - Accent5 3 5" xfId="503"/>
    <cellStyle name="40% - Accent5 3 5 2" xfId="1381"/>
    <cellStyle name="40% - Accent5 3 5 2 2" xfId="3149"/>
    <cellStyle name="40% - Accent5 3 5 2 2 2" xfId="6653"/>
    <cellStyle name="40% - Accent5 3 5 2 2 2 2" xfId="13660"/>
    <cellStyle name="40% - Accent5 3 5 2 2 2 2 2" xfId="27664"/>
    <cellStyle name="40% - Accent5 3 5 2 2 2 2 2 2" xfId="55678"/>
    <cellStyle name="40% - Accent5 3 5 2 2 2 2 3" xfId="41674"/>
    <cellStyle name="40% - Accent5 3 5 2 2 2 3" xfId="20661"/>
    <cellStyle name="40% - Accent5 3 5 2 2 2 3 2" xfId="48675"/>
    <cellStyle name="40% - Accent5 3 5 2 2 2 4" xfId="34671"/>
    <cellStyle name="40% - Accent5 3 5 2 2 3" xfId="10159"/>
    <cellStyle name="40% - Accent5 3 5 2 2 3 2" xfId="24163"/>
    <cellStyle name="40% - Accent5 3 5 2 2 3 2 2" xfId="52177"/>
    <cellStyle name="40% - Accent5 3 5 2 2 3 3" xfId="38173"/>
    <cellStyle name="40% - Accent5 3 5 2 2 4" xfId="17160"/>
    <cellStyle name="40% - Accent5 3 5 2 2 4 2" xfId="45174"/>
    <cellStyle name="40% - Accent5 3 5 2 2 5" xfId="31170"/>
    <cellStyle name="40% - Accent5 3 5 2 3" xfId="4901"/>
    <cellStyle name="40% - Accent5 3 5 2 3 2" xfId="11908"/>
    <cellStyle name="40% - Accent5 3 5 2 3 2 2" xfId="25912"/>
    <cellStyle name="40% - Accent5 3 5 2 3 2 2 2" xfId="53926"/>
    <cellStyle name="40% - Accent5 3 5 2 3 2 3" xfId="39922"/>
    <cellStyle name="40% - Accent5 3 5 2 3 3" xfId="18909"/>
    <cellStyle name="40% - Accent5 3 5 2 3 3 2" xfId="46923"/>
    <cellStyle name="40% - Accent5 3 5 2 3 4" xfId="32919"/>
    <cellStyle name="40% - Accent5 3 5 2 4" xfId="8407"/>
    <cellStyle name="40% - Accent5 3 5 2 4 2" xfId="22411"/>
    <cellStyle name="40% - Accent5 3 5 2 4 2 2" xfId="50425"/>
    <cellStyle name="40% - Accent5 3 5 2 4 3" xfId="36421"/>
    <cellStyle name="40% - Accent5 3 5 2 5" xfId="15408"/>
    <cellStyle name="40% - Accent5 3 5 2 5 2" xfId="43422"/>
    <cellStyle name="40% - Accent5 3 5 2 6" xfId="29418"/>
    <cellStyle name="40% - Accent5 3 5 3" xfId="2274"/>
    <cellStyle name="40% - Accent5 3 5 3 2" xfId="5778"/>
    <cellStyle name="40% - Accent5 3 5 3 2 2" xfId="12785"/>
    <cellStyle name="40% - Accent5 3 5 3 2 2 2" xfId="26789"/>
    <cellStyle name="40% - Accent5 3 5 3 2 2 2 2" xfId="54803"/>
    <cellStyle name="40% - Accent5 3 5 3 2 2 3" xfId="40799"/>
    <cellStyle name="40% - Accent5 3 5 3 2 3" xfId="19786"/>
    <cellStyle name="40% - Accent5 3 5 3 2 3 2" xfId="47800"/>
    <cellStyle name="40% - Accent5 3 5 3 2 4" xfId="33796"/>
    <cellStyle name="40% - Accent5 3 5 3 3" xfId="9284"/>
    <cellStyle name="40% - Accent5 3 5 3 3 2" xfId="23288"/>
    <cellStyle name="40% - Accent5 3 5 3 3 2 2" xfId="51302"/>
    <cellStyle name="40% - Accent5 3 5 3 3 3" xfId="37298"/>
    <cellStyle name="40% - Accent5 3 5 3 4" xfId="16285"/>
    <cellStyle name="40% - Accent5 3 5 3 4 2" xfId="44299"/>
    <cellStyle name="40% - Accent5 3 5 3 5" xfId="30295"/>
    <cellStyle name="40% - Accent5 3 5 4" xfId="4026"/>
    <cellStyle name="40% - Accent5 3 5 4 2" xfId="11033"/>
    <cellStyle name="40% - Accent5 3 5 4 2 2" xfId="25037"/>
    <cellStyle name="40% - Accent5 3 5 4 2 2 2" xfId="53051"/>
    <cellStyle name="40% - Accent5 3 5 4 2 3" xfId="39047"/>
    <cellStyle name="40% - Accent5 3 5 4 3" xfId="18034"/>
    <cellStyle name="40% - Accent5 3 5 4 3 2" xfId="46048"/>
    <cellStyle name="40% - Accent5 3 5 4 4" xfId="32044"/>
    <cellStyle name="40% - Accent5 3 5 5" xfId="7532"/>
    <cellStyle name="40% - Accent5 3 5 5 2" xfId="21536"/>
    <cellStyle name="40% - Accent5 3 5 5 2 2" xfId="49550"/>
    <cellStyle name="40% - Accent5 3 5 5 3" xfId="35546"/>
    <cellStyle name="40% - Accent5 3 5 6" xfId="14533"/>
    <cellStyle name="40% - Accent5 3 5 6 2" xfId="42547"/>
    <cellStyle name="40% - Accent5 3 5 7" xfId="28543"/>
    <cellStyle name="40% - Accent5 3 6" xfId="794"/>
    <cellStyle name="40% - Accent5 3 6 2" xfId="1672"/>
    <cellStyle name="40% - Accent5 3 6 2 2" xfId="3440"/>
    <cellStyle name="40% - Accent5 3 6 2 2 2" xfId="6944"/>
    <cellStyle name="40% - Accent5 3 6 2 2 2 2" xfId="13951"/>
    <cellStyle name="40% - Accent5 3 6 2 2 2 2 2" xfId="27955"/>
    <cellStyle name="40% - Accent5 3 6 2 2 2 2 2 2" xfId="55969"/>
    <cellStyle name="40% - Accent5 3 6 2 2 2 2 3" xfId="41965"/>
    <cellStyle name="40% - Accent5 3 6 2 2 2 3" xfId="20952"/>
    <cellStyle name="40% - Accent5 3 6 2 2 2 3 2" xfId="48966"/>
    <cellStyle name="40% - Accent5 3 6 2 2 2 4" xfId="34962"/>
    <cellStyle name="40% - Accent5 3 6 2 2 3" xfId="10450"/>
    <cellStyle name="40% - Accent5 3 6 2 2 3 2" xfId="24454"/>
    <cellStyle name="40% - Accent5 3 6 2 2 3 2 2" xfId="52468"/>
    <cellStyle name="40% - Accent5 3 6 2 2 3 3" xfId="38464"/>
    <cellStyle name="40% - Accent5 3 6 2 2 4" xfId="17451"/>
    <cellStyle name="40% - Accent5 3 6 2 2 4 2" xfId="45465"/>
    <cellStyle name="40% - Accent5 3 6 2 2 5" xfId="31461"/>
    <cellStyle name="40% - Accent5 3 6 2 3" xfId="5192"/>
    <cellStyle name="40% - Accent5 3 6 2 3 2" xfId="12199"/>
    <cellStyle name="40% - Accent5 3 6 2 3 2 2" xfId="26203"/>
    <cellStyle name="40% - Accent5 3 6 2 3 2 2 2" xfId="54217"/>
    <cellStyle name="40% - Accent5 3 6 2 3 2 3" xfId="40213"/>
    <cellStyle name="40% - Accent5 3 6 2 3 3" xfId="19200"/>
    <cellStyle name="40% - Accent5 3 6 2 3 3 2" xfId="47214"/>
    <cellStyle name="40% - Accent5 3 6 2 3 4" xfId="33210"/>
    <cellStyle name="40% - Accent5 3 6 2 4" xfId="8698"/>
    <cellStyle name="40% - Accent5 3 6 2 4 2" xfId="22702"/>
    <cellStyle name="40% - Accent5 3 6 2 4 2 2" xfId="50716"/>
    <cellStyle name="40% - Accent5 3 6 2 4 3" xfId="36712"/>
    <cellStyle name="40% - Accent5 3 6 2 5" xfId="15699"/>
    <cellStyle name="40% - Accent5 3 6 2 5 2" xfId="43713"/>
    <cellStyle name="40% - Accent5 3 6 2 6" xfId="29709"/>
    <cellStyle name="40% - Accent5 3 6 3" xfId="2565"/>
    <cellStyle name="40% - Accent5 3 6 3 2" xfId="6069"/>
    <cellStyle name="40% - Accent5 3 6 3 2 2" xfId="13076"/>
    <cellStyle name="40% - Accent5 3 6 3 2 2 2" xfId="27080"/>
    <cellStyle name="40% - Accent5 3 6 3 2 2 2 2" xfId="55094"/>
    <cellStyle name="40% - Accent5 3 6 3 2 2 3" xfId="41090"/>
    <cellStyle name="40% - Accent5 3 6 3 2 3" xfId="20077"/>
    <cellStyle name="40% - Accent5 3 6 3 2 3 2" xfId="48091"/>
    <cellStyle name="40% - Accent5 3 6 3 2 4" xfId="34087"/>
    <cellStyle name="40% - Accent5 3 6 3 3" xfId="9575"/>
    <cellStyle name="40% - Accent5 3 6 3 3 2" xfId="23579"/>
    <cellStyle name="40% - Accent5 3 6 3 3 2 2" xfId="51593"/>
    <cellStyle name="40% - Accent5 3 6 3 3 3" xfId="37589"/>
    <cellStyle name="40% - Accent5 3 6 3 4" xfId="16576"/>
    <cellStyle name="40% - Accent5 3 6 3 4 2" xfId="44590"/>
    <cellStyle name="40% - Accent5 3 6 3 5" xfId="30586"/>
    <cellStyle name="40% - Accent5 3 6 4" xfId="4317"/>
    <cellStyle name="40% - Accent5 3 6 4 2" xfId="11324"/>
    <cellStyle name="40% - Accent5 3 6 4 2 2" xfId="25328"/>
    <cellStyle name="40% - Accent5 3 6 4 2 2 2" xfId="53342"/>
    <cellStyle name="40% - Accent5 3 6 4 2 3" xfId="39338"/>
    <cellStyle name="40% - Accent5 3 6 4 3" xfId="18325"/>
    <cellStyle name="40% - Accent5 3 6 4 3 2" xfId="46339"/>
    <cellStyle name="40% - Accent5 3 6 4 4" xfId="32335"/>
    <cellStyle name="40% - Accent5 3 6 5" xfId="7823"/>
    <cellStyle name="40% - Accent5 3 6 5 2" xfId="21827"/>
    <cellStyle name="40% - Accent5 3 6 5 2 2" xfId="49841"/>
    <cellStyle name="40% - Accent5 3 6 5 3" xfId="35837"/>
    <cellStyle name="40% - Accent5 3 6 6" xfId="14824"/>
    <cellStyle name="40% - Accent5 3 6 6 2" xfId="42838"/>
    <cellStyle name="40% - Accent5 3 6 7" xfId="28834"/>
    <cellStyle name="40% - Accent5 3 7" xfId="1090"/>
    <cellStyle name="40% - Accent5 3 7 2" xfId="2858"/>
    <cellStyle name="40% - Accent5 3 7 2 2" xfId="6362"/>
    <cellStyle name="40% - Accent5 3 7 2 2 2" xfId="13369"/>
    <cellStyle name="40% - Accent5 3 7 2 2 2 2" xfId="27373"/>
    <cellStyle name="40% - Accent5 3 7 2 2 2 2 2" xfId="55387"/>
    <cellStyle name="40% - Accent5 3 7 2 2 2 3" xfId="41383"/>
    <cellStyle name="40% - Accent5 3 7 2 2 3" xfId="20370"/>
    <cellStyle name="40% - Accent5 3 7 2 2 3 2" xfId="48384"/>
    <cellStyle name="40% - Accent5 3 7 2 2 4" xfId="34380"/>
    <cellStyle name="40% - Accent5 3 7 2 3" xfId="9868"/>
    <cellStyle name="40% - Accent5 3 7 2 3 2" xfId="23872"/>
    <cellStyle name="40% - Accent5 3 7 2 3 2 2" xfId="51886"/>
    <cellStyle name="40% - Accent5 3 7 2 3 3" xfId="37882"/>
    <cellStyle name="40% - Accent5 3 7 2 4" xfId="16869"/>
    <cellStyle name="40% - Accent5 3 7 2 4 2" xfId="44883"/>
    <cellStyle name="40% - Accent5 3 7 2 5" xfId="30879"/>
    <cellStyle name="40% - Accent5 3 7 3" xfId="4610"/>
    <cellStyle name="40% - Accent5 3 7 3 2" xfId="11617"/>
    <cellStyle name="40% - Accent5 3 7 3 2 2" xfId="25621"/>
    <cellStyle name="40% - Accent5 3 7 3 2 2 2" xfId="53635"/>
    <cellStyle name="40% - Accent5 3 7 3 2 3" xfId="39631"/>
    <cellStyle name="40% - Accent5 3 7 3 3" xfId="18618"/>
    <cellStyle name="40% - Accent5 3 7 3 3 2" xfId="46632"/>
    <cellStyle name="40% - Accent5 3 7 3 4" xfId="32628"/>
    <cellStyle name="40% - Accent5 3 7 4" xfId="8116"/>
    <cellStyle name="40% - Accent5 3 7 4 2" xfId="22120"/>
    <cellStyle name="40% - Accent5 3 7 4 2 2" xfId="50134"/>
    <cellStyle name="40% - Accent5 3 7 4 3" xfId="36130"/>
    <cellStyle name="40% - Accent5 3 7 5" xfId="15117"/>
    <cellStyle name="40% - Accent5 3 7 5 2" xfId="43131"/>
    <cellStyle name="40% - Accent5 3 7 6" xfId="29127"/>
    <cellStyle name="40% - Accent5 3 8" xfId="1989"/>
    <cellStyle name="40% - Accent5 3 8 2" xfId="5499"/>
    <cellStyle name="40% - Accent5 3 8 2 2" xfId="12506"/>
    <cellStyle name="40% - Accent5 3 8 2 2 2" xfId="26510"/>
    <cellStyle name="40% - Accent5 3 8 2 2 2 2" xfId="54524"/>
    <cellStyle name="40% - Accent5 3 8 2 2 3" xfId="40520"/>
    <cellStyle name="40% - Accent5 3 8 2 3" xfId="19507"/>
    <cellStyle name="40% - Accent5 3 8 2 3 2" xfId="47521"/>
    <cellStyle name="40% - Accent5 3 8 2 4" xfId="33517"/>
    <cellStyle name="40% - Accent5 3 8 3" xfId="9005"/>
    <cellStyle name="40% - Accent5 3 8 3 2" xfId="23009"/>
    <cellStyle name="40% - Accent5 3 8 3 2 2" xfId="51023"/>
    <cellStyle name="40% - Accent5 3 8 3 3" xfId="37019"/>
    <cellStyle name="40% - Accent5 3 8 4" xfId="16006"/>
    <cellStyle name="40% - Accent5 3 8 4 2" xfId="44020"/>
    <cellStyle name="40% - Accent5 3 8 5" xfId="30016"/>
    <cellStyle name="40% - Accent5 3 9" xfId="3735"/>
    <cellStyle name="40% - Accent5 3 9 2" xfId="10742"/>
    <cellStyle name="40% - Accent5 3 9 2 2" xfId="24746"/>
    <cellStyle name="40% - Accent5 3 9 2 2 2" xfId="52760"/>
    <cellStyle name="40% - Accent5 3 9 2 3" xfId="38756"/>
    <cellStyle name="40% - Accent5 3 9 3" xfId="17743"/>
    <cellStyle name="40% - Accent5 3 9 3 2" xfId="45757"/>
    <cellStyle name="40% - Accent5 3 9 4" xfId="31753"/>
    <cellStyle name="40% - Accent5 4" xfId="211"/>
    <cellStyle name="40% - Accent5 4 10" xfId="14275"/>
    <cellStyle name="40% - Accent5 4 10 2" xfId="42289"/>
    <cellStyle name="40% - Accent5 4 11" xfId="28285"/>
    <cellStyle name="40% - Accent5 4 2" xfId="340"/>
    <cellStyle name="40% - Accent5 4 2 2" xfId="633"/>
    <cellStyle name="40% - Accent5 4 2 2 2" xfId="1511"/>
    <cellStyle name="40% - Accent5 4 2 2 2 2" xfId="3279"/>
    <cellStyle name="40% - Accent5 4 2 2 2 2 2" xfId="6783"/>
    <cellStyle name="40% - Accent5 4 2 2 2 2 2 2" xfId="13790"/>
    <cellStyle name="40% - Accent5 4 2 2 2 2 2 2 2" xfId="27794"/>
    <cellStyle name="40% - Accent5 4 2 2 2 2 2 2 2 2" xfId="55808"/>
    <cellStyle name="40% - Accent5 4 2 2 2 2 2 2 3" xfId="41804"/>
    <cellStyle name="40% - Accent5 4 2 2 2 2 2 3" xfId="20791"/>
    <cellStyle name="40% - Accent5 4 2 2 2 2 2 3 2" xfId="48805"/>
    <cellStyle name="40% - Accent5 4 2 2 2 2 2 4" xfId="34801"/>
    <cellStyle name="40% - Accent5 4 2 2 2 2 3" xfId="10289"/>
    <cellStyle name="40% - Accent5 4 2 2 2 2 3 2" xfId="24293"/>
    <cellStyle name="40% - Accent5 4 2 2 2 2 3 2 2" xfId="52307"/>
    <cellStyle name="40% - Accent5 4 2 2 2 2 3 3" xfId="38303"/>
    <cellStyle name="40% - Accent5 4 2 2 2 2 4" xfId="17290"/>
    <cellStyle name="40% - Accent5 4 2 2 2 2 4 2" xfId="45304"/>
    <cellStyle name="40% - Accent5 4 2 2 2 2 5" xfId="31300"/>
    <cellStyle name="40% - Accent5 4 2 2 2 3" xfId="5031"/>
    <cellStyle name="40% - Accent5 4 2 2 2 3 2" xfId="12038"/>
    <cellStyle name="40% - Accent5 4 2 2 2 3 2 2" xfId="26042"/>
    <cellStyle name="40% - Accent5 4 2 2 2 3 2 2 2" xfId="54056"/>
    <cellStyle name="40% - Accent5 4 2 2 2 3 2 3" xfId="40052"/>
    <cellStyle name="40% - Accent5 4 2 2 2 3 3" xfId="19039"/>
    <cellStyle name="40% - Accent5 4 2 2 2 3 3 2" xfId="47053"/>
    <cellStyle name="40% - Accent5 4 2 2 2 3 4" xfId="33049"/>
    <cellStyle name="40% - Accent5 4 2 2 2 4" xfId="8537"/>
    <cellStyle name="40% - Accent5 4 2 2 2 4 2" xfId="22541"/>
    <cellStyle name="40% - Accent5 4 2 2 2 4 2 2" xfId="50555"/>
    <cellStyle name="40% - Accent5 4 2 2 2 4 3" xfId="36551"/>
    <cellStyle name="40% - Accent5 4 2 2 2 5" xfId="15538"/>
    <cellStyle name="40% - Accent5 4 2 2 2 5 2" xfId="43552"/>
    <cellStyle name="40% - Accent5 4 2 2 2 6" xfId="29548"/>
    <cellStyle name="40% - Accent5 4 2 2 3" xfId="2404"/>
    <cellStyle name="40% - Accent5 4 2 2 3 2" xfId="5908"/>
    <cellStyle name="40% - Accent5 4 2 2 3 2 2" xfId="12915"/>
    <cellStyle name="40% - Accent5 4 2 2 3 2 2 2" xfId="26919"/>
    <cellStyle name="40% - Accent5 4 2 2 3 2 2 2 2" xfId="54933"/>
    <cellStyle name="40% - Accent5 4 2 2 3 2 2 3" xfId="40929"/>
    <cellStyle name="40% - Accent5 4 2 2 3 2 3" xfId="19916"/>
    <cellStyle name="40% - Accent5 4 2 2 3 2 3 2" xfId="47930"/>
    <cellStyle name="40% - Accent5 4 2 2 3 2 4" xfId="33926"/>
    <cellStyle name="40% - Accent5 4 2 2 3 3" xfId="9414"/>
    <cellStyle name="40% - Accent5 4 2 2 3 3 2" xfId="23418"/>
    <cellStyle name="40% - Accent5 4 2 2 3 3 2 2" xfId="51432"/>
    <cellStyle name="40% - Accent5 4 2 2 3 3 3" xfId="37428"/>
    <cellStyle name="40% - Accent5 4 2 2 3 4" xfId="16415"/>
    <cellStyle name="40% - Accent5 4 2 2 3 4 2" xfId="44429"/>
    <cellStyle name="40% - Accent5 4 2 2 3 5" xfId="30425"/>
    <cellStyle name="40% - Accent5 4 2 2 4" xfId="4156"/>
    <cellStyle name="40% - Accent5 4 2 2 4 2" xfId="11163"/>
    <cellStyle name="40% - Accent5 4 2 2 4 2 2" xfId="25167"/>
    <cellStyle name="40% - Accent5 4 2 2 4 2 2 2" xfId="53181"/>
    <cellStyle name="40% - Accent5 4 2 2 4 2 3" xfId="39177"/>
    <cellStyle name="40% - Accent5 4 2 2 4 3" xfId="18164"/>
    <cellStyle name="40% - Accent5 4 2 2 4 3 2" xfId="46178"/>
    <cellStyle name="40% - Accent5 4 2 2 4 4" xfId="32174"/>
    <cellStyle name="40% - Accent5 4 2 2 5" xfId="7662"/>
    <cellStyle name="40% - Accent5 4 2 2 5 2" xfId="21666"/>
    <cellStyle name="40% - Accent5 4 2 2 5 2 2" xfId="49680"/>
    <cellStyle name="40% - Accent5 4 2 2 5 3" xfId="35676"/>
    <cellStyle name="40% - Accent5 4 2 2 6" xfId="14663"/>
    <cellStyle name="40% - Accent5 4 2 2 6 2" xfId="42677"/>
    <cellStyle name="40% - Accent5 4 2 2 7" xfId="28673"/>
    <cellStyle name="40% - Accent5 4 2 3" xfId="924"/>
    <cellStyle name="40% - Accent5 4 2 3 2" xfId="1802"/>
    <cellStyle name="40% - Accent5 4 2 3 2 2" xfId="3570"/>
    <cellStyle name="40% - Accent5 4 2 3 2 2 2" xfId="7074"/>
    <cellStyle name="40% - Accent5 4 2 3 2 2 2 2" xfId="14081"/>
    <cellStyle name="40% - Accent5 4 2 3 2 2 2 2 2" xfId="28085"/>
    <cellStyle name="40% - Accent5 4 2 3 2 2 2 2 2 2" xfId="56099"/>
    <cellStyle name="40% - Accent5 4 2 3 2 2 2 2 3" xfId="42095"/>
    <cellStyle name="40% - Accent5 4 2 3 2 2 2 3" xfId="21082"/>
    <cellStyle name="40% - Accent5 4 2 3 2 2 2 3 2" xfId="49096"/>
    <cellStyle name="40% - Accent5 4 2 3 2 2 2 4" xfId="35092"/>
    <cellStyle name="40% - Accent5 4 2 3 2 2 3" xfId="10580"/>
    <cellStyle name="40% - Accent5 4 2 3 2 2 3 2" xfId="24584"/>
    <cellStyle name="40% - Accent5 4 2 3 2 2 3 2 2" xfId="52598"/>
    <cellStyle name="40% - Accent5 4 2 3 2 2 3 3" xfId="38594"/>
    <cellStyle name="40% - Accent5 4 2 3 2 2 4" xfId="17581"/>
    <cellStyle name="40% - Accent5 4 2 3 2 2 4 2" xfId="45595"/>
    <cellStyle name="40% - Accent5 4 2 3 2 2 5" xfId="31591"/>
    <cellStyle name="40% - Accent5 4 2 3 2 3" xfId="5322"/>
    <cellStyle name="40% - Accent5 4 2 3 2 3 2" xfId="12329"/>
    <cellStyle name="40% - Accent5 4 2 3 2 3 2 2" xfId="26333"/>
    <cellStyle name="40% - Accent5 4 2 3 2 3 2 2 2" xfId="54347"/>
    <cellStyle name="40% - Accent5 4 2 3 2 3 2 3" xfId="40343"/>
    <cellStyle name="40% - Accent5 4 2 3 2 3 3" xfId="19330"/>
    <cellStyle name="40% - Accent5 4 2 3 2 3 3 2" xfId="47344"/>
    <cellStyle name="40% - Accent5 4 2 3 2 3 4" xfId="33340"/>
    <cellStyle name="40% - Accent5 4 2 3 2 4" xfId="8828"/>
    <cellStyle name="40% - Accent5 4 2 3 2 4 2" xfId="22832"/>
    <cellStyle name="40% - Accent5 4 2 3 2 4 2 2" xfId="50846"/>
    <cellStyle name="40% - Accent5 4 2 3 2 4 3" xfId="36842"/>
    <cellStyle name="40% - Accent5 4 2 3 2 5" xfId="15829"/>
    <cellStyle name="40% - Accent5 4 2 3 2 5 2" xfId="43843"/>
    <cellStyle name="40% - Accent5 4 2 3 2 6" xfId="29839"/>
    <cellStyle name="40% - Accent5 4 2 3 3" xfId="2695"/>
    <cellStyle name="40% - Accent5 4 2 3 3 2" xfId="6199"/>
    <cellStyle name="40% - Accent5 4 2 3 3 2 2" xfId="13206"/>
    <cellStyle name="40% - Accent5 4 2 3 3 2 2 2" xfId="27210"/>
    <cellStyle name="40% - Accent5 4 2 3 3 2 2 2 2" xfId="55224"/>
    <cellStyle name="40% - Accent5 4 2 3 3 2 2 3" xfId="41220"/>
    <cellStyle name="40% - Accent5 4 2 3 3 2 3" xfId="20207"/>
    <cellStyle name="40% - Accent5 4 2 3 3 2 3 2" xfId="48221"/>
    <cellStyle name="40% - Accent5 4 2 3 3 2 4" xfId="34217"/>
    <cellStyle name="40% - Accent5 4 2 3 3 3" xfId="9705"/>
    <cellStyle name="40% - Accent5 4 2 3 3 3 2" xfId="23709"/>
    <cellStyle name="40% - Accent5 4 2 3 3 3 2 2" xfId="51723"/>
    <cellStyle name="40% - Accent5 4 2 3 3 3 3" xfId="37719"/>
    <cellStyle name="40% - Accent5 4 2 3 3 4" xfId="16706"/>
    <cellStyle name="40% - Accent5 4 2 3 3 4 2" xfId="44720"/>
    <cellStyle name="40% - Accent5 4 2 3 3 5" xfId="30716"/>
    <cellStyle name="40% - Accent5 4 2 3 4" xfId="4447"/>
    <cellStyle name="40% - Accent5 4 2 3 4 2" xfId="11454"/>
    <cellStyle name="40% - Accent5 4 2 3 4 2 2" xfId="25458"/>
    <cellStyle name="40% - Accent5 4 2 3 4 2 2 2" xfId="53472"/>
    <cellStyle name="40% - Accent5 4 2 3 4 2 3" xfId="39468"/>
    <cellStyle name="40% - Accent5 4 2 3 4 3" xfId="18455"/>
    <cellStyle name="40% - Accent5 4 2 3 4 3 2" xfId="46469"/>
    <cellStyle name="40% - Accent5 4 2 3 4 4" xfId="32465"/>
    <cellStyle name="40% - Accent5 4 2 3 5" xfId="7953"/>
    <cellStyle name="40% - Accent5 4 2 3 5 2" xfId="21957"/>
    <cellStyle name="40% - Accent5 4 2 3 5 2 2" xfId="49971"/>
    <cellStyle name="40% - Accent5 4 2 3 5 3" xfId="35967"/>
    <cellStyle name="40% - Accent5 4 2 3 6" xfId="14954"/>
    <cellStyle name="40% - Accent5 4 2 3 6 2" xfId="42968"/>
    <cellStyle name="40% - Accent5 4 2 3 7" xfId="28964"/>
    <cellStyle name="40% - Accent5 4 2 4" xfId="1220"/>
    <cellStyle name="40% - Accent5 4 2 4 2" xfId="2988"/>
    <cellStyle name="40% - Accent5 4 2 4 2 2" xfId="6492"/>
    <cellStyle name="40% - Accent5 4 2 4 2 2 2" xfId="13499"/>
    <cellStyle name="40% - Accent5 4 2 4 2 2 2 2" xfId="27503"/>
    <cellStyle name="40% - Accent5 4 2 4 2 2 2 2 2" xfId="55517"/>
    <cellStyle name="40% - Accent5 4 2 4 2 2 2 3" xfId="41513"/>
    <cellStyle name="40% - Accent5 4 2 4 2 2 3" xfId="20500"/>
    <cellStyle name="40% - Accent5 4 2 4 2 2 3 2" xfId="48514"/>
    <cellStyle name="40% - Accent5 4 2 4 2 2 4" xfId="34510"/>
    <cellStyle name="40% - Accent5 4 2 4 2 3" xfId="9998"/>
    <cellStyle name="40% - Accent5 4 2 4 2 3 2" xfId="24002"/>
    <cellStyle name="40% - Accent5 4 2 4 2 3 2 2" xfId="52016"/>
    <cellStyle name="40% - Accent5 4 2 4 2 3 3" xfId="38012"/>
    <cellStyle name="40% - Accent5 4 2 4 2 4" xfId="16999"/>
    <cellStyle name="40% - Accent5 4 2 4 2 4 2" xfId="45013"/>
    <cellStyle name="40% - Accent5 4 2 4 2 5" xfId="31009"/>
    <cellStyle name="40% - Accent5 4 2 4 3" xfId="4740"/>
    <cellStyle name="40% - Accent5 4 2 4 3 2" xfId="11747"/>
    <cellStyle name="40% - Accent5 4 2 4 3 2 2" xfId="25751"/>
    <cellStyle name="40% - Accent5 4 2 4 3 2 2 2" xfId="53765"/>
    <cellStyle name="40% - Accent5 4 2 4 3 2 3" xfId="39761"/>
    <cellStyle name="40% - Accent5 4 2 4 3 3" xfId="18748"/>
    <cellStyle name="40% - Accent5 4 2 4 3 3 2" xfId="46762"/>
    <cellStyle name="40% - Accent5 4 2 4 3 4" xfId="32758"/>
    <cellStyle name="40% - Accent5 4 2 4 4" xfId="8246"/>
    <cellStyle name="40% - Accent5 4 2 4 4 2" xfId="22250"/>
    <cellStyle name="40% - Accent5 4 2 4 4 2 2" xfId="50264"/>
    <cellStyle name="40% - Accent5 4 2 4 4 3" xfId="36260"/>
    <cellStyle name="40% - Accent5 4 2 4 5" xfId="15247"/>
    <cellStyle name="40% - Accent5 4 2 4 5 2" xfId="43261"/>
    <cellStyle name="40% - Accent5 4 2 4 6" xfId="29257"/>
    <cellStyle name="40% - Accent5 4 2 5" xfId="2113"/>
    <cellStyle name="40% - Accent5 4 2 5 2" xfId="5617"/>
    <cellStyle name="40% - Accent5 4 2 5 2 2" xfId="12624"/>
    <cellStyle name="40% - Accent5 4 2 5 2 2 2" xfId="26628"/>
    <cellStyle name="40% - Accent5 4 2 5 2 2 2 2" xfId="54642"/>
    <cellStyle name="40% - Accent5 4 2 5 2 2 3" xfId="40638"/>
    <cellStyle name="40% - Accent5 4 2 5 2 3" xfId="19625"/>
    <cellStyle name="40% - Accent5 4 2 5 2 3 2" xfId="47639"/>
    <cellStyle name="40% - Accent5 4 2 5 2 4" xfId="33635"/>
    <cellStyle name="40% - Accent5 4 2 5 3" xfId="9123"/>
    <cellStyle name="40% - Accent5 4 2 5 3 2" xfId="23127"/>
    <cellStyle name="40% - Accent5 4 2 5 3 2 2" xfId="51141"/>
    <cellStyle name="40% - Accent5 4 2 5 3 3" xfId="37137"/>
    <cellStyle name="40% - Accent5 4 2 5 4" xfId="16124"/>
    <cellStyle name="40% - Accent5 4 2 5 4 2" xfId="44138"/>
    <cellStyle name="40% - Accent5 4 2 5 5" xfId="30134"/>
    <cellStyle name="40% - Accent5 4 2 6" xfId="3865"/>
    <cellStyle name="40% - Accent5 4 2 6 2" xfId="10872"/>
    <cellStyle name="40% - Accent5 4 2 6 2 2" xfId="24876"/>
    <cellStyle name="40% - Accent5 4 2 6 2 2 2" xfId="52890"/>
    <cellStyle name="40% - Accent5 4 2 6 2 3" xfId="38886"/>
    <cellStyle name="40% - Accent5 4 2 6 3" xfId="17873"/>
    <cellStyle name="40% - Accent5 4 2 6 3 2" xfId="45887"/>
    <cellStyle name="40% - Accent5 4 2 6 4" xfId="31883"/>
    <cellStyle name="40% - Accent5 4 2 7" xfId="7371"/>
    <cellStyle name="40% - Accent5 4 2 7 2" xfId="21375"/>
    <cellStyle name="40% - Accent5 4 2 7 2 2" xfId="49389"/>
    <cellStyle name="40% - Accent5 4 2 7 3" xfId="35385"/>
    <cellStyle name="40% - Accent5 4 2 8" xfId="14372"/>
    <cellStyle name="40% - Accent5 4 2 8 2" xfId="42386"/>
    <cellStyle name="40% - Accent5 4 2 9" xfId="28382"/>
    <cellStyle name="40% - Accent5 4 3" xfId="439"/>
    <cellStyle name="40% - Accent5 4 3 2" xfId="730"/>
    <cellStyle name="40% - Accent5 4 3 2 2" xfId="1608"/>
    <cellStyle name="40% - Accent5 4 3 2 2 2" xfId="3376"/>
    <cellStyle name="40% - Accent5 4 3 2 2 2 2" xfId="6880"/>
    <cellStyle name="40% - Accent5 4 3 2 2 2 2 2" xfId="13887"/>
    <cellStyle name="40% - Accent5 4 3 2 2 2 2 2 2" xfId="27891"/>
    <cellStyle name="40% - Accent5 4 3 2 2 2 2 2 2 2" xfId="55905"/>
    <cellStyle name="40% - Accent5 4 3 2 2 2 2 2 3" xfId="41901"/>
    <cellStyle name="40% - Accent5 4 3 2 2 2 2 3" xfId="20888"/>
    <cellStyle name="40% - Accent5 4 3 2 2 2 2 3 2" xfId="48902"/>
    <cellStyle name="40% - Accent5 4 3 2 2 2 2 4" xfId="34898"/>
    <cellStyle name="40% - Accent5 4 3 2 2 2 3" xfId="10386"/>
    <cellStyle name="40% - Accent5 4 3 2 2 2 3 2" xfId="24390"/>
    <cellStyle name="40% - Accent5 4 3 2 2 2 3 2 2" xfId="52404"/>
    <cellStyle name="40% - Accent5 4 3 2 2 2 3 3" xfId="38400"/>
    <cellStyle name="40% - Accent5 4 3 2 2 2 4" xfId="17387"/>
    <cellStyle name="40% - Accent5 4 3 2 2 2 4 2" xfId="45401"/>
    <cellStyle name="40% - Accent5 4 3 2 2 2 5" xfId="31397"/>
    <cellStyle name="40% - Accent5 4 3 2 2 3" xfId="5128"/>
    <cellStyle name="40% - Accent5 4 3 2 2 3 2" xfId="12135"/>
    <cellStyle name="40% - Accent5 4 3 2 2 3 2 2" xfId="26139"/>
    <cellStyle name="40% - Accent5 4 3 2 2 3 2 2 2" xfId="54153"/>
    <cellStyle name="40% - Accent5 4 3 2 2 3 2 3" xfId="40149"/>
    <cellStyle name="40% - Accent5 4 3 2 2 3 3" xfId="19136"/>
    <cellStyle name="40% - Accent5 4 3 2 2 3 3 2" xfId="47150"/>
    <cellStyle name="40% - Accent5 4 3 2 2 3 4" xfId="33146"/>
    <cellStyle name="40% - Accent5 4 3 2 2 4" xfId="8634"/>
    <cellStyle name="40% - Accent5 4 3 2 2 4 2" xfId="22638"/>
    <cellStyle name="40% - Accent5 4 3 2 2 4 2 2" xfId="50652"/>
    <cellStyle name="40% - Accent5 4 3 2 2 4 3" xfId="36648"/>
    <cellStyle name="40% - Accent5 4 3 2 2 5" xfId="15635"/>
    <cellStyle name="40% - Accent5 4 3 2 2 5 2" xfId="43649"/>
    <cellStyle name="40% - Accent5 4 3 2 2 6" xfId="29645"/>
    <cellStyle name="40% - Accent5 4 3 2 3" xfId="2501"/>
    <cellStyle name="40% - Accent5 4 3 2 3 2" xfId="6005"/>
    <cellStyle name="40% - Accent5 4 3 2 3 2 2" xfId="13012"/>
    <cellStyle name="40% - Accent5 4 3 2 3 2 2 2" xfId="27016"/>
    <cellStyle name="40% - Accent5 4 3 2 3 2 2 2 2" xfId="55030"/>
    <cellStyle name="40% - Accent5 4 3 2 3 2 2 3" xfId="41026"/>
    <cellStyle name="40% - Accent5 4 3 2 3 2 3" xfId="20013"/>
    <cellStyle name="40% - Accent5 4 3 2 3 2 3 2" xfId="48027"/>
    <cellStyle name="40% - Accent5 4 3 2 3 2 4" xfId="34023"/>
    <cellStyle name="40% - Accent5 4 3 2 3 3" xfId="9511"/>
    <cellStyle name="40% - Accent5 4 3 2 3 3 2" xfId="23515"/>
    <cellStyle name="40% - Accent5 4 3 2 3 3 2 2" xfId="51529"/>
    <cellStyle name="40% - Accent5 4 3 2 3 3 3" xfId="37525"/>
    <cellStyle name="40% - Accent5 4 3 2 3 4" xfId="16512"/>
    <cellStyle name="40% - Accent5 4 3 2 3 4 2" xfId="44526"/>
    <cellStyle name="40% - Accent5 4 3 2 3 5" xfId="30522"/>
    <cellStyle name="40% - Accent5 4 3 2 4" xfId="4253"/>
    <cellStyle name="40% - Accent5 4 3 2 4 2" xfId="11260"/>
    <cellStyle name="40% - Accent5 4 3 2 4 2 2" xfId="25264"/>
    <cellStyle name="40% - Accent5 4 3 2 4 2 2 2" xfId="53278"/>
    <cellStyle name="40% - Accent5 4 3 2 4 2 3" xfId="39274"/>
    <cellStyle name="40% - Accent5 4 3 2 4 3" xfId="18261"/>
    <cellStyle name="40% - Accent5 4 3 2 4 3 2" xfId="46275"/>
    <cellStyle name="40% - Accent5 4 3 2 4 4" xfId="32271"/>
    <cellStyle name="40% - Accent5 4 3 2 5" xfId="7759"/>
    <cellStyle name="40% - Accent5 4 3 2 5 2" xfId="21763"/>
    <cellStyle name="40% - Accent5 4 3 2 5 2 2" xfId="49777"/>
    <cellStyle name="40% - Accent5 4 3 2 5 3" xfId="35773"/>
    <cellStyle name="40% - Accent5 4 3 2 6" xfId="14760"/>
    <cellStyle name="40% - Accent5 4 3 2 6 2" xfId="42774"/>
    <cellStyle name="40% - Accent5 4 3 2 7" xfId="28770"/>
    <cellStyle name="40% - Accent5 4 3 3" xfId="1021"/>
    <cellStyle name="40% - Accent5 4 3 3 2" xfId="1899"/>
    <cellStyle name="40% - Accent5 4 3 3 2 2" xfId="3667"/>
    <cellStyle name="40% - Accent5 4 3 3 2 2 2" xfId="7171"/>
    <cellStyle name="40% - Accent5 4 3 3 2 2 2 2" xfId="14178"/>
    <cellStyle name="40% - Accent5 4 3 3 2 2 2 2 2" xfId="28182"/>
    <cellStyle name="40% - Accent5 4 3 3 2 2 2 2 2 2" xfId="56196"/>
    <cellStyle name="40% - Accent5 4 3 3 2 2 2 2 3" xfId="42192"/>
    <cellStyle name="40% - Accent5 4 3 3 2 2 2 3" xfId="21179"/>
    <cellStyle name="40% - Accent5 4 3 3 2 2 2 3 2" xfId="49193"/>
    <cellStyle name="40% - Accent5 4 3 3 2 2 2 4" xfId="35189"/>
    <cellStyle name="40% - Accent5 4 3 3 2 2 3" xfId="10677"/>
    <cellStyle name="40% - Accent5 4 3 3 2 2 3 2" xfId="24681"/>
    <cellStyle name="40% - Accent5 4 3 3 2 2 3 2 2" xfId="52695"/>
    <cellStyle name="40% - Accent5 4 3 3 2 2 3 3" xfId="38691"/>
    <cellStyle name="40% - Accent5 4 3 3 2 2 4" xfId="17678"/>
    <cellStyle name="40% - Accent5 4 3 3 2 2 4 2" xfId="45692"/>
    <cellStyle name="40% - Accent5 4 3 3 2 2 5" xfId="31688"/>
    <cellStyle name="40% - Accent5 4 3 3 2 3" xfId="5419"/>
    <cellStyle name="40% - Accent5 4 3 3 2 3 2" xfId="12426"/>
    <cellStyle name="40% - Accent5 4 3 3 2 3 2 2" xfId="26430"/>
    <cellStyle name="40% - Accent5 4 3 3 2 3 2 2 2" xfId="54444"/>
    <cellStyle name="40% - Accent5 4 3 3 2 3 2 3" xfId="40440"/>
    <cellStyle name="40% - Accent5 4 3 3 2 3 3" xfId="19427"/>
    <cellStyle name="40% - Accent5 4 3 3 2 3 3 2" xfId="47441"/>
    <cellStyle name="40% - Accent5 4 3 3 2 3 4" xfId="33437"/>
    <cellStyle name="40% - Accent5 4 3 3 2 4" xfId="8925"/>
    <cellStyle name="40% - Accent5 4 3 3 2 4 2" xfId="22929"/>
    <cellStyle name="40% - Accent5 4 3 3 2 4 2 2" xfId="50943"/>
    <cellStyle name="40% - Accent5 4 3 3 2 4 3" xfId="36939"/>
    <cellStyle name="40% - Accent5 4 3 3 2 5" xfId="15926"/>
    <cellStyle name="40% - Accent5 4 3 3 2 5 2" xfId="43940"/>
    <cellStyle name="40% - Accent5 4 3 3 2 6" xfId="29936"/>
    <cellStyle name="40% - Accent5 4 3 3 3" xfId="2792"/>
    <cellStyle name="40% - Accent5 4 3 3 3 2" xfId="6296"/>
    <cellStyle name="40% - Accent5 4 3 3 3 2 2" xfId="13303"/>
    <cellStyle name="40% - Accent5 4 3 3 3 2 2 2" xfId="27307"/>
    <cellStyle name="40% - Accent5 4 3 3 3 2 2 2 2" xfId="55321"/>
    <cellStyle name="40% - Accent5 4 3 3 3 2 2 3" xfId="41317"/>
    <cellStyle name="40% - Accent5 4 3 3 3 2 3" xfId="20304"/>
    <cellStyle name="40% - Accent5 4 3 3 3 2 3 2" xfId="48318"/>
    <cellStyle name="40% - Accent5 4 3 3 3 2 4" xfId="34314"/>
    <cellStyle name="40% - Accent5 4 3 3 3 3" xfId="9802"/>
    <cellStyle name="40% - Accent5 4 3 3 3 3 2" xfId="23806"/>
    <cellStyle name="40% - Accent5 4 3 3 3 3 2 2" xfId="51820"/>
    <cellStyle name="40% - Accent5 4 3 3 3 3 3" xfId="37816"/>
    <cellStyle name="40% - Accent5 4 3 3 3 4" xfId="16803"/>
    <cellStyle name="40% - Accent5 4 3 3 3 4 2" xfId="44817"/>
    <cellStyle name="40% - Accent5 4 3 3 3 5" xfId="30813"/>
    <cellStyle name="40% - Accent5 4 3 3 4" xfId="4544"/>
    <cellStyle name="40% - Accent5 4 3 3 4 2" xfId="11551"/>
    <cellStyle name="40% - Accent5 4 3 3 4 2 2" xfId="25555"/>
    <cellStyle name="40% - Accent5 4 3 3 4 2 2 2" xfId="53569"/>
    <cellStyle name="40% - Accent5 4 3 3 4 2 3" xfId="39565"/>
    <cellStyle name="40% - Accent5 4 3 3 4 3" xfId="18552"/>
    <cellStyle name="40% - Accent5 4 3 3 4 3 2" xfId="46566"/>
    <cellStyle name="40% - Accent5 4 3 3 4 4" xfId="32562"/>
    <cellStyle name="40% - Accent5 4 3 3 5" xfId="8050"/>
    <cellStyle name="40% - Accent5 4 3 3 5 2" xfId="22054"/>
    <cellStyle name="40% - Accent5 4 3 3 5 2 2" xfId="50068"/>
    <cellStyle name="40% - Accent5 4 3 3 5 3" xfId="36064"/>
    <cellStyle name="40% - Accent5 4 3 3 6" xfId="15051"/>
    <cellStyle name="40% - Accent5 4 3 3 6 2" xfId="43065"/>
    <cellStyle name="40% - Accent5 4 3 3 7" xfId="29061"/>
    <cellStyle name="40% - Accent5 4 3 4" xfId="1317"/>
    <cellStyle name="40% - Accent5 4 3 4 2" xfId="3085"/>
    <cellStyle name="40% - Accent5 4 3 4 2 2" xfId="6589"/>
    <cellStyle name="40% - Accent5 4 3 4 2 2 2" xfId="13596"/>
    <cellStyle name="40% - Accent5 4 3 4 2 2 2 2" xfId="27600"/>
    <cellStyle name="40% - Accent5 4 3 4 2 2 2 2 2" xfId="55614"/>
    <cellStyle name="40% - Accent5 4 3 4 2 2 2 3" xfId="41610"/>
    <cellStyle name="40% - Accent5 4 3 4 2 2 3" xfId="20597"/>
    <cellStyle name="40% - Accent5 4 3 4 2 2 3 2" xfId="48611"/>
    <cellStyle name="40% - Accent5 4 3 4 2 2 4" xfId="34607"/>
    <cellStyle name="40% - Accent5 4 3 4 2 3" xfId="10095"/>
    <cellStyle name="40% - Accent5 4 3 4 2 3 2" xfId="24099"/>
    <cellStyle name="40% - Accent5 4 3 4 2 3 2 2" xfId="52113"/>
    <cellStyle name="40% - Accent5 4 3 4 2 3 3" xfId="38109"/>
    <cellStyle name="40% - Accent5 4 3 4 2 4" xfId="17096"/>
    <cellStyle name="40% - Accent5 4 3 4 2 4 2" xfId="45110"/>
    <cellStyle name="40% - Accent5 4 3 4 2 5" xfId="31106"/>
    <cellStyle name="40% - Accent5 4 3 4 3" xfId="4837"/>
    <cellStyle name="40% - Accent5 4 3 4 3 2" xfId="11844"/>
    <cellStyle name="40% - Accent5 4 3 4 3 2 2" xfId="25848"/>
    <cellStyle name="40% - Accent5 4 3 4 3 2 2 2" xfId="53862"/>
    <cellStyle name="40% - Accent5 4 3 4 3 2 3" xfId="39858"/>
    <cellStyle name="40% - Accent5 4 3 4 3 3" xfId="18845"/>
    <cellStyle name="40% - Accent5 4 3 4 3 3 2" xfId="46859"/>
    <cellStyle name="40% - Accent5 4 3 4 3 4" xfId="32855"/>
    <cellStyle name="40% - Accent5 4 3 4 4" xfId="8343"/>
    <cellStyle name="40% - Accent5 4 3 4 4 2" xfId="22347"/>
    <cellStyle name="40% - Accent5 4 3 4 4 2 2" xfId="50361"/>
    <cellStyle name="40% - Accent5 4 3 4 4 3" xfId="36357"/>
    <cellStyle name="40% - Accent5 4 3 4 5" xfId="15344"/>
    <cellStyle name="40% - Accent5 4 3 4 5 2" xfId="43358"/>
    <cellStyle name="40% - Accent5 4 3 4 6" xfId="29354"/>
    <cellStyle name="40% - Accent5 4 3 5" xfId="2210"/>
    <cellStyle name="40% - Accent5 4 3 5 2" xfId="5714"/>
    <cellStyle name="40% - Accent5 4 3 5 2 2" xfId="12721"/>
    <cellStyle name="40% - Accent5 4 3 5 2 2 2" xfId="26725"/>
    <cellStyle name="40% - Accent5 4 3 5 2 2 2 2" xfId="54739"/>
    <cellStyle name="40% - Accent5 4 3 5 2 2 3" xfId="40735"/>
    <cellStyle name="40% - Accent5 4 3 5 2 3" xfId="19722"/>
    <cellStyle name="40% - Accent5 4 3 5 2 3 2" xfId="47736"/>
    <cellStyle name="40% - Accent5 4 3 5 2 4" xfId="33732"/>
    <cellStyle name="40% - Accent5 4 3 5 3" xfId="9220"/>
    <cellStyle name="40% - Accent5 4 3 5 3 2" xfId="23224"/>
    <cellStyle name="40% - Accent5 4 3 5 3 2 2" xfId="51238"/>
    <cellStyle name="40% - Accent5 4 3 5 3 3" xfId="37234"/>
    <cellStyle name="40% - Accent5 4 3 5 4" xfId="16221"/>
    <cellStyle name="40% - Accent5 4 3 5 4 2" xfId="44235"/>
    <cellStyle name="40% - Accent5 4 3 5 5" xfId="30231"/>
    <cellStyle name="40% - Accent5 4 3 6" xfId="3962"/>
    <cellStyle name="40% - Accent5 4 3 6 2" xfId="10969"/>
    <cellStyle name="40% - Accent5 4 3 6 2 2" xfId="24973"/>
    <cellStyle name="40% - Accent5 4 3 6 2 2 2" xfId="52987"/>
    <cellStyle name="40% - Accent5 4 3 6 2 3" xfId="38983"/>
    <cellStyle name="40% - Accent5 4 3 6 3" xfId="17970"/>
    <cellStyle name="40% - Accent5 4 3 6 3 2" xfId="45984"/>
    <cellStyle name="40% - Accent5 4 3 6 4" xfId="31980"/>
    <cellStyle name="40% - Accent5 4 3 7" xfId="7468"/>
    <cellStyle name="40% - Accent5 4 3 7 2" xfId="21472"/>
    <cellStyle name="40% - Accent5 4 3 7 2 2" xfId="49486"/>
    <cellStyle name="40% - Accent5 4 3 7 3" xfId="35482"/>
    <cellStyle name="40% - Accent5 4 3 8" xfId="14469"/>
    <cellStyle name="40% - Accent5 4 3 8 2" xfId="42483"/>
    <cellStyle name="40% - Accent5 4 3 9" xfId="28479"/>
    <cellStyle name="40% - Accent5 4 4" xfId="536"/>
    <cellStyle name="40% - Accent5 4 4 2" xfId="1414"/>
    <cellStyle name="40% - Accent5 4 4 2 2" xfId="3182"/>
    <cellStyle name="40% - Accent5 4 4 2 2 2" xfId="6686"/>
    <cellStyle name="40% - Accent5 4 4 2 2 2 2" xfId="13693"/>
    <cellStyle name="40% - Accent5 4 4 2 2 2 2 2" xfId="27697"/>
    <cellStyle name="40% - Accent5 4 4 2 2 2 2 2 2" xfId="55711"/>
    <cellStyle name="40% - Accent5 4 4 2 2 2 2 3" xfId="41707"/>
    <cellStyle name="40% - Accent5 4 4 2 2 2 3" xfId="20694"/>
    <cellStyle name="40% - Accent5 4 4 2 2 2 3 2" xfId="48708"/>
    <cellStyle name="40% - Accent5 4 4 2 2 2 4" xfId="34704"/>
    <cellStyle name="40% - Accent5 4 4 2 2 3" xfId="10192"/>
    <cellStyle name="40% - Accent5 4 4 2 2 3 2" xfId="24196"/>
    <cellStyle name="40% - Accent5 4 4 2 2 3 2 2" xfId="52210"/>
    <cellStyle name="40% - Accent5 4 4 2 2 3 3" xfId="38206"/>
    <cellStyle name="40% - Accent5 4 4 2 2 4" xfId="17193"/>
    <cellStyle name="40% - Accent5 4 4 2 2 4 2" xfId="45207"/>
    <cellStyle name="40% - Accent5 4 4 2 2 5" xfId="31203"/>
    <cellStyle name="40% - Accent5 4 4 2 3" xfId="4934"/>
    <cellStyle name="40% - Accent5 4 4 2 3 2" xfId="11941"/>
    <cellStyle name="40% - Accent5 4 4 2 3 2 2" xfId="25945"/>
    <cellStyle name="40% - Accent5 4 4 2 3 2 2 2" xfId="53959"/>
    <cellStyle name="40% - Accent5 4 4 2 3 2 3" xfId="39955"/>
    <cellStyle name="40% - Accent5 4 4 2 3 3" xfId="18942"/>
    <cellStyle name="40% - Accent5 4 4 2 3 3 2" xfId="46956"/>
    <cellStyle name="40% - Accent5 4 4 2 3 4" xfId="32952"/>
    <cellStyle name="40% - Accent5 4 4 2 4" xfId="8440"/>
    <cellStyle name="40% - Accent5 4 4 2 4 2" xfId="22444"/>
    <cellStyle name="40% - Accent5 4 4 2 4 2 2" xfId="50458"/>
    <cellStyle name="40% - Accent5 4 4 2 4 3" xfId="36454"/>
    <cellStyle name="40% - Accent5 4 4 2 5" xfId="15441"/>
    <cellStyle name="40% - Accent5 4 4 2 5 2" xfId="43455"/>
    <cellStyle name="40% - Accent5 4 4 2 6" xfId="29451"/>
    <cellStyle name="40% - Accent5 4 4 3" xfId="2307"/>
    <cellStyle name="40% - Accent5 4 4 3 2" xfId="5811"/>
    <cellStyle name="40% - Accent5 4 4 3 2 2" xfId="12818"/>
    <cellStyle name="40% - Accent5 4 4 3 2 2 2" xfId="26822"/>
    <cellStyle name="40% - Accent5 4 4 3 2 2 2 2" xfId="54836"/>
    <cellStyle name="40% - Accent5 4 4 3 2 2 3" xfId="40832"/>
    <cellStyle name="40% - Accent5 4 4 3 2 3" xfId="19819"/>
    <cellStyle name="40% - Accent5 4 4 3 2 3 2" xfId="47833"/>
    <cellStyle name="40% - Accent5 4 4 3 2 4" xfId="33829"/>
    <cellStyle name="40% - Accent5 4 4 3 3" xfId="9317"/>
    <cellStyle name="40% - Accent5 4 4 3 3 2" xfId="23321"/>
    <cellStyle name="40% - Accent5 4 4 3 3 2 2" xfId="51335"/>
    <cellStyle name="40% - Accent5 4 4 3 3 3" xfId="37331"/>
    <cellStyle name="40% - Accent5 4 4 3 4" xfId="16318"/>
    <cellStyle name="40% - Accent5 4 4 3 4 2" xfId="44332"/>
    <cellStyle name="40% - Accent5 4 4 3 5" xfId="30328"/>
    <cellStyle name="40% - Accent5 4 4 4" xfId="4059"/>
    <cellStyle name="40% - Accent5 4 4 4 2" xfId="11066"/>
    <cellStyle name="40% - Accent5 4 4 4 2 2" xfId="25070"/>
    <cellStyle name="40% - Accent5 4 4 4 2 2 2" xfId="53084"/>
    <cellStyle name="40% - Accent5 4 4 4 2 3" xfId="39080"/>
    <cellStyle name="40% - Accent5 4 4 4 3" xfId="18067"/>
    <cellStyle name="40% - Accent5 4 4 4 3 2" xfId="46081"/>
    <cellStyle name="40% - Accent5 4 4 4 4" xfId="32077"/>
    <cellStyle name="40% - Accent5 4 4 5" xfId="7565"/>
    <cellStyle name="40% - Accent5 4 4 5 2" xfId="21569"/>
    <cellStyle name="40% - Accent5 4 4 5 2 2" xfId="49583"/>
    <cellStyle name="40% - Accent5 4 4 5 3" xfId="35579"/>
    <cellStyle name="40% - Accent5 4 4 6" xfId="14566"/>
    <cellStyle name="40% - Accent5 4 4 6 2" xfId="42580"/>
    <cellStyle name="40% - Accent5 4 4 7" xfId="28576"/>
    <cellStyle name="40% - Accent5 4 5" xfId="827"/>
    <cellStyle name="40% - Accent5 4 5 2" xfId="1705"/>
    <cellStyle name="40% - Accent5 4 5 2 2" xfId="3473"/>
    <cellStyle name="40% - Accent5 4 5 2 2 2" xfId="6977"/>
    <cellStyle name="40% - Accent5 4 5 2 2 2 2" xfId="13984"/>
    <cellStyle name="40% - Accent5 4 5 2 2 2 2 2" xfId="27988"/>
    <cellStyle name="40% - Accent5 4 5 2 2 2 2 2 2" xfId="56002"/>
    <cellStyle name="40% - Accent5 4 5 2 2 2 2 3" xfId="41998"/>
    <cellStyle name="40% - Accent5 4 5 2 2 2 3" xfId="20985"/>
    <cellStyle name="40% - Accent5 4 5 2 2 2 3 2" xfId="48999"/>
    <cellStyle name="40% - Accent5 4 5 2 2 2 4" xfId="34995"/>
    <cellStyle name="40% - Accent5 4 5 2 2 3" xfId="10483"/>
    <cellStyle name="40% - Accent5 4 5 2 2 3 2" xfId="24487"/>
    <cellStyle name="40% - Accent5 4 5 2 2 3 2 2" xfId="52501"/>
    <cellStyle name="40% - Accent5 4 5 2 2 3 3" xfId="38497"/>
    <cellStyle name="40% - Accent5 4 5 2 2 4" xfId="17484"/>
    <cellStyle name="40% - Accent5 4 5 2 2 4 2" xfId="45498"/>
    <cellStyle name="40% - Accent5 4 5 2 2 5" xfId="31494"/>
    <cellStyle name="40% - Accent5 4 5 2 3" xfId="5225"/>
    <cellStyle name="40% - Accent5 4 5 2 3 2" xfId="12232"/>
    <cellStyle name="40% - Accent5 4 5 2 3 2 2" xfId="26236"/>
    <cellStyle name="40% - Accent5 4 5 2 3 2 2 2" xfId="54250"/>
    <cellStyle name="40% - Accent5 4 5 2 3 2 3" xfId="40246"/>
    <cellStyle name="40% - Accent5 4 5 2 3 3" xfId="19233"/>
    <cellStyle name="40% - Accent5 4 5 2 3 3 2" xfId="47247"/>
    <cellStyle name="40% - Accent5 4 5 2 3 4" xfId="33243"/>
    <cellStyle name="40% - Accent5 4 5 2 4" xfId="8731"/>
    <cellStyle name="40% - Accent5 4 5 2 4 2" xfId="22735"/>
    <cellStyle name="40% - Accent5 4 5 2 4 2 2" xfId="50749"/>
    <cellStyle name="40% - Accent5 4 5 2 4 3" xfId="36745"/>
    <cellStyle name="40% - Accent5 4 5 2 5" xfId="15732"/>
    <cellStyle name="40% - Accent5 4 5 2 5 2" xfId="43746"/>
    <cellStyle name="40% - Accent5 4 5 2 6" xfId="29742"/>
    <cellStyle name="40% - Accent5 4 5 3" xfId="2598"/>
    <cellStyle name="40% - Accent5 4 5 3 2" xfId="6102"/>
    <cellStyle name="40% - Accent5 4 5 3 2 2" xfId="13109"/>
    <cellStyle name="40% - Accent5 4 5 3 2 2 2" xfId="27113"/>
    <cellStyle name="40% - Accent5 4 5 3 2 2 2 2" xfId="55127"/>
    <cellStyle name="40% - Accent5 4 5 3 2 2 3" xfId="41123"/>
    <cellStyle name="40% - Accent5 4 5 3 2 3" xfId="20110"/>
    <cellStyle name="40% - Accent5 4 5 3 2 3 2" xfId="48124"/>
    <cellStyle name="40% - Accent5 4 5 3 2 4" xfId="34120"/>
    <cellStyle name="40% - Accent5 4 5 3 3" xfId="9608"/>
    <cellStyle name="40% - Accent5 4 5 3 3 2" xfId="23612"/>
    <cellStyle name="40% - Accent5 4 5 3 3 2 2" xfId="51626"/>
    <cellStyle name="40% - Accent5 4 5 3 3 3" xfId="37622"/>
    <cellStyle name="40% - Accent5 4 5 3 4" xfId="16609"/>
    <cellStyle name="40% - Accent5 4 5 3 4 2" xfId="44623"/>
    <cellStyle name="40% - Accent5 4 5 3 5" xfId="30619"/>
    <cellStyle name="40% - Accent5 4 5 4" xfId="4350"/>
    <cellStyle name="40% - Accent5 4 5 4 2" xfId="11357"/>
    <cellStyle name="40% - Accent5 4 5 4 2 2" xfId="25361"/>
    <cellStyle name="40% - Accent5 4 5 4 2 2 2" xfId="53375"/>
    <cellStyle name="40% - Accent5 4 5 4 2 3" xfId="39371"/>
    <cellStyle name="40% - Accent5 4 5 4 3" xfId="18358"/>
    <cellStyle name="40% - Accent5 4 5 4 3 2" xfId="46372"/>
    <cellStyle name="40% - Accent5 4 5 4 4" xfId="32368"/>
    <cellStyle name="40% - Accent5 4 5 5" xfId="7856"/>
    <cellStyle name="40% - Accent5 4 5 5 2" xfId="21860"/>
    <cellStyle name="40% - Accent5 4 5 5 2 2" xfId="49874"/>
    <cellStyle name="40% - Accent5 4 5 5 3" xfId="35870"/>
    <cellStyle name="40% - Accent5 4 5 6" xfId="14857"/>
    <cellStyle name="40% - Accent5 4 5 6 2" xfId="42871"/>
    <cellStyle name="40% - Accent5 4 5 7" xfId="28867"/>
    <cellStyle name="40% - Accent5 4 6" xfId="1123"/>
    <cellStyle name="40% - Accent5 4 6 2" xfId="2891"/>
    <cellStyle name="40% - Accent5 4 6 2 2" xfId="6395"/>
    <cellStyle name="40% - Accent5 4 6 2 2 2" xfId="13402"/>
    <cellStyle name="40% - Accent5 4 6 2 2 2 2" xfId="27406"/>
    <cellStyle name="40% - Accent5 4 6 2 2 2 2 2" xfId="55420"/>
    <cellStyle name="40% - Accent5 4 6 2 2 2 3" xfId="41416"/>
    <cellStyle name="40% - Accent5 4 6 2 2 3" xfId="20403"/>
    <cellStyle name="40% - Accent5 4 6 2 2 3 2" xfId="48417"/>
    <cellStyle name="40% - Accent5 4 6 2 2 4" xfId="34413"/>
    <cellStyle name="40% - Accent5 4 6 2 3" xfId="9901"/>
    <cellStyle name="40% - Accent5 4 6 2 3 2" xfId="23905"/>
    <cellStyle name="40% - Accent5 4 6 2 3 2 2" xfId="51919"/>
    <cellStyle name="40% - Accent5 4 6 2 3 3" xfId="37915"/>
    <cellStyle name="40% - Accent5 4 6 2 4" xfId="16902"/>
    <cellStyle name="40% - Accent5 4 6 2 4 2" xfId="44916"/>
    <cellStyle name="40% - Accent5 4 6 2 5" xfId="30912"/>
    <cellStyle name="40% - Accent5 4 6 3" xfId="4643"/>
    <cellStyle name="40% - Accent5 4 6 3 2" xfId="11650"/>
    <cellStyle name="40% - Accent5 4 6 3 2 2" xfId="25654"/>
    <cellStyle name="40% - Accent5 4 6 3 2 2 2" xfId="53668"/>
    <cellStyle name="40% - Accent5 4 6 3 2 3" xfId="39664"/>
    <cellStyle name="40% - Accent5 4 6 3 3" xfId="18651"/>
    <cellStyle name="40% - Accent5 4 6 3 3 2" xfId="46665"/>
    <cellStyle name="40% - Accent5 4 6 3 4" xfId="32661"/>
    <cellStyle name="40% - Accent5 4 6 4" xfId="8149"/>
    <cellStyle name="40% - Accent5 4 6 4 2" xfId="22153"/>
    <cellStyle name="40% - Accent5 4 6 4 2 2" xfId="50167"/>
    <cellStyle name="40% - Accent5 4 6 4 3" xfId="36163"/>
    <cellStyle name="40% - Accent5 4 6 5" xfId="15150"/>
    <cellStyle name="40% - Accent5 4 6 5 2" xfId="43164"/>
    <cellStyle name="40% - Accent5 4 6 6" xfId="29160"/>
    <cellStyle name="40% - Accent5 4 7" xfId="2011"/>
    <cellStyle name="40% - Accent5 4 7 2" xfId="5520"/>
    <cellStyle name="40% - Accent5 4 7 2 2" xfId="12527"/>
    <cellStyle name="40% - Accent5 4 7 2 2 2" xfId="26531"/>
    <cellStyle name="40% - Accent5 4 7 2 2 2 2" xfId="54545"/>
    <cellStyle name="40% - Accent5 4 7 2 2 3" xfId="40541"/>
    <cellStyle name="40% - Accent5 4 7 2 3" xfId="19528"/>
    <cellStyle name="40% - Accent5 4 7 2 3 2" xfId="47542"/>
    <cellStyle name="40% - Accent5 4 7 2 4" xfId="33538"/>
    <cellStyle name="40% - Accent5 4 7 3" xfId="9026"/>
    <cellStyle name="40% - Accent5 4 7 3 2" xfId="23030"/>
    <cellStyle name="40% - Accent5 4 7 3 2 2" xfId="51044"/>
    <cellStyle name="40% - Accent5 4 7 3 3" xfId="37040"/>
    <cellStyle name="40% - Accent5 4 7 4" xfId="16027"/>
    <cellStyle name="40% - Accent5 4 7 4 2" xfId="44041"/>
    <cellStyle name="40% - Accent5 4 7 5" xfId="30037"/>
    <cellStyle name="40% - Accent5 4 8" xfId="3768"/>
    <cellStyle name="40% - Accent5 4 8 2" xfId="10775"/>
    <cellStyle name="40% - Accent5 4 8 2 2" xfId="24779"/>
    <cellStyle name="40% - Accent5 4 8 2 2 2" xfId="52793"/>
    <cellStyle name="40% - Accent5 4 8 2 3" xfId="38789"/>
    <cellStyle name="40% - Accent5 4 8 3" xfId="17776"/>
    <cellStyle name="40% - Accent5 4 8 3 2" xfId="45790"/>
    <cellStyle name="40% - Accent5 4 8 4" xfId="31786"/>
    <cellStyle name="40% - Accent5 4 9" xfId="7274"/>
    <cellStyle name="40% - Accent5 4 9 2" xfId="21278"/>
    <cellStyle name="40% - Accent5 4 9 2 2" xfId="49292"/>
    <cellStyle name="40% - Accent5 4 9 3" xfId="35288"/>
    <cellStyle name="40% - Accent5 5" xfId="291"/>
    <cellStyle name="40% - Accent5 5 2" xfId="584"/>
    <cellStyle name="40% - Accent5 5 2 2" xfId="1462"/>
    <cellStyle name="40% - Accent5 5 2 2 2" xfId="3230"/>
    <cellStyle name="40% - Accent5 5 2 2 2 2" xfId="6734"/>
    <cellStyle name="40% - Accent5 5 2 2 2 2 2" xfId="13741"/>
    <cellStyle name="40% - Accent5 5 2 2 2 2 2 2" xfId="27745"/>
    <cellStyle name="40% - Accent5 5 2 2 2 2 2 2 2" xfId="55759"/>
    <cellStyle name="40% - Accent5 5 2 2 2 2 2 3" xfId="41755"/>
    <cellStyle name="40% - Accent5 5 2 2 2 2 3" xfId="20742"/>
    <cellStyle name="40% - Accent5 5 2 2 2 2 3 2" xfId="48756"/>
    <cellStyle name="40% - Accent5 5 2 2 2 2 4" xfId="34752"/>
    <cellStyle name="40% - Accent5 5 2 2 2 3" xfId="10240"/>
    <cellStyle name="40% - Accent5 5 2 2 2 3 2" xfId="24244"/>
    <cellStyle name="40% - Accent5 5 2 2 2 3 2 2" xfId="52258"/>
    <cellStyle name="40% - Accent5 5 2 2 2 3 3" xfId="38254"/>
    <cellStyle name="40% - Accent5 5 2 2 2 4" xfId="17241"/>
    <cellStyle name="40% - Accent5 5 2 2 2 4 2" xfId="45255"/>
    <cellStyle name="40% - Accent5 5 2 2 2 5" xfId="31251"/>
    <cellStyle name="40% - Accent5 5 2 2 3" xfId="4982"/>
    <cellStyle name="40% - Accent5 5 2 2 3 2" xfId="11989"/>
    <cellStyle name="40% - Accent5 5 2 2 3 2 2" xfId="25993"/>
    <cellStyle name="40% - Accent5 5 2 2 3 2 2 2" xfId="54007"/>
    <cellStyle name="40% - Accent5 5 2 2 3 2 3" xfId="40003"/>
    <cellStyle name="40% - Accent5 5 2 2 3 3" xfId="18990"/>
    <cellStyle name="40% - Accent5 5 2 2 3 3 2" xfId="47004"/>
    <cellStyle name="40% - Accent5 5 2 2 3 4" xfId="33000"/>
    <cellStyle name="40% - Accent5 5 2 2 4" xfId="8488"/>
    <cellStyle name="40% - Accent5 5 2 2 4 2" xfId="22492"/>
    <cellStyle name="40% - Accent5 5 2 2 4 2 2" xfId="50506"/>
    <cellStyle name="40% - Accent5 5 2 2 4 3" xfId="36502"/>
    <cellStyle name="40% - Accent5 5 2 2 5" xfId="15489"/>
    <cellStyle name="40% - Accent5 5 2 2 5 2" xfId="43503"/>
    <cellStyle name="40% - Accent5 5 2 2 6" xfId="29499"/>
    <cellStyle name="40% - Accent5 5 2 3" xfId="2355"/>
    <cellStyle name="40% - Accent5 5 2 3 2" xfId="5859"/>
    <cellStyle name="40% - Accent5 5 2 3 2 2" xfId="12866"/>
    <cellStyle name="40% - Accent5 5 2 3 2 2 2" xfId="26870"/>
    <cellStyle name="40% - Accent5 5 2 3 2 2 2 2" xfId="54884"/>
    <cellStyle name="40% - Accent5 5 2 3 2 2 3" xfId="40880"/>
    <cellStyle name="40% - Accent5 5 2 3 2 3" xfId="19867"/>
    <cellStyle name="40% - Accent5 5 2 3 2 3 2" xfId="47881"/>
    <cellStyle name="40% - Accent5 5 2 3 2 4" xfId="33877"/>
    <cellStyle name="40% - Accent5 5 2 3 3" xfId="9365"/>
    <cellStyle name="40% - Accent5 5 2 3 3 2" xfId="23369"/>
    <cellStyle name="40% - Accent5 5 2 3 3 2 2" xfId="51383"/>
    <cellStyle name="40% - Accent5 5 2 3 3 3" xfId="37379"/>
    <cellStyle name="40% - Accent5 5 2 3 4" xfId="16366"/>
    <cellStyle name="40% - Accent5 5 2 3 4 2" xfId="44380"/>
    <cellStyle name="40% - Accent5 5 2 3 5" xfId="30376"/>
    <cellStyle name="40% - Accent5 5 2 4" xfId="4107"/>
    <cellStyle name="40% - Accent5 5 2 4 2" xfId="11114"/>
    <cellStyle name="40% - Accent5 5 2 4 2 2" xfId="25118"/>
    <cellStyle name="40% - Accent5 5 2 4 2 2 2" xfId="53132"/>
    <cellStyle name="40% - Accent5 5 2 4 2 3" xfId="39128"/>
    <cellStyle name="40% - Accent5 5 2 4 3" xfId="18115"/>
    <cellStyle name="40% - Accent5 5 2 4 3 2" xfId="46129"/>
    <cellStyle name="40% - Accent5 5 2 4 4" xfId="32125"/>
    <cellStyle name="40% - Accent5 5 2 5" xfId="7613"/>
    <cellStyle name="40% - Accent5 5 2 5 2" xfId="21617"/>
    <cellStyle name="40% - Accent5 5 2 5 2 2" xfId="49631"/>
    <cellStyle name="40% - Accent5 5 2 5 3" xfId="35627"/>
    <cellStyle name="40% - Accent5 5 2 6" xfId="14614"/>
    <cellStyle name="40% - Accent5 5 2 6 2" xfId="42628"/>
    <cellStyle name="40% - Accent5 5 2 7" xfId="28624"/>
    <cellStyle name="40% - Accent5 5 3" xfId="875"/>
    <cellStyle name="40% - Accent5 5 3 2" xfId="1753"/>
    <cellStyle name="40% - Accent5 5 3 2 2" xfId="3521"/>
    <cellStyle name="40% - Accent5 5 3 2 2 2" xfId="7025"/>
    <cellStyle name="40% - Accent5 5 3 2 2 2 2" xfId="14032"/>
    <cellStyle name="40% - Accent5 5 3 2 2 2 2 2" xfId="28036"/>
    <cellStyle name="40% - Accent5 5 3 2 2 2 2 2 2" xfId="56050"/>
    <cellStyle name="40% - Accent5 5 3 2 2 2 2 3" xfId="42046"/>
    <cellStyle name="40% - Accent5 5 3 2 2 2 3" xfId="21033"/>
    <cellStyle name="40% - Accent5 5 3 2 2 2 3 2" xfId="49047"/>
    <cellStyle name="40% - Accent5 5 3 2 2 2 4" xfId="35043"/>
    <cellStyle name="40% - Accent5 5 3 2 2 3" xfId="10531"/>
    <cellStyle name="40% - Accent5 5 3 2 2 3 2" xfId="24535"/>
    <cellStyle name="40% - Accent5 5 3 2 2 3 2 2" xfId="52549"/>
    <cellStyle name="40% - Accent5 5 3 2 2 3 3" xfId="38545"/>
    <cellStyle name="40% - Accent5 5 3 2 2 4" xfId="17532"/>
    <cellStyle name="40% - Accent5 5 3 2 2 4 2" xfId="45546"/>
    <cellStyle name="40% - Accent5 5 3 2 2 5" xfId="31542"/>
    <cellStyle name="40% - Accent5 5 3 2 3" xfId="5273"/>
    <cellStyle name="40% - Accent5 5 3 2 3 2" xfId="12280"/>
    <cellStyle name="40% - Accent5 5 3 2 3 2 2" xfId="26284"/>
    <cellStyle name="40% - Accent5 5 3 2 3 2 2 2" xfId="54298"/>
    <cellStyle name="40% - Accent5 5 3 2 3 2 3" xfId="40294"/>
    <cellStyle name="40% - Accent5 5 3 2 3 3" xfId="19281"/>
    <cellStyle name="40% - Accent5 5 3 2 3 3 2" xfId="47295"/>
    <cellStyle name="40% - Accent5 5 3 2 3 4" xfId="33291"/>
    <cellStyle name="40% - Accent5 5 3 2 4" xfId="8779"/>
    <cellStyle name="40% - Accent5 5 3 2 4 2" xfId="22783"/>
    <cellStyle name="40% - Accent5 5 3 2 4 2 2" xfId="50797"/>
    <cellStyle name="40% - Accent5 5 3 2 4 3" xfId="36793"/>
    <cellStyle name="40% - Accent5 5 3 2 5" xfId="15780"/>
    <cellStyle name="40% - Accent5 5 3 2 5 2" xfId="43794"/>
    <cellStyle name="40% - Accent5 5 3 2 6" xfId="29790"/>
    <cellStyle name="40% - Accent5 5 3 3" xfId="2646"/>
    <cellStyle name="40% - Accent5 5 3 3 2" xfId="6150"/>
    <cellStyle name="40% - Accent5 5 3 3 2 2" xfId="13157"/>
    <cellStyle name="40% - Accent5 5 3 3 2 2 2" xfId="27161"/>
    <cellStyle name="40% - Accent5 5 3 3 2 2 2 2" xfId="55175"/>
    <cellStyle name="40% - Accent5 5 3 3 2 2 3" xfId="41171"/>
    <cellStyle name="40% - Accent5 5 3 3 2 3" xfId="20158"/>
    <cellStyle name="40% - Accent5 5 3 3 2 3 2" xfId="48172"/>
    <cellStyle name="40% - Accent5 5 3 3 2 4" xfId="34168"/>
    <cellStyle name="40% - Accent5 5 3 3 3" xfId="9656"/>
    <cellStyle name="40% - Accent5 5 3 3 3 2" xfId="23660"/>
    <cellStyle name="40% - Accent5 5 3 3 3 2 2" xfId="51674"/>
    <cellStyle name="40% - Accent5 5 3 3 3 3" xfId="37670"/>
    <cellStyle name="40% - Accent5 5 3 3 4" xfId="16657"/>
    <cellStyle name="40% - Accent5 5 3 3 4 2" xfId="44671"/>
    <cellStyle name="40% - Accent5 5 3 3 5" xfId="30667"/>
    <cellStyle name="40% - Accent5 5 3 4" xfId="4398"/>
    <cellStyle name="40% - Accent5 5 3 4 2" xfId="11405"/>
    <cellStyle name="40% - Accent5 5 3 4 2 2" xfId="25409"/>
    <cellStyle name="40% - Accent5 5 3 4 2 2 2" xfId="53423"/>
    <cellStyle name="40% - Accent5 5 3 4 2 3" xfId="39419"/>
    <cellStyle name="40% - Accent5 5 3 4 3" xfId="18406"/>
    <cellStyle name="40% - Accent5 5 3 4 3 2" xfId="46420"/>
    <cellStyle name="40% - Accent5 5 3 4 4" xfId="32416"/>
    <cellStyle name="40% - Accent5 5 3 5" xfId="7904"/>
    <cellStyle name="40% - Accent5 5 3 5 2" xfId="21908"/>
    <cellStyle name="40% - Accent5 5 3 5 2 2" xfId="49922"/>
    <cellStyle name="40% - Accent5 5 3 5 3" xfId="35918"/>
    <cellStyle name="40% - Accent5 5 3 6" xfId="14905"/>
    <cellStyle name="40% - Accent5 5 3 6 2" xfId="42919"/>
    <cellStyle name="40% - Accent5 5 3 7" xfId="28915"/>
    <cellStyle name="40% - Accent5 5 4" xfId="1171"/>
    <cellStyle name="40% - Accent5 5 4 2" xfId="2939"/>
    <cellStyle name="40% - Accent5 5 4 2 2" xfId="6443"/>
    <cellStyle name="40% - Accent5 5 4 2 2 2" xfId="13450"/>
    <cellStyle name="40% - Accent5 5 4 2 2 2 2" xfId="27454"/>
    <cellStyle name="40% - Accent5 5 4 2 2 2 2 2" xfId="55468"/>
    <cellStyle name="40% - Accent5 5 4 2 2 2 3" xfId="41464"/>
    <cellStyle name="40% - Accent5 5 4 2 2 3" xfId="20451"/>
    <cellStyle name="40% - Accent5 5 4 2 2 3 2" xfId="48465"/>
    <cellStyle name="40% - Accent5 5 4 2 2 4" xfId="34461"/>
    <cellStyle name="40% - Accent5 5 4 2 3" xfId="9949"/>
    <cellStyle name="40% - Accent5 5 4 2 3 2" xfId="23953"/>
    <cellStyle name="40% - Accent5 5 4 2 3 2 2" xfId="51967"/>
    <cellStyle name="40% - Accent5 5 4 2 3 3" xfId="37963"/>
    <cellStyle name="40% - Accent5 5 4 2 4" xfId="16950"/>
    <cellStyle name="40% - Accent5 5 4 2 4 2" xfId="44964"/>
    <cellStyle name="40% - Accent5 5 4 2 5" xfId="30960"/>
    <cellStyle name="40% - Accent5 5 4 3" xfId="4691"/>
    <cellStyle name="40% - Accent5 5 4 3 2" xfId="11698"/>
    <cellStyle name="40% - Accent5 5 4 3 2 2" xfId="25702"/>
    <cellStyle name="40% - Accent5 5 4 3 2 2 2" xfId="53716"/>
    <cellStyle name="40% - Accent5 5 4 3 2 3" xfId="39712"/>
    <cellStyle name="40% - Accent5 5 4 3 3" xfId="18699"/>
    <cellStyle name="40% - Accent5 5 4 3 3 2" xfId="46713"/>
    <cellStyle name="40% - Accent5 5 4 3 4" xfId="32709"/>
    <cellStyle name="40% - Accent5 5 4 4" xfId="8197"/>
    <cellStyle name="40% - Accent5 5 4 4 2" xfId="22201"/>
    <cellStyle name="40% - Accent5 5 4 4 2 2" xfId="50215"/>
    <cellStyle name="40% - Accent5 5 4 4 3" xfId="36211"/>
    <cellStyle name="40% - Accent5 5 4 5" xfId="15198"/>
    <cellStyle name="40% - Accent5 5 4 5 2" xfId="43212"/>
    <cellStyle name="40% - Accent5 5 4 6" xfId="29208"/>
    <cellStyle name="40% - Accent5 5 5" xfId="2064"/>
    <cellStyle name="40% - Accent5 5 5 2" xfId="5568"/>
    <cellStyle name="40% - Accent5 5 5 2 2" xfId="12575"/>
    <cellStyle name="40% - Accent5 5 5 2 2 2" xfId="26579"/>
    <cellStyle name="40% - Accent5 5 5 2 2 2 2" xfId="54593"/>
    <cellStyle name="40% - Accent5 5 5 2 2 3" xfId="40589"/>
    <cellStyle name="40% - Accent5 5 5 2 3" xfId="19576"/>
    <cellStyle name="40% - Accent5 5 5 2 3 2" xfId="47590"/>
    <cellStyle name="40% - Accent5 5 5 2 4" xfId="33586"/>
    <cellStyle name="40% - Accent5 5 5 3" xfId="9074"/>
    <cellStyle name="40% - Accent5 5 5 3 2" xfId="23078"/>
    <cellStyle name="40% - Accent5 5 5 3 2 2" xfId="51092"/>
    <cellStyle name="40% - Accent5 5 5 3 3" xfId="37088"/>
    <cellStyle name="40% - Accent5 5 5 4" xfId="16075"/>
    <cellStyle name="40% - Accent5 5 5 4 2" xfId="44089"/>
    <cellStyle name="40% - Accent5 5 5 5" xfId="30085"/>
    <cellStyle name="40% - Accent5 5 6" xfId="3816"/>
    <cellStyle name="40% - Accent5 5 6 2" xfId="10823"/>
    <cellStyle name="40% - Accent5 5 6 2 2" xfId="24827"/>
    <cellStyle name="40% - Accent5 5 6 2 2 2" xfId="52841"/>
    <cellStyle name="40% - Accent5 5 6 2 3" xfId="38837"/>
    <cellStyle name="40% - Accent5 5 6 3" xfId="17824"/>
    <cellStyle name="40% - Accent5 5 6 3 2" xfId="45838"/>
    <cellStyle name="40% - Accent5 5 6 4" xfId="31834"/>
    <cellStyle name="40% - Accent5 5 7" xfId="7322"/>
    <cellStyle name="40% - Accent5 5 7 2" xfId="21326"/>
    <cellStyle name="40% - Accent5 5 7 2 2" xfId="49340"/>
    <cellStyle name="40% - Accent5 5 7 3" xfId="35336"/>
    <cellStyle name="40% - Accent5 5 8" xfId="14323"/>
    <cellStyle name="40% - Accent5 5 8 2" xfId="42337"/>
    <cellStyle name="40% - Accent5 5 9" xfId="28333"/>
    <cellStyle name="40% - Accent5 6" xfId="390"/>
    <cellStyle name="40% - Accent5 6 2" xfId="681"/>
    <cellStyle name="40% - Accent5 6 2 2" xfId="1559"/>
    <cellStyle name="40% - Accent5 6 2 2 2" xfId="3327"/>
    <cellStyle name="40% - Accent5 6 2 2 2 2" xfId="6831"/>
    <cellStyle name="40% - Accent5 6 2 2 2 2 2" xfId="13838"/>
    <cellStyle name="40% - Accent5 6 2 2 2 2 2 2" xfId="27842"/>
    <cellStyle name="40% - Accent5 6 2 2 2 2 2 2 2" xfId="55856"/>
    <cellStyle name="40% - Accent5 6 2 2 2 2 2 3" xfId="41852"/>
    <cellStyle name="40% - Accent5 6 2 2 2 2 3" xfId="20839"/>
    <cellStyle name="40% - Accent5 6 2 2 2 2 3 2" xfId="48853"/>
    <cellStyle name="40% - Accent5 6 2 2 2 2 4" xfId="34849"/>
    <cellStyle name="40% - Accent5 6 2 2 2 3" xfId="10337"/>
    <cellStyle name="40% - Accent5 6 2 2 2 3 2" xfId="24341"/>
    <cellStyle name="40% - Accent5 6 2 2 2 3 2 2" xfId="52355"/>
    <cellStyle name="40% - Accent5 6 2 2 2 3 3" xfId="38351"/>
    <cellStyle name="40% - Accent5 6 2 2 2 4" xfId="17338"/>
    <cellStyle name="40% - Accent5 6 2 2 2 4 2" xfId="45352"/>
    <cellStyle name="40% - Accent5 6 2 2 2 5" xfId="31348"/>
    <cellStyle name="40% - Accent5 6 2 2 3" xfId="5079"/>
    <cellStyle name="40% - Accent5 6 2 2 3 2" xfId="12086"/>
    <cellStyle name="40% - Accent5 6 2 2 3 2 2" xfId="26090"/>
    <cellStyle name="40% - Accent5 6 2 2 3 2 2 2" xfId="54104"/>
    <cellStyle name="40% - Accent5 6 2 2 3 2 3" xfId="40100"/>
    <cellStyle name="40% - Accent5 6 2 2 3 3" xfId="19087"/>
    <cellStyle name="40% - Accent5 6 2 2 3 3 2" xfId="47101"/>
    <cellStyle name="40% - Accent5 6 2 2 3 4" xfId="33097"/>
    <cellStyle name="40% - Accent5 6 2 2 4" xfId="8585"/>
    <cellStyle name="40% - Accent5 6 2 2 4 2" xfId="22589"/>
    <cellStyle name="40% - Accent5 6 2 2 4 2 2" xfId="50603"/>
    <cellStyle name="40% - Accent5 6 2 2 4 3" xfId="36599"/>
    <cellStyle name="40% - Accent5 6 2 2 5" xfId="15586"/>
    <cellStyle name="40% - Accent5 6 2 2 5 2" xfId="43600"/>
    <cellStyle name="40% - Accent5 6 2 2 6" xfId="29596"/>
    <cellStyle name="40% - Accent5 6 2 3" xfId="2452"/>
    <cellStyle name="40% - Accent5 6 2 3 2" xfId="5956"/>
    <cellStyle name="40% - Accent5 6 2 3 2 2" xfId="12963"/>
    <cellStyle name="40% - Accent5 6 2 3 2 2 2" xfId="26967"/>
    <cellStyle name="40% - Accent5 6 2 3 2 2 2 2" xfId="54981"/>
    <cellStyle name="40% - Accent5 6 2 3 2 2 3" xfId="40977"/>
    <cellStyle name="40% - Accent5 6 2 3 2 3" xfId="19964"/>
    <cellStyle name="40% - Accent5 6 2 3 2 3 2" xfId="47978"/>
    <cellStyle name="40% - Accent5 6 2 3 2 4" xfId="33974"/>
    <cellStyle name="40% - Accent5 6 2 3 3" xfId="9462"/>
    <cellStyle name="40% - Accent5 6 2 3 3 2" xfId="23466"/>
    <cellStyle name="40% - Accent5 6 2 3 3 2 2" xfId="51480"/>
    <cellStyle name="40% - Accent5 6 2 3 3 3" xfId="37476"/>
    <cellStyle name="40% - Accent5 6 2 3 4" xfId="16463"/>
    <cellStyle name="40% - Accent5 6 2 3 4 2" xfId="44477"/>
    <cellStyle name="40% - Accent5 6 2 3 5" xfId="30473"/>
    <cellStyle name="40% - Accent5 6 2 4" xfId="4204"/>
    <cellStyle name="40% - Accent5 6 2 4 2" xfId="11211"/>
    <cellStyle name="40% - Accent5 6 2 4 2 2" xfId="25215"/>
    <cellStyle name="40% - Accent5 6 2 4 2 2 2" xfId="53229"/>
    <cellStyle name="40% - Accent5 6 2 4 2 3" xfId="39225"/>
    <cellStyle name="40% - Accent5 6 2 4 3" xfId="18212"/>
    <cellStyle name="40% - Accent5 6 2 4 3 2" xfId="46226"/>
    <cellStyle name="40% - Accent5 6 2 4 4" xfId="32222"/>
    <cellStyle name="40% - Accent5 6 2 5" xfId="7710"/>
    <cellStyle name="40% - Accent5 6 2 5 2" xfId="21714"/>
    <cellStyle name="40% - Accent5 6 2 5 2 2" xfId="49728"/>
    <cellStyle name="40% - Accent5 6 2 5 3" xfId="35724"/>
    <cellStyle name="40% - Accent5 6 2 6" xfId="14711"/>
    <cellStyle name="40% - Accent5 6 2 6 2" xfId="42725"/>
    <cellStyle name="40% - Accent5 6 2 7" xfId="28721"/>
    <cellStyle name="40% - Accent5 6 3" xfId="972"/>
    <cellStyle name="40% - Accent5 6 3 2" xfId="1850"/>
    <cellStyle name="40% - Accent5 6 3 2 2" xfId="3618"/>
    <cellStyle name="40% - Accent5 6 3 2 2 2" xfId="7122"/>
    <cellStyle name="40% - Accent5 6 3 2 2 2 2" xfId="14129"/>
    <cellStyle name="40% - Accent5 6 3 2 2 2 2 2" xfId="28133"/>
    <cellStyle name="40% - Accent5 6 3 2 2 2 2 2 2" xfId="56147"/>
    <cellStyle name="40% - Accent5 6 3 2 2 2 2 3" xfId="42143"/>
    <cellStyle name="40% - Accent5 6 3 2 2 2 3" xfId="21130"/>
    <cellStyle name="40% - Accent5 6 3 2 2 2 3 2" xfId="49144"/>
    <cellStyle name="40% - Accent5 6 3 2 2 2 4" xfId="35140"/>
    <cellStyle name="40% - Accent5 6 3 2 2 3" xfId="10628"/>
    <cellStyle name="40% - Accent5 6 3 2 2 3 2" xfId="24632"/>
    <cellStyle name="40% - Accent5 6 3 2 2 3 2 2" xfId="52646"/>
    <cellStyle name="40% - Accent5 6 3 2 2 3 3" xfId="38642"/>
    <cellStyle name="40% - Accent5 6 3 2 2 4" xfId="17629"/>
    <cellStyle name="40% - Accent5 6 3 2 2 4 2" xfId="45643"/>
    <cellStyle name="40% - Accent5 6 3 2 2 5" xfId="31639"/>
    <cellStyle name="40% - Accent5 6 3 2 3" xfId="5370"/>
    <cellStyle name="40% - Accent5 6 3 2 3 2" xfId="12377"/>
    <cellStyle name="40% - Accent5 6 3 2 3 2 2" xfId="26381"/>
    <cellStyle name="40% - Accent5 6 3 2 3 2 2 2" xfId="54395"/>
    <cellStyle name="40% - Accent5 6 3 2 3 2 3" xfId="40391"/>
    <cellStyle name="40% - Accent5 6 3 2 3 3" xfId="19378"/>
    <cellStyle name="40% - Accent5 6 3 2 3 3 2" xfId="47392"/>
    <cellStyle name="40% - Accent5 6 3 2 3 4" xfId="33388"/>
    <cellStyle name="40% - Accent5 6 3 2 4" xfId="8876"/>
    <cellStyle name="40% - Accent5 6 3 2 4 2" xfId="22880"/>
    <cellStyle name="40% - Accent5 6 3 2 4 2 2" xfId="50894"/>
    <cellStyle name="40% - Accent5 6 3 2 4 3" xfId="36890"/>
    <cellStyle name="40% - Accent5 6 3 2 5" xfId="15877"/>
    <cellStyle name="40% - Accent5 6 3 2 5 2" xfId="43891"/>
    <cellStyle name="40% - Accent5 6 3 2 6" xfId="29887"/>
    <cellStyle name="40% - Accent5 6 3 3" xfId="2743"/>
    <cellStyle name="40% - Accent5 6 3 3 2" xfId="6247"/>
    <cellStyle name="40% - Accent5 6 3 3 2 2" xfId="13254"/>
    <cellStyle name="40% - Accent5 6 3 3 2 2 2" xfId="27258"/>
    <cellStyle name="40% - Accent5 6 3 3 2 2 2 2" xfId="55272"/>
    <cellStyle name="40% - Accent5 6 3 3 2 2 3" xfId="41268"/>
    <cellStyle name="40% - Accent5 6 3 3 2 3" xfId="20255"/>
    <cellStyle name="40% - Accent5 6 3 3 2 3 2" xfId="48269"/>
    <cellStyle name="40% - Accent5 6 3 3 2 4" xfId="34265"/>
    <cellStyle name="40% - Accent5 6 3 3 3" xfId="9753"/>
    <cellStyle name="40% - Accent5 6 3 3 3 2" xfId="23757"/>
    <cellStyle name="40% - Accent5 6 3 3 3 2 2" xfId="51771"/>
    <cellStyle name="40% - Accent5 6 3 3 3 3" xfId="37767"/>
    <cellStyle name="40% - Accent5 6 3 3 4" xfId="16754"/>
    <cellStyle name="40% - Accent5 6 3 3 4 2" xfId="44768"/>
    <cellStyle name="40% - Accent5 6 3 3 5" xfId="30764"/>
    <cellStyle name="40% - Accent5 6 3 4" xfId="4495"/>
    <cellStyle name="40% - Accent5 6 3 4 2" xfId="11502"/>
    <cellStyle name="40% - Accent5 6 3 4 2 2" xfId="25506"/>
    <cellStyle name="40% - Accent5 6 3 4 2 2 2" xfId="53520"/>
    <cellStyle name="40% - Accent5 6 3 4 2 3" xfId="39516"/>
    <cellStyle name="40% - Accent5 6 3 4 3" xfId="18503"/>
    <cellStyle name="40% - Accent5 6 3 4 3 2" xfId="46517"/>
    <cellStyle name="40% - Accent5 6 3 4 4" xfId="32513"/>
    <cellStyle name="40% - Accent5 6 3 5" xfId="8001"/>
    <cellStyle name="40% - Accent5 6 3 5 2" xfId="22005"/>
    <cellStyle name="40% - Accent5 6 3 5 2 2" xfId="50019"/>
    <cellStyle name="40% - Accent5 6 3 5 3" xfId="36015"/>
    <cellStyle name="40% - Accent5 6 3 6" xfId="15002"/>
    <cellStyle name="40% - Accent5 6 3 6 2" xfId="43016"/>
    <cellStyle name="40% - Accent5 6 3 7" xfId="29012"/>
    <cellStyle name="40% - Accent5 6 4" xfId="1268"/>
    <cellStyle name="40% - Accent5 6 4 2" xfId="3036"/>
    <cellStyle name="40% - Accent5 6 4 2 2" xfId="6540"/>
    <cellStyle name="40% - Accent5 6 4 2 2 2" xfId="13547"/>
    <cellStyle name="40% - Accent5 6 4 2 2 2 2" xfId="27551"/>
    <cellStyle name="40% - Accent5 6 4 2 2 2 2 2" xfId="55565"/>
    <cellStyle name="40% - Accent5 6 4 2 2 2 3" xfId="41561"/>
    <cellStyle name="40% - Accent5 6 4 2 2 3" xfId="20548"/>
    <cellStyle name="40% - Accent5 6 4 2 2 3 2" xfId="48562"/>
    <cellStyle name="40% - Accent5 6 4 2 2 4" xfId="34558"/>
    <cellStyle name="40% - Accent5 6 4 2 3" xfId="10046"/>
    <cellStyle name="40% - Accent5 6 4 2 3 2" xfId="24050"/>
    <cellStyle name="40% - Accent5 6 4 2 3 2 2" xfId="52064"/>
    <cellStyle name="40% - Accent5 6 4 2 3 3" xfId="38060"/>
    <cellStyle name="40% - Accent5 6 4 2 4" xfId="17047"/>
    <cellStyle name="40% - Accent5 6 4 2 4 2" xfId="45061"/>
    <cellStyle name="40% - Accent5 6 4 2 5" xfId="31057"/>
    <cellStyle name="40% - Accent5 6 4 3" xfId="4788"/>
    <cellStyle name="40% - Accent5 6 4 3 2" xfId="11795"/>
    <cellStyle name="40% - Accent5 6 4 3 2 2" xfId="25799"/>
    <cellStyle name="40% - Accent5 6 4 3 2 2 2" xfId="53813"/>
    <cellStyle name="40% - Accent5 6 4 3 2 3" xfId="39809"/>
    <cellStyle name="40% - Accent5 6 4 3 3" xfId="18796"/>
    <cellStyle name="40% - Accent5 6 4 3 3 2" xfId="46810"/>
    <cellStyle name="40% - Accent5 6 4 3 4" xfId="32806"/>
    <cellStyle name="40% - Accent5 6 4 4" xfId="8294"/>
    <cellStyle name="40% - Accent5 6 4 4 2" xfId="22298"/>
    <cellStyle name="40% - Accent5 6 4 4 2 2" xfId="50312"/>
    <cellStyle name="40% - Accent5 6 4 4 3" xfId="36308"/>
    <cellStyle name="40% - Accent5 6 4 5" xfId="15295"/>
    <cellStyle name="40% - Accent5 6 4 5 2" xfId="43309"/>
    <cellStyle name="40% - Accent5 6 4 6" xfId="29305"/>
    <cellStyle name="40% - Accent5 6 5" xfId="2161"/>
    <cellStyle name="40% - Accent5 6 5 2" xfId="5665"/>
    <cellStyle name="40% - Accent5 6 5 2 2" xfId="12672"/>
    <cellStyle name="40% - Accent5 6 5 2 2 2" xfId="26676"/>
    <cellStyle name="40% - Accent5 6 5 2 2 2 2" xfId="54690"/>
    <cellStyle name="40% - Accent5 6 5 2 2 3" xfId="40686"/>
    <cellStyle name="40% - Accent5 6 5 2 3" xfId="19673"/>
    <cellStyle name="40% - Accent5 6 5 2 3 2" xfId="47687"/>
    <cellStyle name="40% - Accent5 6 5 2 4" xfId="33683"/>
    <cellStyle name="40% - Accent5 6 5 3" xfId="9171"/>
    <cellStyle name="40% - Accent5 6 5 3 2" xfId="23175"/>
    <cellStyle name="40% - Accent5 6 5 3 2 2" xfId="51189"/>
    <cellStyle name="40% - Accent5 6 5 3 3" xfId="37185"/>
    <cellStyle name="40% - Accent5 6 5 4" xfId="16172"/>
    <cellStyle name="40% - Accent5 6 5 4 2" xfId="44186"/>
    <cellStyle name="40% - Accent5 6 5 5" xfId="30182"/>
    <cellStyle name="40% - Accent5 6 6" xfId="3913"/>
    <cellStyle name="40% - Accent5 6 6 2" xfId="10920"/>
    <cellStyle name="40% - Accent5 6 6 2 2" xfId="24924"/>
    <cellStyle name="40% - Accent5 6 6 2 2 2" xfId="52938"/>
    <cellStyle name="40% - Accent5 6 6 2 3" xfId="38934"/>
    <cellStyle name="40% - Accent5 6 6 3" xfId="17921"/>
    <cellStyle name="40% - Accent5 6 6 3 2" xfId="45935"/>
    <cellStyle name="40% - Accent5 6 6 4" xfId="31931"/>
    <cellStyle name="40% - Accent5 6 7" xfId="7419"/>
    <cellStyle name="40% - Accent5 6 7 2" xfId="21423"/>
    <cellStyle name="40% - Accent5 6 7 2 2" xfId="49437"/>
    <cellStyle name="40% - Accent5 6 7 3" xfId="35433"/>
    <cellStyle name="40% - Accent5 6 8" xfId="14420"/>
    <cellStyle name="40% - Accent5 6 8 2" xfId="42434"/>
    <cellStyle name="40% - Accent5 6 9" xfId="28430"/>
    <cellStyle name="40% - Accent5 7" xfId="487"/>
    <cellStyle name="40% - Accent5 7 2" xfId="1365"/>
    <cellStyle name="40% - Accent5 7 2 2" xfId="3133"/>
    <cellStyle name="40% - Accent5 7 2 2 2" xfId="6637"/>
    <cellStyle name="40% - Accent5 7 2 2 2 2" xfId="13644"/>
    <cellStyle name="40% - Accent5 7 2 2 2 2 2" xfId="27648"/>
    <cellStyle name="40% - Accent5 7 2 2 2 2 2 2" xfId="55662"/>
    <cellStyle name="40% - Accent5 7 2 2 2 2 3" xfId="41658"/>
    <cellStyle name="40% - Accent5 7 2 2 2 3" xfId="20645"/>
    <cellStyle name="40% - Accent5 7 2 2 2 3 2" xfId="48659"/>
    <cellStyle name="40% - Accent5 7 2 2 2 4" xfId="34655"/>
    <cellStyle name="40% - Accent5 7 2 2 3" xfId="10143"/>
    <cellStyle name="40% - Accent5 7 2 2 3 2" xfId="24147"/>
    <cellStyle name="40% - Accent5 7 2 2 3 2 2" xfId="52161"/>
    <cellStyle name="40% - Accent5 7 2 2 3 3" xfId="38157"/>
    <cellStyle name="40% - Accent5 7 2 2 4" xfId="17144"/>
    <cellStyle name="40% - Accent5 7 2 2 4 2" xfId="45158"/>
    <cellStyle name="40% - Accent5 7 2 2 5" xfId="31154"/>
    <cellStyle name="40% - Accent5 7 2 3" xfId="4885"/>
    <cellStyle name="40% - Accent5 7 2 3 2" xfId="11892"/>
    <cellStyle name="40% - Accent5 7 2 3 2 2" xfId="25896"/>
    <cellStyle name="40% - Accent5 7 2 3 2 2 2" xfId="53910"/>
    <cellStyle name="40% - Accent5 7 2 3 2 3" xfId="39906"/>
    <cellStyle name="40% - Accent5 7 2 3 3" xfId="18893"/>
    <cellStyle name="40% - Accent5 7 2 3 3 2" xfId="46907"/>
    <cellStyle name="40% - Accent5 7 2 3 4" xfId="32903"/>
    <cellStyle name="40% - Accent5 7 2 4" xfId="8391"/>
    <cellStyle name="40% - Accent5 7 2 4 2" xfId="22395"/>
    <cellStyle name="40% - Accent5 7 2 4 2 2" xfId="50409"/>
    <cellStyle name="40% - Accent5 7 2 4 3" xfId="36405"/>
    <cellStyle name="40% - Accent5 7 2 5" xfId="15392"/>
    <cellStyle name="40% - Accent5 7 2 5 2" xfId="43406"/>
    <cellStyle name="40% - Accent5 7 2 6" xfId="29402"/>
    <cellStyle name="40% - Accent5 7 3" xfId="2258"/>
    <cellStyle name="40% - Accent5 7 3 2" xfId="5762"/>
    <cellStyle name="40% - Accent5 7 3 2 2" xfId="12769"/>
    <cellStyle name="40% - Accent5 7 3 2 2 2" xfId="26773"/>
    <cellStyle name="40% - Accent5 7 3 2 2 2 2" xfId="54787"/>
    <cellStyle name="40% - Accent5 7 3 2 2 3" xfId="40783"/>
    <cellStyle name="40% - Accent5 7 3 2 3" xfId="19770"/>
    <cellStyle name="40% - Accent5 7 3 2 3 2" xfId="47784"/>
    <cellStyle name="40% - Accent5 7 3 2 4" xfId="33780"/>
    <cellStyle name="40% - Accent5 7 3 3" xfId="9268"/>
    <cellStyle name="40% - Accent5 7 3 3 2" xfId="23272"/>
    <cellStyle name="40% - Accent5 7 3 3 2 2" xfId="51286"/>
    <cellStyle name="40% - Accent5 7 3 3 3" xfId="37282"/>
    <cellStyle name="40% - Accent5 7 3 4" xfId="16269"/>
    <cellStyle name="40% - Accent5 7 3 4 2" xfId="44283"/>
    <cellStyle name="40% - Accent5 7 3 5" xfId="30279"/>
    <cellStyle name="40% - Accent5 7 4" xfId="4010"/>
    <cellStyle name="40% - Accent5 7 4 2" xfId="11017"/>
    <cellStyle name="40% - Accent5 7 4 2 2" xfId="25021"/>
    <cellStyle name="40% - Accent5 7 4 2 2 2" xfId="53035"/>
    <cellStyle name="40% - Accent5 7 4 2 3" xfId="39031"/>
    <cellStyle name="40% - Accent5 7 4 3" xfId="18018"/>
    <cellStyle name="40% - Accent5 7 4 3 2" xfId="46032"/>
    <cellStyle name="40% - Accent5 7 4 4" xfId="32028"/>
    <cellStyle name="40% - Accent5 7 5" xfId="7516"/>
    <cellStyle name="40% - Accent5 7 5 2" xfId="21520"/>
    <cellStyle name="40% - Accent5 7 5 2 2" xfId="49534"/>
    <cellStyle name="40% - Accent5 7 5 3" xfId="35530"/>
    <cellStyle name="40% - Accent5 7 6" xfId="14517"/>
    <cellStyle name="40% - Accent5 7 6 2" xfId="42531"/>
    <cellStyle name="40% - Accent5 7 7" xfId="28527"/>
    <cellStyle name="40% - Accent5 8" xfId="778"/>
    <cellStyle name="40% - Accent5 8 2" xfId="1656"/>
    <cellStyle name="40% - Accent5 8 2 2" xfId="3424"/>
    <cellStyle name="40% - Accent5 8 2 2 2" xfId="6928"/>
    <cellStyle name="40% - Accent5 8 2 2 2 2" xfId="13935"/>
    <cellStyle name="40% - Accent5 8 2 2 2 2 2" xfId="27939"/>
    <cellStyle name="40% - Accent5 8 2 2 2 2 2 2" xfId="55953"/>
    <cellStyle name="40% - Accent5 8 2 2 2 2 3" xfId="41949"/>
    <cellStyle name="40% - Accent5 8 2 2 2 3" xfId="20936"/>
    <cellStyle name="40% - Accent5 8 2 2 2 3 2" xfId="48950"/>
    <cellStyle name="40% - Accent5 8 2 2 2 4" xfId="34946"/>
    <cellStyle name="40% - Accent5 8 2 2 3" xfId="10434"/>
    <cellStyle name="40% - Accent5 8 2 2 3 2" xfId="24438"/>
    <cellStyle name="40% - Accent5 8 2 2 3 2 2" xfId="52452"/>
    <cellStyle name="40% - Accent5 8 2 2 3 3" xfId="38448"/>
    <cellStyle name="40% - Accent5 8 2 2 4" xfId="17435"/>
    <cellStyle name="40% - Accent5 8 2 2 4 2" xfId="45449"/>
    <cellStyle name="40% - Accent5 8 2 2 5" xfId="31445"/>
    <cellStyle name="40% - Accent5 8 2 3" xfId="5176"/>
    <cellStyle name="40% - Accent5 8 2 3 2" xfId="12183"/>
    <cellStyle name="40% - Accent5 8 2 3 2 2" xfId="26187"/>
    <cellStyle name="40% - Accent5 8 2 3 2 2 2" xfId="54201"/>
    <cellStyle name="40% - Accent5 8 2 3 2 3" xfId="40197"/>
    <cellStyle name="40% - Accent5 8 2 3 3" xfId="19184"/>
    <cellStyle name="40% - Accent5 8 2 3 3 2" xfId="47198"/>
    <cellStyle name="40% - Accent5 8 2 3 4" xfId="33194"/>
    <cellStyle name="40% - Accent5 8 2 4" xfId="8682"/>
    <cellStyle name="40% - Accent5 8 2 4 2" xfId="22686"/>
    <cellStyle name="40% - Accent5 8 2 4 2 2" xfId="50700"/>
    <cellStyle name="40% - Accent5 8 2 4 3" xfId="36696"/>
    <cellStyle name="40% - Accent5 8 2 5" xfId="15683"/>
    <cellStyle name="40% - Accent5 8 2 5 2" xfId="43697"/>
    <cellStyle name="40% - Accent5 8 2 6" xfId="29693"/>
    <cellStyle name="40% - Accent5 8 3" xfId="2549"/>
    <cellStyle name="40% - Accent5 8 3 2" xfId="6053"/>
    <cellStyle name="40% - Accent5 8 3 2 2" xfId="13060"/>
    <cellStyle name="40% - Accent5 8 3 2 2 2" xfId="27064"/>
    <cellStyle name="40% - Accent5 8 3 2 2 2 2" xfId="55078"/>
    <cellStyle name="40% - Accent5 8 3 2 2 3" xfId="41074"/>
    <cellStyle name="40% - Accent5 8 3 2 3" xfId="20061"/>
    <cellStyle name="40% - Accent5 8 3 2 3 2" xfId="48075"/>
    <cellStyle name="40% - Accent5 8 3 2 4" xfId="34071"/>
    <cellStyle name="40% - Accent5 8 3 3" xfId="9559"/>
    <cellStyle name="40% - Accent5 8 3 3 2" xfId="23563"/>
    <cellStyle name="40% - Accent5 8 3 3 2 2" xfId="51577"/>
    <cellStyle name="40% - Accent5 8 3 3 3" xfId="37573"/>
    <cellStyle name="40% - Accent5 8 3 4" xfId="16560"/>
    <cellStyle name="40% - Accent5 8 3 4 2" xfId="44574"/>
    <cellStyle name="40% - Accent5 8 3 5" xfId="30570"/>
    <cellStyle name="40% - Accent5 8 4" xfId="4301"/>
    <cellStyle name="40% - Accent5 8 4 2" xfId="11308"/>
    <cellStyle name="40% - Accent5 8 4 2 2" xfId="25312"/>
    <cellStyle name="40% - Accent5 8 4 2 2 2" xfId="53326"/>
    <cellStyle name="40% - Accent5 8 4 2 3" xfId="39322"/>
    <cellStyle name="40% - Accent5 8 4 3" xfId="18309"/>
    <cellStyle name="40% - Accent5 8 4 3 2" xfId="46323"/>
    <cellStyle name="40% - Accent5 8 4 4" xfId="32319"/>
    <cellStyle name="40% - Accent5 8 5" xfId="7807"/>
    <cellStyle name="40% - Accent5 8 5 2" xfId="21811"/>
    <cellStyle name="40% - Accent5 8 5 2 2" xfId="49825"/>
    <cellStyle name="40% - Accent5 8 5 3" xfId="35821"/>
    <cellStyle name="40% - Accent5 8 6" xfId="14808"/>
    <cellStyle name="40% - Accent5 8 6 2" xfId="42822"/>
    <cellStyle name="40% - Accent5 8 7" xfId="28818"/>
    <cellStyle name="40% - Accent5 9" xfId="1071"/>
    <cellStyle name="40% - Accent5 9 2" xfId="2842"/>
    <cellStyle name="40% - Accent5 9 2 2" xfId="6346"/>
    <cellStyle name="40% - Accent5 9 2 2 2" xfId="13353"/>
    <cellStyle name="40% - Accent5 9 2 2 2 2" xfId="27357"/>
    <cellStyle name="40% - Accent5 9 2 2 2 2 2" xfId="55371"/>
    <cellStyle name="40% - Accent5 9 2 2 2 3" xfId="41367"/>
    <cellStyle name="40% - Accent5 9 2 2 3" xfId="20354"/>
    <cellStyle name="40% - Accent5 9 2 2 3 2" xfId="48368"/>
    <cellStyle name="40% - Accent5 9 2 2 4" xfId="34364"/>
    <cellStyle name="40% - Accent5 9 2 3" xfId="9852"/>
    <cellStyle name="40% - Accent5 9 2 3 2" xfId="23856"/>
    <cellStyle name="40% - Accent5 9 2 3 2 2" xfId="51870"/>
    <cellStyle name="40% - Accent5 9 2 3 3" xfId="37866"/>
    <cellStyle name="40% - Accent5 9 2 4" xfId="16853"/>
    <cellStyle name="40% - Accent5 9 2 4 2" xfId="44867"/>
    <cellStyle name="40% - Accent5 9 2 5" xfId="30863"/>
    <cellStyle name="40% - Accent5 9 3" xfId="4594"/>
    <cellStyle name="40% - Accent5 9 3 2" xfId="11601"/>
    <cellStyle name="40% - Accent5 9 3 2 2" xfId="25605"/>
    <cellStyle name="40% - Accent5 9 3 2 2 2" xfId="53619"/>
    <cellStyle name="40% - Accent5 9 3 2 3" xfId="39615"/>
    <cellStyle name="40% - Accent5 9 3 3" xfId="18602"/>
    <cellStyle name="40% - Accent5 9 3 3 2" xfId="46616"/>
    <cellStyle name="40% - Accent5 9 3 4" xfId="32612"/>
    <cellStyle name="40% - Accent5 9 4" xfId="8100"/>
    <cellStyle name="40% - Accent5 9 4 2" xfId="22104"/>
    <cellStyle name="40% - Accent5 9 4 2 2" xfId="50118"/>
    <cellStyle name="40% - Accent5 9 4 3" xfId="36114"/>
    <cellStyle name="40% - Accent5 9 5" xfId="15101"/>
    <cellStyle name="40% - Accent5 9 5 2" xfId="43115"/>
    <cellStyle name="40% - Accent5 9 6" xfId="29111"/>
    <cellStyle name="40% - Accent6" xfId="56433" builtinId="51" customBuiltin="1"/>
    <cellStyle name="40% - Accent6 10" xfId="1952"/>
    <cellStyle name="40% - Accent6 10 2" xfId="5471"/>
    <cellStyle name="40% - Accent6 10 2 2" xfId="12478"/>
    <cellStyle name="40% - Accent6 10 2 2 2" xfId="26482"/>
    <cellStyle name="40% - Accent6 10 2 2 2 2" xfId="54496"/>
    <cellStyle name="40% - Accent6 10 2 2 3" xfId="40492"/>
    <cellStyle name="40% - Accent6 10 2 3" xfId="19479"/>
    <cellStyle name="40% - Accent6 10 2 3 2" xfId="47493"/>
    <cellStyle name="40% - Accent6 10 2 4" xfId="33489"/>
    <cellStyle name="40% - Accent6 10 3" xfId="8977"/>
    <cellStyle name="40% - Accent6 10 3 2" xfId="22981"/>
    <cellStyle name="40% - Accent6 10 3 2 2" xfId="50995"/>
    <cellStyle name="40% - Accent6 10 3 3" xfId="36991"/>
    <cellStyle name="40% - Accent6 10 4" xfId="15978"/>
    <cellStyle name="40% - Accent6 10 4 2" xfId="43992"/>
    <cellStyle name="40% - Accent6 10 5" xfId="29988"/>
    <cellStyle name="40% - Accent6 11" xfId="3718"/>
    <cellStyle name="40% - Accent6 11 2" xfId="10728"/>
    <cellStyle name="40% - Accent6 11 2 2" xfId="24732"/>
    <cellStyle name="40% - Accent6 11 2 2 2" xfId="52746"/>
    <cellStyle name="40% - Accent6 11 2 3" xfId="38742"/>
    <cellStyle name="40% - Accent6 11 3" xfId="17729"/>
    <cellStyle name="40% - Accent6 11 3 2" xfId="45743"/>
    <cellStyle name="40% - Accent6 11 4" xfId="31739"/>
    <cellStyle name="40% - Accent6 12" xfId="7224"/>
    <cellStyle name="40% - Accent6 12 2" xfId="21231"/>
    <cellStyle name="40% - Accent6 12 2 2" xfId="49245"/>
    <cellStyle name="40% - Accent6 12 3" xfId="35241"/>
    <cellStyle name="40% - Accent6 13" xfId="14228"/>
    <cellStyle name="40% - Accent6 13 2" xfId="42242"/>
    <cellStyle name="40% - Accent6 14" xfId="28237"/>
    <cellStyle name="40% - Accent6 15" xfId="56318"/>
    <cellStyle name="40% - Accent6 16" xfId="88"/>
    <cellStyle name="40% - Accent6 2" xfId="196"/>
    <cellStyle name="40% - Accent6 2 10" xfId="7259"/>
    <cellStyle name="40% - Accent6 2 10 2" xfId="21263"/>
    <cellStyle name="40% - Accent6 2 10 2 2" xfId="49277"/>
    <cellStyle name="40% - Accent6 2 10 3" xfId="35273"/>
    <cellStyle name="40% - Accent6 2 11" xfId="14260"/>
    <cellStyle name="40% - Accent6 2 11 2" xfId="42274"/>
    <cellStyle name="40% - Accent6 2 12" xfId="28270"/>
    <cellStyle name="40% - Accent6 2 13" xfId="56248"/>
    <cellStyle name="40% - Accent6 2 14" xfId="56295"/>
    <cellStyle name="40% - Accent6 2 15" xfId="56335"/>
    <cellStyle name="40% - Accent6 2 2" xfId="251"/>
    <cellStyle name="40% - Accent6 2 2 10" xfId="14309"/>
    <cellStyle name="40% - Accent6 2 2 10 2" xfId="42323"/>
    <cellStyle name="40% - Accent6 2 2 11" xfId="28319"/>
    <cellStyle name="40% - Accent6 2 2 2" xfId="376"/>
    <cellStyle name="40% - Accent6 2 2 2 2" xfId="667"/>
    <cellStyle name="40% - Accent6 2 2 2 2 2" xfId="1545"/>
    <cellStyle name="40% - Accent6 2 2 2 2 2 2" xfId="3313"/>
    <cellStyle name="40% - Accent6 2 2 2 2 2 2 2" xfId="6817"/>
    <cellStyle name="40% - Accent6 2 2 2 2 2 2 2 2" xfId="13824"/>
    <cellStyle name="40% - Accent6 2 2 2 2 2 2 2 2 2" xfId="27828"/>
    <cellStyle name="40% - Accent6 2 2 2 2 2 2 2 2 2 2" xfId="55842"/>
    <cellStyle name="40% - Accent6 2 2 2 2 2 2 2 2 3" xfId="41838"/>
    <cellStyle name="40% - Accent6 2 2 2 2 2 2 2 3" xfId="20825"/>
    <cellStyle name="40% - Accent6 2 2 2 2 2 2 2 3 2" xfId="48839"/>
    <cellStyle name="40% - Accent6 2 2 2 2 2 2 2 4" xfId="34835"/>
    <cellStyle name="40% - Accent6 2 2 2 2 2 2 3" xfId="10323"/>
    <cellStyle name="40% - Accent6 2 2 2 2 2 2 3 2" xfId="24327"/>
    <cellStyle name="40% - Accent6 2 2 2 2 2 2 3 2 2" xfId="52341"/>
    <cellStyle name="40% - Accent6 2 2 2 2 2 2 3 3" xfId="38337"/>
    <cellStyle name="40% - Accent6 2 2 2 2 2 2 4" xfId="17324"/>
    <cellStyle name="40% - Accent6 2 2 2 2 2 2 4 2" xfId="45338"/>
    <cellStyle name="40% - Accent6 2 2 2 2 2 2 5" xfId="31334"/>
    <cellStyle name="40% - Accent6 2 2 2 2 2 3" xfId="5065"/>
    <cellStyle name="40% - Accent6 2 2 2 2 2 3 2" xfId="12072"/>
    <cellStyle name="40% - Accent6 2 2 2 2 2 3 2 2" xfId="26076"/>
    <cellStyle name="40% - Accent6 2 2 2 2 2 3 2 2 2" xfId="54090"/>
    <cellStyle name="40% - Accent6 2 2 2 2 2 3 2 3" xfId="40086"/>
    <cellStyle name="40% - Accent6 2 2 2 2 2 3 3" xfId="19073"/>
    <cellStyle name="40% - Accent6 2 2 2 2 2 3 3 2" xfId="47087"/>
    <cellStyle name="40% - Accent6 2 2 2 2 2 3 4" xfId="33083"/>
    <cellStyle name="40% - Accent6 2 2 2 2 2 4" xfId="8571"/>
    <cellStyle name="40% - Accent6 2 2 2 2 2 4 2" xfId="22575"/>
    <cellStyle name="40% - Accent6 2 2 2 2 2 4 2 2" xfId="50589"/>
    <cellStyle name="40% - Accent6 2 2 2 2 2 4 3" xfId="36585"/>
    <cellStyle name="40% - Accent6 2 2 2 2 2 5" xfId="15572"/>
    <cellStyle name="40% - Accent6 2 2 2 2 2 5 2" xfId="43586"/>
    <cellStyle name="40% - Accent6 2 2 2 2 2 6" xfId="29582"/>
    <cellStyle name="40% - Accent6 2 2 2 2 3" xfId="2438"/>
    <cellStyle name="40% - Accent6 2 2 2 2 3 2" xfId="5942"/>
    <cellStyle name="40% - Accent6 2 2 2 2 3 2 2" xfId="12949"/>
    <cellStyle name="40% - Accent6 2 2 2 2 3 2 2 2" xfId="26953"/>
    <cellStyle name="40% - Accent6 2 2 2 2 3 2 2 2 2" xfId="54967"/>
    <cellStyle name="40% - Accent6 2 2 2 2 3 2 2 3" xfId="40963"/>
    <cellStyle name="40% - Accent6 2 2 2 2 3 2 3" xfId="19950"/>
    <cellStyle name="40% - Accent6 2 2 2 2 3 2 3 2" xfId="47964"/>
    <cellStyle name="40% - Accent6 2 2 2 2 3 2 4" xfId="33960"/>
    <cellStyle name="40% - Accent6 2 2 2 2 3 3" xfId="9448"/>
    <cellStyle name="40% - Accent6 2 2 2 2 3 3 2" xfId="23452"/>
    <cellStyle name="40% - Accent6 2 2 2 2 3 3 2 2" xfId="51466"/>
    <cellStyle name="40% - Accent6 2 2 2 2 3 3 3" xfId="37462"/>
    <cellStyle name="40% - Accent6 2 2 2 2 3 4" xfId="16449"/>
    <cellStyle name="40% - Accent6 2 2 2 2 3 4 2" xfId="44463"/>
    <cellStyle name="40% - Accent6 2 2 2 2 3 5" xfId="30459"/>
    <cellStyle name="40% - Accent6 2 2 2 2 4" xfId="4190"/>
    <cellStyle name="40% - Accent6 2 2 2 2 4 2" xfId="11197"/>
    <cellStyle name="40% - Accent6 2 2 2 2 4 2 2" xfId="25201"/>
    <cellStyle name="40% - Accent6 2 2 2 2 4 2 2 2" xfId="53215"/>
    <cellStyle name="40% - Accent6 2 2 2 2 4 2 3" xfId="39211"/>
    <cellStyle name="40% - Accent6 2 2 2 2 4 3" xfId="18198"/>
    <cellStyle name="40% - Accent6 2 2 2 2 4 3 2" xfId="46212"/>
    <cellStyle name="40% - Accent6 2 2 2 2 4 4" xfId="32208"/>
    <cellStyle name="40% - Accent6 2 2 2 2 5" xfId="7696"/>
    <cellStyle name="40% - Accent6 2 2 2 2 5 2" xfId="21700"/>
    <cellStyle name="40% - Accent6 2 2 2 2 5 2 2" xfId="49714"/>
    <cellStyle name="40% - Accent6 2 2 2 2 5 3" xfId="35710"/>
    <cellStyle name="40% - Accent6 2 2 2 2 6" xfId="14697"/>
    <cellStyle name="40% - Accent6 2 2 2 2 6 2" xfId="42711"/>
    <cellStyle name="40% - Accent6 2 2 2 2 7" xfId="28707"/>
    <cellStyle name="40% - Accent6 2 2 2 3" xfId="958"/>
    <cellStyle name="40% - Accent6 2 2 2 3 2" xfId="1836"/>
    <cellStyle name="40% - Accent6 2 2 2 3 2 2" xfId="3604"/>
    <cellStyle name="40% - Accent6 2 2 2 3 2 2 2" xfId="7108"/>
    <cellStyle name="40% - Accent6 2 2 2 3 2 2 2 2" xfId="14115"/>
    <cellStyle name="40% - Accent6 2 2 2 3 2 2 2 2 2" xfId="28119"/>
    <cellStyle name="40% - Accent6 2 2 2 3 2 2 2 2 2 2" xfId="56133"/>
    <cellStyle name="40% - Accent6 2 2 2 3 2 2 2 2 3" xfId="42129"/>
    <cellStyle name="40% - Accent6 2 2 2 3 2 2 2 3" xfId="21116"/>
    <cellStyle name="40% - Accent6 2 2 2 3 2 2 2 3 2" xfId="49130"/>
    <cellStyle name="40% - Accent6 2 2 2 3 2 2 2 4" xfId="35126"/>
    <cellStyle name="40% - Accent6 2 2 2 3 2 2 3" xfId="10614"/>
    <cellStyle name="40% - Accent6 2 2 2 3 2 2 3 2" xfId="24618"/>
    <cellStyle name="40% - Accent6 2 2 2 3 2 2 3 2 2" xfId="52632"/>
    <cellStyle name="40% - Accent6 2 2 2 3 2 2 3 3" xfId="38628"/>
    <cellStyle name="40% - Accent6 2 2 2 3 2 2 4" xfId="17615"/>
    <cellStyle name="40% - Accent6 2 2 2 3 2 2 4 2" xfId="45629"/>
    <cellStyle name="40% - Accent6 2 2 2 3 2 2 5" xfId="31625"/>
    <cellStyle name="40% - Accent6 2 2 2 3 2 3" xfId="5356"/>
    <cellStyle name="40% - Accent6 2 2 2 3 2 3 2" xfId="12363"/>
    <cellStyle name="40% - Accent6 2 2 2 3 2 3 2 2" xfId="26367"/>
    <cellStyle name="40% - Accent6 2 2 2 3 2 3 2 2 2" xfId="54381"/>
    <cellStyle name="40% - Accent6 2 2 2 3 2 3 2 3" xfId="40377"/>
    <cellStyle name="40% - Accent6 2 2 2 3 2 3 3" xfId="19364"/>
    <cellStyle name="40% - Accent6 2 2 2 3 2 3 3 2" xfId="47378"/>
    <cellStyle name="40% - Accent6 2 2 2 3 2 3 4" xfId="33374"/>
    <cellStyle name="40% - Accent6 2 2 2 3 2 4" xfId="8862"/>
    <cellStyle name="40% - Accent6 2 2 2 3 2 4 2" xfId="22866"/>
    <cellStyle name="40% - Accent6 2 2 2 3 2 4 2 2" xfId="50880"/>
    <cellStyle name="40% - Accent6 2 2 2 3 2 4 3" xfId="36876"/>
    <cellStyle name="40% - Accent6 2 2 2 3 2 5" xfId="15863"/>
    <cellStyle name="40% - Accent6 2 2 2 3 2 5 2" xfId="43877"/>
    <cellStyle name="40% - Accent6 2 2 2 3 2 6" xfId="29873"/>
    <cellStyle name="40% - Accent6 2 2 2 3 3" xfId="2729"/>
    <cellStyle name="40% - Accent6 2 2 2 3 3 2" xfId="6233"/>
    <cellStyle name="40% - Accent6 2 2 2 3 3 2 2" xfId="13240"/>
    <cellStyle name="40% - Accent6 2 2 2 3 3 2 2 2" xfId="27244"/>
    <cellStyle name="40% - Accent6 2 2 2 3 3 2 2 2 2" xfId="55258"/>
    <cellStyle name="40% - Accent6 2 2 2 3 3 2 2 3" xfId="41254"/>
    <cellStyle name="40% - Accent6 2 2 2 3 3 2 3" xfId="20241"/>
    <cellStyle name="40% - Accent6 2 2 2 3 3 2 3 2" xfId="48255"/>
    <cellStyle name="40% - Accent6 2 2 2 3 3 2 4" xfId="34251"/>
    <cellStyle name="40% - Accent6 2 2 2 3 3 3" xfId="9739"/>
    <cellStyle name="40% - Accent6 2 2 2 3 3 3 2" xfId="23743"/>
    <cellStyle name="40% - Accent6 2 2 2 3 3 3 2 2" xfId="51757"/>
    <cellStyle name="40% - Accent6 2 2 2 3 3 3 3" xfId="37753"/>
    <cellStyle name="40% - Accent6 2 2 2 3 3 4" xfId="16740"/>
    <cellStyle name="40% - Accent6 2 2 2 3 3 4 2" xfId="44754"/>
    <cellStyle name="40% - Accent6 2 2 2 3 3 5" xfId="30750"/>
    <cellStyle name="40% - Accent6 2 2 2 3 4" xfId="4481"/>
    <cellStyle name="40% - Accent6 2 2 2 3 4 2" xfId="11488"/>
    <cellStyle name="40% - Accent6 2 2 2 3 4 2 2" xfId="25492"/>
    <cellStyle name="40% - Accent6 2 2 2 3 4 2 2 2" xfId="53506"/>
    <cellStyle name="40% - Accent6 2 2 2 3 4 2 3" xfId="39502"/>
    <cellStyle name="40% - Accent6 2 2 2 3 4 3" xfId="18489"/>
    <cellStyle name="40% - Accent6 2 2 2 3 4 3 2" xfId="46503"/>
    <cellStyle name="40% - Accent6 2 2 2 3 4 4" xfId="32499"/>
    <cellStyle name="40% - Accent6 2 2 2 3 5" xfId="7987"/>
    <cellStyle name="40% - Accent6 2 2 2 3 5 2" xfId="21991"/>
    <cellStyle name="40% - Accent6 2 2 2 3 5 2 2" xfId="50005"/>
    <cellStyle name="40% - Accent6 2 2 2 3 5 3" xfId="36001"/>
    <cellStyle name="40% - Accent6 2 2 2 3 6" xfId="14988"/>
    <cellStyle name="40% - Accent6 2 2 2 3 6 2" xfId="43002"/>
    <cellStyle name="40% - Accent6 2 2 2 3 7" xfId="28998"/>
    <cellStyle name="40% - Accent6 2 2 2 4" xfId="1254"/>
    <cellStyle name="40% - Accent6 2 2 2 4 2" xfId="3022"/>
    <cellStyle name="40% - Accent6 2 2 2 4 2 2" xfId="6526"/>
    <cellStyle name="40% - Accent6 2 2 2 4 2 2 2" xfId="13533"/>
    <cellStyle name="40% - Accent6 2 2 2 4 2 2 2 2" xfId="27537"/>
    <cellStyle name="40% - Accent6 2 2 2 4 2 2 2 2 2" xfId="55551"/>
    <cellStyle name="40% - Accent6 2 2 2 4 2 2 2 3" xfId="41547"/>
    <cellStyle name="40% - Accent6 2 2 2 4 2 2 3" xfId="20534"/>
    <cellStyle name="40% - Accent6 2 2 2 4 2 2 3 2" xfId="48548"/>
    <cellStyle name="40% - Accent6 2 2 2 4 2 2 4" xfId="34544"/>
    <cellStyle name="40% - Accent6 2 2 2 4 2 3" xfId="10032"/>
    <cellStyle name="40% - Accent6 2 2 2 4 2 3 2" xfId="24036"/>
    <cellStyle name="40% - Accent6 2 2 2 4 2 3 2 2" xfId="52050"/>
    <cellStyle name="40% - Accent6 2 2 2 4 2 3 3" xfId="38046"/>
    <cellStyle name="40% - Accent6 2 2 2 4 2 4" xfId="17033"/>
    <cellStyle name="40% - Accent6 2 2 2 4 2 4 2" xfId="45047"/>
    <cellStyle name="40% - Accent6 2 2 2 4 2 5" xfId="31043"/>
    <cellStyle name="40% - Accent6 2 2 2 4 3" xfId="4774"/>
    <cellStyle name="40% - Accent6 2 2 2 4 3 2" xfId="11781"/>
    <cellStyle name="40% - Accent6 2 2 2 4 3 2 2" xfId="25785"/>
    <cellStyle name="40% - Accent6 2 2 2 4 3 2 2 2" xfId="53799"/>
    <cellStyle name="40% - Accent6 2 2 2 4 3 2 3" xfId="39795"/>
    <cellStyle name="40% - Accent6 2 2 2 4 3 3" xfId="18782"/>
    <cellStyle name="40% - Accent6 2 2 2 4 3 3 2" xfId="46796"/>
    <cellStyle name="40% - Accent6 2 2 2 4 3 4" xfId="32792"/>
    <cellStyle name="40% - Accent6 2 2 2 4 4" xfId="8280"/>
    <cellStyle name="40% - Accent6 2 2 2 4 4 2" xfId="22284"/>
    <cellStyle name="40% - Accent6 2 2 2 4 4 2 2" xfId="50298"/>
    <cellStyle name="40% - Accent6 2 2 2 4 4 3" xfId="36294"/>
    <cellStyle name="40% - Accent6 2 2 2 4 5" xfId="15281"/>
    <cellStyle name="40% - Accent6 2 2 2 4 5 2" xfId="43295"/>
    <cellStyle name="40% - Accent6 2 2 2 4 6" xfId="29291"/>
    <cellStyle name="40% - Accent6 2 2 2 5" xfId="2147"/>
    <cellStyle name="40% - Accent6 2 2 2 5 2" xfId="5651"/>
    <cellStyle name="40% - Accent6 2 2 2 5 2 2" xfId="12658"/>
    <cellStyle name="40% - Accent6 2 2 2 5 2 2 2" xfId="26662"/>
    <cellStyle name="40% - Accent6 2 2 2 5 2 2 2 2" xfId="54676"/>
    <cellStyle name="40% - Accent6 2 2 2 5 2 2 3" xfId="40672"/>
    <cellStyle name="40% - Accent6 2 2 2 5 2 3" xfId="19659"/>
    <cellStyle name="40% - Accent6 2 2 2 5 2 3 2" xfId="47673"/>
    <cellStyle name="40% - Accent6 2 2 2 5 2 4" xfId="33669"/>
    <cellStyle name="40% - Accent6 2 2 2 5 3" xfId="9157"/>
    <cellStyle name="40% - Accent6 2 2 2 5 3 2" xfId="23161"/>
    <cellStyle name="40% - Accent6 2 2 2 5 3 2 2" xfId="51175"/>
    <cellStyle name="40% - Accent6 2 2 2 5 3 3" xfId="37171"/>
    <cellStyle name="40% - Accent6 2 2 2 5 4" xfId="16158"/>
    <cellStyle name="40% - Accent6 2 2 2 5 4 2" xfId="44172"/>
    <cellStyle name="40% - Accent6 2 2 2 5 5" xfId="30168"/>
    <cellStyle name="40% - Accent6 2 2 2 6" xfId="3899"/>
    <cellStyle name="40% - Accent6 2 2 2 6 2" xfId="10906"/>
    <cellStyle name="40% - Accent6 2 2 2 6 2 2" xfId="24910"/>
    <cellStyle name="40% - Accent6 2 2 2 6 2 2 2" xfId="52924"/>
    <cellStyle name="40% - Accent6 2 2 2 6 2 3" xfId="38920"/>
    <cellStyle name="40% - Accent6 2 2 2 6 3" xfId="17907"/>
    <cellStyle name="40% - Accent6 2 2 2 6 3 2" xfId="45921"/>
    <cellStyle name="40% - Accent6 2 2 2 6 4" xfId="31917"/>
    <cellStyle name="40% - Accent6 2 2 2 7" xfId="7405"/>
    <cellStyle name="40% - Accent6 2 2 2 7 2" xfId="21409"/>
    <cellStyle name="40% - Accent6 2 2 2 7 2 2" xfId="49423"/>
    <cellStyle name="40% - Accent6 2 2 2 7 3" xfId="35419"/>
    <cellStyle name="40% - Accent6 2 2 2 8" xfId="14406"/>
    <cellStyle name="40% - Accent6 2 2 2 8 2" xfId="42420"/>
    <cellStyle name="40% - Accent6 2 2 2 9" xfId="28416"/>
    <cellStyle name="40% - Accent6 2 2 3" xfId="473"/>
    <cellStyle name="40% - Accent6 2 2 3 2" xfId="764"/>
    <cellStyle name="40% - Accent6 2 2 3 2 2" xfId="1642"/>
    <cellStyle name="40% - Accent6 2 2 3 2 2 2" xfId="3410"/>
    <cellStyle name="40% - Accent6 2 2 3 2 2 2 2" xfId="6914"/>
    <cellStyle name="40% - Accent6 2 2 3 2 2 2 2 2" xfId="13921"/>
    <cellStyle name="40% - Accent6 2 2 3 2 2 2 2 2 2" xfId="27925"/>
    <cellStyle name="40% - Accent6 2 2 3 2 2 2 2 2 2 2" xfId="55939"/>
    <cellStyle name="40% - Accent6 2 2 3 2 2 2 2 2 3" xfId="41935"/>
    <cellStyle name="40% - Accent6 2 2 3 2 2 2 2 3" xfId="20922"/>
    <cellStyle name="40% - Accent6 2 2 3 2 2 2 2 3 2" xfId="48936"/>
    <cellStyle name="40% - Accent6 2 2 3 2 2 2 2 4" xfId="34932"/>
    <cellStyle name="40% - Accent6 2 2 3 2 2 2 3" xfId="10420"/>
    <cellStyle name="40% - Accent6 2 2 3 2 2 2 3 2" xfId="24424"/>
    <cellStyle name="40% - Accent6 2 2 3 2 2 2 3 2 2" xfId="52438"/>
    <cellStyle name="40% - Accent6 2 2 3 2 2 2 3 3" xfId="38434"/>
    <cellStyle name="40% - Accent6 2 2 3 2 2 2 4" xfId="17421"/>
    <cellStyle name="40% - Accent6 2 2 3 2 2 2 4 2" xfId="45435"/>
    <cellStyle name="40% - Accent6 2 2 3 2 2 2 5" xfId="31431"/>
    <cellStyle name="40% - Accent6 2 2 3 2 2 3" xfId="5162"/>
    <cellStyle name="40% - Accent6 2 2 3 2 2 3 2" xfId="12169"/>
    <cellStyle name="40% - Accent6 2 2 3 2 2 3 2 2" xfId="26173"/>
    <cellStyle name="40% - Accent6 2 2 3 2 2 3 2 2 2" xfId="54187"/>
    <cellStyle name="40% - Accent6 2 2 3 2 2 3 2 3" xfId="40183"/>
    <cellStyle name="40% - Accent6 2 2 3 2 2 3 3" xfId="19170"/>
    <cellStyle name="40% - Accent6 2 2 3 2 2 3 3 2" xfId="47184"/>
    <cellStyle name="40% - Accent6 2 2 3 2 2 3 4" xfId="33180"/>
    <cellStyle name="40% - Accent6 2 2 3 2 2 4" xfId="8668"/>
    <cellStyle name="40% - Accent6 2 2 3 2 2 4 2" xfId="22672"/>
    <cellStyle name="40% - Accent6 2 2 3 2 2 4 2 2" xfId="50686"/>
    <cellStyle name="40% - Accent6 2 2 3 2 2 4 3" xfId="36682"/>
    <cellStyle name="40% - Accent6 2 2 3 2 2 5" xfId="15669"/>
    <cellStyle name="40% - Accent6 2 2 3 2 2 5 2" xfId="43683"/>
    <cellStyle name="40% - Accent6 2 2 3 2 2 6" xfId="29679"/>
    <cellStyle name="40% - Accent6 2 2 3 2 3" xfId="2535"/>
    <cellStyle name="40% - Accent6 2 2 3 2 3 2" xfId="6039"/>
    <cellStyle name="40% - Accent6 2 2 3 2 3 2 2" xfId="13046"/>
    <cellStyle name="40% - Accent6 2 2 3 2 3 2 2 2" xfId="27050"/>
    <cellStyle name="40% - Accent6 2 2 3 2 3 2 2 2 2" xfId="55064"/>
    <cellStyle name="40% - Accent6 2 2 3 2 3 2 2 3" xfId="41060"/>
    <cellStyle name="40% - Accent6 2 2 3 2 3 2 3" xfId="20047"/>
    <cellStyle name="40% - Accent6 2 2 3 2 3 2 3 2" xfId="48061"/>
    <cellStyle name="40% - Accent6 2 2 3 2 3 2 4" xfId="34057"/>
    <cellStyle name="40% - Accent6 2 2 3 2 3 3" xfId="9545"/>
    <cellStyle name="40% - Accent6 2 2 3 2 3 3 2" xfId="23549"/>
    <cellStyle name="40% - Accent6 2 2 3 2 3 3 2 2" xfId="51563"/>
    <cellStyle name="40% - Accent6 2 2 3 2 3 3 3" xfId="37559"/>
    <cellStyle name="40% - Accent6 2 2 3 2 3 4" xfId="16546"/>
    <cellStyle name="40% - Accent6 2 2 3 2 3 4 2" xfId="44560"/>
    <cellStyle name="40% - Accent6 2 2 3 2 3 5" xfId="30556"/>
    <cellStyle name="40% - Accent6 2 2 3 2 4" xfId="4287"/>
    <cellStyle name="40% - Accent6 2 2 3 2 4 2" xfId="11294"/>
    <cellStyle name="40% - Accent6 2 2 3 2 4 2 2" xfId="25298"/>
    <cellStyle name="40% - Accent6 2 2 3 2 4 2 2 2" xfId="53312"/>
    <cellStyle name="40% - Accent6 2 2 3 2 4 2 3" xfId="39308"/>
    <cellStyle name="40% - Accent6 2 2 3 2 4 3" xfId="18295"/>
    <cellStyle name="40% - Accent6 2 2 3 2 4 3 2" xfId="46309"/>
    <cellStyle name="40% - Accent6 2 2 3 2 4 4" xfId="32305"/>
    <cellStyle name="40% - Accent6 2 2 3 2 5" xfId="7793"/>
    <cellStyle name="40% - Accent6 2 2 3 2 5 2" xfId="21797"/>
    <cellStyle name="40% - Accent6 2 2 3 2 5 2 2" xfId="49811"/>
    <cellStyle name="40% - Accent6 2 2 3 2 5 3" xfId="35807"/>
    <cellStyle name="40% - Accent6 2 2 3 2 6" xfId="14794"/>
    <cellStyle name="40% - Accent6 2 2 3 2 6 2" xfId="42808"/>
    <cellStyle name="40% - Accent6 2 2 3 2 7" xfId="28804"/>
    <cellStyle name="40% - Accent6 2 2 3 3" xfId="1055"/>
    <cellStyle name="40% - Accent6 2 2 3 3 2" xfId="1933"/>
    <cellStyle name="40% - Accent6 2 2 3 3 2 2" xfId="3701"/>
    <cellStyle name="40% - Accent6 2 2 3 3 2 2 2" xfId="7205"/>
    <cellStyle name="40% - Accent6 2 2 3 3 2 2 2 2" xfId="14212"/>
    <cellStyle name="40% - Accent6 2 2 3 3 2 2 2 2 2" xfId="28216"/>
    <cellStyle name="40% - Accent6 2 2 3 3 2 2 2 2 2 2" xfId="56230"/>
    <cellStyle name="40% - Accent6 2 2 3 3 2 2 2 2 3" xfId="42226"/>
    <cellStyle name="40% - Accent6 2 2 3 3 2 2 2 3" xfId="21213"/>
    <cellStyle name="40% - Accent6 2 2 3 3 2 2 2 3 2" xfId="49227"/>
    <cellStyle name="40% - Accent6 2 2 3 3 2 2 2 4" xfId="35223"/>
    <cellStyle name="40% - Accent6 2 2 3 3 2 2 3" xfId="10711"/>
    <cellStyle name="40% - Accent6 2 2 3 3 2 2 3 2" xfId="24715"/>
    <cellStyle name="40% - Accent6 2 2 3 3 2 2 3 2 2" xfId="52729"/>
    <cellStyle name="40% - Accent6 2 2 3 3 2 2 3 3" xfId="38725"/>
    <cellStyle name="40% - Accent6 2 2 3 3 2 2 4" xfId="17712"/>
    <cellStyle name="40% - Accent6 2 2 3 3 2 2 4 2" xfId="45726"/>
    <cellStyle name="40% - Accent6 2 2 3 3 2 2 5" xfId="31722"/>
    <cellStyle name="40% - Accent6 2 2 3 3 2 3" xfId="5453"/>
    <cellStyle name="40% - Accent6 2 2 3 3 2 3 2" xfId="12460"/>
    <cellStyle name="40% - Accent6 2 2 3 3 2 3 2 2" xfId="26464"/>
    <cellStyle name="40% - Accent6 2 2 3 3 2 3 2 2 2" xfId="54478"/>
    <cellStyle name="40% - Accent6 2 2 3 3 2 3 2 3" xfId="40474"/>
    <cellStyle name="40% - Accent6 2 2 3 3 2 3 3" xfId="19461"/>
    <cellStyle name="40% - Accent6 2 2 3 3 2 3 3 2" xfId="47475"/>
    <cellStyle name="40% - Accent6 2 2 3 3 2 3 4" xfId="33471"/>
    <cellStyle name="40% - Accent6 2 2 3 3 2 4" xfId="8959"/>
    <cellStyle name="40% - Accent6 2 2 3 3 2 4 2" xfId="22963"/>
    <cellStyle name="40% - Accent6 2 2 3 3 2 4 2 2" xfId="50977"/>
    <cellStyle name="40% - Accent6 2 2 3 3 2 4 3" xfId="36973"/>
    <cellStyle name="40% - Accent6 2 2 3 3 2 5" xfId="15960"/>
    <cellStyle name="40% - Accent6 2 2 3 3 2 5 2" xfId="43974"/>
    <cellStyle name="40% - Accent6 2 2 3 3 2 6" xfId="29970"/>
    <cellStyle name="40% - Accent6 2 2 3 3 3" xfId="2826"/>
    <cellStyle name="40% - Accent6 2 2 3 3 3 2" xfId="6330"/>
    <cellStyle name="40% - Accent6 2 2 3 3 3 2 2" xfId="13337"/>
    <cellStyle name="40% - Accent6 2 2 3 3 3 2 2 2" xfId="27341"/>
    <cellStyle name="40% - Accent6 2 2 3 3 3 2 2 2 2" xfId="55355"/>
    <cellStyle name="40% - Accent6 2 2 3 3 3 2 2 3" xfId="41351"/>
    <cellStyle name="40% - Accent6 2 2 3 3 3 2 3" xfId="20338"/>
    <cellStyle name="40% - Accent6 2 2 3 3 3 2 3 2" xfId="48352"/>
    <cellStyle name="40% - Accent6 2 2 3 3 3 2 4" xfId="34348"/>
    <cellStyle name="40% - Accent6 2 2 3 3 3 3" xfId="9836"/>
    <cellStyle name="40% - Accent6 2 2 3 3 3 3 2" xfId="23840"/>
    <cellStyle name="40% - Accent6 2 2 3 3 3 3 2 2" xfId="51854"/>
    <cellStyle name="40% - Accent6 2 2 3 3 3 3 3" xfId="37850"/>
    <cellStyle name="40% - Accent6 2 2 3 3 3 4" xfId="16837"/>
    <cellStyle name="40% - Accent6 2 2 3 3 3 4 2" xfId="44851"/>
    <cellStyle name="40% - Accent6 2 2 3 3 3 5" xfId="30847"/>
    <cellStyle name="40% - Accent6 2 2 3 3 4" xfId="4578"/>
    <cellStyle name="40% - Accent6 2 2 3 3 4 2" xfId="11585"/>
    <cellStyle name="40% - Accent6 2 2 3 3 4 2 2" xfId="25589"/>
    <cellStyle name="40% - Accent6 2 2 3 3 4 2 2 2" xfId="53603"/>
    <cellStyle name="40% - Accent6 2 2 3 3 4 2 3" xfId="39599"/>
    <cellStyle name="40% - Accent6 2 2 3 3 4 3" xfId="18586"/>
    <cellStyle name="40% - Accent6 2 2 3 3 4 3 2" xfId="46600"/>
    <cellStyle name="40% - Accent6 2 2 3 3 4 4" xfId="32596"/>
    <cellStyle name="40% - Accent6 2 2 3 3 5" xfId="8084"/>
    <cellStyle name="40% - Accent6 2 2 3 3 5 2" xfId="22088"/>
    <cellStyle name="40% - Accent6 2 2 3 3 5 2 2" xfId="50102"/>
    <cellStyle name="40% - Accent6 2 2 3 3 5 3" xfId="36098"/>
    <cellStyle name="40% - Accent6 2 2 3 3 6" xfId="15085"/>
    <cellStyle name="40% - Accent6 2 2 3 3 6 2" xfId="43099"/>
    <cellStyle name="40% - Accent6 2 2 3 3 7" xfId="29095"/>
    <cellStyle name="40% - Accent6 2 2 3 4" xfId="1351"/>
    <cellStyle name="40% - Accent6 2 2 3 4 2" xfId="3119"/>
    <cellStyle name="40% - Accent6 2 2 3 4 2 2" xfId="6623"/>
    <cellStyle name="40% - Accent6 2 2 3 4 2 2 2" xfId="13630"/>
    <cellStyle name="40% - Accent6 2 2 3 4 2 2 2 2" xfId="27634"/>
    <cellStyle name="40% - Accent6 2 2 3 4 2 2 2 2 2" xfId="55648"/>
    <cellStyle name="40% - Accent6 2 2 3 4 2 2 2 3" xfId="41644"/>
    <cellStyle name="40% - Accent6 2 2 3 4 2 2 3" xfId="20631"/>
    <cellStyle name="40% - Accent6 2 2 3 4 2 2 3 2" xfId="48645"/>
    <cellStyle name="40% - Accent6 2 2 3 4 2 2 4" xfId="34641"/>
    <cellStyle name="40% - Accent6 2 2 3 4 2 3" xfId="10129"/>
    <cellStyle name="40% - Accent6 2 2 3 4 2 3 2" xfId="24133"/>
    <cellStyle name="40% - Accent6 2 2 3 4 2 3 2 2" xfId="52147"/>
    <cellStyle name="40% - Accent6 2 2 3 4 2 3 3" xfId="38143"/>
    <cellStyle name="40% - Accent6 2 2 3 4 2 4" xfId="17130"/>
    <cellStyle name="40% - Accent6 2 2 3 4 2 4 2" xfId="45144"/>
    <cellStyle name="40% - Accent6 2 2 3 4 2 5" xfId="31140"/>
    <cellStyle name="40% - Accent6 2 2 3 4 3" xfId="4871"/>
    <cellStyle name="40% - Accent6 2 2 3 4 3 2" xfId="11878"/>
    <cellStyle name="40% - Accent6 2 2 3 4 3 2 2" xfId="25882"/>
    <cellStyle name="40% - Accent6 2 2 3 4 3 2 2 2" xfId="53896"/>
    <cellStyle name="40% - Accent6 2 2 3 4 3 2 3" xfId="39892"/>
    <cellStyle name="40% - Accent6 2 2 3 4 3 3" xfId="18879"/>
    <cellStyle name="40% - Accent6 2 2 3 4 3 3 2" xfId="46893"/>
    <cellStyle name="40% - Accent6 2 2 3 4 3 4" xfId="32889"/>
    <cellStyle name="40% - Accent6 2 2 3 4 4" xfId="8377"/>
    <cellStyle name="40% - Accent6 2 2 3 4 4 2" xfId="22381"/>
    <cellStyle name="40% - Accent6 2 2 3 4 4 2 2" xfId="50395"/>
    <cellStyle name="40% - Accent6 2 2 3 4 4 3" xfId="36391"/>
    <cellStyle name="40% - Accent6 2 2 3 4 5" xfId="15378"/>
    <cellStyle name="40% - Accent6 2 2 3 4 5 2" xfId="43392"/>
    <cellStyle name="40% - Accent6 2 2 3 4 6" xfId="29388"/>
    <cellStyle name="40% - Accent6 2 2 3 5" xfId="2244"/>
    <cellStyle name="40% - Accent6 2 2 3 5 2" xfId="5748"/>
    <cellStyle name="40% - Accent6 2 2 3 5 2 2" xfId="12755"/>
    <cellStyle name="40% - Accent6 2 2 3 5 2 2 2" xfId="26759"/>
    <cellStyle name="40% - Accent6 2 2 3 5 2 2 2 2" xfId="54773"/>
    <cellStyle name="40% - Accent6 2 2 3 5 2 2 3" xfId="40769"/>
    <cellStyle name="40% - Accent6 2 2 3 5 2 3" xfId="19756"/>
    <cellStyle name="40% - Accent6 2 2 3 5 2 3 2" xfId="47770"/>
    <cellStyle name="40% - Accent6 2 2 3 5 2 4" xfId="33766"/>
    <cellStyle name="40% - Accent6 2 2 3 5 3" xfId="9254"/>
    <cellStyle name="40% - Accent6 2 2 3 5 3 2" xfId="23258"/>
    <cellStyle name="40% - Accent6 2 2 3 5 3 2 2" xfId="51272"/>
    <cellStyle name="40% - Accent6 2 2 3 5 3 3" xfId="37268"/>
    <cellStyle name="40% - Accent6 2 2 3 5 4" xfId="16255"/>
    <cellStyle name="40% - Accent6 2 2 3 5 4 2" xfId="44269"/>
    <cellStyle name="40% - Accent6 2 2 3 5 5" xfId="30265"/>
    <cellStyle name="40% - Accent6 2 2 3 6" xfId="3996"/>
    <cellStyle name="40% - Accent6 2 2 3 6 2" xfId="11003"/>
    <cellStyle name="40% - Accent6 2 2 3 6 2 2" xfId="25007"/>
    <cellStyle name="40% - Accent6 2 2 3 6 2 2 2" xfId="53021"/>
    <cellStyle name="40% - Accent6 2 2 3 6 2 3" xfId="39017"/>
    <cellStyle name="40% - Accent6 2 2 3 6 3" xfId="18004"/>
    <cellStyle name="40% - Accent6 2 2 3 6 3 2" xfId="46018"/>
    <cellStyle name="40% - Accent6 2 2 3 6 4" xfId="32014"/>
    <cellStyle name="40% - Accent6 2 2 3 7" xfId="7502"/>
    <cellStyle name="40% - Accent6 2 2 3 7 2" xfId="21506"/>
    <cellStyle name="40% - Accent6 2 2 3 7 2 2" xfId="49520"/>
    <cellStyle name="40% - Accent6 2 2 3 7 3" xfId="35516"/>
    <cellStyle name="40% - Accent6 2 2 3 8" xfId="14503"/>
    <cellStyle name="40% - Accent6 2 2 3 8 2" xfId="42517"/>
    <cellStyle name="40% - Accent6 2 2 3 9" xfId="28513"/>
    <cellStyle name="40% - Accent6 2 2 4" xfId="570"/>
    <cellStyle name="40% - Accent6 2 2 4 2" xfId="1448"/>
    <cellStyle name="40% - Accent6 2 2 4 2 2" xfId="3216"/>
    <cellStyle name="40% - Accent6 2 2 4 2 2 2" xfId="6720"/>
    <cellStyle name="40% - Accent6 2 2 4 2 2 2 2" xfId="13727"/>
    <cellStyle name="40% - Accent6 2 2 4 2 2 2 2 2" xfId="27731"/>
    <cellStyle name="40% - Accent6 2 2 4 2 2 2 2 2 2" xfId="55745"/>
    <cellStyle name="40% - Accent6 2 2 4 2 2 2 2 3" xfId="41741"/>
    <cellStyle name="40% - Accent6 2 2 4 2 2 2 3" xfId="20728"/>
    <cellStyle name="40% - Accent6 2 2 4 2 2 2 3 2" xfId="48742"/>
    <cellStyle name="40% - Accent6 2 2 4 2 2 2 4" xfId="34738"/>
    <cellStyle name="40% - Accent6 2 2 4 2 2 3" xfId="10226"/>
    <cellStyle name="40% - Accent6 2 2 4 2 2 3 2" xfId="24230"/>
    <cellStyle name="40% - Accent6 2 2 4 2 2 3 2 2" xfId="52244"/>
    <cellStyle name="40% - Accent6 2 2 4 2 2 3 3" xfId="38240"/>
    <cellStyle name="40% - Accent6 2 2 4 2 2 4" xfId="17227"/>
    <cellStyle name="40% - Accent6 2 2 4 2 2 4 2" xfId="45241"/>
    <cellStyle name="40% - Accent6 2 2 4 2 2 5" xfId="31237"/>
    <cellStyle name="40% - Accent6 2 2 4 2 3" xfId="4968"/>
    <cellStyle name="40% - Accent6 2 2 4 2 3 2" xfId="11975"/>
    <cellStyle name="40% - Accent6 2 2 4 2 3 2 2" xfId="25979"/>
    <cellStyle name="40% - Accent6 2 2 4 2 3 2 2 2" xfId="53993"/>
    <cellStyle name="40% - Accent6 2 2 4 2 3 2 3" xfId="39989"/>
    <cellStyle name="40% - Accent6 2 2 4 2 3 3" xfId="18976"/>
    <cellStyle name="40% - Accent6 2 2 4 2 3 3 2" xfId="46990"/>
    <cellStyle name="40% - Accent6 2 2 4 2 3 4" xfId="32986"/>
    <cellStyle name="40% - Accent6 2 2 4 2 4" xfId="8474"/>
    <cellStyle name="40% - Accent6 2 2 4 2 4 2" xfId="22478"/>
    <cellStyle name="40% - Accent6 2 2 4 2 4 2 2" xfId="50492"/>
    <cellStyle name="40% - Accent6 2 2 4 2 4 3" xfId="36488"/>
    <cellStyle name="40% - Accent6 2 2 4 2 5" xfId="15475"/>
    <cellStyle name="40% - Accent6 2 2 4 2 5 2" xfId="43489"/>
    <cellStyle name="40% - Accent6 2 2 4 2 6" xfId="29485"/>
    <cellStyle name="40% - Accent6 2 2 4 3" xfId="2341"/>
    <cellStyle name="40% - Accent6 2 2 4 3 2" xfId="5845"/>
    <cellStyle name="40% - Accent6 2 2 4 3 2 2" xfId="12852"/>
    <cellStyle name="40% - Accent6 2 2 4 3 2 2 2" xfId="26856"/>
    <cellStyle name="40% - Accent6 2 2 4 3 2 2 2 2" xfId="54870"/>
    <cellStyle name="40% - Accent6 2 2 4 3 2 2 3" xfId="40866"/>
    <cellStyle name="40% - Accent6 2 2 4 3 2 3" xfId="19853"/>
    <cellStyle name="40% - Accent6 2 2 4 3 2 3 2" xfId="47867"/>
    <cellStyle name="40% - Accent6 2 2 4 3 2 4" xfId="33863"/>
    <cellStyle name="40% - Accent6 2 2 4 3 3" xfId="9351"/>
    <cellStyle name="40% - Accent6 2 2 4 3 3 2" xfId="23355"/>
    <cellStyle name="40% - Accent6 2 2 4 3 3 2 2" xfId="51369"/>
    <cellStyle name="40% - Accent6 2 2 4 3 3 3" xfId="37365"/>
    <cellStyle name="40% - Accent6 2 2 4 3 4" xfId="16352"/>
    <cellStyle name="40% - Accent6 2 2 4 3 4 2" xfId="44366"/>
    <cellStyle name="40% - Accent6 2 2 4 3 5" xfId="30362"/>
    <cellStyle name="40% - Accent6 2 2 4 4" xfId="4093"/>
    <cellStyle name="40% - Accent6 2 2 4 4 2" xfId="11100"/>
    <cellStyle name="40% - Accent6 2 2 4 4 2 2" xfId="25104"/>
    <cellStyle name="40% - Accent6 2 2 4 4 2 2 2" xfId="53118"/>
    <cellStyle name="40% - Accent6 2 2 4 4 2 3" xfId="39114"/>
    <cellStyle name="40% - Accent6 2 2 4 4 3" xfId="18101"/>
    <cellStyle name="40% - Accent6 2 2 4 4 3 2" xfId="46115"/>
    <cellStyle name="40% - Accent6 2 2 4 4 4" xfId="32111"/>
    <cellStyle name="40% - Accent6 2 2 4 5" xfId="7599"/>
    <cellStyle name="40% - Accent6 2 2 4 5 2" xfId="21603"/>
    <cellStyle name="40% - Accent6 2 2 4 5 2 2" xfId="49617"/>
    <cellStyle name="40% - Accent6 2 2 4 5 3" xfId="35613"/>
    <cellStyle name="40% - Accent6 2 2 4 6" xfId="14600"/>
    <cellStyle name="40% - Accent6 2 2 4 6 2" xfId="42614"/>
    <cellStyle name="40% - Accent6 2 2 4 7" xfId="28610"/>
    <cellStyle name="40% - Accent6 2 2 5" xfId="861"/>
    <cellStyle name="40% - Accent6 2 2 5 2" xfId="1739"/>
    <cellStyle name="40% - Accent6 2 2 5 2 2" xfId="3507"/>
    <cellStyle name="40% - Accent6 2 2 5 2 2 2" xfId="7011"/>
    <cellStyle name="40% - Accent6 2 2 5 2 2 2 2" xfId="14018"/>
    <cellStyle name="40% - Accent6 2 2 5 2 2 2 2 2" xfId="28022"/>
    <cellStyle name="40% - Accent6 2 2 5 2 2 2 2 2 2" xfId="56036"/>
    <cellStyle name="40% - Accent6 2 2 5 2 2 2 2 3" xfId="42032"/>
    <cellStyle name="40% - Accent6 2 2 5 2 2 2 3" xfId="21019"/>
    <cellStyle name="40% - Accent6 2 2 5 2 2 2 3 2" xfId="49033"/>
    <cellStyle name="40% - Accent6 2 2 5 2 2 2 4" xfId="35029"/>
    <cellStyle name="40% - Accent6 2 2 5 2 2 3" xfId="10517"/>
    <cellStyle name="40% - Accent6 2 2 5 2 2 3 2" xfId="24521"/>
    <cellStyle name="40% - Accent6 2 2 5 2 2 3 2 2" xfId="52535"/>
    <cellStyle name="40% - Accent6 2 2 5 2 2 3 3" xfId="38531"/>
    <cellStyle name="40% - Accent6 2 2 5 2 2 4" xfId="17518"/>
    <cellStyle name="40% - Accent6 2 2 5 2 2 4 2" xfId="45532"/>
    <cellStyle name="40% - Accent6 2 2 5 2 2 5" xfId="31528"/>
    <cellStyle name="40% - Accent6 2 2 5 2 3" xfId="5259"/>
    <cellStyle name="40% - Accent6 2 2 5 2 3 2" xfId="12266"/>
    <cellStyle name="40% - Accent6 2 2 5 2 3 2 2" xfId="26270"/>
    <cellStyle name="40% - Accent6 2 2 5 2 3 2 2 2" xfId="54284"/>
    <cellStyle name="40% - Accent6 2 2 5 2 3 2 3" xfId="40280"/>
    <cellStyle name="40% - Accent6 2 2 5 2 3 3" xfId="19267"/>
    <cellStyle name="40% - Accent6 2 2 5 2 3 3 2" xfId="47281"/>
    <cellStyle name="40% - Accent6 2 2 5 2 3 4" xfId="33277"/>
    <cellStyle name="40% - Accent6 2 2 5 2 4" xfId="8765"/>
    <cellStyle name="40% - Accent6 2 2 5 2 4 2" xfId="22769"/>
    <cellStyle name="40% - Accent6 2 2 5 2 4 2 2" xfId="50783"/>
    <cellStyle name="40% - Accent6 2 2 5 2 4 3" xfId="36779"/>
    <cellStyle name="40% - Accent6 2 2 5 2 5" xfId="15766"/>
    <cellStyle name="40% - Accent6 2 2 5 2 5 2" xfId="43780"/>
    <cellStyle name="40% - Accent6 2 2 5 2 6" xfId="29776"/>
    <cellStyle name="40% - Accent6 2 2 5 3" xfId="2632"/>
    <cellStyle name="40% - Accent6 2 2 5 3 2" xfId="6136"/>
    <cellStyle name="40% - Accent6 2 2 5 3 2 2" xfId="13143"/>
    <cellStyle name="40% - Accent6 2 2 5 3 2 2 2" xfId="27147"/>
    <cellStyle name="40% - Accent6 2 2 5 3 2 2 2 2" xfId="55161"/>
    <cellStyle name="40% - Accent6 2 2 5 3 2 2 3" xfId="41157"/>
    <cellStyle name="40% - Accent6 2 2 5 3 2 3" xfId="20144"/>
    <cellStyle name="40% - Accent6 2 2 5 3 2 3 2" xfId="48158"/>
    <cellStyle name="40% - Accent6 2 2 5 3 2 4" xfId="34154"/>
    <cellStyle name="40% - Accent6 2 2 5 3 3" xfId="9642"/>
    <cellStyle name="40% - Accent6 2 2 5 3 3 2" xfId="23646"/>
    <cellStyle name="40% - Accent6 2 2 5 3 3 2 2" xfId="51660"/>
    <cellStyle name="40% - Accent6 2 2 5 3 3 3" xfId="37656"/>
    <cellStyle name="40% - Accent6 2 2 5 3 4" xfId="16643"/>
    <cellStyle name="40% - Accent6 2 2 5 3 4 2" xfId="44657"/>
    <cellStyle name="40% - Accent6 2 2 5 3 5" xfId="30653"/>
    <cellStyle name="40% - Accent6 2 2 5 4" xfId="4384"/>
    <cellStyle name="40% - Accent6 2 2 5 4 2" xfId="11391"/>
    <cellStyle name="40% - Accent6 2 2 5 4 2 2" xfId="25395"/>
    <cellStyle name="40% - Accent6 2 2 5 4 2 2 2" xfId="53409"/>
    <cellStyle name="40% - Accent6 2 2 5 4 2 3" xfId="39405"/>
    <cellStyle name="40% - Accent6 2 2 5 4 3" xfId="18392"/>
    <cellStyle name="40% - Accent6 2 2 5 4 3 2" xfId="46406"/>
    <cellStyle name="40% - Accent6 2 2 5 4 4" xfId="32402"/>
    <cellStyle name="40% - Accent6 2 2 5 5" xfId="7890"/>
    <cellStyle name="40% - Accent6 2 2 5 5 2" xfId="21894"/>
    <cellStyle name="40% - Accent6 2 2 5 5 2 2" xfId="49908"/>
    <cellStyle name="40% - Accent6 2 2 5 5 3" xfId="35904"/>
    <cellStyle name="40% - Accent6 2 2 5 6" xfId="14891"/>
    <cellStyle name="40% - Accent6 2 2 5 6 2" xfId="42905"/>
    <cellStyle name="40% - Accent6 2 2 5 7" xfId="28901"/>
    <cellStyle name="40% - Accent6 2 2 6" xfId="1157"/>
    <cellStyle name="40% - Accent6 2 2 6 2" xfId="2925"/>
    <cellStyle name="40% - Accent6 2 2 6 2 2" xfId="6429"/>
    <cellStyle name="40% - Accent6 2 2 6 2 2 2" xfId="13436"/>
    <cellStyle name="40% - Accent6 2 2 6 2 2 2 2" xfId="27440"/>
    <cellStyle name="40% - Accent6 2 2 6 2 2 2 2 2" xfId="55454"/>
    <cellStyle name="40% - Accent6 2 2 6 2 2 2 3" xfId="41450"/>
    <cellStyle name="40% - Accent6 2 2 6 2 2 3" xfId="20437"/>
    <cellStyle name="40% - Accent6 2 2 6 2 2 3 2" xfId="48451"/>
    <cellStyle name="40% - Accent6 2 2 6 2 2 4" xfId="34447"/>
    <cellStyle name="40% - Accent6 2 2 6 2 3" xfId="9935"/>
    <cellStyle name="40% - Accent6 2 2 6 2 3 2" xfId="23939"/>
    <cellStyle name="40% - Accent6 2 2 6 2 3 2 2" xfId="51953"/>
    <cellStyle name="40% - Accent6 2 2 6 2 3 3" xfId="37949"/>
    <cellStyle name="40% - Accent6 2 2 6 2 4" xfId="16936"/>
    <cellStyle name="40% - Accent6 2 2 6 2 4 2" xfId="44950"/>
    <cellStyle name="40% - Accent6 2 2 6 2 5" xfId="30946"/>
    <cellStyle name="40% - Accent6 2 2 6 3" xfId="4677"/>
    <cellStyle name="40% - Accent6 2 2 6 3 2" xfId="11684"/>
    <cellStyle name="40% - Accent6 2 2 6 3 2 2" xfId="25688"/>
    <cellStyle name="40% - Accent6 2 2 6 3 2 2 2" xfId="53702"/>
    <cellStyle name="40% - Accent6 2 2 6 3 2 3" xfId="39698"/>
    <cellStyle name="40% - Accent6 2 2 6 3 3" xfId="18685"/>
    <cellStyle name="40% - Accent6 2 2 6 3 3 2" xfId="46699"/>
    <cellStyle name="40% - Accent6 2 2 6 3 4" xfId="32695"/>
    <cellStyle name="40% - Accent6 2 2 6 4" xfId="8183"/>
    <cellStyle name="40% - Accent6 2 2 6 4 2" xfId="22187"/>
    <cellStyle name="40% - Accent6 2 2 6 4 2 2" xfId="50201"/>
    <cellStyle name="40% - Accent6 2 2 6 4 3" xfId="36197"/>
    <cellStyle name="40% - Accent6 2 2 6 5" xfId="15184"/>
    <cellStyle name="40% - Accent6 2 2 6 5 2" xfId="43198"/>
    <cellStyle name="40% - Accent6 2 2 6 6" xfId="29194"/>
    <cellStyle name="40% - Accent6 2 2 7" xfId="2046"/>
    <cellStyle name="40% - Accent6 2 2 7 2" xfId="5554"/>
    <cellStyle name="40% - Accent6 2 2 7 2 2" xfId="12561"/>
    <cellStyle name="40% - Accent6 2 2 7 2 2 2" xfId="26565"/>
    <cellStyle name="40% - Accent6 2 2 7 2 2 2 2" xfId="54579"/>
    <cellStyle name="40% - Accent6 2 2 7 2 2 3" xfId="40575"/>
    <cellStyle name="40% - Accent6 2 2 7 2 3" xfId="19562"/>
    <cellStyle name="40% - Accent6 2 2 7 2 3 2" xfId="47576"/>
    <cellStyle name="40% - Accent6 2 2 7 2 4" xfId="33572"/>
    <cellStyle name="40% - Accent6 2 2 7 3" xfId="9060"/>
    <cellStyle name="40% - Accent6 2 2 7 3 2" xfId="23064"/>
    <cellStyle name="40% - Accent6 2 2 7 3 2 2" xfId="51078"/>
    <cellStyle name="40% - Accent6 2 2 7 3 3" xfId="37074"/>
    <cellStyle name="40% - Accent6 2 2 7 4" xfId="16061"/>
    <cellStyle name="40% - Accent6 2 2 7 4 2" xfId="44075"/>
    <cellStyle name="40% - Accent6 2 2 7 5" xfId="30071"/>
    <cellStyle name="40% - Accent6 2 2 8" xfId="3802"/>
    <cellStyle name="40% - Accent6 2 2 8 2" xfId="10809"/>
    <cellStyle name="40% - Accent6 2 2 8 2 2" xfId="24813"/>
    <cellStyle name="40% - Accent6 2 2 8 2 2 2" xfId="52827"/>
    <cellStyle name="40% - Accent6 2 2 8 2 3" xfId="38823"/>
    <cellStyle name="40% - Accent6 2 2 8 3" xfId="17810"/>
    <cellStyle name="40% - Accent6 2 2 8 3 2" xfId="45824"/>
    <cellStyle name="40% - Accent6 2 2 8 4" xfId="31820"/>
    <cellStyle name="40% - Accent6 2 2 9" xfId="7308"/>
    <cellStyle name="40% - Accent6 2 2 9 2" xfId="21312"/>
    <cellStyle name="40% - Accent6 2 2 9 2 2" xfId="49326"/>
    <cellStyle name="40% - Accent6 2 2 9 3" xfId="35322"/>
    <cellStyle name="40% - Accent6 2 3" xfId="325"/>
    <cellStyle name="40% - Accent6 2 3 2" xfId="618"/>
    <cellStyle name="40% - Accent6 2 3 2 2" xfId="1496"/>
    <cellStyle name="40% - Accent6 2 3 2 2 2" xfId="3264"/>
    <cellStyle name="40% - Accent6 2 3 2 2 2 2" xfId="6768"/>
    <cellStyle name="40% - Accent6 2 3 2 2 2 2 2" xfId="13775"/>
    <cellStyle name="40% - Accent6 2 3 2 2 2 2 2 2" xfId="27779"/>
    <cellStyle name="40% - Accent6 2 3 2 2 2 2 2 2 2" xfId="55793"/>
    <cellStyle name="40% - Accent6 2 3 2 2 2 2 2 3" xfId="41789"/>
    <cellStyle name="40% - Accent6 2 3 2 2 2 2 3" xfId="20776"/>
    <cellStyle name="40% - Accent6 2 3 2 2 2 2 3 2" xfId="48790"/>
    <cellStyle name="40% - Accent6 2 3 2 2 2 2 4" xfId="34786"/>
    <cellStyle name="40% - Accent6 2 3 2 2 2 3" xfId="10274"/>
    <cellStyle name="40% - Accent6 2 3 2 2 2 3 2" xfId="24278"/>
    <cellStyle name="40% - Accent6 2 3 2 2 2 3 2 2" xfId="52292"/>
    <cellStyle name="40% - Accent6 2 3 2 2 2 3 3" xfId="38288"/>
    <cellStyle name="40% - Accent6 2 3 2 2 2 4" xfId="17275"/>
    <cellStyle name="40% - Accent6 2 3 2 2 2 4 2" xfId="45289"/>
    <cellStyle name="40% - Accent6 2 3 2 2 2 5" xfId="31285"/>
    <cellStyle name="40% - Accent6 2 3 2 2 3" xfId="5016"/>
    <cellStyle name="40% - Accent6 2 3 2 2 3 2" xfId="12023"/>
    <cellStyle name="40% - Accent6 2 3 2 2 3 2 2" xfId="26027"/>
    <cellStyle name="40% - Accent6 2 3 2 2 3 2 2 2" xfId="54041"/>
    <cellStyle name="40% - Accent6 2 3 2 2 3 2 3" xfId="40037"/>
    <cellStyle name="40% - Accent6 2 3 2 2 3 3" xfId="19024"/>
    <cellStyle name="40% - Accent6 2 3 2 2 3 3 2" xfId="47038"/>
    <cellStyle name="40% - Accent6 2 3 2 2 3 4" xfId="33034"/>
    <cellStyle name="40% - Accent6 2 3 2 2 4" xfId="8522"/>
    <cellStyle name="40% - Accent6 2 3 2 2 4 2" xfId="22526"/>
    <cellStyle name="40% - Accent6 2 3 2 2 4 2 2" xfId="50540"/>
    <cellStyle name="40% - Accent6 2 3 2 2 4 3" xfId="36536"/>
    <cellStyle name="40% - Accent6 2 3 2 2 5" xfId="15523"/>
    <cellStyle name="40% - Accent6 2 3 2 2 5 2" xfId="43537"/>
    <cellStyle name="40% - Accent6 2 3 2 2 6" xfId="29533"/>
    <cellStyle name="40% - Accent6 2 3 2 3" xfId="2389"/>
    <cellStyle name="40% - Accent6 2 3 2 3 2" xfId="5893"/>
    <cellStyle name="40% - Accent6 2 3 2 3 2 2" xfId="12900"/>
    <cellStyle name="40% - Accent6 2 3 2 3 2 2 2" xfId="26904"/>
    <cellStyle name="40% - Accent6 2 3 2 3 2 2 2 2" xfId="54918"/>
    <cellStyle name="40% - Accent6 2 3 2 3 2 2 3" xfId="40914"/>
    <cellStyle name="40% - Accent6 2 3 2 3 2 3" xfId="19901"/>
    <cellStyle name="40% - Accent6 2 3 2 3 2 3 2" xfId="47915"/>
    <cellStyle name="40% - Accent6 2 3 2 3 2 4" xfId="33911"/>
    <cellStyle name="40% - Accent6 2 3 2 3 3" xfId="9399"/>
    <cellStyle name="40% - Accent6 2 3 2 3 3 2" xfId="23403"/>
    <cellStyle name="40% - Accent6 2 3 2 3 3 2 2" xfId="51417"/>
    <cellStyle name="40% - Accent6 2 3 2 3 3 3" xfId="37413"/>
    <cellStyle name="40% - Accent6 2 3 2 3 4" xfId="16400"/>
    <cellStyle name="40% - Accent6 2 3 2 3 4 2" xfId="44414"/>
    <cellStyle name="40% - Accent6 2 3 2 3 5" xfId="30410"/>
    <cellStyle name="40% - Accent6 2 3 2 4" xfId="4141"/>
    <cellStyle name="40% - Accent6 2 3 2 4 2" xfId="11148"/>
    <cellStyle name="40% - Accent6 2 3 2 4 2 2" xfId="25152"/>
    <cellStyle name="40% - Accent6 2 3 2 4 2 2 2" xfId="53166"/>
    <cellStyle name="40% - Accent6 2 3 2 4 2 3" xfId="39162"/>
    <cellStyle name="40% - Accent6 2 3 2 4 3" xfId="18149"/>
    <cellStyle name="40% - Accent6 2 3 2 4 3 2" xfId="46163"/>
    <cellStyle name="40% - Accent6 2 3 2 4 4" xfId="32159"/>
    <cellStyle name="40% - Accent6 2 3 2 5" xfId="7647"/>
    <cellStyle name="40% - Accent6 2 3 2 5 2" xfId="21651"/>
    <cellStyle name="40% - Accent6 2 3 2 5 2 2" xfId="49665"/>
    <cellStyle name="40% - Accent6 2 3 2 5 3" xfId="35661"/>
    <cellStyle name="40% - Accent6 2 3 2 6" xfId="14648"/>
    <cellStyle name="40% - Accent6 2 3 2 6 2" xfId="42662"/>
    <cellStyle name="40% - Accent6 2 3 2 7" xfId="28658"/>
    <cellStyle name="40% - Accent6 2 3 3" xfId="909"/>
    <cellStyle name="40% - Accent6 2 3 3 2" xfId="1787"/>
    <cellStyle name="40% - Accent6 2 3 3 2 2" xfId="3555"/>
    <cellStyle name="40% - Accent6 2 3 3 2 2 2" xfId="7059"/>
    <cellStyle name="40% - Accent6 2 3 3 2 2 2 2" xfId="14066"/>
    <cellStyle name="40% - Accent6 2 3 3 2 2 2 2 2" xfId="28070"/>
    <cellStyle name="40% - Accent6 2 3 3 2 2 2 2 2 2" xfId="56084"/>
    <cellStyle name="40% - Accent6 2 3 3 2 2 2 2 3" xfId="42080"/>
    <cellStyle name="40% - Accent6 2 3 3 2 2 2 3" xfId="21067"/>
    <cellStyle name="40% - Accent6 2 3 3 2 2 2 3 2" xfId="49081"/>
    <cellStyle name="40% - Accent6 2 3 3 2 2 2 4" xfId="35077"/>
    <cellStyle name="40% - Accent6 2 3 3 2 2 3" xfId="10565"/>
    <cellStyle name="40% - Accent6 2 3 3 2 2 3 2" xfId="24569"/>
    <cellStyle name="40% - Accent6 2 3 3 2 2 3 2 2" xfId="52583"/>
    <cellStyle name="40% - Accent6 2 3 3 2 2 3 3" xfId="38579"/>
    <cellStyle name="40% - Accent6 2 3 3 2 2 4" xfId="17566"/>
    <cellStyle name="40% - Accent6 2 3 3 2 2 4 2" xfId="45580"/>
    <cellStyle name="40% - Accent6 2 3 3 2 2 5" xfId="31576"/>
    <cellStyle name="40% - Accent6 2 3 3 2 3" xfId="5307"/>
    <cellStyle name="40% - Accent6 2 3 3 2 3 2" xfId="12314"/>
    <cellStyle name="40% - Accent6 2 3 3 2 3 2 2" xfId="26318"/>
    <cellStyle name="40% - Accent6 2 3 3 2 3 2 2 2" xfId="54332"/>
    <cellStyle name="40% - Accent6 2 3 3 2 3 2 3" xfId="40328"/>
    <cellStyle name="40% - Accent6 2 3 3 2 3 3" xfId="19315"/>
    <cellStyle name="40% - Accent6 2 3 3 2 3 3 2" xfId="47329"/>
    <cellStyle name="40% - Accent6 2 3 3 2 3 4" xfId="33325"/>
    <cellStyle name="40% - Accent6 2 3 3 2 4" xfId="8813"/>
    <cellStyle name="40% - Accent6 2 3 3 2 4 2" xfId="22817"/>
    <cellStyle name="40% - Accent6 2 3 3 2 4 2 2" xfId="50831"/>
    <cellStyle name="40% - Accent6 2 3 3 2 4 3" xfId="36827"/>
    <cellStyle name="40% - Accent6 2 3 3 2 5" xfId="15814"/>
    <cellStyle name="40% - Accent6 2 3 3 2 5 2" xfId="43828"/>
    <cellStyle name="40% - Accent6 2 3 3 2 6" xfId="29824"/>
    <cellStyle name="40% - Accent6 2 3 3 3" xfId="2680"/>
    <cellStyle name="40% - Accent6 2 3 3 3 2" xfId="6184"/>
    <cellStyle name="40% - Accent6 2 3 3 3 2 2" xfId="13191"/>
    <cellStyle name="40% - Accent6 2 3 3 3 2 2 2" xfId="27195"/>
    <cellStyle name="40% - Accent6 2 3 3 3 2 2 2 2" xfId="55209"/>
    <cellStyle name="40% - Accent6 2 3 3 3 2 2 3" xfId="41205"/>
    <cellStyle name="40% - Accent6 2 3 3 3 2 3" xfId="20192"/>
    <cellStyle name="40% - Accent6 2 3 3 3 2 3 2" xfId="48206"/>
    <cellStyle name="40% - Accent6 2 3 3 3 2 4" xfId="34202"/>
    <cellStyle name="40% - Accent6 2 3 3 3 3" xfId="9690"/>
    <cellStyle name="40% - Accent6 2 3 3 3 3 2" xfId="23694"/>
    <cellStyle name="40% - Accent6 2 3 3 3 3 2 2" xfId="51708"/>
    <cellStyle name="40% - Accent6 2 3 3 3 3 3" xfId="37704"/>
    <cellStyle name="40% - Accent6 2 3 3 3 4" xfId="16691"/>
    <cellStyle name="40% - Accent6 2 3 3 3 4 2" xfId="44705"/>
    <cellStyle name="40% - Accent6 2 3 3 3 5" xfId="30701"/>
    <cellStyle name="40% - Accent6 2 3 3 4" xfId="4432"/>
    <cellStyle name="40% - Accent6 2 3 3 4 2" xfId="11439"/>
    <cellStyle name="40% - Accent6 2 3 3 4 2 2" xfId="25443"/>
    <cellStyle name="40% - Accent6 2 3 3 4 2 2 2" xfId="53457"/>
    <cellStyle name="40% - Accent6 2 3 3 4 2 3" xfId="39453"/>
    <cellStyle name="40% - Accent6 2 3 3 4 3" xfId="18440"/>
    <cellStyle name="40% - Accent6 2 3 3 4 3 2" xfId="46454"/>
    <cellStyle name="40% - Accent6 2 3 3 4 4" xfId="32450"/>
    <cellStyle name="40% - Accent6 2 3 3 5" xfId="7938"/>
    <cellStyle name="40% - Accent6 2 3 3 5 2" xfId="21942"/>
    <cellStyle name="40% - Accent6 2 3 3 5 2 2" xfId="49956"/>
    <cellStyle name="40% - Accent6 2 3 3 5 3" xfId="35952"/>
    <cellStyle name="40% - Accent6 2 3 3 6" xfId="14939"/>
    <cellStyle name="40% - Accent6 2 3 3 6 2" xfId="42953"/>
    <cellStyle name="40% - Accent6 2 3 3 7" xfId="28949"/>
    <cellStyle name="40% - Accent6 2 3 4" xfId="1205"/>
    <cellStyle name="40% - Accent6 2 3 4 2" xfId="2973"/>
    <cellStyle name="40% - Accent6 2 3 4 2 2" xfId="6477"/>
    <cellStyle name="40% - Accent6 2 3 4 2 2 2" xfId="13484"/>
    <cellStyle name="40% - Accent6 2 3 4 2 2 2 2" xfId="27488"/>
    <cellStyle name="40% - Accent6 2 3 4 2 2 2 2 2" xfId="55502"/>
    <cellStyle name="40% - Accent6 2 3 4 2 2 2 3" xfId="41498"/>
    <cellStyle name="40% - Accent6 2 3 4 2 2 3" xfId="20485"/>
    <cellStyle name="40% - Accent6 2 3 4 2 2 3 2" xfId="48499"/>
    <cellStyle name="40% - Accent6 2 3 4 2 2 4" xfId="34495"/>
    <cellStyle name="40% - Accent6 2 3 4 2 3" xfId="9983"/>
    <cellStyle name="40% - Accent6 2 3 4 2 3 2" xfId="23987"/>
    <cellStyle name="40% - Accent6 2 3 4 2 3 2 2" xfId="52001"/>
    <cellStyle name="40% - Accent6 2 3 4 2 3 3" xfId="37997"/>
    <cellStyle name="40% - Accent6 2 3 4 2 4" xfId="16984"/>
    <cellStyle name="40% - Accent6 2 3 4 2 4 2" xfId="44998"/>
    <cellStyle name="40% - Accent6 2 3 4 2 5" xfId="30994"/>
    <cellStyle name="40% - Accent6 2 3 4 3" xfId="4725"/>
    <cellStyle name="40% - Accent6 2 3 4 3 2" xfId="11732"/>
    <cellStyle name="40% - Accent6 2 3 4 3 2 2" xfId="25736"/>
    <cellStyle name="40% - Accent6 2 3 4 3 2 2 2" xfId="53750"/>
    <cellStyle name="40% - Accent6 2 3 4 3 2 3" xfId="39746"/>
    <cellStyle name="40% - Accent6 2 3 4 3 3" xfId="18733"/>
    <cellStyle name="40% - Accent6 2 3 4 3 3 2" xfId="46747"/>
    <cellStyle name="40% - Accent6 2 3 4 3 4" xfId="32743"/>
    <cellStyle name="40% - Accent6 2 3 4 4" xfId="8231"/>
    <cellStyle name="40% - Accent6 2 3 4 4 2" xfId="22235"/>
    <cellStyle name="40% - Accent6 2 3 4 4 2 2" xfId="50249"/>
    <cellStyle name="40% - Accent6 2 3 4 4 3" xfId="36245"/>
    <cellStyle name="40% - Accent6 2 3 4 5" xfId="15232"/>
    <cellStyle name="40% - Accent6 2 3 4 5 2" xfId="43246"/>
    <cellStyle name="40% - Accent6 2 3 4 6" xfId="29242"/>
    <cellStyle name="40% - Accent6 2 3 5" xfId="2098"/>
    <cellStyle name="40% - Accent6 2 3 5 2" xfId="5602"/>
    <cellStyle name="40% - Accent6 2 3 5 2 2" xfId="12609"/>
    <cellStyle name="40% - Accent6 2 3 5 2 2 2" xfId="26613"/>
    <cellStyle name="40% - Accent6 2 3 5 2 2 2 2" xfId="54627"/>
    <cellStyle name="40% - Accent6 2 3 5 2 2 3" xfId="40623"/>
    <cellStyle name="40% - Accent6 2 3 5 2 3" xfId="19610"/>
    <cellStyle name="40% - Accent6 2 3 5 2 3 2" xfId="47624"/>
    <cellStyle name="40% - Accent6 2 3 5 2 4" xfId="33620"/>
    <cellStyle name="40% - Accent6 2 3 5 3" xfId="9108"/>
    <cellStyle name="40% - Accent6 2 3 5 3 2" xfId="23112"/>
    <cellStyle name="40% - Accent6 2 3 5 3 2 2" xfId="51126"/>
    <cellStyle name="40% - Accent6 2 3 5 3 3" xfId="37122"/>
    <cellStyle name="40% - Accent6 2 3 5 4" xfId="16109"/>
    <cellStyle name="40% - Accent6 2 3 5 4 2" xfId="44123"/>
    <cellStyle name="40% - Accent6 2 3 5 5" xfId="30119"/>
    <cellStyle name="40% - Accent6 2 3 6" xfId="3850"/>
    <cellStyle name="40% - Accent6 2 3 6 2" xfId="10857"/>
    <cellStyle name="40% - Accent6 2 3 6 2 2" xfId="24861"/>
    <cellStyle name="40% - Accent6 2 3 6 2 2 2" xfId="52875"/>
    <cellStyle name="40% - Accent6 2 3 6 2 3" xfId="38871"/>
    <cellStyle name="40% - Accent6 2 3 6 3" xfId="17858"/>
    <cellStyle name="40% - Accent6 2 3 6 3 2" xfId="45872"/>
    <cellStyle name="40% - Accent6 2 3 6 4" xfId="31868"/>
    <cellStyle name="40% - Accent6 2 3 7" xfId="7356"/>
    <cellStyle name="40% - Accent6 2 3 7 2" xfId="21360"/>
    <cellStyle name="40% - Accent6 2 3 7 2 2" xfId="49374"/>
    <cellStyle name="40% - Accent6 2 3 7 3" xfId="35370"/>
    <cellStyle name="40% - Accent6 2 3 8" xfId="14357"/>
    <cellStyle name="40% - Accent6 2 3 8 2" xfId="42371"/>
    <cellStyle name="40% - Accent6 2 3 9" xfId="28367"/>
    <cellStyle name="40% - Accent6 2 4" xfId="424"/>
    <cellStyle name="40% - Accent6 2 4 2" xfId="715"/>
    <cellStyle name="40% - Accent6 2 4 2 2" xfId="1593"/>
    <cellStyle name="40% - Accent6 2 4 2 2 2" xfId="3361"/>
    <cellStyle name="40% - Accent6 2 4 2 2 2 2" xfId="6865"/>
    <cellStyle name="40% - Accent6 2 4 2 2 2 2 2" xfId="13872"/>
    <cellStyle name="40% - Accent6 2 4 2 2 2 2 2 2" xfId="27876"/>
    <cellStyle name="40% - Accent6 2 4 2 2 2 2 2 2 2" xfId="55890"/>
    <cellStyle name="40% - Accent6 2 4 2 2 2 2 2 3" xfId="41886"/>
    <cellStyle name="40% - Accent6 2 4 2 2 2 2 3" xfId="20873"/>
    <cellStyle name="40% - Accent6 2 4 2 2 2 2 3 2" xfId="48887"/>
    <cellStyle name="40% - Accent6 2 4 2 2 2 2 4" xfId="34883"/>
    <cellStyle name="40% - Accent6 2 4 2 2 2 3" xfId="10371"/>
    <cellStyle name="40% - Accent6 2 4 2 2 2 3 2" xfId="24375"/>
    <cellStyle name="40% - Accent6 2 4 2 2 2 3 2 2" xfId="52389"/>
    <cellStyle name="40% - Accent6 2 4 2 2 2 3 3" xfId="38385"/>
    <cellStyle name="40% - Accent6 2 4 2 2 2 4" xfId="17372"/>
    <cellStyle name="40% - Accent6 2 4 2 2 2 4 2" xfId="45386"/>
    <cellStyle name="40% - Accent6 2 4 2 2 2 5" xfId="31382"/>
    <cellStyle name="40% - Accent6 2 4 2 2 3" xfId="5113"/>
    <cellStyle name="40% - Accent6 2 4 2 2 3 2" xfId="12120"/>
    <cellStyle name="40% - Accent6 2 4 2 2 3 2 2" xfId="26124"/>
    <cellStyle name="40% - Accent6 2 4 2 2 3 2 2 2" xfId="54138"/>
    <cellStyle name="40% - Accent6 2 4 2 2 3 2 3" xfId="40134"/>
    <cellStyle name="40% - Accent6 2 4 2 2 3 3" xfId="19121"/>
    <cellStyle name="40% - Accent6 2 4 2 2 3 3 2" xfId="47135"/>
    <cellStyle name="40% - Accent6 2 4 2 2 3 4" xfId="33131"/>
    <cellStyle name="40% - Accent6 2 4 2 2 4" xfId="8619"/>
    <cellStyle name="40% - Accent6 2 4 2 2 4 2" xfId="22623"/>
    <cellStyle name="40% - Accent6 2 4 2 2 4 2 2" xfId="50637"/>
    <cellStyle name="40% - Accent6 2 4 2 2 4 3" xfId="36633"/>
    <cellStyle name="40% - Accent6 2 4 2 2 5" xfId="15620"/>
    <cellStyle name="40% - Accent6 2 4 2 2 5 2" xfId="43634"/>
    <cellStyle name="40% - Accent6 2 4 2 2 6" xfId="29630"/>
    <cellStyle name="40% - Accent6 2 4 2 3" xfId="2486"/>
    <cellStyle name="40% - Accent6 2 4 2 3 2" xfId="5990"/>
    <cellStyle name="40% - Accent6 2 4 2 3 2 2" xfId="12997"/>
    <cellStyle name="40% - Accent6 2 4 2 3 2 2 2" xfId="27001"/>
    <cellStyle name="40% - Accent6 2 4 2 3 2 2 2 2" xfId="55015"/>
    <cellStyle name="40% - Accent6 2 4 2 3 2 2 3" xfId="41011"/>
    <cellStyle name="40% - Accent6 2 4 2 3 2 3" xfId="19998"/>
    <cellStyle name="40% - Accent6 2 4 2 3 2 3 2" xfId="48012"/>
    <cellStyle name="40% - Accent6 2 4 2 3 2 4" xfId="34008"/>
    <cellStyle name="40% - Accent6 2 4 2 3 3" xfId="9496"/>
    <cellStyle name="40% - Accent6 2 4 2 3 3 2" xfId="23500"/>
    <cellStyle name="40% - Accent6 2 4 2 3 3 2 2" xfId="51514"/>
    <cellStyle name="40% - Accent6 2 4 2 3 3 3" xfId="37510"/>
    <cellStyle name="40% - Accent6 2 4 2 3 4" xfId="16497"/>
    <cellStyle name="40% - Accent6 2 4 2 3 4 2" xfId="44511"/>
    <cellStyle name="40% - Accent6 2 4 2 3 5" xfId="30507"/>
    <cellStyle name="40% - Accent6 2 4 2 4" xfId="4238"/>
    <cellStyle name="40% - Accent6 2 4 2 4 2" xfId="11245"/>
    <cellStyle name="40% - Accent6 2 4 2 4 2 2" xfId="25249"/>
    <cellStyle name="40% - Accent6 2 4 2 4 2 2 2" xfId="53263"/>
    <cellStyle name="40% - Accent6 2 4 2 4 2 3" xfId="39259"/>
    <cellStyle name="40% - Accent6 2 4 2 4 3" xfId="18246"/>
    <cellStyle name="40% - Accent6 2 4 2 4 3 2" xfId="46260"/>
    <cellStyle name="40% - Accent6 2 4 2 4 4" xfId="32256"/>
    <cellStyle name="40% - Accent6 2 4 2 5" xfId="7744"/>
    <cellStyle name="40% - Accent6 2 4 2 5 2" xfId="21748"/>
    <cellStyle name="40% - Accent6 2 4 2 5 2 2" xfId="49762"/>
    <cellStyle name="40% - Accent6 2 4 2 5 3" xfId="35758"/>
    <cellStyle name="40% - Accent6 2 4 2 6" xfId="14745"/>
    <cellStyle name="40% - Accent6 2 4 2 6 2" xfId="42759"/>
    <cellStyle name="40% - Accent6 2 4 2 7" xfId="28755"/>
    <cellStyle name="40% - Accent6 2 4 3" xfId="1006"/>
    <cellStyle name="40% - Accent6 2 4 3 2" xfId="1884"/>
    <cellStyle name="40% - Accent6 2 4 3 2 2" xfId="3652"/>
    <cellStyle name="40% - Accent6 2 4 3 2 2 2" xfId="7156"/>
    <cellStyle name="40% - Accent6 2 4 3 2 2 2 2" xfId="14163"/>
    <cellStyle name="40% - Accent6 2 4 3 2 2 2 2 2" xfId="28167"/>
    <cellStyle name="40% - Accent6 2 4 3 2 2 2 2 2 2" xfId="56181"/>
    <cellStyle name="40% - Accent6 2 4 3 2 2 2 2 3" xfId="42177"/>
    <cellStyle name="40% - Accent6 2 4 3 2 2 2 3" xfId="21164"/>
    <cellStyle name="40% - Accent6 2 4 3 2 2 2 3 2" xfId="49178"/>
    <cellStyle name="40% - Accent6 2 4 3 2 2 2 4" xfId="35174"/>
    <cellStyle name="40% - Accent6 2 4 3 2 2 3" xfId="10662"/>
    <cellStyle name="40% - Accent6 2 4 3 2 2 3 2" xfId="24666"/>
    <cellStyle name="40% - Accent6 2 4 3 2 2 3 2 2" xfId="52680"/>
    <cellStyle name="40% - Accent6 2 4 3 2 2 3 3" xfId="38676"/>
    <cellStyle name="40% - Accent6 2 4 3 2 2 4" xfId="17663"/>
    <cellStyle name="40% - Accent6 2 4 3 2 2 4 2" xfId="45677"/>
    <cellStyle name="40% - Accent6 2 4 3 2 2 5" xfId="31673"/>
    <cellStyle name="40% - Accent6 2 4 3 2 3" xfId="5404"/>
    <cellStyle name="40% - Accent6 2 4 3 2 3 2" xfId="12411"/>
    <cellStyle name="40% - Accent6 2 4 3 2 3 2 2" xfId="26415"/>
    <cellStyle name="40% - Accent6 2 4 3 2 3 2 2 2" xfId="54429"/>
    <cellStyle name="40% - Accent6 2 4 3 2 3 2 3" xfId="40425"/>
    <cellStyle name="40% - Accent6 2 4 3 2 3 3" xfId="19412"/>
    <cellStyle name="40% - Accent6 2 4 3 2 3 3 2" xfId="47426"/>
    <cellStyle name="40% - Accent6 2 4 3 2 3 4" xfId="33422"/>
    <cellStyle name="40% - Accent6 2 4 3 2 4" xfId="8910"/>
    <cellStyle name="40% - Accent6 2 4 3 2 4 2" xfId="22914"/>
    <cellStyle name="40% - Accent6 2 4 3 2 4 2 2" xfId="50928"/>
    <cellStyle name="40% - Accent6 2 4 3 2 4 3" xfId="36924"/>
    <cellStyle name="40% - Accent6 2 4 3 2 5" xfId="15911"/>
    <cellStyle name="40% - Accent6 2 4 3 2 5 2" xfId="43925"/>
    <cellStyle name="40% - Accent6 2 4 3 2 6" xfId="29921"/>
    <cellStyle name="40% - Accent6 2 4 3 3" xfId="2777"/>
    <cellStyle name="40% - Accent6 2 4 3 3 2" xfId="6281"/>
    <cellStyle name="40% - Accent6 2 4 3 3 2 2" xfId="13288"/>
    <cellStyle name="40% - Accent6 2 4 3 3 2 2 2" xfId="27292"/>
    <cellStyle name="40% - Accent6 2 4 3 3 2 2 2 2" xfId="55306"/>
    <cellStyle name="40% - Accent6 2 4 3 3 2 2 3" xfId="41302"/>
    <cellStyle name="40% - Accent6 2 4 3 3 2 3" xfId="20289"/>
    <cellStyle name="40% - Accent6 2 4 3 3 2 3 2" xfId="48303"/>
    <cellStyle name="40% - Accent6 2 4 3 3 2 4" xfId="34299"/>
    <cellStyle name="40% - Accent6 2 4 3 3 3" xfId="9787"/>
    <cellStyle name="40% - Accent6 2 4 3 3 3 2" xfId="23791"/>
    <cellStyle name="40% - Accent6 2 4 3 3 3 2 2" xfId="51805"/>
    <cellStyle name="40% - Accent6 2 4 3 3 3 3" xfId="37801"/>
    <cellStyle name="40% - Accent6 2 4 3 3 4" xfId="16788"/>
    <cellStyle name="40% - Accent6 2 4 3 3 4 2" xfId="44802"/>
    <cellStyle name="40% - Accent6 2 4 3 3 5" xfId="30798"/>
    <cellStyle name="40% - Accent6 2 4 3 4" xfId="4529"/>
    <cellStyle name="40% - Accent6 2 4 3 4 2" xfId="11536"/>
    <cellStyle name="40% - Accent6 2 4 3 4 2 2" xfId="25540"/>
    <cellStyle name="40% - Accent6 2 4 3 4 2 2 2" xfId="53554"/>
    <cellStyle name="40% - Accent6 2 4 3 4 2 3" xfId="39550"/>
    <cellStyle name="40% - Accent6 2 4 3 4 3" xfId="18537"/>
    <cellStyle name="40% - Accent6 2 4 3 4 3 2" xfId="46551"/>
    <cellStyle name="40% - Accent6 2 4 3 4 4" xfId="32547"/>
    <cellStyle name="40% - Accent6 2 4 3 5" xfId="8035"/>
    <cellStyle name="40% - Accent6 2 4 3 5 2" xfId="22039"/>
    <cellStyle name="40% - Accent6 2 4 3 5 2 2" xfId="50053"/>
    <cellStyle name="40% - Accent6 2 4 3 5 3" xfId="36049"/>
    <cellStyle name="40% - Accent6 2 4 3 6" xfId="15036"/>
    <cellStyle name="40% - Accent6 2 4 3 6 2" xfId="43050"/>
    <cellStyle name="40% - Accent6 2 4 3 7" xfId="29046"/>
    <cellStyle name="40% - Accent6 2 4 4" xfId="1302"/>
    <cellStyle name="40% - Accent6 2 4 4 2" xfId="3070"/>
    <cellStyle name="40% - Accent6 2 4 4 2 2" xfId="6574"/>
    <cellStyle name="40% - Accent6 2 4 4 2 2 2" xfId="13581"/>
    <cellStyle name="40% - Accent6 2 4 4 2 2 2 2" xfId="27585"/>
    <cellStyle name="40% - Accent6 2 4 4 2 2 2 2 2" xfId="55599"/>
    <cellStyle name="40% - Accent6 2 4 4 2 2 2 3" xfId="41595"/>
    <cellStyle name="40% - Accent6 2 4 4 2 2 3" xfId="20582"/>
    <cellStyle name="40% - Accent6 2 4 4 2 2 3 2" xfId="48596"/>
    <cellStyle name="40% - Accent6 2 4 4 2 2 4" xfId="34592"/>
    <cellStyle name="40% - Accent6 2 4 4 2 3" xfId="10080"/>
    <cellStyle name="40% - Accent6 2 4 4 2 3 2" xfId="24084"/>
    <cellStyle name="40% - Accent6 2 4 4 2 3 2 2" xfId="52098"/>
    <cellStyle name="40% - Accent6 2 4 4 2 3 3" xfId="38094"/>
    <cellStyle name="40% - Accent6 2 4 4 2 4" xfId="17081"/>
    <cellStyle name="40% - Accent6 2 4 4 2 4 2" xfId="45095"/>
    <cellStyle name="40% - Accent6 2 4 4 2 5" xfId="31091"/>
    <cellStyle name="40% - Accent6 2 4 4 3" xfId="4822"/>
    <cellStyle name="40% - Accent6 2 4 4 3 2" xfId="11829"/>
    <cellStyle name="40% - Accent6 2 4 4 3 2 2" xfId="25833"/>
    <cellStyle name="40% - Accent6 2 4 4 3 2 2 2" xfId="53847"/>
    <cellStyle name="40% - Accent6 2 4 4 3 2 3" xfId="39843"/>
    <cellStyle name="40% - Accent6 2 4 4 3 3" xfId="18830"/>
    <cellStyle name="40% - Accent6 2 4 4 3 3 2" xfId="46844"/>
    <cellStyle name="40% - Accent6 2 4 4 3 4" xfId="32840"/>
    <cellStyle name="40% - Accent6 2 4 4 4" xfId="8328"/>
    <cellStyle name="40% - Accent6 2 4 4 4 2" xfId="22332"/>
    <cellStyle name="40% - Accent6 2 4 4 4 2 2" xfId="50346"/>
    <cellStyle name="40% - Accent6 2 4 4 4 3" xfId="36342"/>
    <cellStyle name="40% - Accent6 2 4 4 5" xfId="15329"/>
    <cellStyle name="40% - Accent6 2 4 4 5 2" xfId="43343"/>
    <cellStyle name="40% - Accent6 2 4 4 6" xfId="29339"/>
    <cellStyle name="40% - Accent6 2 4 5" xfId="2195"/>
    <cellStyle name="40% - Accent6 2 4 5 2" xfId="5699"/>
    <cellStyle name="40% - Accent6 2 4 5 2 2" xfId="12706"/>
    <cellStyle name="40% - Accent6 2 4 5 2 2 2" xfId="26710"/>
    <cellStyle name="40% - Accent6 2 4 5 2 2 2 2" xfId="54724"/>
    <cellStyle name="40% - Accent6 2 4 5 2 2 3" xfId="40720"/>
    <cellStyle name="40% - Accent6 2 4 5 2 3" xfId="19707"/>
    <cellStyle name="40% - Accent6 2 4 5 2 3 2" xfId="47721"/>
    <cellStyle name="40% - Accent6 2 4 5 2 4" xfId="33717"/>
    <cellStyle name="40% - Accent6 2 4 5 3" xfId="9205"/>
    <cellStyle name="40% - Accent6 2 4 5 3 2" xfId="23209"/>
    <cellStyle name="40% - Accent6 2 4 5 3 2 2" xfId="51223"/>
    <cellStyle name="40% - Accent6 2 4 5 3 3" xfId="37219"/>
    <cellStyle name="40% - Accent6 2 4 5 4" xfId="16206"/>
    <cellStyle name="40% - Accent6 2 4 5 4 2" xfId="44220"/>
    <cellStyle name="40% - Accent6 2 4 5 5" xfId="30216"/>
    <cellStyle name="40% - Accent6 2 4 6" xfId="3947"/>
    <cellStyle name="40% - Accent6 2 4 6 2" xfId="10954"/>
    <cellStyle name="40% - Accent6 2 4 6 2 2" xfId="24958"/>
    <cellStyle name="40% - Accent6 2 4 6 2 2 2" xfId="52972"/>
    <cellStyle name="40% - Accent6 2 4 6 2 3" xfId="38968"/>
    <cellStyle name="40% - Accent6 2 4 6 3" xfId="17955"/>
    <cellStyle name="40% - Accent6 2 4 6 3 2" xfId="45969"/>
    <cellStyle name="40% - Accent6 2 4 6 4" xfId="31965"/>
    <cellStyle name="40% - Accent6 2 4 7" xfId="7453"/>
    <cellStyle name="40% - Accent6 2 4 7 2" xfId="21457"/>
    <cellStyle name="40% - Accent6 2 4 7 2 2" xfId="49471"/>
    <cellStyle name="40% - Accent6 2 4 7 3" xfId="35467"/>
    <cellStyle name="40% - Accent6 2 4 8" xfId="14454"/>
    <cellStyle name="40% - Accent6 2 4 8 2" xfId="42468"/>
    <cellStyle name="40% - Accent6 2 4 9" xfId="28464"/>
    <cellStyle name="40% - Accent6 2 5" xfId="521"/>
    <cellStyle name="40% - Accent6 2 5 2" xfId="1399"/>
    <cellStyle name="40% - Accent6 2 5 2 2" xfId="3167"/>
    <cellStyle name="40% - Accent6 2 5 2 2 2" xfId="6671"/>
    <cellStyle name="40% - Accent6 2 5 2 2 2 2" xfId="13678"/>
    <cellStyle name="40% - Accent6 2 5 2 2 2 2 2" xfId="27682"/>
    <cellStyle name="40% - Accent6 2 5 2 2 2 2 2 2" xfId="55696"/>
    <cellStyle name="40% - Accent6 2 5 2 2 2 2 3" xfId="41692"/>
    <cellStyle name="40% - Accent6 2 5 2 2 2 3" xfId="20679"/>
    <cellStyle name="40% - Accent6 2 5 2 2 2 3 2" xfId="48693"/>
    <cellStyle name="40% - Accent6 2 5 2 2 2 4" xfId="34689"/>
    <cellStyle name="40% - Accent6 2 5 2 2 3" xfId="10177"/>
    <cellStyle name="40% - Accent6 2 5 2 2 3 2" xfId="24181"/>
    <cellStyle name="40% - Accent6 2 5 2 2 3 2 2" xfId="52195"/>
    <cellStyle name="40% - Accent6 2 5 2 2 3 3" xfId="38191"/>
    <cellStyle name="40% - Accent6 2 5 2 2 4" xfId="17178"/>
    <cellStyle name="40% - Accent6 2 5 2 2 4 2" xfId="45192"/>
    <cellStyle name="40% - Accent6 2 5 2 2 5" xfId="31188"/>
    <cellStyle name="40% - Accent6 2 5 2 3" xfId="4919"/>
    <cellStyle name="40% - Accent6 2 5 2 3 2" xfId="11926"/>
    <cellStyle name="40% - Accent6 2 5 2 3 2 2" xfId="25930"/>
    <cellStyle name="40% - Accent6 2 5 2 3 2 2 2" xfId="53944"/>
    <cellStyle name="40% - Accent6 2 5 2 3 2 3" xfId="39940"/>
    <cellStyle name="40% - Accent6 2 5 2 3 3" xfId="18927"/>
    <cellStyle name="40% - Accent6 2 5 2 3 3 2" xfId="46941"/>
    <cellStyle name="40% - Accent6 2 5 2 3 4" xfId="32937"/>
    <cellStyle name="40% - Accent6 2 5 2 4" xfId="8425"/>
    <cellStyle name="40% - Accent6 2 5 2 4 2" xfId="22429"/>
    <cellStyle name="40% - Accent6 2 5 2 4 2 2" xfId="50443"/>
    <cellStyle name="40% - Accent6 2 5 2 4 3" xfId="36439"/>
    <cellStyle name="40% - Accent6 2 5 2 5" xfId="15426"/>
    <cellStyle name="40% - Accent6 2 5 2 5 2" xfId="43440"/>
    <cellStyle name="40% - Accent6 2 5 2 6" xfId="29436"/>
    <cellStyle name="40% - Accent6 2 5 3" xfId="2292"/>
    <cellStyle name="40% - Accent6 2 5 3 2" xfId="5796"/>
    <cellStyle name="40% - Accent6 2 5 3 2 2" xfId="12803"/>
    <cellStyle name="40% - Accent6 2 5 3 2 2 2" xfId="26807"/>
    <cellStyle name="40% - Accent6 2 5 3 2 2 2 2" xfId="54821"/>
    <cellStyle name="40% - Accent6 2 5 3 2 2 3" xfId="40817"/>
    <cellStyle name="40% - Accent6 2 5 3 2 3" xfId="19804"/>
    <cellStyle name="40% - Accent6 2 5 3 2 3 2" xfId="47818"/>
    <cellStyle name="40% - Accent6 2 5 3 2 4" xfId="33814"/>
    <cellStyle name="40% - Accent6 2 5 3 3" xfId="9302"/>
    <cellStyle name="40% - Accent6 2 5 3 3 2" xfId="23306"/>
    <cellStyle name="40% - Accent6 2 5 3 3 2 2" xfId="51320"/>
    <cellStyle name="40% - Accent6 2 5 3 3 3" xfId="37316"/>
    <cellStyle name="40% - Accent6 2 5 3 4" xfId="16303"/>
    <cellStyle name="40% - Accent6 2 5 3 4 2" xfId="44317"/>
    <cellStyle name="40% - Accent6 2 5 3 5" xfId="30313"/>
    <cellStyle name="40% - Accent6 2 5 4" xfId="4044"/>
    <cellStyle name="40% - Accent6 2 5 4 2" xfId="11051"/>
    <cellStyle name="40% - Accent6 2 5 4 2 2" xfId="25055"/>
    <cellStyle name="40% - Accent6 2 5 4 2 2 2" xfId="53069"/>
    <cellStyle name="40% - Accent6 2 5 4 2 3" xfId="39065"/>
    <cellStyle name="40% - Accent6 2 5 4 3" xfId="18052"/>
    <cellStyle name="40% - Accent6 2 5 4 3 2" xfId="46066"/>
    <cellStyle name="40% - Accent6 2 5 4 4" xfId="32062"/>
    <cellStyle name="40% - Accent6 2 5 5" xfId="7550"/>
    <cellStyle name="40% - Accent6 2 5 5 2" xfId="21554"/>
    <cellStyle name="40% - Accent6 2 5 5 2 2" xfId="49568"/>
    <cellStyle name="40% - Accent6 2 5 5 3" xfId="35564"/>
    <cellStyle name="40% - Accent6 2 5 6" xfId="14551"/>
    <cellStyle name="40% - Accent6 2 5 6 2" xfId="42565"/>
    <cellStyle name="40% - Accent6 2 5 7" xfId="28561"/>
    <cellStyle name="40% - Accent6 2 6" xfId="812"/>
    <cellStyle name="40% - Accent6 2 6 2" xfId="1690"/>
    <cellStyle name="40% - Accent6 2 6 2 2" xfId="3458"/>
    <cellStyle name="40% - Accent6 2 6 2 2 2" xfId="6962"/>
    <cellStyle name="40% - Accent6 2 6 2 2 2 2" xfId="13969"/>
    <cellStyle name="40% - Accent6 2 6 2 2 2 2 2" xfId="27973"/>
    <cellStyle name="40% - Accent6 2 6 2 2 2 2 2 2" xfId="55987"/>
    <cellStyle name="40% - Accent6 2 6 2 2 2 2 3" xfId="41983"/>
    <cellStyle name="40% - Accent6 2 6 2 2 2 3" xfId="20970"/>
    <cellStyle name="40% - Accent6 2 6 2 2 2 3 2" xfId="48984"/>
    <cellStyle name="40% - Accent6 2 6 2 2 2 4" xfId="34980"/>
    <cellStyle name="40% - Accent6 2 6 2 2 3" xfId="10468"/>
    <cellStyle name="40% - Accent6 2 6 2 2 3 2" xfId="24472"/>
    <cellStyle name="40% - Accent6 2 6 2 2 3 2 2" xfId="52486"/>
    <cellStyle name="40% - Accent6 2 6 2 2 3 3" xfId="38482"/>
    <cellStyle name="40% - Accent6 2 6 2 2 4" xfId="17469"/>
    <cellStyle name="40% - Accent6 2 6 2 2 4 2" xfId="45483"/>
    <cellStyle name="40% - Accent6 2 6 2 2 5" xfId="31479"/>
    <cellStyle name="40% - Accent6 2 6 2 3" xfId="5210"/>
    <cellStyle name="40% - Accent6 2 6 2 3 2" xfId="12217"/>
    <cellStyle name="40% - Accent6 2 6 2 3 2 2" xfId="26221"/>
    <cellStyle name="40% - Accent6 2 6 2 3 2 2 2" xfId="54235"/>
    <cellStyle name="40% - Accent6 2 6 2 3 2 3" xfId="40231"/>
    <cellStyle name="40% - Accent6 2 6 2 3 3" xfId="19218"/>
    <cellStyle name="40% - Accent6 2 6 2 3 3 2" xfId="47232"/>
    <cellStyle name="40% - Accent6 2 6 2 3 4" xfId="33228"/>
    <cellStyle name="40% - Accent6 2 6 2 4" xfId="8716"/>
    <cellStyle name="40% - Accent6 2 6 2 4 2" xfId="22720"/>
    <cellStyle name="40% - Accent6 2 6 2 4 2 2" xfId="50734"/>
    <cellStyle name="40% - Accent6 2 6 2 4 3" xfId="36730"/>
    <cellStyle name="40% - Accent6 2 6 2 5" xfId="15717"/>
    <cellStyle name="40% - Accent6 2 6 2 5 2" xfId="43731"/>
    <cellStyle name="40% - Accent6 2 6 2 6" xfId="29727"/>
    <cellStyle name="40% - Accent6 2 6 3" xfId="2583"/>
    <cellStyle name="40% - Accent6 2 6 3 2" xfId="6087"/>
    <cellStyle name="40% - Accent6 2 6 3 2 2" xfId="13094"/>
    <cellStyle name="40% - Accent6 2 6 3 2 2 2" xfId="27098"/>
    <cellStyle name="40% - Accent6 2 6 3 2 2 2 2" xfId="55112"/>
    <cellStyle name="40% - Accent6 2 6 3 2 2 3" xfId="41108"/>
    <cellStyle name="40% - Accent6 2 6 3 2 3" xfId="20095"/>
    <cellStyle name="40% - Accent6 2 6 3 2 3 2" xfId="48109"/>
    <cellStyle name="40% - Accent6 2 6 3 2 4" xfId="34105"/>
    <cellStyle name="40% - Accent6 2 6 3 3" xfId="9593"/>
    <cellStyle name="40% - Accent6 2 6 3 3 2" xfId="23597"/>
    <cellStyle name="40% - Accent6 2 6 3 3 2 2" xfId="51611"/>
    <cellStyle name="40% - Accent6 2 6 3 3 3" xfId="37607"/>
    <cellStyle name="40% - Accent6 2 6 3 4" xfId="16594"/>
    <cellStyle name="40% - Accent6 2 6 3 4 2" xfId="44608"/>
    <cellStyle name="40% - Accent6 2 6 3 5" xfId="30604"/>
    <cellStyle name="40% - Accent6 2 6 4" xfId="4335"/>
    <cellStyle name="40% - Accent6 2 6 4 2" xfId="11342"/>
    <cellStyle name="40% - Accent6 2 6 4 2 2" xfId="25346"/>
    <cellStyle name="40% - Accent6 2 6 4 2 2 2" xfId="53360"/>
    <cellStyle name="40% - Accent6 2 6 4 2 3" xfId="39356"/>
    <cellStyle name="40% - Accent6 2 6 4 3" xfId="18343"/>
    <cellStyle name="40% - Accent6 2 6 4 3 2" xfId="46357"/>
    <cellStyle name="40% - Accent6 2 6 4 4" xfId="32353"/>
    <cellStyle name="40% - Accent6 2 6 5" xfId="7841"/>
    <cellStyle name="40% - Accent6 2 6 5 2" xfId="21845"/>
    <cellStyle name="40% - Accent6 2 6 5 2 2" xfId="49859"/>
    <cellStyle name="40% - Accent6 2 6 5 3" xfId="35855"/>
    <cellStyle name="40% - Accent6 2 6 6" xfId="14842"/>
    <cellStyle name="40% - Accent6 2 6 6 2" xfId="42856"/>
    <cellStyle name="40% - Accent6 2 6 7" xfId="28852"/>
    <cellStyle name="40% - Accent6 2 7" xfId="1108"/>
    <cellStyle name="40% - Accent6 2 7 2" xfId="2876"/>
    <cellStyle name="40% - Accent6 2 7 2 2" xfId="6380"/>
    <cellStyle name="40% - Accent6 2 7 2 2 2" xfId="13387"/>
    <cellStyle name="40% - Accent6 2 7 2 2 2 2" xfId="27391"/>
    <cellStyle name="40% - Accent6 2 7 2 2 2 2 2" xfId="55405"/>
    <cellStyle name="40% - Accent6 2 7 2 2 2 3" xfId="41401"/>
    <cellStyle name="40% - Accent6 2 7 2 2 3" xfId="20388"/>
    <cellStyle name="40% - Accent6 2 7 2 2 3 2" xfId="48402"/>
    <cellStyle name="40% - Accent6 2 7 2 2 4" xfId="34398"/>
    <cellStyle name="40% - Accent6 2 7 2 3" xfId="9886"/>
    <cellStyle name="40% - Accent6 2 7 2 3 2" xfId="23890"/>
    <cellStyle name="40% - Accent6 2 7 2 3 2 2" xfId="51904"/>
    <cellStyle name="40% - Accent6 2 7 2 3 3" xfId="37900"/>
    <cellStyle name="40% - Accent6 2 7 2 4" xfId="16887"/>
    <cellStyle name="40% - Accent6 2 7 2 4 2" xfId="44901"/>
    <cellStyle name="40% - Accent6 2 7 2 5" xfId="30897"/>
    <cellStyle name="40% - Accent6 2 7 3" xfId="4628"/>
    <cellStyle name="40% - Accent6 2 7 3 2" xfId="11635"/>
    <cellStyle name="40% - Accent6 2 7 3 2 2" xfId="25639"/>
    <cellStyle name="40% - Accent6 2 7 3 2 2 2" xfId="53653"/>
    <cellStyle name="40% - Accent6 2 7 3 2 3" xfId="39649"/>
    <cellStyle name="40% - Accent6 2 7 3 3" xfId="18636"/>
    <cellStyle name="40% - Accent6 2 7 3 3 2" xfId="46650"/>
    <cellStyle name="40% - Accent6 2 7 3 4" xfId="32646"/>
    <cellStyle name="40% - Accent6 2 7 4" xfId="8134"/>
    <cellStyle name="40% - Accent6 2 7 4 2" xfId="22138"/>
    <cellStyle name="40% - Accent6 2 7 4 2 2" xfId="50152"/>
    <cellStyle name="40% - Accent6 2 7 4 3" xfId="36148"/>
    <cellStyle name="40% - Accent6 2 7 5" xfId="15135"/>
    <cellStyle name="40% - Accent6 2 7 5 2" xfId="43149"/>
    <cellStyle name="40% - Accent6 2 7 6" xfId="29145"/>
    <cellStyle name="40% - Accent6 2 8" xfId="1964"/>
    <cellStyle name="40% - Accent6 2 8 2" xfId="5483"/>
    <cellStyle name="40% - Accent6 2 8 2 2" xfId="12490"/>
    <cellStyle name="40% - Accent6 2 8 2 2 2" xfId="26494"/>
    <cellStyle name="40% - Accent6 2 8 2 2 2 2" xfId="54508"/>
    <cellStyle name="40% - Accent6 2 8 2 2 3" xfId="40504"/>
    <cellStyle name="40% - Accent6 2 8 2 3" xfId="19491"/>
    <cellStyle name="40% - Accent6 2 8 2 3 2" xfId="47505"/>
    <cellStyle name="40% - Accent6 2 8 2 4" xfId="33501"/>
    <cellStyle name="40% - Accent6 2 8 3" xfId="8989"/>
    <cellStyle name="40% - Accent6 2 8 3 2" xfId="22993"/>
    <cellStyle name="40% - Accent6 2 8 3 2 2" xfId="51007"/>
    <cellStyle name="40% - Accent6 2 8 3 3" xfId="37003"/>
    <cellStyle name="40% - Accent6 2 8 4" xfId="15990"/>
    <cellStyle name="40% - Accent6 2 8 4 2" xfId="44004"/>
    <cellStyle name="40% - Accent6 2 8 5" xfId="30000"/>
    <cellStyle name="40% - Accent6 2 9" xfId="3753"/>
    <cellStyle name="40% - Accent6 2 9 2" xfId="10760"/>
    <cellStyle name="40% - Accent6 2 9 2 2" xfId="24764"/>
    <cellStyle name="40% - Accent6 2 9 2 2 2" xfId="52778"/>
    <cellStyle name="40% - Accent6 2 9 2 3" xfId="38774"/>
    <cellStyle name="40% - Accent6 2 9 3" xfId="17761"/>
    <cellStyle name="40% - Accent6 2 9 3 2" xfId="45775"/>
    <cellStyle name="40% - Accent6 2 9 4" xfId="31771"/>
    <cellStyle name="40% - Accent6 3" xfId="179"/>
    <cellStyle name="40% - Accent6 3 10" xfId="7243"/>
    <cellStyle name="40% - Accent6 3 10 2" xfId="21247"/>
    <cellStyle name="40% - Accent6 3 10 2 2" xfId="49261"/>
    <cellStyle name="40% - Accent6 3 10 3" xfId="35257"/>
    <cellStyle name="40% - Accent6 3 11" xfId="14244"/>
    <cellStyle name="40% - Accent6 3 11 2" xfId="42258"/>
    <cellStyle name="40% - Accent6 3 12" xfId="28254"/>
    <cellStyle name="40% - Accent6 3 13" xfId="56379"/>
    <cellStyle name="40% - Accent6 3 2" xfId="235"/>
    <cellStyle name="40% - Accent6 3 2 10" xfId="14293"/>
    <cellStyle name="40% - Accent6 3 2 10 2" xfId="42307"/>
    <cellStyle name="40% - Accent6 3 2 11" xfId="28303"/>
    <cellStyle name="40% - Accent6 3 2 2" xfId="360"/>
    <cellStyle name="40% - Accent6 3 2 2 2" xfId="651"/>
    <cellStyle name="40% - Accent6 3 2 2 2 2" xfId="1529"/>
    <cellStyle name="40% - Accent6 3 2 2 2 2 2" xfId="3297"/>
    <cellStyle name="40% - Accent6 3 2 2 2 2 2 2" xfId="6801"/>
    <cellStyle name="40% - Accent6 3 2 2 2 2 2 2 2" xfId="13808"/>
    <cellStyle name="40% - Accent6 3 2 2 2 2 2 2 2 2" xfId="27812"/>
    <cellStyle name="40% - Accent6 3 2 2 2 2 2 2 2 2 2" xfId="55826"/>
    <cellStyle name="40% - Accent6 3 2 2 2 2 2 2 2 3" xfId="41822"/>
    <cellStyle name="40% - Accent6 3 2 2 2 2 2 2 3" xfId="20809"/>
    <cellStyle name="40% - Accent6 3 2 2 2 2 2 2 3 2" xfId="48823"/>
    <cellStyle name="40% - Accent6 3 2 2 2 2 2 2 4" xfId="34819"/>
    <cellStyle name="40% - Accent6 3 2 2 2 2 2 3" xfId="10307"/>
    <cellStyle name="40% - Accent6 3 2 2 2 2 2 3 2" xfId="24311"/>
    <cellStyle name="40% - Accent6 3 2 2 2 2 2 3 2 2" xfId="52325"/>
    <cellStyle name="40% - Accent6 3 2 2 2 2 2 3 3" xfId="38321"/>
    <cellStyle name="40% - Accent6 3 2 2 2 2 2 4" xfId="17308"/>
    <cellStyle name="40% - Accent6 3 2 2 2 2 2 4 2" xfId="45322"/>
    <cellStyle name="40% - Accent6 3 2 2 2 2 2 5" xfId="31318"/>
    <cellStyle name="40% - Accent6 3 2 2 2 2 3" xfId="5049"/>
    <cellStyle name="40% - Accent6 3 2 2 2 2 3 2" xfId="12056"/>
    <cellStyle name="40% - Accent6 3 2 2 2 2 3 2 2" xfId="26060"/>
    <cellStyle name="40% - Accent6 3 2 2 2 2 3 2 2 2" xfId="54074"/>
    <cellStyle name="40% - Accent6 3 2 2 2 2 3 2 3" xfId="40070"/>
    <cellStyle name="40% - Accent6 3 2 2 2 2 3 3" xfId="19057"/>
    <cellStyle name="40% - Accent6 3 2 2 2 2 3 3 2" xfId="47071"/>
    <cellStyle name="40% - Accent6 3 2 2 2 2 3 4" xfId="33067"/>
    <cellStyle name="40% - Accent6 3 2 2 2 2 4" xfId="8555"/>
    <cellStyle name="40% - Accent6 3 2 2 2 2 4 2" xfId="22559"/>
    <cellStyle name="40% - Accent6 3 2 2 2 2 4 2 2" xfId="50573"/>
    <cellStyle name="40% - Accent6 3 2 2 2 2 4 3" xfId="36569"/>
    <cellStyle name="40% - Accent6 3 2 2 2 2 5" xfId="15556"/>
    <cellStyle name="40% - Accent6 3 2 2 2 2 5 2" xfId="43570"/>
    <cellStyle name="40% - Accent6 3 2 2 2 2 6" xfId="29566"/>
    <cellStyle name="40% - Accent6 3 2 2 2 3" xfId="2422"/>
    <cellStyle name="40% - Accent6 3 2 2 2 3 2" xfId="5926"/>
    <cellStyle name="40% - Accent6 3 2 2 2 3 2 2" xfId="12933"/>
    <cellStyle name="40% - Accent6 3 2 2 2 3 2 2 2" xfId="26937"/>
    <cellStyle name="40% - Accent6 3 2 2 2 3 2 2 2 2" xfId="54951"/>
    <cellStyle name="40% - Accent6 3 2 2 2 3 2 2 3" xfId="40947"/>
    <cellStyle name="40% - Accent6 3 2 2 2 3 2 3" xfId="19934"/>
    <cellStyle name="40% - Accent6 3 2 2 2 3 2 3 2" xfId="47948"/>
    <cellStyle name="40% - Accent6 3 2 2 2 3 2 4" xfId="33944"/>
    <cellStyle name="40% - Accent6 3 2 2 2 3 3" xfId="9432"/>
    <cellStyle name="40% - Accent6 3 2 2 2 3 3 2" xfId="23436"/>
    <cellStyle name="40% - Accent6 3 2 2 2 3 3 2 2" xfId="51450"/>
    <cellStyle name="40% - Accent6 3 2 2 2 3 3 3" xfId="37446"/>
    <cellStyle name="40% - Accent6 3 2 2 2 3 4" xfId="16433"/>
    <cellStyle name="40% - Accent6 3 2 2 2 3 4 2" xfId="44447"/>
    <cellStyle name="40% - Accent6 3 2 2 2 3 5" xfId="30443"/>
    <cellStyle name="40% - Accent6 3 2 2 2 4" xfId="4174"/>
    <cellStyle name="40% - Accent6 3 2 2 2 4 2" xfId="11181"/>
    <cellStyle name="40% - Accent6 3 2 2 2 4 2 2" xfId="25185"/>
    <cellStyle name="40% - Accent6 3 2 2 2 4 2 2 2" xfId="53199"/>
    <cellStyle name="40% - Accent6 3 2 2 2 4 2 3" xfId="39195"/>
    <cellStyle name="40% - Accent6 3 2 2 2 4 3" xfId="18182"/>
    <cellStyle name="40% - Accent6 3 2 2 2 4 3 2" xfId="46196"/>
    <cellStyle name="40% - Accent6 3 2 2 2 4 4" xfId="32192"/>
    <cellStyle name="40% - Accent6 3 2 2 2 5" xfId="7680"/>
    <cellStyle name="40% - Accent6 3 2 2 2 5 2" xfId="21684"/>
    <cellStyle name="40% - Accent6 3 2 2 2 5 2 2" xfId="49698"/>
    <cellStyle name="40% - Accent6 3 2 2 2 5 3" xfId="35694"/>
    <cellStyle name="40% - Accent6 3 2 2 2 6" xfId="14681"/>
    <cellStyle name="40% - Accent6 3 2 2 2 6 2" xfId="42695"/>
    <cellStyle name="40% - Accent6 3 2 2 2 7" xfId="28691"/>
    <cellStyle name="40% - Accent6 3 2 2 3" xfId="942"/>
    <cellStyle name="40% - Accent6 3 2 2 3 2" xfId="1820"/>
    <cellStyle name="40% - Accent6 3 2 2 3 2 2" xfId="3588"/>
    <cellStyle name="40% - Accent6 3 2 2 3 2 2 2" xfId="7092"/>
    <cellStyle name="40% - Accent6 3 2 2 3 2 2 2 2" xfId="14099"/>
    <cellStyle name="40% - Accent6 3 2 2 3 2 2 2 2 2" xfId="28103"/>
    <cellStyle name="40% - Accent6 3 2 2 3 2 2 2 2 2 2" xfId="56117"/>
    <cellStyle name="40% - Accent6 3 2 2 3 2 2 2 2 3" xfId="42113"/>
    <cellStyle name="40% - Accent6 3 2 2 3 2 2 2 3" xfId="21100"/>
    <cellStyle name="40% - Accent6 3 2 2 3 2 2 2 3 2" xfId="49114"/>
    <cellStyle name="40% - Accent6 3 2 2 3 2 2 2 4" xfId="35110"/>
    <cellStyle name="40% - Accent6 3 2 2 3 2 2 3" xfId="10598"/>
    <cellStyle name="40% - Accent6 3 2 2 3 2 2 3 2" xfId="24602"/>
    <cellStyle name="40% - Accent6 3 2 2 3 2 2 3 2 2" xfId="52616"/>
    <cellStyle name="40% - Accent6 3 2 2 3 2 2 3 3" xfId="38612"/>
    <cellStyle name="40% - Accent6 3 2 2 3 2 2 4" xfId="17599"/>
    <cellStyle name="40% - Accent6 3 2 2 3 2 2 4 2" xfId="45613"/>
    <cellStyle name="40% - Accent6 3 2 2 3 2 2 5" xfId="31609"/>
    <cellStyle name="40% - Accent6 3 2 2 3 2 3" xfId="5340"/>
    <cellStyle name="40% - Accent6 3 2 2 3 2 3 2" xfId="12347"/>
    <cellStyle name="40% - Accent6 3 2 2 3 2 3 2 2" xfId="26351"/>
    <cellStyle name="40% - Accent6 3 2 2 3 2 3 2 2 2" xfId="54365"/>
    <cellStyle name="40% - Accent6 3 2 2 3 2 3 2 3" xfId="40361"/>
    <cellStyle name="40% - Accent6 3 2 2 3 2 3 3" xfId="19348"/>
    <cellStyle name="40% - Accent6 3 2 2 3 2 3 3 2" xfId="47362"/>
    <cellStyle name="40% - Accent6 3 2 2 3 2 3 4" xfId="33358"/>
    <cellStyle name="40% - Accent6 3 2 2 3 2 4" xfId="8846"/>
    <cellStyle name="40% - Accent6 3 2 2 3 2 4 2" xfId="22850"/>
    <cellStyle name="40% - Accent6 3 2 2 3 2 4 2 2" xfId="50864"/>
    <cellStyle name="40% - Accent6 3 2 2 3 2 4 3" xfId="36860"/>
    <cellStyle name="40% - Accent6 3 2 2 3 2 5" xfId="15847"/>
    <cellStyle name="40% - Accent6 3 2 2 3 2 5 2" xfId="43861"/>
    <cellStyle name="40% - Accent6 3 2 2 3 2 6" xfId="29857"/>
    <cellStyle name="40% - Accent6 3 2 2 3 3" xfId="2713"/>
    <cellStyle name="40% - Accent6 3 2 2 3 3 2" xfId="6217"/>
    <cellStyle name="40% - Accent6 3 2 2 3 3 2 2" xfId="13224"/>
    <cellStyle name="40% - Accent6 3 2 2 3 3 2 2 2" xfId="27228"/>
    <cellStyle name="40% - Accent6 3 2 2 3 3 2 2 2 2" xfId="55242"/>
    <cellStyle name="40% - Accent6 3 2 2 3 3 2 2 3" xfId="41238"/>
    <cellStyle name="40% - Accent6 3 2 2 3 3 2 3" xfId="20225"/>
    <cellStyle name="40% - Accent6 3 2 2 3 3 2 3 2" xfId="48239"/>
    <cellStyle name="40% - Accent6 3 2 2 3 3 2 4" xfId="34235"/>
    <cellStyle name="40% - Accent6 3 2 2 3 3 3" xfId="9723"/>
    <cellStyle name="40% - Accent6 3 2 2 3 3 3 2" xfId="23727"/>
    <cellStyle name="40% - Accent6 3 2 2 3 3 3 2 2" xfId="51741"/>
    <cellStyle name="40% - Accent6 3 2 2 3 3 3 3" xfId="37737"/>
    <cellStyle name="40% - Accent6 3 2 2 3 3 4" xfId="16724"/>
    <cellStyle name="40% - Accent6 3 2 2 3 3 4 2" xfId="44738"/>
    <cellStyle name="40% - Accent6 3 2 2 3 3 5" xfId="30734"/>
    <cellStyle name="40% - Accent6 3 2 2 3 4" xfId="4465"/>
    <cellStyle name="40% - Accent6 3 2 2 3 4 2" xfId="11472"/>
    <cellStyle name="40% - Accent6 3 2 2 3 4 2 2" xfId="25476"/>
    <cellStyle name="40% - Accent6 3 2 2 3 4 2 2 2" xfId="53490"/>
    <cellStyle name="40% - Accent6 3 2 2 3 4 2 3" xfId="39486"/>
    <cellStyle name="40% - Accent6 3 2 2 3 4 3" xfId="18473"/>
    <cellStyle name="40% - Accent6 3 2 2 3 4 3 2" xfId="46487"/>
    <cellStyle name="40% - Accent6 3 2 2 3 4 4" xfId="32483"/>
    <cellStyle name="40% - Accent6 3 2 2 3 5" xfId="7971"/>
    <cellStyle name="40% - Accent6 3 2 2 3 5 2" xfId="21975"/>
    <cellStyle name="40% - Accent6 3 2 2 3 5 2 2" xfId="49989"/>
    <cellStyle name="40% - Accent6 3 2 2 3 5 3" xfId="35985"/>
    <cellStyle name="40% - Accent6 3 2 2 3 6" xfId="14972"/>
    <cellStyle name="40% - Accent6 3 2 2 3 6 2" xfId="42986"/>
    <cellStyle name="40% - Accent6 3 2 2 3 7" xfId="28982"/>
    <cellStyle name="40% - Accent6 3 2 2 4" xfId="1238"/>
    <cellStyle name="40% - Accent6 3 2 2 4 2" xfId="3006"/>
    <cellStyle name="40% - Accent6 3 2 2 4 2 2" xfId="6510"/>
    <cellStyle name="40% - Accent6 3 2 2 4 2 2 2" xfId="13517"/>
    <cellStyle name="40% - Accent6 3 2 2 4 2 2 2 2" xfId="27521"/>
    <cellStyle name="40% - Accent6 3 2 2 4 2 2 2 2 2" xfId="55535"/>
    <cellStyle name="40% - Accent6 3 2 2 4 2 2 2 3" xfId="41531"/>
    <cellStyle name="40% - Accent6 3 2 2 4 2 2 3" xfId="20518"/>
    <cellStyle name="40% - Accent6 3 2 2 4 2 2 3 2" xfId="48532"/>
    <cellStyle name="40% - Accent6 3 2 2 4 2 2 4" xfId="34528"/>
    <cellStyle name="40% - Accent6 3 2 2 4 2 3" xfId="10016"/>
    <cellStyle name="40% - Accent6 3 2 2 4 2 3 2" xfId="24020"/>
    <cellStyle name="40% - Accent6 3 2 2 4 2 3 2 2" xfId="52034"/>
    <cellStyle name="40% - Accent6 3 2 2 4 2 3 3" xfId="38030"/>
    <cellStyle name="40% - Accent6 3 2 2 4 2 4" xfId="17017"/>
    <cellStyle name="40% - Accent6 3 2 2 4 2 4 2" xfId="45031"/>
    <cellStyle name="40% - Accent6 3 2 2 4 2 5" xfId="31027"/>
    <cellStyle name="40% - Accent6 3 2 2 4 3" xfId="4758"/>
    <cellStyle name="40% - Accent6 3 2 2 4 3 2" xfId="11765"/>
    <cellStyle name="40% - Accent6 3 2 2 4 3 2 2" xfId="25769"/>
    <cellStyle name="40% - Accent6 3 2 2 4 3 2 2 2" xfId="53783"/>
    <cellStyle name="40% - Accent6 3 2 2 4 3 2 3" xfId="39779"/>
    <cellStyle name="40% - Accent6 3 2 2 4 3 3" xfId="18766"/>
    <cellStyle name="40% - Accent6 3 2 2 4 3 3 2" xfId="46780"/>
    <cellStyle name="40% - Accent6 3 2 2 4 3 4" xfId="32776"/>
    <cellStyle name="40% - Accent6 3 2 2 4 4" xfId="8264"/>
    <cellStyle name="40% - Accent6 3 2 2 4 4 2" xfId="22268"/>
    <cellStyle name="40% - Accent6 3 2 2 4 4 2 2" xfId="50282"/>
    <cellStyle name="40% - Accent6 3 2 2 4 4 3" xfId="36278"/>
    <cellStyle name="40% - Accent6 3 2 2 4 5" xfId="15265"/>
    <cellStyle name="40% - Accent6 3 2 2 4 5 2" xfId="43279"/>
    <cellStyle name="40% - Accent6 3 2 2 4 6" xfId="29275"/>
    <cellStyle name="40% - Accent6 3 2 2 5" xfId="2131"/>
    <cellStyle name="40% - Accent6 3 2 2 5 2" xfId="5635"/>
    <cellStyle name="40% - Accent6 3 2 2 5 2 2" xfId="12642"/>
    <cellStyle name="40% - Accent6 3 2 2 5 2 2 2" xfId="26646"/>
    <cellStyle name="40% - Accent6 3 2 2 5 2 2 2 2" xfId="54660"/>
    <cellStyle name="40% - Accent6 3 2 2 5 2 2 3" xfId="40656"/>
    <cellStyle name="40% - Accent6 3 2 2 5 2 3" xfId="19643"/>
    <cellStyle name="40% - Accent6 3 2 2 5 2 3 2" xfId="47657"/>
    <cellStyle name="40% - Accent6 3 2 2 5 2 4" xfId="33653"/>
    <cellStyle name="40% - Accent6 3 2 2 5 3" xfId="9141"/>
    <cellStyle name="40% - Accent6 3 2 2 5 3 2" xfId="23145"/>
    <cellStyle name="40% - Accent6 3 2 2 5 3 2 2" xfId="51159"/>
    <cellStyle name="40% - Accent6 3 2 2 5 3 3" xfId="37155"/>
    <cellStyle name="40% - Accent6 3 2 2 5 4" xfId="16142"/>
    <cellStyle name="40% - Accent6 3 2 2 5 4 2" xfId="44156"/>
    <cellStyle name="40% - Accent6 3 2 2 5 5" xfId="30152"/>
    <cellStyle name="40% - Accent6 3 2 2 6" xfId="3883"/>
    <cellStyle name="40% - Accent6 3 2 2 6 2" xfId="10890"/>
    <cellStyle name="40% - Accent6 3 2 2 6 2 2" xfId="24894"/>
    <cellStyle name="40% - Accent6 3 2 2 6 2 2 2" xfId="52908"/>
    <cellStyle name="40% - Accent6 3 2 2 6 2 3" xfId="38904"/>
    <cellStyle name="40% - Accent6 3 2 2 6 3" xfId="17891"/>
    <cellStyle name="40% - Accent6 3 2 2 6 3 2" xfId="45905"/>
    <cellStyle name="40% - Accent6 3 2 2 6 4" xfId="31901"/>
    <cellStyle name="40% - Accent6 3 2 2 7" xfId="7389"/>
    <cellStyle name="40% - Accent6 3 2 2 7 2" xfId="21393"/>
    <cellStyle name="40% - Accent6 3 2 2 7 2 2" xfId="49407"/>
    <cellStyle name="40% - Accent6 3 2 2 7 3" xfId="35403"/>
    <cellStyle name="40% - Accent6 3 2 2 8" xfId="14390"/>
    <cellStyle name="40% - Accent6 3 2 2 8 2" xfId="42404"/>
    <cellStyle name="40% - Accent6 3 2 2 9" xfId="28400"/>
    <cellStyle name="40% - Accent6 3 2 3" xfId="457"/>
    <cellStyle name="40% - Accent6 3 2 3 2" xfId="748"/>
    <cellStyle name="40% - Accent6 3 2 3 2 2" xfId="1626"/>
    <cellStyle name="40% - Accent6 3 2 3 2 2 2" xfId="3394"/>
    <cellStyle name="40% - Accent6 3 2 3 2 2 2 2" xfId="6898"/>
    <cellStyle name="40% - Accent6 3 2 3 2 2 2 2 2" xfId="13905"/>
    <cellStyle name="40% - Accent6 3 2 3 2 2 2 2 2 2" xfId="27909"/>
    <cellStyle name="40% - Accent6 3 2 3 2 2 2 2 2 2 2" xfId="55923"/>
    <cellStyle name="40% - Accent6 3 2 3 2 2 2 2 2 3" xfId="41919"/>
    <cellStyle name="40% - Accent6 3 2 3 2 2 2 2 3" xfId="20906"/>
    <cellStyle name="40% - Accent6 3 2 3 2 2 2 2 3 2" xfId="48920"/>
    <cellStyle name="40% - Accent6 3 2 3 2 2 2 2 4" xfId="34916"/>
    <cellStyle name="40% - Accent6 3 2 3 2 2 2 3" xfId="10404"/>
    <cellStyle name="40% - Accent6 3 2 3 2 2 2 3 2" xfId="24408"/>
    <cellStyle name="40% - Accent6 3 2 3 2 2 2 3 2 2" xfId="52422"/>
    <cellStyle name="40% - Accent6 3 2 3 2 2 2 3 3" xfId="38418"/>
    <cellStyle name="40% - Accent6 3 2 3 2 2 2 4" xfId="17405"/>
    <cellStyle name="40% - Accent6 3 2 3 2 2 2 4 2" xfId="45419"/>
    <cellStyle name="40% - Accent6 3 2 3 2 2 2 5" xfId="31415"/>
    <cellStyle name="40% - Accent6 3 2 3 2 2 3" xfId="5146"/>
    <cellStyle name="40% - Accent6 3 2 3 2 2 3 2" xfId="12153"/>
    <cellStyle name="40% - Accent6 3 2 3 2 2 3 2 2" xfId="26157"/>
    <cellStyle name="40% - Accent6 3 2 3 2 2 3 2 2 2" xfId="54171"/>
    <cellStyle name="40% - Accent6 3 2 3 2 2 3 2 3" xfId="40167"/>
    <cellStyle name="40% - Accent6 3 2 3 2 2 3 3" xfId="19154"/>
    <cellStyle name="40% - Accent6 3 2 3 2 2 3 3 2" xfId="47168"/>
    <cellStyle name="40% - Accent6 3 2 3 2 2 3 4" xfId="33164"/>
    <cellStyle name="40% - Accent6 3 2 3 2 2 4" xfId="8652"/>
    <cellStyle name="40% - Accent6 3 2 3 2 2 4 2" xfId="22656"/>
    <cellStyle name="40% - Accent6 3 2 3 2 2 4 2 2" xfId="50670"/>
    <cellStyle name="40% - Accent6 3 2 3 2 2 4 3" xfId="36666"/>
    <cellStyle name="40% - Accent6 3 2 3 2 2 5" xfId="15653"/>
    <cellStyle name="40% - Accent6 3 2 3 2 2 5 2" xfId="43667"/>
    <cellStyle name="40% - Accent6 3 2 3 2 2 6" xfId="29663"/>
    <cellStyle name="40% - Accent6 3 2 3 2 3" xfId="2519"/>
    <cellStyle name="40% - Accent6 3 2 3 2 3 2" xfId="6023"/>
    <cellStyle name="40% - Accent6 3 2 3 2 3 2 2" xfId="13030"/>
    <cellStyle name="40% - Accent6 3 2 3 2 3 2 2 2" xfId="27034"/>
    <cellStyle name="40% - Accent6 3 2 3 2 3 2 2 2 2" xfId="55048"/>
    <cellStyle name="40% - Accent6 3 2 3 2 3 2 2 3" xfId="41044"/>
    <cellStyle name="40% - Accent6 3 2 3 2 3 2 3" xfId="20031"/>
    <cellStyle name="40% - Accent6 3 2 3 2 3 2 3 2" xfId="48045"/>
    <cellStyle name="40% - Accent6 3 2 3 2 3 2 4" xfId="34041"/>
    <cellStyle name="40% - Accent6 3 2 3 2 3 3" xfId="9529"/>
    <cellStyle name="40% - Accent6 3 2 3 2 3 3 2" xfId="23533"/>
    <cellStyle name="40% - Accent6 3 2 3 2 3 3 2 2" xfId="51547"/>
    <cellStyle name="40% - Accent6 3 2 3 2 3 3 3" xfId="37543"/>
    <cellStyle name="40% - Accent6 3 2 3 2 3 4" xfId="16530"/>
    <cellStyle name="40% - Accent6 3 2 3 2 3 4 2" xfId="44544"/>
    <cellStyle name="40% - Accent6 3 2 3 2 3 5" xfId="30540"/>
    <cellStyle name="40% - Accent6 3 2 3 2 4" xfId="4271"/>
    <cellStyle name="40% - Accent6 3 2 3 2 4 2" xfId="11278"/>
    <cellStyle name="40% - Accent6 3 2 3 2 4 2 2" xfId="25282"/>
    <cellStyle name="40% - Accent6 3 2 3 2 4 2 2 2" xfId="53296"/>
    <cellStyle name="40% - Accent6 3 2 3 2 4 2 3" xfId="39292"/>
    <cellStyle name="40% - Accent6 3 2 3 2 4 3" xfId="18279"/>
    <cellStyle name="40% - Accent6 3 2 3 2 4 3 2" xfId="46293"/>
    <cellStyle name="40% - Accent6 3 2 3 2 4 4" xfId="32289"/>
    <cellStyle name="40% - Accent6 3 2 3 2 5" xfId="7777"/>
    <cellStyle name="40% - Accent6 3 2 3 2 5 2" xfId="21781"/>
    <cellStyle name="40% - Accent6 3 2 3 2 5 2 2" xfId="49795"/>
    <cellStyle name="40% - Accent6 3 2 3 2 5 3" xfId="35791"/>
    <cellStyle name="40% - Accent6 3 2 3 2 6" xfId="14778"/>
    <cellStyle name="40% - Accent6 3 2 3 2 6 2" xfId="42792"/>
    <cellStyle name="40% - Accent6 3 2 3 2 7" xfId="28788"/>
    <cellStyle name="40% - Accent6 3 2 3 3" xfId="1039"/>
    <cellStyle name="40% - Accent6 3 2 3 3 2" xfId="1917"/>
    <cellStyle name="40% - Accent6 3 2 3 3 2 2" xfId="3685"/>
    <cellStyle name="40% - Accent6 3 2 3 3 2 2 2" xfId="7189"/>
    <cellStyle name="40% - Accent6 3 2 3 3 2 2 2 2" xfId="14196"/>
    <cellStyle name="40% - Accent6 3 2 3 3 2 2 2 2 2" xfId="28200"/>
    <cellStyle name="40% - Accent6 3 2 3 3 2 2 2 2 2 2" xfId="56214"/>
    <cellStyle name="40% - Accent6 3 2 3 3 2 2 2 2 3" xfId="42210"/>
    <cellStyle name="40% - Accent6 3 2 3 3 2 2 2 3" xfId="21197"/>
    <cellStyle name="40% - Accent6 3 2 3 3 2 2 2 3 2" xfId="49211"/>
    <cellStyle name="40% - Accent6 3 2 3 3 2 2 2 4" xfId="35207"/>
    <cellStyle name="40% - Accent6 3 2 3 3 2 2 3" xfId="10695"/>
    <cellStyle name="40% - Accent6 3 2 3 3 2 2 3 2" xfId="24699"/>
    <cellStyle name="40% - Accent6 3 2 3 3 2 2 3 2 2" xfId="52713"/>
    <cellStyle name="40% - Accent6 3 2 3 3 2 2 3 3" xfId="38709"/>
    <cellStyle name="40% - Accent6 3 2 3 3 2 2 4" xfId="17696"/>
    <cellStyle name="40% - Accent6 3 2 3 3 2 2 4 2" xfId="45710"/>
    <cellStyle name="40% - Accent6 3 2 3 3 2 2 5" xfId="31706"/>
    <cellStyle name="40% - Accent6 3 2 3 3 2 3" xfId="5437"/>
    <cellStyle name="40% - Accent6 3 2 3 3 2 3 2" xfId="12444"/>
    <cellStyle name="40% - Accent6 3 2 3 3 2 3 2 2" xfId="26448"/>
    <cellStyle name="40% - Accent6 3 2 3 3 2 3 2 2 2" xfId="54462"/>
    <cellStyle name="40% - Accent6 3 2 3 3 2 3 2 3" xfId="40458"/>
    <cellStyle name="40% - Accent6 3 2 3 3 2 3 3" xfId="19445"/>
    <cellStyle name="40% - Accent6 3 2 3 3 2 3 3 2" xfId="47459"/>
    <cellStyle name="40% - Accent6 3 2 3 3 2 3 4" xfId="33455"/>
    <cellStyle name="40% - Accent6 3 2 3 3 2 4" xfId="8943"/>
    <cellStyle name="40% - Accent6 3 2 3 3 2 4 2" xfId="22947"/>
    <cellStyle name="40% - Accent6 3 2 3 3 2 4 2 2" xfId="50961"/>
    <cellStyle name="40% - Accent6 3 2 3 3 2 4 3" xfId="36957"/>
    <cellStyle name="40% - Accent6 3 2 3 3 2 5" xfId="15944"/>
    <cellStyle name="40% - Accent6 3 2 3 3 2 5 2" xfId="43958"/>
    <cellStyle name="40% - Accent6 3 2 3 3 2 6" xfId="29954"/>
    <cellStyle name="40% - Accent6 3 2 3 3 3" xfId="2810"/>
    <cellStyle name="40% - Accent6 3 2 3 3 3 2" xfId="6314"/>
    <cellStyle name="40% - Accent6 3 2 3 3 3 2 2" xfId="13321"/>
    <cellStyle name="40% - Accent6 3 2 3 3 3 2 2 2" xfId="27325"/>
    <cellStyle name="40% - Accent6 3 2 3 3 3 2 2 2 2" xfId="55339"/>
    <cellStyle name="40% - Accent6 3 2 3 3 3 2 2 3" xfId="41335"/>
    <cellStyle name="40% - Accent6 3 2 3 3 3 2 3" xfId="20322"/>
    <cellStyle name="40% - Accent6 3 2 3 3 3 2 3 2" xfId="48336"/>
    <cellStyle name="40% - Accent6 3 2 3 3 3 2 4" xfId="34332"/>
    <cellStyle name="40% - Accent6 3 2 3 3 3 3" xfId="9820"/>
    <cellStyle name="40% - Accent6 3 2 3 3 3 3 2" xfId="23824"/>
    <cellStyle name="40% - Accent6 3 2 3 3 3 3 2 2" xfId="51838"/>
    <cellStyle name="40% - Accent6 3 2 3 3 3 3 3" xfId="37834"/>
    <cellStyle name="40% - Accent6 3 2 3 3 3 4" xfId="16821"/>
    <cellStyle name="40% - Accent6 3 2 3 3 3 4 2" xfId="44835"/>
    <cellStyle name="40% - Accent6 3 2 3 3 3 5" xfId="30831"/>
    <cellStyle name="40% - Accent6 3 2 3 3 4" xfId="4562"/>
    <cellStyle name="40% - Accent6 3 2 3 3 4 2" xfId="11569"/>
    <cellStyle name="40% - Accent6 3 2 3 3 4 2 2" xfId="25573"/>
    <cellStyle name="40% - Accent6 3 2 3 3 4 2 2 2" xfId="53587"/>
    <cellStyle name="40% - Accent6 3 2 3 3 4 2 3" xfId="39583"/>
    <cellStyle name="40% - Accent6 3 2 3 3 4 3" xfId="18570"/>
    <cellStyle name="40% - Accent6 3 2 3 3 4 3 2" xfId="46584"/>
    <cellStyle name="40% - Accent6 3 2 3 3 4 4" xfId="32580"/>
    <cellStyle name="40% - Accent6 3 2 3 3 5" xfId="8068"/>
    <cellStyle name="40% - Accent6 3 2 3 3 5 2" xfId="22072"/>
    <cellStyle name="40% - Accent6 3 2 3 3 5 2 2" xfId="50086"/>
    <cellStyle name="40% - Accent6 3 2 3 3 5 3" xfId="36082"/>
    <cellStyle name="40% - Accent6 3 2 3 3 6" xfId="15069"/>
    <cellStyle name="40% - Accent6 3 2 3 3 6 2" xfId="43083"/>
    <cellStyle name="40% - Accent6 3 2 3 3 7" xfId="29079"/>
    <cellStyle name="40% - Accent6 3 2 3 4" xfId="1335"/>
    <cellStyle name="40% - Accent6 3 2 3 4 2" xfId="3103"/>
    <cellStyle name="40% - Accent6 3 2 3 4 2 2" xfId="6607"/>
    <cellStyle name="40% - Accent6 3 2 3 4 2 2 2" xfId="13614"/>
    <cellStyle name="40% - Accent6 3 2 3 4 2 2 2 2" xfId="27618"/>
    <cellStyle name="40% - Accent6 3 2 3 4 2 2 2 2 2" xfId="55632"/>
    <cellStyle name="40% - Accent6 3 2 3 4 2 2 2 3" xfId="41628"/>
    <cellStyle name="40% - Accent6 3 2 3 4 2 2 3" xfId="20615"/>
    <cellStyle name="40% - Accent6 3 2 3 4 2 2 3 2" xfId="48629"/>
    <cellStyle name="40% - Accent6 3 2 3 4 2 2 4" xfId="34625"/>
    <cellStyle name="40% - Accent6 3 2 3 4 2 3" xfId="10113"/>
    <cellStyle name="40% - Accent6 3 2 3 4 2 3 2" xfId="24117"/>
    <cellStyle name="40% - Accent6 3 2 3 4 2 3 2 2" xfId="52131"/>
    <cellStyle name="40% - Accent6 3 2 3 4 2 3 3" xfId="38127"/>
    <cellStyle name="40% - Accent6 3 2 3 4 2 4" xfId="17114"/>
    <cellStyle name="40% - Accent6 3 2 3 4 2 4 2" xfId="45128"/>
    <cellStyle name="40% - Accent6 3 2 3 4 2 5" xfId="31124"/>
    <cellStyle name="40% - Accent6 3 2 3 4 3" xfId="4855"/>
    <cellStyle name="40% - Accent6 3 2 3 4 3 2" xfId="11862"/>
    <cellStyle name="40% - Accent6 3 2 3 4 3 2 2" xfId="25866"/>
    <cellStyle name="40% - Accent6 3 2 3 4 3 2 2 2" xfId="53880"/>
    <cellStyle name="40% - Accent6 3 2 3 4 3 2 3" xfId="39876"/>
    <cellStyle name="40% - Accent6 3 2 3 4 3 3" xfId="18863"/>
    <cellStyle name="40% - Accent6 3 2 3 4 3 3 2" xfId="46877"/>
    <cellStyle name="40% - Accent6 3 2 3 4 3 4" xfId="32873"/>
    <cellStyle name="40% - Accent6 3 2 3 4 4" xfId="8361"/>
    <cellStyle name="40% - Accent6 3 2 3 4 4 2" xfId="22365"/>
    <cellStyle name="40% - Accent6 3 2 3 4 4 2 2" xfId="50379"/>
    <cellStyle name="40% - Accent6 3 2 3 4 4 3" xfId="36375"/>
    <cellStyle name="40% - Accent6 3 2 3 4 5" xfId="15362"/>
    <cellStyle name="40% - Accent6 3 2 3 4 5 2" xfId="43376"/>
    <cellStyle name="40% - Accent6 3 2 3 4 6" xfId="29372"/>
    <cellStyle name="40% - Accent6 3 2 3 5" xfId="2228"/>
    <cellStyle name="40% - Accent6 3 2 3 5 2" xfId="5732"/>
    <cellStyle name="40% - Accent6 3 2 3 5 2 2" xfId="12739"/>
    <cellStyle name="40% - Accent6 3 2 3 5 2 2 2" xfId="26743"/>
    <cellStyle name="40% - Accent6 3 2 3 5 2 2 2 2" xfId="54757"/>
    <cellStyle name="40% - Accent6 3 2 3 5 2 2 3" xfId="40753"/>
    <cellStyle name="40% - Accent6 3 2 3 5 2 3" xfId="19740"/>
    <cellStyle name="40% - Accent6 3 2 3 5 2 3 2" xfId="47754"/>
    <cellStyle name="40% - Accent6 3 2 3 5 2 4" xfId="33750"/>
    <cellStyle name="40% - Accent6 3 2 3 5 3" xfId="9238"/>
    <cellStyle name="40% - Accent6 3 2 3 5 3 2" xfId="23242"/>
    <cellStyle name="40% - Accent6 3 2 3 5 3 2 2" xfId="51256"/>
    <cellStyle name="40% - Accent6 3 2 3 5 3 3" xfId="37252"/>
    <cellStyle name="40% - Accent6 3 2 3 5 4" xfId="16239"/>
    <cellStyle name="40% - Accent6 3 2 3 5 4 2" xfId="44253"/>
    <cellStyle name="40% - Accent6 3 2 3 5 5" xfId="30249"/>
    <cellStyle name="40% - Accent6 3 2 3 6" xfId="3980"/>
    <cellStyle name="40% - Accent6 3 2 3 6 2" xfId="10987"/>
    <cellStyle name="40% - Accent6 3 2 3 6 2 2" xfId="24991"/>
    <cellStyle name="40% - Accent6 3 2 3 6 2 2 2" xfId="53005"/>
    <cellStyle name="40% - Accent6 3 2 3 6 2 3" xfId="39001"/>
    <cellStyle name="40% - Accent6 3 2 3 6 3" xfId="17988"/>
    <cellStyle name="40% - Accent6 3 2 3 6 3 2" xfId="46002"/>
    <cellStyle name="40% - Accent6 3 2 3 6 4" xfId="31998"/>
    <cellStyle name="40% - Accent6 3 2 3 7" xfId="7486"/>
    <cellStyle name="40% - Accent6 3 2 3 7 2" xfId="21490"/>
    <cellStyle name="40% - Accent6 3 2 3 7 2 2" xfId="49504"/>
    <cellStyle name="40% - Accent6 3 2 3 7 3" xfId="35500"/>
    <cellStyle name="40% - Accent6 3 2 3 8" xfId="14487"/>
    <cellStyle name="40% - Accent6 3 2 3 8 2" xfId="42501"/>
    <cellStyle name="40% - Accent6 3 2 3 9" xfId="28497"/>
    <cellStyle name="40% - Accent6 3 2 4" xfId="554"/>
    <cellStyle name="40% - Accent6 3 2 4 2" xfId="1432"/>
    <cellStyle name="40% - Accent6 3 2 4 2 2" xfId="3200"/>
    <cellStyle name="40% - Accent6 3 2 4 2 2 2" xfId="6704"/>
    <cellStyle name="40% - Accent6 3 2 4 2 2 2 2" xfId="13711"/>
    <cellStyle name="40% - Accent6 3 2 4 2 2 2 2 2" xfId="27715"/>
    <cellStyle name="40% - Accent6 3 2 4 2 2 2 2 2 2" xfId="55729"/>
    <cellStyle name="40% - Accent6 3 2 4 2 2 2 2 3" xfId="41725"/>
    <cellStyle name="40% - Accent6 3 2 4 2 2 2 3" xfId="20712"/>
    <cellStyle name="40% - Accent6 3 2 4 2 2 2 3 2" xfId="48726"/>
    <cellStyle name="40% - Accent6 3 2 4 2 2 2 4" xfId="34722"/>
    <cellStyle name="40% - Accent6 3 2 4 2 2 3" xfId="10210"/>
    <cellStyle name="40% - Accent6 3 2 4 2 2 3 2" xfId="24214"/>
    <cellStyle name="40% - Accent6 3 2 4 2 2 3 2 2" xfId="52228"/>
    <cellStyle name="40% - Accent6 3 2 4 2 2 3 3" xfId="38224"/>
    <cellStyle name="40% - Accent6 3 2 4 2 2 4" xfId="17211"/>
    <cellStyle name="40% - Accent6 3 2 4 2 2 4 2" xfId="45225"/>
    <cellStyle name="40% - Accent6 3 2 4 2 2 5" xfId="31221"/>
    <cellStyle name="40% - Accent6 3 2 4 2 3" xfId="4952"/>
    <cellStyle name="40% - Accent6 3 2 4 2 3 2" xfId="11959"/>
    <cellStyle name="40% - Accent6 3 2 4 2 3 2 2" xfId="25963"/>
    <cellStyle name="40% - Accent6 3 2 4 2 3 2 2 2" xfId="53977"/>
    <cellStyle name="40% - Accent6 3 2 4 2 3 2 3" xfId="39973"/>
    <cellStyle name="40% - Accent6 3 2 4 2 3 3" xfId="18960"/>
    <cellStyle name="40% - Accent6 3 2 4 2 3 3 2" xfId="46974"/>
    <cellStyle name="40% - Accent6 3 2 4 2 3 4" xfId="32970"/>
    <cellStyle name="40% - Accent6 3 2 4 2 4" xfId="8458"/>
    <cellStyle name="40% - Accent6 3 2 4 2 4 2" xfId="22462"/>
    <cellStyle name="40% - Accent6 3 2 4 2 4 2 2" xfId="50476"/>
    <cellStyle name="40% - Accent6 3 2 4 2 4 3" xfId="36472"/>
    <cellStyle name="40% - Accent6 3 2 4 2 5" xfId="15459"/>
    <cellStyle name="40% - Accent6 3 2 4 2 5 2" xfId="43473"/>
    <cellStyle name="40% - Accent6 3 2 4 2 6" xfId="29469"/>
    <cellStyle name="40% - Accent6 3 2 4 3" xfId="2325"/>
    <cellStyle name="40% - Accent6 3 2 4 3 2" xfId="5829"/>
    <cellStyle name="40% - Accent6 3 2 4 3 2 2" xfId="12836"/>
    <cellStyle name="40% - Accent6 3 2 4 3 2 2 2" xfId="26840"/>
    <cellStyle name="40% - Accent6 3 2 4 3 2 2 2 2" xfId="54854"/>
    <cellStyle name="40% - Accent6 3 2 4 3 2 2 3" xfId="40850"/>
    <cellStyle name="40% - Accent6 3 2 4 3 2 3" xfId="19837"/>
    <cellStyle name="40% - Accent6 3 2 4 3 2 3 2" xfId="47851"/>
    <cellStyle name="40% - Accent6 3 2 4 3 2 4" xfId="33847"/>
    <cellStyle name="40% - Accent6 3 2 4 3 3" xfId="9335"/>
    <cellStyle name="40% - Accent6 3 2 4 3 3 2" xfId="23339"/>
    <cellStyle name="40% - Accent6 3 2 4 3 3 2 2" xfId="51353"/>
    <cellStyle name="40% - Accent6 3 2 4 3 3 3" xfId="37349"/>
    <cellStyle name="40% - Accent6 3 2 4 3 4" xfId="16336"/>
    <cellStyle name="40% - Accent6 3 2 4 3 4 2" xfId="44350"/>
    <cellStyle name="40% - Accent6 3 2 4 3 5" xfId="30346"/>
    <cellStyle name="40% - Accent6 3 2 4 4" xfId="4077"/>
    <cellStyle name="40% - Accent6 3 2 4 4 2" xfId="11084"/>
    <cellStyle name="40% - Accent6 3 2 4 4 2 2" xfId="25088"/>
    <cellStyle name="40% - Accent6 3 2 4 4 2 2 2" xfId="53102"/>
    <cellStyle name="40% - Accent6 3 2 4 4 2 3" xfId="39098"/>
    <cellStyle name="40% - Accent6 3 2 4 4 3" xfId="18085"/>
    <cellStyle name="40% - Accent6 3 2 4 4 3 2" xfId="46099"/>
    <cellStyle name="40% - Accent6 3 2 4 4 4" xfId="32095"/>
    <cellStyle name="40% - Accent6 3 2 4 5" xfId="7583"/>
    <cellStyle name="40% - Accent6 3 2 4 5 2" xfId="21587"/>
    <cellStyle name="40% - Accent6 3 2 4 5 2 2" xfId="49601"/>
    <cellStyle name="40% - Accent6 3 2 4 5 3" xfId="35597"/>
    <cellStyle name="40% - Accent6 3 2 4 6" xfId="14584"/>
    <cellStyle name="40% - Accent6 3 2 4 6 2" xfId="42598"/>
    <cellStyle name="40% - Accent6 3 2 4 7" xfId="28594"/>
    <cellStyle name="40% - Accent6 3 2 5" xfId="845"/>
    <cellStyle name="40% - Accent6 3 2 5 2" xfId="1723"/>
    <cellStyle name="40% - Accent6 3 2 5 2 2" xfId="3491"/>
    <cellStyle name="40% - Accent6 3 2 5 2 2 2" xfId="6995"/>
    <cellStyle name="40% - Accent6 3 2 5 2 2 2 2" xfId="14002"/>
    <cellStyle name="40% - Accent6 3 2 5 2 2 2 2 2" xfId="28006"/>
    <cellStyle name="40% - Accent6 3 2 5 2 2 2 2 2 2" xfId="56020"/>
    <cellStyle name="40% - Accent6 3 2 5 2 2 2 2 3" xfId="42016"/>
    <cellStyle name="40% - Accent6 3 2 5 2 2 2 3" xfId="21003"/>
    <cellStyle name="40% - Accent6 3 2 5 2 2 2 3 2" xfId="49017"/>
    <cellStyle name="40% - Accent6 3 2 5 2 2 2 4" xfId="35013"/>
    <cellStyle name="40% - Accent6 3 2 5 2 2 3" xfId="10501"/>
    <cellStyle name="40% - Accent6 3 2 5 2 2 3 2" xfId="24505"/>
    <cellStyle name="40% - Accent6 3 2 5 2 2 3 2 2" xfId="52519"/>
    <cellStyle name="40% - Accent6 3 2 5 2 2 3 3" xfId="38515"/>
    <cellStyle name="40% - Accent6 3 2 5 2 2 4" xfId="17502"/>
    <cellStyle name="40% - Accent6 3 2 5 2 2 4 2" xfId="45516"/>
    <cellStyle name="40% - Accent6 3 2 5 2 2 5" xfId="31512"/>
    <cellStyle name="40% - Accent6 3 2 5 2 3" xfId="5243"/>
    <cellStyle name="40% - Accent6 3 2 5 2 3 2" xfId="12250"/>
    <cellStyle name="40% - Accent6 3 2 5 2 3 2 2" xfId="26254"/>
    <cellStyle name="40% - Accent6 3 2 5 2 3 2 2 2" xfId="54268"/>
    <cellStyle name="40% - Accent6 3 2 5 2 3 2 3" xfId="40264"/>
    <cellStyle name="40% - Accent6 3 2 5 2 3 3" xfId="19251"/>
    <cellStyle name="40% - Accent6 3 2 5 2 3 3 2" xfId="47265"/>
    <cellStyle name="40% - Accent6 3 2 5 2 3 4" xfId="33261"/>
    <cellStyle name="40% - Accent6 3 2 5 2 4" xfId="8749"/>
    <cellStyle name="40% - Accent6 3 2 5 2 4 2" xfId="22753"/>
    <cellStyle name="40% - Accent6 3 2 5 2 4 2 2" xfId="50767"/>
    <cellStyle name="40% - Accent6 3 2 5 2 4 3" xfId="36763"/>
    <cellStyle name="40% - Accent6 3 2 5 2 5" xfId="15750"/>
    <cellStyle name="40% - Accent6 3 2 5 2 5 2" xfId="43764"/>
    <cellStyle name="40% - Accent6 3 2 5 2 6" xfId="29760"/>
    <cellStyle name="40% - Accent6 3 2 5 3" xfId="2616"/>
    <cellStyle name="40% - Accent6 3 2 5 3 2" xfId="6120"/>
    <cellStyle name="40% - Accent6 3 2 5 3 2 2" xfId="13127"/>
    <cellStyle name="40% - Accent6 3 2 5 3 2 2 2" xfId="27131"/>
    <cellStyle name="40% - Accent6 3 2 5 3 2 2 2 2" xfId="55145"/>
    <cellStyle name="40% - Accent6 3 2 5 3 2 2 3" xfId="41141"/>
    <cellStyle name="40% - Accent6 3 2 5 3 2 3" xfId="20128"/>
    <cellStyle name="40% - Accent6 3 2 5 3 2 3 2" xfId="48142"/>
    <cellStyle name="40% - Accent6 3 2 5 3 2 4" xfId="34138"/>
    <cellStyle name="40% - Accent6 3 2 5 3 3" xfId="9626"/>
    <cellStyle name="40% - Accent6 3 2 5 3 3 2" xfId="23630"/>
    <cellStyle name="40% - Accent6 3 2 5 3 3 2 2" xfId="51644"/>
    <cellStyle name="40% - Accent6 3 2 5 3 3 3" xfId="37640"/>
    <cellStyle name="40% - Accent6 3 2 5 3 4" xfId="16627"/>
    <cellStyle name="40% - Accent6 3 2 5 3 4 2" xfId="44641"/>
    <cellStyle name="40% - Accent6 3 2 5 3 5" xfId="30637"/>
    <cellStyle name="40% - Accent6 3 2 5 4" xfId="4368"/>
    <cellStyle name="40% - Accent6 3 2 5 4 2" xfId="11375"/>
    <cellStyle name="40% - Accent6 3 2 5 4 2 2" xfId="25379"/>
    <cellStyle name="40% - Accent6 3 2 5 4 2 2 2" xfId="53393"/>
    <cellStyle name="40% - Accent6 3 2 5 4 2 3" xfId="39389"/>
    <cellStyle name="40% - Accent6 3 2 5 4 3" xfId="18376"/>
    <cellStyle name="40% - Accent6 3 2 5 4 3 2" xfId="46390"/>
    <cellStyle name="40% - Accent6 3 2 5 4 4" xfId="32386"/>
    <cellStyle name="40% - Accent6 3 2 5 5" xfId="7874"/>
    <cellStyle name="40% - Accent6 3 2 5 5 2" xfId="21878"/>
    <cellStyle name="40% - Accent6 3 2 5 5 2 2" xfId="49892"/>
    <cellStyle name="40% - Accent6 3 2 5 5 3" xfId="35888"/>
    <cellStyle name="40% - Accent6 3 2 5 6" xfId="14875"/>
    <cellStyle name="40% - Accent6 3 2 5 6 2" xfId="42889"/>
    <cellStyle name="40% - Accent6 3 2 5 7" xfId="28885"/>
    <cellStyle name="40% - Accent6 3 2 6" xfId="1141"/>
    <cellStyle name="40% - Accent6 3 2 6 2" xfId="2909"/>
    <cellStyle name="40% - Accent6 3 2 6 2 2" xfId="6413"/>
    <cellStyle name="40% - Accent6 3 2 6 2 2 2" xfId="13420"/>
    <cellStyle name="40% - Accent6 3 2 6 2 2 2 2" xfId="27424"/>
    <cellStyle name="40% - Accent6 3 2 6 2 2 2 2 2" xfId="55438"/>
    <cellStyle name="40% - Accent6 3 2 6 2 2 2 3" xfId="41434"/>
    <cellStyle name="40% - Accent6 3 2 6 2 2 3" xfId="20421"/>
    <cellStyle name="40% - Accent6 3 2 6 2 2 3 2" xfId="48435"/>
    <cellStyle name="40% - Accent6 3 2 6 2 2 4" xfId="34431"/>
    <cellStyle name="40% - Accent6 3 2 6 2 3" xfId="9919"/>
    <cellStyle name="40% - Accent6 3 2 6 2 3 2" xfId="23923"/>
    <cellStyle name="40% - Accent6 3 2 6 2 3 2 2" xfId="51937"/>
    <cellStyle name="40% - Accent6 3 2 6 2 3 3" xfId="37933"/>
    <cellStyle name="40% - Accent6 3 2 6 2 4" xfId="16920"/>
    <cellStyle name="40% - Accent6 3 2 6 2 4 2" xfId="44934"/>
    <cellStyle name="40% - Accent6 3 2 6 2 5" xfId="30930"/>
    <cellStyle name="40% - Accent6 3 2 6 3" xfId="4661"/>
    <cellStyle name="40% - Accent6 3 2 6 3 2" xfId="11668"/>
    <cellStyle name="40% - Accent6 3 2 6 3 2 2" xfId="25672"/>
    <cellStyle name="40% - Accent6 3 2 6 3 2 2 2" xfId="53686"/>
    <cellStyle name="40% - Accent6 3 2 6 3 2 3" xfId="39682"/>
    <cellStyle name="40% - Accent6 3 2 6 3 3" xfId="18669"/>
    <cellStyle name="40% - Accent6 3 2 6 3 3 2" xfId="46683"/>
    <cellStyle name="40% - Accent6 3 2 6 3 4" xfId="32679"/>
    <cellStyle name="40% - Accent6 3 2 6 4" xfId="8167"/>
    <cellStyle name="40% - Accent6 3 2 6 4 2" xfId="22171"/>
    <cellStyle name="40% - Accent6 3 2 6 4 2 2" xfId="50185"/>
    <cellStyle name="40% - Accent6 3 2 6 4 3" xfId="36181"/>
    <cellStyle name="40% - Accent6 3 2 6 5" xfId="15168"/>
    <cellStyle name="40% - Accent6 3 2 6 5 2" xfId="43182"/>
    <cellStyle name="40% - Accent6 3 2 6 6" xfId="29178"/>
    <cellStyle name="40% - Accent6 3 2 7" xfId="2030"/>
    <cellStyle name="40% - Accent6 3 2 7 2" xfId="5538"/>
    <cellStyle name="40% - Accent6 3 2 7 2 2" xfId="12545"/>
    <cellStyle name="40% - Accent6 3 2 7 2 2 2" xfId="26549"/>
    <cellStyle name="40% - Accent6 3 2 7 2 2 2 2" xfId="54563"/>
    <cellStyle name="40% - Accent6 3 2 7 2 2 3" xfId="40559"/>
    <cellStyle name="40% - Accent6 3 2 7 2 3" xfId="19546"/>
    <cellStyle name="40% - Accent6 3 2 7 2 3 2" xfId="47560"/>
    <cellStyle name="40% - Accent6 3 2 7 2 4" xfId="33556"/>
    <cellStyle name="40% - Accent6 3 2 7 3" xfId="9044"/>
    <cellStyle name="40% - Accent6 3 2 7 3 2" xfId="23048"/>
    <cellStyle name="40% - Accent6 3 2 7 3 2 2" xfId="51062"/>
    <cellStyle name="40% - Accent6 3 2 7 3 3" xfId="37058"/>
    <cellStyle name="40% - Accent6 3 2 7 4" xfId="16045"/>
    <cellStyle name="40% - Accent6 3 2 7 4 2" xfId="44059"/>
    <cellStyle name="40% - Accent6 3 2 7 5" xfId="30055"/>
    <cellStyle name="40% - Accent6 3 2 8" xfId="3786"/>
    <cellStyle name="40% - Accent6 3 2 8 2" xfId="10793"/>
    <cellStyle name="40% - Accent6 3 2 8 2 2" xfId="24797"/>
    <cellStyle name="40% - Accent6 3 2 8 2 2 2" xfId="52811"/>
    <cellStyle name="40% - Accent6 3 2 8 2 3" xfId="38807"/>
    <cellStyle name="40% - Accent6 3 2 8 3" xfId="17794"/>
    <cellStyle name="40% - Accent6 3 2 8 3 2" xfId="45808"/>
    <cellStyle name="40% - Accent6 3 2 8 4" xfId="31804"/>
    <cellStyle name="40% - Accent6 3 2 9" xfId="7292"/>
    <cellStyle name="40% - Accent6 3 2 9 2" xfId="21296"/>
    <cellStyle name="40% - Accent6 3 2 9 2 2" xfId="49310"/>
    <cellStyle name="40% - Accent6 3 2 9 3" xfId="35306"/>
    <cellStyle name="40% - Accent6 3 3" xfId="309"/>
    <cellStyle name="40% - Accent6 3 3 2" xfId="602"/>
    <cellStyle name="40% - Accent6 3 3 2 2" xfId="1480"/>
    <cellStyle name="40% - Accent6 3 3 2 2 2" xfId="3248"/>
    <cellStyle name="40% - Accent6 3 3 2 2 2 2" xfId="6752"/>
    <cellStyle name="40% - Accent6 3 3 2 2 2 2 2" xfId="13759"/>
    <cellStyle name="40% - Accent6 3 3 2 2 2 2 2 2" xfId="27763"/>
    <cellStyle name="40% - Accent6 3 3 2 2 2 2 2 2 2" xfId="55777"/>
    <cellStyle name="40% - Accent6 3 3 2 2 2 2 2 3" xfId="41773"/>
    <cellStyle name="40% - Accent6 3 3 2 2 2 2 3" xfId="20760"/>
    <cellStyle name="40% - Accent6 3 3 2 2 2 2 3 2" xfId="48774"/>
    <cellStyle name="40% - Accent6 3 3 2 2 2 2 4" xfId="34770"/>
    <cellStyle name="40% - Accent6 3 3 2 2 2 3" xfId="10258"/>
    <cellStyle name="40% - Accent6 3 3 2 2 2 3 2" xfId="24262"/>
    <cellStyle name="40% - Accent6 3 3 2 2 2 3 2 2" xfId="52276"/>
    <cellStyle name="40% - Accent6 3 3 2 2 2 3 3" xfId="38272"/>
    <cellStyle name="40% - Accent6 3 3 2 2 2 4" xfId="17259"/>
    <cellStyle name="40% - Accent6 3 3 2 2 2 4 2" xfId="45273"/>
    <cellStyle name="40% - Accent6 3 3 2 2 2 5" xfId="31269"/>
    <cellStyle name="40% - Accent6 3 3 2 2 3" xfId="5000"/>
    <cellStyle name="40% - Accent6 3 3 2 2 3 2" xfId="12007"/>
    <cellStyle name="40% - Accent6 3 3 2 2 3 2 2" xfId="26011"/>
    <cellStyle name="40% - Accent6 3 3 2 2 3 2 2 2" xfId="54025"/>
    <cellStyle name="40% - Accent6 3 3 2 2 3 2 3" xfId="40021"/>
    <cellStyle name="40% - Accent6 3 3 2 2 3 3" xfId="19008"/>
    <cellStyle name="40% - Accent6 3 3 2 2 3 3 2" xfId="47022"/>
    <cellStyle name="40% - Accent6 3 3 2 2 3 4" xfId="33018"/>
    <cellStyle name="40% - Accent6 3 3 2 2 4" xfId="8506"/>
    <cellStyle name="40% - Accent6 3 3 2 2 4 2" xfId="22510"/>
    <cellStyle name="40% - Accent6 3 3 2 2 4 2 2" xfId="50524"/>
    <cellStyle name="40% - Accent6 3 3 2 2 4 3" xfId="36520"/>
    <cellStyle name="40% - Accent6 3 3 2 2 5" xfId="15507"/>
    <cellStyle name="40% - Accent6 3 3 2 2 5 2" xfId="43521"/>
    <cellStyle name="40% - Accent6 3 3 2 2 6" xfId="29517"/>
    <cellStyle name="40% - Accent6 3 3 2 3" xfId="2373"/>
    <cellStyle name="40% - Accent6 3 3 2 3 2" xfId="5877"/>
    <cellStyle name="40% - Accent6 3 3 2 3 2 2" xfId="12884"/>
    <cellStyle name="40% - Accent6 3 3 2 3 2 2 2" xfId="26888"/>
    <cellStyle name="40% - Accent6 3 3 2 3 2 2 2 2" xfId="54902"/>
    <cellStyle name="40% - Accent6 3 3 2 3 2 2 3" xfId="40898"/>
    <cellStyle name="40% - Accent6 3 3 2 3 2 3" xfId="19885"/>
    <cellStyle name="40% - Accent6 3 3 2 3 2 3 2" xfId="47899"/>
    <cellStyle name="40% - Accent6 3 3 2 3 2 4" xfId="33895"/>
    <cellStyle name="40% - Accent6 3 3 2 3 3" xfId="9383"/>
    <cellStyle name="40% - Accent6 3 3 2 3 3 2" xfId="23387"/>
    <cellStyle name="40% - Accent6 3 3 2 3 3 2 2" xfId="51401"/>
    <cellStyle name="40% - Accent6 3 3 2 3 3 3" xfId="37397"/>
    <cellStyle name="40% - Accent6 3 3 2 3 4" xfId="16384"/>
    <cellStyle name="40% - Accent6 3 3 2 3 4 2" xfId="44398"/>
    <cellStyle name="40% - Accent6 3 3 2 3 5" xfId="30394"/>
    <cellStyle name="40% - Accent6 3 3 2 4" xfId="4125"/>
    <cellStyle name="40% - Accent6 3 3 2 4 2" xfId="11132"/>
    <cellStyle name="40% - Accent6 3 3 2 4 2 2" xfId="25136"/>
    <cellStyle name="40% - Accent6 3 3 2 4 2 2 2" xfId="53150"/>
    <cellStyle name="40% - Accent6 3 3 2 4 2 3" xfId="39146"/>
    <cellStyle name="40% - Accent6 3 3 2 4 3" xfId="18133"/>
    <cellStyle name="40% - Accent6 3 3 2 4 3 2" xfId="46147"/>
    <cellStyle name="40% - Accent6 3 3 2 4 4" xfId="32143"/>
    <cellStyle name="40% - Accent6 3 3 2 5" xfId="7631"/>
    <cellStyle name="40% - Accent6 3 3 2 5 2" xfId="21635"/>
    <cellStyle name="40% - Accent6 3 3 2 5 2 2" xfId="49649"/>
    <cellStyle name="40% - Accent6 3 3 2 5 3" xfId="35645"/>
    <cellStyle name="40% - Accent6 3 3 2 6" xfId="14632"/>
    <cellStyle name="40% - Accent6 3 3 2 6 2" xfId="42646"/>
    <cellStyle name="40% - Accent6 3 3 2 7" xfId="28642"/>
    <cellStyle name="40% - Accent6 3 3 3" xfId="893"/>
    <cellStyle name="40% - Accent6 3 3 3 2" xfId="1771"/>
    <cellStyle name="40% - Accent6 3 3 3 2 2" xfId="3539"/>
    <cellStyle name="40% - Accent6 3 3 3 2 2 2" xfId="7043"/>
    <cellStyle name="40% - Accent6 3 3 3 2 2 2 2" xfId="14050"/>
    <cellStyle name="40% - Accent6 3 3 3 2 2 2 2 2" xfId="28054"/>
    <cellStyle name="40% - Accent6 3 3 3 2 2 2 2 2 2" xfId="56068"/>
    <cellStyle name="40% - Accent6 3 3 3 2 2 2 2 3" xfId="42064"/>
    <cellStyle name="40% - Accent6 3 3 3 2 2 2 3" xfId="21051"/>
    <cellStyle name="40% - Accent6 3 3 3 2 2 2 3 2" xfId="49065"/>
    <cellStyle name="40% - Accent6 3 3 3 2 2 2 4" xfId="35061"/>
    <cellStyle name="40% - Accent6 3 3 3 2 2 3" xfId="10549"/>
    <cellStyle name="40% - Accent6 3 3 3 2 2 3 2" xfId="24553"/>
    <cellStyle name="40% - Accent6 3 3 3 2 2 3 2 2" xfId="52567"/>
    <cellStyle name="40% - Accent6 3 3 3 2 2 3 3" xfId="38563"/>
    <cellStyle name="40% - Accent6 3 3 3 2 2 4" xfId="17550"/>
    <cellStyle name="40% - Accent6 3 3 3 2 2 4 2" xfId="45564"/>
    <cellStyle name="40% - Accent6 3 3 3 2 2 5" xfId="31560"/>
    <cellStyle name="40% - Accent6 3 3 3 2 3" xfId="5291"/>
    <cellStyle name="40% - Accent6 3 3 3 2 3 2" xfId="12298"/>
    <cellStyle name="40% - Accent6 3 3 3 2 3 2 2" xfId="26302"/>
    <cellStyle name="40% - Accent6 3 3 3 2 3 2 2 2" xfId="54316"/>
    <cellStyle name="40% - Accent6 3 3 3 2 3 2 3" xfId="40312"/>
    <cellStyle name="40% - Accent6 3 3 3 2 3 3" xfId="19299"/>
    <cellStyle name="40% - Accent6 3 3 3 2 3 3 2" xfId="47313"/>
    <cellStyle name="40% - Accent6 3 3 3 2 3 4" xfId="33309"/>
    <cellStyle name="40% - Accent6 3 3 3 2 4" xfId="8797"/>
    <cellStyle name="40% - Accent6 3 3 3 2 4 2" xfId="22801"/>
    <cellStyle name="40% - Accent6 3 3 3 2 4 2 2" xfId="50815"/>
    <cellStyle name="40% - Accent6 3 3 3 2 4 3" xfId="36811"/>
    <cellStyle name="40% - Accent6 3 3 3 2 5" xfId="15798"/>
    <cellStyle name="40% - Accent6 3 3 3 2 5 2" xfId="43812"/>
    <cellStyle name="40% - Accent6 3 3 3 2 6" xfId="29808"/>
    <cellStyle name="40% - Accent6 3 3 3 3" xfId="2664"/>
    <cellStyle name="40% - Accent6 3 3 3 3 2" xfId="6168"/>
    <cellStyle name="40% - Accent6 3 3 3 3 2 2" xfId="13175"/>
    <cellStyle name="40% - Accent6 3 3 3 3 2 2 2" xfId="27179"/>
    <cellStyle name="40% - Accent6 3 3 3 3 2 2 2 2" xfId="55193"/>
    <cellStyle name="40% - Accent6 3 3 3 3 2 2 3" xfId="41189"/>
    <cellStyle name="40% - Accent6 3 3 3 3 2 3" xfId="20176"/>
    <cellStyle name="40% - Accent6 3 3 3 3 2 3 2" xfId="48190"/>
    <cellStyle name="40% - Accent6 3 3 3 3 2 4" xfId="34186"/>
    <cellStyle name="40% - Accent6 3 3 3 3 3" xfId="9674"/>
    <cellStyle name="40% - Accent6 3 3 3 3 3 2" xfId="23678"/>
    <cellStyle name="40% - Accent6 3 3 3 3 3 2 2" xfId="51692"/>
    <cellStyle name="40% - Accent6 3 3 3 3 3 3" xfId="37688"/>
    <cellStyle name="40% - Accent6 3 3 3 3 4" xfId="16675"/>
    <cellStyle name="40% - Accent6 3 3 3 3 4 2" xfId="44689"/>
    <cellStyle name="40% - Accent6 3 3 3 3 5" xfId="30685"/>
    <cellStyle name="40% - Accent6 3 3 3 4" xfId="4416"/>
    <cellStyle name="40% - Accent6 3 3 3 4 2" xfId="11423"/>
    <cellStyle name="40% - Accent6 3 3 3 4 2 2" xfId="25427"/>
    <cellStyle name="40% - Accent6 3 3 3 4 2 2 2" xfId="53441"/>
    <cellStyle name="40% - Accent6 3 3 3 4 2 3" xfId="39437"/>
    <cellStyle name="40% - Accent6 3 3 3 4 3" xfId="18424"/>
    <cellStyle name="40% - Accent6 3 3 3 4 3 2" xfId="46438"/>
    <cellStyle name="40% - Accent6 3 3 3 4 4" xfId="32434"/>
    <cellStyle name="40% - Accent6 3 3 3 5" xfId="7922"/>
    <cellStyle name="40% - Accent6 3 3 3 5 2" xfId="21926"/>
    <cellStyle name="40% - Accent6 3 3 3 5 2 2" xfId="49940"/>
    <cellStyle name="40% - Accent6 3 3 3 5 3" xfId="35936"/>
    <cellStyle name="40% - Accent6 3 3 3 6" xfId="14923"/>
    <cellStyle name="40% - Accent6 3 3 3 6 2" xfId="42937"/>
    <cellStyle name="40% - Accent6 3 3 3 7" xfId="28933"/>
    <cellStyle name="40% - Accent6 3 3 4" xfId="1189"/>
    <cellStyle name="40% - Accent6 3 3 4 2" xfId="2957"/>
    <cellStyle name="40% - Accent6 3 3 4 2 2" xfId="6461"/>
    <cellStyle name="40% - Accent6 3 3 4 2 2 2" xfId="13468"/>
    <cellStyle name="40% - Accent6 3 3 4 2 2 2 2" xfId="27472"/>
    <cellStyle name="40% - Accent6 3 3 4 2 2 2 2 2" xfId="55486"/>
    <cellStyle name="40% - Accent6 3 3 4 2 2 2 3" xfId="41482"/>
    <cellStyle name="40% - Accent6 3 3 4 2 2 3" xfId="20469"/>
    <cellStyle name="40% - Accent6 3 3 4 2 2 3 2" xfId="48483"/>
    <cellStyle name="40% - Accent6 3 3 4 2 2 4" xfId="34479"/>
    <cellStyle name="40% - Accent6 3 3 4 2 3" xfId="9967"/>
    <cellStyle name="40% - Accent6 3 3 4 2 3 2" xfId="23971"/>
    <cellStyle name="40% - Accent6 3 3 4 2 3 2 2" xfId="51985"/>
    <cellStyle name="40% - Accent6 3 3 4 2 3 3" xfId="37981"/>
    <cellStyle name="40% - Accent6 3 3 4 2 4" xfId="16968"/>
    <cellStyle name="40% - Accent6 3 3 4 2 4 2" xfId="44982"/>
    <cellStyle name="40% - Accent6 3 3 4 2 5" xfId="30978"/>
    <cellStyle name="40% - Accent6 3 3 4 3" xfId="4709"/>
    <cellStyle name="40% - Accent6 3 3 4 3 2" xfId="11716"/>
    <cellStyle name="40% - Accent6 3 3 4 3 2 2" xfId="25720"/>
    <cellStyle name="40% - Accent6 3 3 4 3 2 2 2" xfId="53734"/>
    <cellStyle name="40% - Accent6 3 3 4 3 2 3" xfId="39730"/>
    <cellStyle name="40% - Accent6 3 3 4 3 3" xfId="18717"/>
    <cellStyle name="40% - Accent6 3 3 4 3 3 2" xfId="46731"/>
    <cellStyle name="40% - Accent6 3 3 4 3 4" xfId="32727"/>
    <cellStyle name="40% - Accent6 3 3 4 4" xfId="8215"/>
    <cellStyle name="40% - Accent6 3 3 4 4 2" xfId="22219"/>
    <cellStyle name="40% - Accent6 3 3 4 4 2 2" xfId="50233"/>
    <cellStyle name="40% - Accent6 3 3 4 4 3" xfId="36229"/>
    <cellStyle name="40% - Accent6 3 3 4 5" xfId="15216"/>
    <cellStyle name="40% - Accent6 3 3 4 5 2" xfId="43230"/>
    <cellStyle name="40% - Accent6 3 3 4 6" xfId="29226"/>
    <cellStyle name="40% - Accent6 3 3 5" xfId="2082"/>
    <cellStyle name="40% - Accent6 3 3 5 2" xfId="5586"/>
    <cellStyle name="40% - Accent6 3 3 5 2 2" xfId="12593"/>
    <cellStyle name="40% - Accent6 3 3 5 2 2 2" xfId="26597"/>
    <cellStyle name="40% - Accent6 3 3 5 2 2 2 2" xfId="54611"/>
    <cellStyle name="40% - Accent6 3 3 5 2 2 3" xfId="40607"/>
    <cellStyle name="40% - Accent6 3 3 5 2 3" xfId="19594"/>
    <cellStyle name="40% - Accent6 3 3 5 2 3 2" xfId="47608"/>
    <cellStyle name="40% - Accent6 3 3 5 2 4" xfId="33604"/>
    <cellStyle name="40% - Accent6 3 3 5 3" xfId="9092"/>
    <cellStyle name="40% - Accent6 3 3 5 3 2" xfId="23096"/>
    <cellStyle name="40% - Accent6 3 3 5 3 2 2" xfId="51110"/>
    <cellStyle name="40% - Accent6 3 3 5 3 3" xfId="37106"/>
    <cellStyle name="40% - Accent6 3 3 5 4" xfId="16093"/>
    <cellStyle name="40% - Accent6 3 3 5 4 2" xfId="44107"/>
    <cellStyle name="40% - Accent6 3 3 5 5" xfId="30103"/>
    <cellStyle name="40% - Accent6 3 3 6" xfId="3834"/>
    <cellStyle name="40% - Accent6 3 3 6 2" xfId="10841"/>
    <cellStyle name="40% - Accent6 3 3 6 2 2" xfId="24845"/>
    <cellStyle name="40% - Accent6 3 3 6 2 2 2" xfId="52859"/>
    <cellStyle name="40% - Accent6 3 3 6 2 3" xfId="38855"/>
    <cellStyle name="40% - Accent6 3 3 6 3" xfId="17842"/>
    <cellStyle name="40% - Accent6 3 3 6 3 2" xfId="45856"/>
    <cellStyle name="40% - Accent6 3 3 6 4" xfId="31852"/>
    <cellStyle name="40% - Accent6 3 3 7" xfId="7340"/>
    <cellStyle name="40% - Accent6 3 3 7 2" xfId="21344"/>
    <cellStyle name="40% - Accent6 3 3 7 2 2" xfId="49358"/>
    <cellStyle name="40% - Accent6 3 3 7 3" xfId="35354"/>
    <cellStyle name="40% - Accent6 3 3 8" xfId="14341"/>
    <cellStyle name="40% - Accent6 3 3 8 2" xfId="42355"/>
    <cellStyle name="40% - Accent6 3 3 9" xfId="28351"/>
    <cellStyle name="40% - Accent6 3 4" xfId="408"/>
    <cellStyle name="40% - Accent6 3 4 2" xfId="699"/>
    <cellStyle name="40% - Accent6 3 4 2 2" xfId="1577"/>
    <cellStyle name="40% - Accent6 3 4 2 2 2" xfId="3345"/>
    <cellStyle name="40% - Accent6 3 4 2 2 2 2" xfId="6849"/>
    <cellStyle name="40% - Accent6 3 4 2 2 2 2 2" xfId="13856"/>
    <cellStyle name="40% - Accent6 3 4 2 2 2 2 2 2" xfId="27860"/>
    <cellStyle name="40% - Accent6 3 4 2 2 2 2 2 2 2" xfId="55874"/>
    <cellStyle name="40% - Accent6 3 4 2 2 2 2 2 3" xfId="41870"/>
    <cellStyle name="40% - Accent6 3 4 2 2 2 2 3" xfId="20857"/>
    <cellStyle name="40% - Accent6 3 4 2 2 2 2 3 2" xfId="48871"/>
    <cellStyle name="40% - Accent6 3 4 2 2 2 2 4" xfId="34867"/>
    <cellStyle name="40% - Accent6 3 4 2 2 2 3" xfId="10355"/>
    <cellStyle name="40% - Accent6 3 4 2 2 2 3 2" xfId="24359"/>
    <cellStyle name="40% - Accent6 3 4 2 2 2 3 2 2" xfId="52373"/>
    <cellStyle name="40% - Accent6 3 4 2 2 2 3 3" xfId="38369"/>
    <cellStyle name="40% - Accent6 3 4 2 2 2 4" xfId="17356"/>
    <cellStyle name="40% - Accent6 3 4 2 2 2 4 2" xfId="45370"/>
    <cellStyle name="40% - Accent6 3 4 2 2 2 5" xfId="31366"/>
    <cellStyle name="40% - Accent6 3 4 2 2 3" xfId="5097"/>
    <cellStyle name="40% - Accent6 3 4 2 2 3 2" xfId="12104"/>
    <cellStyle name="40% - Accent6 3 4 2 2 3 2 2" xfId="26108"/>
    <cellStyle name="40% - Accent6 3 4 2 2 3 2 2 2" xfId="54122"/>
    <cellStyle name="40% - Accent6 3 4 2 2 3 2 3" xfId="40118"/>
    <cellStyle name="40% - Accent6 3 4 2 2 3 3" xfId="19105"/>
    <cellStyle name="40% - Accent6 3 4 2 2 3 3 2" xfId="47119"/>
    <cellStyle name="40% - Accent6 3 4 2 2 3 4" xfId="33115"/>
    <cellStyle name="40% - Accent6 3 4 2 2 4" xfId="8603"/>
    <cellStyle name="40% - Accent6 3 4 2 2 4 2" xfId="22607"/>
    <cellStyle name="40% - Accent6 3 4 2 2 4 2 2" xfId="50621"/>
    <cellStyle name="40% - Accent6 3 4 2 2 4 3" xfId="36617"/>
    <cellStyle name="40% - Accent6 3 4 2 2 5" xfId="15604"/>
    <cellStyle name="40% - Accent6 3 4 2 2 5 2" xfId="43618"/>
    <cellStyle name="40% - Accent6 3 4 2 2 6" xfId="29614"/>
    <cellStyle name="40% - Accent6 3 4 2 3" xfId="2470"/>
    <cellStyle name="40% - Accent6 3 4 2 3 2" xfId="5974"/>
    <cellStyle name="40% - Accent6 3 4 2 3 2 2" xfId="12981"/>
    <cellStyle name="40% - Accent6 3 4 2 3 2 2 2" xfId="26985"/>
    <cellStyle name="40% - Accent6 3 4 2 3 2 2 2 2" xfId="54999"/>
    <cellStyle name="40% - Accent6 3 4 2 3 2 2 3" xfId="40995"/>
    <cellStyle name="40% - Accent6 3 4 2 3 2 3" xfId="19982"/>
    <cellStyle name="40% - Accent6 3 4 2 3 2 3 2" xfId="47996"/>
    <cellStyle name="40% - Accent6 3 4 2 3 2 4" xfId="33992"/>
    <cellStyle name="40% - Accent6 3 4 2 3 3" xfId="9480"/>
    <cellStyle name="40% - Accent6 3 4 2 3 3 2" xfId="23484"/>
    <cellStyle name="40% - Accent6 3 4 2 3 3 2 2" xfId="51498"/>
    <cellStyle name="40% - Accent6 3 4 2 3 3 3" xfId="37494"/>
    <cellStyle name="40% - Accent6 3 4 2 3 4" xfId="16481"/>
    <cellStyle name="40% - Accent6 3 4 2 3 4 2" xfId="44495"/>
    <cellStyle name="40% - Accent6 3 4 2 3 5" xfId="30491"/>
    <cellStyle name="40% - Accent6 3 4 2 4" xfId="4222"/>
    <cellStyle name="40% - Accent6 3 4 2 4 2" xfId="11229"/>
    <cellStyle name="40% - Accent6 3 4 2 4 2 2" xfId="25233"/>
    <cellStyle name="40% - Accent6 3 4 2 4 2 2 2" xfId="53247"/>
    <cellStyle name="40% - Accent6 3 4 2 4 2 3" xfId="39243"/>
    <cellStyle name="40% - Accent6 3 4 2 4 3" xfId="18230"/>
    <cellStyle name="40% - Accent6 3 4 2 4 3 2" xfId="46244"/>
    <cellStyle name="40% - Accent6 3 4 2 4 4" xfId="32240"/>
    <cellStyle name="40% - Accent6 3 4 2 5" xfId="7728"/>
    <cellStyle name="40% - Accent6 3 4 2 5 2" xfId="21732"/>
    <cellStyle name="40% - Accent6 3 4 2 5 2 2" xfId="49746"/>
    <cellStyle name="40% - Accent6 3 4 2 5 3" xfId="35742"/>
    <cellStyle name="40% - Accent6 3 4 2 6" xfId="14729"/>
    <cellStyle name="40% - Accent6 3 4 2 6 2" xfId="42743"/>
    <cellStyle name="40% - Accent6 3 4 2 7" xfId="28739"/>
    <cellStyle name="40% - Accent6 3 4 3" xfId="990"/>
    <cellStyle name="40% - Accent6 3 4 3 2" xfId="1868"/>
    <cellStyle name="40% - Accent6 3 4 3 2 2" xfId="3636"/>
    <cellStyle name="40% - Accent6 3 4 3 2 2 2" xfId="7140"/>
    <cellStyle name="40% - Accent6 3 4 3 2 2 2 2" xfId="14147"/>
    <cellStyle name="40% - Accent6 3 4 3 2 2 2 2 2" xfId="28151"/>
    <cellStyle name="40% - Accent6 3 4 3 2 2 2 2 2 2" xfId="56165"/>
    <cellStyle name="40% - Accent6 3 4 3 2 2 2 2 3" xfId="42161"/>
    <cellStyle name="40% - Accent6 3 4 3 2 2 2 3" xfId="21148"/>
    <cellStyle name="40% - Accent6 3 4 3 2 2 2 3 2" xfId="49162"/>
    <cellStyle name="40% - Accent6 3 4 3 2 2 2 4" xfId="35158"/>
    <cellStyle name="40% - Accent6 3 4 3 2 2 3" xfId="10646"/>
    <cellStyle name="40% - Accent6 3 4 3 2 2 3 2" xfId="24650"/>
    <cellStyle name="40% - Accent6 3 4 3 2 2 3 2 2" xfId="52664"/>
    <cellStyle name="40% - Accent6 3 4 3 2 2 3 3" xfId="38660"/>
    <cellStyle name="40% - Accent6 3 4 3 2 2 4" xfId="17647"/>
    <cellStyle name="40% - Accent6 3 4 3 2 2 4 2" xfId="45661"/>
    <cellStyle name="40% - Accent6 3 4 3 2 2 5" xfId="31657"/>
    <cellStyle name="40% - Accent6 3 4 3 2 3" xfId="5388"/>
    <cellStyle name="40% - Accent6 3 4 3 2 3 2" xfId="12395"/>
    <cellStyle name="40% - Accent6 3 4 3 2 3 2 2" xfId="26399"/>
    <cellStyle name="40% - Accent6 3 4 3 2 3 2 2 2" xfId="54413"/>
    <cellStyle name="40% - Accent6 3 4 3 2 3 2 3" xfId="40409"/>
    <cellStyle name="40% - Accent6 3 4 3 2 3 3" xfId="19396"/>
    <cellStyle name="40% - Accent6 3 4 3 2 3 3 2" xfId="47410"/>
    <cellStyle name="40% - Accent6 3 4 3 2 3 4" xfId="33406"/>
    <cellStyle name="40% - Accent6 3 4 3 2 4" xfId="8894"/>
    <cellStyle name="40% - Accent6 3 4 3 2 4 2" xfId="22898"/>
    <cellStyle name="40% - Accent6 3 4 3 2 4 2 2" xfId="50912"/>
    <cellStyle name="40% - Accent6 3 4 3 2 4 3" xfId="36908"/>
    <cellStyle name="40% - Accent6 3 4 3 2 5" xfId="15895"/>
    <cellStyle name="40% - Accent6 3 4 3 2 5 2" xfId="43909"/>
    <cellStyle name="40% - Accent6 3 4 3 2 6" xfId="29905"/>
    <cellStyle name="40% - Accent6 3 4 3 3" xfId="2761"/>
    <cellStyle name="40% - Accent6 3 4 3 3 2" xfId="6265"/>
    <cellStyle name="40% - Accent6 3 4 3 3 2 2" xfId="13272"/>
    <cellStyle name="40% - Accent6 3 4 3 3 2 2 2" xfId="27276"/>
    <cellStyle name="40% - Accent6 3 4 3 3 2 2 2 2" xfId="55290"/>
    <cellStyle name="40% - Accent6 3 4 3 3 2 2 3" xfId="41286"/>
    <cellStyle name="40% - Accent6 3 4 3 3 2 3" xfId="20273"/>
    <cellStyle name="40% - Accent6 3 4 3 3 2 3 2" xfId="48287"/>
    <cellStyle name="40% - Accent6 3 4 3 3 2 4" xfId="34283"/>
    <cellStyle name="40% - Accent6 3 4 3 3 3" xfId="9771"/>
    <cellStyle name="40% - Accent6 3 4 3 3 3 2" xfId="23775"/>
    <cellStyle name="40% - Accent6 3 4 3 3 3 2 2" xfId="51789"/>
    <cellStyle name="40% - Accent6 3 4 3 3 3 3" xfId="37785"/>
    <cellStyle name="40% - Accent6 3 4 3 3 4" xfId="16772"/>
    <cellStyle name="40% - Accent6 3 4 3 3 4 2" xfId="44786"/>
    <cellStyle name="40% - Accent6 3 4 3 3 5" xfId="30782"/>
    <cellStyle name="40% - Accent6 3 4 3 4" xfId="4513"/>
    <cellStyle name="40% - Accent6 3 4 3 4 2" xfId="11520"/>
    <cellStyle name="40% - Accent6 3 4 3 4 2 2" xfId="25524"/>
    <cellStyle name="40% - Accent6 3 4 3 4 2 2 2" xfId="53538"/>
    <cellStyle name="40% - Accent6 3 4 3 4 2 3" xfId="39534"/>
    <cellStyle name="40% - Accent6 3 4 3 4 3" xfId="18521"/>
    <cellStyle name="40% - Accent6 3 4 3 4 3 2" xfId="46535"/>
    <cellStyle name="40% - Accent6 3 4 3 4 4" xfId="32531"/>
    <cellStyle name="40% - Accent6 3 4 3 5" xfId="8019"/>
    <cellStyle name="40% - Accent6 3 4 3 5 2" xfId="22023"/>
    <cellStyle name="40% - Accent6 3 4 3 5 2 2" xfId="50037"/>
    <cellStyle name="40% - Accent6 3 4 3 5 3" xfId="36033"/>
    <cellStyle name="40% - Accent6 3 4 3 6" xfId="15020"/>
    <cellStyle name="40% - Accent6 3 4 3 6 2" xfId="43034"/>
    <cellStyle name="40% - Accent6 3 4 3 7" xfId="29030"/>
    <cellStyle name="40% - Accent6 3 4 4" xfId="1286"/>
    <cellStyle name="40% - Accent6 3 4 4 2" xfId="3054"/>
    <cellStyle name="40% - Accent6 3 4 4 2 2" xfId="6558"/>
    <cellStyle name="40% - Accent6 3 4 4 2 2 2" xfId="13565"/>
    <cellStyle name="40% - Accent6 3 4 4 2 2 2 2" xfId="27569"/>
    <cellStyle name="40% - Accent6 3 4 4 2 2 2 2 2" xfId="55583"/>
    <cellStyle name="40% - Accent6 3 4 4 2 2 2 3" xfId="41579"/>
    <cellStyle name="40% - Accent6 3 4 4 2 2 3" xfId="20566"/>
    <cellStyle name="40% - Accent6 3 4 4 2 2 3 2" xfId="48580"/>
    <cellStyle name="40% - Accent6 3 4 4 2 2 4" xfId="34576"/>
    <cellStyle name="40% - Accent6 3 4 4 2 3" xfId="10064"/>
    <cellStyle name="40% - Accent6 3 4 4 2 3 2" xfId="24068"/>
    <cellStyle name="40% - Accent6 3 4 4 2 3 2 2" xfId="52082"/>
    <cellStyle name="40% - Accent6 3 4 4 2 3 3" xfId="38078"/>
    <cellStyle name="40% - Accent6 3 4 4 2 4" xfId="17065"/>
    <cellStyle name="40% - Accent6 3 4 4 2 4 2" xfId="45079"/>
    <cellStyle name="40% - Accent6 3 4 4 2 5" xfId="31075"/>
    <cellStyle name="40% - Accent6 3 4 4 3" xfId="4806"/>
    <cellStyle name="40% - Accent6 3 4 4 3 2" xfId="11813"/>
    <cellStyle name="40% - Accent6 3 4 4 3 2 2" xfId="25817"/>
    <cellStyle name="40% - Accent6 3 4 4 3 2 2 2" xfId="53831"/>
    <cellStyle name="40% - Accent6 3 4 4 3 2 3" xfId="39827"/>
    <cellStyle name="40% - Accent6 3 4 4 3 3" xfId="18814"/>
    <cellStyle name="40% - Accent6 3 4 4 3 3 2" xfId="46828"/>
    <cellStyle name="40% - Accent6 3 4 4 3 4" xfId="32824"/>
    <cellStyle name="40% - Accent6 3 4 4 4" xfId="8312"/>
    <cellStyle name="40% - Accent6 3 4 4 4 2" xfId="22316"/>
    <cellStyle name="40% - Accent6 3 4 4 4 2 2" xfId="50330"/>
    <cellStyle name="40% - Accent6 3 4 4 4 3" xfId="36326"/>
    <cellStyle name="40% - Accent6 3 4 4 5" xfId="15313"/>
    <cellStyle name="40% - Accent6 3 4 4 5 2" xfId="43327"/>
    <cellStyle name="40% - Accent6 3 4 4 6" xfId="29323"/>
    <cellStyle name="40% - Accent6 3 4 5" xfId="2179"/>
    <cellStyle name="40% - Accent6 3 4 5 2" xfId="5683"/>
    <cellStyle name="40% - Accent6 3 4 5 2 2" xfId="12690"/>
    <cellStyle name="40% - Accent6 3 4 5 2 2 2" xfId="26694"/>
    <cellStyle name="40% - Accent6 3 4 5 2 2 2 2" xfId="54708"/>
    <cellStyle name="40% - Accent6 3 4 5 2 2 3" xfId="40704"/>
    <cellStyle name="40% - Accent6 3 4 5 2 3" xfId="19691"/>
    <cellStyle name="40% - Accent6 3 4 5 2 3 2" xfId="47705"/>
    <cellStyle name="40% - Accent6 3 4 5 2 4" xfId="33701"/>
    <cellStyle name="40% - Accent6 3 4 5 3" xfId="9189"/>
    <cellStyle name="40% - Accent6 3 4 5 3 2" xfId="23193"/>
    <cellStyle name="40% - Accent6 3 4 5 3 2 2" xfId="51207"/>
    <cellStyle name="40% - Accent6 3 4 5 3 3" xfId="37203"/>
    <cellStyle name="40% - Accent6 3 4 5 4" xfId="16190"/>
    <cellStyle name="40% - Accent6 3 4 5 4 2" xfId="44204"/>
    <cellStyle name="40% - Accent6 3 4 5 5" xfId="30200"/>
    <cellStyle name="40% - Accent6 3 4 6" xfId="3931"/>
    <cellStyle name="40% - Accent6 3 4 6 2" xfId="10938"/>
    <cellStyle name="40% - Accent6 3 4 6 2 2" xfId="24942"/>
    <cellStyle name="40% - Accent6 3 4 6 2 2 2" xfId="52956"/>
    <cellStyle name="40% - Accent6 3 4 6 2 3" xfId="38952"/>
    <cellStyle name="40% - Accent6 3 4 6 3" xfId="17939"/>
    <cellStyle name="40% - Accent6 3 4 6 3 2" xfId="45953"/>
    <cellStyle name="40% - Accent6 3 4 6 4" xfId="31949"/>
    <cellStyle name="40% - Accent6 3 4 7" xfId="7437"/>
    <cellStyle name="40% - Accent6 3 4 7 2" xfId="21441"/>
    <cellStyle name="40% - Accent6 3 4 7 2 2" xfId="49455"/>
    <cellStyle name="40% - Accent6 3 4 7 3" xfId="35451"/>
    <cellStyle name="40% - Accent6 3 4 8" xfId="14438"/>
    <cellStyle name="40% - Accent6 3 4 8 2" xfId="42452"/>
    <cellStyle name="40% - Accent6 3 4 9" xfId="28448"/>
    <cellStyle name="40% - Accent6 3 5" xfId="505"/>
    <cellStyle name="40% - Accent6 3 5 2" xfId="1383"/>
    <cellStyle name="40% - Accent6 3 5 2 2" xfId="3151"/>
    <cellStyle name="40% - Accent6 3 5 2 2 2" xfId="6655"/>
    <cellStyle name="40% - Accent6 3 5 2 2 2 2" xfId="13662"/>
    <cellStyle name="40% - Accent6 3 5 2 2 2 2 2" xfId="27666"/>
    <cellStyle name="40% - Accent6 3 5 2 2 2 2 2 2" xfId="55680"/>
    <cellStyle name="40% - Accent6 3 5 2 2 2 2 3" xfId="41676"/>
    <cellStyle name="40% - Accent6 3 5 2 2 2 3" xfId="20663"/>
    <cellStyle name="40% - Accent6 3 5 2 2 2 3 2" xfId="48677"/>
    <cellStyle name="40% - Accent6 3 5 2 2 2 4" xfId="34673"/>
    <cellStyle name="40% - Accent6 3 5 2 2 3" xfId="10161"/>
    <cellStyle name="40% - Accent6 3 5 2 2 3 2" xfId="24165"/>
    <cellStyle name="40% - Accent6 3 5 2 2 3 2 2" xfId="52179"/>
    <cellStyle name="40% - Accent6 3 5 2 2 3 3" xfId="38175"/>
    <cellStyle name="40% - Accent6 3 5 2 2 4" xfId="17162"/>
    <cellStyle name="40% - Accent6 3 5 2 2 4 2" xfId="45176"/>
    <cellStyle name="40% - Accent6 3 5 2 2 5" xfId="31172"/>
    <cellStyle name="40% - Accent6 3 5 2 3" xfId="4903"/>
    <cellStyle name="40% - Accent6 3 5 2 3 2" xfId="11910"/>
    <cellStyle name="40% - Accent6 3 5 2 3 2 2" xfId="25914"/>
    <cellStyle name="40% - Accent6 3 5 2 3 2 2 2" xfId="53928"/>
    <cellStyle name="40% - Accent6 3 5 2 3 2 3" xfId="39924"/>
    <cellStyle name="40% - Accent6 3 5 2 3 3" xfId="18911"/>
    <cellStyle name="40% - Accent6 3 5 2 3 3 2" xfId="46925"/>
    <cellStyle name="40% - Accent6 3 5 2 3 4" xfId="32921"/>
    <cellStyle name="40% - Accent6 3 5 2 4" xfId="8409"/>
    <cellStyle name="40% - Accent6 3 5 2 4 2" xfId="22413"/>
    <cellStyle name="40% - Accent6 3 5 2 4 2 2" xfId="50427"/>
    <cellStyle name="40% - Accent6 3 5 2 4 3" xfId="36423"/>
    <cellStyle name="40% - Accent6 3 5 2 5" xfId="15410"/>
    <cellStyle name="40% - Accent6 3 5 2 5 2" xfId="43424"/>
    <cellStyle name="40% - Accent6 3 5 2 6" xfId="29420"/>
    <cellStyle name="40% - Accent6 3 5 3" xfId="2276"/>
    <cellStyle name="40% - Accent6 3 5 3 2" xfId="5780"/>
    <cellStyle name="40% - Accent6 3 5 3 2 2" xfId="12787"/>
    <cellStyle name="40% - Accent6 3 5 3 2 2 2" xfId="26791"/>
    <cellStyle name="40% - Accent6 3 5 3 2 2 2 2" xfId="54805"/>
    <cellStyle name="40% - Accent6 3 5 3 2 2 3" xfId="40801"/>
    <cellStyle name="40% - Accent6 3 5 3 2 3" xfId="19788"/>
    <cellStyle name="40% - Accent6 3 5 3 2 3 2" xfId="47802"/>
    <cellStyle name="40% - Accent6 3 5 3 2 4" xfId="33798"/>
    <cellStyle name="40% - Accent6 3 5 3 3" xfId="9286"/>
    <cellStyle name="40% - Accent6 3 5 3 3 2" xfId="23290"/>
    <cellStyle name="40% - Accent6 3 5 3 3 2 2" xfId="51304"/>
    <cellStyle name="40% - Accent6 3 5 3 3 3" xfId="37300"/>
    <cellStyle name="40% - Accent6 3 5 3 4" xfId="16287"/>
    <cellStyle name="40% - Accent6 3 5 3 4 2" xfId="44301"/>
    <cellStyle name="40% - Accent6 3 5 3 5" xfId="30297"/>
    <cellStyle name="40% - Accent6 3 5 4" xfId="4028"/>
    <cellStyle name="40% - Accent6 3 5 4 2" xfId="11035"/>
    <cellStyle name="40% - Accent6 3 5 4 2 2" xfId="25039"/>
    <cellStyle name="40% - Accent6 3 5 4 2 2 2" xfId="53053"/>
    <cellStyle name="40% - Accent6 3 5 4 2 3" xfId="39049"/>
    <cellStyle name="40% - Accent6 3 5 4 3" xfId="18036"/>
    <cellStyle name="40% - Accent6 3 5 4 3 2" xfId="46050"/>
    <cellStyle name="40% - Accent6 3 5 4 4" xfId="32046"/>
    <cellStyle name="40% - Accent6 3 5 5" xfId="7534"/>
    <cellStyle name="40% - Accent6 3 5 5 2" xfId="21538"/>
    <cellStyle name="40% - Accent6 3 5 5 2 2" xfId="49552"/>
    <cellStyle name="40% - Accent6 3 5 5 3" xfId="35548"/>
    <cellStyle name="40% - Accent6 3 5 6" xfId="14535"/>
    <cellStyle name="40% - Accent6 3 5 6 2" xfId="42549"/>
    <cellStyle name="40% - Accent6 3 5 7" xfId="28545"/>
    <cellStyle name="40% - Accent6 3 6" xfId="796"/>
    <cellStyle name="40% - Accent6 3 6 2" xfId="1674"/>
    <cellStyle name="40% - Accent6 3 6 2 2" xfId="3442"/>
    <cellStyle name="40% - Accent6 3 6 2 2 2" xfId="6946"/>
    <cellStyle name="40% - Accent6 3 6 2 2 2 2" xfId="13953"/>
    <cellStyle name="40% - Accent6 3 6 2 2 2 2 2" xfId="27957"/>
    <cellStyle name="40% - Accent6 3 6 2 2 2 2 2 2" xfId="55971"/>
    <cellStyle name="40% - Accent6 3 6 2 2 2 2 3" xfId="41967"/>
    <cellStyle name="40% - Accent6 3 6 2 2 2 3" xfId="20954"/>
    <cellStyle name="40% - Accent6 3 6 2 2 2 3 2" xfId="48968"/>
    <cellStyle name="40% - Accent6 3 6 2 2 2 4" xfId="34964"/>
    <cellStyle name="40% - Accent6 3 6 2 2 3" xfId="10452"/>
    <cellStyle name="40% - Accent6 3 6 2 2 3 2" xfId="24456"/>
    <cellStyle name="40% - Accent6 3 6 2 2 3 2 2" xfId="52470"/>
    <cellStyle name="40% - Accent6 3 6 2 2 3 3" xfId="38466"/>
    <cellStyle name="40% - Accent6 3 6 2 2 4" xfId="17453"/>
    <cellStyle name="40% - Accent6 3 6 2 2 4 2" xfId="45467"/>
    <cellStyle name="40% - Accent6 3 6 2 2 5" xfId="31463"/>
    <cellStyle name="40% - Accent6 3 6 2 3" xfId="5194"/>
    <cellStyle name="40% - Accent6 3 6 2 3 2" xfId="12201"/>
    <cellStyle name="40% - Accent6 3 6 2 3 2 2" xfId="26205"/>
    <cellStyle name="40% - Accent6 3 6 2 3 2 2 2" xfId="54219"/>
    <cellStyle name="40% - Accent6 3 6 2 3 2 3" xfId="40215"/>
    <cellStyle name="40% - Accent6 3 6 2 3 3" xfId="19202"/>
    <cellStyle name="40% - Accent6 3 6 2 3 3 2" xfId="47216"/>
    <cellStyle name="40% - Accent6 3 6 2 3 4" xfId="33212"/>
    <cellStyle name="40% - Accent6 3 6 2 4" xfId="8700"/>
    <cellStyle name="40% - Accent6 3 6 2 4 2" xfId="22704"/>
    <cellStyle name="40% - Accent6 3 6 2 4 2 2" xfId="50718"/>
    <cellStyle name="40% - Accent6 3 6 2 4 3" xfId="36714"/>
    <cellStyle name="40% - Accent6 3 6 2 5" xfId="15701"/>
    <cellStyle name="40% - Accent6 3 6 2 5 2" xfId="43715"/>
    <cellStyle name="40% - Accent6 3 6 2 6" xfId="29711"/>
    <cellStyle name="40% - Accent6 3 6 3" xfId="2567"/>
    <cellStyle name="40% - Accent6 3 6 3 2" xfId="6071"/>
    <cellStyle name="40% - Accent6 3 6 3 2 2" xfId="13078"/>
    <cellStyle name="40% - Accent6 3 6 3 2 2 2" xfId="27082"/>
    <cellStyle name="40% - Accent6 3 6 3 2 2 2 2" xfId="55096"/>
    <cellStyle name="40% - Accent6 3 6 3 2 2 3" xfId="41092"/>
    <cellStyle name="40% - Accent6 3 6 3 2 3" xfId="20079"/>
    <cellStyle name="40% - Accent6 3 6 3 2 3 2" xfId="48093"/>
    <cellStyle name="40% - Accent6 3 6 3 2 4" xfId="34089"/>
    <cellStyle name="40% - Accent6 3 6 3 3" xfId="9577"/>
    <cellStyle name="40% - Accent6 3 6 3 3 2" xfId="23581"/>
    <cellStyle name="40% - Accent6 3 6 3 3 2 2" xfId="51595"/>
    <cellStyle name="40% - Accent6 3 6 3 3 3" xfId="37591"/>
    <cellStyle name="40% - Accent6 3 6 3 4" xfId="16578"/>
    <cellStyle name="40% - Accent6 3 6 3 4 2" xfId="44592"/>
    <cellStyle name="40% - Accent6 3 6 3 5" xfId="30588"/>
    <cellStyle name="40% - Accent6 3 6 4" xfId="4319"/>
    <cellStyle name="40% - Accent6 3 6 4 2" xfId="11326"/>
    <cellStyle name="40% - Accent6 3 6 4 2 2" xfId="25330"/>
    <cellStyle name="40% - Accent6 3 6 4 2 2 2" xfId="53344"/>
    <cellStyle name="40% - Accent6 3 6 4 2 3" xfId="39340"/>
    <cellStyle name="40% - Accent6 3 6 4 3" xfId="18327"/>
    <cellStyle name="40% - Accent6 3 6 4 3 2" xfId="46341"/>
    <cellStyle name="40% - Accent6 3 6 4 4" xfId="32337"/>
    <cellStyle name="40% - Accent6 3 6 5" xfId="7825"/>
    <cellStyle name="40% - Accent6 3 6 5 2" xfId="21829"/>
    <cellStyle name="40% - Accent6 3 6 5 2 2" xfId="49843"/>
    <cellStyle name="40% - Accent6 3 6 5 3" xfId="35839"/>
    <cellStyle name="40% - Accent6 3 6 6" xfId="14826"/>
    <cellStyle name="40% - Accent6 3 6 6 2" xfId="42840"/>
    <cellStyle name="40% - Accent6 3 6 7" xfId="28836"/>
    <cellStyle name="40% - Accent6 3 7" xfId="1092"/>
    <cellStyle name="40% - Accent6 3 7 2" xfId="2860"/>
    <cellStyle name="40% - Accent6 3 7 2 2" xfId="6364"/>
    <cellStyle name="40% - Accent6 3 7 2 2 2" xfId="13371"/>
    <cellStyle name="40% - Accent6 3 7 2 2 2 2" xfId="27375"/>
    <cellStyle name="40% - Accent6 3 7 2 2 2 2 2" xfId="55389"/>
    <cellStyle name="40% - Accent6 3 7 2 2 2 3" xfId="41385"/>
    <cellStyle name="40% - Accent6 3 7 2 2 3" xfId="20372"/>
    <cellStyle name="40% - Accent6 3 7 2 2 3 2" xfId="48386"/>
    <cellStyle name="40% - Accent6 3 7 2 2 4" xfId="34382"/>
    <cellStyle name="40% - Accent6 3 7 2 3" xfId="9870"/>
    <cellStyle name="40% - Accent6 3 7 2 3 2" xfId="23874"/>
    <cellStyle name="40% - Accent6 3 7 2 3 2 2" xfId="51888"/>
    <cellStyle name="40% - Accent6 3 7 2 3 3" xfId="37884"/>
    <cellStyle name="40% - Accent6 3 7 2 4" xfId="16871"/>
    <cellStyle name="40% - Accent6 3 7 2 4 2" xfId="44885"/>
    <cellStyle name="40% - Accent6 3 7 2 5" xfId="30881"/>
    <cellStyle name="40% - Accent6 3 7 3" xfId="4612"/>
    <cellStyle name="40% - Accent6 3 7 3 2" xfId="11619"/>
    <cellStyle name="40% - Accent6 3 7 3 2 2" xfId="25623"/>
    <cellStyle name="40% - Accent6 3 7 3 2 2 2" xfId="53637"/>
    <cellStyle name="40% - Accent6 3 7 3 2 3" xfId="39633"/>
    <cellStyle name="40% - Accent6 3 7 3 3" xfId="18620"/>
    <cellStyle name="40% - Accent6 3 7 3 3 2" xfId="46634"/>
    <cellStyle name="40% - Accent6 3 7 3 4" xfId="32630"/>
    <cellStyle name="40% - Accent6 3 7 4" xfId="8118"/>
    <cellStyle name="40% - Accent6 3 7 4 2" xfId="22122"/>
    <cellStyle name="40% - Accent6 3 7 4 2 2" xfId="50136"/>
    <cellStyle name="40% - Accent6 3 7 4 3" xfId="36132"/>
    <cellStyle name="40% - Accent6 3 7 5" xfId="15119"/>
    <cellStyle name="40% - Accent6 3 7 5 2" xfId="43133"/>
    <cellStyle name="40% - Accent6 3 7 6" xfId="29129"/>
    <cellStyle name="40% - Accent6 3 8" xfId="1991"/>
    <cellStyle name="40% - Accent6 3 8 2" xfId="5501"/>
    <cellStyle name="40% - Accent6 3 8 2 2" xfId="12508"/>
    <cellStyle name="40% - Accent6 3 8 2 2 2" xfId="26512"/>
    <cellStyle name="40% - Accent6 3 8 2 2 2 2" xfId="54526"/>
    <cellStyle name="40% - Accent6 3 8 2 2 3" xfId="40522"/>
    <cellStyle name="40% - Accent6 3 8 2 3" xfId="19509"/>
    <cellStyle name="40% - Accent6 3 8 2 3 2" xfId="47523"/>
    <cellStyle name="40% - Accent6 3 8 2 4" xfId="33519"/>
    <cellStyle name="40% - Accent6 3 8 3" xfId="9007"/>
    <cellStyle name="40% - Accent6 3 8 3 2" xfId="23011"/>
    <cellStyle name="40% - Accent6 3 8 3 2 2" xfId="51025"/>
    <cellStyle name="40% - Accent6 3 8 3 3" xfId="37021"/>
    <cellStyle name="40% - Accent6 3 8 4" xfId="16008"/>
    <cellStyle name="40% - Accent6 3 8 4 2" xfId="44022"/>
    <cellStyle name="40% - Accent6 3 8 5" xfId="30018"/>
    <cellStyle name="40% - Accent6 3 9" xfId="3737"/>
    <cellStyle name="40% - Accent6 3 9 2" xfId="10744"/>
    <cellStyle name="40% - Accent6 3 9 2 2" xfId="24748"/>
    <cellStyle name="40% - Accent6 3 9 2 2 2" xfId="52762"/>
    <cellStyle name="40% - Accent6 3 9 2 3" xfId="38758"/>
    <cellStyle name="40% - Accent6 3 9 3" xfId="17745"/>
    <cellStyle name="40% - Accent6 3 9 3 2" xfId="45759"/>
    <cellStyle name="40% - Accent6 3 9 4" xfId="31755"/>
    <cellStyle name="40% - Accent6 4" xfId="213"/>
    <cellStyle name="40% - Accent6 4 10" xfId="14277"/>
    <cellStyle name="40% - Accent6 4 10 2" xfId="42291"/>
    <cellStyle name="40% - Accent6 4 11" xfId="28287"/>
    <cellStyle name="40% - Accent6 4 2" xfId="342"/>
    <cellStyle name="40% - Accent6 4 2 2" xfId="635"/>
    <cellStyle name="40% - Accent6 4 2 2 2" xfId="1513"/>
    <cellStyle name="40% - Accent6 4 2 2 2 2" xfId="3281"/>
    <cellStyle name="40% - Accent6 4 2 2 2 2 2" xfId="6785"/>
    <cellStyle name="40% - Accent6 4 2 2 2 2 2 2" xfId="13792"/>
    <cellStyle name="40% - Accent6 4 2 2 2 2 2 2 2" xfId="27796"/>
    <cellStyle name="40% - Accent6 4 2 2 2 2 2 2 2 2" xfId="55810"/>
    <cellStyle name="40% - Accent6 4 2 2 2 2 2 2 3" xfId="41806"/>
    <cellStyle name="40% - Accent6 4 2 2 2 2 2 3" xfId="20793"/>
    <cellStyle name="40% - Accent6 4 2 2 2 2 2 3 2" xfId="48807"/>
    <cellStyle name="40% - Accent6 4 2 2 2 2 2 4" xfId="34803"/>
    <cellStyle name="40% - Accent6 4 2 2 2 2 3" xfId="10291"/>
    <cellStyle name="40% - Accent6 4 2 2 2 2 3 2" xfId="24295"/>
    <cellStyle name="40% - Accent6 4 2 2 2 2 3 2 2" xfId="52309"/>
    <cellStyle name="40% - Accent6 4 2 2 2 2 3 3" xfId="38305"/>
    <cellStyle name="40% - Accent6 4 2 2 2 2 4" xfId="17292"/>
    <cellStyle name="40% - Accent6 4 2 2 2 2 4 2" xfId="45306"/>
    <cellStyle name="40% - Accent6 4 2 2 2 2 5" xfId="31302"/>
    <cellStyle name="40% - Accent6 4 2 2 2 3" xfId="5033"/>
    <cellStyle name="40% - Accent6 4 2 2 2 3 2" xfId="12040"/>
    <cellStyle name="40% - Accent6 4 2 2 2 3 2 2" xfId="26044"/>
    <cellStyle name="40% - Accent6 4 2 2 2 3 2 2 2" xfId="54058"/>
    <cellStyle name="40% - Accent6 4 2 2 2 3 2 3" xfId="40054"/>
    <cellStyle name="40% - Accent6 4 2 2 2 3 3" xfId="19041"/>
    <cellStyle name="40% - Accent6 4 2 2 2 3 3 2" xfId="47055"/>
    <cellStyle name="40% - Accent6 4 2 2 2 3 4" xfId="33051"/>
    <cellStyle name="40% - Accent6 4 2 2 2 4" xfId="8539"/>
    <cellStyle name="40% - Accent6 4 2 2 2 4 2" xfId="22543"/>
    <cellStyle name="40% - Accent6 4 2 2 2 4 2 2" xfId="50557"/>
    <cellStyle name="40% - Accent6 4 2 2 2 4 3" xfId="36553"/>
    <cellStyle name="40% - Accent6 4 2 2 2 5" xfId="15540"/>
    <cellStyle name="40% - Accent6 4 2 2 2 5 2" xfId="43554"/>
    <cellStyle name="40% - Accent6 4 2 2 2 6" xfId="29550"/>
    <cellStyle name="40% - Accent6 4 2 2 3" xfId="2406"/>
    <cellStyle name="40% - Accent6 4 2 2 3 2" xfId="5910"/>
    <cellStyle name="40% - Accent6 4 2 2 3 2 2" xfId="12917"/>
    <cellStyle name="40% - Accent6 4 2 2 3 2 2 2" xfId="26921"/>
    <cellStyle name="40% - Accent6 4 2 2 3 2 2 2 2" xfId="54935"/>
    <cellStyle name="40% - Accent6 4 2 2 3 2 2 3" xfId="40931"/>
    <cellStyle name="40% - Accent6 4 2 2 3 2 3" xfId="19918"/>
    <cellStyle name="40% - Accent6 4 2 2 3 2 3 2" xfId="47932"/>
    <cellStyle name="40% - Accent6 4 2 2 3 2 4" xfId="33928"/>
    <cellStyle name="40% - Accent6 4 2 2 3 3" xfId="9416"/>
    <cellStyle name="40% - Accent6 4 2 2 3 3 2" xfId="23420"/>
    <cellStyle name="40% - Accent6 4 2 2 3 3 2 2" xfId="51434"/>
    <cellStyle name="40% - Accent6 4 2 2 3 3 3" xfId="37430"/>
    <cellStyle name="40% - Accent6 4 2 2 3 4" xfId="16417"/>
    <cellStyle name="40% - Accent6 4 2 2 3 4 2" xfId="44431"/>
    <cellStyle name="40% - Accent6 4 2 2 3 5" xfId="30427"/>
    <cellStyle name="40% - Accent6 4 2 2 4" xfId="4158"/>
    <cellStyle name="40% - Accent6 4 2 2 4 2" xfId="11165"/>
    <cellStyle name="40% - Accent6 4 2 2 4 2 2" xfId="25169"/>
    <cellStyle name="40% - Accent6 4 2 2 4 2 2 2" xfId="53183"/>
    <cellStyle name="40% - Accent6 4 2 2 4 2 3" xfId="39179"/>
    <cellStyle name="40% - Accent6 4 2 2 4 3" xfId="18166"/>
    <cellStyle name="40% - Accent6 4 2 2 4 3 2" xfId="46180"/>
    <cellStyle name="40% - Accent6 4 2 2 4 4" xfId="32176"/>
    <cellStyle name="40% - Accent6 4 2 2 5" xfId="7664"/>
    <cellStyle name="40% - Accent6 4 2 2 5 2" xfId="21668"/>
    <cellStyle name="40% - Accent6 4 2 2 5 2 2" xfId="49682"/>
    <cellStyle name="40% - Accent6 4 2 2 5 3" xfId="35678"/>
    <cellStyle name="40% - Accent6 4 2 2 6" xfId="14665"/>
    <cellStyle name="40% - Accent6 4 2 2 6 2" xfId="42679"/>
    <cellStyle name="40% - Accent6 4 2 2 7" xfId="28675"/>
    <cellStyle name="40% - Accent6 4 2 3" xfId="926"/>
    <cellStyle name="40% - Accent6 4 2 3 2" xfId="1804"/>
    <cellStyle name="40% - Accent6 4 2 3 2 2" xfId="3572"/>
    <cellStyle name="40% - Accent6 4 2 3 2 2 2" xfId="7076"/>
    <cellStyle name="40% - Accent6 4 2 3 2 2 2 2" xfId="14083"/>
    <cellStyle name="40% - Accent6 4 2 3 2 2 2 2 2" xfId="28087"/>
    <cellStyle name="40% - Accent6 4 2 3 2 2 2 2 2 2" xfId="56101"/>
    <cellStyle name="40% - Accent6 4 2 3 2 2 2 2 3" xfId="42097"/>
    <cellStyle name="40% - Accent6 4 2 3 2 2 2 3" xfId="21084"/>
    <cellStyle name="40% - Accent6 4 2 3 2 2 2 3 2" xfId="49098"/>
    <cellStyle name="40% - Accent6 4 2 3 2 2 2 4" xfId="35094"/>
    <cellStyle name="40% - Accent6 4 2 3 2 2 3" xfId="10582"/>
    <cellStyle name="40% - Accent6 4 2 3 2 2 3 2" xfId="24586"/>
    <cellStyle name="40% - Accent6 4 2 3 2 2 3 2 2" xfId="52600"/>
    <cellStyle name="40% - Accent6 4 2 3 2 2 3 3" xfId="38596"/>
    <cellStyle name="40% - Accent6 4 2 3 2 2 4" xfId="17583"/>
    <cellStyle name="40% - Accent6 4 2 3 2 2 4 2" xfId="45597"/>
    <cellStyle name="40% - Accent6 4 2 3 2 2 5" xfId="31593"/>
    <cellStyle name="40% - Accent6 4 2 3 2 3" xfId="5324"/>
    <cellStyle name="40% - Accent6 4 2 3 2 3 2" xfId="12331"/>
    <cellStyle name="40% - Accent6 4 2 3 2 3 2 2" xfId="26335"/>
    <cellStyle name="40% - Accent6 4 2 3 2 3 2 2 2" xfId="54349"/>
    <cellStyle name="40% - Accent6 4 2 3 2 3 2 3" xfId="40345"/>
    <cellStyle name="40% - Accent6 4 2 3 2 3 3" xfId="19332"/>
    <cellStyle name="40% - Accent6 4 2 3 2 3 3 2" xfId="47346"/>
    <cellStyle name="40% - Accent6 4 2 3 2 3 4" xfId="33342"/>
    <cellStyle name="40% - Accent6 4 2 3 2 4" xfId="8830"/>
    <cellStyle name="40% - Accent6 4 2 3 2 4 2" xfId="22834"/>
    <cellStyle name="40% - Accent6 4 2 3 2 4 2 2" xfId="50848"/>
    <cellStyle name="40% - Accent6 4 2 3 2 4 3" xfId="36844"/>
    <cellStyle name="40% - Accent6 4 2 3 2 5" xfId="15831"/>
    <cellStyle name="40% - Accent6 4 2 3 2 5 2" xfId="43845"/>
    <cellStyle name="40% - Accent6 4 2 3 2 6" xfId="29841"/>
    <cellStyle name="40% - Accent6 4 2 3 3" xfId="2697"/>
    <cellStyle name="40% - Accent6 4 2 3 3 2" xfId="6201"/>
    <cellStyle name="40% - Accent6 4 2 3 3 2 2" xfId="13208"/>
    <cellStyle name="40% - Accent6 4 2 3 3 2 2 2" xfId="27212"/>
    <cellStyle name="40% - Accent6 4 2 3 3 2 2 2 2" xfId="55226"/>
    <cellStyle name="40% - Accent6 4 2 3 3 2 2 3" xfId="41222"/>
    <cellStyle name="40% - Accent6 4 2 3 3 2 3" xfId="20209"/>
    <cellStyle name="40% - Accent6 4 2 3 3 2 3 2" xfId="48223"/>
    <cellStyle name="40% - Accent6 4 2 3 3 2 4" xfId="34219"/>
    <cellStyle name="40% - Accent6 4 2 3 3 3" xfId="9707"/>
    <cellStyle name="40% - Accent6 4 2 3 3 3 2" xfId="23711"/>
    <cellStyle name="40% - Accent6 4 2 3 3 3 2 2" xfId="51725"/>
    <cellStyle name="40% - Accent6 4 2 3 3 3 3" xfId="37721"/>
    <cellStyle name="40% - Accent6 4 2 3 3 4" xfId="16708"/>
    <cellStyle name="40% - Accent6 4 2 3 3 4 2" xfId="44722"/>
    <cellStyle name="40% - Accent6 4 2 3 3 5" xfId="30718"/>
    <cellStyle name="40% - Accent6 4 2 3 4" xfId="4449"/>
    <cellStyle name="40% - Accent6 4 2 3 4 2" xfId="11456"/>
    <cellStyle name="40% - Accent6 4 2 3 4 2 2" xfId="25460"/>
    <cellStyle name="40% - Accent6 4 2 3 4 2 2 2" xfId="53474"/>
    <cellStyle name="40% - Accent6 4 2 3 4 2 3" xfId="39470"/>
    <cellStyle name="40% - Accent6 4 2 3 4 3" xfId="18457"/>
    <cellStyle name="40% - Accent6 4 2 3 4 3 2" xfId="46471"/>
    <cellStyle name="40% - Accent6 4 2 3 4 4" xfId="32467"/>
    <cellStyle name="40% - Accent6 4 2 3 5" xfId="7955"/>
    <cellStyle name="40% - Accent6 4 2 3 5 2" xfId="21959"/>
    <cellStyle name="40% - Accent6 4 2 3 5 2 2" xfId="49973"/>
    <cellStyle name="40% - Accent6 4 2 3 5 3" xfId="35969"/>
    <cellStyle name="40% - Accent6 4 2 3 6" xfId="14956"/>
    <cellStyle name="40% - Accent6 4 2 3 6 2" xfId="42970"/>
    <cellStyle name="40% - Accent6 4 2 3 7" xfId="28966"/>
    <cellStyle name="40% - Accent6 4 2 4" xfId="1222"/>
    <cellStyle name="40% - Accent6 4 2 4 2" xfId="2990"/>
    <cellStyle name="40% - Accent6 4 2 4 2 2" xfId="6494"/>
    <cellStyle name="40% - Accent6 4 2 4 2 2 2" xfId="13501"/>
    <cellStyle name="40% - Accent6 4 2 4 2 2 2 2" xfId="27505"/>
    <cellStyle name="40% - Accent6 4 2 4 2 2 2 2 2" xfId="55519"/>
    <cellStyle name="40% - Accent6 4 2 4 2 2 2 3" xfId="41515"/>
    <cellStyle name="40% - Accent6 4 2 4 2 2 3" xfId="20502"/>
    <cellStyle name="40% - Accent6 4 2 4 2 2 3 2" xfId="48516"/>
    <cellStyle name="40% - Accent6 4 2 4 2 2 4" xfId="34512"/>
    <cellStyle name="40% - Accent6 4 2 4 2 3" xfId="10000"/>
    <cellStyle name="40% - Accent6 4 2 4 2 3 2" xfId="24004"/>
    <cellStyle name="40% - Accent6 4 2 4 2 3 2 2" xfId="52018"/>
    <cellStyle name="40% - Accent6 4 2 4 2 3 3" xfId="38014"/>
    <cellStyle name="40% - Accent6 4 2 4 2 4" xfId="17001"/>
    <cellStyle name="40% - Accent6 4 2 4 2 4 2" xfId="45015"/>
    <cellStyle name="40% - Accent6 4 2 4 2 5" xfId="31011"/>
    <cellStyle name="40% - Accent6 4 2 4 3" xfId="4742"/>
    <cellStyle name="40% - Accent6 4 2 4 3 2" xfId="11749"/>
    <cellStyle name="40% - Accent6 4 2 4 3 2 2" xfId="25753"/>
    <cellStyle name="40% - Accent6 4 2 4 3 2 2 2" xfId="53767"/>
    <cellStyle name="40% - Accent6 4 2 4 3 2 3" xfId="39763"/>
    <cellStyle name="40% - Accent6 4 2 4 3 3" xfId="18750"/>
    <cellStyle name="40% - Accent6 4 2 4 3 3 2" xfId="46764"/>
    <cellStyle name="40% - Accent6 4 2 4 3 4" xfId="32760"/>
    <cellStyle name="40% - Accent6 4 2 4 4" xfId="8248"/>
    <cellStyle name="40% - Accent6 4 2 4 4 2" xfId="22252"/>
    <cellStyle name="40% - Accent6 4 2 4 4 2 2" xfId="50266"/>
    <cellStyle name="40% - Accent6 4 2 4 4 3" xfId="36262"/>
    <cellStyle name="40% - Accent6 4 2 4 5" xfId="15249"/>
    <cellStyle name="40% - Accent6 4 2 4 5 2" xfId="43263"/>
    <cellStyle name="40% - Accent6 4 2 4 6" xfId="29259"/>
    <cellStyle name="40% - Accent6 4 2 5" xfId="2115"/>
    <cellStyle name="40% - Accent6 4 2 5 2" xfId="5619"/>
    <cellStyle name="40% - Accent6 4 2 5 2 2" xfId="12626"/>
    <cellStyle name="40% - Accent6 4 2 5 2 2 2" xfId="26630"/>
    <cellStyle name="40% - Accent6 4 2 5 2 2 2 2" xfId="54644"/>
    <cellStyle name="40% - Accent6 4 2 5 2 2 3" xfId="40640"/>
    <cellStyle name="40% - Accent6 4 2 5 2 3" xfId="19627"/>
    <cellStyle name="40% - Accent6 4 2 5 2 3 2" xfId="47641"/>
    <cellStyle name="40% - Accent6 4 2 5 2 4" xfId="33637"/>
    <cellStyle name="40% - Accent6 4 2 5 3" xfId="9125"/>
    <cellStyle name="40% - Accent6 4 2 5 3 2" xfId="23129"/>
    <cellStyle name="40% - Accent6 4 2 5 3 2 2" xfId="51143"/>
    <cellStyle name="40% - Accent6 4 2 5 3 3" xfId="37139"/>
    <cellStyle name="40% - Accent6 4 2 5 4" xfId="16126"/>
    <cellStyle name="40% - Accent6 4 2 5 4 2" xfId="44140"/>
    <cellStyle name="40% - Accent6 4 2 5 5" xfId="30136"/>
    <cellStyle name="40% - Accent6 4 2 6" xfId="3867"/>
    <cellStyle name="40% - Accent6 4 2 6 2" xfId="10874"/>
    <cellStyle name="40% - Accent6 4 2 6 2 2" xfId="24878"/>
    <cellStyle name="40% - Accent6 4 2 6 2 2 2" xfId="52892"/>
    <cellStyle name="40% - Accent6 4 2 6 2 3" xfId="38888"/>
    <cellStyle name="40% - Accent6 4 2 6 3" xfId="17875"/>
    <cellStyle name="40% - Accent6 4 2 6 3 2" xfId="45889"/>
    <cellStyle name="40% - Accent6 4 2 6 4" xfId="31885"/>
    <cellStyle name="40% - Accent6 4 2 7" xfId="7373"/>
    <cellStyle name="40% - Accent6 4 2 7 2" xfId="21377"/>
    <cellStyle name="40% - Accent6 4 2 7 2 2" xfId="49391"/>
    <cellStyle name="40% - Accent6 4 2 7 3" xfId="35387"/>
    <cellStyle name="40% - Accent6 4 2 8" xfId="14374"/>
    <cellStyle name="40% - Accent6 4 2 8 2" xfId="42388"/>
    <cellStyle name="40% - Accent6 4 2 9" xfId="28384"/>
    <cellStyle name="40% - Accent6 4 3" xfId="441"/>
    <cellStyle name="40% - Accent6 4 3 2" xfId="732"/>
    <cellStyle name="40% - Accent6 4 3 2 2" xfId="1610"/>
    <cellStyle name="40% - Accent6 4 3 2 2 2" xfId="3378"/>
    <cellStyle name="40% - Accent6 4 3 2 2 2 2" xfId="6882"/>
    <cellStyle name="40% - Accent6 4 3 2 2 2 2 2" xfId="13889"/>
    <cellStyle name="40% - Accent6 4 3 2 2 2 2 2 2" xfId="27893"/>
    <cellStyle name="40% - Accent6 4 3 2 2 2 2 2 2 2" xfId="55907"/>
    <cellStyle name="40% - Accent6 4 3 2 2 2 2 2 3" xfId="41903"/>
    <cellStyle name="40% - Accent6 4 3 2 2 2 2 3" xfId="20890"/>
    <cellStyle name="40% - Accent6 4 3 2 2 2 2 3 2" xfId="48904"/>
    <cellStyle name="40% - Accent6 4 3 2 2 2 2 4" xfId="34900"/>
    <cellStyle name="40% - Accent6 4 3 2 2 2 3" xfId="10388"/>
    <cellStyle name="40% - Accent6 4 3 2 2 2 3 2" xfId="24392"/>
    <cellStyle name="40% - Accent6 4 3 2 2 2 3 2 2" xfId="52406"/>
    <cellStyle name="40% - Accent6 4 3 2 2 2 3 3" xfId="38402"/>
    <cellStyle name="40% - Accent6 4 3 2 2 2 4" xfId="17389"/>
    <cellStyle name="40% - Accent6 4 3 2 2 2 4 2" xfId="45403"/>
    <cellStyle name="40% - Accent6 4 3 2 2 2 5" xfId="31399"/>
    <cellStyle name="40% - Accent6 4 3 2 2 3" xfId="5130"/>
    <cellStyle name="40% - Accent6 4 3 2 2 3 2" xfId="12137"/>
    <cellStyle name="40% - Accent6 4 3 2 2 3 2 2" xfId="26141"/>
    <cellStyle name="40% - Accent6 4 3 2 2 3 2 2 2" xfId="54155"/>
    <cellStyle name="40% - Accent6 4 3 2 2 3 2 3" xfId="40151"/>
    <cellStyle name="40% - Accent6 4 3 2 2 3 3" xfId="19138"/>
    <cellStyle name="40% - Accent6 4 3 2 2 3 3 2" xfId="47152"/>
    <cellStyle name="40% - Accent6 4 3 2 2 3 4" xfId="33148"/>
    <cellStyle name="40% - Accent6 4 3 2 2 4" xfId="8636"/>
    <cellStyle name="40% - Accent6 4 3 2 2 4 2" xfId="22640"/>
    <cellStyle name="40% - Accent6 4 3 2 2 4 2 2" xfId="50654"/>
    <cellStyle name="40% - Accent6 4 3 2 2 4 3" xfId="36650"/>
    <cellStyle name="40% - Accent6 4 3 2 2 5" xfId="15637"/>
    <cellStyle name="40% - Accent6 4 3 2 2 5 2" xfId="43651"/>
    <cellStyle name="40% - Accent6 4 3 2 2 6" xfId="29647"/>
    <cellStyle name="40% - Accent6 4 3 2 3" xfId="2503"/>
    <cellStyle name="40% - Accent6 4 3 2 3 2" xfId="6007"/>
    <cellStyle name="40% - Accent6 4 3 2 3 2 2" xfId="13014"/>
    <cellStyle name="40% - Accent6 4 3 2 3 2 2 2" xfId="27018"/>
    <cellStyle name="40% - Accent6 4 3 2 3 2 2 2 2" xfId="55032"/>
    <cellStyle name="40% - Accent6 4 3 2 3 2 2 3" xfId="41028"/>
    <cellStyle name="40% - Accent6 4 3 2 3 2 3" xfId="20015"/>
    <cellStyle name="40% - Accent6 4 3 2 3 2 3 2" xfId="48029"/>
    <cellStyle name="40% - Accent6 4 3 2 3 2 4" xfId="34025"/>
    <cellStyle name="40% - Accent6 4 3 2 3 3" xfId="9513"/>
    <cellStyle name="40% - Accent6 4 3 2 3 3 2" xfId="23517"/>
    <cellStyle name="40% - Accent6 4 3 2 3 3 2 2" xfId="51531"/>
    <cellStyle name="40% - Accent6 4 3 2 3 3 3" xfId="37527"/>
    <cellStyle name="40% - Accent6 4 3 2 3 4" xfId="16514"/>
    <cellStyle name="40% - Accent6 4 3 2 3 4 2" xfId="44528"/>
    <cellStyle name="40% - Accent6 4 3 2 3 5" xfId="30524"/>
    <cellStyle name="40% - Accent6 4 3 2 4" xfId="4255"/>
    <cellStyle name="40% - Accent6 4 3 2 4 2" xfId="11262"/>
    <cellStyle name="40% - Accent6 4 3 2 4 2 2" xfId="25266"/>
    <cellStyle name="40% - Accent6 4 3 2 4 2 2 2" xfId="53280"/>
    <cellStyle name="40% - Accent6 4 3 2 4 2 3" xfId="39276"/>
    <cellStyle name="40% - Accent6 4 3 2 4 3" xfId="18263"/>
    <cellStyle name="40% - Accent6 4 3 2 4 3 2" xfId="46277"/>
    <cellStyle name="40% - Accent6 4 3 2 4 4" xfId="32273"/>
    <cellStyle name="40% - Accent6 4 3 2 5" xfId="7761"/>
    <cellStyle name="40% - Accent6 4 3 2 5 2" xfId="21765"/>
    <cellStyle name="40% - Accent6 4 3 2 5 2 2" xfId="49779"/>
    <cellStyle name="40% - Accent6 4 3 2 5 3" xfId="35775"/>
    <cellStyle name="40% - Accent6 4 3 2 6" xfId="14762"/>
    <cellStyle name="40% - Accent6 4 3 2 6 2" xfId="42776"/>
    <cellStyle name="40% - Accent6 4 3 2 7" xfId="28772"/>
    <cellStyle name="40% - Accent6 4 3 3" xfId="1023"/>
    <cellStyle name="40% - Accent6 4 3 3 2" xfId="1901"/>
    <cellStyle name="40% - Accent6 4 3 3 2 2" xfId="3669"/>
    <cellStyle name="40% - Accent6 4 3 3 2 2 2" xfId="7173"/>
    <cellStyle name="40% - Accent6 4 3 3 2 2 2 2" xfId="14180"/>
    <cellStyle name="40% - Accent6 4 3 3 2 2 2 2 2" xfId="28184"/>
    <cellStyle name="40% - Accent6 4 3 3 2 2 2 2 2 2" xfId="56198"/>
    <cellStyle name="40% - Accent6 4 3 3 2 2 2 2 3" xfId="42194"/>
    <cellStyle name="40% - Accent6 4 3 3 2 2 2 3" xfId="21181"/>
    <cellStyle name="40% - Accent6 4 3 3 2 2 2 3 2" xfId="49195"/>
    <cellStyle name="40% - Accent6 4 3 3 2 2 2 4" xfId="35191"/>
    <cellStyle name="40% - Accent6 4 3 3 2 2 3" xfId="10679"/>
    <cellStyle name="40% - Accent6 4 3 3 2 2 3 2" xfId="24683"/>
    <cellStyle name="40% - Accent6 4 3 3 2 2 3 2 2" xfId="52697"/>
    <cellStyle name="40% - Accent6 4 3 3 2 2 3 3" xfId="38693"/>
    <cellStyle name="40% - Accent6 4 3 3 2 2 4" xfId="17680"/>
    <cellStyle name="40% - Accent6 4 3 3 2 2 4 2" xfId="45694"/>
    <cellStyle name="40% - Accent6 4 3 3 2 2 5" xfId="31690"/>
    <cellStyle name="40% - Accent6 4 3 3 2 3" xfId="5421"/>
    <cellStyle name="40% - Accent6 4 3 3 2 3 2" xfId="12428"/>
    <cellStyle name="40% - Accent6 4 3 3 2 3 2 2" xfId="26432"/>
    <cellStyle name="40% - Accent6 4 3 3 2 3 2 2 2" xfId="54446"/>
    <cellStyle name="40% - Accent6 4 3 3 2 3 2 3" xfId="40442"/>
    <cellStyle name="40% - Accent6 4 3 3 2 3 3" xfId="19429"/>
    <cellStyle name="40% - Accent6 4 3 3 2 3 3 2" xfId="47443"/>
    <cellStyle name="40% - Accent6 4 3 3 2 3 4" xfId="33439"/>
    <cellStyle name="40% - Accent6 4 3 3 2 4" xfId="8927"/>
    <cellStyle name="40% - Accent6 4 3 3 2 4 2" xfId="22931"/>
    <cellStyle name="40% - Accent6 4 3 3 2 4 2 2" xfId="50945"/>
    <cellStyle name="40% - Accent6 4 3 3 2 4 3" xfId="36941"/>
    <cellStyle name="40% - Accent6 4 3 3 2 5" xfId="15928"/>
    <cellStyle name="40% - Accent6 4 3 3 2 5 2" xfId="43942"/>
    <cellStyle name="40% - Accent6 4 3 3 2 6" xfId="29938"/>
    <cellStyle name="40% - Accent6 4 3 3 3" xfId="2794"/>
    <cellStyle name="40% - Accent6 4 3 3 3 2" xfId="6298"/>
    <cellStyle name="40% - Accent6 4 3 3 3 2 2" xfId="13305"/>
    <cellStyle name="40% - Accent6 4 3 3 3 2 2 2" xfId="27309"/>
    <cellStyle name="40% - Accent6 4 3 3 3 2 2 2 2" xfId="55323"/>
    <cellStyle name="40% - Accent6 4 3 3 3 2 2 3" xfId="41319"/>
    <cellStyle name="40% - Accent6 4 3 3 3 2 3" xfId="20306"/>
    <cellStyle name="40% - Accent6 4 3 3 3 2 3 2" xfId="48320"/>
    <cellStyle name="40% - Accent6 4 3 3 3 2 4" xfId="34316"/>
    <cellStyle name="40% - Accent6 4 3 3 3 3" xfId="9804"/>
    <cellStyle name="40% - Accent6 4 3 3 3 3 2" xfId="23808"/>
    <cellStyle name="40% - Accent6 4 3 3 3 3 2 2" xfId="51822"/>
    <cellStyle name="40% - Accent6 4 3 3 3 3 3" xfId="37818"/>
    <cellStyle name="40% - Accent6 4 3 3 3 4" xfId="16805"/>
    <cellStyle name="40% - Accent6 4 3 3 3 4 2" xfId="44819"/>
    <cellStyle name="40% - Accent6 4 3 3 3 5" xfId="30815"/>
    <cellStyle name="40% - Accent6 4 3 3 4" xfId="4546"/>
    <cellStyle name="40% - Accent6 4 3 3 4 2" xfId="11553"/>
    <cellStyle name="40% - Accent6 4 3 3 4 2 2" xfId="25557"/>
    <cellStyle name="40% - Accent6 4 3 3 4 2 2 2" xfId="53571"/>
    <cellStyle name="40% - Accent6 4 3 3 4 2 3" xfId="39567"/>
    <cellStyle name="40% - Accent6 4 3 3 4 3" xfId="18554"/>
    <cellStyle name="40% - Accent6 4 3 3 4 3 2" xfId="46568"/>
    <cellStyle name="40% - Accent6 4 3 3 4 4" xfId="32564"/>
    <cellStyle name="40% - Accent6 4 3 3 5" xfId="8052"/>
    <cellStyle name="40% - Accent6 4 3 3 5 2" xfId="22056"/>
    <cellStyle name="40% - Accent6 4 3 3 5 2 2" xfId="50070"/>
    <cellStyle name="40% - Accent6 4 3 3 5 3" xfId="36066"/>
    <cellStyle name="40% - Accent6 4 3 3 6" xfId="15053"/>
    <cellStyle name="40% - Accent6 4 3 3 6 2" xfId="43067"/>
    <cellStyle name="40% - Accent6 4 3 3 7" xfId="29063"/>
    <cellStyle name="40% - Accent6 4 3 4" xfId="1319"/>
    <cellStyle name="40% - Accent6 4 3 4 2" xfId="3087"/>
    <cellStyle name="40% - Accent6 4 3 4 2 2" xfId="6591"/>
    <cellStyle name="40% - Accent6 4 3 4 2 2 2" xfId="13598"/>
    <cellStyle name="40% - Accent6 4 3 4 2 2 2 2" xfId="27602"/>
    <cellStyle name="40% - Accent6 4 3 4 2 2 2 2 2" xfId="55616"/>
    <cellStyle name="40% - Accent6 4 3 4 2 2 2 3" xfId="41612"/>
    <cellStyle name="40% - Accent6 4 3 4 2 2 3" xfId="20599"/>
    <cellStyle name="40% - Accent6 4 3 4 2 2 3 2" xfId="48613"/>
    <cellStyle name="40% - Accent6 4 3 4 2 2 4" xfId="34609"/>
    <cellStyle name="40% - Accent6 4 3 4 2 3" xfId="10097"/>
    <cellStyle name="40% - Accent6 4 3 4 2 3 2" xfId="24101"/>
    <cellStyle name="40% - Accent6 4 3 4 2 3 2 2" xfId="52115"/>
    <cellStyle name="40% - Accent6 4 3 4 2 3 3" xfId="38111"/>
    <cellStyle name="40% - Accent6 4 3 4 2 4" xfId="17098"/>
    <cellStyle name="40% - Accent6 4 3 4 2 4 2" xfId="45112"/>
    <cellStyle name="40% - Accent6 4 3 4 2 5" xfId="31108"/>
    <cellStyle name="40% - Accent6 4 3 4 3" xfId="4839"/>
    <cellStyle name="40% - Accent6 4 3 4 3 2" xfId="11846"/>
    <cellStyle name="40% - Accent6 4 3 4 3 2 2" xfId="25850"/>
    <cellStyle name="40% - Accent6 4 3 4 3 2 2 2" xfId="53864"/>
    <cellStyle name="40% - Accent6 4 3 4 3 2 3" xfId="39860"/>
    <cellStyle name="40% - Accent6 4 3 4 3 3" xfId="18847"/>
    <cellStyle name="40% - Accent6 4 3 4 3 3 2" xfId="46861"/>
    <cellStyle name="40% - Accent6 4 3 4 3 4" xfId="32857"/>
    <cellStyle name="40% - Accent6 4 3 4 4" xfId="8345"/>
    <cellStyle name="40% - Accent6 4 3 4 4 2" xfId="22349"/>
    <cellStyle name="40% - Accent6 4 3 4 4 2 2" xfId="50363"/>
    <cellStyle name="40% - Accent6 4 3 4 4 3" xfId="36359"/>
    <cellStyle name="40% - Accent6 4 3 4 5" xfId="15346"/>
    <cellStyle name="40% - Accent6 4 3 4 5 2" xfId="43360"/>
    <cellStyle name="40% - Accent6 4 3 4 6" xfId="29356"/>
    <cellStyle name="40% - Accent6 4 3 5" xfId="2212"/>
    <cellStyle name="40% - Accent6 4 3 5 2" xfId="5716"/>
    <cellStyle name="40% - Accent6 4 3 5 2 2" xfId="12723"/>
    <cellStyle name="40% - Accent6 4 3 5 2 2 2" xfId="26727"/>
    <cellStyle name="40% - Accent6 4 3 5 2 2 2 2" xfId="54741"/>
    <cellStyle name="40% - Accent6 4 3 5 2 2 3" xfId="40737"/>
    <cellStyle name="40% - Accent6 4 3 5 2 3" xfId="19724"/>
    <cellStyle name="40% - Accent6 4 3 5 2 3 2" xfId="47738"/>
    <cellStyle name="40% - Accent6 4 3 5 2 4" xfId="33734"/>
    <cellStyle name="40% - Accent6 4 3 5 3" xfId="9222"/>
    <cellStyle name="40% - Accent6 4 3 5 3 2" xfId="23226"/>
    <cellStyle name="40% - Accent6 4 3 5 3 2 2" xfId="51240"/>
    <cellStyle name="40% - Accent6 4 3 5 3 3" xfId="37236"/>
    <cellStyle name="40% - Accent6 4 3 5 4" xfId="16223"/>
    <cellStyle name="40% - Accent6 4 3 5 4 2" xfId="44237"/>
    <cellStyle name="40% - Accent6 4 3 5 5" xfId="30233"/>
    <cellStyle name="40% - Accent6 4 3 6" xfId="3964"/>
    <cellStyle name="40% - Accent6 4 3 6 2" xfId="10971"/>
    <cellStyle name="40% - Accent6 4 3 6 2 2" xfId="24975"/>
    <cellStyle name="40% - Accent6 4 3 6 2 2 2" xfId="52989"/>
    <cellStyle name="40% - Accent6 4 3 6 2 3" xfId="38985"/>
    <cellStyle name="40% - Accent6 4 3 6 3" xfId="17972"/>
    <cellStyle name="40% - Accent6 4 3 6 3 2" xfId="45986"/>
    <cellStyle name="40% - Accent6 4 3 6 4" xfId="31982"/>
    <cellStyle name="40% - Accent6 4 3 7" xfId="7470"/>
    <cellStyle name="40% - Accent6 4 3 7 2" xfId="21474"/>
    <cellStyle name="40% - Accent6 4 3 7 2 2" xfId="49488"/>
    <cellStyle name="40% - Accent6 4 3 7 3" xfId="35484"/>
    <cellStyle name="40% - Accent6 4 3 8" xfId="14471"/>
    <cellStyle name="40% - Accent6 4 3 8 2" xfId="42485"/>
    <cellStyle name="40% - Accent6 4 3 9" xfId="28481"/>
    <cellStyle name="40% - Accent6 4 4" xfId="538"/>
    <cellStyle name="40% - Accent6 4 4 2" xfId="1416"/>
    <cellStyle name="40% - Accent6 4 4 2 2" xfId="3184"/>
    <cellStyle name="40% - Accent6 4 4 2 2 2" xfId="6688"/>
    <cellStyle name="40% - Accent6 4 4 2 2 2 2" xfId="13695"/>
    <cellStyle name="40% - Accent6 4 4 2 2 2 2 2" xfId="27699"/>
    <cellStyle name="40% - Accent6 4 4 2 2 2 2 2 2" xfId="55713"/>
    <cellStyle name="40% - Accent6 4 4 2 2 2 2 3" xfId="41709"/>
    <cellStyle name="40% - Accent6 4 4 2 2 2 3" xfId="20696"/>
    <cellStyle name="40% - Accent6 4 4 2 2 2 3 2" xfId="48710"/>
    <cellStyle name="40% - Accent6 4 4 2 2 2 4" xfId="34706"/>
    <cellStyle name="40% - Accent6 4 4 2 2 3" xfId="10194"/>
    <cellStyle name="40% - Accent6 4 4 2 2 3 2" xfId="24198"/>
    <cellStyle name="40% - Accent6 4 4 2 2 3 2 2" xfId="52212"/>
    <cellStyle name="40% - Accent6 4 4 2 2 3 3" xfId="38208"/>
    <cellStyle name="40% - Accent6 4 4 2 2 4" xfId="17195"/>
    <cellStyle name="40% - Accent6 4 4 2 2 4 2" xfId="45209"/>
    <cellStyle name="40% - Accent6 4 4 2 2 5" xfId="31205"/>
    <cellStyle name="40% - Accent6 4 4 2 3" xfId="4936"/>
    <cellStyle name="40% - Accent6 4 4 2 3 2" xfId="11943"/>
    <cellStyle name="40% - Accent6 4 4 2 3 2 2" xfId="25947"/>
    <cellStyle name="40% - Accent6 4 4 2 3 2 2 2" xfId="53961"/>
    <cellStyle name="40% - Accent6 4 4 2 3 2 3" xfId="39957"/>
    <cellStyle name="40% - Accent6 4 4 2 3 3" xfId="18944"/>
    <cellStyle name="40% - Accent6 4 4 2 3 3 2" xfId="46958"/>
    <cellStyle name="40% - Accent6 4 4 2 3 4" xfId="32954"/>
    <cellStyle name="40% - Accent6 4 4 2 4" xfId="8442"/>
    <cellStyle name="40% - Accent6 4 4 2 4 2" xfId="22446"/>
    <cellStyle name="40% - Accent6 4 4 2 4 2 2" xfId="50460"/>
    <cellStyle name="40% - Accent6 4 4 2 4 3" xfId="36456"/>
    <cellStyle name="40% - Accent6 4 4 2 5" xfId="15443"/>
    <cellStyle name="40% - Accent6 4 4 2 5 2" xfId="43457"/>
    <cellStyle name="40% - Accent6 4 4 2 6" xfId="29453"/>
    <cellStyle name="40% - Accent6 4 4 3" xfId="2309"/>
    <cellStyle name="40% - Accent6 4 4 3 2" xfId="5813"/>
    <cellStyle name="40% - Accent6 4 4 3 2 2" xfId="12820"/>
    <cellStyle name="40% - Accent6 4 4 3 2 2 2" xfId="26824"/>
    <cellStyle name="40% - Accent6 4 4 3 2 2 2 2" xfId="54838"/>
    <cellStyle name="40% - Accent6 4 4 3 2 2 3" xfId="40834"/>
    <cellStyle name="40% - Accent6 4 4 3 2 3" xfId="19821"/>
    <cellStyle name="40% - Accent6 4 4 3 2 3 2" xfId="47835"/>
    <cellStyle name="40% - Accent6 4 4 3 2 4" xfId="33831"/>
    <cellStyle name="40% - Accent6 4 4 3 3" xfId="9319"/>
    <cellStyle name="40% - Accent6 4 4 3 3 2" xfId="23323"/>
    <cellStyle name="40% - Accent6 4 4 3 3 2 2" xfId="51337"/>
    <cellStyle name="40% - Accent6 4 4 3 3 3" xfId="37333"/>
    <cellStyle name="40% - Accent6 4 4 3 4" xfId="16320"/>
    <cellStyle name="40% - Accent6 4 4 3 4 2" xfId="44334"/>
    <cellStyle name="40% - Accent6 4 4 3 5" xfId="30330"/>
    <cellStyle name="40% - Accent6 4 4 4" xfId="4061"/>
    <cellStyle name="40% - Accent6 4 4 4 2" xfId="11068"/>
    <cellStyle name="40% - Accent6 4 4 4 2 2" xfId="25072"/>
    <cellStyle name="40% - Accent6 4 4 4 2 2 2" xfId="53086"/>
    <cellStyle name="40% - Accent6 4 4 4 2 3" xfId="39082"/>
    <cellStyle name="40% - Accent6 4 4 4 3" xfId="18069"/>
    <cellStyle name="40% - Accent6 4 4 4 3 2" xfId="46083"/>
    <cellStyle name="40% - Accent6 4 4 4 4" xfId="32079"/>
    <cellStyle name="40% - Accent6 4 4 5" xfId="7567"/>
    <cellStyle name="40% - Accent6 4 4 5 2" xfId="21571"/>
    <cellStyle name="40% - Accent6 4 4 5 2 2" xfId="49585"/>
    <cellStyle name="40% - Accent6 4 4 5 3" xfId="35581"/>
    <cellStyle name="40% - Accent6 4 4 6" xfId="14568"/>
    <cellStyle name="40% - Accent6 4 4 6 2" xfId="42582"/>
    <cellStyle name="40% - Accent6 4 4 7" xfId="28578"/>
    <cellStyle name="40% - Accent6 4 5" xfId="829"/>
    <cellStyle name="40% - Accent6 4 5 2" xfId="1707"/>
    <cellStyle name="40% - Accent6 4 5 2 2" xfId="3475"/>
    <cellStyle name="40% - Accent6 4 5 2 2 2" xfId="6979"/>
    <cellStyle name="40% - Accent6 4 5 2 2 2 2" xfId="13986"/>
    <cellStyle name="40% - Accent6 4 5 2 2 2 2 2" xfId="27990"/>
    <cellStyle name="40% - Accent6 4 5 2 2 2 2 2 2" xfId="56004"/>
    <cellStyle name="40% - Accent6 4 5 2 2 2 2 3" xfId="42000"/>
    <cellStyle name="40% - Accent6 4 5 2 2 2 3" xfId="20987"/>
    <cellStyle name="40% - Accent6 4 5 2 2 2 3 2" xfId="49001"/>
    <cellStyle name="40% - Accent6 4 5 2 2 2 4" xfId="34997"/>
    <cellStyle name="40% - Accent6 4 5 2 2 3" xfId="10485"/>
    <cellStyle name="40% - Accent6 4 5 2 2 3 2" xfId="24489"/>
    <cellStyle name="40% - Accent6 4 5 2 2 3 2 2" xfId="52503"/>
    <cellStyle name="40% - Accent6 4 5 2 2 3 3" xfId="38499"/>
    <cellStyle name="40% - Accent6 4 5 2 2 4" xfId="17486"/>
    <cellStyle name="40% - Accent6 4 5 2 2 4 2" xfId="45500"/>
    <cellStyle name="40% - Accent6 4 5 2 2 5" xfId="31496"/>
    <cellStyle name="40% - Accent6 4 5 2 3" xfId="5227"/>
    <cellStyle name="40% - Accent6 4 5 2 3 2" xfId="12234"/>
    <cellStyle name="40% - Accent6 4 5 2 3 2 2" xfId="26238"/>
    <cellStyle name="40% - Accent6 4 5 2 3 2 2 2" xfId="54252"/>
    <cellStyle name="40% - Accent6 4 5 2 3 2 3" xfId="40248"/>
    <cellStyle name="40% - Accent6 4 5 2 3 3" xfId="19235"/>
    <cellStyle name="40% - Accent6 4 5 2 3 3 2" xfId="47249"/>
    <cellStyle name="40% - Accent6 4 5 2 3 4" xfId="33245"/>
    <cellStyle name="40% - Accent6 4 5 2 4" xfId="8733"/>
    <cellStyle name="40% - Accent6 4 5 2 4 2" xfId="22737"/>
    <cellStyle name="40% - Accent6 4 5 2 4 2 2" xfId="50751"/>
    <cellStyle name="40% - Accent6 4 5 2 4 3" xfId="36747"/>
    <cellStyle name="40% - Accent6 4 5 2 5" xfId="15734"/>
    <cellStyle name="40% - Accent6 4 5 2 5 2" xfId="43748"/>
    <cellStyle name="40% - Accent6 4 5 2 6" xfId="29744"/>
    <cellStyle name="40% - Accent6 4 5 3" xfId="2600"/>
    <cellStyle name="40% - Accent6 4 5 3 2" xfId="6104"/>
    <cellStyle name="40% - Accent6 4 5 3 2 2" xfId="13111"/>
    <cellStyle name="40% - Accent6 4 5 3 2 2 2" xfId="27115"/>
    <cellStyle name="40% - Accent6 4 5 3 2 2 2 2" xfId="55129"/>
    <cellStyle name="40% - Accent6 4 5 3 2 2 3" xfId="41125"/>
    <cellStyle name="40% - Accent6 4 5 3 2 3" xfId="20112"/>
    <cellStyle name="40% - Accent6 4 5 3 2 3 2" xfId="48126"/>
    <cellStyle name="40% - Accent6 4 5 3 2 4" xfId="34122"/>
    <cellStyle name="40% - Accent6 4 5 3 3" xfId="9610"/>
    <cellStyle name="40% - Accent6 4 5 3 3 2" xfId="23614"/>
    <cellStyle name="40% - Accent6 4 5 3 3 2 2" xfId="51628"/>
    <cellStyle name="40% - Accent6 4 5 3 3 3" xfId="37624"/>
    <cellStyle name="40% - Accent6 4 5 3 4" xfId="16611"/>
    <cellStyle name="40% - Accent6 4 5 3 4 2" xfId="44625"/>
    <cellStyle name="40% - Accent6 4 5 3 5" xfId="30621"/>
    <cellStyle name="40% - Accent6 4 5 4" xfId="4352"/>
    <cellStyle name="40% - Accent6 4 5 4 2" xfId="11359"/>
    <cellStyle name="40% - Accent6 4 5 4 2 2" xfId="25363"/>
    <cellStyle name="40% - Accent6 4 5 4 2 2 2" xfId="53377"/>
    <cellStyle name="40% - Accent6 4 5 4 2 3" xfId="39373"/>
    <cellStyle name="40% - Accent6 4 5 4 3" xfId="18360"/>
    <cellStyle name="40% - Accent6 4 5 4 3 2" xfId="46374"/>
    <cellStyle name="40% - Accent6 4 5 4 4" xfId="32370"/>
    <cellStyle name="40% - Accent6 4 5 5" xfId="7858"/>
    <cellStyle name="40% - Accent6 4 5 5 2" xfId="21862"/>
    <cellStyle name="40% - Accent6 4 5 5 2 2" xfId="49876"/>
    <cellStyle name="40% - Accent6 4 5 5 3" xfId="35872"/>
    <cellStyle name="40% - Accent6 4 5 6" xfId="14859"/>
    <cellStyle name="40% - Accent6 4 5 6 2" xfId="42873"/>
    <cellStyle name="40% - Accent6 4 5 7" xfId="28869"/>
    <cellStyle name="40% - Accent6 4 6" xfId="1125"/>
    <cellStyle name="40% - Accent6 4 6 2" xfId="2893"/>
    <cellStyle name="40% - Accent6 4 6 2 2" xfId="6397"/>
    <cellStyle name="40% - Accent6 4 6 2 2 2" xfId="13404"/>
    <cellStyle name="40% - Accent6 4 6 2 2 2 2" xfId="27408"/>
    <cellStyle name="40% - Accent6 4 6 2 2 2 2 2" xfId="55422"/>
    <cellStyle name="40% - Accent6 4 6 2 2 2 3" xfId="41418"/>
    <cellStyle name="40% - Accent6 4 6 2 2 3" xfId="20405"/>
    <cellStyle name="40% - Accent6 4 6 2 2 3 2" xfId="48419"/>
    <cellStyle name="40% - Accent6 4 6 2 2 4" xfId="34415"/>
    <cellStyle name="40% - Accent6 4 6 2 3" xfId="9903"/>
    <cellStyle name="40% - Accent6 4 6 2 3 2" xfId="23907"/>
    <cellStyle name="40% - Accent6 4 6 2 3 2 2" xfId="51921"/>
    <cellStyle name="40% - Accent6 4 6 2 3 3" xfId="37917"/>
    <cellStyle name="40% - Accent6 4 6 2 4" xfId="16904"/>
    <cellStyle name="40% - Accent6 4 6 2 4 2" xfId="44918"/>
    <cellStyle name="40% - Accent6 4 6 2 5" xfId="30914"/>
    <cellStyle name="40% - Accent6 4 6 3" xfId="4645"/>
    <cellStyle name="40% - Accent6 4 6 3 2" xfId="11652"/>
    <cellStyle name="40% - Accent6 4 6 3 2 2" xfId="25656"/>
    <cellStyle name="40% - Accent6 4 6 3 2 2 2" xfId="53670"/>
    <cellStyle name="40% - Accent6 4 6 3 2 3" xfId="39666"/>
    <cellStyle name="40% - Accent6 4 6 3 3" xfId="18653"/>
    <cellStyle name="40% - Accent6 4 6 3 3 2" xfId="46667"/>
    <cellStyle name="40% - Accent6 4 6 3 4" xfId="32663"/>
    <cellStyle name="40% - Accent6 4 6 4" xfId="8151"/>
    <cellStyle name="40% - Accent6 4 6 4 2" xfId="22155"/>
    <cellStyle name="40% - Accent6 4 6 4 2 2" xfId="50169"/>
    <cellStyle name="40% - Accent6 4 6 4 3" xfId="36165"/>
    <cellStyle name="40% - Accent6 4 6 5" xfId="15152"/>
    <cellStyle name="40% - Accent6 4 6 5 2" xfId="43166"/>
    <cellStyle name="40% - Accent6 4 6 6" xfId="29162"/>
    <cellStyle name="40% - Accent6 4 7" xfId="2013"/>
    <cellStyle name="40% - Accent6 4 7 2" xfId="5522"/>
    <cellStyle name="40% - Accent6 4 7 2 2" xfId="12529"/>
    <cellStyle name="40% - Accent6 4 7 2 2 2" xfId="26533"/>
    <cellStyle name="40% - Accent6 4 7 2 2 2 2" xfId="54547"/>
    <cellStyle name="40% - Accent6 4 7 2 2 3" xfId="40543"/>
    <cellStyle name="40% - Accent6 4 7 2 3" xfId="19530"/>
    <cellStyle name="40% - Accent6 4 7 2 3 2" xfId="47544"/>
    <cellStyle name="40% - Accent6 4 7 2 4" xfId="33540"/>
    <cellStyle name="40% - Accent6 4 7 3" xfId="9028"/>
    <cellStyle name="40% - Accent6 4 7 3 2" xfId="23032"/>
    <cellStyle name="40% - Accent6 4 7 3 2 2" xfId="51046"/>
    <cellStyle name="40% - Accent6 4 7 3 3" xfId="37042"/>
    <cellStyle name="40% - Accent6 4 7 4" xfId="16029"/>
    <cellStyle name="40% - Accent6 4 7 4 2" xfId="44043"/>
    <cellStyle name="40% - Accent6 4 7 5" xfId="30039"/>
    <cellStyle name="40% - Accent6 4 8" xfId="3770"/>
    <cellStyle name="40% - Accent6 4 8 2" xfId="10777"/>
    <cellStyle name="40% - Accent6 4 8 2 2" xfId="24781"/>
    <cellStyle name="40% - Accent6 4 8 2 2 2" xfId="52795"/>
    <cellStyle name="40% - Accent6 4 8 2 3" xfId="38791"/>
    <cellStyle name="40% - Accent6 4 8 3" xfId="17778"/>
    <cellStyle name="40% - Accent6 4 8 3 2" xfId="45792"/>
    <cellStyle name="40% - Accent6 4 8 4" xfId="31788"/>
    <cellStyle name="40% - Accent6 4 9" xfId="7276"/>
    <cellStyle name="40% - Accent6 4 9 2" xfId="21280"/>
    <cellStyle name="40% - Accent6 4 9 2 2" xfId="49294"/>
    <cellStyle name="40% - Accent6 4 9 3" xfId="35290"/>
    <cellStyle name="40% - Accent6 5" xfId="293"/>
    <cellStyle name="40% - Accent6 5 2" xfId="586"/>
    <cellStyle name="40% - Accent6 5 2 2" xfId="1464"/>
    <cellStyle name="40% - Accent6 5 2 2 2" xfId="3232"/>
    <cellStyle name="40% - Accent6 5 2 2 2 2" xfId="6736"/>
    <cellStyle name="40% - Accent6 5 2 2 2 2 2" xfId="13743"/>
    <cellStyle name="40% - Accent6 5 2 2 2 2 2 2" xfId="27747"/>
    <cellStyle name="40% - Accent6 5 2 2 2 2 2 2 2" xfId="55761"/>
    <cellStyle name="40% - Accent6 5 2 2 2 2 2 3" xfId="41757"/>
    <cellStyle name="40% - Accent6 5 2 2 2 2 3" xfId="20744"/>
    <cellStyle name="40% - Accent6 5 2 2 2 2 3 2" xfId="48758"/>
    <cellStyle name="40% - Accent6 5 2 2 2 2 4" xfId="34754"/>
    <cellStyle name="40% - Accent6 5 2 2 2 3" xfId="10242"/>
    <cellStyle name="40% - Accent6 5 2 2 2 3 2" xfId="24246"/>
    <cellStyle name="40% - Accent6 5 2 2 2 3 2 2" xfId="52260"/>
    <cellStyle name="40% - Accent6 5 2 2 2 3 3" xfId="38256"/>
    <cellStyle name="40% - Accent6 5 2 2 2 4" xfId="17243"/>
    <cellStyle name="40% - Accent6 5 2 2 2 4 2" xfId="45257"/>
    <cellStyle name="40% - Accent6 5 2 2 2 5" xfId="31253"/>
    <cellStyle name="40% - Accent6 5 2 2 3" xfId="4984"/>
    <cellStyle name="40% - Accent6 5 2 2 3 2" xfId="11991"/>
    <cellStyle name="40% - Accent6 5 2 2 3 2 2" xfId="25995"/>
    <cellStyle name="40% - Accent6 5 2 2 3 2 2 2" xfId="54009"/>
    <cellStyle name="40% - Accent6 5 2 2 3 2 3" xfId="40005"/>
    <cellStyle name="40% - Accent6 5 2 2 3 3" xfId="18992"/>
    <cellStyle name="40% - Accent6 5 2 2 3 3 2" xfId="47006"/>
    <cellStyle name="40% - Accent6 5 2 2 3 4" xfId="33002"/>
    <cellStyle name="40% - Accent6 5 2 2 4" xfId="8490"/>
    <cellStyle name="40% - Accent6 5 2 2 4 2" xfId="22494"/>
    <cellStyle name="40% - Accent6 5 2 2 4 2 2" xfId="50508"/>
    <cellStyle name="40% - Accent6 5 2 2 4 3" xfId="36504"/>
    <cellStyle name="40% - Accent6 5 2 2 5" xfId="15491"/>
    <cellStyle name="40% - Accent6 5 2 2 5 2" xfId="43505"/>
    <cellStyle name="40% - Accent6 5 2 2 6" xfId="29501"/>
    <cellStyle name="40% - Accent6 5 2 3" xfId="2357"/>
    <cellStyle name="40% - Accent6 5 2 3 2" xfId="5861"/>
    <cellStyle name="40% - Accent6 5 2 3 2 2" xfId="12868"/>
    <cellStyle name="40% - Accent6 5 2 3 2 2 2" xfId="26872"/>
    <cellStyle name="40% - Accent6 5 2 3 2 2 2 2" xfId="54886"/>
    <cellStyle name="40% - Accent6 5 2 3 2 2 3" xfId="40882"/>
    <cellStyle name="40% - Accent6 5 2 3 2 3" xfId="19869"/>
    <cellStyle name="40% - Accent6 5 2 3 2 3 2" xfId="47883"/>
    <cellStyle name="40% - Accent6 5 2 3 2 4" xfId="33879"/>
    <cellStyle name="40% - Accent6 5 2 3 3" xfId="9367"/>
    <cellStyle name="40% - Accent6 5 2 3 3 2" xfId="23371"/>
    <cellStyle name="40% - Accent6 5 2 3 3 2 2" xfId="51385"/>
    <cellStyle name="40% - Accent6 5 2 3 3 3" xfId="37381"/>
    <cellStyle name="40% - Accent6 5 2 3 4" xfId="16368"/>
    <cellStyle name="40% - Accent6 5 2 3 4 2" xfId="44382"/>
    <cellStyle name="40% - Accent6 5 2 3 5" xfId="30378"/>
    <cellStyle name="40% - Accent6 5 2 4" xfId="4109"/>
    <cellStyle name="40% - Accent6 5 2 4 2" xfId="11116"/>
    <cellStyle name="40% - Accent6 5 2 4 2 2" xfId="25120"/>
    <cellStyle name="40% - Accent6 5 2 4 2 2 2" xfId="53134"/>
    <cellStyle name="40% - Accent6 5 2 4 2 3" xfId="39130"/>
    <cellStyle name="40% - Accent6 5 2 4 3" xfId="18117"/>
    <cellStyle name="40% - Accent6 5 2 4 3 2" xfId="46131"/>
    <cellStyle name="40% - Accent6 5 2 4 4" xfId="32127"/>
    <cellStyle name="40% - Accent6 5 2 5" xfId="7615"/>
    <cellStyle name="40% - Accent6 5 2 5 2" xfId="21619"/>
    <cellStyle name="40% - Accent6 5 2 5 2 2" xfId="49633"/>
    <cellStyle name="40% - Accent6 5 2 5 3" xfId="35629"/>
    <cellStyle name="40% - Accent6 5 2 6" xfId="14616"/>
    <cellStyle name="40% - Accent6 5 2 6 2" xfId="42630"/>
    <cellStyle name="40% - Accent6 5 2 7" xfId="28626"/>
    <cellStyle name="40% - Accent6 5 3" xfId="877"/>
    <cellStyle name="40% - Accent6 5 3 2" xfId="1755"/>
    <cellStyle name="40% - Accent6 5 3 2 2" xfId="3523"/>
    <cellStyle name="40% - Accent6 5 3 2 2 2" xfId="7027"/>
    <cellStyle name="40% - Accent6 5 3 2 2 2 2" xfId="14034"/>
    <cellStyle name="40% - Accent6 5 3 2 2 2 2 2" xfId="28038"/>
    <cellStyle name="40% - Accent6 5 3 2 2 2 2 2 2" xfId="56052"/>
    <cellStyle name="40% - Accent6 5 3 2 2 2 2 3" xfId="42048"/>
    <cellStyle name="40% - Accent6 5 3 2 2 2 3" xfId="21035"/>
    <cellStyle name="40% - Accent6 5 3 2 2 2 3 2" xfId="49049"/>
    <cellStyle name="40% - Accent6 5 3 2 2 2 4" xfId="35045"/>
    <cellStyle name="40% - Accent6 5 3 2 2 3" xfId="10533"/>
    <cellStyle name="40% - Accent6 5 3 2 2 3 2" xfId="24537"/>
    <cellStyle name="40% - Accent6 5 3 2 2 3 2 2" xfId="52551"/>
    <cellStyle name="40% - Accent6 5 3 2 2 3 3" xfId="38547"/>
    <cellStyle name="40% - Accent6 5 3 2 2 4" xfId="17534"/>
    <cellStyle name="40% - Accent6 5 3 2 2 4 2" xfId="45548"/>
    <cellStyle name="40% - Accent6 5 3 2 2 5" xfId="31544"/>
    <cellStyle name="40% - Accent6 5 3 2 3" xfId="5275"/>
    <cellStyle name="40% - Accent6 5 3 2 3 2" xfId="12282"/>
    <cellStyle name="40% - Accent6 5 3 2 3 2 2" xfId="26286"/>
    <cellStyle name="40% - Accent6 5 3 2 3 2 2 2" xfId="54300"/>
    <cellStyle name="40% - Accent6 5 3 2 3 2 3" xfId="40296"/>
    <cellStyle name="40% - Accent6 5 3 2 3 3" xfId="19283"/>
    <cellStyle name="40% - Accent6 5 3 2 3 3 2" xfId="47297"/>
    <cellStyle name="40% - Accent6 5 3 2 3 4" xfId="33293"/>
    <cellStyle name="40% - Accent6 5 3 2 4" xfId="8781"/>
    <cellStyle name="40% - Accent6 5 3 2 4 2" xfId="22785"/>
    <cellStyle name="40% - Accent6 5 3 2 4 2 2" xfId="50799"/>
    <cellStyle name="40% - Accent6 5 3 2 4 3" xfId="36795"/>
    <cellStyle name="40% - Accent6 5 3 2 5" xfId="15782"/>
    <cellStyle name="40% - Accent6 5 3 2 5 2" xfId="43796"/>
    <cellStyle name="40% - Accent6 5 3 2 6" xfId="29792"/>
    <cellStyle name="40% - Accent6 5 3 3" xfId="2648"/>
    <cellStyle name="40% - Accent6 5 3 3 2" xfId="6152"/>
    <cellStyle name="40% - Accent6 5 3 3 2 2" xfId="13159"/>
    <cellStyle name="40% - Accent6 5 3 3 2 2 2" xfId="27163"/>
    <cellStyle name="40% - Accent6 5 3 3 2 2 2 2" xfId="55177"/>
    <cellStyle name="40% - Accent6 5 3 3 2 2 3" xfId="41173"/>
    <cellStyle name="40% - Accent6 5 3 3 2 3" xfId="20160"/>
    <cellStyle name="40% - Accent6 5 3 3 2 3 2" xfId="48174"/>
    <cellStyle name="40% - Accent6 5 3 3 2 4" xfId="34170"/>
    <cellStyle name="40% - Accent6 5 3 3 3" xfId="9658"/>
    <cellStyle name="40% - Accent6 5 3 3 3 2" xfId="23662"/>
    <cellStyle name="40% - Accent6 5 3 3 3 2 2" xfId="51676"/>
    <cellStyle name="40% - Accent6 5 3 3 3 3" xfId="37672"/>
    <cellStyle name="40% - Accent6 5 3 3 4" xfId="16659"/>
    <cellStyle name="40% - Accent6 5 3 3 4 2" xfId="44673"/>
    <cellStyle name="40% - Accent6 5 3 3 5" xfId="30669"/>
    <cellStyle name="40% - Accent6 5 3 4" xfId="4400"/>
    <cellStyle name="40% - Accent6 5 3 4 2" xfId="11407"/>
    <cellStyle name="40% - Accent6 5 3 4 2 2" xfId="25411"/>
    <cellStyle name="40% - Accent6 5 3 4 2 2 2" xfId="53425"/>
    <cellStyle name="40% - Accent6 5 3 4 2 3" xfId="39421"/>
    <cellStyle name="40% - Accent6 5 3 4 3" xfId="18408"/>
    <cellStyle name="40% - Accent6 5 3 4 3 2" xfId="46422"/>
    <cellStyle name="40% - Accent6 5 3 4 4" xfId="32418"/>
    <cellStyle name="40% - Accent6 5 3 5" xfId="7906"/>
    <cellStyle name="40% - Accent6 5 3 5 2" xfId="21910"/>
    <cellStyle name="40% - Accent6 5 3 5 2 2" xfId="49924"/>
    <cellStyle name="40% - Accent6 5 3 5 3" xfId="35920"/>
    <cellStyle name="40% - Accent6 5 3 6" xfId="14907"/>
    <cellStyle name="40% - Accent6 5 3 6 2" xfId="42921"/>
    <cellStyle name="40% - Accent6 5 3 7" xfId="28917"/>
    <cellStyle name="40% - Accent6 5 4" xfId="1173"/>
    <cellStyle name="40% - Accent6 5 4 2" xfId="2941"/>
    <cellStyle name="40% - Accent6 5 4 2 2" xfId="6445"/>
    <cellStyle name="40% - Accent6 5 4 2 2 2" xfId="13452"/>
    <cellStyle name="40% - Accent6 5 4 2 2 2 2" xfId="27456"/>
    <cellStyle name="40% - Accent6 5 4 2 2 2 2 2" xfId="55470"/>
    <cellStyle name="40% - Accent6 5 4 2 2 2 3" xfId="41466"/>
    <cellStyle name="40% - Accent6 5 4 2 2 3" xfId="20453"/>
    <cellStyle name="40% - Accent6 5 4 2 2 3 2" xfId="48467"/>
    <cellStyle name="40% - Accent6 5 4 2 2 4" xfId="34463"/>
    <cellStyle name="40% - Accent6 5 4 2 3" xfId="9951"/>
    <cellStyle name="40% - Accent6 5 4 2 3 2" xfId="23955"/>
    <cellStyle name="40% - Accent6 5 4 2 3 2 2" xfId="51969"/>
    <cellStyle name="40% - Accent6 5 4 2 3 3" xfId="37965"/>
    <cellStyle name="40% - Accent6 5 4 2 4" xfId="16952"/>
    <cellStyle name="40% - Accent6 5 4 2 4 2" xfId="44966"/>
    <cellStyle name="40% - Accent6 5 4 2 5" xfId="30962"/>
    <cellStyle name="40% - Accent6 5 4 3" xfId="4693"/>
    <cellStyle name="40% - Accent6 5 4 3 2" xfId="11700"/>
    <cellStyle name="40% - Accent6 5 4 3 2 2" xfId="25704"/>
    <cellStyle name="40% - Accent6 5 4 3 2 2 2" xfId="53718"/>
    <cellStyle name="40% - Accent6 5 4 3 2 3" xfId="39714"/>
    <cellStyle name="40% - Accent6 5 4 3 3" xfId="18701"/>
    <cellStyle name="40% - Accent6 5 4 3 3 2" xfId="46715"/>
    <cellStyle name="40% - Accent6 5 4 3 4" xfId="32711"/>
    <cellStyle name="40% - Accent6 5 4 4" xfId="8199"/>
    <cellStyle name="40% - Accent6 5 4 4 2" xfId="22203"/>
    <cellStyle name="40% - Accent6 5 4 4 2 2" xfId="50217"/>
    <cellStyle name="40% - Accent6 5 4 4 3" xfId="36213"/>
    <cellStyle name="40% - Accent6 5 4 5" xfId="15200"/>
    <cellStyle name="40% - Accent6 5 4 5 2" xfId="43214"/>
    <cellStyle name="40% - Accent6 5 4 6" xfId="29210"/>
    <cellStyle name="40% - Accent6 5 5" xfId="2066"/>
    <cellStyle name="40% - Accent6 5 5 2" xfId="5570"/>
    <cellStyle name="40% - Accent6 5 5 2 2" xfId="12577"/>
    <cellStyle name="40% - Accent6 5 5 2 2 2" xfId="26581"/>
    <cellStyle name="40% - Accent6 5 5 2 2 2 2" xfId="54595"/>
    <cellStyle name="40% - Accent6 5 5 2 2 3" xfId="40591"/>
    <cellStyle name="40% - Accent6 5 5 2 3" xfId="19578"/>
    <cellStyle name="40% - Accent6 5 5 2 3 2" xfId="47592"/>
    <cellStyle name="40% - Accent6 5 5 2 4" xfId="33588"/>
    <cellStyle name="40% - Accent6 5 5 3" xfId="9076"/>
    <cellStyle name="40% - Accent6 5 5 3 2" xfId="23080"/>
    <cellStyle name="40% - Accent6 5 5 3 2 2" xfId="51094"/>
    <cellStyle name="40% - Accent6 5 5 3 3" xfId="37090"/>
    <cellStyle name="40% - Accent6 5 5 4" xfId="16077"/>
    <cellStyle name="40% - Accent6 5 5 4 2" xfId="44091"/>
    <cellStyle name="40% - Accent6 5 5 5" xfId="30087"/>
    <cellStyle name="40% - Accent6 5 6" xfId="3818"/>
    <cellStyle name="40% - Accent6 5 6 2" xfId="10825"/>
    <cellStyle name="40% - Accent6 5 6 2 2" xfId="24829"/>
    <cellStyle name="40% - Accent6 5 6 2 2 2" xfId="52843"/>
    <cellStyle name="40% - Accent6 5 6 2 3" xfId="38839"/>
    <cellStyle name="40% - Accent6 5 6 3" xfId="17826"/>
    <cellStyle name="40% - Accent6 5 6 3 2" xfId="45840"/>
    <cellStyle name="40% - Accent6 5 6 4" xfId="31836"/>
    <cellStyle name="40% - Accent6 5 7" xfId="7324"/>
    <cellStyle name="40% - Accent6 5 7 2" xfId="21328"/>
    <cellStyle name="40% - Accent6 5 7 2 2" xfId="49342"/>
    <cellStyle name="40% - Accent6 5 7 3" xfId="35338"/>
    <cellStyle name="40% - Accent6 5 8" xfId="14325"/>
    <cellStyle name="40% - Accent6 5 8 2" xfId="42339"/>
    <cellStyle name="40% - Accent6 5 9" xfId="28335"/>
    <cellStyle name="40% - Accent6 6" xfId="392"/>
    <cellStyle name="40% - Accent6 6 2" xfId="683"/>
    <cellStyle name="40% - Accent6 6 2 2" xfId="1561"/>
    <cellStyle name="40% - Accent6 6 2 2 2" xfId="3329"/>
    <cellStyle name="40% - Accent6 6 2 2 2 2" xfId="6833"/>
    <cellStyle name="40% - Accent6 6 2 2 2 2 2" xfId="13840"/>
    <cellStyle name="40% - Accent6 6 2 2 2 2 2 2" xfId="27844"/>
    <cellStyle name="40% - Accent6 6 2 2 2 2 2 2 2" xfId="55858"/>
    <cellStyle name="40% - Accent6 6 2 2 2 2 2 3" xfId="41854"/>
    <cellStyle name="40% - Accent6 6 2 2 2 2 3" xfId="20841"/>
    <cellStyle name="40% - Accent6 6 2 2 2 2 3 2" xfId="48855"/>
    <cellStyle name="40% - Accent6 6 2 2 2 2 4" xfId="34851"/>
    <cellStyle name="40% - Accent6 6 2 2 2 3" xfId="10339"/>
    <cellStyle name="40% - Accent6 6 2 2 2 3 2" xfId="24343"/>
    <cellStyle name="40% - Accent6 6 2 2 2 3 2 2" xfId="52357"/>
    <cellStyle name="40% - Accent6 6 2 2 2 3 3" xfId="38353"/>
    <cellStyle name="40% - Accent6 6 2 2 2 4" xfId="17340"/>
    <cellStyle name="40% - Accent6 6 2 2 2 4 2" xfId="45354"/>
    <cellStyle name="40% - Accent6 6 2 2 2 5" xfId="31350"/>
    <cellStyle name="40% - Accent6 6 2 2 3" xfId="5081"/>
    <cellStyle name="40% - Accent6 6 2 2 3 2" xfId="12088"/>
    <cellStyle name="40% - Accent6 6 2 2 3 2 2" xfId="26092"/>
    <cellStyle name="40% - Accent6 6 2 2 3 2 2 2" xfId="54106"/>
    <cellStyle name="40% - Accent6 6 2 2 3 2 3" xfId="40102"/>
    <cellStyle name="40% - Accent6 6 2 2 3 3" xfId="19089"/>
    <cellStyle name="40% - Accent6 6 2 2 3 3 2" xfId="47103"/>
    <cellStyle name="40% - Accent6 6 2 2 3 4" xfId="33099"/>
    <cellStyle name="40% - Accent6 6 2 2 4" xfId="8587"/>
    <cellStyle name="40% - Accent6 6 2 2 4 2" xfId="22591"/>
    <cellStyle name="40% - Accent6 6 2 2 4 2 2" xfId="50605"/>
    <cellStyle name="40% - Accent6 6 2 2 4 3" xfId="36601"/>
    <cellStyle name="40% - Accent6 6 2 2 5" xfId="15588"/>
    <cellStyle name="40% - Accent6 6 2 2 5 2" xfId="43602"/>
    <cellStyle name="40% - Accent6 6 2 2 6" xfId="29598"/>
    <cellStyle name="40% - Accent6 6 2 3" xfId="2454"/>
    <cellStyle name="40% - Accent6 6 2 3 2" xfId="5958"/>
    <cellStyle name="40% - Accent6 6 2 3 2 2" xfId="12965"/>
    <cellStyle name="40% - Accent6 6 2 3 2 2 2" xfId="26969"/>
    <cellStyle name="40% - Accent6 6 2 3 2 2 2 2" xfId="54983"/>
    <cellStyle name="40% - Accent6 6 2 3 2 2 3" xfId="40979"/>
    <cellStyle name="40% - Accent6 6 2 3 2 3" xfId="19966"/>
    <cellStyle name="40% - Accent6 6 2 3 2 3 2" xfId="47980"/>
    <cellStyle name="40% - Accent6 6 2 3 2 4" xfId="33976"/>
    <cellStyle name="40% - Accent6 6 2 3 3" xfId="9464"/>
    <cellStyle name="40% - Accent6 6 2 3 3 2" xfId="23468"/>
    <cellStyle name="40% - Accent6 6 2 3 3 2 2" xfId="51482"/>
    <cellStyle name="40% - Accent6 6 2 3 3 3" xfId="37478"/>
    <cellStyle name="40% - Accent6 6 2 3 4" xfId="16465"/>
    <cellStyle name="40% - Accent6 6 2 3 4 2" xfId="44479"/>
    <cellStyle name="40% - Accent6 6 2 3 5" xfId="30475"/>
    <cellStyle name="40% - Accent6 6 2 4" xfId="4206"/>
    <cellStyle name="40% - Accent6 6 2 4 2" xfId="11213"/>
    <cellStyle name="40% - Accent6 6 2 4 2 2" xfId="25217"/>
    <cellStyle name="40% - Accent6 6 2 4 2 2 2" xfId="53231"/>
    <cellStyle name="40% - Accent6 6 2 4 2 3" xfId="39227"/>
    <cellStyle name="40% - Accent6 6 2 4 3" xfId="18214"/>
    <cellStyle name="40% - Accent6 6 2 4 3 2" xfId="46228"/>
    <cellStyle name="40% - Accent6 6 2 4 4" xfId="32224"/>
    <cellStyle name="40% - Accent6 6 2 5" xfId="7712"/>
    <cellStyle name="40% - Accent6 6 2 5 2" xfId="21716"/>
    <cellStyle name="40% - Accent6 6 2 5 2 2" xfId="49730"/>
    <cellStyle name="40% - Accent6 6 2 5 3" xfId="35726"/>
    <cellStyle name="40% - Accent6 6 2 6" xfId="14713"/>
    <cellStyle name="40% - Accent6 6 2 6 2" xfId="42727"/>
    <cellStyle name="40% - Accent6 6 2 7" xfId="28723"/>
    <cellStyle name="40% - Accent6 6 3" xfId="974"/>
    <cellStyle name="40% - Accent6 6 3 2" xfId="1852"/>
    <cellStyle name="40% - Accent6 6 3 2 2" xfId="3620"/>
    <cellStyle name="40% - Accent6 6 3 2 2 2" xfId="7124"/>
    <cellStyle name="40% - Accent6 6 3 2 2 2 2" xfId="14131"/>
    <cellStyle name="40% - Accent6 6 3 2 2 2 2 2" xfId="28135"/>
    <cellStyle name="40% - Accent6 6 3 2 2 2 2 2 2" xfId="56149"/>
    <cellStyle name="40% - Accent6 6 3 2 2 2 2 3" xfId="42145"/>
    <cellStyle name="40% - Accent6 6 3 2 2 2 3" xfId="21132"/>
    <cellStyle name="40% - Accent6 6 3 2 2 2 3 2" xfId="49146"/>
    <cellStyle name="40% - Accent6 6 3 2 2 2 4" xfId="35142"/>
    <cellStyle name="40% - Accent6 6 3 2 2 3" xfId="10630"/>
    <cellStyle name="40% - Accent6 6 3 2 2 3 2" xfId="24634"/>
    <cellStyle name="40% - Accent6 6 3 2 2 3 2 2" xfId="52648"/>
    <cellStyle name="40% - Accent6 6 3 2 2 3 3" xfId="38644"/>
    <cellStyle name="40% - Accent6 6 3 2 2 4" xfId="17631"/>
    <cellStyle name="40% - Accent6 6 3 2 2 4 2" xfId="45645"/>
    <cellStyle name="40% - Accent6 6 3 2 2 5" xfId="31641"/>
    <cellStyle name="40% - Accent6 6 3 2 3" xfId="5372"/>
    <cellStyle name="40% - Accent6 6 3 2 3 2" xfId="12379"/>
    <cellStyle name="40% - Accent6 6 3 2 3 2 2" xfId="26383"/>
    <cellStyle name="40% - Accent6 6 3 2 3 2 2 2" xfId="54397"/>
    <cellStyle name="40% - Accent6 6 3 2 3 2 3" xfId="40393"/>
    <cellStyle name="40% - Accent6 6 3 2 3 3" xfId="19380"/>
    <cellStyle name="40% - Accent6 6 3 2 3 3 2" xfId="47394"/>
    <cellStyle name="40% - Accent6 6 3 2 3 4" xfId="33390"/>
    <cellStyle name="40% - Accent6 6 3 2 4" xfId="8878"/>
    <cellStyle name="40% - Accent6 6 3 2 4 2" xfId="22882"/>
    <cellStyle name="40% - Accent6 6 3 2 4 2 2" xfId="50896"/>
    <cellStyle name="40% - Accent6 6 3 2 4 3" xfId="36892"/>
    <cellStyle name="40% - Accent6 6 3 2 5" xfId="15879"/>
    <cellStyle name="40% - Accent6 6 3 2 5 2" xfId="43893"/>
    <cellStyle name="40% - Accent6 6 3 2 6" xfId="29889"/>
    <cellStyle name="40% - Accent6 6 3 3" xfId="2745"/>
    <cellStyle name="40% - Accent6 6 3 3 2" xfId="6249"/>
    <cellStyle name="40% - Accent6 6 3 3 2 2" xfId="13256"/>
    <cellStyle name="40% - Accent6 6 3 3 2 2 2" xfId="27260"/>
    <cellStyle name="40% - Accent6 6 3 3 2 2 2 2" xfId="55274"/>
    <cellStyle name="40% - Accent6 6 3 3 2 2 3" xfId="41270"/>
    <cellStyle name="40% - Accent6 6 3 3 2 3" xfId="20257"/>
    <cellStyle name="40% - Accent6 6 3 3 2 3 2" xfId="48271"/>
    <cellStyle name="40% - Accent6 6 3 3 2 4" xfId="34267"/>
    <cellStyle name="40% - Accent6 6 3 3 3" xfId="9755"/>
    <cellStyle name="40% - Accent6 6 3 3 3 2" xfId="23759"/>
    <cellStyle name="40% - Accent6 6 3 3 3 2 2" xfId="51773"/>
    <cellStyle name="40% - Accent6 6 3 3 3 3" xfId="37769"/>
    <cellStyle name="40% - Accent6 6 3 3 4" xfId="16756"/>
    <cellStyle name="40% - Accent6 6 3 3 4 2" xfId="44770"/>
    <cellStyle name="40% - Accent6 6 3 3 5" xfId="30766"/>
    <cellStyle name="40% - Accent6 6 3 4" xfId="4497"/>
    <cellStyle name="40% - Accent6 6 3 4 2" xfId="11504"/>
    <cellStyle name="40% - Accent6 6 3 4 2 2" xfId="25508"/>
    <cellStyle name="40% - Accent6 6 3 4 2 2 2" xfId="53522"/>
    <cellStyle name="40% - Accent6 6 3 4 2 3" xfId="39518"/>
    <cellStyle name="40% - Accent6 6 3 4 3" xfId="18505"/>
    <cellStyle name="40% - Accent6 6 3 4 3 2" xfId="46519"/>
    <cellStyle name="40% - Accent6 6 3 4 4" xfId="32515"/>
    <cellStyle name="40% - Accent6 6 3 5" xfId="8003"/>
    <cellStyle name="40% - Accent6 6 3 5 2" xfId="22007"/>
    <cellStyle name="40% - Accent6 6 3 5 2 2" xfId="50021"/>
    <cellStyle name="40% - Accent6 6 3 5 3" xfId="36017"/>
    <cellStyle name="40% - Accent6 6 3 6" xfId="15004"/>
    <cellStyle name="40% - Accent6 6 3 6 2" xfId="43018"/>
    <cellStyle name="40% - Accent6 6 3 7" xfId="29014"/>
    <cellStyle name="40% - Accent6 6 4" xfId="1270"/>
    <cellStyle name="40% - Accent6 6 4 2" xfId="3038"/>
    <cellStyle name="40% - Accent6 6 4 2 2" xfId="6542"/>
    <cellStyle name="40% - Accent6 6 4 2 2 2" xfId="13549"/>
    <cellStyle name="40% - Accent6 6 4 2 2 2 2" xfId="27553"/>
    <cellStyle name="40% - Accent6 6 4 2 2 2 2 2" xfId="55567"/>
    <cellStyle name="40% - Accent6 6 4 2 2 2 3" xfId="41563"/>
    <cellStyle name="40% - Accent6 6 4 2 2 3" xfId="20550"/>
    <cellStyle name="40% - Accent6 6 4 2 2 3 2" xfId="48564"/>
    <cellStyle name="40% - Accent6 6 4 2 2 4" xfId="34560"/>
    <cellStyle name="40% - Accent6 6 4 2 3" xfId="10048"/>
    <cellStyle name="40% - Accent6 6 4 2 3 2" xfId="24052"/>
    <cellStyle name="40% - Accent6 6 4 2 3 2 2" xfId="52066"/>
    <cellStyle name="40% - Accent6 6 4 2 3 3" xfId="38062"/>
    <cellStyle name="40% - Accent6 6 4 2 4" xfId="17049"/>
    <cellStyle name="40% - Accent6 6 4 2 4 2" xfId="45063"/>
    <cellStyle name="40% - Accent6 6 4 2 5" xfId="31059"/>
    <cellStyle name="40% - Accent6 6 4 3" xfId="4790"/>
    <cellStyle name="40% - Accent6 6 4 3 2" xfId="11797"/>
    <cellStyle name="40% - Accent6 6 4 3 2 2" xfId="25801"/>
    <cellStyle name="40% - Accent6 6 4 3 2 2 2" xfId="53815"/>
    <cellStyle name="40% - Accent6 6 4 3 2 3" xfId="39811"/>
    <cellStyle name="40% - Accent6 6 4 3 3" xfId="18798"/>
    <cellStyle name="40% - Accent6 6 4 3 3 2" xfId="46812"/>
    <cellStyle name="40% - Accent6 6 4 3 4" xfId="32808"/>
    <cellStyle name="40% - Accent6 6 4 4" xfId="8296"/>
    <cellStyle name="40% - Accent6 6 4 4 2" xfId="22300"/>
    <cellStyle name="40% - Accent6 6 4 4 2 2" xfId="50314"/>
    <cellStyle name="40% - Accent6 6 4 4 3" xfId="36310"/>
    <cellStyle name="40% - Accent6 6 4 5" xfId="15297"/>
    <cellStyle name="40% - Accent6 6 4 5 2" xfId="43311"/>
    <cellStyle name="40% - Accent6 6 4 6" xfId="29307"/>
    <cellStyle name="40% - Accent6 6 5" xfId="2163"/>
    <cellStyle name="40% - Accent6 6 5 2" xfId="5667"/>
    <cellStyle name="40% - Accent6 6 5 2 2" xfId="12674"/>
    <cellStyle name="40% - Accent6 6 5 2 2 2" xfId="26678"/>
    <cellStyle name="40% - Accent6 6 5 2 2 2 2" xfId="54692"/>
    <cellStyle name="40% - Accent6 6 5 2 2 3" xfId="40688"/>
    <cellStyle name="40% - Accent6 6 5 2 3" xfId="19675"/>
    <cellStyle name="40% - Accent6 6 5 2 3 2" xfId="47689"/>
    <cellStyle name="40% - Accent6 6 5 2 4" xfId="33685"/>
    <cellStyle name="40% - Accent6 6 5 3" xfId="9173"/>
    <cellStyle name="40% - Accent6 6 5 3 2" xfId="23177"/>
    <cellStyle name="40% - Accent6 6 5 3 2 2" xfId="51191"/>
    <cellStyle name="40% - Accent6 6 5 3 3" xfId="37187"/>
    <cellStyle name="40% - Accent6 6 5 4" xfId="16174"/>
    <cellStyle name="40% - Accent6 6 5 4 2" xfId="44188"/>
    <cellStyle name="40% - Accent6 6 5 5" xfId="30184"/>
    <cellStyle name="40% - Accent6 6 6" xfId="3915"/>
    <cellStyle name="40% - Accent6 6 6 2" xfId="10922"/>
    <cellStyle name="40% - Accent6 6 6 2 2" xfId="24926"/>
    <cellStyle name="40% - Accent6 6 6 2 2 2" xfId="52940"/>
    <cellStyle name="40% - Accent6 6 6 2 3" xfId="38936"/>
    <cellStyle name="40% - Accent6 6 6 3" xfId="17923"/>
    <cellStyle name="40% - Accent6 6 6 3 2" xfId="45937"/>
    <cellStyle name="40% - Accent6 6 6 4" xfId="31933"/>
    <cellStyle name="40% - Accent6 6 7" xfId="7421"/>
    <cellStyle name="40% - Accent6 6 7 2" xfId="21425"/>
    <cellStyle name="40% - Accent6 6 7 2 2" xfId="49439"/>
    <cellStyle name="40% - Accent6 6 7 3" xfId="35435"/>
    <cellStyle name="40% - Accent6 6 8" xfId="14422"/>
    <cellStyle name="40% - Accent6 6 8 2" xfId="42436"/>
    <cellStyle name="40% - Accent6 6 9" xfId="28432"/>
    <cellStyle name="40% - Accent6 7" xfId="489"/>
    <cellStyle name="40% - Accent6 7 2" xfId="1367"/>
    <cellStyle name="40% - Accent6 7 2 2" xfId="3135"/>
    <cellStyle name="40% - Accent6 7 2 2 2" xfId="6639"/>
    <cellStyle name="40% - Accent6 7 2 2 2 2" xfId="13646"/>
    <cellStyle name="40% - Accent6 7 2 2 2 2 2" xfId="27650"/>
    <cellStyle name="40% - Accent6 7 2 2 2 2 2 2" xfId="55664"/>
    <cellStyle name="40% - Accent6 7 2 2 2 2 3" xfId="41660"/>
    <cellStyle name="40% - Accent6 7 2 2 2 3" xfId="20647"/>
    <cellStyle name="40% - Accent6 7 2 2 2 3 2" xfId="48661"/>
    <cellStyle name="40% - Accent6 7 2 2 2 4" xfId="34657"/>
    <cellStyle name="40% - Accent6 7 2 2 3" xfId="10145"/>
    <cellStyle name="40% - Accent6 7 2 2 3 2" xfId="24149"/>
    <cellStyle name="40% - Accent6 7 2 2 3 2 2" xfId="52163"/>
    <cellStyle name="40% - Accent6 7 2 2 3 3" xfId="38159"/>
    <cellStyle name="40% - Accent6 7 2 2 4" xfId="17146"/>
    <cellStyle name="40% - Accent6 7 2 2 4 2" xfId="45160"/>
    <cellStyle name="40% - Accent6 7 2 2 5" xfId="31156"/>
    <cellStyle name="40% - Accent6 7 2 3" xfId="4887"/>
    <cellStyle name="40% - Accent6 7 2 3 2" xfId="11894"/>
    <cellStyle name="40% - Accent6 7 2 3 2 2" xfId="25898"/>
    <cellStyle name="40% - Accent6 7 2 3 2 2 2" xfId="53912"/>
    <cellStyle name="40% - Accent6 7 2 3 2 3" xfId="39908"/>
    <cellStyle name="40% - Accent6 7 2 3 3" xfId="18895"/>
    <cellStyle name="40% - Accent6 7 2 3 3 2" xfId="46909"/>
    <cellStyle name="40% - Accent6 7 2 3 4" xfId="32905"/>
    <cellStyle name="40% - Accent6 7 2 4" xfId="8393"/>
    <cellStyle name="40% - Accent6 7 2 4 2" xfId="22397"/>
    <cellStyle name="40% - Accent6 7 2 4 2 2" xfId="50411"/>
    <cellStyle name="40% - Accent6 7 2 4 3" xfId="36407"/>
    <cellStyle name="40% - Accent6 7 2 5" xfId="15394"/>
    <cellStyle name="40% - Accent6 7 2 5 2" xfId="43408"/>
    <cellStyle name="40% - Accent6 7 2 6" xfId="29404"/>
    <cellStyle name="40% - Accent6 7 3" xfId="2260"/>
    <cellStyle name="40% - Accent6 7 3 2" xfId="5764"/>
    <cellStyle name="40% - Accent6 7 3 2 2" xfId="12771"/>
    <cellStyle name="40% - Accent6 7 3 2 2 2" xfId="26775"/>
    <cellStyle name="40% - Accent6 7 3 2 2 2 2" xfId="54789"/>
    <cellStyle name="40% - Accent6 7 3 2 2 3" xfId="40785"/>
    <cellStyle name="40% - Accent6 7 3 2 3" xfId="19772"/>
    <cellStyle name="40% - Accent6 7 3 2 3 2" xfId="47786"/>
    <cellStyle name="40% - Accent6 7 3 2 4" xfId="33782"/>
    <cellStyle name="40% - Accent6 7 3 3" xfId="9270"/>
    <cellStyle name="40% - Accent6 7 3 3 2" xfId="23274"/>
    <cellStyle name="40% - Accent6 7 3 3 2 2" xfId="51288"/>
    <cellStyle name="40% - Accent6 7 3 3 3" xfId="37284"/>
    <cellStyle name="40% - Accent6 7 3 4" xfId="16271"/>
    <cellStyle name="40% - Accent6 7 3 4 2" xfId="44285"/>
    <cellStyle name="40% - Accent6 7 3 5" xfId="30281"/>
    <cellStyle name="40% - Accent6 7 4" xfId="4012"/>
    <cellStyle name="40% - Accent6 7 4 2" xfId="11019"/>
    <cellStyle name="40% - Accent6 7 4 2 2" xfId="25023"/>
    <cellStyle name="40% - Accent6 7 4 2 2 2" xfId="53037"/>
    <cellStyle name="40% - Accent6 7 4 2 3" xfId="39033"/>
    <cellStyle name="40% - Accent6 7 4 3" xfId="18020"/>
    <cellStyle name="40% - Accent6 7 4 3 2" xfId="46034"/>
    <cellStyle name="40% - Accent6 7 4 4" xfId="32030"/>
    <cellStyle name="40% - Accent6 7 5" xfId="7518"/>
    <cellStyle name="40% - Accent6 7 5 2" xfId="21522"/>
    <cellStyle name="40% - Accent6 7 5 2 2" xfId="49536"/>
    <cellStyle name="40% - Accent6 7 5 3" xfId="35532"/>
    <cellStyle name="40% - Accent6 7 6" xfId="14519"/>
    <cellStyle name="40% - Accent6 7 6 2" xfId="42533"/>
    <cellStyle name="40% - Accent6 7 7" xfId="28529"/>
    <cellStyle name="40% - Accent6 8" xfId="780"/>
    <cellStyle name="40% - Accent6 8 2" xfId="1658"/>
    <cellStyle name="40% - Accent6 8 2 2" xfId="3426"/>
    <cellStyle name="40% - Accent6 8 2 2 2" xfId="6930"/>
    <cellStyle name="40% - Accent6 8 2 2 2 2" xfId="13937"/>
    <cellStyle name="40% - Accent6 8 2 2 2 2 2" xfId="27941"/>
    <cellStyle name="40% - Accent6 8 2 2 2 2 2 2" xfId="55955"/>
    <cellStyle name="40% - Accent6 8 2 2 2 2 3" xfId="41951"/>
    <cellStyle name="40% - Accent6 8 2 2 2 3" xfId="20938"/>
    <cellStyle name="40% - Accent6 8 2 2 2 3 2" xfId="48952"/>
    <cellStyle name="40% - Accent6 8 2 2 2 4" xfId="34948"/>
    <cellStyle name="40% - Accent6 8 2 2 3" xfId="10436"/>
    <cellStyle name="40% - Accent6 8 2 2 3 2" xfId="24440"/>
    <cellStyle name="40% - Accent6 8 2 2 3 2 2" xfId="52454"/>
    <cellStyle name="40% - Accent6 8 2 2 3 3" xfId="38450"/>
    <cellStyle name="40% - Accent6 8 2 2 4" xfId="17437"/>
    <cellStyle name="40% - Accent6 8 2 2 4 2" xfId="45451"/>
    <cellStyle name="40% - Accent6 8 2 2 5" xfId="31447"/>
    <cellStyle name="40% - Accent6 8 2 3" xfId="5178"/>
    <cellStyle name="40% - Accent6 8 2 3 2" xfId="12185"/>
    <cellStyle name="40% - Accent6 8 2 3 2 2" xfId="26189"/>
    <cellStyle name="40% - Accent6 8 2 3 2 2 2" xfId="54203"/>
    <cellStyle name="40% - Accent6 8 2 3 2 3" xfId="40199"/>
    <cellStyle name="40% - Accent6 8 2 3 3" xfId="19186"/>
    <cellStyle name="40% - Accent6 8 2 3 3 2" xfId="47200"/>
    <cellStyle name="40% - Accent6 8 2 3 4" xfId="33196"/>
    <cellStyle name="40% - Accent6 8 2 4" xfId="8684"/>
    <cellStyle name="40% - Accent6 8 2 4 2" xfId="22688"/>
    <cellStyle name="40% - Accent6 8 2 4 2 2" xfId="50702"/>
    <cellStyle name="40% - Accent6 8 2 4 3" xfId="36698"/>
    <cellStyle name="40% - Accent6 8 2 5" xfId="15685"/>
    <cellStyle name="40% - Accent6 8 2 5 2" xfId="43699"/>
    <cellStyle name="40% - Accent6 8 2 6" xfId="29695"/>
    <cellStyle name="40% - Accent6 8 3" xfId="2551"/>
    <cellStyle name="40% - Accent6 8 3 2" xfId="6055"/>
    <cellStyle name="40% - Accent6 8 3 2 2" xfId="13062"/>
    <cellStyle name="40% - Accent6 8 3 2 2 2" xfId="27066"/>
    <cellStyle name="40% - Accent6 8 3 2 2 2 2" xfId="55080"/>
    <cellStyle name="40% - Accent6 8 3 2 2 3" xfId="41076"/>
    <cellStyle name="40% - Accent6 8 3 2 3" xfId="20063"/>
    <cellStyle name="40% - Accent6 8 3 2 3 2" xfId="48077"/>
    <cellStyle name="40% - Accent6 8 3 2 4" xfId="34073"/>
    <cellStyle name="40% - Accent6 8 3 3" xfId="9561"/>
    <cellStyle name="40% - Accent6 8 3 3 2" xfId="23565"/>
    <cellStyle name="40% - Accent6 8 3 3 2 2" xfId="51579"/>
    <cellStyle name="40% - Accent6 8 3 3 3" xfId="37575"/>
    <cellStyle name="40% - Accent6 8 3 4" xfId="16562"/>
    <cellStyle name="40% - Accent6 8 3 4 2" xfId="44576"/>
    <cellStyle name="40% - Accent6 8 3 5" xfId="30572"/>
    <cellStyle name="40% - Accent6 8 4" xfId="4303"/>
    <cellStyle name="40% - Accent6 8 4 2" xfId="11310"/>
    <cellStyle name="40% - Accent6 8 4 2 2" xfId="25314"/>
    <cellStyle name="40% - Accent6 8 4 2 2 2" xfId="53328"/>
    <cellStyle name="40% - Accent6 8 4 2 3" xfId="39324"/>
    <cellStyle name="40% - Accent6 8 4 3" xfId="18311"/>
    <cellStyle name="40% - Accent6 8 4 3 2" xfId="46325"/>
    <cellStyle name="40% - Accent6 8 4 4" xfId="32321"/>
    <cellStyle name="40% - Accent6 8 5" xfId="7809"/>
    <cellStyle name="40% - Accent6 8 5 2" xfId="21813"/>
    <cellStyle name="40% - Accent6 8 5 2 2" xfId="49827"/>
    <cellStyle name="40% - Accent6 8 5 3" xfId="35823"/>
    <cellStyle name="40% - Accent6 8 6" xfId="14810"/>
    <cellStyle name="40% - Accent6 8 6 2" xfId="42824"/>
    <cellStyle name="40% - Accent6 8 7" xfId="28820"/>
    <cellStyle name="40% - Accent6 9" xfId="1073"/>
    <cellStyle name="40% - Accent6 9 2" xfId="2844"/>
    <cellStyle name="40% - Accent6 9 2 2" xfId="6348"/>
    <cellStyle name="40% - Accent6 9 2 2 2" xfId="13355"/>
    <cellStyle name="40% - Accent6 9 2 2 2 2" xfId="27359"/>
    <cellStyle name="40% - Accent6 9 2 2 2 2 2" xfId="55373"/>
    <cellStyle name="40% - Accent6 9 2 2 2 3" xfId="41369"/>
    <cellStyle name="40% - Accent6 9 2 2 3" xfId="20356"/>
    <cellStyle name="40% - Accent6 9 2 2 3 2" xfId="48370"/>
    <cellStyle name="40% - Accent6 9 2 2 4" xfId="34366"/>
    <cellStyle name="40% - Accent6 9 2 3" xfId="9854"/>
    <cellStyle name="40% - Accent6 9 2 3 2" xfId="23858"/>
    <cellStyle name="40% - Accent6 9 2 3 2 2" xfId="51872"/>
    <cellStyle name="40% - Accent6 9 2 3 3" xfId="37868"/>
    <cellStyle name="40% - Accent6 9 2 4" xfId="16855"/>
    <cellStyle name="40% - Accent6 9 2 4 2" xfId="44869"/>
    <cellStyle name="40% - Accent6 9 2 5" xfId="30865"/>
    <cellStyle name="40% - Accent6 9 3" xfId="4596"/>
    <cellStyle name="40% - Accent6 9 3 2" xfId="11603"/>
    <cellStyle name="40% - Accent6 9 3 2 2" xfId="25607"/>
    <cellStyle name="40% - Accent6 9 3 2 2 2" xfId="53621"/>
    <cellStyle name="40% - Accent6 9 3 2 3" xfId="39617"/>
    <cellStyle name="40% - Accent6 9 3 3" xfId="18604"/>
    <cellStyle name="40% - Accent6 9 3 3 2" xfId="46618"/>
    <cellStyle name="40% - Accent6 9 3 4" xfId="32614"/>
    <cellStyle name="40% - Accent6 9 4" xfId="8102"/>
    <cellStyle name="40% - Accent6 9 4 2" xfId="22106"/>
    <cellStyle name="40% - Accent6 9 4 2 2" xfId="50120"/>
    <cellStyle name="40% - Accent6 9 4 3" xfId="36116"/>
    <cellStyle name="40% - Accent6 9 5" xfId="15103"/>
    <cellStyle name="40% - Accent6 9 5 2" xfId="43117"/>
    <cellStyle name="40% - Accent6 9 6" xfId="29113"/>
    <cellStyle name="60% - Accent1" xfId="56414" builtinId="32" customBuiltin="1"/>
    <cellStyle name="60% - Accent1 2" xfId="281"/>
    <cellStyle name="60% - Accent1 2 2" xfId="56276"/>
    <cellStyle name="60% - Accent1 3" xfId="56360"/>
    <cellStyle name="60% - Accent1 4" xfId="69"/>
    <cellStyle name="60% - Accent2" xfId="56418" builtinId="36" customBuiltin="1"/>
    <cellStyle name="60% - Accent2 2" xfId="267"/>
    <cellStyle name="60% - Accent2 2 2" xfId="56280"/>
    <cellStyle name="60% - Accent2 3" xfId="56364"/>
    <cellStyle name="60% - Accent2 4" xfId="73"/>
    <cellStyle name="60% - Accent3" xfId="56422" builtinId="40" customBuiltin="1"/>
    <cellStyle name="60% - Accent3 2" xfId="255"/>
    <cellStyle name="60% - Accent3 2 2" xfId="56284"/>
    <cellStyle name="60% - Accent3 3" xfId="56368"/>
    <cellStyle name="60% - Accent3 4" xfId="77"/>
    <cellStyle name="60% - Accent4" xfId="56426" builtinId="44" customBuiltin="1"/>
    <cellStyle name="60% - Accent4 2" xfId="262"/>
    <cellStyle name="60% - Accent4 2 2" xfId="56288"/>
    <cellStyle name="60% - Accent4 3" xfId="56372"/>
    <cellStyle name="60% - Accent4 4" xfId="81"/>
    <cellStyle name="60% - Accent5" xfId="56430" builtinId="48" customBuiltin="1"/>
    <cellStyle name="60% - Accent5 2" xfId="276"/>
    <cellStyle name="60% - Accent5 2 2" xfId="56292"/>
    <cellStyle name="60% - Accent5 3" xfId="56376"/>
    <cellStyle name="60% - Accent5 4" xfId="85"/>
    <cellStyle name="60% - Accent6" xfId="56434" builtinId="52" customBuiltin="1"/>
    <cellStyle name="60% - Accent6 2" xfId="268"/>
    <cellStyle name="60% - Accent6 2 2" xfId="56296"/>
    <cellStyle name="60% - Accent6 3" xfId="56380"/>
    <cellStyle name="60% - Accent6 4" xfId="89"/>
    <cellStyle name="Accent1" xfId="56411" builtinId="29" customBuiltin="1"/>
    <cellStyle name="Accent1 2" xfId="266"/>
    <cellStyle name="Accent1 2 2" xfId="56273"/>
    <cellStyle name="Accent1 3" xfId="56357"/>
    <cellStyle name="Accent1 4" xfId="66"/>
    <cellStyle name="Accent2" xfId="56415" builtinId="33" customBuiltin="1"/>
    <cellStyle name="Accent2 2" xfId="258"/>
    <cellStyle name="Accent2 2 2" xfId="56277"/>
    <cellStyle name="Accent2 3" xfId="56361"/>
    <cellStyle name="Accent2 4" xfId="70"/>
    <cellStyle name="Accent3" xfId="56419" builtinId="37" customBuiltin="1"/>
    <cellStyle name="Accent3 2" xfId="277"/>
    <cellStyle name="Accent3 2 2" xfId="56281"/>
    <cellStyle name="Accent3 3" xfId="56365"/>
    <cellStyle name="Accent3 4" xfId="74"/>
    <cellStyle name="Accent4" xfId="56423" builtinId="41" customBuiltin="1"/>
    <cellStyle name="Accent4 2" xfId="263"/>
    <cellStyle name="Accent4 2 2" xfId="56285"/>
    <cellStyle name="Accent4 3" xfId="56369"/>
    <cellStyle name="Accent4 4" xfId="78"/>
    <cellStyle name="Accent5" xfId="56427" builtinId="45" customBuiltin="1"/>
    <cellStyle name="Accent5 2" xfId="270"/>
    <cellStyle name="Accent5 2 2" xfId="56289"/>
    <cellStyle name="Accent5 3" xfId="56373"/>
    <cellStyle name="Accent5 4" xfId="82"/>
    <cellStyle name="Accent6" xfId="56431" builtinId="49" customBuiltin="1"/>
    <cellStyle name="Accent6 2" xfId="259"/>
    <cellStyle name="Accent6 2 2" xfId="56293"/>
    <cellStyle name="Accent6 3" xfId="56377"/>
    <cellStyle name="Accent6 4" xfId="86"/>
    <cellStyle name="Administration" xfId="56256"/>
    <cellStyle name="Bad" xfId="56400" builtinId="27" customBuiltin="1"/>
    <cellStyle name="Bad 2" xfId="264"/>
    <cellStyle name="Bad 2 2" xfId="56263"/>
    <cellStyle name="Bad 3" xfId="56346"/>
    <cellStyle name="Bad 4" xfId="56"/>
    <cellStyle name="Calculation" xfId="56404" builtinId="22" customBuiltin="1"/>
    <cellStyle name="Calculation 2" xfId="278"/>
    <cellStyle name="Calculation 2 2" xfId="56267"/>
    <cellStyle name="Calculation 3" xfId="56350"/>
    <cellStyle name="Calculation 4" xfId="60"/>
    <cellStyle name="Check Cell" xfId="56406" builtinId="23" customBuiltin="1"/>
    <cellStyle name="Check Cell 2" xfId="271"/>
    <cellStyle name="Check Cell 2 2" xfId="56269"/>
    <cellStyle name="Check Cell 3" xfId="56352"/>
    <cellStyle name="Check Cell 4" xfId="62"/>
    <cellStyle name="Comma 10" xfId="7227"/>
    <cellStyle name="Comma 11" xfId="7212"/>
    <cellStyle name="Comma 11 2" xfId="21219"/>
    <cellStyle name="Comma 11 2 2" xfId="49233"/>
    <cellStyle name="Comma 11 3" xfId="35229"/>
    <cellStyle name="Comma 12" xfId="28222"/>
    <cellStyle name="Comma 13" xfId="56235"/>
    <cellStyle name="Comma 14" xfId="56393"/>
    <cellStyle name="Comma 15" xfId="50"/>
    <cellStyle name="Comma 2" xfId="181"/>
    <cellStyle name="Comma 2 2" xfId="1993"/>
    <cellStyle name="Comma 2 2 2" xfId="56386"/>
    <cellStyle name="Comma 2 3" xfId="1968"/>
    <cellStyle name="Comma 2 3 2" xfId="5486"/>
    <cellStyle name="Comma 2 3 2 2" xfId="12493"/>
    <cellStyle name="Comma 2 3 2 2 2" xfId="26497"/>
    <cellStyle name="Comma 2 3 2 2 2 2" xfId="54511"/>
    <cellStyle name="Comma 2 3 2 2 3" xfId="40507"/>
    <cellStyle name="Comma 2 3 2 3" xfId="19494"/>
    <cellStyle name="Comma 2 3 2 3 2" xfId="47508"/>
    <cellStyle name="Comma 2 3 2 4" xfId="33504"/>
    <cellStyle name="Comma 2 3 3" xfId="8992"/>
    <cellStyle name="Comma 2 3 3 2" xfId="22996"/>
    <cellStyle name="Comma 2 3 3 2 2" xfId="51010"/>
    <cellStyle name="Comma 2 3 3 3" xfId="37006"/>
    <cellStyle name="Comma 2 3 4" xfId="15993"/>
    <cellStyle name="Comma 2 3 4 2" xfId="44007"/>
    <cellStyle name="Comma 2 3 5" xfId="30003"/>
    <cellStyle name="Comma 2 4" xfId="56249"/>
    <cellStyle name="Comma 3" xfId="216"/>
    <cellStyle name="Comma 3 2" xfId="2014"/>
    <cellStyle name="Comma 3 2 2" xfId="56387"/>
    <cellStyle name="Comma 3 3" xfId="1965"/>
    <cellStyle name="Comma 4" xfId="201"/>
    <cellStyle name="Comma 4 10" xfId="14265"/>
    <cellStyle name="Comma 4 10 2" xfId="42279"/>
    <cellStyle name="Comma 4 11" xfId="28275"/>
    <cellStyle name="Comma 4 12" xfId="56322"/>
    <cellStyle name="Comma 4 2" xfId="330"/>
    <cellStyle name="Comma 4 2 2" xfId="623"/>
    <cellStyle name="Comma 4 2 2 2" xfId="1501"/>
    <cellStyle name="Comma 4 2 2 2 2" xfId="3269"/>
    <cellStyle name="Comma 4 2 2 2 2 2" xfId="6773"/>
    <cellStyle name="Comma 4 2 2 2 2 2 2" xfId="13780"/>
    <cellStyle name="Comma 4 2 2 2 2 2 2 2" xfId="27784"/>
    <cellStyle name="Comma 4 2 2 2 2 2 2 2 2" xfId="55798"/>
    <cellStyle name="Comma 4 2 2 2 2 2 2 3" xfId="41794"/>
    <cellStyle name="Comma 4 2 2 2 2 2 3" xfId="20781"/>
    <cellStyle name="Comma 4 2 2 2 2 2 3 2" xfId="48795"/>
    <cellStyle name="Comma 4 2 2 2 2 2 4" xfId="34791"/>
    <cellStyle name="Comma 4 2 2 2 2 3" xfId="10279"/>
    <cellStyle name="Comma 4 2 2 2 2 3 2" xfId="24283"/>
    <cellStyle name="Comma 4 2 2 2 2 3 2 2" xfId="52297"/>
    <cellStyle name="Comma 4 2 2 2 2 3 3" xfId="38293"/>
    <cellStyle name="Comma 4 2 2 2 2 4" xfId="17280"/>
    <cellStyle name="Comma 4 2 2 2 2 4 2" xfId="45294"/>
    <cellStyle name="Comma 4 2 2 2 2 5" xfId="31290"/>
    <cellStyle name="Comma 4 2 2 2 3" xfId="5021"/>
    <cellStyle name="Comma 4 2 2 2 3 2" xfId="12028"/>
    <cellStyle name="Comma 4 2 2 2 3 2 2" xfId="26032"/>
    <cellStyle name="Comma 4 2 2 2 3 2 2 2" xfId="54046"/>
    <cellStyle name="Comma 4 2 2 2 3 2 3" xfId="40042"/>
    <cellStyle name="Comma 4 2 2 2 3 3" xfId="19029"/>
    <cellStyle name="Comma 4 2 2 2 3 3 2" xfId="47043"/>
    <cellStyle name="Comma 4 2 2 2 3 4" xfId="33039"/>
    <cellStyle name="Comma 4 2 2 2 4" xfId="8527"/>
    <cellStyle name="Comma 4 2 2 2 4 2" xfId="22531"/>
    <cellStyle name="Comma 4 2 2 2 4 2 2" xfId="50545"/>
    <cellStyle name="Comma 4 2 2 2 4 3" xfId="36541"/>
    <cellStyle name="Comma 4 2 2 2 5" xfId="15528"/>
    <cellStyle name="Comma 4 2 2 2 5 2" xfId="43542"/>
    <cellStyle name="Comma 4 2 2 2 6" xfId="29538"/>
    <cellStyle name="Comma 4 2 2 3" xfId="2394"/>
    <cellStyle name="Comma 4 2 2 3 2" xfId="5898"/>
    <cellStyle name="Comma 4 2 2 3 2 2" xfId="12905"/>
    <cellStyle name="Comma 4 2 2 3 2 2 2" xfId="26909"/>
    <cellStyle name="Comma 4 2 2 3 2 2 2 2" xfId="54923"/>
    <cellStyle name="Comma 4 2 2 3 2 2 3" xfId="40919"/>
    <cellStyle name="Comma 4 2 2 3 2 3" xfId="19906"/>
    <cellStyle name="Comma 4 2 2 3 2 3 2" xfId="47920"/>
    <cellStyle name="Comma 4 2 2 3 2 4" xfId="33916"/>
    <cellStyle name="Comma 4 2 2 3 3" xfId="9404"/>
    <cellStyle name="Comma 4 2 2 3 3 2" xfId="23408"/>
    <cellStyle name="Comma 4 2 2 3 3 2 2" xfId="51422"/>
    <cellStyle name="Comma 4 2 2 3 3 3" xfId="37418"/>
    <cellStyle name="Comma 4 2 2 3 4" xfId="16405"/>
    <cellStyle name="Comma 4 2 2 3 4 2" xfId="44419"/>
    <cellStyle name="Comma 4 2 2 3 5" xfId="30415"/>
    <cellStyle name="Comma 4 2 2 4" xfId="4146"/>
    <cellStyle name="Comma 4 2 2 4 2" xfId="11153"/>
    <cellStyle name="Comma 4 2 2 4 2 2" xfId="25157"/>
    <cellStyle name="Comma 4 2 2 4 2 2 2" xfId="53171"/>
    <cellStyle name="Comma 4 2 2 4 2 3" xfId="39167"/>
    <cellStyle name="Comma 4 2 2 4 3" xfId="18154"/>
    <cellStyle name="Comma 4 2 2 4 3 2" xfId="46168"/>
    <cellStyle name="Comma 4 2 2 4 4" xfId="32164"/>
    <cellStyle name="Comma 4 2 2 5" xfId="7652"/>
    <cellStyle name="Comma 4 2 2 5 2" xfId="21656"/>
    <cellStyle name="Comma 4 2 2 5 2 2" xfId="49670"/>
    <cellStyle name="Comma 4 2 2 5 3" xfId="35666"/>
    <cellStyle name="Comma 4 2 2 6" xfId="14653"/>
    <cellStyle name="Comma 4 2 2 6 2" xfId="42667"/>
    <cellStyle name="Comma 4 2 2 7" xfId="28663"/>
    <cellStyle name="Comma 4 2 3" xfId="914"/>
    <cellStyle name="Comma 4 2 3 2" xfId="1792"/>
    <cellStyle name="Comma 4 2 3 2 2" xfId="3560"/>
    <cellStyle name="Comma 4 2 3 2 2 2" xfId="7064"/>
    <cellStyle name="Comma 4 2 3 2 2 2 2" xfId="14071"/>
    <cellStyle name="Comma 4 2 3 2 2 2 2 2" xfId="28075"/>
    <cellStyle name="Comma 4 2 3 2 2 2 2 2 2" xfId="56089"/>
    <cellStyle name="Comma 4 2 3 2 2 2 2 3" xfId="42085"/>
    <cellStyle name="Comma 4 2 3 2 2 2 3" xfId="21072"/>
    <cellStyle name="Comma 4 2 3 2 2 2 3 2" xfId="49086"/>
    <cellStyle name="Comma 4 2 3 2 2 2 4" xfId="35082"/>
    <cellStyle name="Comma 4 2 3 2 2 3" xfId="10570"/>
    <cellStyle name="Comma 4 2 3 2 2 3 2" xfId="24574"/>
    <cellStyle name="Comma 4 2 3 2 2 3 2 2" xfId="52588"/>
    <cellStyle name="Comma 4 2 3 2 2 3 3" xfId="38584"/>
    <cellStyle name="Comma 4 2 3 2 2 4" xfId="17571"/>
    <cellStyle name="Comma 4 2 3 2 2 4 2" xfId="45585"/>
    <cellStyle name="Comma 4 2 3 2 2 5" xfId="31581"/>
    <cellStyle name="Comma 4 2 3 2 3" xfId="5312"/>
    <cellStyle name="Comma 4 2 3 2 3 2" xfId="12319"/>
    <cellStyle name="Comma 4 2 3 2 3 2 2" xfId="26323"/>
    <cellStyle name="Comma 4 2 3 2 3 2 2 2" xfId="54337"/>
    <cellStyle name="Comma 4 2 3 2 3 2 3" xfId="40333"/>
    <cellStyle name="Comma 4 2 3 2 3 3" xfId="19320"/>
    <cellStyle name="Comma 4 2 3 2 3 3 2" xfId="47334"/>
    <cellStyle name="Comma 4 2 3 2 3 4" xfId="33330"/>
    <cellStyle name="Comma 4 2 3 2 4" xfId="8818"/>
    <cellStyle name="Comma 4 2 3 2 4 2" xfId="22822"/>
    <cellStyle name="Comma 4 2 3 2 4 2 2" xfId="50836"/>
    <cellStyle name="Comma 4 2 3 2 4 3" xfId="36832"/>
    <cellStyle name="Comma 4 2 3 2 5" xfId="15819"/>
    <cellStyle name="Comma 4 2 3 2 5 2" xfId="43833"/>
    <cellStyle name="Comma 4 2 3 2 6" xfId="29829"/>
    <cellStyle name="Comma 4 2 3 3" xfId="2685"/>
    <cellStyle name="Comma 4 2 3 3 2" xfId="6189"/>
    <cellStyle name="Comma 4 2 3 3 2 2" xfId="13196"/>
    <cellStyle name="Comma 4 2 3 3 2 2 2" xfId="27200"/>
    <cellStyle name="Comma 4 2 3 3 2 2 2 2" xfId="55214"/>
    <cellStyle name="Comma 4 2 3 3 2 2 3" xfId="41210"/>
    <cellStyle name="Comma 4 2 3 3 2 3" xfId="20197"/>
    <cellStyle name="Comma 4 2 3 3 2 3 2" xfId="48211"/>
    <cellStyle name="Comma 4 2 3 3 2 4" xfId="34207"/>
    <cellStyle name="Comma 4 2 3 3 3" xfId="9695"/>
    <cellStyle name="Comma 4 2 3 3 3 2" xfId="23699"/>
    <cellStyle name="Comma 4 2 3 3 3 2 2" xfId="51713"/>
    <cellStyle name="Comma 4 2 3 3 3 3" xfId="37709"/>
    <cellStyle name="Comma 4 2 3 3 4" xfId="16696"/>
    <cellStyle name="Comma 4 2 3 3 4 2" xfId="44710"/>
    <cellStyle name="Comma 4 2 3 3 5" xfId="30706"/>
    <cellStyle name="Comma 4 2 3 4" xfId="4437"/>
    <cellStyle name="Comma 4 2 3 4 2" xfId="11444"/>
    <cellStyle name="Comma 4 2 3 4 2 2" xfId="25448"/>
    <cellStyle name="Comma 4 2 3 4 2 2 2" xfId="53462"/>
    <cellStyle name="Comma 4 2 3 4 2 3" xfId="39458"/>
    <cellStyle name="Comma 4 2 3 4 3" xfId="18445"/>
    <cellStyle name="Comma 4 2 3 4 3 2" xfId="46459"/>
    <cellStyle name="Comma 4 2 3 4 4" xfId="32455"/>
    <cellStyle name="Comma 4 2 3 5" xfId="7943"/>
    <cellStyle name="Comma 4 2 3 5 2" xfId="21947"/>
    <cellStyle name="Comma 4 2 3 5 2 2" xfId="49961"/>
    <cellStyle name="Comma 4 2 3 5 3" xfId="35957"/>
    <cellStyle name="Comma 4 2 3 6" xfId="14944"/>
    <cellStyle name="Comma 4 2 3 6 2" xfId="42958"/>
    <cellStyle name="Comma 4 2 3 7" xfId="28954"/>
    <cellStyle name="Comma 4 2 4" xfId="1210"/>
    <cellStyle name="Comma 4 2 4 2" xfId="2978"/>
    <cellStyle name="Comma 4 2 4 2 2" xfId="6482"/>
    <cellStyle name="Comma 4 2 4 2 2 2" xfId="13489"/>
    <cellStyle name="Comma 4 2 4 2 2 2 2" xfId="27493"/>
    <cellStyle name="Comma 4 2 4 2 2 2 2 2" xfId="55507"/>
    <cellStyle name="Comma 4 2 4 2 2 2 3" xfId="41503"/>
    <cellStyle name="Comma 4 2 4 2 2 3" xfId="20490"/>
    <cellStyle name="Comma 4 2 4 2 2 3 2" xfId="48504"/>
    <cellStyle name="Comma 4 2 4 2 2 4" xfId="34500"/>
    <cellStyle name="Comma 4 2 4 2 3" xfId="9988"/>
    <cellStyle name="Comma 4 2 4 2 3 2" xfId="23992"/>
    <cellStyle name="Comma 4 2 4 2 3 2 2" xfId="52006"/>
    <cellStyle name="Comma 4 2 4 2 3 3" xfId="38002"/>
    <cellStyle name="Comma 4 2 4 2 4" xfId="16989"/>
    <cellStyle name="Comma 4 2 4 2 4 2" xfId="45003"/>
    <cellStyle name="Comma 4 2 4 2 5" xfId="30999"/>
    <cellStyle name="Comma 4 2 4 3" xfId="4730"/>
    <cellStyle name="Comma 4 2 4 3 2" xfId="11737"/>
    <cellStyle name="Comma 4 2 4 3 2 2" xfId="25741"/>
    <cellStyle name="Comma 4 2 4 3 2 2 2" xfId="53755"/>
    <cellStyle name="Comma 4 2 4 3 2 3" xfId="39751"/>
    <cellStyle name="Comma 4 2 4 3 3" xfId="18738"/>
    <cellStyle name="Comma 4 2 4 3 3 2" xfId="46752"/>
    <cellStyle name="Comma 4 2 4 3 4" xfId="32748"/>
    <cellStyle name="Comma 4 2 4 4" xfId="8236"/>
    <cellStyle name="Comma 4 2 4 4 2" xfId="22240"/>
    <cellStyle name="Comma 4 2 4 4 2 2" xfId="50254"/>
    <cellStyle name="Comma 4 2 4 4 3" xfId="36250"/>
    <cellStyle name="Comma 4 2 4 5" xfId="15237"/>
    <cellStyle name="Comma 4 2 4 5 2" xfId="43251"/>
    <cellStyle name="Comma 4 2 4 6" xfId="29247"/>
    <cellStyle name="Comma 4 2 5" xfId="2103"/>
    <cellStyle name="Comma 4 2 5 2" xfId="5607"/>
    <cellStyle name="Comma 4 2 5 2 2" xfId="12614"/>
    <cellStyle name="Comma 4 2 5 2 2 2" xfId="26618"/>
    <cellStyle name="Comma 4 2 5 2 2 2 2" xfId="54632"/>
    <cellStyle name="Comma 4 2 5 2 2 3" xfId="40628"/>
    <cellStyle name="Comma 4 2 5 2 3" xfId="19615"/>
    <cellStyle name="Comma 4 2 5 2 3 2" xfId="47629"/>
    <cellStyle name="Comma 4 2 5 2 4" xfId="33625"/>
    <cellStyle name="Comma 4 2 5 3" xfId="9113"/>
    <cellStyle name="Comma 4 2 5 3 2" xfId="23117"/>
    <cellStyle name="Comma 4 2 5 3 2 2" xfId="51131"/>
    <cellStyle name="Comma 4 2 5 3 3" xfId="37127"/>
    <cellStyle name="Comma 4 2 5 4" xfId="16114"/>
    <cellStyle name="Comma 4 2 5 4 2" xfId="44128"/>
    <cellStyle name="Comma 4 2 5 5" xfId="30124"/>
    <cellStyle name="Comma 4 2 6" xfId="3855"/>
    <cellStyle name="Comma 4 2 6 2" xfId="10862"/>
    <cellStyle name="Comma 4 2 6 2 2" xfId="24866"/>
    <cellStyle name="Comma 4 2 6 2 2 2" xfId="52880"/>
    <cellStyle name="Comma 4 2 6 2 3" xfId="38876"/>
    <cellStyle name="Comma 4 2 6 3" xfId="17863"/>
    <cellStyle name="Comma 4 2 6 3 2" xfId="45877"/>
    <cellStyle name="Comma 4 2 6 4" xfId="31873"/>
    <cellStyle name="Comma 4 2 7" xfId="7361"/>
    <cellStyle name="Comma 4 2 7 2" xfId="21365"/>
    <cellStyle name="Comma 4 2 7 2 2" xfId="49379"/>
    <cellStyle name="Comma 4 2 7 3" xfId="35375"/>
    <cellStyle name="Comma 4 2 8" xfId="14362"/>
    <cellStyle name="Comma 4 2 8 2" xfId="42376"/>
    <cellStyle name="Comma 4 2 9" xfId="28372"/>
    <cellStyle name="Comma 4 3" xfId="429"/>
    <cellStyle name="Comma 4 3 2" xfId="720"/>
    <cellStyle name="Comma 4 3 2 2" xfId="1598"/>
    <cellStyle name="Comma 4 3 2 2 2" xfId="3366"/>
    <cellStyle name="Comma 4 3 2 2 2 2" xfId="6870"/>
    <cellStyle name="Comma 4 3 2 2 2 2 2" xfId="13877"/>
    <cellStyle name="Comma 4 3 2 2 2 2 2 2" xfId="27881"/>
    <cellStyle name="Comma 4 3 2 2 2 2 2 2 2" xfId="55895"/>
    <cellStyle name="Comma 4 3 2 2 2 2 2 3" xfId="41891"/>
    <cellStyle name="Comma 4 3 2 2 2 2 3" xfId="20878"/>
    <cellStyle name="Comma 4 3 2 2 2 2 3 2" xfId="48892"/>
    <cellStyle name="Comma 4 3 2 2 2 2 4" xfId="34888"/>
    <cellStyle name="Comma 4 3 2 2 2 3" xfId="10376"/>
    <cellStyle name="Comma 4 3 2 2 2 3 2" xfId="24380"/>
    <cellStyle name="Comma 4 3 2 2 2 3 2 2" xfId="52394"/>
    <cellStyle name="Comma 4 3 2 2 2 3 3" xfId="38390"/>
    <cellStyle name="Comma 4 3 2 2 2 4" xfId="17377"/>
    <cellStyle name="Comma 4 3 2 2 2 4 2" xfId="45391"/>
    <cellStyle name="Comma 4 3 2 2 2 5" xfId="31387"/>
    <cellStyle name="Comma 4 3 2 2 3" xfId="5118"/>
    <cellStyle name="Comma 4 3 2 2 3 2" xfId="12125"/>
    <cellStyle name="Comma 4 3 2 2 3 2 2" xfId="26129"/>
    <cellStyle name="Comma 4 3 2 2 3 2 2 2" xfId="54143"/>
    <cellStyle name="Comma 4 3 2 2 3 2 3" xfId="40139"/>
    <cellStyle name="Comma 4 3 2 2 3 3" xfId="19126"/>
    <cellStyle name="Comma 4 3 2 2 3 3 2" xfId="47140"/>
    <cellStyle name="Comma 4 3 2 2 3 4" xfId="33136"/>
    <cellStyle name="Comma 4 3 2 2 4" xfId="8624"/>
    <cellStyle name="Comma 4 3 2 2 4 2" xfId="22628"/>
    <cellStyle name="Comma 4 3 2 2 4 2 2" xfId="50642"/>
    <cellStyle name="Comma 4 3 2 2 4 3" xfId="36638"/>
    <cellStyle name="Comma 4 3 2 2 5" xfId="15625"/>
    <cellStyle name="Comma 4 3 2 2 5 2" xfId="43639"/>
    <cellStyle name="Comma 4 3 2 2 6" xfId="29635"/>
    <cellStyle name="Comma 4 3 2 3" xfId="2491"/>
    <cellStyle name="Comma 4 3 2 3 2" xfId="5995"/>
    <cellStyle name="Comma 4 3 2 3 2 2" xfId="13002"/>
    <cellStyle name="Comma 4 3 2 3 2 2 2" xfId="27006"/>
    <cellStyle name="Comma 4 3 2 3 2 2 2 2" xfId="55020"/>
    <cellStyle name="Comma 4 3 2 3 2 2 3" xfId="41016"/>
    <cellStyle name="Comma 4 3 2 3 2 3" xfId="20003"/>
    <cellStyle name="Comma 4 3 2 3 2 3 2" xfId="48017"/>
    <cellStyle name="Comma 4 3 2 3 2 4" xfId="34013"/>
    <cellStyle name="Comma 4 3 2 3 3" xfId="9501"/>
    <cellStyle name="Comma 4 3 2 3 3 2" xfId="23505"/>
    <cellStyle name="Comma 4 3 2 3 3 2 2" xfId="51519"/>
    <cellStyle name="Comma 4 3 2 3 3 3" xfId="37515"/>
    <cellStyle name="Comma 4 3 2 3 4" xfId="16502"/>
    <cellStyle name="Comma 4 3 2 3 4 2" xfId="44516"/>
    <cellStyle name="Comma 4 3 2 3 5" xfId="30512"/>
    <cellStyle name="Comma 4 3 2 4" xfId="4243"/>
    <cellStyle name="Comma 4 3 2 4 2" xfId="11250"/>
    <cellStyle name="Comma 4 3 2 4 2 2" xfId="25254"/>
    <cellStyle name="Comma 4 3 2 4 2 2 2" xfId="53268"/>
    <cellStyle name="Comma 4 3 2 4 2 3" xfId="39264"/>
    <cellStyle name="Comma 4 3 2 4 3" xfId="18251"/>
    <cellStyle name="Comma 4 3 2 4 3 2" xfId="46265"/>
    <cellStyle name="Comma 4 3 2 4 4" xfId="32261"/>
    <cellStyle name="Comma 4 3 2 5" xfId="7749"/>
    <cellStyle name="Comma 4 3 2 5 2" xfId="21753"/>
    <cellStyle name="Comma 4 3 2 5 2 2" xfId="49767"/>
    <cellStyle name="Comma 4 3 2 5 3" xfId="35763"/>
    <cellStyle name="Comma 4 3 2 6" xfId="14750"/>
    <cellStyle name="Comma 4 3 2 6 2" xfId="42764"/>
    <cellStyle name="Comma 4 3 2 7" xfId="28760"/>
    <cellStyle name="Comma 4 3 3" xfId="1011"/>
    <cellStyle name="Comma 4 3 3 2" xfId="1889"/>
    <cellStyle name="Comma 4 3 3 2 2" xfId="3657"/>
    <cellStyle name="Comma 4 3 3 2 2 2" xfId="7161"/>
    <cellStyle name="Comma 4 3 3 2 2 2 2" xfId="14168"/>
    <cellStyle name="Comma 4 3 3 2 2 2 2 2" xfId="28172"/>
    <cellStyle name="Comma 4 3 3 2 2 2 2 2 2" xfId="56186"/>
    <cellStyle name="Comma 4 3 3 2 2 2 2 3" xfId="42182"/>
    <cellStyle name="Comma 4 3 3 2 2 2 3" xfId="21169"/>
    <cellStyle name="Comma 4 3 3 2 2 2 3 2" xfId="49183"/>
    <cellStyle name="Comma 4 3 3 2 2 2 4" xfId="35179"/>
    <cellStyle name="Comma 4 3 3 2 2 3" xfId="10667"/>
    <cellStyle name="Comma 4 3 3 2 2 3 2" xfId="24671"/>
    <cellStyle name="Comma 4 3 3 2 2 3 2 2" xfId="52685"/>
    <cellStyle name="Comma 4 3 3 2 2 3 3" xfId="38681"/>
    <cellStyle name="Comma 4 3 3 2 2 4" xfId="17668"/>
    <cellStyle name="Comma 4 3 3 2 2 4 2" xfId="45682"/>
    <cellStyle name="Comma 4 3 3 2 2 5" xfId="31678"/>
    <cellStyle name="Comma 4 3 3 2 3" xfId="5409"/>
    <cellStyle name="Comma 4 3 3 2 3 2" xfId="12416"/>
    <cellStyle name="Comma 4 3 3 2 3 2 2" xfId="26420"/>
    <cellStyle name="Comma 4 3 3 2 3 2 2 2" xfId="54434"/>
    <cellStyle name="Comma 4 3 3 2 3 2 3" xfId="40430"/>
    <cellStyle name="Comma 4 3 3 2 3 3" xfId="19417"/>
    <cellStyle name="Comma 4 3 3 2 3 3 2" xfId="47431"/>
    <cellStyle name="Comma 4 3 3 2 3 4" xfId="33427"/>
    <cellStyle name="Comma 4 3 3 2 4" xfId="8915"/>
    <cellStyle name="Comma 4 3 3 2 4 2" xfId="22919"/>
    <cellStyle name="Comma 4 3 3 2 4 2 2" xfId="50933"/>
    <cellStyle name="Comma 4 3 3 2 4 3" xfId="36929"/>
    <cellStyle name="Comma 4 3 3 2 5" xfId="15916"/>
    <cellStyle name="Comma 4 3 3 2 5 2" xfId="43930"/>
    <cellStyle name="Comma 4 3 3 2 6" xfId="29926"/>
    <cellStyle name="Comma 4 3 3 3" xfId="2782"/>
    <cellStyle name="Comma 4 3 3 3 2" xfId="6286"/>
    <cellStyle name="Comma 4 3 3 3 2 2" xfId="13293"/>
    <cellStyle name="Comma 4 3 3 3 2 2 2" xfId="27297"/>
    <cellStyle name="Comma 4 3 3 3 2 2 2 2" xfId="55311"/>
    <cellStyle name="Comma 4 3 3 3 2 2 3" xfId="41307"/>
    <cellStyle name="Comma 4 3 3 3 2 3" xfId="20294"/>
    <cellStyle name="Comma 4 3 3 3 2 3 2" xfId="48308"/>
    <cellStyle name="Comma 4 3 3 3 2 4" xfId="34304"/>
    <cellStyle name="Comma 4 3 3 3 3" xfId="9792"/>
    <cellStyle name="Comma 4 3 3 3 3 2" xfId="23796"/>
    <cellStyle name="Comma 4 3 3 3 3 2 2" xfId="51810"/>
    <cellStyle name="Comma 4 3 3 3 3 3" xfId="37806"/>
    <cellStyle name="Comma 4 3 3 3 4" xfId="16793"/>
    <cellStyle name="Comma 4 3 3 3 4 2" xfId="44807"/>
    <cellStyle name="Comma 4 3 3 3 5" xfId="30803"/>
    <cellStyle name="Comma 4 3 3 4" xfId="4534"/>
    <cellStyle name="Comma 4 3 3 4 2" xfId="11541"/>
    <cellStyle name="Comma 4 3 3 4 2 2" xfId="25545"/>
    <cellStyle name="Comma 4 3 3 4 2 2 2" xfId="53559"/>
    <cellStyle name="Comma 4 3 3 4 2 3" xfId="39555"/>
    <cellStyle name="Comma 4 3 3 4 3" xfId="18542"/>
    <cellStyle name="Comma 4 3 3 4 3 2" xfId="46556"/>
    <cellStyle name="Comma 4 3 3 4 4" xfId="32552"/>
    <cellStyle name="Comma 4 3 3 5" xfId="8040"/>
    <cellStyle name="Comma 4 3 3 5 2" xfId="22044"/>
    <cellStyle name="Comma 4 3 3 5 2 2" xfId="50058"/>
    <cellStyle name="Comma 4 3 3 5 3" xfId="36054"/>
    <cellStyle name="Comma 4 3 3 6" xfId="15041"/>
    <cellStyle name="Comma 4 3 3 6 2" xfId="43055"/>
    <cellStyle name="Comma 4 3 3 7" xfId="29051"/>
    <cellStyle name="Comma 4 3 4" xfId="1307"/>
    <cellStyle name="Comma 4 3 4 2" xfId="3075"/>
    <cellStyle name="Comma 4 3 4 2 2" xfId="6579"/>
    <cellStyle name="Comma 4 3 4 2 2 2" xfId="13586"/>
    <cellStyle name="Comma 4 3 4 2 2 2 2" xfId="27590"/>
    <cellStyle name="Comma 4 3 4 2 2 2 2 2" xfId="55604"/>
    <cellStyle name="Comma 4 3 4 2 2 2 3" xfId="41600"/>
    <cellStyle name="Comma 4 3 4 2 2 3" xfId="20587"/>
    <cellStyle name="Comma 4 3 4 2 2 3 2" xfId="48601"/>
    <cellStyle name="Comma 4 3 4 2 2 4" xfId="34597"/>
    <cellStyle name="Comma 4 3 4 2 3" xfId="10085"/>
    <cellStyle name="Comma 4 3 4 2 3 2" xfId="24089"/>
    <cellStyle name="Comma 4 3 4 2 3 2 2" xfId="52103"/>
    <cellStyle name="Comma 4 3 4 2 3 3" xfId="38099"/>
    <cellStyle name="Comma 4 3 4 2 4" xfId="17086"/>
    <cellStyle name="Comma 4 3 4 2 4 2" xfId="45100"/>
    <cellStyle name="Comma 4 3 4 2 5" xfId="31096"/>
    <cellStyle name="Comma 4 3 4 3" xfId="4827"/>
    <cellStyle name="Comma 4 3 4 3 2" xfId="11834"/>
    <cellStyle name="Comma 4 3 4 3 2 2" xfId="25838"/>
    <cellStyle name="Comma 4 3 4 3 2 2 2" xfId="53852"/>
    <cellStyle name="Comma 4 3 4 3 2 3" xfId="39848"/>
    <cellStyle name="Comma 4 3 4 3 3" xfId="18835"/>
    <cellStyle name="Comma 4 3 4 3 3 2" xfId="46849"/>
    <cellStyle name="Comma 4 3 4 3 4" xfId="32845"/>
    <cellStyle name="Comma 4 3 4 4" xfId="8333"/>
    <cellStyle name="Comma 4 3 4 4 2" xfId="22337"/>
    <cellStyle name="Comma 4 3 4 4 2 2" xfId="50351"/>
    <cellStyle name="Comma 4 3 4 4 3" xfId="36347"/>
    <cellStyle name="Comma 4 3 4 5" xfId="15334"/>
    <cellStyle name="Comma 4 3 4 5 2" xfId="43348"/>
    <cellStyle name="Comma 4 3 4 6" xfId="29344"/>
    <cellStyle name="Comma 4 3 5" xfId="2200"/>
    <cellStyle name="Comma 4 3 5 2" xfId="5704"/>
    <cellStyle name="Comma 4 3 5 2 2" xfId="12711"/>
    <cellStyle name="Comma 4 3 5 2 2 2" xfId="26715"/>
    <cellStyle name="Comma 4 3 5 2 2 2 2" xfId="54729"/>
    <cellStyle name="Comma 4 3 5 2 2 3" xfId="40725"/>
    <cellStyle name="Comma 4 3 5 2 3" xfId="19712"/>
    <cellStyle name="Comma 4 3 5 2 3 2" xfId="47726"/>
    <cellStyle name="Comma 4 3 5 2 4" xfId="33722"/>
    <cellStyle name="Comma 4 3 5 3" xfId="9210"/>
    <cellStyle name="Comma 4 3 5 3 2" xfId="23214"/>
    <cellStyle name="Comma 4 3 5 3 2 2" xfId="51228"/>
    <cellStyle name="Comma 4 3 5 3 3" xfId="37224"/>
    <cellStyle name="Comma 4 3 5 4" xfId="16211"/>
    <cellStyle name="Comma 4 3 5 4 2" xfId="44225"/>
    <cellStyle name="Comma 4 3 5 5" xfId="30221"/>
    <cellStyle name="Comma 4 3 6" xfId="3952"/>
    <cellStyle name="Comma 4 3 6 2" xfId="10959"/>
    <cellStyle name="Comma 4 3 6 2 2" xfId="24963"/>
    <cellStyle name="Comma 4 3 6 2 2 2" xfId="52977"/>
    <cellStyle name="Comma 4 3 6 2 3" xfId="38973"/>
    <cellStyle name="Comma 4 3 6 3" xfId="17960"/>
    <cellStyle name="Comma 4 3 6 3 2" xfId="45974"/>
    <cellStyle name="Comma 4 3 6 4" xfId="31970"/>
    <cellStyle name="Comma 4 3 7" xfId="7458"/>
    <cellStyle name="Comma 4 3 7 2" xfId="21462"/>
    <cellStyle name="Comma 4 3 7 2 2" xfId="49476"/>
    <cellStyle name="Comma 4 3 7 3" xfId="35472"/>
    <cellStyle name="Comma 4 3 8" xfId="14459"/>
    <cellStyle name="Comma 4 3 8 2" xfId="42473"/>
    <cellStyle name="Comma 4 3 9" xfId="28469"/>
    <cellStyle name="Comma 4 4" xfId="526"/>
    <cellStyle name="Comma 4 4 2" xfId="1404"/>
    <cellStyle name="Comma 4 4 2 2" xfId="3172"/>
    <cellStyle name="Comma 4 4 2 2 2" xfId="6676"/>
    <cellStyle name="Comma 4 4 2 2 2 2" xfId="13683"/>
    <cellStyle name="Comma 4 4 2 2 2 2 2" xfId="27687"/>
    <cellStyle name="Comma 4 4 2 2 2 2 2 2" xfId="55701"/>
    <cellStyle name="Comma 4 4 2 2 2 2 3" xfId="41697"/>
    <cellStyle name="Comma 4 4 2 2 2 3" xfId="20684"/>
    <cellStyle name="Comma 4 4 2 2 2 3 2" xfId="48698"/>
    <cellStyle name="Comma 4 4 2 2 2 4" xfId="34694"/>
    <cellStyle name="Comma 4 4 2 2 3" xfId="10182"/>
    <cellStyle name="Comma 4 4 2 2 3 2" xfId="24186"/>
    <cellStyle name="Comma 4 4 2 2 3 2 2" xfId="52200"/>
    <cellStyle name="Comma 4 4 2 2 3 3" xfId="38196"/>
    <cellStyle name="Comma 4 4 2 2 4" xfId="17183"/>
    <cellStyle name="Comma 4 4 2 2 4 2" xfId="45197"/>
    <cellStyle name="Comma 4 4 2 2 5" xfId="31193"/>
    <cellStyle name="Comma 4 4 2 3" xfId="4924"/>
    <cellStyle name="Comma 4 4 2 3 2" xfId="11931"/>
    <cellStyle name="Comma 4 4 2 3 2 2" xfId="25935"/>
    <cellStyle name="Comma 4 4 2 3 2 2 2" xfId="53949"/>
    <cellStyle name="Comma 4 4 2 3 2 3" xfId="39945"/>
    <cellStyle name="Comma 4 4 2 3 3" xfId="18932"/>
    <cellStyle name="Comma 4 4 2 3 3 2" xfId="46946"/>
    <cellStyle name="Comma 4 4 2 3 4" xfId="32942"/>
    <cellStyle name="Comma 4 4 2 4" xfId="8430"/>
    <cellStyle name="Comma 4 4 2 4 2" xfId="22434"/>
    <cellStyle name="Comma 4 4 2 4 2 2" xfId="50448"/>
    <cellStyle name="Comma 4 4 2 4 3" xfId="36444"/>
    <cellStyle name="Comma 4 4 2 5" xfId="15431"/>
    <cellStyle name="Comma 4 4 2 5 2" xfId="43445"/>
    <cellStyle name="Comma 4 4 2 6" xfId="29441"/>
    <cellStyle name="Comma 4 4 3" xfId="2297"/>
    <cellStyle name="Comma 4 4 3 2" xfId="5801"/>
    <cellStyle name="Comma 4 4 3 2 2" xfId="12808"/>
    <cellStyle name="Comma 4 4 3 2 2 2" xfId="26812"/>
    <cellStyle name="Comma 4 4 3 2 2 2 2" xfId="54826"/>
    <cellStyle name="Comma 4 4 3 2 2 3" xfId="40822"/>
    <cellStyle name="Comma 4 4 3 2 3" xfId="19809"/>
    <cellStyle name="Comma 4 4 3 2 3 2" xfId="47823"/>
    <cellStyle name="Comma 4 4 3 2 4" xfId="33819"/>
    <cellStyle name="Comma 4 4 3 3" xfId="9307"/>
    <cellStyle name="Comma 4 4 3 3 2" xfId="23311"/>
    <cellStyle name="Comma 4 4 3 3 2 2" xfId="51325"/>
    <cellStyle name="Comma 4 4 3 3 3" xfId="37321"/>
    <cellStyle name="Comma 4 4 3 4" xfId="16308"/>
    <cellStyle name="Comma 4 4 3 4 2" xfId="44322"/>
    <cellStyle name="Comma 4 4 3 5" xfId="30318"/>
    <cellStyle name="Comma 4 4 4" xfId="4049"/>
    <cellStyle name="Comma 4 4 4 2" xfId="11056"/>
    <cellStyle name="Comma 4 4 4 2 2" xfId="25060"/>
    <cellStyle name="Comma 4 4 4 2 2 2" xfId="53074"/>
    <cellStyle name="Comma 4 4 4 2 3" xfId="39070"/>
    <cellStyle name="Comma 4 4 4 3" xfId="18057"/>
    <cellStyle name="Comma 4 4 4 3 2" xfId="46071"/>
    <cellStyle name="Comma 4 4 4 4" xfId="32067"/>
    <cellStyle name="Comma 4 4 5" xfId="7555"/>
    <cellStyle name="Comma 4 4 5 2" xfId="21559"/>
    <cellStyle name="Comma 4 4 5 2 2" xfId="49573"/>
    <cellStyle name="Comma 4 4 5 3" xfId="35569"/>
    <cellStyle name="Comma 4 4 6" xfId="14556"/>
    <cellStyle name="Comma 4 4 6 2" xfId="42570"/>
    <cellStyle name="Comma 4 4 7" xfId="28566"/>
    <cellStyle name="Comma 4 5" xfId="817"/>
    <cellStyle name="Comma 4 5 2" xfId="1695"/>
    <cellStyle name="Comma 4 5 2 2" xfId="3463"/>
    <cellStyle name="Comma 4 5 2 2 2" xfId="6967"/>
    <cellStyle name="Comma 4 5 2 2 2 2" xfId="13974"/>
    <cellStyle name="Comma 4 5 2 2 2 2 2" xfId="27978"/>
    <cellStyle name="Comma 4 5 2 2 2 2 2 2" xfId="55992"/>
    <cellStyle name="Comma 4 5 2 2 2 2 3" xfId="41988"/>
    <cellStyle name="Comma 4 5 2 2 2 3" xfId="20975"/>
    <cellStyle name="Comma 4 5 2 2 2 3 2" xfId="48989"/>
    <cellStyle name="Comma 4 5 2 2 2 4" xfId="34985"/>
    <cellStyle name="Comma 4 5 2 2 3" xfId="10473"/>
    <cellStyle name="Comma 4 5 2 2 3 2" xfId="24477"/>
    <cellStyle name="Comma 4 5 2 2 3 2 2" xfId="52491"/>
    <cellStyle name="Comma 4 5 2 2 3 3" xfId="38487"/>
    <cellStyle name="Comma 4 5 2 2 4" xfId="17474"/>
    <cellStyle name="Comma 4 5 2 2 4 2" xfId="45488"/>
    <cellStyle name="Comma 4 5 2 2 5" xfId="31484"/>
    <cellStyle name="Comma 4 5 2 3" xfId="5215"/>
    <cellStyle name="Comma 4 5 2 3 2" xfId="12222"/>
    <cellStyle name="Comma 4 5 2 3 2 2" xfId="26226"/>
    <cellStyle name="Comma 4 5 2 3 2 2 2" xfId="54240"/>
    <cellStyle name="Comma 4 5 2 3 2 3" xfId="40236"/>
    <cellStyle name="Comma 4 5 2 3 3" xfId="19223"/>
    <cellStyle name="Comma 4 5 2 3 3 2" xfId="47237"/>
    <cellStyle name="Comma 4 5 2 3 4" xfId="33233"/>
    <cellStyle name="Comma 4 5 2 4" xfId="8721"/>
    <cellStyle name="Comma 4 5 2 4 2" xfId="22725"/>
    <cellStyle name="Comma 4 5 2 4 2 2" xfId="50739"/>
    <cellStyle name="Comma 4 5 2 4 3" xfId="36735"/>
    <cellStyle name="Comma 4 5 2 5" xfId="15722"/>
    <cellStyle name="Comma 4 5 2 5 2" xfId="43736"/>
    <cellStyle name="Comma 4 5 2 6" xfId="29732"/>
    <cellStyle name="Comma 4 5 3" xfId="2588"/>
    <cellStyle name="Comma 4 5 3 2" xfId="6092"/>
    <cellStyle name="Comma 4 5 3 2 2" xfId="13099"/>
    <cellStyle name="Comma 4 5 3 2 2 2" xfId="27103"/>
    <cellStyle name="Comma 4 5 3 2 2 2 2" xfId="55117"/>
    <cellStyle name="Comma 4 5 3 2 2 3" xfId="41113"/>
    <cellStyle name="Comma 4 5 3 2 3" xfId="20100"/>
    <cellStyle name="Comma 4 5 3 2 3 2" xfId="48114"/>
    <cellStyle name="Comma 4 5 3 2 4" xfId="34110"/>
    <cellStyle name="Comma 4 5 3 3" xfId="9598"/>
    <cellStyle name="Comma 4 5 3 3 2" xfId="23602"/>
    <cellStyle name="Comma 4 5 3 3 2 2" xfId="51616"/>
    <cellStyle name="Comma 4 5 3 3 3" xfId="37612"/>
    <cellStyle name="Comma 4 5 3 4" xfId="16599"/>
    <cellStyle name="Comma 4 5 3 4 2" xfId="44613"/>
    <cellStyle name="Comma 4 5 3 5" xfId="30609"/>
    <cellStyle name="Comma 4 5 4" xfId="4340"/>
    <cellStyle name="Comma 4 5 4 2" xfId="11347"/>
    <cellStyle name="Comma 4 5 4 2 2" xfId="25351"/>
    <cellStyle name="Comma 4 5 4 2 2 2" xfId="53365"/>
    <cellStyle name="Comma 4 5 4 2 3" xfId="39361"/>
    <cellStyle name="Comma 4 5 4 3" xfId="18348"/>
    <cellStyle name="Comma 4 5 4 3 2" xfId="46362"/>
    <cellStyle name="Comma 4 5 4 4" xfId="32358"/>
    <cellStyle name="Comma 4 5 5" xfId="7846"/>
    <cellStyle name="Comma 4 5 5 2" xfId="21850"/>
    <cellStyle name="Comma 4 5 5 2 2" xfId="49864"/>
    <cellStyle name="Comma 4 5 5 3" xfId="35860"/>
    <cellStyle name="Comma 4 5 6" xfId="14847"/>
    <cellStyle name="Comma 4 5 6 2" xfId="42861"/>
    <cellStyle name="Comma 4 5 7" xfId="28857"/>
    <cellStyle name="Comma 4 6" xfId="1113"/>
    <cellStyle name="Comma 4 6 2" xfId="2881"/>
    <cellStyle name="Comma 4 6 2 2" xfId="6385"/>
    <cellStyle name="Comma 4 6 2 2 2" xfId="13392"/>
    <cellStyle name="Comma 4 6 2 2 2 2" xfId="27396"/>
    <cellStyle name="Comma 4 6 2 2 2 2 2" xfId="55410"/>
    <cellStyle name="Comma 4 6 2 2 2 3" xfId="41406"/>
    <cellStyle name="Comma 4 6 2 2 3" xfId="20393"/>
    <cellStyle name="Comma 4 6 2 2 3 2" xfId="48407"/>
    <cellStyle name="Comma 4 6 2 2 4" xfId="34403"/>
    <cellStyle name="Comma 4 6 2 3" xfId="9891"/>
    <cellStyle name="Comma 4 6 2 3 2" xfId="23895"/>
    <cellStyle name="Comma 4 6 2 3 2 2" xfId="51909"/>
    <cellStyle name="Comma 4 6 2 3 3" xfId="37905"/>
    <cellStyle name="Comma 4 6 2 4" xfId="16892"/>
    <cellStyle name="Comma 4 6 2 4 2" xfId="44906"/>
    <cellStyle name="Comma 4 6 2 5" xfId="30902"/>
    <cellStyle name="Comma 4 6 3" xfId="4633"/>
    <cellStyle name="Comma 4 6 3 2" xfId="11640"/>
    <cellStyle name="Comma 4 6 3 2 2" xfId="25644"/>
    <cellStyle name="Comma 4 6 3 2 2 2" xfId="53658"/>
    <cellStyle name="Comma 4 6 3 2 3" xfId="39654"/>
    <cellStyle name="Comma 4 6 3 3" xfId="18641"/>
    <cellStyle name="Comma 4 6 3 3 2" xfId="46655"/>
    <cellStyle name="Comma 4 6 3 4" xfId="32651"/>
    <cellStyle name="Comma 4 6 4" xfId="8139"/>
    <cellStyle name="Comma 4 6 4 2" xfId="22143"/>
    <cellStyle name="Comma 4 6 4 2 2" xfId="50157"/>
    <cellStyle name="Comma 4 6 4 3" xfId="36153"/>
    <cellStyle name="Comma 4 6 5" xfId="15140"/>
    <cellStyle name="Comma 4 6 5 2" xfId="43154"/>
    <cellStyle name="Comma 4 6 6" xfId="29150"/>
    <cellStyle name="Comma 4 7" xfId="2001"/>
    <cellStyle name="Comma 4 7 2" xfId="5510"/>
    <cellStyle name="Comma 4 7 2 2" xfId="12517"/>
    <cellStyle name="Comma 4 7 2 2 2" xfId="26521"/>
    <cellStyle name="Comma 4 7 2 2 2 2" xfId="54535"/>
    <cellStyle name="Comma 4 7 2 2 3" xfId="40531"/>
    <cellStyle name="Comma 4 7 2 3" xfId="19518"/>
    <cellStyle name="Comma 4 7 2 3 2" xfId="47532"/>
    <cellStyle name="Comma 4 7 2 4" xfId="33528"/>
    <cellStyle name="Comma 4 7 3" xfId="9016"/>
    <cellStyle name="Comma 4 7 3 2" xfId="23020"/>
    <cellStyle name="Comma 4 7 3 2 2" xfId="51034"/>
    <cellStyle name="Comma 4 7 3 3" xfId="37030"/>
    <cellStyle name="Comma 4 7 4" xfId="16017"/>
    <cellStyle name="Comma 4 7 4 2" xfId="44031"/>
    <cellStyle name="Comma 4 7 5" xfId="30027"/>
    <cellStyle name="Comma 4 8" xfId="3758"/>
    <cellStyle name="Comma 4 8 2" xfId="10765"/>
    <cellStyle name="Comma 4 8 2 2" xfId="24769"/>
    <cellStyle name="Comma 4 8 2 2 2" xfId="52783"/>
    <cellStyle name="Comma 4 8 2 3" xfId="38779"/>
    <cellStyle name="Comma 4 8 3" xfId="17766"/>
    <cellStyle name="Comma 4 8 3 2" xfId="45780"/>
    <cellStyle name="Comma 4 8 4" xfId="31776"/>
    <cellStyle name="Comma 4 9" xfId="7264"/>
    <cellStyle name="Comma 4 9 2" xfId="21268"/>
    <cellStyle name="Comma 4 9 2 2" xfId="49282"/>
    <cellStyle name="Comma 4 9 3" xfId="35278"/>
    <cellStyle name="Comma 5" xfId="1076"/>
    <cellStyle name="Comma 5 2" xfId="56340"/>
    <cellStyle name="Comma 6" xfId="1061"/>
    <cellStyle name="Comma 6 2" xfId="2832"/>
    <cellStyle name="Comma 6 2 2" xfId="6336"/>
    <cellStyle name="Comma 6 2 2 2" xfId="13343"/>
    <cellStyle name="Comma 6 2 2 2 2" xfId="27347"/>
    <cellStyle name="Comma 6 2 2 2 2 2" xfId="55361"/>
    <cellStyle name="Comma 6 2 2 2 3" xfId="41357"/>
    <cellStyle name="Comma 6 2 2 3" xfId="20344"/>
    <cellStyle name="Comma 6 2 2 3 2" xfId="48358"/>
    <cellStyle name="Comma 6 2 2 4" xfId="34354"/>
    <cellStyle name="Comma 6 2 3" xfId="9842"/>
    <cellStyle name="Comma 6 2 3 2" xfId="23846"/>
    <cellStyle name="Comma 6 2 3 2 2" xfId="51860"/>
    <cellStyle name="Comma 6 2 3 3" xfId="37856"/>
    <cellStyle name="Comma 6 2 4" xfId="16843"/>
    <cellStyle name="Comma 6 2 4 2" xfId="44857"/>
    <cellStyle name="Comma 6 2 5" xfId="30853"/>
    <cellStyle name="Comma 6 3" xfId="4584"/>
    <cellStyle name="Comma 6 3 2" xfId="11591"/>
    <cellStyle name="Comma 6 3 2 2" xfId="25595"/>
    <cellStyle name="Comma 6 3 2 2 2" xfId="53609"/>
    <cellStyle name="Comma 6 3 2 3" xfId="39605"/>
    <cellStyle name="Comma 6 3 3" xfId="18592"/>
    <cellStyle name="Comma 6 3 3 2" xfId="46606"/>
    <cellStyle name="Comma 6 3 4" xfId="32602"/>
    <cellStyle name="Comma 6 4" xfId="8090"/>
    <cellStyle name="Comma 6 4 2" xfId="22094"/>
    <cellStyle name="Comma 6 4 2 2" xfId="50108"/>
    <cellStyle name="Comma 6 4 3" xfId="36104"/>
    <cellStyle name="Comma 6 5" xfId="15091"/>
    <cellStyle name="Comma 6 5 2" xfId="43105"/>
    <cellStyle name="Comma 6 6" xfId="29101"/>
    <cellStyle name="Comma 6 7" xfId="56385"/>
    <cellStyle name="Comma 7" xfId="1973"/>
    <cellStyle name="Comma 8" xfId="1940"/>
    <cellStyle name="Comma 8 2" xfId="5459"/>
    <cellStyle name="Comma 8 2 2" xfId="12466"/>
    <cellStyle name="Comma 8 2 2 2" xfId="26470"/>
    <cellStyle name="Comma 8 2 2 2 2" xfId="54484"/>
    <cellStyle name="Comma 8 2 2 3" xfId="40480"/>
    <cellStyle name="Comma 8 2 3" xfId="19467"/>
    <cellStyle name="Comma 8 2 3 2" xfId="47481"/>
    <cellStyle name="Comma 8 2 4" xfId="33477"/>
    <cellStyle name="Comma 8 3" xfId="8965"/>
    <cellStyle name="Comma 8 3 2" xfId="22969"/>
    <cellStyle name="Comma 8 3 2 2" xfId="50983"/>
    <cellStyle name="Comma 8 3 3" xfId="36979"/>
    <cellStyle name="Comma 8 4" xfId="15966"/>
    <cellStyle name="Comma 8 4 2" xfId="43980"/>
    <cellStyle name="Comma 8 5" xfId="29976"/>
    <cellStyle name="Comma 9" xfId="3721"/>
    <cellStyle name="Currency 2" xfId="56392"/>
    <cellStyle name="Explanatory Text" xfId="56409" builtinId="53" customBuiltin="1"/>
    <cellStyle name="Explanatory Text 2" xfId="265"/>
    <cellStyle name="Explanatory Text 2 2" xfId="56271"/>
    <cellStyle name="Explanatory Text 3" xfId="56355"/>
    <cellStyle name="Explanatory Text 4" xfId="64"/>
    <cellStyle name="Good" xfId="56399" builtinId="26" customBuiltin="1"/>
    <cellStyle name="Good 2" xfId="260"/>
    <cellStyle name="Good 2 2" xfId="56262"/>
    <cellStyle name="Good 3" xfId="56345"/>
    <cellStyle name="Good 4" xfId="55"/>
    <cellStyle name="Heading 1" xfId="56395" builtinId="16" customBuiltin="1"/>
    <cellStyle name="Heading 1 2" xfId="279"/>
    <cellStyle name="Heading 1 2 2" xfId="56258"/>
    <cellStyle name="Heading 1 3" xfId="56341"/>
    <cellStyle name="Heading 1 4" xfId="51"/>
    <cellStyle name="Heading 2" xfId="56396" builtinId="17" customBuiltin="1"/>
    <cellStyle name="Heading 2 2" xfId="274"/>
    <cellStyle name="Heading 2 2 2" xfId="56259"/>
    <cellStyle name="Heading 2 3" xfId="56342"/>
    <cellStyle name="Heading 2 4" xfId="52"/>
    <cellStyle name="Heading 3" xfId="56397" builtinId="18" customBuiltin="1"/>
    <cellStyle name="Heading 3 2" xfId="256"/>
    <cellStyle name="Heading 3 2 2" xfId="56260"/>
    <cellStyle name="Heading 3 3" xfId="56343"/>
    <cellStyle name="Heading 3 4" xfId="53"/>
    <cellStyle name="Heading 4" xfId="56398" builtinId="19" customBuiltin="1"/>
    <cellStyle name="Heading 4 2" xfId="275"/>
    <cellStyle name="Heading 4 2 2" xfId="56261"/>
    <cellStyle name="Heading 4 3" xfId="56344"/>
    <cellStyle name="Heading 4 4" xfId="54"/>
    <cellStyle name="Hyperlink" xfId="1" builtinId="8"/>
    <cellStyle name="Hyperlink 2" xfId="56300"/>
    <cellStyle name="Hyperlink 3" xfId="56255"/>
    <cellStyle name="Hyperlink 4" xfId="1938"/>
    <cellStyle name="Input" xfId="56402" builtinId="20" customBuiltin="1"/>
    <cellStyle name="Input 2" xfId="217"/>
    <cellStyle name="Input 2 2" xfId="56265"/>
    <cellStyle name="Input 3" xfId="56348"/>
    <cellStyle name="Input 4" xfId="58"/>
    <cellStyle name="Linked Cell" xfId="56405" builtinId="24" customBuiltin="1"/>
    <cellStyle name="Linked Cell 2" xfId="269"/>
    <cellStyle name="Linked Cell 2 2" xfId="56268"/>
    <cellStyle name="Linked Cell 3" xfId="56351"/>
    <cellStyle name="Linked Cell 4" xfId="61"/>
    <cellStyle name="Neutral" xfId="56401" builtinId="28" customBuiltin="1"/>
    <cellStyle name="Neutral 2" xfId="257"/>
    <cellStyle name="Neutral 2 2" xfId="56264"/>
    <cellStyle name="Neutral 3" xfId="56347"/>
    <cellStyle name="Neutral 4" xfId="57"/>
    <cellStyle name="Normal" xfId="0" builtinId="0"/>
    <cellStyle name="Normal 10" xfId="144"/>
    <cellStyle name="Normal 100" xfId="4"/>
    <cellStyle name="Normal 100 2" xfId="92"/>
    <cellStyle name="Normal 101" xfId="5"/>
    <cellStyle name="Normal 101 2" xfId="93"/>
    <cellStyle name="Normal 102" xfId="6"/>
    <cellStyle name="Normal 102 2" xfId="94"/>
    <cellStyle name="Normal 11" xfId="143"/>
    <cellStyle name="Normal 11 2" xfId="142"/>
    <cellStyle name="Normal 11 3" xfId="141"/>
    <cellStyle name="Normal 12" xfId="140"/>
    <cellStyle name="Normal 13" xfId="139"/>
    <cellStyle name="Normal 13 2" xfId="2051"/>
    <cellStyle name="Normal 14" xfId="138"/>
    <cellStyle name="Normal 14 2" xfId="1976"/>
    <cellStyle name="Normal 15" xfId="146"/>
    <cellStyle name="Normal 15 2" xfId="2050"/>
    <cellStyle name="Normal 16" xfId="147"/>
    <cellStyle name="Normal 16 2" xfId="1975"/>
    <cellStyle name="Normal 17" xfId="148"/>
    <cellStyle name="Normal 17 2" xfId="2052"/>
    <cellStyle name="Normal 18" xfId="149"/>
    <cellStyle name="Normal 18 2" xfId="1974"/>
    <cellStyle name="Normal 19" xfId="150"/>
    <cellStyle name="Normal 19 2" xfId="2054"/>
    <cellStyle name="Normal 2" xfId="7"/>
    <cellStyle name="Normal 2 2" xfId="95"/>
    <cellStyle name="Normal 2 2 2" xfId="56388"/>
    <cellStyle name="Normal 2 3" xfId="152"/>
    <cellStyle name="Normal 2 3 2" xfId="56298"/>
    <cellStyle name="Normal 2 4" xfId="151"/>
    <cellStyle name="Normal 2 5" xfId="272"/>
    <cellStyle name="Normal 2 5 10" xfId="14313"/>
    <cellStyle name="Normal 2 5 10 2" xfId="42327"/>
    <cellStyle name="Normal 2 5 11" xfId="28323"/>
    <cellStyle name="Normal 2 5 2" xfId="380"/>
    <cellStyle name="Normal 2 5 2 2" xfId="671"/>
    <cellStyle name="Normal 2 5 2 2 2" xfId="1549"/>
    <cellStyle name="Normal 2 5 2 2 2 2" xfId="3317"/>
    <cellStyle name="Normal 2 5 2 2 2 2 2" xfId="6821"/>
    <cellStyle name="Normal 2 5 2 2 2 2 2 2" xfId="13828"/>
    <cellStyle name="Normal 2 5 2 2 2 2 2 2 2" xfId="27832"/>
    <cellStyle name="Normal 2 5 2 2 2 2 2 2 2 2" xfId="55846"/>
    <cellStyle name="Normal 2 5 2 2 2 2 2 2 3" xfId="41842"/>
    <cellStyle name="Normal 2 5 2 2 2 2 2 3" xfId="20829"/>
    <cellStyle name="Normal 2 5 2 2 2 2 2 3 2" xfId="48843"/>
    <cellStyle name="Normal 2 5 2 2 2 2 2 4" xfId="34839"/>
    <cellStyle name="Normal 2 5 2 2 2 2 3" xfId="10327"/>
    <cellStyle name="Normal 2 5 2 2 2 2 3 2" xfId="24331"/>
    <cellStyle name="Normal 2 5 2 2 2 2 3 2 2" xfId="52345"/>
    <cellStyle name="Normal 2 5 2 2 2 2 3 3" xfId="38341"/>
    <cellStyle name="Normal 2 5 2 2 2 2 4" xfId="17328"/>
    <cellStyle name="Normal 2 5 2 2 2 2 4 2" xfId="45342"/>
    <cellStyle name="Normal 2 5 2 2 2 2 5" xfId="31338"/>
    <cellStyle name="Normal 2 5 2 2 2 3" xfId="5069"/>
    <cellStyle name="Normal 2 5 2 2 2 3 2" xfId="12076"/>
    <cellStyle name="Normal 2 5 2 2 2 3 2 2" xfId="26080"/>
    <cellStyle name="Normal 2 5 2 2 2 3 2 2 2" xfId="54094"/>
    <cellStyle name="Normal 2 5 2 2 2 3 2 3" xfId="40090"/>
    <cellStyle name="Normal 2 5 2 2 2 3 3" xfId="19077"/>
    <cellStyle name="Normal 2 5 2 2 2 3 3 2" xfId="47091"/>
    <cellStyle name="Normal 2 5 2 2 2 3 4" xfId="33087"/>
    <cellStyle name="Normal 2 5 2 2 2 4" xfId="8575"/>
    <cellStyle name="Normal 2 5 2 2 2 4 2" xfId="22579"/>
    <cellStyle name="Normal 2 5 2 2 2 4 2 2" xfId="50593"/>
    <cellStyle name="Normal 2 5 2 2 2 4 3" xfId="36589"/>
    <cellStyle name="Normal 2 5 2 2 2 5" xfId="15576"/>
    <cellStyle name="Normal 2 5 2 2 2 5 2" xfId="43590"/>
    <cellStyle name="Normal 2 5 2 2 2 6" xfId="29586"/>
    <cellStyle name="Normal 2 5 2 2 3" xfId="2442"/>
    <cellStyle name="Normal 2 5 2 2 3 2" xfId="5946"/>
    <cellStyle name="Normal 2 5 2 2 3 2 2" xfId="12953"/>
    <cellStyle name="Normal 2 5 2 2 3 2 2 2" xfId="26957"/>
    <cellStyle name="Normal 2 5 2 2 3 2 2 2 2" xfId="54971"/>
    <cellStyle name="Normal 2 5 2 2 3 2 2 3" xfId="40967"/>
    <cellStyle name="Normal 2 5 2 2 3 2 3" xfId="19954"/>
    <cellStyle name="Normal 2 5 2 2 3 2 3 2" xfId="47968"/>
    <cellStyle name="Normal 2 5 2 2 3 2 4" xfId="33964"/>
    <cellStyle name="Normal 2 5 2 2 3 3" xfId="9452"/>
    <cellStyle name="Normal 2 5 2 2 3 3 2" xfId="23456"/>
    <cellStyle name="Normal 2 5 2 2 3 3 2 2" xfId="51470"/>
    <cellStyle name="Normal 2 5 2 2 3 3 3" xfId="37466"/>
    <cellStyle name="Normal 2 5 2 2 3 4" xfId="16453"/>
    <cellStyle name="Normal 2 5 2 2 3 4 2" xfId="44467"/>
    <cellStyle name="Normal 2 5 2 2 3 5" xfId="30463"/>
    <cellStyle name="Normal 2 5 2 2 4" xfId="4194"/>
    <cellStyle name="Normal 2 5 2 2 4 2" xfId="11201"/>
    <cellStyle name="Normal 2 5 2 2 4 2 2" xfId="25205"/>
    <cellStyle name="Normal 2 5 2 2 4 2 2 2" xfId="53219"/>
    <cellStyle name="Normal 2 5 2 2 4 2 3" xfId="39215"/>
    <cellStyle name="Normal 2 5 2 2 4 3" xfId="18202"/>
    <cellStyle name="Normal 2 5 2 2 4 3 2" xfId="46216"/>
    <cellStyle name="Normal 2 5 2 2 4 4" xfId="32212"/>
    <cellStyle name="Normal 2 5 2 2 5" xfId="7700"/>
    <cellStyle name="Normal 2 5 2 2 5 2" xfId="21704"/>
    <cellStyle name="Normal 2 5 2 2 5 2 2" xfId="49718"/>
    <cellStyle name="Normal 2 5 2 2 5 3" xfId="35714"/>
    <cellStyle name="Normal 2 5 2 2 6" xfId="14701"/>
    <cellStyle name="Normal 2 5 2 2 6 2" xfId="42715"/>
    <cellStyle name="Normal 2 5 2 2 7" xfId="28711"/>
    <cellStyle name="Normal 2 5 2 3" xfId="962"/>
    <cellStyle name="Normal 2 5 2 3 2" xfId="1840"/>
    <cellStyle name="Normal 2 5 2 3 2 2" xfId="3608"/>
    <cellStyle name="Normal 2 5 2 3 2 2 2" xfId="7112"/>
    <cellStyle name="Normal 2 5 2 3 2 2 2 2" xfId="14119"/>
    <cellStyle name="Normal 2 5 2 3 2 2 2 2 2" xfId="28123"/>
    <cellStyle name="Normal 2 5 2 3 2 2 2 2 2 2" xfId="56137"/>
    <cellStyle name="Normal 2 5 2 3 2 2 2 2 3" xfId="42133"/>
    <cellStyle name="Normal 2 5 2 3 2 2 2 3" xfId="21120"/>
    <cellStyle name="Normal 2 5 2 3 2 2 2 3 2" xfId="49134"/>
    <cellStyle name="Normal 2 5 2 3 2 2 2 4" xfId="35130"/>
    <cellStyle name="Normal 2 5 2 3 2 2 3" xfId="10618"/>
    <cellStyle name="Normal 2 5 2 3 2 2 3 2" xfId="24622"/>
    <cellStyle name="Normal 2 5 2 3 2 2 3 2 2" xfId="52636"/>
    <cellStyle name="Normal 2 5 2 3 2 2 3 3" xfId="38632"/>
    <cellStyle name="Normal 2 5 2 3 2 2 4" xfId="17619"/>
    <cellStyle name="Normal 2 5 2 3 2 2 4 2" xfId="45633"/>
    <cellStyle name="Normal 2 5 2 3 2 2 5" xfId="31629"/>
    <cellStyle name="Normal 2 5 2 3 2 3" xfId="5360"/>
    <cellStyle name="Normal 2 5 2 3 2 3 2" xfId="12367"/>
    <cellStyle name="Normal 2 5 2 3 2 3 2 2" xfId="26371"/>
    <cellStyle name="Normal 2 5 2 3 2 3 2 2 2" xfId="54385"/>
    <cellStyle name="Normal 2 5 2 3 2 3 2 3" xfId="40381"/>
    <cellStyle name="Normal 2 5 2 3 2 3 3" xfId="19368"/>
    <cellStyle name="Normal 2 5 2 3 2 3 3 2" xfId="47382"/>
    <cellStyle name="Normal 2 5 2 3 2 3 4" xfId="33378"/>
    <cellStyle name="Normal 2 5 2 3 2 4" xfId="8866"/>
    <cellStyle name="Normal 2 5 2 3 2 4 2" xfId="22870"/>
    <cellStyle name="Normal 2 5 2 3 2 4 2 2" xfId="50884"/>
    <cellStyle name="Normal 2 5 2 3 2 4 3" xfId="36880"/>
    <cellStyle name="Normal 2 5 2 3 2 5" xfId="15867"/>
    <cellStyle name="Normal 2 5 2 3 2 5 2" xfId="43881"/>
    <cellStyle name="Normal 2 5 2 3 2 6" xfId="29877"/>
    <cellStyle name="Normal 2 5 2 3 3" xfId="2733"/>
    <cellStyle name="Normal 2 5 2 3 3 2" xfId="6237"/>
    <cellStyle name="Normal 2 5 2 3 3 2 2" xfId="13244"/>
    <cellStyle name="Normal 2 5 2 3 3 2 2 2" xfId="27248"/>
    <cellStyle name="Normal 2 5 2 3 3 2 2 2 2" xfId="55262"/>
    <cellStyle name="Normal 2 5 2 3 3 2 2 3" xfId="41258"/>
    <cellStyle name="Normal 2 5 2 3 3 2 3" xfId="20245"/>
    <cellStyle name="Normal 2 5 2 3 3 2 3 2" xfId="48259"/>
    <cellStyle name="Normal 2 5 2 3 3 2 4" xfId="34255"/>
    <cellStyle name="Normal 2 5 2 3 3 3" xfId="9743"/>
    <cellStyle name="Normal 2 5 2 3 3 3 2" xfId="23747"/>
    <cellStyle name="Normal 2 5 2 3 3 3 2 2" xfId="51761"/>
    <cellStyle name="Normal 2 5 2 3 3 3 3" xfId="37757"/>
    <cellStyle name="Normal 2 5 2 3 3 4" xfId="16744"/>
    <cellStyle name="Normal 2 5 2 3 3 4 2" xfId="44758"/>
    <cellStyle name="Normal 2 5 2 3 3 5" xfId="30754"/>
    <cellStyle name="Normal 2 5 2 3 4" xfId="4485"/>
    <cellStyle name="Normal 2 5 2 3 4 2" xfId="11492"/>
    <cellStyle name="Normal 2 5 2 3 4 2 2" xfId="25496"/>
    <cellStyle name="Normal 2 5 2 3 4 2 2 2" xfId="53510"/>
    <cellStyle name="Normal 2 5 2 3 4 2 3" xfId="39506"/>
    <cellStyle name="Normal 2 5 2 3 4 3" xfId="18493"/>
    <cellStyle name="Normal 2 5 2 3 4 3 2" xfId="46507"/>
    <cellStyle name="Normal 2 5 2 3 4 4" xfId="32503"/>
    <cellStyle name="Normal 2 5 2 3 5" xfId="7991"/>
    <cellStyle name="Normal 2 5 2 3 5 2" xfId="21995"/>
    <cellStyle name="Normal 2 5 2 3 5 2 2" xfId="50009"/>
    <cellStyle name="Normal 2 5 2 3 5 3" xfId="36005"/>
    <cellStyle name="Normal 2 5 2 3 6" xfId="14992"/>
    <cellStyle name="Normal 2 5 2 3 6 2" xfId="43006"/>
    <cellStyle name="Normal 2 5 2 3 7" xfId="29002"/>
    <cellStyle name="Normal 2 5 2 4" xfId="1258"/>
    <cellStyle name="Normal 2 5 2 4 2" xfId="3026"/>
    <cellStyle name="Normal 2 5 2 4 2 2" xfId="6530"/>
    <cellStyle name="Normal 2 5 2 4 2 2 2" xfId="13537"/>
    <cellStyle name="Normal 2 5 2 4 2 2 2 2" xfId="27541"/>
    <cellStyle name="Normal 2 5 2 4 2 2 2 2 2" xfId="55555"/>
    <cellStyle name="Normal 2 5 2 4 2 2 2 3" xfId="41551"/>
    <cellStyle name="Normal 2 5 2 4 2 2 3" xfId="20538"/>
    <cellStyle name="Normal 2 5 2 4 2 2 3 2" xfId="48552"/>
    <cellStyle name="Normal 2 5 2 4 2 2 4" xfId="34548"/>
    <cellStyle name="Normal 2 5 2 4 2 3" xfId="10036"/>
    <cellStyle name="Normal 2 5 2 4 2 3 2" xfId="24040"/>
    <cellStyle name="Normal 2 5 2 4 2 3 2 2" xfId="52054"/>
    <cellStyle name="Normal 2 5 2 4 2 3 3" xfId="38050"/>
    <cellStyle name="Normal 2 5 2 4 2 4" xfId="17037"/>
    <cellStyle name="Normal 2 5 2 4 2 4 2" xfId="45051"/>
    <cellStyle name="Normal 2 5 2 4 2 5" xfId="31047"/>
    <cellStyle name="Normal 2 5 2 4 3" xfId="4778"/>
    <cellStyle name="Normal 2 5 2 4 3 2" xfId="11785"/>
    <cellStyle name="Normal 2 5 2 4 3 2 2" xfId="25789"/>
    <cellStyle name="Normal 2 5 2 4 3 2 2 2" xfId="53803"/>
    <cellStyle name="Normal 2 5 2 4 3 2 3" xfId="39799"/>
    <cellStyle name="Normal 2 5 2 4 3 3" xfId="18786"/>
    <cellStyle name="Normal 2 5 2 4 3 3 2" xfId="46800"/>
    <cellStyle name="Normal 2 5 2 4 3 4" xfId="32796"/>
    <cellStyle name="Normal 2 5 2 4 4" xfId="8284"/>
    <cellStyle name="Normal 2 5 2 4 4 2" xfId="22288"/>
    <cellStyle name="Normal 2 5 2 4 4 2 2" xfId="50302"/>
    <cellStyle name="Normal 2 5 2 4 4 3" xfId="36298"/>
    <cellStyle name="Normal 2 5 2 4 5" xfId="15285"/>
    <cellStyle name="Normal 2 5 2 4 5 2" xfId="43299"/>
    <cellStyle name="Normal 2 5 2 4 6" xfId="29295"/>
    <cellStyle name="Normal 2 5 2 5" xfId="2151"/>
    <cellStyle name="Normal 2 5 2 5 2" xfId="5655"/>
    <cellStyle name="Normal 2 5 2 5 2 2" xfId="12662"/>
    <cellStyle name="Normal 2 5 2 5 2 2 2" xfId="26666"/>
    <cellStyle name="Normal 2 5 2 5 2 2 2 2" xfId="54680"/>
    <cellStyle name="Normal 2 5 2 5 2 2 3" xfId="40676"/>
    <cellStyle name="Normal 2 5 2 5 2 3" xfId="19663"/>
    <cellStyle name="Normal 2 5 2 5 2 3 2" xfId="47677"/>
    <cellStyle name="Normal 2 5 2 5 2 4" xfId="33673"/>
    <cellStyle name="Normal 2 5 2 5 3" xfId="9161"/>
    <cellStyle name="Normal 2 5 2 5 3 2" xfId="23165"/>
    <cellStyle name="Normal 2 5 2 5 3 2 2" xfId="51179"/>
    <cellStyle name="Normal 2 5 2 5 3 3" xfId="37175"/>
    <cellStyle name="Normal 2 5 2 5 4" xfId="16162"/>
    <cellStyle name="Normal 2 5 2 5 4 2" xfId="44176"/>
    <cellStyle name="Normal 2 5 2 5 5" xfId="30172"/>
    <cellStyle name="Normal 2 5 2 6" xfId="3903"/>
    <cellStyle name="Normal 2 5 2 6 2" xfId="10910"/>
    <cellStyle name="Normal 2 5 2 6 2 2" xfId="24914"/>
    <cellStyle name="Normal 2 5 2 6 2 2 2" xfId="52928"/>
    <cellStyle name="Normal 2 5 2 6 2 3" xfId="38924"/>
    <cellStyle name="Normal 2 5 2 6 3" xfId="17911"/>
    <cellStyle name="Normal 2 5 2 6 3 2" xfId="45925"/>
    <cellStyle name="Normal 2 5 2 6 4" xfId="31921"/>
    <cellStyle name="Normal 2 5 2 7" xfId="7409"/>
    <cellStyle name="Normal 2 5 2 7 2" xfId="21413"/>
    <cellStyle name="Normal 2 5 2 7 2 2" xfId="49427"/>
    <cellStyle name="Normal 2 5 2 7 3" xfId="35423"/>
    <cellStyle name="Normal 2 5 2 8" xfId="14410"/>
    <cellStyle name="Normal 2 5 2 8 2" xfId="42424"/>
    <cellStyle name="Normal 2 5 2 9" xfId="28420"/>
    <cellStyle name="Normal 2 5 3" xfId="477"/>
    <cellStyle name="Normal 2 5 3 2" xfId="768"/>
    <cellStyle name="Normal 2 5 3 2 2" xfId="1646"/>
    <cellStyle name="Normal 2 5 3 2 2 2" xfId="3414"/>
    <cellStyle name="Normal 2 5 3 2 2 2 2" xfId="6918"/>
    <cellStyle name="Normal 2 5 3 2 2 2 2 2" xfId="13925"/>
    <cellStyle name="Normal 2 5 3 2 2 2 2 2 2" xfId="27929"/>
    <cellStyle name="Normal 2 5 3 2 2 2 2 2 2 2" xfId="55943"/>
    <cellStyle name="Normal 2 5 3 2 2 2 2 2 3" xfId="41939"/>
    <cellStyle name="Normal 2 5 3 2 2 2 2 3" xfId="20926"/>
    <cellStyle name="Normal 2 5 3 2 2 2 2 3 2" xfId="48940"/>
    <cellStyle name="Normal 2 5 3 2 2 2 2 4" xfId="34936"/>
    <cellStyle name="Normal 2 5 3 2 2 2 3" xfId="10424"/>
    <cellStyle name="Normal 2 5 3 2 2 2 3 2" xfId="24428"/>
    <cellStyle name="Normal 2 5 3 2 2 2 3 2 2" xfId="52442"/>
    <cellStyle name="Normal 2 5 3 2 2 2 3 3" xfId="38438"/>
    <cellStyle name="Normal 2 5 3 2 2 2 4" xfId="17425"/>
    <cellStyle name="Normal 2 5 3 2 2 2 4 2" xfId="45439"/>
    <cellStyle name="Normal 2 5 3 2 2 2 5" xfId="31435"/>
    <cellStyle name="Normal 2 5 3 2 2 3" xfId="5166"/>
    <cellStyle name="Normal 2 5 3 2 2 3 2" xfId="12173"/>
    <cellStyle name="Normal 2 5 3 2 2 3 2 2" xfId="26177"/>
    <cellStyle name="Normal 2 5 3 2 2 3 2 2 2" xfId="54191"/>
    <cellStyle name="Normal 2 5 3 2 2 3 2 3" xfId="40187"/>
    <cellStyle name="Normal 2 5 3 2 2 3 3" xfId="19174"/>
    <cellStyle name="Normal 2 5 3 2 2 3 3 2" xfId="47188"/>
    <cellStyle name="Normal 2 5 3 2 2 3 4" xfId="33184"/>
    <cellStyle name="Normal 2 5 3 2 2 4" xfId="8672"/>
    <cellStyle name="Normal 2 5 3 2 2 4 2" xfId="22676"/>
    <cellStyle name="Normal 2 5 3 2 2 4 2 2" xfId="50690"/>
    <cellStyle name="Normal 2 5 3 2 2 4 3" xfId="36686"/>
    <cellStyle name="Normal 2 5 3 2 2 5" xfId="15673"/>
    <cellStyle name="Normal 2 5 3 2 2 5 2" xfId="43687"/>
    <cellStyle name="Normal 2 5 3 2 2 6" xfId="29683"/>
    <cellStyle name="Normal 2 5 3 2 3" xfId="2539"/>
    <cellStyle name="Normal 2 5 3 2 3 2" xfId="6043"/>
    <cellStyle name="Normal 2 5 3 2 3 2 2" xfId="13050"/>
    <cellStyle name="Normal 2 5 3 2 3 2 2 2" xfId="27054"/>
    <cellStyle name="Normal 2 5 3 2 3 2 2 2 2" xfId="55068"/>
    <cellStyle name="Normal 2 5 3 2 3 2 2 3" xfId="41064"/>
    <cellStyle name="Normal 2 5 3 2 3 2 3" xfId="20051"/>
    <cellStyle name="Normal 2 5 3 2 3 2 3 2" xfId="48065"/>
    <cellStyle name="Normal 2 5 3 2 3 2 4" xfId="34061"/>
    <cellStyle name="Normal 2 5 3 2 3 3" xfId="9549"/>
    <cellStyle name="Normal 2 5 3 2 3 3 2" xfId="23553"/>
    <cellStyle name="Normal 2 5 3 2 3 3 2 2" xfId="51567"/>
    <cellStyle name="Normal 2 5 3 2 3 3 3" xfId="37563"/>
    <cellStyle name="Normal 2 5 3 2 3 4" xfId="16550"/>
    <cellStyle name="Normal 2 5 3 2 3 4 2" xfId="44564"/>
    <cellStyle name="Normal 2 5 3 2 3 5" xfId="30560"/>
    <cellStyle name="Normal 2 5 3 2 4" xfId="4291"/>
    <cellStyle name="Normal 2 5 3 2 4 2" xfId="11298"/>
    <cellStyle name="Normal 2 5 3 2 4 2 2" xfId="25302"/>
    <cellStyle name="Normal 2 5 3 2 4 2 2 2" xfId="53316"/>
    <cellStyle name="Normal 2 5 3 2 4 2 3" xfId="39312"/>
    <cellStyle name="Normal 2 5 3 2 4 3" xfId="18299"/>
    <cellStyle name="Normal 2 5 3 2 4 3 2" xfId="46313"/>
    <cellStyle name="Normal 2 5 3 2 4 4" xfId="32309"/>
    <cellStyle name="Normal 2 5 3 2 5" xfId="7797"/>
    <cellStyle name="Normal 2 5 3 2 5 2" xfId="21801"/>
    <cellStyle name="Normal 2 5 3 2 5 2 2" xfId="49815"/>
    <cellStyle name="Normal 2 5 3 2 5 3" xfId="35811"/>
    <cellStyle name="Normal 2 5 3 2 6" xfId="14798"/>
    <cellStyle name="Normal 2 5 3 2 6 2" xfId="42812"/>
    <cellStyle name="Normal 2 5 3 2 7" xfId="28808"/>
    <cellStyle name="Normal 2 5 3 3" xfId="1059"/>
    <cellStyle name="Normal 2 5 3 3 2" xfId="1937"/>
    <cellStyle name="Normal 2 5 3 3 2 2" xfId="3705"/>
    <cellStyle name="Normal 2 5 3 3 2 2 2" xfId="7209"/>
    <cellStyle name="Normal 2 5 3 3 2 2 2 2" xfId="14216"/>
    <cellStyle name="Normal 2 5 3 3 2 2 2 2 2" xfId="28220"/>
    <cellStyle name="Normal 2 5 3 3 2 2 2 2 2 2" xfId="56234"/>
    <cellStyle name="Normal 2 5 3 3 2 2 2 2 3" xfId="42230"/>
    <cellStyle name="Normal 2 5 3 3 2 2 2 3" xfId="21217"/>
    <cellStyle name="Normal 2 5 3 3 2 2 2 3 2" xfId="49231"/>
    <cellStyle name="Normal 2 5 3 3 2 2 2 4" xfId="35227"/>
    <cellStyle name="Normal 2 5 3 3 2 2 3" xfId="10715"/>
    <cellStyle name="Normal 2 5 3 3 2 2 3 2" xfId="24719"/>
    <cellStyle name="Normal 2 5 3 3 2 2 3 2 2" xfId="52733"/>
    <cellStyle name="Normal 2 5 3 3 2 2 3 3" xfId="38729"/>
    <cellStyle name="Normal 2 5 3 3 2 2 4" xfId="17716"/>
    <cellStyle name="Normal 2 5 3 3 2 2 4 2" xfId="45730"/>
    <cellStyle name="Normal 2 5 3 3 2 2 5" xfId="31726"/>
    <cellStyle name="Normal 2 5 3 3 2 3" xfId="5457"/>
    <cellStyle name="Normal 2 5 3 3 2 3 2" xfId="12464"/>
    <cellStyle name="Normal 2 5 3 3 2 3 2 2" xfId="26468"/>
    <cellStyle name="Normal 2 5 3 3 2 3 2 2 2" xfId="54482"/>
    <cellStyle name="Normal 2 5 3 3 2 3 2 3" xfId="40478"/>
    <cellStyle name="Normal 2 5 3 3 2 3 3" xfId="19465"/>
    <cellStyle name="Normal 2 5 3 3 2 3 3 2" xfId="47479"/>
    <cellStyle name="Normal 2 5 3 3 2 3 4" xfId="33475"/>
    <cellStyle name="Normal 2 5 3 3 2 4" xfId="8963"/>
    <cellStyle name="Normal 2 5 3 3 2 4 2" xfId="22967"/>
    <cellStyle name="Normal 2 5 3 3 2 4 2 2" xfId="50981"/>
    <cellStyle name="Normal 2 5 3 3 2 4 3" xfId="36977"/>
    <cellStyle name="Normal 2 5 3 3 2 5" xfId="15964"/>
    <cellStyle name="Normal 2 5 3 3 2 5 2" xfId="43978"/>
    <cellStyle name="Normal 2 5 3 3 2 6" xfId="29974"/>
    <cellStyle name="Normal 2 5 3 3 3" xfId="2830"/>
    <cellStyle name="Normal 2 5 3 3 3 2" xfId="6334"/>
    <cellStyle name="Normal 2 5 3 3 3 2 2" xfId="13341"/>
    <cellStyle name="Normal 2 5 3 3 3 2 2 2" xfId="27345"/>
    <cellStyle name="Normal 2 5 3 3 3 2 2 2 2" xfId="55359"/>
    <cellStyle name="Normal 2 5 3 3 3 2 2 3" xfId="41355"/>
    <cellStyle name="Normal 2 5 3 3 3 2 3" xfId="20342"/>
    <cellStyle name="Normal 2 5 3 3 3 2 3 2" xfId="48356"/>
    <cellStyle name="Normal 2 5 3 3 3 2 4" xfId="34352"/>
    <cellStyle name="Normal 2 5 3 3 3 3" xfId="9840"/>
    <cellStyle name="Normal 2 5 3 3 3 3 2" xfId="23844"/>
    <cellStyle name="Normal 2 5 3 3 3 3 2 2" xfId="51858"/>
    <cellStyle name="Normal 2 5 3 3 3 3 3" xfId="37854"/>
    <cellStyle name="Normal 2 5 3 3 3 4" xfId="16841"/>
    <cellStyle name="Normal 2 5 3 3 3 4 2" xfId="44855"/>
    <cellStyle name="Normal 2 5 3 3 3 5" xfId="30851"/>
    <cellStyle name="Normal 2 5 3 3 4" xfId="4582"/>
    <cellStyle name="Normal 2 5 3 3 4 2" xfId="11589"/>
    <cellStyle name="Normal 2 5 3 3 4 2 2" xfId="25593"/>
    <cellStyle name="Normal 2 5 3 3 4 2 2 2" xfId="53607"/>
    <cellStyle name="Normal 2 5 3 3 4 2 3" xfId="39603"/>
    <cellStyle name="Normal 2 5 3 3 4 3" xfId="18590"/>
    <cellStyle name="Normal 2 5 3 3 4 3 2" xfId="46604"/>
    <cellStyle name="Normal 2 5 3 3 4 4" xfId="32600"/>
    <cellStyle name="Normal 2 5 3 3 5" xfId="8088"/>
    <cellStyle name="Normal 2 5 3 3 5 2" xfId="22092"/>
    <cellStyle name="Normal 2 5 3 3 5 2 2" xfId="50106"/>
    <cellStyle name="Normal 2 5 3 3 5 3" xfId="36102"/>
    <cellStyle name="Normal 2 5 3 3 6" xfId="15089"/>
    <cellStyle name="Normal 2 5 3 3 6 2" xfId="43103"/>
    <cellStyle name="Normal 2 5 3 3 7" xfId="29099"/>
    <cellStyle name="Normal 2 5 3 4" xfId="1355"/>
    <cellStyle name="Normal 2 5 3 4 2" xfId="3123"/>
    <cellStyle name="Normal 2 5 3 4 2 2" xfId="6627"/>
    <cellStyle name="Normal 2 5 3 4 2 2 2" xfId="13634"/>
    <cellStyle name="Normal 2 5 3 4 2 2 2 2" xfId="27638"/>
    <cellStyle name="Normal 2 5 3 4 2 2 2 2 2" xfId="55652"/>
    <cellStyle name="Normal 2 5 3 4 2 2 2 3" xfId="41648"/>
    <cellStyle name="Normal 2 5 3 4 2 2 3" xfId="20635"/>
    <cellStyle name="Normal 2 5 3 4 2 2 3 2" xfId="48649"/>
    <cellStyle name="Normal 2 5 3 4 2 2 4" xfId="34645"/>
    <cellStyle name="Normal 2 5 3 4 2 3" xfId="10133"/>
    <cellStyle name="Normal 2 5 3 4 2 3 2" xfId="24137"/>
    <cellStyle name="Normal 2 5 3 4 2 3 2 2" xfId="52151"/>
    <cellStyle name="Normal 2 5 3 4 2 3 3" xfId="38147"/>
    <cellStyle name="Normal 2 5 3 4 2 4" xfId="17134"/>
    <cellStyle name="Normal 2 5 3 4 2 4 2" xfId="45148"/>
    <cellStyle name="Normal 2 5 3 4 2 5" xfId="31144"/>
    <cellStyle name="Normal 2 5 3 4 3" xfId="4875"/>
    <cellStyle name="Normal 2 5 3 4 3 2" xfId="11882"/>
    <cellStyle name="Normal 2 5 3 4 3 2 2" xfId="25886"/>
    <cellStyle name="Normal 2 5 3 4 3 2 2 2" xfId="53900"/>
    <cellStyle name="Normal 2 5 3 4 3 2 3" xfId="39896"/>
    <cellStyle name="Normal 2 5 3 4 3 3" xfId="18883"/>
    <cellStyle name="Normal 2 5 3 4 3 3 2" xfId="46897"/>
    <cellStyle name="Normal 2 5 3 4 3 4" xfId="32893"/>
    <cellStyle name="Normal 2 5 3 4 4" xfId="8381"/>
    <cellStyle name="Normal 2 5 3 4 4 2" xfId="22385"/>
    <cellStyle name="Normal 2 5 3 4 4 2 2" xfId="50399"/>
    <cellStyle name="Normal 2 5 3 4 4 3" xfId="36395"/>
    <cellStyle name="Normal 2 5 3 4 5" xfId="15382"/>
    <cellStyle name="Normal 2 5 3 4 5 2" xfId="43396"/>
    <cellStyle name="Normal 2 5 3 4 6" xfId="29392"/>
    <cellStyle name="Normal 2 5 3 5" xfId="2248"/>
    <cellStyle name="Normal 2 5 3 5 2" xfId="5752"/>
    <cellStyle name="Normal 2 5 3 5 2 2" xfId="12759"/>
    <cellStyle name="Normal 2 5 3 5 2 2 2" xfId="26763"/>
    <cellStyle name="Normal 2 5 3 5 2 2 2 2" xfId="54777"/>
    <cellStyle name="Normal 2 5 3 5 2 2 3" xfId="40773"/>
    <cellStyle name="Normal 2 5 3 5 2 3" xfId="19760"/>
    <cellStyle name="Normal 2 5 3 5 2 3 2" xfId="47774"/>
    <cellStyle name="Normal 2 5 3 5 2 4" xfId="33770"/>
    <cellStyle name="Normal 2 5 3 5 3" xfId="9258"/>
    <cellStyle name="Normal 2 5 3 5 3 2" xfId="23262"/>
    <cellStyle name="Normal 2 5 3 5 3 2 2" xfId="51276"/>
    <cellStyle name="Normal 2 5 3 5 3 3" xfId="37272"/>
    <cellStyle name="Normal 2 5 3 5 4" xfId="16259"/>
    <cellStyle name="Normal 2 5 3 5 4 2" xfId="44273"/>
    <cellStyle name="Normal 2 5 3 5 5" xfId="30269"/>
    <cellStyle name="Normal 2 5 3 6" xfId="4000"/>
    <cellStyle name="Normal 2 5 3 6 2" xfId="11007"/>
    <cellStyle name="Normal 2 5 3 6 2 2" xfId="25011"/>
    <cellStyle name="Normal 2 5 3 6 2 2 2" xfId="53025"/>
    <cellStyle name="Normal 2 5 3 6 2 3" xfId="39021"/>
    <cellStyle name="Normal 2 5 3 6 3" xfId="18008"/>
    <cellStyle name="Normal 2 5 3 6 3 2" xfId="46022"/>
    <cellStyle name="Normal 2 5 3 6 4" xfId="32018"/>
    <cellStyle name="Normal 2 5 3 7" xfId="7506"/>
    <cellStyle name="Normal 2 5 3 7 2" xfId="21510"/>
    <cellStyle name="Normal 2 5 3 7 2 2" xfId="49524"/>
    <cellStyle name="Normal 2 5 3 7 3" xfId="35520"/>
    <cellStyle name="Normal 2 5 3 8" xfId="14507"/>
    <cellStyle name="Normal 2 5 3 8 2" xfId="42521"/>
    <cellStyle name="Normal 2 5 3 9" xfId="28517"/>
    <cellStyle name="Normal 2 5 4" xfId="574"/>
    <cellStyle name="Normal 2 5 4 2" xfId="1452"/>
    <cellStyle name="Normal 2 5 4 2 2" xfId="3220"/>
    <cellStyle name="Normal 2 5 4 2 2 2" xfId="6724"/>
    <cellStyle name="Normal 2 5 4 2 2 2 2" xfId="13731"/>
    <cellStyle name="Normal 2 5 4 2 2 2 2 2" xfId="27735"/>
    <cellStyle name="Normal 2 5 4 2 2 2 2 2 2" xfId="55749"/>
    <cellStyle name="Normal 2 5 4 2 2 2 2 3" xfId="41745"/>
    <cellStyle name="Normal 2 5 4 2 2 2 3" xfId="20732"/>
    <cellStyle name="Normal 2 5 4 2 2 2 3 2" xfId="48746"/>
    <cellStyle name="Normal 2 5 4 2 2 2 4" xfId="34742"/>
    <cellStyle name="Normal 2 5 4 2 2 3" xfId="10230"/>
    <cellStyle name="Normal 2 5 4 2 2 3 2" xfId="24234"/>
    <cellStyle name="Normal 2 5 4 2 2 3 2 2" xfId="52248"/>
    <cellStyle name="Normal 2 5 4 2 2 3 3" xfId="38244"/>
    <cellStyle name="Normal 2 5 4 2 2 4" xfId="17231"/>
    <cellStyle name="Normal 2 5 4 2 2 4 2" xfId="45245"/>
    <cellStyle name="Normal 2 5 4 2 2 5" xfId="31241"/>
    <cellStyle name="Normal 2 5 4 2 3" xfId="4972"/>
    <cellStyle name="Normal 2 5 4 2 3 2" xfId="11979"/>
    <cellStyle name="Normal 2 5 4 2 3 2 2" xfId="25983"/>
    <cellStyle name="Normal 2 5 4 2 3 2 2 2" xfId="53997"/>
    <cellStyle name="Normal 2 5 4 2 3 2 3" xfId="39993"/>
    <cellStyle name="Normal 2 5 4 2 3 3" xfId="18980"/>
    <cellStyle name="Normal 2 5 4 2 3 3 2" xfId="46994"/>
    <cellStyle name="Normal 2 5 4 2 3 4" xfId="32990"/>
    <cellStyle name="Normal 2 5 4 2 4" xfId="8478"/>
    <cellStyle name="Normal 2 5 4 2 4 2" xfId="22482"/>
    <cellStyle name="Normal 2 5 4 2 4 2 2" xfId="50496"/>
    <cellStyle name="Normal 2 5 4 2 4 3" xfId="36492"/>
    <cellStyle name="Normal 2 5 4 2 5" xfId="15479"/>
    <cellStyle name="Normal 2 5 4 2 5 2" xfId="43493"/>
    <cellStyle name="Normal 2 5 4 2 6" xfId="29489"/>
    <cellStyle name="Normal 2 5 4 3" xfId="2345"/>
    <cellStyle name="Normal 2 5 4 3 2" xfId="5849"/>
    <cellStyle name="Normal 2 5 4 3 2 2" xfId="12856"/>
    <cellStyle name="Normal 2 5 4 3 2 2 2" xfId="26860"/>
    <cellStyle name="Normal 2 5 4 3 2 2 2 2" xfId="54874"/>
    <cellStyle name="Normal 2 5 4 3 2 2 3" xfId="40870"/>
    <cellStyle name="Normal 2 5 4 3 2 3" xfId="19857"/>
    <cellStyle name="Normal 2 5 4 3 2 3 2" xfId="47871"/>
    <cellStyle name="Normal 2 5 4 3 2 4" xfId="33867"/>
    <cellStyle name="Normal 2 5 4 3 3" xfId="9355"/>
    <cellStyle name="Normal 2 5 4 3 3 2" xfId="23359"/>
    <cellStyle name="Normal 2 5 4 3 3 2 2" xfId="51373"/>
    <cellStyle name="Normal 2 5 4 3 3 3" xfId="37369"/>
    <cellStyle name="Normal 2 5 4 3 4" xfId="16356"/>
    <cellStyle name="Normal 2 5 4 3 4 2" xfId="44370"/>
    <cellStyle name="Normal 2 5 4 3 5" xfId="30366"/>
    <cellStyle name="Normal 2 5 4 4" xfId="4097"/>
    <cellStyle name="Normal 2 5 4 4 2" xfId="11104"/>
    <cellStyle name="Normal 2 5 4 4 2 2" xfId="25108"/>
    <cellStyle name="Normal 2 5 4 4 2 2 2" xfId="53122"/>
    <cellStyle name="Normal 2 5 4 4 2 3" xfId="39118"/>
    <cellStyle name="Normal 2 5 4 4 3" xfId="18105"/>
    <cellStyle name="Normal 2 5 4 4 3 2" xfId="46119"/>
    <cellStyle name="Normal 2 5 4 4 4" xfId="32115"/>
    <cellStyle name="Normal 2 5 4 5" xfId="7603"/>
    <cellStyle name="Normal 2 5 4 5 2" xfId="21607"/>
    <cellStyle name="Normal 2 5 4 5 2 2" xfId="49621"/>
    <cellStyle name="Normal 2 5 4 5 3" xfId="35617"/>
    <cellStyle name="Normal 2 5 4 6" xfId="14604"/>
    <cellStyle name="Normal 2 5 4 6 2" xfId="42618"/>
    <cellStyle name="Normal 2 5 4 7" xfId="28614"/>
    <cellStyle name="Normal 2 5 5" xfId="865"/>
    <cellStyle name="Normal 2 5 5 2" xfId="1743"/>
    <cellStyle name="Normal 2 5 5 2 2" xfId="3511"/>
    <cellStyle name="Normal 2 5 5 2 2 2" xfId="7015"/>
    <cellStyle name="Normal 2 5 5 2 2 2 2" xfId="14022"/>
    <cellStyle name="Normal 2 5 5 2 2 2 2 2" xfId="28026"/>
    <cellStyle name="Normal 2 5 5 2 2 2 2 2 2" xfId="56040"/>
    <cellStyle name="Normal 2 5 5 2 2 2 2 3" xfId="42036"/>
    <cellStyle name="Normal 2 5 5 2 2 2 3" xfId="21023"/>
    <cellStyle name="Normal 2 5 5 2 2 2 3 2" xfId="49037"/>
    <cellStyle name="Normal 2 5 5 2 2 2 4" xfId="35033"/>
    <cellStyle name="Normal 2 5 5 2 2 3" xfId="10521"/>
    <cellStyle name="Normal 2 5 5 2 2 3 2" xfId="24525"/>
    <cellStyle name="Normal 2 5 5 2 2 3 2 2" xfId="52539"/>
    <cellStyle name="Normal 2 5 5 2 2 3 3" xfId="38535"/>
    <cellStyle name="Normal 2 5 5 2 2 4" xfId="17522"/>
    <cellStyle name="Normal 2 5 5 2 2 4 2" xfId="45536"/>
    <cellStyle name="Normal 2 5 5 2 2 5" xfId="31532"/>
    <cellStyle name="Normal 2 5 5 2 3" xfId="5263"/>
    <cellStyle name="Normal 2 5 5 2 3 2" xfId="12270"/>
    <cellStyle name="Normal 2 5 5 2 3 2 2" xfId="26274"/>
    <cellStyle name="Normal 2 5 5 2 3 2 2 2" xfId="54288"/>
    <cellStyle name="Normal 2 5 5 2 3 2 3" xfId="40284"/>
    <cellStyle name="Normal 2 5 5 2 3 3" xfId="19271"/>
    <cellStyle name="Normal 2 5 5 2 3 3 2" xfId="47285"/>
    <cellStyle name="Normal 2 5 5 2 3 4" xfId="33281"/>
    <cellStyle name="Normal 2 5 5 2 4" xfId="8769"/>
    <cellStyle name="Normal 2 5 5 2 4 2" xfId="22773"/>
    <cellStyle name="Normal 2 5 5 2 4 2 2" xfId="50787"/>
    <cellStyle name="Normal 2 5 5 2 4 3" xfId="36783"/>
    <cellStyle name="Normal 2 5 5 2 5" xfId="15770"/>
    <cellStyle name="Normal 2 5 5 2 5 2" xfId="43784"/>
    <cellStyle name="Normal 2 5 5 2 6" xfId="29780"/>
    <cellStyle name="Normal 2 5 5 3" xfId="2636"/>
    <cellStyle name="Normal 2 5 5 3 2" xfId="6140"/>
    <cellStyle name="Normal 2 5 5 3 2 2" xfId="13147"/>
    <cellStyle name="Normal 2 5 5 3 2 2 2" xfId="27151"/>
    <cellStyle name="Normal 2 5 5 3 2 2 2 2" xfId="55165"/>
    <cellStyle name="Normal 2 5 5 3 2 2 3" xfId="41161"/>
    <cellStyle name="Normal 2 5 5 3 2 3" xfId="20148"/>
    <cellStyle name="Normal 2 5 5 3 2 3 2" xfId="48162"/>
    <cellStyle name="Normal 2 5 5 3 2 4" xfId="34158"/>
    <cellStyle name="Normal 2 5 5 3 3" xfId="9646"/>
    <cellStyle name="Normal 2 5 5 3 3 2" xfId="23650"/>
    <cellStyle name="Normal 2 5 5 3 3 2 2" xfId="51664"/>
    <cellStyle name="Normal 2 5 5 3 3 3" xfId="37660"/>
    <cellStyle name="Normal 2 5 5 3 4" xfId="16647"/>
    <cellStyle name="Normal 2 5 5 3 4 2" xfId="44661"/>
    <cellStyle name="Normal 2 5 5 3 5" xfId="30657"/>
    <cellStyle name="Normal 2 5 5 4" xfId="4388"/>
    <cellStyle name="Normal 2 5 5 4 2" xfId="11395"/>
    <cellStyle name="Normal 2 5 5 4 2 2" xfId="25399"/>
    <cellStyle name="Normal 2 5 5 4 2 2 2" xfId="53413"/>
    <cellStyle name="Normal 2 5 5 4 2 3" xfId="39409"/>
    <cellStyle name="Normal 2 5 5 4 3" xfId="18396"/>
    <cellStyle name="Normal 2 5 5 4 3 2" xfId="46410"/>
    <cellStyle name="Normal 2 5 5 4 4" xfId="32406"/>
    <cellStyle name="Normal 2 5 5 5" xfId="7894"/>
    <cellStyle name="Normal 2 5 5 5 2" xfId="21898"/>
    <cellStyle name="Normal 2 5 5 5 2 2" xfId="49912"/>
    <cellStyle name="Normal 2 5 5 5 3" xfId="35908"/>
    <cellStyle name="Normal 2 5 5 6" xfId="14895"/>
    <cellStyle name="Normal 2 5 5 6 2" xfId="42909"/>
    <cellStyle name="Normal 2 5 5 7" xfId="28905"/>
    <cellStyle name="Normal 2 5 6" xfId="1161"/>
    <cellStyle name="Normal 2 5 6 2" xfId="2929"/>
    <cellStyle name="Normal 2 5 6 2 2" xfId="6433"/>
    <cellStyle name="Normal 2 5 6 2 2 2" xfId="13440"/>
    <cellStyle name="Normal 2 5 6 2 2 2 2" xfId="27444"/>
    <cellStyle name="Normal 2 5 6 2 2 2 2 2" xfId="55458"/>
    <cellStyle name="Normal 2 5 6 2 2 2 3" xfId="41454"/>
    <cellStyle name="Normal 2 5 6 2 2 3" xfId="20441"/>
    <cellStyle name="Normal 2 5 6 2 2 3 2" xfId="48455"/>
    <cellStyle name="Normal 2 5 6 2 2 4" xfId="34451"/>
    <cellStyle name="Normal 2 5 6 2 3" xfId="9939"/>
    <cellStyle name="Normal 2 5 6 2 3 2" xfId="23943"/>
    <cellStyle name="Normal 2 5 6 2 3 2 2" xfId="51957"/>
    <cellStyle name="Normal 2 5 6 2 3 3" xfId="37953"/>
    <cellStyle name="Normal 2 5 6 2 4" xfId="16940"/>
    <cellStyle name="Normal 2 5 6 2 4 2" xfId="44954"/>
    <cellStyle name="Normal 2 5 6 2 5" xfId="30950"/>
    <cellStyle name="Normal 2 5 6 3" xfId="4681"/>
    <cellStyle name="Normal 2 5 6 3 2" xfId="11688"/>
    <cellStyle name="Normal 2 5 6 3 2 2" xfId="25692"/>
    <cellStyle name="Normal 2 5 6 3 2 2 2" xfId="53706"/>
    <cellStyle name="Normal 2 5 6 3 2 3" xfId="39702"/>
    <cellStyle name="Normal 2 5 6 3 3" xfId="18689"/>
    <cellStyle name="Normal 2 5 6 3 3 2" xfId="46703"/>
    <cellStyle name="Normal 2 5 6 3 4" xfId="32699"/>
    <cellStyle name="Normal 2 5 6 4" xfId="8187"/>
    <cellStyle name="Normal 2 5 6 4 2" xfId="22191"/>
    <cellStyle name="Normal 2 5 6 4 2 2" xfId="50205"/>
    <cellStyle name="Normal 2 5 6 4 3" xfId="36201"/>
    <cellStyle name="Normal 2 5 6 5" xfId="15188"/>
    <cellStyle name="Normal 2 5 6 5 2" xfId="43202"/>
    <cellStyle name="Normal 2 5 6 6" xfId="29198"/>
    <cellStyle name="Normal 2 5 7" xfId="2053"/>
    <cellStyle name="Normal 2 5 7 2" xfId="5558"/>
    <cellStyle name="Normal 2 5 7 2 2" xfId="12565"/>
    <cellStyle name="Normal 2 5 7 2 2 2" xfId="26569"/>
    <cellStyle name="Normal 2 5 7 2 2 2 2" xfId="54583"/>
    <cellStyle name="Normal 2 5 7 2 2 3" xfId="40579"/>
    <cellStyle name="Normal 2 5 7 2 3" xfId="19566"/>
    <cellStyle name="Normal 2 5 7 2 3 2" xfId="47580"/>
    <cellStyle name="Normal 2 5 7 2 4" xfId="33576"/>
    <cellStyle name="Normal 2 5 7 3" xfId="9064"/>
    <cellStyle name="Normal 2 5 7 3 2" xfId="23068"/>
    <cellStyle name="Normal 2 5 7 3 2 2" xfId="51082"/>
    <cellStyle name="Normal 2 5 7 3 3" xfId="37078"/>
    <cellStyle name="Normal 2 5 7 4" xfId="16065"/>
    <cellStyle name="Normal 2 5 7 4 2" xfId="44079"/>
    <cellStyle name="Normal 2 5 7 5" xfId="30075"/>
    <cellStyle name="Normal 2 5 8" xfId="3806"/>
    <cellStyle name="Normal 2 5 8 2" xfId="10813"/>
    <cellStyle name="Normal 2 5 8 2 2" xfId="24817"/>
    <cellStyle name="Normal 2 5 8 2 2 2" xfId="52831"/>
    <cellStyle name="Normal 2 5 8 2 3" xfId="38827"/>
    <cellStyle name="Normal 2 5 8 3" xfId="17814"/>
    <cellStyle name="Normal 2 5 8 3 2" xfId="45828"/>
    <cellStyle name="Normal 2 5 8 4" xfId="31824"/>
    <cellStyle name="Normal 2 5 9" xfId="7312"/>
    <cellStyle name="Normal 2 5 9 2" xfId="21316"/>
    <cellStyle name="Normal 2 5 9 2 2" xfId="49330"/>
    <cellStyle name="Normal 2 5 9 3" xfId="35326"/>
    <cellStyle name="Normal 2 6" xfId="1970"/>
    <cellStyle name="Normal 2 7" xfId="1966"/>
    <cellStyle name="Normal 2 7 2" xfId="5484"/>
    <cellStyle name="Normal 2 7 2 2" xfId="12491"/>
    <cellStyle name="Normal 2 7 2 2 2" xfId="26495"/>
    <cellStyle name="Normal 2 7 2 2 2 2" xfId="54509"/>
    <cellStyle name="Normal 2 7 2 2 3" xfId="40505"/>
    <cellStyle name="Normal 2 7 2 3" xfId="19492"/>
    <cellStyle name="Normal 2 7 2 3 2" xfId="47506"/>
    <cellStyle name="Normal 2 7 2 4" xfId="33502"/>
    <cellStyle name="Normal 2 7 3" xfId="8990"/>
    <cellStyle name="Normal 2 7 3 2" xfId="22994"/>
    <cellStyle name="Normal 2 7 3 2 2" xfId="51008"/>
    <cellStyle name="Normal 2 7 3 3" xfId="37004"/>
    <cellStyle name="Normal 2 7 4" xfId="15991"/>
    <cellStyle name="Normal 2 7 4 2" xfId="44005"/>
    <cellStyle name="Normal 2 7 5" xfId="30001"/>
    <cellStyle name="Normal 2 8" xfId="56250"/>
    <cellStyle name="Normal 20" xfId="153"/>
    <cellStyle name="Normal 21" xfId="154"/>
    <cellStyle name="Normal 21 10" xfId="1978"/>
    <cellStyle name="Normal 21 10 2" xfId="5488"/>
    <cellStyle name="Normal 21 10 2 2" xfId="12495"/>
    <cellStyle name="Normal 21 10 2 2 2" xfId="26499"/>
    <cellStyle name="Normal 21 10 2 2 2 2" xfId="54513"/>
    <cellStyle name="Normal 21 10 2 2 3" xfId="40509"/>
    <cellStyle name="Normal 21 10 2 3" xfId="19496"/>
    <cellStyle name="Normal 21 10 2 3 2" xfId="47510"/>
    <cellStyle name="Normal 21 10 2 4" xfId="33506"/>
    <cellStyle name="Normal 21 10 3" xfId="8994"/>
    <cellStyle name="Normal 21 10 3 2" xfId="22998"/>
    <cellStyle name="Normal 21 10 3 2 2" xfId="51012"/>
    <cellStyle name="Normal 21 10 3 3" xfId="37008"/>
    <cellStyle name="Normal 21 10 4" xfId="15995"/>
    <cellStyle name="Normal 21 10 4 2" xfId="44009"/>
    <cellStyle name="Normal 21 10 5" xfId="30005"/>
    <cellStyle name="Normal 21 11" xfId="3723"/>
    <cellStyle name="Normal 21 11 2" xfId="10730"/>
    <cellStyle name="Normal 21 11 2 2" xfId="24734"/>
    <cellStyle name="Normal 21 11 2 2 2" xfId="52748"/>
    <cellStyle name="Normal 21 11 2 3" xfId="38744"/>
    <cellStyle name="Normal 21 11 3" xfId="17731"/>
    <cellStyle name="Normal 21 11 3 2" xfId="45745"/>
    <cellStyle name="Normal 21 11 4" xfId="31741"/>
    <cellStyle name="Normal 21 12" xfId="7229"/>
    <cellStyle name="Normal 21 12 2" xfId="21233"/>
    <cellStyle name="Normal 21 12 2 2" xfId="49247"/>
    <cellStyle name="Normal 21 12 3" xfId="35243"/>
    <cellStyle name="Normal 21 13" xfId="14230"/>
    <cellStyle name="Normal 21 13 2" xfId="42244"/>
    <cellStyle name="Normal 21 14" xfId="28240"/>
    <cellStyle name="Normal 21 2" xfId="198"/>
    <cellStyle name="Normal 21 2 10" xfId="7261"/>
    <cellStyle name="Normal 21 2 10 2" xfId="21265"/>
    <cellStyle name="Normal 21 2 10 2 2" xfId="49279"/>
    <cellStyle name="Normal 21 2 10 3" xfId="35275"/>
    <cellStyle name="Normal 21 2 11" xfId="14262"/>
    <cellStyle name="Normal 21 2 11 2" xfId="42276"/>
    <cellStyle name="Normal 21 2 12" xfId="28272"/>
    <cellStyle name="Normal 21 2 2" xfId="253"/>
    <cellStyle name="Normal 21 2 2 10" xfId="14311"/>
    <cellStyle name="Normal 21 2 2 10 2" xfId="42325"/>
    <cellStyle name="Normal 21 2 2 11" xfId="28321"/>
    <cellStyle name="Normal 21 2 2 2" xfId="378"/>
    <cellStyle name="Normal 21 2 2 2 2" xfId="669"/>
    <cellStyle name="Normal 21 2 2 2 2 2" xfId="1547"/>
    <cellStyle name="Normal 21 2 2 2 2 2 2" xfId="3315"/>
    <cellStyle name="Normal 21 2 2 2 2 2 2 2" xfId="6819"/>
    <cellStyle name="Normal 21 2 2 2 2 2 2 2 2" xfId="13826"/>
    <cellStyle name="Normal 21 2 2 2 2 2 2 2 2 2" xfId="27830"/>
    <cellStyle name="Normal 21 2 2 2 2 2 2 2 2 2 2" xfId="55844"/>
    <cellStyle name="Normal 21 2 2 2 2 2 2 2 2 3" xfId="41840"/>
    <cellStyle name="Normal 21 2 2 2 2 2 2 2 3" xfId="20827"/>
    <cellStyle name="Normal 21 2 2 2 2 2 2 2 3 2" xfId="48841"/>
    <cellStyle name="Normal 21 2 2 2 2 2 2 2 4" xfId="34837"/>
    <cellStyle name="Normal 21 2 2 2 2 2 2 3" xfId="10325"/>
    <cellStyle name="Normal 21 2 2 2 2 2 2 3 2" xfId="24329"/>
    <cellStyle name="Normal 21 2 2 2 2 2 2 3 2 2" xfId="52343"/>
    <cellStyle name="Normal 21 2 2 2 2 2 2 3 3" xfId="38339"/>
    <cellStyle name="Normal 21 2 2 2 2 2 2 4" xfId="17326"/>
    <cellStyle name="Normal 21 2 2 2 2 2 2 4 2" xfId="45340"/>
    <cellStyle name="Normal 21 2 2 2 2 2 2 5" xfId="31336"/>
    <cellStyle name="Normal 21 2 2 2 2 2 3" xfId="5067"/>
    <cellStyle name="Normal 21 2 2 2 2 2 3 2" xfId="12074"/>
    <cellStyle name="Normal 21 2 2 2 2 2 3 2 2" xfId="26078"/>
    <cellStyle name="Normal 21 2 2 2 2 2 3 2 2 2" xfId="54092"/>
    <cellStyle name="Normal 21 2 2 2 2 2 3 2 3" xfId="40088"/>
    <cellStyle name="Normal 21 2 2 2 2 2 3 3" xfId="19075"/>
    <cellStyle name="Normal 21 2 2 2 2 2 3 3 2" xfId="47089"/>
    <cellStyle name="Normal 21 2 2 2 2 2 3 4" xfId="33085"/>
    <cellStyle name="Normal 21 2 2 2 2 2 4" xfId="8573"/>
    <cellStyle name="Normal 21 2 2 2 2 2 4 2" xfId="22577"/>
    <cellStyle name="Normal 21 2 2 2 2 2 4 2 2" xfId="50591"/>
    <cellStyle name="Normal 21 2 2 2 2 2 4 3" xfId="36587"/>
    <cellStyle name="Normal 21 2 2 2 2 2 5" xfId="15574"/>
    <cellStyle name="Normal 21 2 2 2 2 2 5 2" xfId="43588"/>
    <cellStyle name="Normal 21 2 2 2 2 2 6" xfId="29584"/>
    <cellStyle name="Normal 21 2 2 2 2 3" xfId="2440"/>
    <cellStyle name="Normal 21 2 2 2 2 3 2" xfId="5944"/>
    <cellStyle name="Normal 21 2 2 2 2 3 2 2" xfId="12951"/>
    <cellStyle name="Normal 21 2 2 2 2 3 2 2 2" xfId="26955"/>
    <cellStyle name="Normal 21 2 2 2 2 3 2 2 2 2" xfId="54969"/>
    <cellStyle name="Normal 21 2 2 2 2 3 2 2 3" xfId="40965"/>
    <cellStyle name="Normal 21 2 2 2 2 3 2 3" xfId="19952"/>
    <cellStyle name="Normal 21 2 2 2 2 3 2 3 2" xfId="47966"/>
    <cellStyle name="Normal 21 2 2 2 2 3 2 4" xfId="33962"/>
    <cellStyle name="Normal 21 2 2 2 2 3 3" xfId="9450"/>
    <cellStyle name="Normal 21 2 2 2 2 3 3 2" xfId="23454"/>
    <cellStyle name="Normal 21 2 2 2 2 3 3 2 2" xfId="51468"/>
    <cellStyle name="Normal 21 2 2 2 2 3 3 3" xfId="37464"/>
    <cellStyle name="Normal 21 2 2 2 2 3 4" xfId="16451"/>
    <cellStyle name="Normal 21 2 2 2 2 3 4 2" xfId="44465"/>
    <cellStyle name="Normal 21 2 2 2 2 3 5" xfId="30461"/>
    <cellStyle name="Normal 21 2 2 2 2 4" xfId="4192"/>
    <cellStyle name="Normal 21 2 2 2 2 4 2" xfId="11199"/>
    <cellStyle name="Normal 21 2 2 2 2 4 2 2" xfId="25203"/>
    <cellStyle name="Normal 21 2 2 2 2 4 2 2 2" xfId="53217"/>
    <cellStyle name="Normal 21 2 2 2 2 4 2 3" xfId="39213"/>
    <cellStyle name="Normal 21 2 2 2 2 4 3" xfId="18200"/>
    <cellStyle name="Normal 21 2 2 2 2 4 3 2" xfId="46214"/>
    <cellStyle name="Normal 21 2 2 2 2 4 4" xfId="32210"/>
    <cellStyle name="Normal 21 2 2 2 2 5" xfId="7698"/>
    <cellStyle name="Normal 21 2 2 2 2 5 2" xfId="21702"/>
    <cellStyle name="Normal 21 2 2 2 2 5 2 2" xfId="49716"/>
    <cellStyle name="Normal 21 2 2 2 2 5 3" xfId="35712"/>
    <cellStyle name="Normal 21 2 2 2 2 6" xfId="14699"/>
    <cellStyle name="Normal 21 2 2 2 2 6 2" xfId="42713"/>
    <cellStyle name="Normal 21 2 2 2 2 7" xfId="28709"/>
    <cellStyle name="Normal 21 2 2 2 3" xfId="960"/>
    <cellStyle name="Normal 21 2 2 2 3 2" xfId="1838"/>
    <cellStyle name="Normal 21 2 2 2 3 2 2" xfId="3606"/>
    <cellStyle name="Normal 21 2 2 2 3 2 2 2" xfId="7110"/>
    <cellStyle name="Normal 21 2 2 2 3 2 2 2 2" xfId="14117"/>
    <cellStyle name="Normal 21 2 2 2 3 2 2 2 2 2" xfId="28121"/>
    <cellStyle name="Normal 21 2 2 2 3 2 2 2 2 2 2" xfId="56135"/>
    <cellStyle name="Normal 21 2 2 2 3 2 2 2 2 3" xfId="42131"/>
    <cellStyle name="Normal 21 2 2 2 3 2 2 2 3" xfId="21118"/>
    <cellStyle name="Normal 21 2 2 2 3 2 2 2 3 2" xfId="49132"/>
    <cellStyle name="Normal 21 2 2 2 3 2 2 2 4" xfId="35128"/>
    <cellStyle name="Normal 21 2 2 2 3 2 2 3" xfId="10616"/>
    <cellStyle name="Normal 21 2 2 2 3 2 2 3 2" xfId="24620"/>
    <cellStyle name="Normal 21 2 2 2 3 2 2 3 2 2" xfId="52634"/>
    <cellStyle name="Normal 21 2 2 2 3 2 2 3 3" xfId="38630"/>
    <cellStyle name="Normal 21 2 2 2 3 2 2 4" xfId="17617"/>
    <cellStyle name="Normal 21 2 2 2 3 2 2 4 2" xfId="45631"/>
    <cellStyle name="Normal 21 2 2 2 3 2 2 5" xfId="31627"/>
    <cellStyle name="Normal 21 2 2 2 3 2 3" xfId="5358"/>
    <cellStyle name="Normal 21 2 2 2 3 2 3 2" xfId="12365"/>
    <cellStyle name="Normal 21 2 2 2 3 2 3 2 2" xfId="26369"/>
    <cellStyle name="Normal 21 2 2 2 3 2 3 2 2 2" xfId="54383"/>
    <cellStyle name="Normal 21 2 2 2 3 2 3 2 3" xfId="40379"/>
    <cellStyle name="Normal 21 2 2 2 3 2 3 3" xfId="19366"/>
    <cellStyle name="Normal 21 2 2 2 3 2 3 3 2" xfId="47380"/>
    <cellStyle name="Normal 21 2 2 2 3 2 3 4" xfId="33376"/>
    <cellStyle name="Normal 21 2 2 2 3 2 4" xfId="8864"/>
    <cellStyle name="Normal 21 2 2 2 3 2 4 2" xfId="22868"/>
    <cellStyle name="Normal 21 2 2 2 3 2 4 2 2" xfId="50882"/>
    <cellStyle name="Normal 21 2 2 2 3 2 4 3" xfId="36878"/>
    <cellStyle name="Normal 21 2 2 2 3 2 5" xfId="15865"/>
    <cellStyle name="Normal 21 2 2 2 3 2 5 2" xfId="43879"/>
    <cellStyle name="Normal 21 2 2 2 3 2 6" xfId="29875"/>
    <cellStyle name="Normal 21 2 2 2 3 3" xfId="2731"/>
    <cellStyle name="Normal 21 2 2 2 3 3 2" xfId="6235"/>
    <cellStyle name="Normal 21 2 2 2 3 3 2 2" xfId="13242"/>
    <cellStyle name="Normal 21 2 2 2 3 3 2 2 2" xfId="27246"/>
    <cellStyle name="Normal 21 2 2 2 3 3 2 2 2 2" xfId="55260"/>
    <cellStyle name="Normal 21 2 2 2 3 3 2 2 3" xfId="41256"/>
    <cellStyle name="Normal 21 2 2 2 3 3 2 3" xfId="20243"/>
    <cellStyle name="Normal 21 2 2 2 3 3 2 3 2" xfId="48257"/>
    <cellStyle name="Normal 21 2 2 2 3 3 2 4" xfId="34253"/>
    <cellStyle name="Normal 21 2 2 2 3 3 3" xfId="9741"/>
    <cellStyle name="Normal 21 2 2 2 3 3 3 2" xfId="23745"/>
    <cellStyle name="Normal 21 2 2 2 3 3 3 2 2" xfId="51759"/>
    <cellStyle name="Normal 21 2 2 2 3 3 3 3" xfId="37755"/>
    <cellStyle name="Normal 21 2 2 2 3 3 4" xfId="16742"/>
    <cellStyle name="Normal 21 2 2 2 3 3 4 2" xfId="44756"/>
    <cellStyle name="Normal 21 2 2 2 3 3 5" xfId="30752"/>
    <cellStyle name="Normal 21 2 2 2 3 4" xfId="4483"/>
    <cellStyle name="Normal 21 2 2 2 3 4 2" xfId="11490"/>
    <cellStyle name="Normal 21 2 2 2 3 4 2 2" xfId="25494"/>
    <cellStyle name="Normal 21 2 2 2 3 4 2 2 2" xfId="53508"/>
    <cellStyle name="Normal 21 2 2 2 3 4 2 3" xfId="39504"/>
    <cellStyle name="Normal 21 2 2 2 3 4 3" xfId="18491"/>
    <cellStyle name="Normal 21 2 2 2 3 4 3 2" xfId="46505"/>
    <cellStyle name="Normal 21 2 2 2 3 4 4" xfId="32501"/>
    <cellStyle name="Normal 21 2 2 2 3 5" xfId="7989"/>
    <cellStyle name="Normal 21 2 2 2 3 5 2" xfId="21993"/>
    <cellStyle name="Normal 21 2 2 2 3 5 2 2" xfId="50007"/>
    <cellStyle name="Normal 21 2 2 2 3 5 3" xfId="36003"/>
    <cellStyle name="Normal 21 2 2 2 3 6" xfId="14990"/>
    <cellStyle name="Normal 21 2 2 2 3 6 2" xfId="43004"/>
    <cellStyle name="Normal 21 2 2 2 3 7" xfId="29000"/>
    <cellStyle name="Normal 21 2 2 2 4" xfId="1256"/>
    <cellStyle name="Normal 21 2 2 2 4 2" xfId="3024"/>
    <cellStyle name="Normal 21 2 2 2 4 2 2" xfId="6528"/>
    <cellStyle name="Normal 21 2 2 2 4 2 2 2" xfId="13535"/>
    <cellStyle name="Normal 21 2 2 2 4 2 2 2 2" xfId="27539"/>
    <cellStyle name="Normal 21 2 2 2 4 2 2 2 2 2" xfId="55553"/>
    <cellStyle name="Normal 21 2 2 2 4 2 2 2 3" xfId="41549"/>
    <cellStyle name="Normal 21 2 2 2 4 2 2 3" xfId="20536"/>
    <cellStyle name="Normal 21 2 2 2 4 2 2 3 2" xfId="48550"/>
    <cellStyle name="Normal 21 2 2 2 4 2 2 4" xfId="34546"/>
    <cellStyle name="Normal 21 2 2 2 4 2 3" xfId="10034"/>
    <cellStyle name="Normal 21 2 2 2 4 2 3 2" xfId="24038"/>
    <cellStyle name="Normal 21 2 2 2 4 2 3 2 2" xfId="52052"/>
    <cellStyle name="Normal 21 2 2 2 4 2 3 3" xfId="38048"/>
    <cellStyle name="Normal 21 2 2 2 4 2 4" xfId="17035"/>
    <cellStyle name="Normal 21 2 2 2 4 2 4 2" xfId="45049"/>
    <cellStyle name="Normal 21 2 2 2 4 2 5" xfId="31045"/>
    <cellStyle name="Normal 21 2 2 2 4 3" xfId="4776"/>
    <cellStyle name="Normal 21 2 2 2 4 3 2" xfId="11783"/>
    <cellStyle name="Normal 21 2 2 2 4 3 2 2" xfId="25787"/>
    <cellStyle name="Normal 21 2 2 2 4 3 2 2 2" xfId="53801"/>
    <cellStyle name="Normal 21 2 2 2 4 3 2 3" xfId="39797"/>
    <cellStyle name="Normal 21 2 2 2 4 3 3" xfId="18784"/>
    <cellStyle name="Normal 21 2 2 2 4 3 3 2" xfId="46798"/>
    <cellStyle name="Normal 21 2 2 2 4 3 4" xfId="32794"/>
    <cellStyle name="Normal 21 2 2 2 4 4" xfId="8282"/>
    <cellStyle name="Normal 21 2 2 2 4 4 2" xfId="22286"/>
    <cellStyle name="Normal 21 2 2 2 4 4 2 2" xfId="50300"/>
    <cellStyle name="Normal 21 2 2 2 4 4 3" xfId="36296"/>
    <cellStyle name="Normal 21 2 2 2 4 5" xfId="15283"/>
    <cellStyle name="Normal 21 2 2 2 4 5 2" xfId="43297"/>
    <cellStyle name="Normal 21 2 2 2 4 6" xfId="29293"/>
    <cellStyle name="Normal 21 2 2 2 5" xfId="2149"/>
    <cellStyle name="Normal 21 2 2 2 5 2" xfId="5653"/>
    <cellStyle name="Normal 21 2 2 2 5 2 2" xfId="12660"/>
    <cellStyle name="Normal 21 2 2 2 5 2 2 2" xfId="26664"/>
    <cellStyle name="Normal 21 2 2 2 5 2 2 2 2" xfId="54678"/>
    <cellStyle name="Normal 21 2 2 2 5 2 2 3" xfId="40674"/>
    <cellStyle name="Normal 21 2 2 2 5 2 3" xfId="19661"/>
    <cellStyle name="Normal 21 2 2 2 5 2 3 2" xfId="47675"/>
    <cellStyle name="Normal 21 2 2 2 5 2 4" xfId="33671"/>
    <cellStyle name="Normal 21 2 2 2 5 3" xfId="9159"/>
    <cellStyle name="Normal 21 2 2 2 5 3 2" xfId="23163"/>
    <cellStyle name="Normal 21 2 2 2 5 3 2 2" xfId="51177"/>
    <cellStyle name="Normal 21 2 2 2 5 3 3" xfId="37173"/>
    <cellStyle name="Normal 21 2 2 2 5 4" xfId="16160"/>
    <cellStyle name="Normal 21 2 2 2 5 4 2" xfId="44174"/>
    <cellStyle name="Normal 21 2 2 2 5 5" xfId="30170"/>
    <cellStyle name="Normal 21 2 2 2 6" xfId="3901"/>
    <cellStyle name="Normal 21 2 2 2 6 2" xfId="10908"/>
    <cellStyle name="Normal 21 2 2 2 6 2 2" xfId="24912"/>
    <cellStyle name="Normal 21 2 2 2 6 2 2 2" xfId="52926"/>
    <cellStyle name="Normal 21 2 2 2 6 2 3" xfId="38922"/>
    <cellStyle name="Normal 21 2 2 2 6 3" xfId="17909"/>
    <cellStyle name="Normal 21 2 2 2 6 3 2" xfId="45923"/>
    <cellStyle name="Normal 21 2 2 2 6 4" xfId="31919"/>
    <cellStyle name="Normal 21 2 2 2 7" xfId="7407"/>
    <cellStyle name="Normal 21 2 2 2 7 2" xfId="21411"/>
    <cellStyle name="Normal 21 2 2 2 7 2 2" xfId="49425"/>
    <cellStyle name="Normal 21 2 2 2 7 3" xfId="35421"/>
    <cellStyle name="Normal 21 2 2 2 8" xfId="14408"/>
    <cellStyle name="Normal 21 2 2 2 8 2" xfId="42422"/>
    <cellStyle name="Normal 21 2 2 2 9" xfId="28418"/>
    <cellStyle name="Normal 21 2 2 3" xfId="475"/>
    <cellStyle name="Normal 21 2 2 3 2" xfId="766"/>
    <cellStyle name="Normal 21 2 2 3 2 2" xfId="1644"/>
    <cellStyle name="Normal 21 2 2 3 2 2 2" xfId="3412"/>
    <cellStyle name="Normal 21 2 2 3 2 2 2 2" xfId="6916"/>
    <cellStyle name="Normal 21 2 2 3 2 2 2 2 2" xfId="13923"/>
    <cellStyle name="Normal 21 2 2 3 2 2 2 2 2 2" xfId="27927"/>
    <cellStyle name="Normal 21 2 2 3 2 2 2 2 2 2 2" xfId="55941"/>
    <cellStyle name="Normal 21 2 2 3 2 2 2 2 2 3" xfId="41937"/>
    <cellStyle name="Normal 21 2 2 3 2 2 2 2 3" xfId="20924"/>
    <cellStyle name="Normal 21 2 2 3 2 2 2 2 3 2" xfId="48938"/>
    <cellStyle name="Normal 21 2 2 3 2 2 2 2 4" xfId="34934"/>
    <cellStyle name="Normal 21 2 2 3 2 2 2 3" xfId="10422"/>
    <cellStyle name="Normal 21 2 2 3 2 2 2 3 2" xfId="24426"/>
    <cellStyle name="Normal 21 2 2 3 2 2 2 3 2 2" xfId="52440"/>
    <cellStyle name="Normal 21 2 2 3 2 2 2 3 3" xfId="38436"/>
    <cellStyle name="Normal 21 2 2 3 2 2 2 4" xfId="17423"/>
    <cellStyle name="Normal 21 2 2 3 2 2 2 4 2" xfId="45437"/>
    <cellStyle name="Normal 21 2 2 3 2 2 2 5" xfId="31433"/>
    <cellStyle name="Normal 21 2 2 3 2 2 3" xfId="5164"/>
    <cellStyle name="Normal 21 2 2 3 2 2 3 2" xfId="12171"/>
    <cellStyle name="Normal 21 2 2 3 2 2 3 2 2" xfId="26175"/>
    <cellStyle name="Normal 21 2 2 3 2 2 3 2 2 2" xfId="54189"/>
    <cellStyle name="Normal 21 2 2 3 2 2 3 2 3" xfId="40185"/>
    <cellStyle name="Normal 21 2 2 3 2 2 3 3" xfId="19172"/>
    <cellStyle name="Normal 21 2 2 3 2 2 3 3 2" xfId="47186"/>
    <cellStyle name="Normal 21 2 2 3 2 2 3 4" xfId="33182"/>
    <cellStyle name="Normal 21 2 2 3 2 2 4" xfId="8670"/>
    <cellStyle name="Normal 21 2 2 3 2 2 4 2" xfId="22674"/>
    <cellStyle name="Normal 21 2 2 3 2 2 4 2 2" xfId="50688"/>
    <cellStyle name="Normal 21 2 2 3 2 2 4 3" xfId="36684"/>
    <cellStyle name="Normal 21 2 2 3 2 2 5" xfId="15671"/>
    <cellStyle name="Normal 21 2 2 3 2 2 5 2" xfId="43685"/>
    <cellStyle name="Normal 21 2 2 3 2 2 6" xfId="29681"/>
    <cellStyle name="Normal 21 2 2 3 2 3" xfId="2537"/>
    <cellStyle name="Normal 21 2 2 3 2 3 2" xfId="6041"/>
    <cellStyle name="Normal 21 2 2 3 2 3 2 2" xfId="13048"/>
    <cellStyle name="Normal 21 2 2 3 2 3 2 2 2" xfId="27052"/>
    <cellStyle name="Normal 21 2 2 3 2 3 2 2 2 2" xfId="55066"/>
    <cellStyle name="Normal 21 2 2 3 2 3 2 2 3" xfId="41062"/>
    <cellStyle name="Normal 21 2 2 3 2 3 2 3" xfId="20049"/>
    <cellStyle name="Normal 21 2 2 3 2 3 2 3 2" xfId="48063"/>
    <cellStyle name="Normal 21 2 2 3 2 3 2 4" xfId="34059"/>
    <cellStyle name="Normal 21 2 2 3 2 3 3" xfId="9547"/>
    <cellStyle name="Normal 21 2 2 3 2 3 3 2" xfId="23551"/>
    <cellStyle name="Normal 21 2 2 3 2 3 3 2 2" xfId="51565"/>
    <cellStyle name="Normal 21 2 2 3 2 3 3 3" xfId="37561"/>
    <cellStyle name="Normal 21 2 2 3 2 3 4" xfId="16548"/>
    <cellStyle name="Normal 21 2 2 3 2 3 4 2" xfId="44562"/>
    <cellStyle name="Normal 21 2 2 3 2 3 5" xfId="30558"/>
    <cellStyle name="Normal 21 2 2 3 2 4" xfId="4289"/>
    <cellStyle name="Normal 21 2 2 3 2 4 2" xfId="11296"/>
    <cellStyle name="Normal 21 2 2 3 2 4 2 2" xfId="25300"/>
    <cellStyle name="Normal 21 2 2 3 2 4 2 2 2" xfId="53314"/>
    <cellStyle name="Normal 21 2 2 3 2 4 2 3" xfId="39310"/>
    <cellStyle name="Normal 21 2 2 3 2 4 3" xfId="18297"/>
    <cellStyle name="Normal 21 2 2 3 2 4 3 2" xfId="46311"/>
    <cellStyle name="Normal 21 2 2 3 2 4 4" xfId="32307"/>
    <cellStyle name="Normal 21 2 2 3 2 5" xfId="7795"/>
    <cellStyle name="Normal 21 2 2 3 2 5 2" xfId="21799"/>
    <cellStyle name="Normal 21 2 2 3 2 5 2 2" xfId="49813"/>
    <cellStyle name="Normal 21 2 2 3 2 5 3" xfId="35809"/>
    <cellStyle name="Normal 21 2 2 3 2 6" xfId="14796"/>
    <cellStyle name="Normal 21 2 2 3 2 6 2" xfId="42810"/>
    <cellStyle name="Normal 21 2 2 3 2 7" xfId="28806"/>
    <cellStyle name="Normal 21 2 2 3 3" xfId="1057"/>
    <cellStyle name="Normal 21 2 2 3 3 2" xfId="1935"/>
    <cellStyle name="Normal 21 2 2 3 3 2 2" xfId="3703"/>
    <cellStyle name="Normal 21 2 2 3 3 2 2 2" xfId="7207"/>
    <cellStyle name="Normal 21 2 2 3 3 2 2 2 2" xfId="14214"/>
    <cellStyle name="Normal 21 2 2 3 3 2 2 2 2 2" xfId="28218"/>
    <cellStyle name="Normal 21 2 2 3 3 2 2 2 2 2 2" xfId="56232"/>
    <cellStyle name="Normal 21 2 2 3 3 2 2 2 2 3" xfId="42228"/>
    <cellStyle name="Normal 21 2 2 3 3 2 2 2 3" xfId="21215"/>
    <cellStyle name="Normal 21 2 2 3 3 2 2 2 3 2" xfId="49229"/>
    <cellStyle name="Normal 21 2 2 3 3 2 2 2 4" xfId="35225"/>
    <cellStyle name="Normal 21 2 2 3 3 2 2 3" xfId="10713"/>
    <cellStyle name="Normal 21 2 2 3 3 2 2 3 2" xfId="24717"/>
    <cellStyle name="Normal 21 2 2 3 3 2 2 3 2 2" xfId="52731"/>
    <cellStyle name="Normal 21 2 2 3 3 2 2 3 3" xfId="38727"/>
    <cellStyle name="Normal 21 2 2 3 3 2 2 4" xfId="17714"/>
    <cellStyle name="Normal 21 2 2 3 3 2 2 4 2" xfId="45728"/>
    <cellStyle name="Normal 21 2 2 3 3 2 2 5" xfId="31724"/>
    <cellStyle name="Normal 21 2 2 3 3 2 3" xfId="5455"/>
    <cellStyle name="Normal 21 2 2 3 3 2 3 2" xfId="12462"/>
    <cellStyle name="Normal 21 2 2 3 3 2 3 2 2" xfId="26466"/>
    <cellStyle name="Normal 21 2 2 3 3 2 3 2 2 2" xfId="54480"/>
    <cellStyle name="Normal 21 2 2 3 3 2 3 2 3" xfId="40476"/>
    <cellStyle name="Normal 21 2 2 3 3 2 3 3" xfId="19463"/>
    <cellStyle name="Normal 21 2 2 3 3 2 3 3 2" xfId="47477"/>
    <cellStyle name="Normal 21 2 2 3 3 2 3 4" xfId="33473"/>
    <cellStyle name="Normal 21 2 2 3 3 2 4" xfId="8961"/>
    <cellStyle name="Normal 21 2 2 3 3 2 4 2" xfId="22965"/>
    <cellStyle name="Normal 21 2 2 3 3 2 4 2 2" xfId="50979"/>
    <cellStyle name="Normal 21 2 2 3 3 2 4 3" xfId="36975"/>
    <cellStyle name="Normal 21 2 2 3 3 2 5" xfId="15962"/>
    <cellStyle name="Normal 21 2 2 3 3 2 5 2" xfId="43976"/>
    <cellStyle name="Normal 21 2 2 3 3 2 6" xfId="29972"/>
    <cellStyle name="Normal 21 2 2 3 3 3" xfId="2828"/>
    <cellStyle name="Normal 21 2 2 3 3 3 2" xfId="6332"/>
    <cellStyle name="Normal 21 2 2 3 3 3 2 2" xfId="13339"/>
    <cellStyle name="Normal 21 2 2 3 3 3 2 2 2" xfId="27343"/>
    <cellStyle name="Normal 21 2 2 3 3 3 2 2 2 2" xfId="55357"/>
    <cellStyle name="Normal 21 2 2 3 3 3 2 2 3" xfId="41353"/>
    <cellStyle name="Normal 21 2 2 3 3 3 2 3" xfId="20340"/>
    <cellStyle name="Normal 21 2 2 3 3 3 2 3 2" xfId="48354"/>
    <cellStyle name="Normal 21 2 2 3 3 3 2 4" xfId="34350"/>
    <cellStyle name="Normal 21 2 2 3 3 3 3" xfId="9838"/>
    <cellStyle name="Normal 21 2 2 3 3 3 3 2" xfId="23842"/>
    <cellStyle name="Normal 21 2 2 3 3 3 3 2 2" xfId="51856"/>
    <cellStyle name="Normal 21 2 2 3 3 3 3 3" xfId="37852"/>
    <cellStyle name="Normal 21 2 2 3 3 3 4" xfId="16839"/>
    <cellStyle name="Normal 21 2 2 3 3 3 4 2" xfId="44853"/>
    <cellStyle name="Normal 21 2 2 3 3 3 5" xfId="30849"/>
    <cellStyle name="Normal 21 2 2 3 3 4" xfId="4580"/>
    <cellStyle name="Normal 21 2 2 3 3 4 2" xfId="11587"/>
    <cellStyle name="Normal 21 2 2 3 3 4 2 2" xfId="25591"/>
    <cellStyle name="Normal 21 2 2 3 3 4 2 2 2" xfId="53605"/>
    <cellStyle name="Normal 21 2 2 3 3 4 2 3" xfId="39601"/>
    <cellStyle name="Normal 21 2 2 3 3 4 3" xfId="18588"/>
    <cellStyle name="Normal 21 2 2 3 3 4 3 2" xfId="46602"/>
    <cellStyle name="Normal 21 2 2 3 3 4 4" xfId="32598"/>
    <cellStyle name="Normal 21 2 2 3 3 5" xfId="8086"/>
    <cellStyle name="Normal 21 2 2 3 3 5 2" xfId="22090"/>
    <cellStyle name="Normal 21 2 2 3 3 5 2 2" xfId="50104"/>
    <cellStyle name="Normal 21 2 2 3 3 5 3" xfId="36100"/>
    <cellStyle name="Normal 21 2 2 3 3 6" xfId="15087"/>
    <cellStyle name="Normal 21 2 2 3 3 6 2" xfId="43101"/>
    <cellStyle name="Normal 21 2 2 3 3 7" xfId="29097"/>
    <cellStyle name="Normal 21 2 2 3 4" xfId="1353"/>
    <cellStyle name="Normal 21 2 2 3 4 2" xfId="3121"/>
    <cellStyle name="Normal 21 2 2 3 4 2 2" xfId="6625"/>
    <cellStyle name="Normal 21 2 2 3 4 2 2 2" xfId="13632"/>
    <cellStyle name="Normal 21 2 2 3 4 2 2 2 2" xfId="27636"/>
    <cellStyle name="Normal 21 2 2 3 4 2 2 2 2 2" xfId="55650"/>
    <cellStyle name="Normal 21 2 2 3 4 2 2 2 3" xfId="41646"/>
    <cellStyle name="Normal 21 2 2 3 4 2 2 3" xfId="20633"/>
    <cellStyle name="Normal 21 2 2 3 4 2 2 3 2" xfId="48647"/>
    <cellStyle name="Normal 21 2 2 3 4 2 2 4" xfId="34643"/>
    <cellStyle name="Normal 21 2 2 3 4 2 3" xfId="10131"/>
    <cellStyle name="Normal 21 2 2 3 4 2 3 2" xfId="24135"/>
    <cellStyle name="Normal 21 2 2 3 4 2 3 2 2" xfId="52149"/>
    <cellStyle name="Normal 21 2 2 3 4 2 3 3" xfId="38145"/>
    <cellStyle name="Normal 21 2 2 3 4 2 4" xfId="17132"/>
    <cellStyle name="Normal 21 2 2 3 4 2 4 2" xfId="45146"/>
    <cellStyle name="Normal 21 2 2 3 4 2 5" xfId="31142"/>
    <cellStyle name="Normal 21 2 2 3 4 3" xfId="4873"/>
    <cellStyle name="Normal 21 2 2 3 4 3 2" xfId="11880"/>
    <cellStyle name="Normal 21 2 2 3 4 3 2 2" xfId="25884"/>
    <cellStyle name="Normal 21 2 2 3 4 3 2 2 2" xfId="53898"/>
    <cellStyle name="Normal 21 2 2 3 4 3 2 3" xfId="39894"/>
    <cellStyle name="Normal 21 2 2 3 4 3 3" xfId="18881"/>
    <cellStyle name="Normal 21 2 2 3 4 3 3 2" xfId="46895"/>
    <cellStyle name="Normal 21 2 2 3 4 3 4" xfId="32891"/>
    <cellStyle name="Normal 21 2 2 3 4 4" xfId="8379"/>
    <cellStyle name="Normal 21 2 2 3 4 4 2" xfId="22383"/>
    <cellStyle name="Normal 21 2 2 3 4 4 2 2" xfId="50397"/>
    <cellStyle name="Normal 21 2 2 3 4 4 3" xfId="36393"/>
    <cellStyle name="Normal 21 2 2 3 4 5" xfId="15380"/>
    <cellStyle name="Normal 21 2 2 3 4 5 2" xfId="43394"/>
    <cellStyle name="Normal 21 2 2 3 4 6" xfId="29390"/>
    <cellStyle name="Normal 21 2 2 3 5" xfId="2246"/>
    <cellStyle name="Normal 21 2 2 3 5 2" xfId="5750"/>
    <cellStyle name="Normal 21 2 2 3 5 2 2" xfId="12757"/>
    <cellStyle name="Normal 21 2 2 3 5 2 2 2" xfId="26761"/>
    <cellStyle name="Normal 21 2 2 3 5 2 2 2 2" xfId="54775"/>
    <cellStyle name="Normal 21 2 2 3 5 2 2 3" xfId="40771"/>
    <cellStyle name="Normal 21 2 2 3 5 2 3" xfId="19758"/>
    <cellStyle name="Normal 21 2 2 3 5 2 3 2" xfId="47772"/>
    <cellStyle name="Normal 21 2 2 3 5 2 4" xfId="33768"/>
    <cellStyle name="Normal 21 2 2 3 5 3" xfId="9256"/>
    <cellStyle name="Normal 21 2 2 3 5 3 2" xfId="23260"/>
    <cellStyle name="Normal 21 2 2 3 5 3 2 2" xfId="51274"/>
    <cellStyle name="Normal 21 2 2 3 5 3 3" xfId="37270"/>
    <cellStyle name="Normal 21 2 2 3 5 4" xfId="16257"/>
    <cellStyle name="Normal 21 2 2 3 5 4 2" xfId="44271"/>
    <cellStyle name="Normal 21 2 2 3 5 5" xfId="30267"/>
    <cellStyle name="Normal 21 2 2 3 6" xfId="3998"/>
    <cellStyle name="Normal 21 2 2 3 6 2" xfId="11005"/>
    <cellStyle name="Normal 21 2 2 3 6 2 2" xfId="25009"/>
    <cellStyle name="Normal 21 2 2 3 6 2 2 2" xfId="53023"/>
    <cellStyle name="Normal 21 2 2 3 6 2 3" xfId="39019"/>
    <cellStyle name="Normal 21 2 2 3 6 3" xfId="18006"/>
    <cellStyle name="Normal 21 2 2 3 6 3 2" xfId="46020"/>
    <cellStyle name="Normal 21 2 2 3 6 4" xfId="32016"/>
    <cellStyle name="Normal 21 2 2 3 7" xfId="7504"/>
    <cellStyle name="Normal 21 2 2 3 7 2" xfId="21508"/>
    <cellStyle name="Normal 21 2 2 3 7 2 2" xfId="49522"/>
    <cellStyle name="Normal 21 2 2 3 7 3" xfId="35518"/>
    <cellStyle name="Normal 21 2 2 3 8" xfId="14505"/>
    <cellStyle name="Normal 21 2 2 3 8 2" xfId="42519"/>
    <cellStyle name="Normal 21 2 2 3 9" xfId="28515"/>
    <cellStyle name="Normal 21 2 2 4" xfId="572"/>
    <cellStyle name="Normal 21 2 2 4 2" xfId="1450"/>
    <cellStyle name="Normal 21 2 2 4 2 2" xfId="3218"/>
    <cellStyle name="Normal 21 2 2 4 2 2 2" xfId="6722"/>
    <cellStyle name="Normal 21 2 2 4 2 2 2 2" xfId="13729"/>
    <cellStyle name="Normal 21 2 2 4 2 2 2 2 2" xfId="27733"/>
    <cellStyle name="Normal 21 2 2 4 2 2 2 2 2 2" xfId="55747"/>
    <cellStyle name="Normal 21 2 2 4 2 2 2 2 3" xfId="41743"/>
    <cellStyle name="Normal 21 2 2 4 2 2 2 3" xfId="20730"/>
    <cellStyle name="Normal 21 2 2 4 2 2 2 3 2" xfId="48744"/>
    <cellStyle name="Normal 21 2 2 4 2 2 2 4" xfId="34740"/>
    <cellStyle name="Normal 21 2 2 4 2 2 3" xfId="10228"/>
    <cellStyle name="Normal 21 2 2 4 2 2 3 2" xfId="24232"/>
    <cellStyle name="Normal 21 2 2 4 2 2 3 2 2" xfId="52246"/>
    <cellStyle name="Normal 21 2 2 4 2 2 3 3" xfId="38242"/>
    <cellStyle name="Normal 21 2 2 4 2 2 4" xfId="17229"/>
    <cellStyle name="Normal 21 2 2 4 2 2 4 2" xfId="45243"/>
    <cellStyle name="Normal 21 2 2 4 2 2 5" xfId="31239"/>
    <cellStyle name="Normal 21 2 2 4 2 3" xfId="4970"/>
    <cellStyle name="Normal 21 2 2 4 2 3 2" xfId="11977"/>
    <cellStyle name="Normal 21 2 2 4 2 3 2 2" xfId="25981"/>
    <cellStyle name="Normal 21 2 2 4 2 3 2 2 2" xfId="53995"/>
    <cellStyle name="Normal 21 2 2 4 2 3 2 3" xfId="39991"/>
    <cellStyle name="Normal 21 2 2 4 2 3 3" xfId="18978"/>
    <cellStyle name="Normal 21 2 2 4 2 3 3 2" xfId="46992"/>
    <cellStyle name="Normal 21 2 2 4 2 3 4" xfId="32988"/>
    <cellStyle name="Normal 21 2 2 4 2 4" xfId="8476"/>
    <cellStyle name="Normal 21 2 2 4 2 4 2" xfId="22480"/>
    <cellStyle name="Normal 21 2 2 4 2 4 2 2" xfId="50494"/>
    <cellStyle name="Normal 21 2 2 4 2 4 3" xfId="36490"/>
    <cellStyle name="Normal 21 2 2 4 2 5" xfId="15477"/>
    <cellStyle name="Normal 21 2 2 4 2 5 2" xfId="43491"/>
    <cellStyle name="Normal 21 2 2 4 2 6" xfId="29487"/>
    <cellStyle name="Normal 21 2 2 4 3" xfId="2343"/>
    <cellStyle name="Normal 21 2 2 4 3 2" xfId="5847"/>
    <cellStyle name="Normal 21 2 2 4 3 2 2" xfId="12854"/>
    <cellStyle name="Normal 21 2 2 4 3 2 2 2" xfId="26858"/>
    <cellStyle name="Normal 21 2 2 4 3 2 2 2 2" xfId="54872"/>
    <cellStyle name="Normal 21 2 2 4 3 2 2 3" xfId="40868"/>
    <cellStyle name="Normal 21 2 2 4 3 2 3" xfId="19855"/>
    <cellStyle name="Normal 21 2 2 4 3 2 3 2" xfId="47869"/>
    <cellStyle name="Normal 21 2 2 4 3 2 4" xfId="33865"/>
    <cellStyle name="Normal 21 2 2 4 3 3" xfId="9353"/>
    <cellStyle name="Normal 21 2 2 4 3 3 2" xfId="23357"/>
    <cellStyle name="Normal 21 2 2 4 3 3 2 2" xfId="51371"/>
    <cellStyle name="Normal 21 2 2 4 3 3 3" xfId="37367"/>
    <cellStyle name="Normal 21 2 2 4 3 4" xfId="16354"/>
    <cellStyle name="Normal 21 2 2 4 3 4 2" xfId="44368"/>
    <cellStyle name="Normal 21 2 2 4 3 5" xfId="30364"/>
    <cellStyle name="Normal 21 2 2 4 4" xfId="4095"/>
    <cellStyle name="Normal 21 2 2 4 4 2" xfId="11102"/>
    <cellStyle name="Normal 21 2 2 4 4 2 2" xfId="25106"/>
    <cellStyle name="Normal 21 2 2 4 4 2 2 2" xfId="53120"/>
    <cellStyle name="Normal 21 2 2 4 4 2 3" xfId="39116"/>
    <cellStyle name="Normal 21 2 2 4 4 3" xfId="18103"/>
    <cellStyle name="Normal 21 2 2 4 4 3 2" xfId="46117"/>
    <cellStyle name="Normal 21 2 2 4 4 4" xfId="32113"/>
    <cellStyle name="Normal 21 2 2 4 5" xfId="7601"/>
    <cellStyle name="Normal 21 2 2 4 5 2" xfId="21605"/>
    <cellStyle name="Normal 21 2 2 4 5 2 2" xfId="49619"/>
    <cellStyle name="Normal 21 2 2 4 5 3" xfId="35615"/>
    <cellStyle name="Normal 21 2 2 4 6" xfId="14602"/>
    <cellStyle name="Normal 21 2 2 4 6 2" xfId="42616"/>
    <cellStyle name="Normal 21 2 2 4 7" xfId="28612"/>
    <cellStyle name="Normal 21 2 2 5" xfId="863"/>
    <cellStyle name="Normal 21 2 2 5 2" xfId="1741"/>
    <cellStyle name="Normal 21 2 2 5 2 2" xfId="3509"/>
    <cellStyle name="Normal 21 2 2 5 2 2 2" xfId="7013"/>
    <cellStyle name="Normal 21 2 2 5 2 2 2 2" xfId="14020"/>
    <cellStyle name="Normal 21 2 2 5 2 2 2 2 2" xfId="28024"/>
    <cellStyle name="Normal 21 2 2 5 2 2 2 2 2 2" xfId="56038"/>
    <cellStyle name="Normal 21 2 2 5 2 2 2 2 3" xfId="42034"/>
    <cellStyle name="Normal 21 2 2 5 2 2 2 3" xfId="21021"/>
    <cellStyle name="Normal 21 2 2 5 2 2 2 3 2" xfId="49035"/>
    <cellStyle name="Normal 21 2 2 5 2 2 2 4" xfId="35031"/>
    <cellStyle name="Normal 21 2 2 5 2 2 3" xfId="10519"/>
    <cellStyle name="Normal 21 2 2 5 2 2 3 2" xfId="24523"/>
    <cellStyle name="Normal 21 2 2 5 2 2 3 2 2" xfId="52537"/>
    <cellStyle name="Normal 21 2 2 5 2 2 3 3" xfId="38533"/>
    <cellStyle name="Normal 21 2 2 5 2 2 4" xfId="17520"/>
    <cellStyle name="Normal 21 2 2 5 2 2 4 2" xfId="45534"/>
    <cellStyle name="Normal 21 2 2 5 2 2 5" xfId="31530"/>
    <cellStyle name="Normal 21 2 2 5 2 3" xfId="5261"/>
    <cellStyle name="Normal 21 2 2 5 2 3 2" xfId="12268"/>
    <cellStyle name="Normal 21 2 2 5 2 3 2 2" xfId="26272"/>
    <cellStyle name="Normal 21 2 2 5 2 3 2 2 2" xfId="54286"/>
    <cellStyle name="Normal 21 2 2 5 2 3 2 3" xfId="40282"/>
    <cellStyle name="Normal 21 2 2 5 2 3 3" xfId="19269"/>
    <cellStyle name="Normal 21 2 2 5 2 3 3 2" xfId="47283"/>
    <cellStyle name="Normal 21 2 2 5 2 3 4" xfId="33279"/>
    <cellStyle name="Normal 21 2 2 5 2 4" xfId="8767"/>
    <cellStyle name="Normal 21 2 2 5 2 4 2" xfId="22771"/>
    <cellStyle name="Normal 21 2 2 5 2 4 2 2" xfId="50785"/>
    <cellStyle name="Normal 21 2 2 5 2 4 3" xfId="36781"/>
    <cellStyle name="Normal 21 2 2 5 2 5" xfId="15768"/>
    <cellStyle name="Normal 21 2 2 5 2 5 2" xfId="43782"/>
    <cellStyle name="Normal 21 2 2 5 2 6" xfId="29778"/>
    <cellStyle name="Normal 21 2 2 5 3" xfId="2634"/>
    <cellStyle name="Normal 21 2 2 5 3 2" xfId="6138"/>
    <cellStyle name="Normal 21 2 2 5 3 2 2" xfId="13145"/>
    <cellStyle name="Normal 21 2 2 5 3 2 2 2" xfId="27149"/>
    <cellStyle name="Normal 21 2 2 5 3 2 2 2 2" xfId="55163"/>
    <cellStyle name="Normal 21 2 2 5 3 2 2 3" xfId="41159"/>
    <cellStyle name="Normal 21 2 2 5 3 2 3" xfId="20146"/>
    <cellStyle name="Normal 21 2 2 5 3 2 3 2" xfId="48160"/>
    <cellStyle name="Normal 21 2 2 5 3 2 4" xfId="34156"/>
    <cellStyle name="Normal 21 2 2 5 3 3" xfId="9644"/>
    <cellStyle name="Normal 21 2 2 5 3 3 2" xfId="23648"/>
    <cellStyle name="Normal 21 2 2 5 3 3 2 2" xfId="51662"/>
    <cellStyle name="Normal 21 2 2 5 3 3 3" xfId="37658"/>
    <cellStyle name="Normal 21 2 2 5 3 4" xfId="16645"/>
    <cellStyle name="Normal 21 2 2 5 3 4 2" xfId="44659"/>
    <cellStyle name="Normal 21 2 2 5 3 5" xfId="30655"/>
    <cellStyle name="Normal 21 2 2 5 4" xfId="4386"/>
    <cellStyle name="Normal 21 2 2 5 4 2" xfId="11393"/>
    <cellStyle name="Normal 21 2 2 5 4 2 2" xfId="25397"/>
    <cellStyle name="Normal 21 2 2 5 4 2 2 2" xfId="53411"/>
    <cellStyle name="Normal 21 2 2 5 4 2 3" xfId="39407"/>
    <cellStyle name="Normal 21 2 2 5 4 3" xfId="18394"/>
    <cellStyle name="Normal 21 2 2 5 4 3 2" xfId="46408"/>
    <cellStyle name="Normal 21 2 2 5 4 4" xfId="32404"/>
    <cellStyle name="Normal 21 2 2 5 5" xfId="7892"/>
    <cellStyle name="Normal 21 2 2 5 5 2" xfId="21896"/>
    <cellStyle name="Normal 21 2 2 5 5 2 2" xfId="49910"/>
    <cellStyle name="Normal 21 2 2 5 5 3" xfId="35906"/>
    <cellStyle name="Normal 21 2 2 5 6" xfId="14893"/>
    <cellStyle name="Normal 21 2 2 5 6 2" xfId="42907"/>
    <cellStyle name="Normal 21 2 2 5 7" xfId="28903"/>
    <cellStyle name="Normal 21 2 2 6" xfId="1159"/>
    <cellStyle name="Normal 21 2 2 6 2" xfId="2927"/>
    <cellStyle name="Normal 21 2 2 6 2 2" xfId="6431"/>
    <cellStyle name="Normal 21 2 2 6 2 2 2" xfId="13438"/>
    <cellStyle name="Normal 21 2 2 6 2 2 2 2" xfId="27442"/>
    <cellStyle name="Normal 21 2 2 6 2 2 2 2 2" xfId="55456"/>
    <cellStyle name="Normal 21 2 2 6 2 2 2 3" xfId="41452"/>
    <cellStyle name="Normal 21 2 2 6 2 2 3" xfId="20439"/>
    <cellStyle name="Normal 21 2 2 6 2 2 3 2" xfId="48453"/>
    <cellStyle name="Normal 21 2 2 6 2 2 4" xfId="34449"/>
    <cellStyle name="Normal 21 2 2 6 2 3" xfId="9937"/>
    <cellStyle name="Normal 21 2 2 6 2 3 2" xfId="23941"/>
    <cellStyle name="Normal 21 2 2 6 2 3 2 2" xfId="51955"/>
    <cellStyle name="Normal 21 2 2 6 2 3 3" xfId="37951"/>
    <cellStyle name="Normal 21 2 2 6 2 4" xfId="16938"/>
    <cellStyle name="Normal 21 2 2 6 2 4 2" xfId="44952"/>
    <cellStyle name="Normal 21 2 2 6 2 5" xfId="30948"/>
    <cellStyle name="Normal 21 2 2 6 3" xfId="4679"/>
    <cellStyle name="Normal 21 2 2 6 3 2" xfId="11686"/>
    <cellStyle name="Normal 21 2 2 6 3 2 2" xfId="25690"/>
    <cellStyle name="Normal 21 2 2 6 3 2 2 2" xfId="53704"/>
    <cellStyle name="Normal 21 2 2 6 3 2 3" xfId="39700"/>
    <cellStyle name="Normal 21 2 2 6 3 3" xfId="18687"/>
    <cellStyle name="Normal 21 2 2 6 3 3 2" xfId="46701"/>
    <cellStyle name="Normal 21 2 2 6 3 4" xfId="32697"/>
    <cellStyle name="Normal 21 2 2 6 4" xfId="8185"/>
    <cellStyle name="Normal 21 2 2 6 4 2" xfId="22189"/>
    <cellStyle name="Normal 21 2 2 6 4 2 2" xfId="50203"/>
    <cellStyle name="Normal 21 2 2 6 4 3" xfId="36199"/>
    <cellStyle name="Normal 21 2 2 6 5" xfId="15186"/>
    <cellStyle name="Normal 21 2 2 6 5 2" xfId="43200"/>
    <cellStyle name="Normal 21 2 2 6 6" xfId="29196"/>
    <cellStyle name="Normal 21 2 2 7" xfId="2048"/>
    <cellStyle name="Normal 21 2 2 7 2" xfId="5556"/>
    <cellStyle name="Normal 21 2 2 7 2 2" xfId="12563"/>
    <cellStyle name="Normal 21 2 2 7 2 2 2" xfId="26567"/>
    <cellStyle name="Normal 21 2 2 7 2 2 2 2" xfId="54581"/>
    <cellStyle name="Normal 21 2 2 7 2 2 3" xfId="40577"/>
    <cellStyle name="Normal 21 2 2 7 2 3" xfId="19564"/>
    <cellStyle name="Normal 21 2 2 7 2 3 2" xfId="47578"/>
    <cellStyle name="Normal 21 2 2 7 2 4" xfId="33574"/>
    <cellStyle name="Normal 21 2 2 7 3" xfId="9062"/>
    <cellStyle name="Normal 21 2 2 7 3 2" xfId="23066"/>
    <cellStyle name="Normal 21 2 2 7 3 2 2" xfId="51080"/>
    <cellStyle name="Normal 21 2 2 7 3 3" xfId="37076"/>
    <cellStyle name="Normal 21 2 2 7 4" xfId="16063"/>
    <cellStyle name="Normal 21 2 2 7 4 2" xfId="44077"/>
    <cellStyle name="Normal 21 2 2 7 5" xfId="30073"/>
    <cellStyle name="Normal 21 2 2 8" xfId="3804"/>
    <cellStyle name="Normal 21 2 2 8 2" xfId="10811"/>
    <cellStyle name="Normal 21 2 2 8 2 2" xfId="24815"/>
    <cellStyle name="Normal 21 2 2 8 2 2 2" xfId="52829"/>
    <cellStyle name="Normal 21 2 2 8 2 3" xfId="38825"/>
    <cellStyle name="Normal 21 2 2 8 3" xfId="17812"/>
    <cellStyle name="Normal 21 2 2 8 3 2" xfId="45826"/>
    <cellStyle name="Normal 21 2 2 8 4" xfId="31822"/>
    <cellStyle name="Normal 21 2 2 9" xfId="7310"/>
    <cellStyle name="Normal 21 2 2 9 2" xfId="21314"/>
    <cellStyle name="Normal 21 2 2 9 2 2" xfId="49328"/>
    <cellStyle name="Normal 21 2 2 9 3" xfId="35324"/>
    <cellStyle name="Normal 21 2 3" xfId="327"/>
    <cellStyle name="Normal 21 2 3 2" xfId="620"/>
    <cellStyle name="Normal 21 2 3 2 2" xfId="1498"/>
    <cellStyle name="Normal 21 2 3 2 2 2" xfId="3266"/>
    <cellStyle name="Normal 21 2 3 2 2 2 2" xfId="6770"/>
    <cellStyle name="Normal 21 2 3 2 2 2 2 2" xfId="13777"/>
    <cellStyle name="Normal 21 2 3 2 2 2 2 2 2" xfId="27781"/>
    <cellStyle name="Normal 21 2 3 2 2 2 2 2 2 2" xfId="55795"/>
    <cellStyle name="Normal 21 2 3 2 2 2 2 2 3" xfId="41791"/>
    <cellStyle name="Normal 21 2 3 2 2 2 2 3" xfId="20778"/>
    <cellStyle name="Normal 21 2 3 2 2 2 2 3 2" xfId="48792"/>
    <cellStyle name="Normal 21 2 3 2 2 2 2 4" xfId="34788"/>
    <cellStyle name="Normal 21 2 3 2 2 2 3" xfId="10276"/>
    <cellStyle name="Normal 21 2 3 2 2 2 3 2" xfId="24280"/>
    <cellStyle name="Normal 21 2 3 2 2 2 3 2 2" xfId="52294"/>
    <cellStyle name="Normal 21 2 3 2 2 2 3 3" xfId="38290"/>
    <cellStyle name="Normal 21 2 3 2 2 2 4" xfId="17277"/>
    <cellStyle name="Normal 21 2 3 2 2 2 4 2" xfId="45291"/>
    <cellStyle name="Normal 21 2 3 2 2 2 5" xfId="31287"/>
    <cellStyle name="Normal 21 2 3 2 2 3" xfId="5018"/>
    <cellStyle name="Normal 21 2 3 2 2 3 2" xfId="12025"/>
    <cellStyle name="Normal 21 2 3 2 2 3 2 2" xfId="26029"/>
    <cellStyle name="Normal 21 2 3 2 2 3 2 2 2" xfId="54043"/>
    <cellStyle name="Normal 21 2 3 2 2 3 2 3" xfId="40039"/>
    <cellStyle name="Normal 21 2 3 2 2 3 3" xfId="19026"/>
    <cellStyle name="Normal 21 2 3 2 2 3 3 2" xfId="47040"/>
    <cellStyle name="Normal 21 2 3 2 2 3 4" xfId="33036"/>
    <cellStyle name="Normal 21 2 3 2 2 4" xfId="8524"/>
    <cellStyle name="Normal 21 2 3 2 2 4 2" xfId="22528"/>
    <cellStyle name="Normal 21 2 3 2 2 4 2 2" xfId="50542"/>
    <cellStyle name="Normal 21 2 3 2 2 4 3" xfId="36538"/>
    <cellStyle name="Normal 21 2 3 2 2 5" xfId="15525"/>
    <cellStyle name="Normal 21 2 3 2 2 5 2" xfId="43539"/>
    <cellStyle name="Normal 21 2 3 2 2 6" xfId="29535"/>
    <cellStyle name="Normal 21 2 3 2 3" xfId="2391"/>
    <cellStyle name="Normal 21 2 3 2 3 2" xfId="5895"/>
    <cellStyle name="Normal 21 2 3 2 3 2 2" xfId="12902"/>
    <cellStyle name="Normal 21 2 3 2 3 2 2 2" xfId="26906"/>
    <cellStyle name="Normal 21 2 3 2 3 2 2 2 2" xfId="54920"/>
    <cellStyle name="Normal 21 2 3 2 3 2 2 3" xfId="40916"/>
    <cellStyle name="Normal 21 2 3 2 3 2 3" xfId="19903"/>
    <cellStyle name="Normal 21 2 3 2 3 2 3 2" xfId="47917"/>
    <cellStyle name="Normal 21 2 3 2 3 2 4" xfId="33913"/>
    <cellStyle name="Normal 21 2 3 2 3 3" xfId="9401"/>
    <cellStyle name="Normal 21 2 3 2 3 3 2" xfId="23405"/>
    <cellStyle name="Normal 21 2 3 2 3 3 2 2" xfId="51419"/>
    <cellStyle name="Normal 21 2 3 2 3 3 3" xfId="37415"/>
    <cellStyle name="Normal 21 2 3 2 3 4" xfId="16402"/>
    <cellStyle name="Normal 21 2 3 2 3 4 2" xfId="44416"/>
    <cellStyle name="Normal 21 2 3 2 3 5" xfId="30412"/>
    <cellStyle name="Normal 21 2 3 2 4" xfId="4143"/>
    <cellStyle name="Normal 21 2 3 2 4 2" xfId="11150"/>
    <cellStyle name="Normal 21 2 3 2 4 2 2" xfId="25154"/>
    <cellStyle name="Normal 21 2 3 2 4 2 2 2" xfId="53168"/>
    <cellStyle name="Normal 21 2 3 2 4 2 3" xfId="39164"/>
    <cellStyle name="Normal 21 2 3 2 4 3" xfId="18151"/>
    <cellStyle name="Normal 21 2 3 2 4 3 2" xfId="46165"/>
    <cellStyle name="Normal 21 2 3 2 4 4" xfId="32161"/>
    <cellStyle name="Normal 21 2 3 2 5" xfId="7649"/>
    <cellStyle name="Normal 21 2 3 2 5 2" xfId="21653"/>
    <cellStyle name="Normal 21 2 3 2 5 2 2" xfId="49667"/>
    <cellStyle name="Normal 21 2 3 2 5 3" xfId="35663"/>
    <cellStyle name="Normal 21 2 3 2 6" xfId="14650"/>
    <cellStyle name="Normal 21 2 3 2 6 2" xfId="42664"/>
    <cellStyle name="Normal 21 2 3 2 7" xfId="28660"/>
    <cellStyle name="Normal 21 2 3 3" xfId="911"/>
    <cellStyle name="Normal 21 2 3 3 2" xfId="1789"/>
    <cellStyle name="Normal 21 2 3 3 2 2" xfId="3557"/>
    <cellStyle name="Normal 21 2 3 3 2 2 2" xfId="7061"/>
    <cellStyle name="Normal 21 2 3 3 2 2 2 2" xfId="14068"/>
    <cellStyle name="Normal 21 2 3 3 2 2 2 2 2" xfId="28072"/>
    <cellStyle name="Normal 21 2 3 3 2 2 2 2 2 2" xfId="56086"/>
    <cellStyle name="Normal 21 2 3 3 2 2 2 2 3" xfId="42082"/>
    <cellStyle name="Normal 21 2 3 3 2 2 2 3" xfId="21069"/>
    <cellStyle name="Normal 21 2 3 3 2 2 2 3 2" xfId="49083"/>
    <cellStyle name="Normal 21 2 3 3 2 2 2 4" xfId="35079"/>
    <cellStyle name="Normal 21 2 3 3 2 2 3" xfId="10567"/>
    <cellStyle name="Normal 21 2 3 3 2 2 3 2" xfId="24571"/>
    <cellStyle name="Normal 21 2 3 3 2 2 3 2 2" xfId="52585"/>
    <cellStyle name="Normal 21 2 3 3 2 2 3 3" xfId="38581"/>
    <cellStyle name="Normal 21 2 3 3 2 2 4" xfId="17568"/>
    <cellStyle name="Normal 21 2 3 3 2 2 4 2" xfId="45582"/>
    <cellStyle name="Normal 21 2 3 3 2 2 5" xfId="31578"/>
    <cellStyle name="Normal 21 2 3 3 2 3" xfId="5309"/>
    <cellStyle name="Normal 21 2 3 3 2 3 2" xfId="12316"/>
    <cellStyle name="Normal 21 2 3 3 2 3 2 2" xfId="26320"/>
    <cellStyle name="Normal 21 2 3 3 2 3 2 2 2" xfId="54334"/>
    <cellStyle name="Normal 21 2 3 3 2 3 2 3" xfId="40330"/>
    <cellStyle name="Normal 21 2 3 3 2 3 3" xfId="19317"/>
    <cellStyle name="Normal 21 2 3 3 2 3 3 2" xfId="47331"/>
    <cellStyle name="Normal 21 2 3 3 2 3 4" xfId="33327"/>
    <cellStyle name="Normal 21 2 3 3 2 4" xfId="8815"/>
    <cellStyle name="Normal 21 2 3 3 2 4 2" xfId="22819"/>
    <cellStyle name="Normal 21 2 3 3 2 4 2 2" xfId="50833"/>
    <cellStyle name="Normal 21 2 3 3 2 4 3" xfId="36829"/>
    <cellStyle name="Normal 21 2 3 3 2 5" xfId="15816"/>
    <cellStyle name="Normal 21 2 3 3 2 5 2" xfId="43830"/>
    <cellStyle name="Normal 21 2 3 3 2 6" xfId="29826"/>
    <cellStyle name="Normal 21 2 3 3 3" xfId="2682"/>
    <cellStyle name="Normal 21 2 3 3 3 2" xfId="6186"/>
    <cellStyle name="Normal 21 2 3 3 3 2 2" xfId="13193"/>
    <cellStyle name="Normal 21 2 3 3 3 2 2 2" xfId="27197"/>
    <cellStyle name="Normal 21 2 3 3 3 2 2 2 2" xfId="55211"/>
    <cellStyle name="Normal 21 2 3 3 3 2 2 3" xfId="41207"/>
    <cellStyle name="Normal 21 2 3 3 3 2 3" xfId="20194"/>
    <cellStyle name="Normal 21 2 3 3 3 2 3 2" xfId="48208"/>
    <cellStyle name="Normal 21 2 3 3 3 2 4" xfId="34204"/>
    <cellStyle name="Normal 21 2 3 3 3 3" xfId="9692"/>
    <cellStyle name="Normal 21 2 3 3 3 3 2" xfId="23696"/>
    <cellStyle name="Normal 21 2 3 3 3 3 2 2" xfId="51710"/>
    <cellStyle name="Normal 21 2 3 3 3 3 3" xfId="37706"/>
    <cellStyle name="Normal 21 2 3 3 3 4" xfId="16693"/>
    <cellStyle name="Normal 21 2 3 3 3 4 2" xfId="44707"/>
    <cellStyle name="Normal 21 2 3 3 3 5" xfId="30703"/>
    <cellStyle name="Normal 21 2 3 3 4" xfId="4434"/>
    <cellStyle name="Normal 21 2 3 3 4 2" xfId="11441"/>
    <cellStyle name="Normal 21 2 3 3 4 2 2" xfId="25445"/>
    <cellStyle name="Normal 21 2 3 3 4 2 2 2" xfId="53459"/>
    <cellStyle name="Normal 21 2 3 3 4 2 3" xfId="39455"/>
    <cellStyle name="Normal 21 2 3 3 4 3" xfId="18442"/>
    <cellStyle name="Normal 21 2 3 3 4 3 2" xfId="46456"/>
    <cellStyle name="Normal 21 2 3 3 4 4" xfId="32452"/>
    <cellStyle name="Normal 21 2 3 3 5" xfId="7940"/>
    <cellStyle name="Normal 21 2 3 3 5 2" xfId="21944"/>
    <cellStyle name="Normal 21 2 3 3 5 2 2" xfId="49958"/>
    <cellStyle name="Normal 21 2 3 3 5 3" xfId="35954"/>
    <cellStyle name="Normal 21 2 3 3 6" xfId="14941"/>
    <cellStyle name="Normal 21 2 3 3 6 2" xfId="42955"/>
    <cellStyle name="Normal 21 2 3 3 7" xfId="28951"/>
    <cellStyle name="Normal 21 2 3 4" xfId="1207"/>
    <cellStyle name="Normal 21 2 3 4 2" xfId="2975"/>
    <cellStyle name="Normal 21 2 3 4 2 2" xfId="6479"/>
    <cellStyle name="Normal 21 2 3 4 2 2 2" xfId="13486"/>
    <cellStyle name="Normal 21 2 3 4 2 2 2 2" xfId="27490"/>
    <cellStyle name="Normal 21 2 3 4 2 2 2 2 2" xfId="55504"/>
    <cellStyle name="Normal 21 2 3 4 2 2 2 3" xfId="41500"/>
    <cellStyle name="Normal 21 2 3 4 2 2 3" xfId="20487"/>
    <cellStyle name="Normal 21 2 3 4 2 2 3 2" xfId="48501"/>
    <cellStyle name="Normal 21 2 3 4 2 2 4" xfId="34497"/>
    <cellStyle name="Normal 21 2 3 4 2 3" xfId="9985"/>
    <cellStyle name="Normal 21 2 3 4 2 3 2" xfId="23989"/>
    <cellStyle name="Normal 21 2 3 4 2 3 2 2" xfId="52003"/>
    <cellStyle name="Normal 21 2 3 4 2 3 3" xfId="37999"/>
    <cellStyle name="Normal 21 2 3 4 2 4" xfId="16986"/>
    <cellStyle name="Normal 21 2 3 4 2 4 2" xfId="45000"/>
    <cellStyle name="Normal 21 2 3 4 2 5" xfId="30996"/>
    <cellStyle name="Normal 21 2 3 4 3" xfId="4727"/>
    <cellStyle name="Normal 21 2 3 4 3 2" xfId="11734"/>
    <cellStyle name="Normal 21 2 3 4 3 2 2" xfId="25738"/>
    <cellStyle name="Normal 21 2 3 4 3 2 2 2" xfId="53752"/>
    <cellStyle name="Normal 21 2 3 4 3 2 3" xfId="39748"/>
    <cellStyle name="Normal 21 2 3 4 3 3" xfId="18735"/>
    <cellStyle name="Normal 21 2 3 4 3 3 2" xfId="46749"/>
    <cellStyle name="Normal 21 2 3 4 3 4" xfId="32745"/>
    <cellStyle name="Normal 21 2 3 4 4" xfId="8233"/>
    <cellStyle name="Normal 21 2 3 4 4 2" xfId="22237"/>
    <cellStyle name="Normal 21 2 3 4 4 2 2" xfId="50251"/>
    <cellStyle name="Normal 21 2 3 4 4 3" xfId="36247"/>
    <cellStyle name="Normal 21 2 3 4 5" xfId="15234"/>
    <cellStyle name="Normal 21 2 3 4 5 2" xfId="43248"/>
    <cellStyle name="Normal 21 2 3 4 6" xfId="29244"/>
    <cellStyle name="Normal 21 2 3 5" xfId="2100"/>
    <cellStyle name="Normal 21 2 3 5 2" xfId="5604"/>
    <cellStyle name="Normal 21 2 3 5 2 2" xfId="12611"/>
    <cellStyle name="Normal 21 2 3 5 2 2 2" xfId="26615"/>
    <cellStyle name="Normal 21 2 3 5 2 2 2 2" xfId="54629"/>
    <cellStyle name="Normal 21 2 3 5 2 2 3" xfId="40625"/>
    <cellStyle name="Normal 21 2 3 5 2 3" xfId="19612"/>
    <cellStyle name="Normal 21 2 3 5 2 3 2" xfId="47626"/>
    <cellStyle name="Normal 21 2 3 5 2 4" xfId="33622"/>
    <cellStyle name="Normal 21 2 3 5 3" xfId="9110"/>
    <cellStyle name="Normal 21 2 3 5 3 2" xfId="23114"/>
    <cellStyle name="Normal 21 2 3 5 3 2 2" xfId="51128"/>
    <cellStyle name="Normal 21 2 3 5 3 3" xfId="37124"/>
    <cellStyle name="Normal 21 2 3 5 4" xfId="16111"/>
    <cellStyle name="Normal 21 2 3 5 4 2" xfId="44125"/>
    <cellStyle name="Normal 21 2 3 5 5" xfId="30121"/>
    <cellStyle name="Normal 21 2 3 6" xfId="3852"/>
    <cellStyle name="Normal 21 2 3 6 2" xfId="10859"/>
    <cellStyle name="Normal 21 2 3 6 2 2" xfId="24863"/>
    <cellStyle name="Normal 21 2 3 6 2 2 2" xfId="52877"/>
    <cellStyle name="Normal 21 2 3 6 2 3" xfId="38873"/>
    <cellStyle name="Normal 21 2 3 6 3" xfId="17860"/>
    <cellStyle name="Normal 21 2 3 6 3 2" xfId="45874"/>
    <cellStyle name="Normal 21 2 3 6 4" xfId="31870"/>
    <cellStyle name="Normal 21 2 3 7" xfId="7358"/>
    <cellStyle name="Normal 21 2 3 7 2" xfId="21362"/>
    <cellStyle name="Normal 21 2 3 7 2 2" xfId="49376"/>
    <cellStyle name="Normal 21 2 3 7 3" xfId="35372"/>
    <cellStyle name="Normal 21 2 3 8" xfId="14359"/>
    <cellStyle name="Normal 21 2 3 8 2" xfId="42373"/>
    <cellStyle name="Normal 21 2 3 9" xfId="28369"/>
    <cellStyle name="Normal 21 2 4" xfId="426"/>
    <cellStyle name="Normal 21 2 4 2" xfId="717"/>
    <cellStyle name="Normal 21 2 4 2 2" xfId="1595"/>
    <cellStyle name="Normal 21 2 4 2 2 2" xfId="3363"/>
    <cellStyle name="Normal 21 2 4 2 2 2 2" xfId="6867"/>
    <cellStyle name="Normal 21 2 4 2 2 2 2 2" xfId="13874"/>
    <cellStyle name="Normal 21 2 4 2 2 2 2 2 2" xfId="27878"/>
    <cellStyle name="Normal 21 2 4 2 2 2 2 2 2 2" xfId="55892"/>
    <cellStyle name="Normal 21 2 4 2 2 2 2 2 3" xfId="41888"/>
    <cellStyle name="Normal 21 2 4 2 2 2 2 3" xfId="20875"/>
    <cellStyle name="Normal 21 2 4 2 2 2 2 3 2" xfId="48889"/>
    <cellStyle name="Normal 21 2 4 2 2 2 2 4" xfId="34885"/>
    <cellStyle name="Normal 21 2 4 2 2 2 3" xfId="10373"/>
    <cellStyle name="Normal 21 2 4 2 2 2 3 2" xfId="24377"/>
    <cellStyle name="Normal 21 2 4 2 2 2 3 2 2" xfId="52391"/>
    <cellStyle name="Normal 21 2 4 2 2 2 3 3" xfId="38387"/>
    <cellStyle name="Normal 21 2 4 2 2 2 4" xfId="17374"/>
    <cellStyle name="Normal 21 2 4 2 2 2 4 2" xfId="45388"/>
    <cellStyle name="Normal 21 2 4 2 2 2 5" xfId="31384"/>
    <cellStyle name="Normal 21 2 4 2 2 3" xfId="5115"/>
    <cellStyle name="Normal 21 2 4 2 2 3 2" xfId="12122"/>
    <cellStyle name="Normal 21 2 4 2 2 3 2 2" xfId="26126"/>
    <cellStyle name="Normal 21 2 4 2 2 3 2 2 2" xfId="54140"/>
    <cellStyle name="Normal 21 2 4 2 2 3 2 3" xfId="40136"/>
    <cellStyle name="Normal 21 2 4 2 2 3 3" xfId="19123"/>
    <cellStyle name="Normal 21 2 4 2 2 3 3 2" xfId="47137"/>
    <cellStyle name="Normal 21 2 4 2 2 3 4" xfId="33133"/>
    <cellStyle name="Normal 21 2 4 2 2 4" xfId="8621"/>
    <cellStyle name="Normal 21 2 4 2 2 4 2" xfId="22625"/>
    <cellStyle name="Normal 21 2 4 2 2 4 2 2" xfId="50639"/>
    <cellStyle name="Normal 21 2 4 2 2 4 3" xfId="36635"/>
    <cellStyle name="Normal 21 2 4 2 2 5" xfId="15622"/>
    <cellStyle name="Normal 21 2 4 2 2 5 2" xfId="43636"/>
    <cellStyle name="Normal 21 2 4 2 2 6" xfId="29632"/>
    <cellStyle name="Normal 21 2 4 2 3" xfId="2488"/>
    <cellStyle name="Normal 21 2 4 2 3 2" xfId="5992"/>
    <cellStyle name="Normal 21 2 4 2 3 2 2" xfId="12999"/>
    <cellStyle name="Normal 21 2 4 2 3 2 2 2" xfId="27003"/>
    <cellStyle name="Normal 21 2 4 2 3 2 2 2 2" xfId="55017"/>
    <cellStyle name="Normal 21 2 4 2 3 2 2 3" xfId="41013"/>
    <cellStyle name="Normal 21 2 4 2 3 2 3" xfId="20000"/>
    <cellStyle name="Normal 21 2 4 2 3 2 3 2" xfId="48014"/>
    <cellStyle name="Normal 21 2 4 2 3 2 4" xfId="34010"/>
    <cellStyle name="Normal 21 2 4 2 3 3" xfId="9498"/>
    <cellStyle name="Normal 21 2 4 2 3 3 2" xfId="23502"/>
    <cellStyle name="Normal 21 2 4 2 3 3 2 2" xfId="51516"/>
    <cellStyle name="Normal 21 2 4 2 3 3 3" xfId="37512"/>
    <cellStyle name="Normal 21 2 4 2 3 4" xfId="16499"/>
    <cellStyle name="Normal 21 2 4 2 3 4 2" xfId="44513"/>
    <cellStyle name="Normal 21 2 4 2 3 5" xfId="30509"/>
    <cellStyle name="Normal 21 2 4 2 4" xfId="4240"/>
    <cellStyle name="Normal 21 2 4 2 4 2" xfId="11247"/>
    <cellStyle name="Normal 21 2 4 2 4 2 2" xfId="25251"/>
    <cellStyle name="Normal 21 2 4 2 4 2 2 2" xfId="53265"/>
    <cellStyle name="Normal 21 2 4 2 4 2 3" xfId="39261"/>
    <cellStyle name="Normal 21 2 4 2 4 3" xfId="18248"/>
    <cellStyle name="Normal 21 2 4 2 4 3 2" xfId="46262"/>
    <cellStyle name="Normal 21 2 4 2 4 4" xfId="32258"/>
    <cellStyle name="Normal 21 2 4 2 5" xfId="7746"/>
    <cellStyle name="Normal 21 2 4 2 5 2" xfId="21750"/>
    <cellStyle name="Normal 21 2 4 2 5 2 2" xfId="49764"/>
    <cellStyle name="Normal 21 2 4 2 5 3" xfId="35760"/>
    <cellStyle name="Normal 21 2 4 2 6" xfId="14747"/>
    <cellStyle name="Normal 21 2 4 2 6 2" xfId="42761"/>
    <cellStyle name="Normal 21 2 4 2 7" xfId="28757"/>
    <cellStyle name="Normal 21 2 4 3" xfId="1008"/>
    <cellStyle name="Normal 21 2 4 3 2" xfId="1886"/>
    <cellStyle name="Normal 21 2 4 3 2 2" xfId="3654"/>
    <cellStyle name="Normal 21 2 4 3 2 2 2" xfId="7158"/>
    <cellStyle name="Normal 21 2 4 3 2 2 2 2" xfId="14165"/>
    <cellStyle name="Normal 21 2 4 3 2 2 2 2 2" xfId="28169"/>
    <cellStyle name="Normal 21 2 4 3 2 2 2 2 2 2" xfId="56183"/>
    <cellStyle name="Normal 21 2 4 3 2 2 2 2 3" xfId="42179"/>
    <cellStyle name="Normal 21 2 4 3 2 2 2 3" xfId="21166"/>
    <cellStyle name="Normal 21 2 4 3 2 2 2 3 2" xfId="49180"/>
    <cellStyle name="Normal 21 2 4 3 2 2 2 4" xfId="35176"/>
    <cellStyle name="Normal 21 2 4 3 2 2 3" xfId="10664"/>
    <cellStyle name="Normal 21 2 4 3 2 2 3 2" xfId="24668"/>
    <cellStyle name="Normal 21 2 4 3 2 2 3 2 2" xfId="52682"/>
    <cellStyle name="Normal 21 2 4 3 2 2 3 3" xfId="38678"/>
    <cellStyle name="Normal 21 2 4 3 2 2 4" xfId="17665"/>
    <cellStyle name="Normal 21 2 4 3 2 2 4 2" xfId="45679"/>
    <cellStyle name="Normal 21 2 4 3 2 2 5" xfId="31675"/>
    <cellStyle name="Normal 21 2 4 3 2 3" xfId="5406"/>
    <cellStyle name="Normal 21 2 4 3 2 3 2" xfId="12413"/>
    <cellStyle name="Normal 21 2 4 3 2 3 2 2" xfId="26417"/>
    <cellStyle name="Normal 21 2 4 3 2 3 2 2 2" xfId="54431"/>
    <cellStyle name="Normal 21 2 4 3 2 3 2 3" xfId="40427"/>
    <cellStyle name="Normal 21 2 4 3 2 3 3" xfId="19414"/>
    <cellStyle name="Normal 21 2 4 3 2 3 3 2" xfId="47428"/>
    <cellStyle name="Normal 21 2 4 3 2 3 4" xfId="33424"/>
    <cellStyle name="Normal 21 2 4 3 2 4" xfId="8912"/>
    <cellStyle name="Normal 21 2 4 3 2 4 2" xfId="22916"/>
    <cellStyle name="Normal 21 2 4 3 2 4 2 2" xfId="50930"/>
    <cellStyle name="Normal 21 2 4 3 2 4 3" xfId="36926"/>
    <cellStyle name="Normal 21 2 4 3 2 5" xfId="15913"/>
    <cellStyle name="Normal 21 2 4 3 2 5 2" xfId="43927"/>
    <cellStyle name="Normal 21 2 4 3 2 6" xfId="29923"/>
    <cellStyle name="Normal 21 2 4 3 3" xfId="2779"/>
    <cellStyle name="Normal 21 2 4 3 3 2" xfId="6283"/>
    <cellStyle name="Normal 21 2 4 3 3 2 2" xfId="13290"/>
    <cellStyle name="Normal 21 2 4 3 3 2 2 2" xfId="27294"/>
    <cellStyle name="Normal 21 2 4 3 3 2 2 2 2" xfId="55308"/>
    <cellStyle name="Normal 21 2 4 3 3 2 2 3" xfId="41304"/>
    <cellStyle name="Normal 21 2 4 3 3 2 3" xfId="20291"/>
    <cellStyle name="Normal 21 2 4 3 3 2 3 2" xfId="48305"/>
    <cellStyle name="Normal 21 2 4 3 3 2 4" xfId="34301"/>
    <cellStyle name="Normal 21 2 4 3 3 3" xfId="9789"/>
    <cellStyle name="Normal 21 2 4 3 3 3 2" xfId="23793"/>
    <cellStyle name="Normal 21 2 4 3 3 3 2 2" xfId="51807"/>
    <cellStyle name="Normal 21 2 4 3 3 3 3" xfId="37803"/>
    <cellStyle name="Normal 21 2 4 3 3 4" xfId="16790"/>
    <cellStyle name="Normal 21 2 4 3 3 4 2" xfId="44804"/>
    <cellStyle name="Normal 21 2 4 3 3 5" xfId="30800"/>
    <cellStyle name="Normal 21 2 4 3 4" xfId="4531"/>
    <cellStyle name="Normal 21 2 4 3 4 2" xfId="11538"/>
    <cellStyle name="Normal 21 2 4 3 4 2 2" xfId="25542"/>
    <cellStyle name="Normal 21 2 4 3 4 2 2 2" xfId="53556"/>
    <cellStyle name="Normal 21 2 4 3 4 2 3" xfId="39552"/>
    <cellStyle name="Normal 21 2 4 3 4 3" xfId="18539"/>
    <cellStyle name="Normal 21 2 4 3 4 3 2" xfId="46553"/>
    <cellStyle name="Normal 21 2 4 3 4 4" xfId="32549"/>
    <cellStyle name="Normal 21 2 4 3 5" xfId="8037"/>
    <cellStyle name="Normal 21 2 4 3 5 2" xfId="22041"/>
    <cellStyle name="Normal 21 2 4 3 5 2 2" xfId="50055"/>
    <cellStyle name="Normal 21 2 4 3 5 3" xfId="36051"/>
    <cellStyle name="Normal 21 2 4 3 6" xfId="15038"/>
    <cellStyle name="Normal 21 2 4 3 6 2" xfId="43052"/>
    <cellStyle name="Normal 21 2 4 3 7" xfId="29048"/>
    <cellStyle name="Normal 21 2 4 4" xfId="1304"/>
    <cellStyle name="Normal 21 2 4 4 2" xfId="3072"/>
    <cellStyle name="Normal 21 2 4 4 2 2" xfId="6576"/>
    <cellStyle name="Normal 21 2 4 4 2 2 2" xfId="13583"/>
    <cellStyle name="Normal 21 2 4 4 2 2 2 2" xfId="27587"/>
    <cellStyle name="Normal 21 2 4 4 2 2 2 2 2" xfId="55601"/>
    <cellStyle name="Normal 21 2 4 4 2 2 2 3" xfId="41597"/>
    <cellStyle name="Normal 21 2 4 4 2 2 3" xfId="20584"/>
    <cellStyle name="Normal 21 2 4 4 2 2 3 2" xfId="48598"/>
    <cellStyle name="Normal 21 2 4 4 2 2 4" xfId="34594"/>
    <cellStyle name="Normal 21 2 4 4 2 3" xfId="10082"/>
    <cellStyle name="Normal 21 2 4 4 2 3 2" xfId="24086"/>
    <cellStyle name="Normal 21 2 4 4 2 3 2 2" xfId="52100"/>
    <cellStyle name="Normal 21 2 4 4 2 3 3" xfId="38096"/>
    <cellStyle name="Normal 21 2 4 4 2 4" xfId="17083"/>
    <cellStyle name="Normal 21 2 4 4 2 4 2" xfId="45097"/>
    <cellStyle name="Normal 21 2 4 4 2 5" xfId="31093"/>
    <cellStyle name="Normal 21 2 4 4 3" xfId="4824"/>
    <cellStyle name="Normal 21 2 4 4 3 2" xfId="11831"/>
    <cellStyle name="Normal 21 2 4 4 3 2 2" xfId="25835"/>
    <cellStyle name="Normal 21 2 4 4 3 2 2 2" xfId="53849"/>
    <cellStyle name="Normal 21 2 4 4 3 2 3" xfId="39845"/>
    <cellStyle name="Normal 21 2 4 4 3 3" xfId="18832"/>
    <cellStyle name="Normal 21 2 4 4 3 3 2" xfId="46846"/>
    <cellStyle name="Normal 21 2 4 4 3 4" xfId="32842"/>
    <cellStyle name="Normal 21 2 4 4 4" xfId="8330"/>
    <cellStyle name="Normal 21 2 4 4 4 2" xfId="22334"/>
    <cellStyle name="Normal 21 2 4 4 4 2 2" xfId="50348"/>
    <cellStyle name="Normal 21 2 4 4 4 3" xfId="36344"/>
    <cellStyle name="Normal 21 2 4 4 5" xfId="15331"/>
    <cellStyle name="Normal 21 2 4 4 5 2" xfId="43345"/>
    <cellStyle name="Normal 21 2 4 4 6" xfId="29341"/>
    <cellStyle name="Normal 21 2 4 5" xfId="2197"/>
    <cellStyle name="Normal 21 2 4 5 2" xfId="5701"/>
    <cellStyle name="Normal 21 2 4 5 2 2" xfId="12708"/>
    <cellStyle name="Normal 21 2 4 5 2 2 2" xfId="26712"/>
    <cellStyle name="Normal 21 2 4 5 2 2 2 2" xfId="54726"/>
    <cellStyle name="Normal 21 2 4 5 2 2 3" xfId="40722"/>
    <cellStyle name="Normal 21 2 4 5 2 3" xfId="19709"/>
    <cellStyle name="Normal 21 2 4 5 2 3 2" xfId="47723"/>
    <cellStyle name="Normal 21 2 4 5 2 4" xfId="33719"/>
    <cellStyle name="Normal 21 2 4 5 3" xfId="9207"/>
    <cellStyle name="Normal 21 2 4 5 3 2" xfId="23211"/>
    <cellStyle name="Normal 21 2 4 5 3 2 2" xfId="51225"/>
    <cellStyle name="Normal 21 2 4 5 3 3" xfId="37221"/>
    <cellStyle name="Normal 21 2 4 5 4" xfId="16208"/>
    <cellStyle name="Normal 21 2 4 5 4 2" xfId="44222"/>
    <cellStyle name="Normal 21 2 4 5 5" xfId="30218"/>
    <cellStyle name="Normal 21 2 4 6" xfId="3949"/>
    <cellStyle name="Normal 21 2 4 6 2" xfId="10956"/>
    <cellStyle name="Normal 21 2 4 6 2 2" xfId="24960"/>
    <cellStyle name="Normal 21 2 4 6 2 2 2" xfId="52974"/>
    <cellStyle name="Normal 21 2 4 6 2 3" xfId="38970"/>
    <cellStyle name="Normal 21 2 4 6 3" xfId="17957"/>
    <cellStyle name="Normal 21 2 4 6 3 2" xfId="45971"/>
    <cellStyle name="Normal 21 2 4 6 4" xfId="31967"/>
    <cellStyle name="Normal 21 2 4 7" xfId="7455"/>
    <cellStyle name="Normal 21 2 4 7 2" xfId="21459"/>
    <cellStyle name="Normal 21 2 4 7 2 2" xfId="49473"/>
    <cellStyle name="Normal 21 2 4 7 3" xfId="35469"/>
    <cellStyle name="Normal 21 2 4 8" xfId="14456"/>
    <cellStyle name="Normal 21 2 4 8 2" xfId="42470"/>
    <cellStyle name="Normal 21 2 4 9" xfId="28466"/>
    <cellStyle name="Normal 21 2 5" xfId="523"/>
    <cellStyle name="Normal 21 2 5 2" xfId="1401"/>
    <cellStyle name="Normal 21 2 5 2 2" xfId="3169"/>
    <cellStyle name="Normal 21 2 5 2 2 2" xfId="6673"/>
    <cellStyle name="Normal 21 2 5 2 2 2 2" xfId="13680"/>
    <cellStyle name="Normal 21 2 5 2 2 2 2 2" xfId="27684"/>
    <cellStyle name="Normal 21 2 5 2 2 2 2 2 2" xfId="55698"/>
    <cellStyle name="Normal 21 2 5 2 2 2 2 3" xfId="41694"/>
    <cellStyle name="Normal 21 2 5 2 2 2 3" xfId="20681"/>
    <cellStyle name="Normal 21 2 5 2 2 2 3 2" xfId="48695"/>
    <cellStyle name="Normal 21 2 5 2 2 2 4" xfId="34691"/>
    <cellStyle name="Normal 21 2 5 2 2 3" xfId="10179"/>
    <cellStyle name="Normal 21 2 5 2 2 3 2" xfId="24183"/>
    <cellStyle name="Normal 21 2 5 2 2 3 2 2" xfId="52197"/>
    <cellStyle name="Normal 21 2 5 2 2 3 3" xfId="38193"/>
    <cellStyle name="Normal 21 2 5 2 2 4" xfId="17180"/>
    <cellStyle name="Normal 21 2 5 2 2 4 2" xfId="45194"/>
    <cellStyle name="Normal 21 2 5 2 2 5" xfId="31190"/>
    <cellStyle name="Normal 21 2 5 2 3" xfId="4921"/>
    <cellStyle name="Normal 21 2 5 2 3 2" xfId="11928"/>
    <cellStyle name="Normal 21 2 5 2 3 2 2" xfId="25932"/>
    <cellStyle name="Normal 21 2 5 2 3 2 2 2" xfId="53946"/>
    <cellStyle name="Normal 21 2 5 2 3 2 3" xfId="39942"/>
    <cellStyle name="Normal 21 2 5 2 3 3" xfId="18929"/>
    <cellStyle name="Normal 21 2 5 2 3 3 2" xfId="46943"/>
    <cellStyle name="Normal 21 2 5 2 3 4" xfId="32939"/>
    <cellStyle name="Normal 21 2 5 2 4" xfId="8427"/>
    <cellStyle name="Normal 21 2 5 2 4 2" xfId="22431"/>
    <cellStyle name="Normal 21 2 5 2 4 2 2" xfId="50445"/>
    <cellStyle name="Normal 21 2 5 2 4 3" xfId="36441"/>
    <cellStyle name="Normal 21 2 5 2 5" xfId="15428"/>
    <cellStyle name="Normal 21 2 5 2 5 2" xfId="43442"/>
    <cellStyle name="Normal 21 2 5 2 6" xfId="29438"/>
    <cellStyle name="Normal 21 2 5 3" xfId="2294"/>
    <cellStyle name="Normal 21 2 5 3 2" xfId="5798"/>
    <cellStyle name="Normal 21 2 5 3 2 2" xfId="12805"/>
    <cellStyle name="Normal 21 2 5 3 2 2 2" xfId="26809"/>
    <cellStyle name="Normal 21 2 5 3 2 2 2 2" xfId="54823"/>
    <cellStyle name="Normal 21 2 5 3 2 2 3" xfId="40819"/>
    <cellStyle name="Normal 21 2 5 3 2 3" xfId="19806"/>
    <cellStyle name="Normal 21 2 5 3 2 3 2" xfId="47820"/>
    <cellStyle name="Normal 21 2 5 3 2 4" xfId="33816"/>
    <cellStyle name="Normal 21 2 5 3 3" xfId="9304"/>
    <cellStyle name="Normal 21 2 5 3 3 2" xfId="23308"/>
    <cellStyle name="Normal 21 2 5 3 3 2 2" xfId="51322"/>
    <cellStyle name="Normal 21 2 5 3 3 3" xfId="37318"/>
    <cellStyle name="Normal 21 2 5 3 4" xfId="16305"/>
    <cellStyle name="Normal 21 2 5 3 4 2" xfId="44319"/>
    <cellStyle name="Normal 21 2 5 3 5" xfId="30315"/>
    <cellStyle name="Normal 21 2 5 4" xfId="4046"/>
    <cellStyle name="Normal 21 2 5 4 2" xfId="11053"/>
    <cellStyle name="Normal 21 2 5 4 2 2" xfId="25057"/>
    <cellStyle name="Normal 21 2 5 4 2 2 2" xfId="53071"/>
    <cellStyle name="Normal 21 2 5 4 2 3" xfId="39067"/>
    <cellStyle name="Normal 21 2 5 4 3" xfId="18054"/>
    <cellStyle name="Normal 21 2 5 4 3 2" xfId="46068"/>
    <cellStyle name="Normal 21 2 5 4 4" xfId="32064"/>
    <cellStyle name="Normal 21 2 5 5" xfId="7552"/>
    <cellStyle name="Normal 21 2 5 5 2" xfId="21556"/>
    <cellStyle name="Normal 21 2 5 5 2 2" xfId="49570"/>
    <cellStyle name="Normal 21 2 5 5 3" xfId="35566"/>
    <cellStyle name="Normal 21 2 5 6" xfId="14553"/>
    <cellStyle name="Normal 21 2 5 6 2" xfId="42567"/>
    <cellStyle name="Normal 21 2 5 7" xfId="28563"/>
    <cellStyle name="Normal 21 2 6" xfId="814"/>
    <cellStyle name="Normal 21 2 6 2" xfId="1692"/>
    <cellStyle name="Normal 21 2 6 2 2" xfId="3460"/>
    <cellStyle name="Normal 21 2 6 2 2 2" xfId="6964"/>
    <cellStyle name="Normal 21 2 6 2 2 2 2" xfId="13971"/>
    <cellStyle name="Normal 21 2 6 2 2 2 2 2" xfId="27975"/>
    <cellStyle name="Normal 21 2 6 2 2 2 2 2 2" xfId="55989"/>
    <cellStyle name="Normal 21 2 6 2 2 2 2 3" xfId="41985"/>
    <cellStyle name="Normal 21 2 6 2 2 2 3" xfId="20972"/>
    <cellStyle name="Normal 21 2 6 2 2 2 3 2" xfId="48986"/>
    <cellStyle name="Normal 21 2 6 2 2 2 4" xfId="34982"/>
    <cellStyle name="Normal 21 2 6 2 2 3" xfId="10470"/>
    <cellStyle name="Normal 21 2 6 2 2 3 2" xfId="24474"/>
    <cellStyle name="Normal 21 2 6 2 2 3 2 2" xfId="52488"/>
    <cellStyle name="Normal 21 2 6 2 2 3 3" xfId="38484"/>
    <cellStyle name="Normal 21 2 6 2 2 4" xfId="17471"/>
    <cellStyle name="Normal 21 2 6 2 2 4 2" xfId="45485"/>
    <cellStyle name="Normal 21 2 6 2 2 5" xfId="31481"/>
    <cellStyle name="Normal 21 2 6 2 3" xfId="5212"/>
    <cellStyle name="Normal 21 2 6 2 3 2" xfId="12219"/>
    <cellStyle name="Normal 21 2 6 2 3 2 2" xfId="26223"/>
    <cellStyle name="Normal 21 2 6 2 3 2 2 2" xfId="54237"/>
    <cellStyle name="Normal 21 2 6 2 3 2 3" xfId="40233"/>
    <cellStyle name="Normal 21 2 6 2 3 3" xfId="19220"/>
    <cellStyle name="Normal 21 2 6 2 3 3 2" xfId="47234"/>
    <cellStyle name="Normal 21 2 6 2 3 4" xfId="33230"/>
    <cellStyle name="Normal 21 2 6 2 4" xfId="8718"/>
    <cellStyle name="Normal 21 2 6 2 4 2" xfId="22722"/>
    <cellStyle name="Normal 21 2 6 2 4 2 2" xfId="50736"/>
    <cellStyle name="Normal 21 2 6 2 4 3" xfId="36732"/>
    <cellStyle name="Normal 21 2 6 2 5" xfId="15719"/>
    <cellStyle name="Normal 21 2 6 2 5 2" xfId="43733"/>
    <cellStyle name="Normal 21 2 6 2 6" xfId="29729"/>
    <cellStyle name="Normal 21 2 6 3" xfId="2585"/>
    <cellStyle name="Normal 21 2 6 3 2" xfId="6089"/>
    <cellStyle name="Normal 21 2 6 3 2 2" xfId="13096"/>
    <cellStyle name="Normal 21 2 6 3 2 2 2" xfId="27100"/>
    <cellStyle name="Normal 21 2 6 3 2 2 2 2" xfId="55114"/>
    <cellStyle name="Normal 21 2 6 3 2 2 3" xfId="41110"/>
    <cellStyle name="Normal 21 2 6 3 2 3" xfId="20097"/>
    <cellStyle name="Normal 21 2 6 3 2 3 2" xfId="48111"/>
    <cellStyle name="Normal 21 2 6 3 2 4" xfId="34107"/>
    <cellStyle name="Normal 21 2 6 3 3" xfId="9595"/>
    <cellStyle name="Normal 21 2 6 3 3 2" xfId="23599"/>
    <cellStyle name="Normal 21 2 6 3 3 2 2" xfId="51613"/>
    <cellStyle name="Normal 21 2 6 3 3 3" xfId="37609"/>
    <cellStyle name="Normal 21 2 6 3 4" xfId="16596"/>
    <cellStyle name="Normal 21 2 6 3 4 2" xfId="44610"/>
    <cellStyle name="Normal 21 2 6 3 5" xfId="30606"/>
    <cellStyle name="Normal 21 2 6 4" xfId="4337"/>
    <cellStyle name="Normal 21 2 6 4 2" xfId="11344"/>
    <cellStyle name="Normal 21 2 6 4 2 2" xfId="25348"/>
    <cellStyle name="Normal 21 2 6 4 2 2 2" xfId="53362"/>
    <cellStyle name="Normal 21 2 6 4 2 3" xfId="39358"/>
    <cellStyle name="Normal 21 2 6 4 3" xfId="18345"/>
    <cellStyle name="Normal 21 2 6 4 3 2" xfId="46359"/>
    <cellStyle name="Normal 21 2 6 4 4" xfId="32355"/>
    <cellStyle name="Normal 21 2 6 5" xfId="7843"/>
    <cellStyle name="Normal 21 2 6 5 2" xfId="21847"/>
    <cellStyle name="Normal 21 2 6 5 2 2" xfId="49861"/>
    <cellStyle name="Normal 21 2 6 5 3" xfId="35857"/>
    <cellStyle name="Normal 21 2 6 6" xfId="14844"/>
    <cellStyle name="Normal 21 2 6 6 2" xfId="42858"/>
    <cellStyle name="Normal 21 2 6 7" xfId="28854"/>
    <cellStyle name="Normal 21 2 7" xfId="1110"/>
    <cellStyle name="Normal 21 2 7 2" xfId="2878"/>
    <cellStyle name="Normal 21 2 7 2 2" xfId="6382"/>
    <cellStyle name="Normal 21 2 7 2 2 2" xfId="13389"/>
    <cellStyle name="Normal 21 2 7 2 2 2 2" xfId="27393"/>
    <cellStyle name="Normal 21 2 7 2 2 2 2 2" xfId="55407"/>
    <cellStyle name="Normal 21 2 7 2 2 2 3" xfId="41403"/>
    <cellStyle name="Normal 21 2 7 2 2 3" xfId="20390"/>
    <cellStyle name="Normal 21 2 7 2 2 3 2" xfId="48404"/>
    <cellStyle name="Normal 21 2 7 2 2 4" xfId="34400"/>
    <cellStyle name="Normal 21 2 7 2 3" xfId="9888"/>
    <cellStyle name="Normal 21 2 7 2 3 2" xfId="23892"/>
    <cellStyle name="Normal 21 2 7 2 3 2 2" xfId="51906"/>
    <cellStyle name="Normal 21 2 7 2 3 3" xfId="37902"/>
    <cellStyle name="Normal 21 2 7 2 4" xfId="16889"/>
    <cellStyle name="Normal 21 2 7 2 4 2" xfId="44903"/>
    <cellStyle name="Normal 21 2 7 2 5" xfId="30899"/>
    <cellStyle name="Normal 21 2 7 3" xfId="4630"/>
    <cellStyle name="Normal 21 2 7 3 2" xfId="11637"/>
    <cellStyle name="Normal 21 2 7 3 2 2" xfId="25641"/>
    <cellStyle name="Normal 21 2 7 3 2 2 2" xfId="53655"/>
    <cellStyle name="Normal 21 2 7 3 2 3" xfId="39651"/>
    <cellStyle name="Normal 21 2 7 3 3" xfId="18638"/>
    <cellStyle name="Normal 21 2 7 3 3 2" xfId="46652"/>
    <cellStyle name="Normal 21 2 7 3 4" xfId="32648"/>
    <cellStyle name="Normal 21 2 7 4" xfId="8136"/>
    <cellStyle name="Normal 21 2 7 4 2" xfId="22140"/>
    <cellStyle name="Normal 21 2 7 4 2 2" xfId="50154"/>
    <cellStyle name="Normal 21 2 7 4 3" xfId="36150"/>
    <cellStyle name="Normal 21 2 7 5" xfId="15137"/>
    <cellStyle name="Normal 21 2 7 5 2" xfId="43151"/>
    <cellStyle name="Normal 21 2 7 6" xfId="29147"/>
    <cellStyle name="Normal 21 2 8" xfId="1998"/>
    <cellStyle name="Normal 21 2 8 2" xfId="5507"/>
    <cellStyle name="Normal 21 2 8 2 2" xfId="12514"/>
    <cellStyle name="Normal 21 2 8 2 2 2" xfId="26518"/>
    <cellStyle name="Normal 21 2 8 2 2 2 2" xfId="54532"/>
    <cellStyle name="Normal 21 2 8 2 2 3" xfId="40528"/>
    <cellStyle name="Normal 21 2 8 2 3" xfId="19515"/>
    <cellStyle name="Normal 21 2 8 2 3 2" xfId="47529"/>
    <cellStyle name="Normal 21 2 8 2 4" xfId="33525"/>
    <cellStyle name="Normal 21 2 8 3" xfId="9013"/>
    <cellStyle name="Normal 21 2 8 3 2" xfId="23017"/>
    <cellStyle name="Normal 21 2 8 3 2 2" xfId="51031"/>
    <cellStyle name="Normal 21 2 8 3 3" xfId="37027"/>
    <cellStyle name="Normal 21 2 8 4" xfId="16014"/>
    <cellStyle name="Normal 21 2 8 4 2" xfId="44028"/>
    <cellStyle name="Normal 21 2 8 5" xfId="30024"/>
    <cellStyle name="Normal 21 2 9" xfId="3755"/>
    <cellStyle name="Normal 21 2 9 2" xfId="10762"/>
    <cellStyle name="Normal 21 2 9 2 2" xfId="24766"/>
    <cellStyle name="Normal 21 2 9 2 2 2" xfId="52780"/>
    <cellStyle name="Normal 21 2 9 2 3" xfId="38776"/>
    <cellStyle name="Normal 21 2 9 3" xfId="17763"/>
    <cellStyle name="Normal 21 2 9 3 2" xfId="45777"/>
    <cellStyle name="Normal 21 2 9 4" xfId="31773"/>
    <cellStyle name="Normal 21 3" xfId="182"/>
    <cellStyle name="Normal 21 3 10" xfId="7245"/>
    <cellStyle name="Normal 21 3 10 2" xfId="21249"/>
    <cellStyle name="Normal 21 3 10 2 2" xfId="49263"/>
    <cellStyle name="Normal 21 3 10 3" xfId="35259"/>
    <cellStyle name="Normal 21 3 11" xfId="14246"/>
    <cellStyle name="Normal 21 3 11 2" xfId="42260"/>
    <cellStyle name="Normal 21 3 12" xfId="28256"/>
    <cellStyle name="Normal 21 3 2" xfId="237"/>
    <cellStyle name="Normal 21 3 2 10" xfId="14295"/>
    <cellStyle name="Normal 21 3 2 10 2" xfId="42309"/>
    <cellStyle name="Normal 21 3 2 11" xfId="28305"/>
    <cellStyle name="Normal 21 3 2 2" xfId="362"/>
    <cellStyle name="Normal 21 3 2 2 2" xfId="653"/>
    <cellStyle name="Normal 21 3 2 2 2 2" xfId="1531"/>
    <cellStyle name="Normal 21 3 2 2 2 2 2" xfId="3299"/>
    <cellStyle name="Normal 21 3 2 2 2 2 2 2" xfId="6803"/>
    <cellStyle name="Normal 21 3 2 2 2 2 2 2 2" xfId="13810"/>
    <cellStyle name="Normal 21 3 2 2 2 2 2 2 2 2" xfId="27814"/>
    <cellStyle name="Normal 21 3 2 2 2 2 2 2 2 2 2" xfId="55828"/>
    <cellStyle name="Normal 21 3 2 2 2 2 2 2 2 3" xfId="41824"/>
    <cellStyle name="Normal 21 3 2 2 2 2 2 2 3" xfId="20811"/>
    <cellStyle name="Normal 21 3 2 2 2 2 2 2 3 2" xfId="48825"/>
    <cellStyle name="Normal 21 3 2 2 2 2 2 2 4" xfId="34821"/>
    <cellStyle name="Normal 21 3 2 2 2 2 2 3" xfId="10309"/>
    <cellStyle name="Normal 21 3 2 2 2 2 2 3 2" xfId="24313"/>
    <cellStyle name="Normal 21 3 2 2 2 2 2 3 2 2" xfId="52327"/>
    <cellStyle name="Normal 21 3 2 2 2 2 2 3 3" xfId="38323"/>
    <cellStyle name="Normal 21 3 2 2 2 2 2 4" xfId="17310"/>
    <cellStyle name="Normal 21 3 2 2 2 2 2 4 2" xfId="45324"/>
    <cellStyle name="Normal 21 3 2 2 2 2 2 5" xfId="31320"/>
    <cellStyle name="Normal 21 3 2 2 2 2 3" xfId="5051"/>
    <cellStyle name="Normal 21 3 2 2 2 2 3 2" xfId="12058"/>
    <cellStyle name="Normal 21 3 2 2 2 2 3 2 2" xfId="26062"/>
    <cellStyle name="Normal 21 3 2 2 2 2 3 2 2 2" xfId="54076"/>
    <cellStyle name="Normal 21 3 2 2 2 2 3 2 3" xfId="40072"/>
    <cellStyle name="Normal 21 3 2 2 2 2 3 3" xfId="19059"/>
    <cellStyle name="Normal 21 3 2 2 2 2 3 3 2" xfId="47073"/>
    <cellStyle name="Normal 21 3 2 2 2 2 3 4" xfId="33069"/>
    <cellStyle name="Normal 21 3 2 2 2 2 4" xfId="8557"/>
    <cellStyle name="Normal 21 3 2 2 2 2 4 2" xfId="22561"/>
    <cellStyle name="Normal 21 3 2 2 2 2 4 2 2" xfId="50575"/>
    <cellStyle name="Normal 21 3 2 2 2 2 4 3" xfId="36571"/>
    <cellStyle name="Normal 21 3 2 2 2 2 5" xfId="15558"/>
    <cellStyle name="Normal 21 3 2 2 2 2 5 2" xfId="43572"/>
    <cellStyle name="Normal 21 3 2 2 2 2 6" xfId="29568"/>
    <cellStyle name="Normal 21 3 2 2 2 3" xfId="2424"/>
    <cellStyle name="Normal 21 3 2 2 2 3 2" xfId="5928"/>
    <cellStyle name="Normal 21 3 2 2 2 3 2 2" xfId="12935"/>
    <cellStyle name="Normal 21 3 2 2 2 3 2 2 2" xfId="26939"/>
    <cellStyle name="Normal 21 3 2 2 2 3 2 2 2 2" xfId="54953"/>
    <cellStyle name="Normal 21 3 2 2 2 3 2 2 3" xfId="40949"/>
    <cellStyle name="Normal 21 3 2 2 2 3 2 3" xfId="19936"/>
    <cellStyle name="Normal 21 3 2 2 2 3 2 3 2" xfId="47950"/>
    <cellStyle name="Normal 21 3 2 2 2 3 2 4" xfId="33946"/>
    <cellStyle name="Normal 21 3 2 2 2 3 3" xfId="9434"/>
    <cellStyle name="Normal 21 3 2 2 2 3 3 2" xfId="23438"/>
    <cellStyle name="Normal 21 3 2 2 2 3 3 2 2" xfId="51452"/>
    <cellStyle name="Normal 21 3 2 2 2 3 3 3" xfId="37448"/>
    <cellStyle name="Normal 21 3 2 2 2 3 4" xfId="16435"/>
    <cellStyle name="Normal 21 3 2 2 2 3 4 2" xfId="44449"/>
    <cellStyle name="Normal 21 3 2 2 2 3 5" xfId="30445"/>
    <cellStyle name="Normal 21 3 2 2 2 4" xfId="4176"/>
    <cellStyle name="Normal 21 3 2 2 2 4 2" xfId="11183"/>
    <cellStyle name="Normal 21 3 2 2 2 4 2 2" xfId="25187"/>
    <cellStyle name="Normal 21 3 2 2 2 4 2 2 2" xfId="53201"/>
    <cellStyle name="Normal 21 3 2 2 2 4 2 3" xfId="39197"/>
    <cellStyle name="Normal 21 3 2 2 2 4 3" xfId="18184"/>
    <cellStyle name="Normal 21 3 2 2 2 4 3 2" xfId="46198"/>
    <cellStyle name="Normal 21 3 2 2 2 4 4" xfId="32194"/>
    <cellStyle name="Normal 21 3 2 2 2 5" xfId="7682"/>
    <cellStyle name="Normal 21 3 2 2 2 5 2" xfId="21686"/>
    <cellStyle name="Normal 21 3 2 2 2 5 2 2" xfId="49700"/>
    <cellStyle name="Normal 21 3 2 2 2 5 3" xfId="35696"/>
    <cellStyle name="Normal 21 3 2 2 2 6" xfId="14683"/>
    <cellStyle name="Normal 21 3 2 2 2 6 2" xfId="42697"/>
    <cellStyle name="Normal 21 3 2 2 2 7" xfId="28693"/>
    <cellStyle name="Normal 21 3 2 2 3" xfId="944"/>
    <cellStyle name="Normal 21 3 2 2 3 2" xfId="1822"/>
    <cellStyle name="Normal 21 3 2 2 3 2 2" xfId="3590"/>
    <cellStyle name="Normal 21 3 2 2 3 2 2 2" xfId="7094"/>
    <cellStyle name="Normal 21 3 2 2 3 2 2 2 2" xfId="14101"/>
    <cellStyle name="Normal 21 3 2 2 3 2 2 2 2 2" xfId="28105"/>
    <cellStyle name="Normal 21 3 2 2 3 2 2 2 2 2 2" xfId="56119"/>
    <cellStyle name="Normal 21 3 2 2 3 2 2 2 2 3" xfId="42115"/>
    <cellStyle name="Normal 21 3 2 2 3 2 2 2 3" xfId="21102"/>
    <cellStyle name="Normal 21 3 2 2 3 2 2 2 3 2" xfId="49116"/>
    <cellStyle name="Normal 21 3 2 2 3 2 2 2 4" xfId="35112"/>
    <cellStyle name="Normal 21 3 2 2 3 2 2 3" xfId="10600"/>
    <cellStyle name="Normal 21 3 2 2 3 2 2 3 2" xfId="24604"/>
    <cellStyle name="Normal 21 3 2 2 3 2 2 3 2 2" xfId="52618"/>
    <cellStyle name="Normal 21 3 2 2 3 2 2 3 3" xfId="38614"/>
    <cellStyle name="Normal 21 3 2 2 3 2 2 4" xfId="17601"/>
    <cellStyle name="Normal 21 3 2 2 3 2 2 4 2" xfId="45615"/>
    <cellStyle name="Normal 21 3 2 2 3 2 2 5" xfId="31611"/>
    <cellStyle name="Normal 21 3 2 2 3 2 3" xfId="5342"/>
    <cellStyle name="Normal 21 3 2 2 3 2 3 2" xfId="12349"/>
    <cellStyle name="Normal 21 3 2 2 3 2 3 2 2" xfId="26353"/>
    <cellStyle name="Normal 21 3 2 2 3 2 3 2 2 2" xfId="54367"/>
    <cellStyle name="Normal 21 3 2 2 3 2 3 2 3" xfId="40363"/>
    <cellStyle name="Normal 21 3 2 2 3 2 3 3" xfId="19350"/>
    <cellStyle name="Normal 21 3 2 2 3 2 3 3 2" xfId="47364"/>
    <cellStyle name="Normal 21 3 2 2 3 2 3 4" xfId="33360"/>
    <cellStyle name="Normal 21 3 2 2 3 2 4" xfId="8848"/>
    <cellStyle name="Normal 21 3 2 2 3 2 4 2" xfId="22852"/>
    <cellStyle name="Normal 21 3 2 2 3 2 4 2 2" xfId="50866"/>
    <cellStyle name="Normal 21 3 2 2 3 2 4 3" xfId="36862"/>
    <cellStyle name="Normal 21 3 2 2 3 2 5" xfId="15849"/>
    <cellStyle name="Normal 21 3 2 2 3 2 5 2" xfId="43863"/>
    <cellStyle name="Normal 21 3 2 2 3 2 6" xfId="29859"/>
    <cellStyle name="Normal 21 3 2 2 3 3" xfId="2715"/>
    <cellStyle name="Normal 21 3 2 2 3 3 2" xfId="6219"/>
    <cellStyle name="Normal 21 3 2 2 3 3 2 2" xfId="13226"/>
    <cellStyle name="Normal 21 3 2 2 3 3 2 2 2" xfId="27230"/>
    <cellStyle name="Normal 21 3 2 2 3 3 2 2 2 2" xfId="55244"/>
    <cellStyle name="Normal 21 3 2 2 3 3 2 2 3" xfId="41240"/>
    <cellStyle name="Normal 21 3 2 2 3 3 2 3" xfId="20227"/>
    <cellStyle name="Normal 21 3 2 2 3 3 2 3 2" xfId="48241"/>
    <cellStyle name="Normal 21 3 2 2 3 3 2 4" xfId="34237"/>
    <cellStyle name="Normal 21 3 2 2 3 3 3" xfId="9725"/>
    <cellStyle name="Normal 21 3 2 2 3 3 3 2" xfId="23729"/>
    <cellStyle name="Normal 21 3 2 2 3 3 3 2 2" xfId="51743"/>
    <cellStyle name="Normal 21 3 2 2 3 3 3 3" xfId="37739"/>
    <cellStyle name="Normal 21 3 2 2 3 3 4" xfId="16726"/>
    <cellStyle name="Normal 21 3 2 2 3 3 4 2" xfId="44740"/>
    <cellStyle name="Normal 21 3 2 2 3 3 5" xfId="30736"/>
    <cellStyle name="Normal 21 3 2 2 3 4" xfId="4467"/>
    <cellStyle name="Normal 21 3 2 2 3 4 2" xfId="11474"/>
    <cellStyle name="Normal 21 3 2 2 3 4 2 2" xfId="25478"/>
    <cellStyle name="Normal 21 3 2 2 3 4 2 2 2" xfId="53492"/>
    <cellStyle name="Normal 21 3 2 2 3 4 2 3" xfId="39488"/>
    <cellStyle name="Normal 21 3 2 2 3 4 3" xfId="18475"/>
    <cellStyle name="Normal 21 3 2 2 3 4 3 2" xfId="46489"/>
    <cellStyle name="Normal 21 3 2 2 3 4 4" xfId="32485"/>
    <cellStyle name="Normal 21 3 2 2 3 5" xfId="7973"/>
    <cellStyle name="Normal 21 3 2 2 3 5 2" xfId="21977"/>
    <cellStyle name="Normal 21 3 2 2 3 5 2 2" xfId="49991"/>
    <cellStyle name="Normal 21 3 2 2 3 5 3" xfId="35987"/>
    <cellStyle name="Normal 21 3 2 2 3 6" xfId="14974"/>
    <cellStyle name="Normal 21 3 2 2 3 6 2" xfId="42988"/>
    <cellStyle name="Normal 21 3 2 2 3 7" xfId="28984"/>
    <cellStyle name="Normal 21 3 2 2 4" xfId="1240"/>
    <cellStyle name="Normal 21 3 2 2 4 2" xfId="3008"/>
    <cellStyle name="Normal 21 3 2 2 4 2 2" xfId="6512"/>
    <cellStyle name="Normal 21 3 2 2 4 2 2 2" xfId="13519"/>
    <cellStyle name="Normal 21 3 2 2 4 2 2 2 2" xfId="27523"/>
    <cellStyle name="Normal 21 3 2 2 4 2 2 2 2 2" xfId="55537"/>
    <cellStyle name="Normal 21 3 2 2 4 2 2 2 3" xfId="41533"/>
    <cellStyle name="Normal 21 3 2 2 4 2 2 3" xfId="20520"/>
    <cellStyle name="Normal 21 3 2 2 4 2 2 3 2" xfId="48534"/>
    <cellStyle name="Normal 21 3 2 2 4 2 2 4" xfId="34530"/>
    <cellStyle name="Normal 21 3 2 2 4 2 3" xfId="10018"/>
    <cellStyle name="Normal 21 3 2 2 4 2 3 2" xfId="24022"/>
    <cellStyle name="Normal 21 3 2 2 4 2 3 2 2" xfId="52036"/>
    <cellStyle name="Normal 21 3 2 2 4 2 3 3" xfId="38032"/>
    <cellStyle name="Normal 21 3 2 2 4 2 4" xfId="17019"/>
    <cellStyle name="Normal 21 3 2 2 4 2 4 2" xfId="45033"/>
    <cellStyle name="Normal 21 3 2 2 4 2 5" xfId="31029"/>
    <cellStyle name="Normal 21 3 2 2 4 3" xfId="4760"/>
    <cellStyle name="Normal 21 3 2 2 4 3 2" xfId="11767"/>
    <cellStyle name="Normal 21 3 2 2 4 3 2 2" xfId="25771"/>
    <cellStyle name="Normal 21 3 2 2 4 3 2 2 2" xfId="53785"/>
    <cellStyle name="Normal 21 3 2 2 4 3 2 3" xfId="39781"/>
    <cellStyle name="Normal 21 3 2 2 4 3 3" xfId="18768"/>
    <cellStyle name="Normal 21 3 2 2 4 3 3 2" xfId="46782"/>
    <cellStyle name="Normal 21 3 2 2 4 3 4" xfId="32778"/>
    <cellStyle name="Normal 21 3 2 2 4 4" xfId="8266"/>
    <cellStyle name="Normal 21 3 2 2 4 4 2" xfId="22270"/>
    <cellStyle name="Normal 21 3 2 2 4 4 2 2" xfId="50284"/>
    <cellStyle name="Normal 21 3 2 2 4 4 3" xfId="36280"/>
    <cellStyle name="Normal 21 3 2 2 4 5" xfId="15267"/>
    <cellStyle name="Normal 21 3 2 2 4 5 2" xfId="43281"/>
    <cellStyle name="Normal 21 3 2 2 4 6" xfId="29277"/>
    <cellStyle name="Normal 21 3 2 2 5" xfId="2133"/>
    <cellStyle name="Normal 21 3 2 2 5 2" xfId="5637"/>
    <cellStyle name="Normal 21 3 2 2 5 2 2" xfId="12644"/>
    <cellStyle name="Normal 21 3 2 2 5 2 2 2" xfId="26648"/>
    <cellStyle name="Normal 21 3 2 2 5 2 2 2 2" xfId="54662"/>
    <cellStyle name="Normal 21 3 2 2 5 2 2 3" xfId="40658"/>
    <cellStyle name="Normal 21 3 2 2 5 2 3" xfId="19645"/>
    <cellStyle name="Normal 21 3 2 2 5 2 3 2" xfId="47659"/>
    <cellStyle name="Normal 21 3 2 2 5 2 4" xfId="33655"/>
    <cellStyle name="Normal 21 3 2 2 5 3" xfId="9143"/>
    <cellStyle name="Normal 21 3 2 2 5 3 2" xfId="23147"/>
    <cellStyle name="Normal 21 3 2 2 5 3 2 2" xfId="51161"/>
    <cellStyle name="Normal 21 3 2 2 5 3 3" xfId="37157"/>
    <cellStyle name="Normal 21 3 2 2 5 4" xfId="16144"/>
    <cellStyle name="Normal 21 3 2 2 5 4 2" xfId="44158"/>
    <cellStyle name="Normal 21 3 2 2 5 5" xfId="30154"/>
    <cellStyle name="Normal 21 3 2 2 6" xfId="3885"/>
    <cellStyle name="Normal 21 3 2 2 6 2" xfId="10892"/>
    <cellStyle name="Normal 21 3 2 2 6 2 2" xfId="24896"/>
    <cellStyle name="Normal 21 3 2 2 6 2 2 2" xfId="52910"/>
    <cellStyle name="Normal 21 3 2 2 6 2 3" xfId="38906"/>
    <cellStyle name="Normal 21 3 2 2 6 3" xfId="17893"/>
    <cellStyle name="Normal 21 3 2 2 6 3 2" xfId="45907"/>
    <cellStyle name="Normal 21 3 2 2 6 4" xfId="31903"/>
    <cellStyle name="Normal 21 3 2 2 7" xfId="7391"/>
    <cellStyle name="Normal 21 3 2 2 7 2" xfId="21395"/>
    <cellStyle name="Normal 21 3 2 2 7 2 2" xfId="49409"/>
    <cellStyle name="Normal 21 3 2 2 7 3" xfId="35405"/>
    <cellStyle name="Normal 21 3 2 2 8" xfId="14392"/>
    <cellStyle name="Normal 21 3 2 2 8 2" xfId="42406"/>
    <cellStyle name="Normal 21 3 2 2 9" xfId="28402"/>
    <cellStyle name="Normal 21 3 2 3" xfId="459"/>
    <cellStyle name="Normal 21 3 2 3 2" xfId="750"/>
    <cellStyle name="Normal 21 3 2 3 2 2" xfId="1628"/>
    <cellStyle name="Normal 21 3 2 3 2 2 2" xfId="3396"/>
    <cellStyle name="Normal 21 3 2 3 2 2 2 2" xfId="6900"/>
    <cellStyle name="Normal 21 3 2 3 2 2 2 2 2" xfId="13907"/>
    <cellStyle name="Normal 21 3 2 3 2 2 2 2 2 2" xfId="27911"/>
    <cellStyle name="Normal 21 3 2 3 2 2 2 2 2 2 2" xfId="55925"/>
    <cellStyle name="Normal 21 3 2 3 2 2 2 2 2 3" xfId="41921"/>
    <cellStyle name="Normal 21 3 2 3 2 2 2 2 3" xfId="20908"/>
    <cellStyle name="Normal 21 3 2 3 2 2 2 2 3 2" xfId="48922"/>
    <cellStyle name="Normal 21 3 2 3 2 2 2 2 4" xfId="34918"/>
    <cellStyle name="Normal 21 3 2 3 2 2 2 3" xfId="10406"/>
    <cellStyle name="Normal 21 3 2 3 2 2 2 3 2" xfId="24410"/>
    <cellStyle name="Normal 21 3 2 3 2 2 2 3 2 2" xfId="52424"/>
    <cellStyle name="Normal 21 3 2 3 2 2 2 3 3" xfId="38420"/>
    <cellStyle name="Normal 21 3 2 3 2 2 2 4" xfId="17407"/>
    <cellStyle name="Normal 21 3 2 3 2 2 2 4 2" xfId="45421"/>
    <cellStyle name="Normal 21 3 2 3 2 2 2 5" xfId="31417"/>
    <cellStyle name="Normal 21 3 2 3 2 2 3" xfId="5148"/>
    <cellStyle name="Normal 21 3 2 3 2 2 3 2" xfId="12155"/>
    <cellStyle name="Normal 21 3 2 3 2 2 3 2 2" xfId="26159"/>
    <cellStyle name="Normal 21 3 2 3 2 2 3 2 2 2" xfId="54173"/>
    <cellStyle name="Normal 21 3 2 3 2 2 3 2 3" xfId="40169"/>
    <cellStyle name="Normal 21 3 2 3 2 2 3 3" xfId="19156"/>
    <cellStyle name="Normal 21 3 2 3 2 2 3 3 2" xfId="47170"/>
    <cellStyle name="Normal 21 3 2 3 2 2 3 4" xfId="33166"/>
    <cellStyle name="Normal 21 3 2 3 2 2 4" xfId="8654"/>
    <cellStyle name="Normal 21 3 2 3 2 2 4 2" xfId="22658"/>
    <cellStyle name="Normal 21 3 2 3 2 2 4 2 2" xfId="50672"/>
    <cellStyle name="Normal 21 3 2 3 2 2 4 3" xfId="36668"/>
    <cellStyle name="Normal 21 3 2 3 2 2 5" xfId="15655"/>
    <cellStyle name="Normal 21 3 2 3 2 2 5 2" xfId="43669"/>
    <cellStyle name="Normal 21 3 2 3 2 2 6" xfId="29665"/>
    <cellStyle name="Normal 21 3 2 3 2 3" xfId="2521"/>
    <cellStyle name="Normal 21 3 2 3 2 3 2" xfId="6025"/>
    <cellStyle name="Normal 21 3 2 3 2 3 2 2" xfId="13032"/>
    <cellStyle name="Normal 21 3 2 3 2 3 2 2 2" xfId="27036"/>
    <cellStyle name="Normal 21 3 2 3 2 3 2 2 2 2" xfId="55050"/>
    <cellStyle name="Normal 21 3 2 3 2 3 2 2 3" xfId="41046"/>
    <cellStyle name="Normal 21 3 2 3 2 3 2 3" xfId="20033"/>
    <cellStyle name="Normal 21 3 2 3 2 3 2 3 2" xfId="48047"/>
    <cellStyle name="Normal 21 3 2 3 2 3 2 4" xfId="34043"/>
    <cellStyle name="Normal 21 3 2 3 2 3 3" xfId="9531"/>
    <cellStyle name="Normal 21 3 2 3 2 3 3 2" xfId="23535"/>
    <cellStyle name="Normal 21 3 2 3 2 3 3 2 2" xfId="51549"/>
    <cellStyle name="Normal 21 3 2 3 2 3 3 3" xfId="37545"/>
    <cellStyle name="Normal 21 3 2 3 2 3 4" xfId="16532"/>
    <cellStyle name="Normal 21 3 2 3 2 3 4 2" xfId="44546"/>
    <cellStyle name="Normal 21 3 2 3 2 3 5" xfId="30542"/>
    <cellStyle name="Normal 21 3 2 3 2 4" xfId="4273"/>
    <cellStyle name="Normal 21 3 2 3 2 4 2" xfId="11280"/>
    <cellStyle name="Normal 21 3 2 3 2 4 2 2" xfId="25284"/>
    <cellStyle name="Normal 21 3 2 3 2 4 2 2 2" xfId="53298"/>
    <cellStyle name="Normal 21 3 2 3 2 4 2 3" xfId="39294"/>
    <cellStyle name="Normal 21 3 2 3 2 4 3" xfId="18281"/>
    <cellStyle name="Normal 21 3 2 3 2 4 3 2" xfId="46295"/>
    <cellStyle name="Normal 21 3 2 3 2 4 4" xfId="32291"/>
    <cellStyle name="Normal 21 3 2 3 2 5" xfId="7779"/>
    <cellStyle name="Normal 21 3 2 3 2 5 2" xfId="21783"/>
    <cellStyle name="Normal 21 3 2 3 2 5 2 2" xfId="49797"/>
    <cellStyle name="Normal 21 3 2 3 2 5 3" xfId="35793"/>
    <cellStyle name="Normal 21 3 2 3 2 6" xfId="14780"/>
    <cellStyle name="Normal 21 3 2 3 2 6 2" xfId="42794"/>
    <cellStyle name="Normal 21 3 2 3 2 7" xfId="28790"/>
    <cellStyle name="Normal 21 3 2 3 3" xfId="1041"/>
    <cellStyle name="Normal 21 3 2 3 3 2" xfId="1919"/>
    <cellStyle name="Normal 21 3 2 3 3 2 2" xfId="3687"/>
    <cellStyle name="Normal 21 3 2 3 3 2 2 2" xfId="7191"/>
    <cellStyle name="Normal 21 3 2 3 3 2 2 2 2" xfId="14198"/>
    <cellStyle name="Normal 21 3 2 3 3 2 2 2 2 2" xfId="28202"/>
    <cellStyle name="Normal 21 3 2 3 3 2 2 2 2 2 2" xfId="56216"/>
    <cellStyle name="Normal 21 3 2 3 3 2 2 2 2 3" xfId="42212"/>
    <cellStyle name="Normal 21 3 2 3 3 2 2 2 3" xfId="21199"/>
    <cellStyle name="Normal 21 3 2 3 3 2 2 2 3 2" xfId="49213"/>
    <cellStyle name="Normal 21 3 2 3 3 2 2 2 4" xfId="35209"/>
    <cellStyle name="Normal 21 3 2 3 3 2 2 3" xfId="10697"/>
    <cellStyle name="Normal 21 3 2 3 3 2 2 3 2" xfId="24701"/>
    <cellStyle name="Normal 21 3 2 3 3 2 2 3 2 2" xfId="52715"/>
    <cellStyle name="Normal 21 3 2 3 3 2 2 3 3" xfId="38711"/>
    <cellStyle name="Normal 21 3 2 3 3 2 2 4" xfId="17698"/>
    <cellStyle name="Normal 21 3 2 3 3 2 2 4 2" xfId="45712"/>
    <cellStyle name="Normal 21 3 2 3 3 2 2 5" xfId="31708"/>
    <cellStyle name="Normal 21 3 2 3 3 2 3" xfId="5439"/>
    <cellStyle name="Normal 21 3 2 3 3 2 3 2" xfId="12446"/>
    <cellStyle name="Normal 21 3 2 3 3 2 3 2 2" xfId="26450"/>
    <cellStyle name="Normal 21 3 2 3 3 2 3 2 2 2" xfId="54464"/>
    <cellStyle name="Normal 21 3 2 3 3 2 3 2 3" xfId="40460"/>
    <cellStyle name="Normal 21 3 2 3 3 2 3 3" xfId="19447"/>
    <cellStyle name="Normal 21 3 2 3 3 2 3 3 2" xfId="47461"/>
    <cellStyle name="Normal 21 3 2 3 3 2 3 4" xfId="33457"/>
    <cellStyle name="Normal 21 3 2 3 3 2 4" xfId="8945"/>
    <cellStyle name="Normal 21 3 2 3 3 2 4 2" xfId="22949"/>
    <cellStyle name="Normal 21 3 2 3 3 2 4 2 2" xfId="50963"/>
    <cellStyle name="Normal 21 3 2 3 3 2 4 3" xfId="36959"/>
    <cellStyle name="Normal 21 3 2 3 3 2 5" xfId="15946"/>
    <cellStyle name="Normal 21 3 2 3 3 2 5 2" xfId="43960"/>
    <cellStyle name="Normal 21 3 2 3 3 2 6" xfId="29956"/>
    <cellStyle name="Normal 21 3 2 3 3 3" xfId="2812"/>
    <cellStyle name="Normal 21 3 2 3 3 3 2" xfId="6316"/>
    <cellStyle name="Normal 21 3 2 3 3 3 2 2" xfId="13323"/>
    <cellStyle name="Normal 21 3 2 3 3 3 2 2 2" xfId="27327"/>
    <cellStyle name="Normal 21 3 2 3 3 3 2 2 2 2" xfId="55341"/>
    <cellStyle name="Normal 21 3 2 3 3 3 2 2 3" xfId="41337"/>
    <cellStyle name="Normal 21 3 2 3 3 3 2 3" xfId="20324"/>
    <cellStyle name="Normal 21 3 2 3 3 3 2 3 2" xfId="48338"/>
    <cellStyle name="Normal 21 3 2 3 3 3 2 4" xfId="34334"/>
    <cellStyle name="Normal 21 3 2 3 3 3 3" xfId="9822"/>
    <cellStyle name="Normal 21 3 2 3 3 3 3 2" xfId="23826"/>
    <cellStyle name="Normal 21 3 2 3 3 3 3 2 2" xfId="51840"/>
    <cellStyle name="Normal 21 3 2 3 3 3 3 3" xfId="37836"/>
    <cellStyle name="Normal 21 3 2 3 3 3 4" xfId="16823"/>
    <cellStyle name="Normal 21 3 2 3 3 3 4 2" xfId="44837"/>
    <cellStyle name="Normal 21 3 2 3 3 3 5" xfId="30833"/>
    <cellStyle name="Normal 21 3 2 3 3 4" xfId="4564"/>
    <cellStyle name="Normal 21 3 2 3 3 4 2" xfId="11571"/>
    <cellStyle name="Normal 21 3 2 3 3 4 2 2" xfId="25575"/>
    <cellStyle name="Normal 21 3 2 3 3 4 2 2 2" xfId="53589"/>
    <cellStyle name="Normal 21 3 2 3 3 4 2 3" xfId="39585"/>
    <cellStyle name="Normal 21 3 2 3 3 4 3" xfId="18572"/>
    <cellStyle name="Normal 21 3 2 3 3 4 3 2" xfId="46586"/>
    <cellStyle name="Normal 21 3 2 3 3 4 4" xfId="32582"/>
    <cellStyle name="Normal 21 3 2 3 3 5" xfId="8070"/>
    <cellStyle name="Normal 21 3 2 3 3 5 2" xfId="22074"/>
    <cellStyle name="Normal 21 3 2 3 3 5 2 2" xfId="50088"/>
    <cellStyle name="Normal 21 3 2 3 3 5 3" xfId="36084"/>
    <cellStyle name="Normal 21 3 2 3 3 6" xfId="15071"/>
    <cellStyle name="Normal 21 3 2 3 3 6 2" xfId="43085"/>
    <cellStyle name="Normal 21 3 2 3 3 7" xfId="29081"/>
    <cellStyle name="Normal 21 3 2 3 4" xfId="1337"/>
    <cellStyle name="Normal 21 3 2 3 4 2" xfId="3105"/>
    <cellStyle name="Normal 21 3 2 3 4 2 2" xfId="6609"/>
    <cellStyle name="Normal 21 3 2 3 4 2 2 2" xfId="13616"/>
    <cellStyle name="Normal 21 3 2 3 4 2 2 2 2" xfId="27620"/>
    <cellStyle name="Normal 21 3 2 3 4 2 2 2 2 2" xfId="55634"/>
    <cellStyle name="Normal 21 3 2 3 4 2 2 2 3" xfId="41630"/>
    <cellStyle name="Normal 21 3 2 3 4 2 2 3" xfId="20617"/>
    <cellStyle name="Normal 21 3 2 3 4 2 2 3 2" xfId="48631"/>
    <cellStyle name="Normal 21 3 2 3 4 2 2 4" xfId="34627"/>
    <cellStyle name="Normal 21 3 2 3 4 2 3" xfId="10115"/>
    <cellStyle name="Normal 21 3 2 3 4 2 3 2" xfId="24119"/>
    <cellStyle name="Normal 21 3 2 3 4 2 3 2 2" xfId="52133"/>
    <cellStyle name="Normal 21 3 2 3 4 2 3 3" xfId="38129"/>
    <cellStyle name="Normal 21 3 2 3 4 2 4" xfId="17116"/>
    <cellStyle name="Normal 21 3 2 3 4 2 4 2" xfId="45130"/>
    <cellStyle name="Normal 21 3 2 3 4 2 5" xfId="31126"/>
    <cellStyle name="Normal 21 3 2 3 4 3" xfId="4857"/>
    <cellStyle name="Normal 21 3 2 3 4 3 2" xfId="11864"/>
    <cellStyle name="Normal 21 3 2 3 4 3 2 2" xfId="25868"/>
    <cellStyle name="Normal 21 3 2 3 4 3 2 2 2" xfId="53882"/>
    <cellStyle name="Normal 21 3 2 3 4 3 2 3" xfId="39878"/>
    <cellStyle name="Normal 21 3 2 3 4 3 3" xfId="18865"/>
    <cellStyle name="Normal 21 3 2 3 4 3 3 2" xfId="46879"/>
    <cellStyle name="Normal 21 3 2 3 4 3 4" xfId="32875"/>
    <cellStyle name="Normal 21 3 2 3 4 4" xfId="8363"/>
    <cellStyle name="Normal 21 3 2 3 4 4 2" xfId="22367"/>
    <cellStyle name="Normal 21 3 2 3 4 4 2 2" xfId="50381"/>
    <cellStyle name="Normal 21 3 2 3 4 4 3" xfId="36377"/>
    <cellStyle name="Normal 21 3 2 3 4 5" xfId="15364"/>
    <cellStyle name="Normal 21 3 2 3 4 5 2" xfId="43378"/>
    <cellStyle name="Normal 21 3 2 3 4 6" xfId="29374"/>
    <cellStyle name="Normal 21 3 2 3 5" xfId="2230"/>
    <cellStyle name="Normal 21 3 2 3 5 2" xfId="5734"/>
    <cellStyle name="Normal 21 3 2 3 5 2 2" xfId="12741"/>
    <cellStyle name="Normal 21 3 2 3 5 2 2 2" xfId="26745"/>
    <cellStyle name="Normal 21 3 2 3 5 2 2 2 2" xfId="54759"/>
    <cellStyle name="Normal 21 3 2 3 5 2 2 3" xfId="40755"/>
    <cellStyle name="Normal 21 3 2 3 5 2 3" xfId="19742"/>
    <cellStyle name="Normal 21 3 2 3 5 2 3 2" xfId="47756"/>
    <cellStyle name="Normal 21 3 2 3 5 2 4" xfId="33752"/>
    <cellStyle name="Normal 21 3 2 3 5 3" xfId="9240"/>
    <cellStyle name="Normal 21 3 2 3 5 3 2" xfId="23244"/>
    <cellStyle name="Normal 21 3 2 3 5 3 2 2" xfId="51258"/>
    <cellStyle name="Normal 21 3 2 3 5 3 3" xfId="37254"/>
    <cellStyle name="Normal 21 3 2 3 5 4" xfId="16241"/>
    <cellStyle name="Normal 21 3 2 3 5 4 2" xfId="44255"/>
    <cellStyle name="Normal 21 3 2 3 5 5" xfId="30251"/>
    <cellStyle name="Normal 21 3 2 3 6" xfId="3982"/>
    <cellStyle name="Normal 21 3 2 3 6 2" xfId="10989"/>
    <cellStyle name="Normal 21 3 2 3 6 2 2" xfId="24993"/>
    <cellStyle name="Normal 21 3 2 3 6 2 2 2" xfId="53007"/>
    <cellStyle name="Normal 21 3 2 3 6 2 3" xfId="39003"/>
    <cellStyle name="Normal 21 3 2 3 6 3" xfId="17990"/>
    <cellStyle name="Normal 21 3 2 3 6 3 2" xfId="46004"/>
    <cellStyle name="Normal 21 3 2 3 6 4" xfId="32000"/>
    <cellStyle name="Normal 21 3 2 3 7" xfId="7488"/>
    <cellStyle name="Normal 21 3 2 3 7 2" xfId="21492"/>
    <cellStyle name="Normal 21 3 2 3 7 2 2" xfId="49506"/>
    <cellStyle name="Normal 21 3 2 3 7 3" xfId="35502"/>
    <cellStyle name="Normal 21 3 2 3 8" xfId="14489"/>
    <cellStyle name="Normal 21 3 2 3 8 2" xfId="42503"/>
    <cellStyle name="Normal 21 3 2 3 9" xfId="28499"/>
    <cellStyle name="Normal 21 3 2 4" xfId="556"/>
    <cellStyle name="Normal 21 3 2 4 2" xfId="1434"/>
    <cellStyle name="Normal 21 3 2 4 2 2" xfId="3202"/>
    <cellStyle name="Normal 21 3 2 4 2 2 2" xfId="6706"/>
    <cellStyle name="Normal 21 3 2 4 2 2 2 2" xfId="13713"/>
    <cellStyle name="Normal 21 3 2 4 2 2 2 2 2" xfId="27717"/>
    <cellStyle name="Normal 21 3 2 4 2 2 2 2 2 2" xfId="55731"/>
    <cellStyle name="Normal 21 3 2 4 2 2 2 2 3" xfId="41727"/>
    <cellStyle name="Normal 21 3 2 4 2 2 2 3" xfId="20714"/>
    <cellStyle name="Normal 21 3 2 4 2 2 2 3 2" xfId="48728"/>
    <cellStyle name="Normal 21 3 2 4 2 2 2 4" xfId="34724"/>
    <cellStyle name="Normal 21 3 2 4 2 2 3" xfId="10212"/>
    <cellStyle name="Normal 21 3 2 4 2 2 3 2" xfId="24216"/>
    <cellStyle name="Normal 21 3 2 4 2 2 3 2 2" xfId="52230"/>
    <cellStyle name="Normal 21 3 2 4 2 2 3 3" xfId="38226"/>
    <cellStyle name="Normal 21 3 2 4 2 2 4" xfId="17213"/>
    <cellStyle name="Normal 21 3 2 4 2 2 4 2" xfId="45227"/>
    <cellStyle name="Normal 21 3 2 4 2 2 5" xfId="31223"/>
    <cellStyle name="Normal 21 3 2 4 2 3" xfId="4954"/>
    <cellStyle name="Normal 21 3 2 4 2 3 2" xfId="11961"/>
    <cellStyle name="Normal 21 3 2 4 2 3 2 2" xfId="25965"/>
    <cellStyle name="Normal 21 3 2 4 2 3 2 2 2" xfId="53979"/>
    <cellStyle name="Normal 21 3 2 4 2 3 2 3" xfId="39975"/>
    <cellStyle name="Normal 21 3 2 4 2 3 3" xfId="18962"/>
    <cellStyle name="Normal 21 3 2 4 2 3 3 2" xfId="46976"/>
    <cellStyle name="Normal 21 3 2 4 2 3 4" xfId="32972"/>
    <cellStyle name="Normal 21 3 2 4 2 4" xfId="8460"/>
    <cellStyle name="Normal 21 3 2 4 2 4 2" xfId="22464"/>
    <cellStyle name="Normal 21 3 2 4 2 4 2 2" xfId="50478"/>
    <cellStyle name="Normal 21 3 2 4 2 4 3" xfId="36474"/>
    <cellStyle name="Normal 21 3 2 4 2 5" xfId="15461"/>
    <cellStyle name="Normal 21 3 2 4 2 5 2" xfId="43475"/>
    <cellStyle name="Normal 21 3 2 4 2 6" xfId="29471"/>
    <cellStyle name="Normal 21 3 2 4 3" xfId="2327"/>
    <cellStyle name="Normal 21 3 2 4 3 2" xfId="5831"/>
    <cellStyle name="Normal 21 3 2 4 3 2 2" xfId="12838"/>
    <cellStyle name="Normal 21 3 2 4 3 2 2 2" xfId="26842"/>
    <cellStyle name="Normal 21 3 2 4 3 2 2 2 2" xfId="54856"/>
    <cellStyle name="Normal 21 3 2 4 3 2 2 3" xfId="40852"/>
    <cellStyle name="Normal 21 3 2 4 3 2 3" xfId="19839"/>
    <cellStyle name="Normal 21 3 2 4 3 2 3 2" xfId="47853"/>
    <cellStyle name="Normal 21 3 2 4 3 2 4" xfId="33849"/>
    <cellStyle name="Normal 21 3 2 4 3 3" xfId="9337"/>
    <cellStyle name="Normal 21 3 2 4 3 3 2" xfId="23341"/>
    <cellStyle name="Normal 21 3 2 4 3 3 2 2" xfId="51355"/>
    <cellStyle name="Normal 21 3 2 4 3 3 3" xfId="37351"/>
    <cellStyle name="Normal 21 3 2 4 3 4" xfId="16338"/>
    <cellStyle name="Normal 21 3 2 4 3 4 2" xfId="44352"/>
    <cellStyle name="Normal 21 3 2 4 3 5" xfId="30348"/>
    <cellStyle name="Normal 21 3 2 4 4" xfId="4079"/>
    <cellStyle name="Normal 21 3 2 4 4 2" xfId="11086"/>
    <cellStyle name="Normal 21 3 2 4 4 2 2" xfId="25090"/>
    <cellStyle name="Normal 21 3 2 4 4 2 2 2" xfId="53104"/>
    <cellStyle name="Normal 21 3 2 4 4 2 3" xfId="39100"/>
    <cellStyle name="Normal 21 3 2 4 4 3" xfId="18087"/>
    <cellStyle name="Normal 21 3 2 4 4 3 2" xfId="46101"/>
    <cellStyle name="Normal 21 3 2 4 4 4" xfId="32097"/>
    <cellStyle name="Normal 21 3 2 4 5" xfId="7585"/>
    <cellStyle name="Normal 21 3 2 4 5 2" xfId="21589"/>
    <cellStyle name="Normal 21 3 2 4 5 2 2" xfId="49603"/>
    <cellStyle name="Normal 21 3 2 4 5 3" xfId="35599"/>
    <cellStyle name="Normal 21 3 2 4 6" xfId="14586"/>
    <cellStyle name="Normal 21 3 2 4 6 2" xfId="42600"/>
    <cellStyle name="Normal 21 3 2 4 7" xfId="28596"/>
    <cellStyle name="Normal 21 3 2 5" xfId="847"/>
    <cellStyle name="Normal 21 3 2 5 2" xfId="1725"/>
    <cellStyle name="Normal 21 3 2 5 2 2" xfId="3493"/>
    <cellStyle name="Normal 21 3 2 5 2 2 2" xfId="6997"/>
    <cellStyle name="Normal 21 3 2 5 2 2 2 2" xfId="14004"/>
    <cellStyle name="Normal 21 3 2 5 2 2 2 2 2" xfId="28008"/>
    <cellStyle name="Normal 21 3 2 5 2 2 2 2 2 2" xfId="56022"/>
    <cellStyle name="Normal 21 3 2 5 2 2 2 2 3" xfId="42018"/>
    <cellStyle name="Normal 21 3 2 5 2 2 2 3" xfId="21005"/>
    <cellStyle name="Normal 21 3 2 5 2 2 2 3 2" xfId="49019"/>
    <cellStyle name="Normal 21 3 2 5 2 2 2 4" xfId="35015"/>
    <cellStyle name="Normal 21 3 2 5 2 2 3" xfId="10503"/>
    <cellStyle name="Normal 21 3 2 5 2 2 3 2" xfId="24507"/>
    <cellStyle name="Normal 21 3 2 5 2 2 3 2 2" xfId="52521"/>
    <cellStyle name="Normal 21 3 2 5 2 2 3 3" xfId="38517"/>
    <cellStyle name="Normal 21 3 2 5 2 2 4" xfId="17504"/>
    <cellStyle name="Normal 21 3 2 5 2 2 4 2" xfId="45518"/>
    <cellStyle name="Normal 21 3 2 5 2 2 5" xfId="31514"/>
    <cellStyle name="Normal 21 3 2 5 2 3" xfId="5245"/>
    <cellStyle name="Normal 21 3 2 5 2 3 2" xfId="12252"/>
    <cellStyle name="Normal 21 3 2 5 2 3 2 2" xfId="26256"/>
    <cellStyle name="Normal 21 3 2 5 2 3 2 2 2" xfId="54270"/>
    <cellStyle name="Normal 21 3 2 5 2 3 2 3" xfId="40266"/>
    <cellStyle name="Normal 21 3 2 5 2 3 3" xfId="19253"/>
    <cellStyle name="Normal 21 3 2 5 2 3 3 2" xfId="47267"/>
    <cellStyle name="Normal 21 3 2 5 2 3 4" xfId="33263"/>
    <cellStyle name="Normal 21 3 2 5 2 4" xfId="8751"/>
    <cellStyle name="Normal 21 3 2 5 2 4 2" xfId="22755"/>
    <cellStyle name="Normal 21 3 2 5 2 4 2 2" xfId="50769"/>
    <cellStyle name="Normal 21 3 2 5 2 4 3" xfId="36765"/>
    <cellStyle name="Normal 21 3 2 5 2 5" xfId="15752"/>
    <cellStyle name="Normal 21 3 2 5 2 5 2" xfId="43766"/>
    <cellStyle name="Normal 21 3 2 5 2 6" xfId="29762"/>
    <cellStyle name="Normal 21 3 2 5 3" xfId="2618"/>
    <cellStyle name="Normal 21 3 2 5 3 2" xfId="6122"/>
    <cellStyle name="Normal 21 3 2 5 3 2 2" xfId="13129"/>
    <cellStyle name="Normal 21 3 2 5 3 2 2 2" xfId="27133"/>
    <cellStyle name="Normal 21 3 2 5 3 2 2 2 2" xfId="55147"/>
    <cellStyle name="Normal 21 3 2 5 3 2 2 3" xfId="41143"/>
    <cellStyle name="Normal 21 3 2 5 3 2 3" xfId="20130"/>
    <cellStyle name="Normal 21 3 2 5 3 2 3 2" xfId="48144"/>
    <cellStyle name="Normal 21 3 2 5 3 2 4" xfId="34140"/>
    <cellStyle name="Normal 21 3 2 5 3 3" xfId="9628"/>
    <cellStyle name="Normal 21 3 2 5 3 3 2" xfId="23632"/>
    <cellStyle name="Normal 21 3 2 5 3 3 2 2" xfId="51646"/>
    <cellStyle name="Normal 21 3 2 5 3 3 3" xfId="37642"/>
    <cellStyle name="Normal 21 3 2 5 3 4" xfId="16629"/>
    <cellStyle name="Normal 21 3 2 5 3 4 2" xfId="44643"/>
    <cellStyle name="Normal 21 3 2 5 3 5" xfId="30639"/>
    <cellStyle name="Normal 21 3 2 5 4" xfId="4370"/>
    <cellStyle name="Normal 21 3 2 5 4 2" xfId="11377"/>
    <cellStyle name="Normal 21 3 2 5 4 2 2" xfId="25381"/>
    <cellStyle name="Normal 21 3 2 5 4 2 2 2" xfId="53395"/>
    <cellStyle name="Normal 21 3 2 5 4 2 3" xfId="39391"/>
    <cellStyle name="Normal 21 3 2 5 4 3" xfId="18378"/>
    <cellStyle name="Normal 21 3 2 5 4 3 2" xfId="46392"/>
    <cellStyle name="Normal 21 3 2 5 4 4" xfId="32388"/>
    <cellStyle name="Normal 21 3 2 5 5" xfId="7876"/>
    <cellStyle name="Normal 21 3 2 5 5 2" xfId="21880"/>
    <cellStyle name="Normal 21 3 2 5 5 2 2" xfId="49894"/>
    <cellStyle name="Normal 21 3 2 5 5 3" xfId="35890"/>
    <cellStyle name="Normal 21 3 2 5 6" xfId="14877"/>
    <cellStyle name="Normal 21 3 2 5 6 2" xfId="42891"/>
    <cellStyle name="Normal 21 3 2 5 7" xfId="28887"/>
    <cellStyle name="Normal 21 3 2 6" xfId="1143"/>
    <cellStyle name="Normal 21 3 2 6 2" xfId="2911"/>
    <cellStyle name="Normal 21 3 2 6 2 2" xfId="6415"/>
    <cellStyle name="Normal 21 3 2 6 2 2 2" xfId="13422"/>
    <cellStyle name="Normal 21 3 2 6 2 2 2 2" xfId="27426"/>
    <cellStyle name="Normal 21 3 2 6 2 2 2 2 2" xfId="55440"/>
    <cellStyle name="Normal 21 3 2 6 2 2 2 3" xfId="41436"/>
    <cellStyle name="Normal 21 3 2 6 2 2 3" xfId="20423"/>
    <cellStyle name="Normal 21 3 2 6 2 2 3 2" xfId="48437"/>
    <cellStyle name="Normal 21 3 2 6 2 2 4" xfId="34433"/>
    <cellStyle name="Normal 21 3 2 6 2 3" xfId="9921"/>
    <cellStyle name="Normal 21 3 2 6 2 3 2" xfId="23925"/>
    <cellStyle name="Normal 21 3 2 6 2 3 2 2" xfId="51939"/>
    <cellStyle name="Normal 21 3 2 6 2 3 3" xfId="37935"/>
    <cellStyle name="Normal 21 3 2 6 2 4" xfId="16922"/>
    <cellStyle name="Normal 21 3 2 6 2 4 2" xfId="44936"/>
    <cellStyle name="Normal 21 3 2 6 2 5" xfId="30932"/>
    <cellStyle name="Normal 21 3 2 6 3" xfId="4663"/>
    <cellStyle name="Normal 21 3 2 6 3 2" xfId="11670"/>
    <cellStyle name="Normal 21 3 2 6 3 2 2" xfId="25674"/>
    <cellStyle name="Normal 21 3 2 6 3 2 2 2" xfId="53688"/>
    <cellStyle name="Normal 21 3 2 6 3 2 3" xfId="39684"/>
    <cellStyle name="Normal 21 3 2 6 3 3" xfId="18671"/>
    <cellStyle name="Normal 21 3 2 6 3 3 2" xfId="46685"/>
    <cellStyle name="Normal 21 3 2 6 3 4" xfId="32681"/>
    <cellStyle name="Normal 21 3 2 6 4" xfId="8169"/>
    <cellStyle name="Normal 21 3 2 6 4 2" xfId="22173"/>
    <cellStyle name="Normal 21 3 2 6 4 2 2" xfId="50187"/>
    <cellStyle name="Normal 21 3 2 6 4 3" xfId="36183"/>
    <cellStyle name="Normal 21 3 2 6 5" xfId="15170"/>
    <cellStyle name="Normal 21 3 2 6 5 2" xfId="43184"/>
    <cellStyle name="Normal 21 3 2 6 6" xfId="29180"/>
    <cellStyle name="Normal 21 3 2 7" xfId="2032"/>
    <cellStyle name="Normal 21 3 2 7 2" xfId="5540"/>
    <cellStyle name="Normal 21 3 2 7 2 2" xfId="12547"/>
    <cellStyle name="Normal 21 3 2 7 2 2 2" xfId="26551"/>
    <cellStyle name="Normal 21 3 2 7 2 2 2 2" xfId="54565"/>
    <cellStyle name="Normal 21 3 2 7 2 2 3" xfId="40561"/>
    <cellStyle name="Normal 21 3 2 7 2 3" xfId="19548"/>
    <cellStyle name="Normal 21 3 2 7 2 3 2" xfId="47562"/>
    <cellStyle name="Normal 21 3 2 7 2 4" xfId="33558"/>
    <cellStyle name="Normal 21 3 2 7 3" xfId="9046"/>
    <cellStyle name="Normal 21 3 2 7 3 2" xfId="23050"/>
    <cellStyle name="Normal 21 3 2 7 3 2 2" xfId="51064"/>
    <cellStyle name="Normal 21 3 2 7 3 3" xfId="37060"/>
    <cellStyle name="Normal 21 3 2 7 4" xfId="16047"/>
    <cellStyle name="Normal 21 3 2 7 4 2" xfId="44061"/>
    <cellStyle name="Normal 21 3 2 7 5" xfId="30057"/>
    <cellStyle name="Normal 21 3 2 8" xfId="3788"/>
    <cellStyle name="Normal 21 3 2 8 2" xfId="10795"/>
    <cellStyle name="Normal 21 3 2 8 2 2" xfId="24799"/>
    <cellStyle name="Normal 21 3 2 8 2 2 2" xfId="52813"/>
    <cellStyle name="Normal 21 3 2 8 2 3" xfId="38809"/>
    <cellStyle name="Normal 21 3 2 8 3" xfId="17796"/>
    <cellStyle name="Normal 21 3 2 8 3 2" xfId="45810"/>
    <cellStyle name="Normal 21 3 2 8 4" xfId="31806"/>
    <cellStyle name="Normal 21 3 2 9" xfId="7294"/>
    <cellStyle name="Normal 21 3 2 9 2" xfId="21298"/>
    <cellStyle name="Normal 21 3 2 9 2 2" xfId="49312"/>
    <cellStyle name="Normal 21 3 2 9 3" xfId="35308"/>
    <cellStyle name="Normal 21 3 3" xfId="311"/>
    <cellStyle name="Normal 21 3 3 2" xfId="604"/>
    <cellStyle name="Normal 21 3 3 2 2" xfId="1482"/>
    <cellStyle name="Normal 21 3 3 2 2 2" xfId="3250"/>
    <cellStyle name="Normal 21 3 3 2 2 2 2" xfId="6754"/>
    <cellStyle name="Normal 21 3 3 2 2 2 2 2" xfId="13761"/>
    <cellStyle name="Normal 21 3 3 2 2 2 2 2 2" xfId="27765"/>
    <cellStyle name="Normal 21 3 3 2 2 2 2 2 2 2" xfId="55779"/>
    <cellStyle name="Normal 21 3 3 2 2 2 2 2 3" xfId="41775"/>
    <cellStyle name="Normal 21 3 3 2 2 2 2 3" xfId="20762"/>
    <cellStyle name="Normal 21 3 3 2 2 2 2 3 2" xfId="48776"/>
    <cellStyle name="Normal 21 3 3 2 2 2 2 4" xfId="34772"/>
    <cellStyle name="Normal 21 3 3 2 2 2 3" xfId="10260"/>
    <cellStyle name="Normal 21 3 3 2 2 2 3 2" xfId="24264"/>
    <cellStyle name="Normal 21 3 3 2 2 2 3 2 2" xfId="52278"/>
    <cellStyle name="Normal 21 3 3 2 2 2 3 3" xfId="38274"/>
    <cellStyle name="Normal 21 3 3 2 2 2 4" xfId="17261"/>
    <cellStyle name="Normal 21 3 3 2 2 2 4 2" xfId="45275"/>
    <cellStyle name="Normal 21 3 3 2 2 2 5" xfId="31271"/>
    <cellStyle name="Normal 21 3 3 2 2 3" xfId="5002"/>
    <cellStyle name="Normal 21 3 3 2 2 3 2" xfId="12009"/>
    <cellStyle name="Normal 21 3 3 2 2 3 2 2" xfId="26013"/>
    <cellStyle name="Normal 21 3 3 2 2 3 2 2 2" xfId="54027"/>
    <cellStyle name="Normal 21 3 3 2 2 3 2 3" xfId="40023"/>
    <cellStyle name="Normal 21 3 3 2 2 3 3" xfId="19010"/>
    <cellStyle name="Normal 21 3 3 2 2 3 3 2" xfId="47024"/>
    <cellStyle name="Normal 21 3 3 2 2 3 4" xfId="33020"/>
    <cellStyle name="Normal 21 3 3 2 2 4" xfId="8508"/>
    <cellStyle name="Normal 21 3 3 2 2 4 2" xfId="22512"/>
    <cellStyle name="Normal 21 3 3 2 2 4 2 2" xfId="50526"/>
    <cellStyle name="Normal 21 3 3 2 2 4 3" xfId="36522"/>
    <cellStyle name="Normal 21 3 3 2 2 5" xfId="15509"/>
    <cellStyle name="Normal 21 3 3 2 2 5 2" xfId="43523"/>
    <cellStyle name="Normal 21 3 3 2 2 6" xfId="29519"/>
    <cellStyle name="Normal 21 3 3 2 3" xfId="2375"/>
    <cellStyle name="Normal 21 3 3 2 3 2" xfId="5879"/>
    <cellStyle name="Normal 21 3 3 2 3 2 2" xfId="12886"/>
    <cellStyle name="Normal 21 3 3 2 3 2 2 2" xfId="26890"/>
    <cellStyle name="Normal 21 3 3 2 3 2 2 2 2" xfId="54904"/>
    <cellStyle name="Normal 21 3 3 2 3 2 2 3" xfId="40900"/>
    <cellStyle name="Normal 21 3 3 2 3 2 3" xfId="19887"/>
    <cellStyle name="Normal 21 3 3 2 3 2 3 2" xfId="47901"/>
    <cellStyle name="Normal 21 3 3 2 3 2 4" xfId="33897"/>
    <cellStyle name="Normal 21 3 3 2 3 3" xfId="9385"/>
    <cellStyle name="Normal 21 3 3 2 3 3 2" xfId="23389"/>
    <cellStyle name="Normal 21 3 3 2 3 3 2 2" xfId="51403"/>
    <cellStyle name="Normal 21 3 3 2 3 3 3" xfId="37399"/>
    <cellStyle name="Normal 21 3 3 2 3 4" xfId="16386"/>
    <cellStyle name="Normal 21 3 3 2 3 4 2" xfId="44400"/>
    <cellStyle name="Normal 21 3 3 2 3 5" xfId="30396"/>
    <cellStyle name="Normal 21 3 3 2 4" xfId="4127"/>
    <cellStyle name="Normal 21 3 3 2 4 2" xfId="11134"/>
    <cellStyle name="Normal 21 3 3 2 4 2 2" xfId="25138"/>
    <cellStyle name="Normal 21 3 3 2 4 2 2 2" xfId="53152"/>
    <cellStyle name="Normal 21 3 3 2 4 2 3" xfId="39148"/>
    <cellStyle name="Normal 21 3 3 2 4 3" xfId="18135"/>
    <cellStyle name="Normal 21 3 3 2 4 3 2" xfId="46149"/>
    <cellStyle name="Normal 21 3 3 2 4 4" xfId="32145"/>
    <cellStyle name="Normal 21 3 3 2 5" xfId="7633"/>
    <cellStyle name="Normal 21 3 3 2 5 2" xfId="21637"/>
    <cellStyle name="Normal 21 3 3 2 5 2 2" xfId="49651"/>
    <cellStyle name="Normal 21 3 3 2 5 3" xfId="35647"/>
    <cellStyle name="Normal 21 3 3 2 6" xfId="14634"/>
    <cellStyle name="Normal 21 3 3 2 6 2" xfId="42648"/>
    <cellStyle name="Normal 21 3 3 2 7" xfId="28644"/>
    <cellStyle name="Normal 21 3 3 3" xfId="895"/>
    <cellStyle name="Normal 21 3 3 3 2" xfId="1773"/>
    <cellStyle name="Normal 21 3 3 3 2 2" xfId="3541"/>
    <cellStyle name="Normal 21 3 3 3 2 2 2" xfId="7045"/>
    <cellStyle name="Normal 21 3 3 3 2 2 2 2" xfId="14052"/>
    <cellStyle name="Normal 21 3 3 3 2 2 2 2 2" xfId="28056"/>
    <cellStyle name="Normal 21 3 3 3 2 2 2 2 2 2" xfId="56070"/>
    <cellStyle name="Normal 21 3 3 3 2 2 2 2 3" xfId="42066"/>
    <cellStyle name="Normal 21 3 3 3 2 2 2 3" xfId="21053"/>
    <cellStyle name="Normal 21 3 3 3 2 2 2 3 2" xfId="49067"/>
    <cellStyle name="Normal 21 3 3 3 2 2 2 4" xfId="35063"/>
    <cellStyle name="Normal 21 3 3 3 2 2 3" xfId="10551"/>
    <cellStyle name="Normal 21 3 3 3 2 2 3 2" xfId="24555"/>
    <cellStyle name="Normal 21 3 3 3 2 2 3 2 2" xfId="52569"/>
    <cellStyle name="Normal 21 3 3 3 2 2 3 3" xfId="38565"/>
    <cellStyle name="Normal 21 3 3 3 2 2 4" xfId="17552"/>
    <cellStyle name="Normal 21 3 3 3 2 2 4 2" xfId="45566"/>
    <cellStyle name="Normal 21 3 3 3 2 2 5" xfId="31562"/>
    <cellStyle name="Normal 21 3 3 3 2 3" xfId="5293"/>
    <cellStyle name="Normal 21 3 3 3 2 3 2" xfId="12300"/>
    <cellStyle name="Normal 21 3 3 3 2 3 2 2" xfId="26304"/>
    <cellStyle name="Normal 21 3 3 3 2 3 2 2 2" xfId="54318"/>
    <cellStyle name="Normal 21 3 3 3 2 3 2 3" xfId="40314"/>
    <cellStyle name="Normal 21 3 3 3 2 3 3" xfId="19301"/>
    <cellStyle name="Normal 21 3 3 3 2 3 3 2" xfId="47315"/>
    <cellStyle name="Normal 21 3 3 3 2 3 4" xfId="33311"/>
    <cellStyle name="Normal 21 3 3 3 2 4" xfId="8799"/>
    <cellStyle name="Normal 21 3 3 3 2 4 2" xfId="22803"/>
    <cellStyle name="Normal 21 3 3 3 2 4 2 2" xfId="50817"/>
    <cellStyle name="Normal 21 3 3 3 2 4 3" xfId="36813"/>
    <cellStyle name="Normal 21 3 3 3 2 5" xfId="15800"/>
    <cellStyle name="Normal 21 3 3 3 2 5 2" xfId="43814"/>
    <cellStyle name="Normal 21 3 3 3 2 6" xfId="29810"/>
    <cellStyle name="Normal 21 3 3 3 3" xfId="2666"/>
    <cellStyle name="Normal 21 3 3 3 3 2" xfId="6170"/>
    <cellStyle name="Normal 21 3 3 3 3 2 2" xfId="13177"/>
    <cellStyle name="Normal 21 3 3 3 3 2 2 2" xfId="27181"/>
    <cellStyle name="Normal 21 3 3 3 3 2 2 2 2" xfId="55195"/>
    <cellStyle name="Normal 21 3 3 3 3 2 2 3" xfId="41191"/>
    <cellStyle name="Normal 21 3 3 3 3 2 3" xfId="20178"/>
    <cellStyle name="Normal 21 3 3 3 3 2 3 2" xfId="48192"/>
    <cellStyle name="Normal 21 3 3 3 3 2 4" xfId="34188"/>
    <cellStyle name="Normal 21 3 3 3 3 3" xfId="9676"/>
    <cellStyle name="Normal 21 3 3 3 3 3 2" xfId="23680"/>
    <cellStyle name="Normal 21 3 3 3 3 3 2 2" xfId="51694"/>
    <cellStyle name="Normal 21 3 3 3 3 3 3" xfId="37690"/>
    <cellStyle name="Normal 21 3 3 3 3 4" xfId="16677"/>
    <cellStyle name="Normal 21 3 3 3 3 4 2" xfId="44691"/>
    <cellStyle name="Normal 21 3 3 3 3 5" xfId="30687"/>
    <cellStyle name="Normal 21 3 3 3 4" xfId="4418"/>
    <cellStyle name="Normal 21 3 3 3 4 2" xfId="11425"/>
    <cellStyle name="Normal 21 3 3 3 4 2 2" xfId="25429"/>
    <cellStyle name="Normal 21 3 3 3 4 2 2 2" xfId="53443"/>
    <cellStyle name="Normal 21 3 3 3 4 2 3" xfId="39439"/>
    <cellStyle name="Normal 21 3 3 3 4 3" xfId="18426"/>
    <cellStyle name="Normal 21 3 3 3 4 3 2" xfId="46440"/>
    <cellStyle name="Normal 21 3 3 3 4 4" xfId="32436"/>
    <cellStyle name="Normal 21 3 3 3 5" xfId="7924"/>
    <cellStyle name="Normal 21 3 3 3 5 2" xfId="21928"/>
    <cellStyle name="Normal 21 3 3 3 5 2 2" xfId="49942"/>
    <cellStyle name="Normal 21 3 3 3 5 3" xfId="35938"/>
    <cellStyle name="Normal 21 3 3 3 6" xfId="14925"/>
    <cellStyle name="Normal 21 3 3 3 6 2" xfId="42939"/>
    <cellStyle name="Normal 21 3 3 3 7" xfId="28935"/>
    <cellStyle name="Normal 21 3 3 4" xfId="1191"/>
    <cellStyle name="Normal 21 3 3 4 2" xfId="2959"/>
    <cellStyle name="Normal 21 3 3 4 2 2" xfId="6463"/>
    <cellStyle name="Normal 21 3 3 4 2 2 2" xfId="13470"/>
    <cellStyle name="Normal 21 3 3 4 2 2 2 2" xfId="27474"/>
    <cellStyle name="Normal 21 3 3 4 2 2 2 2 2" xfId="55488"/>
    <cellStyle name="Normal 21 3 3 4 2 2 2 3" xfId="41484"/>
    <cellStyle name="Normal 21 3 3 4 2 2 3" xfId="20471"/>
    <cellStyle name="Normal 21 3 3 4 2 2 3 2" xfId="48485"/>
    <cellStyle name="Normal 21 3 3 4 2 2 4" xfId="34481"/>
    <cellStyle name="Normal 21 3 3 4 2 3" xfId="9969"/>
    <cellStyle name="Normal 21 3 3 4 2 3 2" xfId="23973"/>
    <cellStyle name="Normal 21 3 3 4 2 3 2 2" xfId="51987"/>
    <cellStyle name="Normal 21 3 3 4 2 3 3" xfId="37983"/>
    <cellStyle name="Normal 21 3 3 4 2 4" xfId="16970"/>
    <cellStyle name="Normal 21 3 3 4 2 4 2" xfId="44984"/>
    <cellStyle name="Normal 21 3 3 4 2 5" xfId="30980"/>
    <cellStyle name="Normal 21 3 3 4 3" xfId="4711"/>
    <cellStyle name="Normal 21 3 3 4 3 2" xfId="11718"/>
    <cellStyle name="Normal 21 3 3 4 3 2 2" xfId="25722"/>
    <cellStyle name="Normal 21 3 3 4 3 2 2 2" xfId="53736"/>
    <cellStyle name="Normal 21 3 3 4 3 2 3" xfId="39732"/>
    <cellStyle name="Normal 21 3 3 4 3 3" xfId="18719"/>
    <cellStyle name="Normal 21 3 3 4 3 3 2" xfId="46733"/>
    <cellStyle name="Normal 21 3 3 4 3 4" xfId="32729"/>
    <cellStyle name="Normal 21 3 3 4 4" xfId="8217"/>
    <cellStyle name="Normal 21 3 3 4 4 2" xfId="22221"/>
    <cellStyle name="Normal 21 3 3 4 4 2 2" xfId="50235"/>
    <cellStyle name="Normal 21 3 3 4 4 3" xfId="36231"/>
    <cellStyle name="Normal 21 3 3 4 5" xfId="15218"/>
    <cellStyle name="Normal 21 3 3 4 5 2" xfId="43232"/>
    <cellStyle name="Normal 21 3 3 4 6" xfId="29228"/>
    <cellStyle name="Normal 21 3 3 5" xfId="2084"/>
    <cellStyle name="Normal 21 3 3 5 2" xfId="5588"/>
    <cellStyle name="Normal 21 3 3 5 2 2" xfId="12595"/>
    <cellStyle name="Normal 21 3 3 5 2 2 2" xfId="26599"/>
    <cellStyle name="Normal 21 3 3 5 2 2 2 2" xfId="54613"/>
    <cellStyle name="Normal 21 3 3 5 2 2 3" xfId="40609"/>
    <cellStyle name="Normal 21 3 3 5 2 3" xfId="19596"/>
    <cellStyle name="Normal 21 3 3 5 2 3 2" xfId="47610"/>
    <cellStyle name="Normal 21 3 3 5 2 4" xfId="33606"/>
    <cellStyle name="Normal 21 3 3 5 3" xfId="9094"/>
    <cellStyle name="Normal 21 3 3 5 3 2" xfId="23098"/>
    <cellStyle name="Normal 21 3 3 5 3 2 2" xfId="51112"/>
    <cellStyle name="Normal 21 3 3 5 3 3" xfId="37108"/>
    <cellStyle name="Normal 21 3 3 5 4" xfId="16095"/>
    <cellStyle name="Normal 21 3 3 5 4 2" xfId="44109"/>
    <cellStyle name="Normal 21 3 3 5 5" xfId="30105"/>
    <cellStyle name="Normal 21 3 3 6" xfId="3836"/>
    <cellStyle name="Normal 21 3 3 6 2" xfId="10843"/>
    <cellStyle name="Normal 21 3 3 6 2 2" xfId="24847"/>
    <cellStyle name="Normal 21 3 3 6 2 2 2" xfId="52861"/>
    <cellStyle name="Normal 21 3 3 6 2 3" xfId="38857"/>
    <cellStyle name="Normal 21 3 3 6 3" xfId="17844"/>
    <cellStyle name="Normal 21 3 3 6 3 2" xfId="45858"/>
    <cellStyle name="Normal 21 3 3 6 4" xfId="31854"/>
    <cellStyle name="Normal 21 3 3 7" xfId="7342"/>
    <cellStyle name="Normal 21 3 3 7 2" xfId="21346"/>
    <cellStyle name="Normal 21 3 3 7 2 2" xfId="49360"/>
    <cellStyle name="Normal 21 3 3 7 3" xfId="35356"/>
    <cellStyle name="Normal 21 3 3 8" xfId="14343"/>
    <cellStyle name="Normal 21 3 3 8 2" xfId="42357"/>
    <cellStyle name="Normal 21 3 3 9" xfId="28353"/>
    <cellStyle name="Normal 21 3 4" xfId="410"/>
    <cellStyle name="Normal 21 3 4 2" xfId="701"/>
    <cellStyle name="Normal 21 3 4 2 2" xfId="1579"/>
    <cellStyle name="Normal 21 3 4 2 2 2" xfId="3347"/>
    <cellStyle name="Normal 21 3 4 2 2 2 2" xfId="6851"/>
    <cellStyle name="Normal 21 3 4 2 2 2 2 2" xfId="13858"/>
    <cellStyle name="Normal 21 3 4 2 2 2 2 2 2" xfId="27862"/>
    <cellStyle name="Normal 21 3 4 2 2 2 2 2 2 2" xfId="55876"/>
    <cellStyle name="Normal 21 3 4 2 2 2 2 2 3" xfId="41872"/>
    <cellStyle name="Normal 21 3 4 2 2 2 2 3" xfId="20859"/>
    <cellStyle name="Normal 21 3 4 2 2 2 2 3 2" xfId="48873"/>
    <cellStyle name="Normal 21 3 4 2 2 2 2 4" xfId="34869"/>
    <cellStyle name="Normal 21 3 4 2 2 2 3" xfId="10357"/>
    <cellStyle name="Normal 21 3 4 2 2 2 3 2" xfId="24361"/>
    <cellStyle name="Normal 21 3 4 2 2 2 3 2 2" xfId="52375"/>
    <cellStyle name="Normal 21 3 4 2 2 2 3 3" xfId="38371"/>
    <cellStyle name="Normal 21 3 4 2 2 2 4" xfId="17358"/>
    <cellStyle name="Normal 21 3 4 2 2 2 4 2" xfId="45372"/>
    <cellStyle name="Normal 21 3 4 2 2 2 5" xfId="31368"/>
    <cellStyle name="Normal 21 3 4 2 2 3" xfId="5099"/>
    <cellStyle name="Normal 21 3 4 2 2 3 2" xfId="12106"/>
    <cellStyle name="Normal 21 3 4 2 2 3 2 2" xfId="26110"/>
    <cellStyle name="Normal 21 3 4 2 2 3 2 2 2" xfId="54124"/>
    <cellStyle name="Normal 21 3 4 2 2 3 2 3" xfId="40120"/>
    <cellStyle name="Normal 21 3 4 2 2 3 3" xfId="19107"/>
    <cellStyle name="Normal 21 3 4 2 2 3 3 2" xfId="47121"/>
    <cellStyle name="Normal 21 3 4 2 2 3 4" xfId="33117"/>
    <cellStyle name="Normal 21 3 4 2 2 4" xfId="8605"/>
    <cellStyle name="Normal 21 3 4 2 2 4 2" xfId="22609"/>
    <cellStyle name="Normal 21 3 4 2 2 4 2 2" xfId="50623"/>
    <cellStyle name="Normal 21 3 4 2 2 4 3" xfId="36619"/>
    <cellStyle name="Normal 21 3 4 2 2 5" xfId="15606"/>
    <cellStyle name="Normal 21 3 4 2 2 5 2" xfId="43620"/>
    <cellStyle name="Normal 21 3 4 2 2 6" xfId="29616"/>
    <cellStyle name="Normal 21 3 4 2 3" xfId="2472"/>
    <cellStyle name="Normal 21 3 4 2 3 2" xfId="5976"/>
    <cellStyle name="Normal 21 3 4 2 3 2 2" xfId="12983"/>
    <cellStyle name="Normal 21 3 4 2 3 2 2 2" xfId="26987"/>
    <cellStyle name="Normal 21 3 4 2 3 2 2 2 2" xfId="55001"/>
    <cellStyle name="Normal 21 3 4 2 3 2 2 3" xfId="40997"/>
    <cellStyle name="Normal 21 3 4 2 3 2 3" xfId="19984"/>
    <cellStyle name="Normal 21 3 4 2 3 2 3 2" xfId="47998"/>
    <cellStyle name="Normal 21 3 4 2 3 2 4" xfId="33994"/>
    <cellStyle name="Normal 21 3 4 2 3 3" xfId="9482"/>
    <cellStyle name="Normal 21 3 4 2 3 3 2" xfId="23486"/>
    <cellStyle name="Normal 21 3 4 2 3 3 2 2" xfId="51500"/>
    <cellStyle name="Normal 21 3 4 2 3 3 3" xfId="37496"/>
    <cellStyle name="Normal 21 3 4 2 3 4" xfId="16483"/>
    <cellStyle name="Normal 21 3 4 2 3 4 2" xfId="44497"/>
    <cellStyle name="Normal 21 3 4 2 3 5" xfId="30493"/>
    <cellStyle name="Normal 21 3 4 2 4" xfId="4224"/>
    <cellStyle name="Normal 21 3 4 2 4 2" xfId="11231"/>
    <cellStyle name="Normal 21 3 4 2 4 2 2" xfId="25235"/>
    <cellStyle name="Normal 21 3 4 2 4 2 2 2" xfId="53249"/>
    <cellStyle name="Normal 21 3 4 2 4 2 3" xfId="39245"/>
    <cellStyle name="Normal 21 3 4 2 4 3" xfId="18232"/>
    <cellStyle name="Normal 21 3 4 2 4 3 2" xfId="46246"/>
    <cellStyle name="Normal 21 3 4 2 4 4" xfId="32242"/>
    <cellStyle name="Normal 21 3 4 2 5" xfId="7730"/>
    <cellStyle name="Normal 21 3 4 2 5 2" xfId="21734"/>
    <cellStyle name="Normal 21 3 4 2 5 2 2" xfId="49748"/>
    <cellStyle name="Normal 21 3 4 2 5 3" xfId="35744"/>
    <cellStyle name="Normal 21 3 4 2 6" xfId="14731"/>
    <cellStyle name="Normal 21 3 4 2 6 2" xfId="42745"/>
    <cellStyle name="Normal 21 3 4 2 7" xfId="28741"/>
    <cellStyle name="Normal 21 3 4 3" xfId="992"/>
    <cellStyle name="Normal 21 3 4 3 2" xfId="1870"/>
    <cellStyle name="Normal 21 3 4 3 2 2" xfId="3638"/>
    <cellStyle name="Normal 21 3 4 3 2 2 2" xfId="7142"/>
    <cellStyle name="Normal 21 3 4 3 2 2 2 2" xfId="14149"/>
    <cellStyle name="Normal 21 3 4 3 2 2 2 2 2" xfId="28153"/>
    <cellStyle name="Normal 21 3 4 3 2 2 2 2 2 2" xfId="56167"/>
    <cellStyle name="Normal 21 3 4 3 2 2 2 2 3" xfId="42163"/>
    <cellStyle name="Normal 21 3 4 3 2 2 2 3" xfId="21150"/>
    <cellStyle name="Normal 21 3 4 3 2 2 2 3 2" xfId="49164"/>
    <cellStyle name="Normal 21 3 4 3 2 2 2 4" xfId="35160"/>
    <cellStyle name="Normal 21 3 4 3 2 2 3" xfId="10648"/>
    <cellStyle name="Normal 21 3 4 3 2 2 3 2" xfId="24652"/>
    <cellStyle name="Normal 21 3 4 3 2 2 3 2 2" xfId="52666"/>
    <cellStyle name="Normal 21 3 4 3 2 2 3 3" xfId="38662"/>
    <cellStyle name="Normal 21 3 4 3 2 2 4" xfId="17649"/>
    <cellStyle name="Normal 21 3 4 3 2 2 4 2" xfId="45663"/>
    <cellStyle name="Normal 21 3 4 3 2 2 5" xfId="31659"/>
    <cellStyle name="Normal 21 3 4 3 2 3" xfId="5390"/>
    <cellStyle name="Normal 21 3 4 3 2 3 2" xfId="12397"/>
    <cellStyle name="Normal 21 3 4 3 2 3 2 2" xfId="26401"/>
    <cellStyle name="Normal 21 3 4 3 2 3 2 2 2" xfId="54415"/>
    <cellStyle name="Normal 21 3 4 3 2 3 2 3" xfId="40411"/>
    <cellStyle name="Normal 21 3 4 3 2 3 3" xfId="19398"/>
    <cellStyle name="Normal 21 3 4 3 2 3 3 2" xfId="47412"/>
    <cellStyle name="Normal 21 3 4 3 2 3 4" xfId="33408"/>
    <cellStyle name="Normal 21 3 4 3 2 4" xfId="8896"/>
    <cellStyle name="Normal 21 3 4 3 2 4 2" xfId="22900"/>
    <cellStyle name="Normal 21 3 4 3 2 4 2 2" xfId="50914"/>
    <cellStyle name="Normal 21 3 4 3 2 4 3" xfId="36910"/>
    <cellStyle name="Normal 21 3 4 3 2 5" xfId="15897"/>
    <cellStyle name="Normal 21 3 4 3 2 5 2" xfId="43911"/>
    <cellStyle name="Normal 21 3 4 3 2 6" xfId="29907"/>
    <cellStyle name="Normal 21 3 4 3 3" xfId="2763"/>
    <cellStyle name="Normal 21 3 4 3 3 2" xfId="6267"/>
    <cellStyle name="Normal 21 3 4 3 3 2 2" xfId="13274"/>
    <cellStyle name="Normal 21 3 4 3 3 2 2 2" xfId="27278"/>
    <cellStyle name="Normal 21 3 4 3 3 2 2 2 2" xfId="55292"/>
    <cellStyle name="Normal 21 3 4 3 3 2 2 3" xfId="41288"/>
    <cellStyle name="Normal 21 3 4 3 3 2 3" xfId="20275"/>
    <cellStyle name="Normal 21 3 4 3 3 2 3 2" xfId="48289"/>
    <cellStyle name="Normal 21 3 4 3 3 2 4" xfId="34285"/>
    <cellStyle name="Normal 21 3 4 3 3 3" xfId="9773"/>
    <cellStyle name="Normal 21 3 4 3 3 3 2" xfId="23777"/>
    <cellStyle name="Normal 21 3 4 3 3 3 2 2" xfId="51791"/>
    <cellStyle name="Normal 21 3 4 3 3 3 3" xfId="37787"/>
    <cellStyle name="Normal 21 3 4 3 3 4" xfId="16774"/>
    <cellStyle name="Normal 21 3 4 3 3 4 2" xfId="44788"/>
    <cellStyle name="Normal 21 3 4 3 3 5" xfId="30784"/>
    <cellStyle name="Normal 21 3 4 3 4" xfId="4515"/>
    <cellStyle name="Normal 21 3 4 3 4 2" xfId="11522"/>
    <cellStyle name="Normal 21 3 4 3 4 2 2" xfId="25526"/>
    <cellStyle name="Normal 21 3 4 3 4 2 2 2" xfId="53540"/>
    <cellStyle name="Normal 21 3 4 3 4 2 3" xfId="39536"/>
    <cellStyle name="Normal 21 3 4 3 4 3" xfId="18523"/>
    <cellStyle name="Normal 21 3 4 3 4 3 2" xfId="46537"/>
    <cellStyle name="Normal 21 3 4 3 4 4" xfId="32533"/>
    <cellStyle name="Normal 21 3 4 3 5" xfId="8021"/>
    <cellStyle name="Normal 21 3 4 3 5 2" xfId="22025"/>
    <cellStyle name="Normal 21 3 4 3 5 2 2" xfId="50039"/>
    <cellStyle name="Normal 21 3 4 3 5 3" xfId="36035"/>
    <cellStyle name="Normal 21 3 4 3 6" xfId="15022"/>
    <cellStyle name="Normal 21 3 4 3 6 2" xfId="43036"/>
    <cellStyle name="Normal 21 3 4 3 7" xfId="29032"/>
    <cellStyle name="Normal 21 3 4 4" xfId="1288"/>
    <cellStyle name="Normal 21 3 4 4 2" xfId="3056"/>
    <cellStyle name="Normal 21 3 4 4 2 2" xfId="6560"/>
    <cellStyle name="Normal 21 3 4 4 2 2 2" xfId="13567"/>
    <cellStyle name="Normal 21 3 4 4 2 2 2 2" xfId="27571"/>
    <cellStyle name="Normal 21 3 4 4 2 2 2 2 2" xfId="55585"/>
    <cellStyle name="Normal 21 3 4 4 2 2 2 3" xfId="41581"/>
    <cellStyle name="Normal 21 3 4 4 2 2 3" xfId="20568"/>
    <cellStyle name="Normal 21 3 4 4 2 2 3 2" xfId="48582"/>
    <cellStyle name="Normal 21 3 4 4 2 2 4" xfId="34578"/>
    <cellStyle name="Normal 21 3 4 4 2 3" xfId="10066"/>
    <cellStyle name="Normal 21 3 4 4 2 3 2" xfId="24070"/>
    <cellStyle name="Normal 21 3 4 4 2 3 2 2" xfId="52084"/>
    <cellStyle name="Normal 21 3 4 4 2 3 3" xfId="38080"/>
    <cellStyle name="Normal 21 3 4 4 2 4" xfId="17067"/>
    <cellStyle name="Normal 21 3 4 4 2 4 2" xfId="45081"/>
    <cellStyle name="Normal 21 3 4 4 2 5" xfId="31077"/>
    <cellStyle name="Normal 21 3 4 4 3" xfId="4808"/>
    <cellStyle name="Normal 21 3 4 4 3 2" xfId="11815"/>
    <cellStyle name="Normal 21 3 4 4 3 2 2" xfId="25819"/>
    <cellStyle name="Normal 21 3 4 4 3 2 2 2" xfId="53833"/>
    <cellStyle name="Normal 21 3 4 4 3 2 3" xfId="39829"/>
    <cellStyle name="Normal 21 3 4 4 3 3" xfId="18816"/>
    <cellStyle name="Normal 21 3 4 4 3 3 2" xfId="46830"/>
    <cellStyle name="Normal 21 3 4 4 3 4" xfId="32826"/>
    <cellStyle name="Normal 21 3 4 4 4" xfId="8314"/>
    <cellStyle name="Normal 21 3 4 4 4 2" xfId="22318"/>
    <cellStyle name="Normal 21 3 4 4 4 2 2" xfId="50332"/>
    <cellStyle name="Normal 21 3 4 4 4 3" xfId="36328"/>
    <cellStyle name="Normal 21 3 4 4 5" xfId="15315"/>
    <cellStyle name="Normal 21 3 4 4 5 2" xfId="43329"/>
    <cellStyle name="Normal 21 3 4 4 6" xfId="29325"/>
    <cellStyle name="Normal 21 3 4 5" xfId="2181"/>
    <cellStyle name="Normal 21 3 4 5 2" xfId="5685"/>
    <cellStyle name="Normal 21 3 4 5 2 2" xfId="12692"/>
    <cellStyle name="Normal 21 3 4 5 2 2 2" xfId="26696"/>
    <cellStyle name="Normal 21 3 4 5 2 2 2 2" xfId="54710"/>
    <cellStyle name="Normal 21 3 4 5 2 2 3" xfId="40706"/>
    <cellStyle name="Normal 21 3 4 5 2 3" xfId="19693"/>
    <cellStyle name="Normal 21 3 4 5 2 3 2" xfId="47707"/>
    <cellStyle name="Normal 21 3 4 5 2 4" xfId="33703"/>
    <cellStyle name="Normal 21 3 4 5 3" xfId="9191"/>
    <cellStyle name="Normal 21 3 4 5 3 2" xfId="23195"/>
    <cellStyle name="Normal 21 3 4 5 3 2 2" xfId="51209"/>
    <cellStyle name="Normal 21 3 4 5 3 3" xfId="37205"/>
    <cellStyle name="Normal 21 3 4 5 4" xfId="16192"/>
    <cellStyle name="Normal 21 3 4 5 4 2" xfId="44206"/>
    <cellStyle name="Normal 21 3 4 5 5" xfId="30202"/>
    <cellStyle name="Normal 21 3 4 6" xfId="3933"/>
    <cellStyle name="Normal 21 3 4 6 2" xfId="10940"/>
    <cellStyle name="Normal 21 3 4 6 2 2" xfId="24944"/>
    <cellStyle name="Normal 21 3 4 6 2 2 2" xfId="52958"/>
    <cellStyle name="Normal 21 3 4 6 2 3" xfId="38954"/>
    <cellStyle name="Normal 21 3 4 6 3" xfId="17941"/>
    <cellStyle name="Normal 21 3 4 6 3 2" xfId="45955"/>
    <cellStyle name="Normal 21 3 4 6 4" xfId="31951"/>
    <cellStyle name="Normal 21 3 4 7" xfId="7439"/>
    <cellStyle name="Normal 21 3 4 7 2" xfId="21443"/>
    <cellStyle name="Normal 21 3 4 7 2 2" xfId="49457"/>
    <cellStyle name="Normal 21 3 4 7 3" xfId="35453"/>
    <cellStyle name="Normal 21 3 4 8" xfId="14440"/>
    <cellStyle name="Normal 21 3 4 8 2" xfId="42454"/>
    <cellStyle name="Normal 21 3 4 9" xfId="28450"/>
    <cellStyle name="Normal 21 3 5" xfId="507"/>
    <cellStyle name="Normal 21 3 5 2" xfId="1385"/>
    <cellStyle name="Normal 21 3 5 2 2" xfId="3153"/>
    <cellStyle name="Normal 21 3 5 2 2 2" xfId="6657"/>
    <cellStyle name="Normal 21 3 5 2 2 2 2" xfId="13664"/>
    <cellStyle name="Normal 21 3 5 2 2 2 2 2" xfId="27668"/>
    <cellStyle name="Normal 21 3 5 2 2 2 2 2 2" xfId="55682"/>
    <cellStyle name="Normal 21 3 5 2 2 2 2 3" xfId="41678"/>
    <cellStyle name="Normal 21 3 5 2 2 2 3" xfId="20665"/>
    <cellStyle name="Normal 21 3 5 2 2 2 3 2" xfId="48679"/>
    <cellStyle name="Normal 21 3 5 2 2 2 4" xfId="34675"/>
    <cellStyle name="Normal 21 3 5 2 2 3" xfId="10163"/>
    <cellStyle name="Normal 21 3 5 2 2 3 2" xfId="24167"/>
    <cellStyle name="Normal 21 3 5 2 2 3 2 2" xfId="52181"/>
    <cellStyle name="Normal 21 3 5 2 2 3 3" xfId="38177"/>
    <cellStyle name="Normal 21 3 5 2 2 4" xfId="17164"/>
    <cellStyle name="Normal 21 3 5 2 2 4 2" xfId="45178"/>
    <cellStyle name="Normal 21 3 5 2 2 5" xfId="31174"/>
    <cellStyle name="Normal 21 3 5 2 3" xfId="4905"/>
    <cellStyle name="Normal 21 3 5 2 3 2" xfId="11912"/>
    <cellStyle name="Normal 21 3 5 2 3 2 2" xfId="25916"/>
    <cellStyle name="Normal 21 3 5 2 3 2 2 2" xfId="53930"/>
    <cellStyle name="Normal 21 3 5 2 3 2 3" xfId="39926"/>
    <cellStyle name="Normal 21 3 5 2 3 3" xfId="18913"/>
    <cellStyle name="Normal 21 3 5 2 3 3 2" xfId="46927"/>
    <cellStyle name="Normal 21 3 5 2 3 4" xfId="32923"/>
    <cellStyle name="Normal 21 3 5 2 4" xfId="8411"/>
    <cellStyle name="Normal 21 3 5 2 4 2" xfId="22415"/>
    <cellStyle name="Normal 21 3 5 2 4 2 2" xfId="50429"/>
    <cellStyle name="Normal 21 3 5 2 4 3" xfId="36425"/>
    <cellStyle name="Normal 21 3 5 2 5" xfId="15412"/>
    <cellStyle name="Normal 21 3 5 2 5 2" xfId="43426"/>
    <cellStyle name="Normal 21 3 5 2 6" xfId="29422"/>
    <cellStyle name="Normal 21 3 5 3" xfId="2278"/>
    <cellStyle name="Normal 21 3 5 3 2" xfId="5782"/>
    <cellStyle name="Normal 21 3 5 3 2 2" xfId="12789"/>
    <cellStyle name="Normal 21 3 5 3 2 2 2" xfId="26793"/>
    <cellStyle name="Normal 21 3 5 3 2 2 2 2" xfId="54807"/>
    <cellStyle name="Normal 21 3 5 3 2 2 3" xfId="40803"/>
    <cellStyle name="Normal 21 3 5 3 2 3" xfId="19790"/>
    <cellStyle name="Normal 21 3 5 3 2 3 2" xfId="47804"/>
    <cellStyle name="Normal 21 3 5 3 2 4" xfId="33800"/>
    <cellStyle name="Normal 21 3 5 3 3" xfId="9288"/>
    <cellStyle name="Normal 21 3 5 3 3 2" xfId="23292"/>
    <cellStyle name="Normal 21 3 5 3 3 2 2" xfId="51306"/>
    <cellStyle name="Normal 21 3 5 3 3 3" xfId="37302"/>
    <cellStyle name="Normal 21 3 5 3 4" xfId="16289"/>
    <cellStyle name="Normal 21 3 5 3 4 2" xfId="44303"/>
    <cellStyle name="Normal 21 3 5 3 5" xfId="30299"/>
    <cellStyle name="Normal 21 3 5 4" xfId="4030"/>
    <cellStyle name="Normal 21 3 5 4 2" xfId="11037"/>
    <cellStyle name="Normal 21 3 5 4 2 2" xfId="25041"/>
    <cellStyle name="Normal 21 3 5 4 2 2 2" xfId="53055"/>
    <cellStyle name="Normal 21 3 5 4 2 3" xfId="39051"/>
    <cellStyle name="Normal 21 3 5 4 3" xfId="18038"/>
    <cellStyle name="Normal 21 3 5 4 3 2" xfId="46052"/>
    <cellStyle name="Normal 21 3 5 4 4" xfId="32048"/>
    <cellStyle name="Normal 21 3 5 5" xfId="7536"/>
    <cellStyle name="Normal 21 3 5 5 2" xfId="21540"/>
    <cellStyle name="Normal 21 3 5 5 2 2" xfId="49554"/>
    <cellStyle name="Normal 21 3 5 5 3" xfId="35550"/>
    <cellStyle name="Normal 21 3 5 6" xfId="14537"/>
    <cellStyle name="Normal 21 3 5 6 2" xfId="42551"/>
    <cellStyle name="Normal 21 3 5 7" xfId="28547"/>
    <cellStyle name="Normal 21 3 6" xfId="798"/>
    <cellStyle name="Normal 21 3 6 2" xfId="1676"/>
    <cellStyle name="Normal 21 3 6 2 2" xfId="3444"/>
    <cellStyle name="Normal 21 3 6 2 2 2" xfId="6948"/>
    <cellStyle name="Normal 21 3 6 2 2 2 2" xfId="13955"/>
    <cellStyle name="Normal 21 3 6 2 2 2 2 2" xfId="27959"/>
    <cellStyle name="Normal 21 3 6 2 2 2 2 2 2" xfId="55973"/>
    <cellStyle name="Normal 21 3 6 2 2 2 2 3" xfId="41969"/>
    <cellStyle name="Normal 21 3 6 2 2 2 3" xfId="20956"/>
    <cellStyle name="Normal 21 3 6 2 2 2 3 2" xfId="48970"/>
    <cellStyle name="Normal 21 3 6 2 2 2 4" xfId="34966"/>
    <cellStyle name="Normal 21 3 6 2 2 3" xfId="10454"/>
    <cellStyle name="Normal 21 3 6 2 2 3 2" xfId="24458"/>
    <cellStyle name="Normal 21 3 6 2 2 3 2 2" xfId="52472"/>
    <cellStyle name="Normal 21 3 6 2 2 3 3" xfId="38468"/>
    <cellStyle name="Normal 21 3 6 2 2 4" xfId="17455"/>
    <cellStyle name="Normal 21 3 6 2 2 4 2" xfId="45469"/>
    <cellStyle name="Normal 21 3 6 2 2 5" xfId="31465"/>
    <cellStyle name="Normal 21 3 6 2 3" xfId="5196"/>
    <cellStyle name="Normal 21 3 6 2 3 2" xfId="12203"/>
    <cellStyle name="Normal 21 3 6 2 3 2 2" xfId="26207"/>
    <cellStyle name="Normal 21 3 6 2 3 2 2 2" xfId="54221"/>
    <cellStyle name="Normal 21 3 6 2 3 2 3" xfId="40217"/>
    <cellStyle name="Normal 21 3 6 2 3 3" xfId="19204"/>
    <cellStyle name="Normal 21 3 6 2 3 3 2" xfId="47218"/>
    <cellStyle name="Normal 21 3 6 2 3 4" xfId="33214"/>
    <cellStyle name="Normal 21 3 6 2 4" xfId="8702"/>
    <cellStyle name="Normal 21 3 6 2 4 2" xfId="22706"/>
    <cellStyle name="Normal 21 3 6 2 4 2 2" xfId="50720"/>
    <cellStyle name="Normal 21 3 6 2 4 3" xfId="36716"/>
    <cellStyle name="Normal 21 3 6 2 5" xfId="15703"/>
    <cellStyle name="Normal 21 3 6 2 5 2" xfId="43717"/>
    <cellStyle name="Normal 21 3 6 2 6" xfId="29713"/>
    <cellStyle name="Normal 21 3 6 3" xfId="2569"/>
    <cellStyle name="Normal 21 3 6 3 2" xfId="6073"/>
    <cellStyle name="Normal 21 3 6 3 2 2" xfId="13080"/>
    <cellStyle name="Normal 21 3 6 3 2 2 2" xfId="27084"/>
    <cellStyle name="Normal 21 3 6 3 2 2 2 2" xfId="55098"/>
    <cellStyle name="Normal 21 3 6 3 2 2 3" xfId="41094"/>
    <cellStyle name="Normal 21 3 6 3 2 3" xfId="20081"/>
    <cellStyle name="Normal 21 3 6 3 2 3 2" xfId="48095"/>
    <cellStyle name="Normal 21 3 6 3 2 4" xfId="34091"/>
    <cellStyle name="Normal 21 3 6 3 3" xfId="9579"/>
    <cellStyle name="Normal 21 3 6 3 3 2" xfId="23583"/>
    <cellStyle name="Normal 21 3 6 3 3 2 2" xfId="51597"/>
    <cellStyle name="Normal 21 3 6 3 3 3" xfId="37593"/>
    <cellStyle name="Normal 21 3 6 3 4" xfId="16580"/>
    <cellStyle name="Normal 21 3 6 3 4 2" xfId="44594"/>
    <cellStyle name="Normal 21 3 6 3 5" xfId="30590"/>
    <cellStyle name="Normal 21 3 6 4" xfId="4321"/>
    <cellStyle name="Normal 21 3 6 4 2" xfId="11328"/>
    <cellStyle name="Normal 21 3 6 4 2 2" xfId="25332"/>
    <cellStyle name="Normal 21 3 6 4 2 2 2" xfId="53346"/>
    <cellStyle name="Normal 21 3 6 4 2 3" xfId="39342"/>
    <cellStyle name="Normal 21 3 6 4 3" xfId="18329"/>
    <cellStyle name="Normal 21 3 6 4 3 2" xfId="46343"/>
    <cellStyle name="Normal 21 3 6 4 4" xfId="32339"/>
    <cellStyle name="Normal 21 3 6 5" xfId="7827"/>
    <cellStyle name="Normal 21 3 6 5 2" xfId="21831"/>
    <cellStyle name="Normal 21 3 6 5 2 2" xfId="49845"/>
    <cellStyle name="Normal 21 3 6 5 3" xfId="35841"/>
    <cellStyle name="Normal 21 3 6 6" xfId="14828"/>
    <cellStyle name="Normal 21 3 6 6 2" xfId="42842"/>
    <cellStyle name="Normal 21 3 6 7" xfId="28838"/>
    <cellStyle name="Normal 21 3 7" xfId="1094"/>
    <cellStyle name="Normal 21 3 7 2" xfId="2862"/>
    <cellStyle name="Normal 21 3 7 2 2" xfId="6366"/>
    <cellStyle name="Normal 21 3 7 2 2 2" xfId="13373"/>
    <cellStyle name="Normal 21 3 7 2 2 2 2" xfId="27377"/>
    <cellStyle name="Normal 21 3 7 2 2 2 2 2" xfId="55391"/>
    <cellStyle name="Normal 21 3 7 2 2 2 3" xfId="41387"/>
    <cellStyle name="Normal 21 3 7 2 2 3" xfId="20374"/>
    <cellStyle name="Normal 21 3 7 2 2 3 2" xfId="48388"/>
    <cellStyle name="Normal 21 3 7 2 2 4" xfId="34384"/>
    <cellStyle name="Normal 21 3 7 2 3" xfId="9872"/>
    <cellStyle name="Normal 21 3 7 2 3 2" xfId="23876"/>
    <cellStyle name="Normal 21 3 7 2 3 2 2" xfId="51890"/>
    <cellStyle name="Normal 21 3 7 2 3 3" xfId="37886"/>
    <cellStyle name="Normal 21 3 7 2 4" xfId="16873"/>
    <cellStyle name="Normal 21 3 7 2 4 2" xfId="44887"/>
    <cellStyle name="Normal 21 3 7 2 5" xfId="30883"/>
    <cellStyle name="Normal 21 3 7 3" xfId="4614"/>
    <cellStyle name="Normal 21 3 7 3 2" xfId="11621"/>
    <cellStyle name="Normal 21 3 7 3 2 2" xfId="25625"/>
    <cellStyle name="Normal 21 3 7 3 2 2 2" xfId="53639"/>
    <cellStyle name="Normal 21 3 7 3 2 3" xfId="39635"/>
    <cellStyle name="Normal 21 3 7 3 3" xfId="18622"/>
    <cellStyle name="Normal 21 3 7 3 3 2" xfId="46636"/>
    <cellStyle name="Normal 21 3 7 3 4" xfId="32632"/>
    <cellStyle name="Normal 21 3 7 4" xfId="8120"/>
    <cellStyle name="Normal 21 3 7 4 2" xfId="22124"/>
    <cellStyle name="Normal 21 3 7 4 2 2" xfId="50138"/>
    <cellStyle name="Normal 21 3 7 4 3" xfId="36134"/>
    <cellStyle name="Normal 21 3 7 5" xfId="15121"/>
    <cellStyle name="Normal 21 3 7 5 2" xfId="43135"/>
    <cellStyle name="Normal 21 3 7 6" xfId="29131"/>
    <cellStyle name="Normal 21 3 8" xfId="1994"/>
    <cellStyle name="Normal 21 3 8 2" xfId="5503"/>
    <cellStyle name="Normal 21 3 8 2 2" xfId="12510"/>
    <cellStyle name="Normal 21 3 8 2 2 2" xfId="26514"/>
    <cellStyle name="Normal 21 3 8 2 2 2 2" xfId="54528"/>
    <cellStyle name="Normal 21 3 8 2 2 3" xfId="40524"/>
    <cellStyle name="Normal 21 3 8 2 3" xfId="19511"/>
    <cellStyle name="Normal 21 3 8 2 3 2" xfId="47525"/>
    <cellStyle name="Normal 21 3 8 2 4" xfId="33521"/>
    <cellStyle name="Normal 21 3 8 3" xfId="9009"/>
    <cellStyle name="Normal 21 3 8 3 2" xfId="23013"/>
    <cellStyle name="Normal 21 3 8 3 2 2" xfId="51027"/>
    <cellStyle name="Normal 21 3 8 3 3" xfId="37023"/>
    <cellStyle name="Normal 21 3 8 4" xfId="16010"/>
    <cellStyle name="Normal 21 3 8 4 2" xfId="44024"/>
    <cellStyle name="Normal 21 3 8 5" xfId="30020"/>
    <cellStyle name="Normal 21 3 9" xfId="3739"/>
    <cellStyle name="Normal 21 3 9 2" xfId="10746"/>
    <cellStyle name="Normal 21 3 9 2 2" xfId="24750"/>
    <cellStyle name="Normal 21 3 9 2 2 2" xfId="52764"/>
    <cellStyle name="Normal 21 3 9 2 3" xfId="38760"/>
    <cellStyle name="Normal 21 3 9 3" xfId="17747"/>
    <cellStyle name="Normal 21 3 9 3 2" xfId="45761"/>
    <cellStyle name="Normal 21 3 9 4" xfId="31757"/>
    <cellStyle name="Normal 21 4" xfId="221"/>
    <cellStyle name="Normal 21 4 10" xfId="14279"/>
    <cellStyle name="Normal 21 4 10 2" xfId="42293"/>
    <cellStyle name="Normal 21 4 11" xfId="28289"/>
    <cellStyle name="Normal 21 4 2" xfId="346"/>
    <cellStyle name="Normal 21 4 2 2" xfId="637"/>
    <cellStyle name="Normal 21 4 2 2 2" xfId="1515"/>
    <cellStyle name="Normal 21 4 2 2 2 2" xfId="3283"/>
    <cellStyle name="Normal 21 4 2 2 2 2 2" xfId="6787"/>
    <cellStyle name="Normal 21 4 2 2 2 2 2 2" xfId="13794"/>
    <cellStyle name="Normal 21 4 2 2 2 2 2 2 2" xfId="27798"/>
    <cellStyle name="Normal 21 4 2 2 2 2 2 2 2 2" xfId="55812"/>
    <cellStyle name="Normal 21 4 2 2 2 2 2 2 3" xfId="41808"/>
    <cellStyle name="Normal 21 4 2 2 2 2 2 3" xfId="20795"/>
    <cellStyle name="Normal 21 4 2 2 2 2 2 3 2" xfId="48809"/>
    <cellStyle name="Normal 21 4 2 2 2 2 2 4" xfId="34805"/>
    <cellStyle name="Normal 21 4 2 2 2 2 3" xfId="10293"/>
    <cellStyle name="Normal 21 4 2 2 2 2 3 2" xfId="24297"/>
    <cellStyle name="Normal 21 4 2 2 2 2 3 2 2" xfId="52311"/>
    <cellStyle name="Normal 21 4 2 2 2 2 3 3" xfId="38307"/>
    <cellStyle name="Normal 21 4 2 2 2 2 4" xfId="17294"/>
    <cellStyle name="Normal 21 4 2 2 2 2 4 2" xfId="45308"/>
    <cellStyle name="Normal 21 4 2 2 2 2 5" xfId="31304"/>
    <cellStyle name="Normal 21 4 2 2 2 3" xfId="5035"/>
    <cellStyle name="Normal 21 4 2 2 2 3 2" xfId="12042"/>
    <cellStyle name="Normal 21 4 2 2 2 3 2 2" xfId="26046"/>
    <cellStyle name="Normal 21 4 2 2 2 3 2 2 2" xfId="54060"/>
    <cellStyle name="Normal 21 4 2 2 2 3 2 3" xfId="40056"/>
    <cellStyle name="Normal 21 4 2 2 2 3 3" xfId="19043"/>
    <cellStyle name="Normal 21 4 2 2 2 3 3 2" xfId="47057"/>
    <cellStyle name="Normal 21 4 2 2 2 3 4" xfId="33053"/>
    <cellStyle name="Normal 21 4 2 2 2 4" xfId="8541"/>
    <cellStyle name="Normal 21 4 2 2 2 4 2" xfId="22545"/>
    <cellStyle name="Normal 21 4 2 2 2 4 2 2" xfId="50559"/>
    <cellStyle name="Normal 21 4 2 2 2 4 3" xfId="36555"/>
    <cellStyle name="Normal 21 4 2 2 2 5" xfId="15542"/>
    <cellStyle name="Normal 21 4 2 2 2 5 2" xfId="43556"/>
    <cellStyle name="Normal 21 4 2 2 2 6" xfId="29552"/>
    <cellStyle name="Normal 21 4 2 2 3" xfId="2408"/>
    <cellStyle name="Normal 21 4 2 2 3 2" xfId="5912"/>
    <cellStyle name="Normal 21 4 2 2 3 2 2" xfId="12919"/>
    <cellStyle name="Normal 21 4 2 2 3 2 2 2" xfId="26923"/>
    <cellStyle name="Normal 21 4 2 2 3 2 2 2 2" xfId="54937"/>
    <cellStyle name="Normal 21 4 2 2 3 2 2 3" xfId="40933"/>
    <cellStyle name="Normal 21 4 2 2 3 2 3" xfId="19920"/>
    <cellStyle name="Normal 21 4 2 2 3 2 3 2" xfId="47934"/>
    <cellStyle name="Normal 21 4 2 2 3 2 4" xfId="33930"/>
    <cellStyle name="Normal 21 4 2 2 3 3" xfId="9418"/>
    <cellStyle name="Normal 21 4 2 2 3 3 2" xfId="23422"/>
    <cellStyle name="Normal 21 4 2 2 3 3 2 2" xfId="51436"/>
    <cellStyle name="Normal 21 4 2 2 3 3 3" xfId="37432"/>
    <cellStyle name="Normal 21 4 2 2 3 4" xfId="16419"/>
    <cellStyle name="Normal 21 4 2 2 3 4 2" xfId="44433"/>
    <cellStyle name="Normal 21 4 2 2 3 5" xfId="30429"/>
    <cellStyle name="Normal 21 4 2 2 4" xfId="4160"/>
    <cellStyle name="Normal 21 4 2 2 4 2" xfId="11167"/>
    <cellStyle name="Normal 21 4 2 2 4 2 2" xfId="25171"/>
    <cellStyle name="Normal 21 4 2 2 4 2 2 2" xfId="53185"/>
    <cellStyle name="Normal 21 4 2 2 4 2 3" xfId="39181"/>
    <cellStyle name="Normal 21 4 2 2 4 3" xfId="18168"/>
    <cellStyle name="Normal 21 4 2 2 4 3 2" xfId="46182"/>
    <cellStyle name="Normal 21 4 2 2 4 4" xfId="32178"/>
    <cellStyle name="Normal 21 4 2 2 5" xfId="7666"/>
    <cellStyle name="Normal 21 4 2 2 5 2" xfId="21670"/>
    <cellStyle name="Normal 21 4 2 2 5 2 2" xfId="49684"/>
    <cellStyle name="Normal 21 4 2 2 5 3" xfId="35680"/>
    <cellStyle name="Normal 21 4 2 2 6" xfId="14667"/>
    <cellStyle name="Normal 21 4 2 2 6 2" xfId="42681"/>
    <cellStyle name="Normal 21 4 2 2 7" xfId="28677"/>
    <cellStyle name="Normal 21 4 2 3" xfId="928"/>
    <cellStyle name="Normal 21 4 2 3 2" xfId="1806"/>
    <cellStyle name="Normal 21 4 2 3 2 2" xfId="3574"/>
    <cellStyle name="Normal 21 4 2 3 2 2 2" xfId="7078"/>
    <cellStyle name="Normal 21 4 2 3 2 2 2 2" xfId="14085"/>
    <cellStyle name="Normal 21 4 2 3 2 2 2 2 2" xfId="28089"/>
    <cellStyle name="Normal 21 4 2 3 2 2 2 2 2 2" xfId="56103"/>
    <cellStyle name="Normal 21 4 2 3 2 2 2 2 3" xfId="42099"/>
    <cellStyle name="Normal 21 4 2 3 2 2 2 3" xfId="21086"/>
    <cellStyle name="Normal 21 4 2 3 2 2 2 3 2" xfId="49100"/>
    <cellStyle name="Normal 21 4 2 3 2 2 2 4" xfId="35096"/>
    <cellStyle name="Normal 21 4 2 3 2 2 3" xfId="10584"/>
    <cellStyle name="Normal 21 4 2 3 2 2 3 2" xfId="24588"/>
    <cellStyle name="Normal 21 4 2 3 2 2 3 2 2" xfId="52602"/>
    <cellStyle name="Normal 21 4 2 3 2 2 3 3" xfId="38598"/>
    <cellStyle name="Normal 21 4 2 3 2 2 4" xfId="17585"/>
    <cellStyle name="Normal 21 4 2 3 2 2 4 2" xfId="45599"/>
    <cellStyle name="Normal 21 4 2 3 2 2 5" xfId="31595"/>
    <cellStyle name="Normal 21 4 2 3 2 3" xfId="5326"/>
    <cellStyle name="Normal 21 4 2 3 2 3 2" xfId="12333"/>
    <cellStyle name="Normal 21 4 2 3 2 3 2 2" xfId="26337"/>
    <cellStyle name="Normal 21 4 2 3 2 3 2 2 2" xfId="54351"/>
    <cellStyle name="Normal 21 4 2 3 2 3 2 3" xfId="40347"/>
    <cellStyle name="Normal 21 4 2 3 2 3 3" xfId="19334"/>
    <cellStyle name="Normal 21 4 2 3 2 3 3 2" xfId="47348"/>
    <cellStyle name="Normal 21 4 2 3 2 3 4" xfId="33344"/>
    <cellStyle name="Normal 21 4 2 3 2 4" xfId="8832"/>
    <cellStyle name="Normal 21 4 2 3 2 4 2" xfId="22836"/>
    <cellStyle name="Normal 21 4 2 3 2 4 2 2" xfId="50850"/>
    <cellStyle name="Normal 21 4 2 3 2 4 3" xfId="36846"/>
    <cellStyle name="Normal 21 4 2 3 2 5" xfId="15833"/>
    <cellStyle name="Normal 21 4 2 3 2 5 2" xfId="43847"/>
    <cellStyle name="Normal 21 4 2 3 2 6" xfId="29843"/>
    <cellStyle name="Normal 21 4 2 3 3" xfId="2699"/>
    <cellStyle name="Normal 21 4 2 3 3 2" xfId="6203"/>
    <cellStyle name="Normal 21 4 2 3 3 2 2" xfId="13210"/>
    <cellStyle name="Normal 21 4 2 3 3 2 2 2" xfId="27214"/>
    <cellStyle name="Normal 21 4 2 3 3 2 2 2 2" xfId="55228"/>
    <cellStyle name="Normal 21 4 2 3 3 2 2 3" xfId="41224"/>
    <cellStyle name="Normal 21 4 2 3 3 2 3" xfId="20211"/>
    <cellStyle name="Normal 21 4 2 3 3 2 3 2" xfId="48225"/>
    <cellStyle name="Normal 21 4 2 3 3 2 4" xfId="34221"/>
    <cellStyle name="Normal 21 4 2 3 3 3" xfId="9709"/>
    <cellStyle name="Normal 21 4 2 3 3 3 2" xfId="23713"/>
    <cellStyle name="Normal 21 4 2 3 3 3 2 2" xfId="51727"/>
    <cellStyle name="Normal 21 4 2 3 3 3 3" xfId="37723"/>
    <cellStyle name="Normal 21 4 2 3 3 4" xfId="16710"/>
    <cellStyle name="Normal 21 4 2 3 3 4 2" xfId="44724"/>
    <cellStyle name="Normal 21 4 2 3 3 5" xfId="30720"/>
    <cellStyle name="Normal 21 4 2 3 4" xfId="4451"/>
    <cellStyle name="Normal 21 4 2 3 4 2" xfId="11458"/>
    <cellStyle name="Normal 21 4 2 3 4 2 2" xfId="25462"/>
    <cellStyle name="Normal 21 4 2 3 4 2 2 2" xfId="53476"/>
    <cellStyle name="Normal 21 4 2 3 4 2 3" xfId="39472"/>
    <cellStyle name="Normal 21 4 2 3 4 3" xfId="18459"/>
    <cellStyle name="Normal 21 4 2 3 4 3 2" xfId="46473"/>
    <cellStyle name="Normal 21 4 2 3 4 4" xfId="32469"/>
    <cellStyle name="Normal 21 4 2 3 5" xfId="7957"/>
    <cellStyle name="Normal 21 4 2 3 5 2" xfId="21961"/>
    <cellStyle name="Normal 21 4 2 3 5 2 2" xfId="49975"/>
    <cellStyle name="Normal 21 4 2 3 5 3" xfId="35971"/>
    <cellStyle name="Normal 21 4 2 3 6" xfId="14958"/>
    <cellStyle name="Normal 21 4 2 3 6 2" xfId="42972"/>
    <cellStyle name="Normal 21 4 2 3 7" xfId="28968"/>
    <cellStyle name="Normal 21 4 2 4" xfId="1224"/>
    <cellStyle name="Normal 21 4 2 4 2" xfId="2992"/>
    <cellStyle name="Normal 21 4 2 4 2 2" xfId="6496"/>
    <cellStyle name="Normal 21 4 2 4 2 2 2" xfId="13503"/>
    <cellStyle name="Normal 21 4 2 4 2 2 2 2" xfId="27507"/>
    <cellStyle name="Normal 21 4 2 4 2 2 2 2 2" xfId="55521"/>
    <cellStyle name="Normal 21 4 2 4 2 2 2 3" xfId="41517"/>
    <cellStyle name="Normal 21 4 2 4 2 2 3" xfId="20504"/>
    <cellStyle name="Normal 21 4 2 4 2 2 3 2" xfId="48518"/>
    <cellStyle name="Normal 21 4 2 4 2 2 4" xfId="34514"/>
    <cellStyle name="Normal 21 4 2 4 2 3" xfId="10002"/>
    <cellStyle name="Normal 21 4 2 4 2 3 2" xfId="24006"/>
    <cellStyle name="Normal 21 4 2 4 2 3 2 2" xfId="52020"/>
    <cellStyle name="Normal 21 4 2 4 2 3 3" xfId="38016"/>
    <cellStyle name="Normal 21 4 2 4 2 4" xfId="17003"/>
    <cellStyle name="Normal 21 4 2 4 2 4 2" xfId="45017"/>
    <cellStyle name="Normal 21 4 2 4 2 5" xfId="31013"/>
    <cellStyle name="Normal 21 4 2 4 3" xfId="4744"/>
    <cellStyle name="Normal 21 4 2 4 3 2" xfId="11751"/>
    <cellStyle name="Normal 21 4 2 4 3 2 2" xfId="25755"/>
    <cellStyle name="Normal 21 4 2 4 3 2 2 2" xfId="53769"/>
    <cellStyle name="Normal 21 4 2 4 3 2 3" xfId="39765"/>
    <cellStyle name="Normal 21 4 2 4 3 3" xfId="18752"/>
    <cellStyle name="Normal 21 4 2 4 3 3 2" xfId="46766"/>
    <cellStyle name="Normal 21 4 2 4 3 4" xfId="32762"/>
    <cellStyle name="Normal 21 4 2 4 4" xfId="8250"/>
    <cellStyle name="Normal 21 4 2 4 4 2" xfId="22254"/>
    <cellStyle name="Normal 21 4 2 4 4 2 2" xfId="50268"/>
    <cellStyle name="Normal 21 4 2 4 4 3" xfId="36264"/>
    <cellStyle name="Normal 21 4 2 4 5" xfId="15251"/>
    <cellStyle name="Normal 21 4 2 4 5 2" xfId="43265"/>
    <cellStyle name="Normal 21 4 2 4 6" xfId="29261"/>
    <cellStyle name="Normal 21 4 2 5" xfId="2117"/>
    <cellStyle name="Normal 21 4 2 5 2" xfId="5621"/>
    <cellStyle name="Normal 21 4 2 5 2 2" xfId="12628"/>
    <cellStyle name="Normal 21 4 2 5 2 2 2" xfId="26632"/>
    <cellStyle name="Normal 21 4 2 5 2 2 2 2" xfId="54646"/>
    <cellStyle name="Normal 21 4 2 5 2 2 3" xfId="40642"/>
    <cellStyle name="Normal 21 4 2 5 2 3" xfId="19629"/>
    <cellStyle name="Normal 21 4 2 5 2 3 2" xfId="47643"/>
    <cellStyle name="Normal 21 4 2 5 2 4" xfId="33639"/>
    <cellStyle name="Normal 21 4 2 5 3" xfId="9127"/>
    <cellStyle name="Normal 21 4 2 5 3 2" xfId="23131"/>
    <cellStyle name="Normal 21 4 2 5 3 2 2" xfId="51145"/>
    <cellStyle name="Normal 21 4 2 5 3 3" xfId="37141"/>
    <cellStyle name="Normal 21 4 2 5 4" xfId="16128"/>
    <cellStyle name="Normal 21 4 2 5 4 2" xfId="44142"/>
    <cellStyle name="Normal 21 4 2 5 5" xfId="30138"/>
    <cellStyle name="Normal 21 4 2 6" xfId="3869"/>
    <cellStyle name="Normal 21 4 2 6 2" xfId="10876"/>
    <cellStyle name="Normal 21 4 2 6 2 2" xfId="24880"/>
    <cellStyle name="Normal 21 4 2 6 2 2 2" xfId="52894"/>
    <cellStyle name="Normal 21 4 2 6 2 3" xfId="38890"/>
    <cellStyle name="Normal 21 4 2 6 3" xfId="17877"/>
    <cellStyle name="Normal 21 4 2 6 3 2" xfId="45891"/>
    <cellStyle name="Normal 21 4 2 6 4" xfId="31887"/>
    <cellStyle name="Normal 21 4 2 7" xfId="7375"/>
    <cellStyle name="Normal 21 4 2 7 2" xfId="21379"/>
    <cellStyle name="Normal 21 4 2 7 2 2" xfId="49393"/>
    <cellStyle name="Normal 21 4 2 7 3" xfId="35389"/>
    <cellStyle name="Normal 21 4 2 8" xfId="14376"/>
    <cellStyle name="Normal 21 4 2 8 2" xfId="42390"/>
    <cellStyle name="Normal 21 4 2 9" xfId="28386"/>
    <cellStyle name="Normal 21 4 3" xfId="443"/>
    <cellStyle name="Normal 21 4 3 2" xfId="734"/>
    <cellStyle name="Normal 21 4 3 2 2" xfId="1612"/>
    <cellStyle name="Normal 21 4 3 2 2 2" xfId="3380"/>
    <cellStyle name="Normal 21 4 3 2 2 2 2" xfId="6884"/>
    <cellStyle name="Normal 21 4 3 2 2 2 2 2" xfId="13891"/>
    <cellStyle name="Normal 21 4 3 2 2 2 2 2 2" xfId="27895"/>
    <cellStyle name="Normal 21 4 3 2 2 2 2 2 2 2" xfId="55909"/>
    <cellStyle name="Normal 21 4 3 2 2 2 2 2 3" xfId="41905"/>
    <cellStyle name="Normal 21 4 3 2 2 2 2 3" xfId="20892"/>
    <cellStyle name="Normal 21 4 3 2 2 2 2 3 2" xfId="48906"/>
    <cellStyle name="Normal 21 4 3 2 2 2 2 4" xfId="34902"/>
    <cellStyle name="Normal 21 4 3 2 2 2 3" xfId="10390"/>
    <cellStyle name="Normal 21 4 3 2 2 2 3 2" xfId="24394"/>
    <cellStyle name="Normal 21 4 3 2 2 2 3 2 2" xfId="52408"/>
    <cellStyle name="Normal 21 4 3 2 2 2 3 3" xfId="38404"/>
    <cellStyle name="Normal 21 4 3 2 2 2 4" xfId="17391"/>
    <cellStyle name="Normal 21 4 3 2 2 2 4 2" xfId="45405"/>
    <cellStyle name="Normal 21 4 3 2 2 2 5" xfId="31401"/>
    <cellStyle name="Normal 21 4 3 2 2 3" xfId="5132"/>
    <cellStyle name="Normal 21 4 3 2 2 3 2" xfId="12139"/>
    <cellStyle name="Normal 21 4 3 2 2 3 2 2" xfId="26143"/>
    <cellStyle name="Normal 21 4 3 2 2 3 2 2 2" xfId="54157"/>
    <cellStyle name="Normal 21 4 3 2 2 3 2 3" xfId="40153"/>
    <cellStyle name="Normal 21 4 3 2 2 3 3" xfId="19140"/>
    <cellStyle name="Normal 21 4 3 2 2 3 3 2" xfId="47154"/>
    <cellStyle name="Normal 21 4 3 2 2 3 4" xfId="33150"/>
    <cellStyle name="Normal 21 4 3 2 2 4" xfId="8638"/>
    <cellStyle name="Normal 21 4 3 2 2 4 2" xfId="22642"/>
    <cellStyle name="Normal 21 4 3 2 2 4 2 2" xfId="50656"/>
    <cellStyle name="Normal 21 4 3 2 2 4 3" xfId="36652"/>
    <cellStyle name="Normal 21 4 3 2 2 5" xfId="15639"/>
    <cellStyle name="Normal 21 4 3 2 2 5 2" xfId="43653"/>
    <cellStyle name="Normal 21 4 3 2 2 6" xfId="29649"/>
    <cellStyle name="Normal 21 4 3 2 3" xfId="2505"/>
    <cellStyle name="Normal 21 4 3 2 3 2" xfId="6009"/>
    <cellStyle name="Normal 21 4 3 2 3 2 2" xfId="13016"/>
    <cellStyle name="Normal 21 4 3 2 3 2 2 2" xfId="27020"/>
    <cellStyle name="Normal 21 4 3 2 3 2 2 2 2" xfId="55034"/>
    <cellStyle name="Normal 21 4 3 2 3 2 2 3" xfId="41030"/>
    <cellStyle name="Normal 21 4 3 2 3 2 3" xfId="20017"/>
    <cellStyle name="Normal 21 4 3 2 3 2 3 2" xfId="48031"/>
    <cellStyle name="Normal 21 4 3 2 3 2 4" xfId="34027"/>
    <cellStyle name="Normal 21 4 3 2 3 3" xfId="9515"/>
    <cellStyle name="Normal 21 4 3 2 3 3 2" xfId="23519"/>
    <cellStyle name="Normal 21 4 3 2 3 3 2 2" xfId="51533"/>
    <cellStyle name="Normal 21 4 3 2 3 3 3" xfId="37529"/>
    <cellStyle name="Normal 21 4 3 2 3 4" xfId="16516"/>
    <cellStyle name="Normal 21 4 3 2 3 4 2" xfId="44530"/>
    <cellStyle name="Normal 21 4 3 2 3 5" xfId="30526"/>
    <cellStyle name="Normal 21 4 3 2 4" xfId="4257"/>
    <cellStyle name="Normal 21 4 3 2 4 2" xfId="11264"/>
    <cellStyle name="Normal 21 4 3 2 4 2 2" xfId="25268"/>
    <cellStyle name="Normal 21 4 3 2 4 2 2 2" xfId="53282"/>
    <cellStyle name="Normal 21 4 3 2 4 2 3" xfId="39278"/>
    <cellStyle name="Normal 21 4 3 2 4 3" xfId="18265"/>
    <cellStyle name="Normal 21 4 3 2 4 3 2" xfId="46279"/>
    <cellStyle name="Normal 21 4 3 2 4 4" xfId="32275"/>
    <cellStyle name="Normal 21 4 3 2 5" xfId="7763"/>
    <cellStyle name="Normal 21 4 3 2 5 2" xfId="21767"/>
    <cellStyle name="Normal 21 4 3 2 5 2 2" xfId="49781"/>
    <cellStyle name="Normal 21 4 3 2 5 3" xfId="35777"/>
    <cellStyle name="Normal 21 4 3 2 6" xfId="14764"/>
    <cellStyle name="Normal 21 4 3 2 6 2" xfId="42778"/>
    <cellStyle name="Normal 21 4 3 2 7" xfId="28774"/>
    <cellStyle name="Normal 21 4 3 3" xfId="1025"/>
    <cellStyle name="Normal 21 4 3 3 2" xfId="1903"/>
    <cellStyle name="Normal 21 4 3 3 2 2" xfId="3671"/>
    <cellStyle name="Normal 21 4 3 3 2 2 2" xfId="7175"/>
    <cellStyle name="Normal 21 4 3 3 2 2 2 2" xfId="14182"/>
    <cellStyle name="Normal 21 4 3 3 2 2 2 2 2" xfId="28186"/>
    <cellStyle name="Normal 21 4 3 3 2 2 2 2 2 2" xfId="56200"/>
    <cellStyle name="Normal 21 4 3 3 2 2 2 2 3" xfId="42196"/>
    <cellStyle name="Normal 21 4 3 3 2 2 2 3" xfId="21183"/>
    <cellStyle name="Normal 21 4 3 3 2 2 2 3 2" xfId="49197"/>
    <cellStyle name="Normal 21 4 3 3 2 2 2 4" xfId="35193"/>
    <cellStyle name="Normal 21 4 3 3 2 2 3" xfId="10681"/>
    <cellStyle name="Normal 21 4 3 3 2 2 3 2" xfId="24685"/>
    <cellStyle name="Normal 21 4 3 3 2 2 3 2 2" xfId="52699"/>
    <cellStyle name="Normal 21 4 3 3 2 2 3 3" xfId="38695"/>
    <cellStyle name="Normal 21 4 3 3 2 2 4" xfId="17682"/>
    <cellStyle name="Normal 21 4 3 3 2 2 4 2" xfId="45696"/>
    <cellStyle name="Normal 21 4 3 3 2 2 5" xfId="31692"/>
    <cellStyle name="Normal 21 4 3 3 2 3" xfId="5423"/>
    <cellStyle name="Normal 21 4 3 3 2 3 2" xfId="12430"/>
    <cellStyle name="Normal 21 4 3 3 2 3 2 2" xfId="26434"/>
    <cellStyle name="Normal 21 4 3 3 2 3 2 2 2" xfId="54448"/>
    <cellStyle name="Normal 21 4 3 3 2 3 2 3" xfId="40444"/>
    <cellStyle name="Normal 21 4 3 3 2 3 3" xfId="19431"/>
    <cellStyle name="Normal 21 4 3 3 2 3 3 2" xfId="47445"/>
    <cellStyle name="Normal 21 4 3 3 2 3 4" xfId="33441"/>
    <cellStyle name="Normal 21 4 3 3 2 4" xfId="8929"/>
    <cellStyle name="Normal 21 4 3 3 2 4 2" xfId="22933"/>
    <cellStyle name="Normal 21 4 3 3 2 4 2 2" xfId="50947"/>
    <cellStyle name="Normal 21 4 3 3 2 4 3" xfId="36943"/>
    <cellStyle name="Normal 21 4 3 3 2 5" xfId="15930"/>
    <cellStyle name="Normal 21 4 3 3 2 5 2" xfId="43944"/>
    <cellStyle name="Normal 21 4 3 3 2 6" xfId="29940"/>
    <cellStyle name="Normal 21 4 3 3 3" xfId="2796"/>
    <cellStyle name="Normal 21 4 3 3 3 2" xfId="6300"/>
    <cellStyle name="Normal 21 4 3 3 3 2 2" xfId="13307"/>
    <cellStyle name="Normal 21 4 3 3 3 2 2 2" xfId="27311"/>
    <cellStyle name="Normal 21 4 3 3 3 2 2 2 2" xfId="55325"/>
    <cellStyle name="Normal 21 4 3 3 3 2 2 3" xfId="41321"/>
    <cellStyle name="Normal 21 4 3 3 3 2 3" xfId="20308"/>
    <cellStyle name="Normal 21 4 3 3 3 2 3 2" xfId="48322"/>
    <cellStyle name="Normal 21 4 3 3 3 2 4" xfId="34318"/>
    <cellStyle name="Normal 21 4 3 3 3 3" xfId="9806"/>
    <cellStyle name="Normal 21 4 3 3 3 3 2" xfId="23810"/>
    <cellStyle name="Normal 21 4 3 3 3 3 2 2" xfId="51824"/>
    <cellStyle name="Normal 21 4 3 3 3 3 3" xfId="37820"/>
    <cellStyle name="Normal 21 4 3 3 3 4" xfId="16807"/>
    <cellStyle name="Normal 21 4 3 3 3 4 2" xfId="44821"/>
    <cellStyle name="Normal 21 4 3 3 3 5" xfId="30817"/>
    <cellStyle name="Normal 21 4 3 3 4" xfId="4548"/>
    <cellStyle name="Normal 21 4 3 3 4 2" xfId="11555"/>
    <cellStyle name="Normal 21 4 3 3 4 2 2" xfId="25559"/>
    <cellStyle name="Normal 21 4 3 3 4 2 2 2" xfId="53573"/>
    <cellStyle name="Normal 21 4 3 3 4 2 3" xfId="39569"/>
    <cellStyle name="Normal 21 4 3 3 4 3" xfId="18556"/>
    <cellStyle name="Normal 21 4 3 3 4 3 2" xfId="46570"/>
    <cellStyle name="Normal 21 4 3 3 4 4" xfId="32566"/>
    <cellStyle name="Normal 21 4 3 3 5" xfId="8054"/>
    <cellStyle name="Normal 21 4 3 3 5 2" xfId="22058"/>
    <cellStyle name="Normal 21 4 3 3 5 2 2" xfId="50072"/>
    <cellStyle name="Normal 21 4 3 3 5 3" xfId="36068"/>
    <cellStyle name="Normal 21 4 3 3 6" xfId="15055"/>
    <cellStyle name="Normal 21 4 3 3 6 2" xfId="43069"/>
    <cellStyle name="Normal 21 4 3 3 7" xfId="29065"/>
    <cellStyle name="Normal 21 4 3 4" xfId="1321"/>
    <cellStyle name="Normal 21 4 3 4 2" xfId="3089"/>
    <cellStyle name="Normal 21 4 3 4 2 2" xfId="6593"/>
    <cellStyle name="Normal 21 4 3 4 2 2 2" xfId="13600"/>
    <cellStyle name="Normal 21 4 3 4 2 2 2 2" xfId="27604"/>
    <cellStyle name="Normal 21 4 3 4 2 2 2 2 2" xfId="55618"/>
    <cellStyle name="Normal 21 4 3 4 2 2 2 3" xfId="41614"/>
    <cellStyle name="Normal 21 4 3 4 2 2 3" xfId="20601"/>
    <cellStyle name="Normal 21 4 3 4 2 2 3 2" xfId="48615"/>
    <cellStyle name="Normal 21 4 3 4 2 2 4" xfId="34611"/>
    <cellStyle name="Normal 21 4 3 4 2 3" xfId="10099"/>
    <cellStyle name="Normal 21 4 3 4 2 3 2" xfId="24103"/>
    <cellStyle name="Normal 21 4 3 4 2 3 2 2" xfId="52117"/>
    <cellStyle name="Normal 21 4 3 4 2 3 3" xfId="38113"/>
    <cellStyle name="Normal 21 4 3 4 2 4" xfId="17100"/>
    <cellStyle name="Normal 21 4 3 4 2 4 2" xfId="45114"/>
    <cellStyle name="Normal 21 4 3 4 2 5" xfId="31110"/>
    <cellStyle name="Normal 21 4 3 4 3" xfId="4841"/>
    <cellStyle name="Normal 21 4 3 4 3 2" xfId="11848"/>
    <cellStyle name="Normal 21 4 3 4 3 2 2" xfId="25852"/>
    <cellStyle name="Normal 21 4 3 4 3 2 2 2" xfId="53866"/>
    <cellStyle name="Normal 21 4 3 4 3 2 3" xfId="39862"/>
    <cellStyle name="Normal 21 4 3 4 3 3" xfId="18849"/>
    <cellStyle name="Normal 21 4 3 4 3 3 2" xfId="46863"/>
    <cellStyle name="Normal 21 4 3 4 3 4" xfId="32859"/>
    <cellStyle name="Normal 21 4 3 4 4" xfId="8347"/>
    <cellStyle name="Normal 21 4 3 4 4 2" xfId="22351"/>
    <cellStyle name="Normal 21 4 3 4 4 2 2" xfId="50365"/>
    <cellStyle name="Normal 21 4 3 4 4 3" xfId="36361"/>
    <cellStyle name="Normal 21 4 3 4 5" xfId="15348"/>
    <cellStyle name="Normal 21 4 3 4 5 2" xfId="43362"/>
    <cellStyle name="Normal 21 4 3 4 6" xfId="29358"/>
    <cellStyle name="Normal 21 4 3 5" xfId="2214"/>
    <cellStyle name="Normal 21 4 3 5 2" xfId="5718"/>
    <cellStyle name="Normal 21 4 3 5 2 2" xfId="12725"/>
    <cellStyle name="Normal 21 4 3 5 2 2 2" xfId="26729"/>
    <cellStyle name="Normal 21 4 3 5 2 2 2 2" xfId="54743"/>
    <cellStyle name="Normal 21 4 3 5 2 2 3" xfId="40739"/>
    <cellStyle name="Normal 21 4 3 5 2 3" xfId="19726"/>
    <cellStyle name="Normal 21 4 3 5 2 3 2" xfId="47740"/>
    <cellStyle name="Normal 21 4 3 5 2 4" xfId="33736"/>
    <cellStyle name="Normal 21 4 3 5 3" xfId="9224"/>
    <cellStyle name="Normal 21 4 3 5 3 2" xfId="23228"/>
    <cellStyle name="Normal 21 4 3 5 3 2 2" xfId="51242"/>
    <cellStyle name="Normal 21 4 3 5 3 3" xfId="37238"/>
    <cellStyle name="Normal 21 4 3 5 4" xfId="16225"/>
    <cellStyle name="Normal 21 4 3 5 4 2" xfId="44239"/>
    <cellStyle name="Normal 21 4 3 5 5" xfId="30235"/>
    <cellStyle name="Normal 21 4 3 6" xfId="3966"/>
    <cellStyle name="Normal 21 4 3 6 2" xfId="10973"/>
    <cellStyle name="Normal 21 4 3 6 2 2" xfId="24977"/>
    <cellStyle name="Normal 21 4 3 6 2 2 2" xfId="52991"/>
    <cellStyle name="Normal 21 4 3 6 2 3" xfId="38987"/>
    <cellStyle name="Normal 21 4 3 6 3" xfId="17974"/>
    <cellStyle name="Normal 21 4 3 6 3 2" xfId="45988"/>
    <cellStyle name="Normal 21 4 3 6 4" xfId="31984"/>
    <cellStyle name="Normal 21 4 3 7" xfId="7472"/>
    <cellStyle name="Normal 21 4 3 7 2" xfId="21476"/>
    <cellStyle name="Normal 21 4 3 7 2 2" xfId="49490"/>
    <cellStyle name="Normal 21 4 3 7 3" xfId="35486"/>
    <cellStyle name="Normal 21 4 3 8" xfId="14473"/>
    <cellStyle name="Normal 21 4 3 8 2" xfId="42487"/>
    <cellStyle name="Normal 21 4 3 9" xfId="28483"/>
    <cellStyle name="Normal 21 4 4" xfId="540"/>
    <cellStyle name="Normal 21 4 4 2" xfId="1418"/>
    <cellStyle name="Normal 21 4 4 2 2" xfId="3186"/>
    <cellStyle name="Normal 21 4 4 2 2 2" xfId="6690"/>
    <cellStyle name="Normal 21 4 4 2 2 2 2" xfId="13697"/>
    <cellStyle name="Normal 21 4 4 2 2 2 2 2" xfId="27701"/>
    <cellStyle name="Normal 21 4 4 2 2 2 2 2 2" xfId="55715"/>
    <cellStyle name="Normal 21 4 4 2 2 2 2 3" xfId="41711"/>
    <cellStyle name="Normal 21 4 4 2 2 2 3" xfId="20698"/>
    <cellStyle name="Normal 21 4 4 2 2 2 3 2" xfId="48712"/>
    <cellStyle name="Normal 21 4 4 2 2 2 4" xfId="34708"/>
    <cellStyle name="Normal 21 4 4 2 2 3" xfId="10196"/>
    <cellStyle name="Normal 21 4 4 2 2 3 2" xfId="24200"/>
    <cellStyle name="Normal 21 4 4 2 2 3 2 2" xfId="52214"/>
    <cellStyle name="Normal 21 4 4 2 2 3 3" xfId="38210"/>
    <cellStyle name="Normal 21 4 4 2 2 4" xfId="17197"/>
    <cellStyle name="Normal 21 4 4 2 2 4 2" xfId="45211"/>
    <cellStyle name="Normal 21 4 4 2 2 5" xfId="31207"/>
    <cellStyle name="Normal 21 4 4 2 3" xfId="4938"/>
    <cellStyle name="Normal 21 4 4 2 3 2" xfId="11945"/>
    <cellStyle name="Normal 21 4 4 2 3 2 2" xfId="25949"/>
    <cellStyle name="Normal 21 4 4 2 3 2 2 2" xfId="53963"/>
    <cellStyle name="Normal 21 4 4 2 3 2 3" xfId="39959"/>
    <cellStyle name="Normal 21 4 4 2 3 3" xfId="18946"/>
    <cellStyle name="Normal 21 4 4 2 3 3 2" xfId="46960"/>
    <cellStyle name="Normal 21 4 4 2 3 4" xfId="32956"/>
    <cellStyle name="Normal 21 4 4 2 4" xfId="8444"/>
    <cellStyle name="Normal 21 4 4 2 4 2" xfId="22448"/>
    <cellStyle name="Normal 21 4 4 2 4 2 2" xfId="50462"/>
    <cellStyle name="Normal 21 4 4 2 4 3" xfId="36458"/>
    <cellStyle name="Normal 21 4 4 2 5" xfId="15445"/>
    <cellStyle name="Normal 21 4 4 2 5 2" xfId="43459"/>
    <cellStyle name="Normal 21 4 4 2 6" xfId="29455"/>
    <cellStyle name="Normal 21 4 4 3" xfId="2311"/>
    <cellStyle name="Normal 21 4 4 3 2" xfId="5815"/>
    <cellStyle name="Normal 21 4 4 3 2 2" xfId="12822"/>
    <cellStyle name="Normal 21 4 4 3 2 2 2" xfId="26826"/>
    <cellStyle name="Normal 21 4 4 3 2 2 2 2" xfId="54840"/>
    <cellStyle name="Normal 21 4 4 3 2 2 3" xfId="40836"/>
    <cellStyle name="Normal 21 4 4 3 2 3" xfId="19823"/>
    <cellStyle name="Normal 21 4 4 3 2 3 2" xfId="47837"/>
    <cellStyle name="Normal 21 4 4 3 2 4" xfId="33833"/>
    <cellStyle name="Normal 21 4 4 3 3" xfId="9321"/>
    <cellStyle name="Normal 21 4 4 3 3 2" xfId="23325"/>
    <cellStyle name="Normal 21 4 4 3 3 2 2" xfId="51339"/>
    <cellStyle name="Normal 21 4 4 3 3 3" xfId="37335"/>
    <cellStyle name="Normal 21 4 4 3 4" xfId="16322"/>
    <cellStyle name="Normal 21 4 4 3 4 2" xfId="44336"/>
    <cellStyle name="Normal 21 4 4 3 5" xfId="30332"/>
    <cellStyle name="Normal 21 4 4 4" xfId="4063"/>
    <cellStyle name="Normal 21 4 4 4 2" xfId="11070"/>
    <cellStyle name="Normal 21 4 4 4 2 2" xfId="25074"/>
    <cellStyle name="Normal 21 4 4 4 2 2 2" xfId="53088"/>
    <cellStyle name="Normal 21 4 4 4 2 3" xfId="39084"/>
    <cellStyle name="Normal 21 4 4 4 3" xfId="18071"/>
    <cellStyle name="Normal 21 4 4 4 3 2" xfId="46085"/>
    <cellStyle name="Normal 21 4 4 4 4" xfId="32081"/>
    <cellStyle name="Normal 21 4 4 5" xfId="7569"/>
    <cellStyle name="Normal 21 4 4 5 2" xfId="21573"/>
    <cellStyle name="Normal 21 4 4 5 2 2" xfId="49587"/>
    <cellStyle name="Normal 21 4 4 5 3" xfId="35583"/>
    <cellStyle name="Normal 21 4 4 6" xfId="14570"/>
    <cellStyle name="Normal 21 4 4 6 2" xfId="42584"/>
    <cellStyle name="Normal 21 4 4 7" xfId="28580"/>
    <cellStyle name="Normal 21 4 5" xfId="831"/>
    <cellStyle name="Normal 21 4 5 2" xfId="1709"/>
    <cellStyle name="Normal 21 4 5 2 2" xfId="3477"/>
    <cellStyle name="Normal 21 4 5 2 2 2" xfId="6981"/>
    <cellStyle name="Normal 21 4 5 2 2 2 2" xfId="13988"/>
    <cellStyle name="Normal 21 4 5 2 2 2 2 2" xfId="27992"/>
    <cellStyle name="Normal 21 4 5 2 2 2 2 2 2" xfId="56006"/>
    <cellStyle name="Normal 21 4 5 2 2 2 2 3" xfId="42002"/>
    <cellStyle name="Normal 21 4 5 2 2 2 3" xfId="20989"/>
    <cellStyle name="Normal 21 4 5 2 2 2 3 2" xfId="49003"/>
    <cellStyle name="Normal 21 4 5 2 2 2 4" xfId="34999"/>
    <cellStyle name="Normal 21 4 5 2 2 3" xfId="10487"/>
    <cellStyle name="Normal 21 4 5 2 2 3 2" xfId="24491"/>
    <cellStyle name="Normal 21 4 5 2 2 3 2 2" xfId="52505"/>
    <cellStyle name="Normal 21 4 5 2 2 3 3" xfId="38501"/>
    <cellStyle name="Normal 21 4 5 2 2 4" xfId="17488"/>
    <cellStyle name="Normal 21 4 5 2 2 4 2" xfId="45502"/>
    <cellStyle name="Normal 21 4 5 2 2 5" xfId="31498"/>
    <cellStyle name="Normal 21 4 5 2 3" xfId="5229"/>
    <cellStyle name="Normal 21 4 5 2 3 2" xfId="12236"/>
    <cellStyle name="Normal 21 4 5 2 3 2 2" xfId="26240"/>
    <cellStyle name="Normal 21 4 5 2 3 2 2 2" xfId="54254"/>
    <cellStyle name="Normal 21 4 5 2 3 2 3" xfId="40250"/>
    <cellStyle name="Normal 21 4 5 2 3 3" xfId="19237"/>
    <cellStyle name="Normal 21 4 5 2 3 3 2" xfId="47251"/>
    <cellStyle name="Normal 21 4 5 2 3 4" xfId="33247"/>
    <cellStyle name="Normal 21 4 5 2 4" xfId="8735"/>
    <cellStyle name="Normal 21 4 5 2 4 2" xfId="22739"/>
    <cellStyle name="Normal 21 4 5 2 4 2 2" xfId="50753"/>
    <cellStyle name="Normal 21 4 5 2 4 3" xfId="36749"/>
    <cellStyle name="Normal 21 4 5 2 5" xfId="15736"/>
    <cellStyle name="Normal 21 4 5 2 5 2" xfId="43750"/>
    <cellStyle name="Normal 21 4 5 2 6" xfId="29746"/>
    <cellStyle name="Normal 21 4 5 3" xfId="2602"/>
    <cellStyle name="Normal 21 4 5 3 2" xfId="6106"/>
    <cellStyle name="Normal 21 4 5 3 2 2" xfId="13113"/>
    <cellStyle name="Normal 21 4 5 3 2 2 2" xfId="27117"/>
    <cellStyle name="Normal 21 4 5 3 2 2 2 2" xfId="55131"/>
    <cellStyle name="Normal 21 4 5 3 2 2 3" xfId="41127"/>
    <cellStyle name="Normal 21 4 5 3 2 3" xfId="20114"/>
    <cellStyle name="Normal 21 4 5 3 2 3 2" xfId="48128"/>
    <cellStyle name="Normal 21 4 5 3 2 4" xfId="34124"/>
    <cellStyle name="Normal 21 4 5 3 3" xfId="9612"/>
    <cellStyle name="Normal 21 4 5 3 3 2" xfId="23616"/>
    <cellStyle name="Normal 21 4 5 3 3 2 2" xfId="51630"/>
    <cellStyle name="Normal 21 4 5 3 3 3" xfId="37626"/>
    <cellStyle name="Normal 21 4 5 3 4" xfId="16613"/>
    <cellStyle name="Normal 21 4 5 3 4 2" xfId="44627"/>
    <cellStyle name="Normal 21 4 5 3 5" xfId="30623"/>
    <cellStyle name="Normal 21 4 5 4" xfId="4354"/>
    <cellStyle name="Normal 21 4 5 4 2" xfId="11361"/>
    <cellStyle name="Normal 21 4 5 4 2 2" xfId="25365"/>
    <cellStyle name="Normal 21 4 5 4 2 2 2" xfId="53379"/>
    <cellStyle name="Normal 21 4 5 4 2 3" xfId="39375"/>
    <cellStyle name="Normal 21 4 5 4 3" xfId="18362"/>
    <cellStyle name="Normal 21 4 5 4 3 2" xfId="46376"/>
    <cellStyle name="Normal 21 4 5 4 4" xfId="32372"/>
    <cellStyle name="Normal 21 4 5 5" xfId="7860"/>
    <cellStyle name="Normal 21 4 5 5 2" xfId="21864"/>
    <cellStyle name="Normal 21 4 5 5 2 2" xfId="49878"/>
    <cellStyle name="Normal 21 4 5 5 3" xfId="35874"/>
    <cellStyle name="Normal 21 4 5 6" xfId="14861"/>
    <cellStyle name="Normal 21 4 5 6 2" xfId="42875"/>
    <cellStyle name="Normal 21 4 5 7" xfId="28871"/>
    <cellStyle name="Normal 21 4 6" xfId="1127"/>
    <cellStyle name="Normal 21 4 6 2" xfId="2895"/>
    <cellStyle name="Normal 21 4 6 2 2" xfId="6399"/>
    <cellStyle name="Normal 21 4 6 2 2 2" xfId="13406"/>
    <cellStyle name="Normal 21 4 6 2 2 2 2" xfId="27410"/>
    <cellStyle name="Normal 21 4 6 2 2 2 2 2" xfId="55424"/>
    <cellStyle name="Normal 21 4 6 2 2 2 3" xfId="41420"/>
    <cellStyle name="Normal 21 4 6 2 2 3" xfId="20407"/>
    <cellStyle name="Normal 21 4 6 2 2 3 2" xfId="48421"/>
    <cellStyle name="Normal 21 4 6 2 2 4" xfId="34417"/>
    <cellStyle name="Normal 21 4 6 2 3" xfId="9905"/>
    <cellStyle name="Normal 21 4 6 2 3 2" xfId="23909"/>
    <cellStyle name="Normal 21 4 6 2 3 2 2" xfId="51923"/>
    <cellStyle name="Normal 21 4 6 2 3 3" xfId="37919"/>
    <cellStyle name="Normal 21 4 6 2 4" xfId="16906"/>
    <cellStyle name="Normal 21 4 6 2 4 2" xfId="44920"/>
    <cellStyle name="Normal 21 4 6 2 5" xfId="30916"/>
    <cellStyle name="Normal 21 4 6 3" xfId="4647"/>
    <cellStyle name="Normal 21 4 6 3 2" xfId="11654"/>
    <cellStyle name="Normal 21 4 6 3 2 2" xfId="25658"/>
    <cellStyle name="Normal 21 4 6 3 2 2 2" xfId="53672"/>
    <cellStyle name="Normal 21 4 6 3 2 3" xfId="39668"/>
    <cellStyle name="Normal 21 4 6 3 3" xfId="18655"/>
    <cellStyle name="Normal 21 4 6 3 3 2" xfId="46669"/>
    <cellStyle name="Normal 21 4 6 3 4" xfId="32665"/>
    <cellStyle name="Normal 21 4 6 4" xfId="8153"/>
    <cellStyle name="Normal 21 4 6 4 2" xfId="22157"/>
    <cellStyle name="Normal 21 4 6 4 2 2" xfId="50171"/>
    <cellStyle name="Normal 21 4 6 4 3" xfId="36167"/>
    <cellStyle name="Normal 21 4 6 5" xfId="15154"/>
    <cellStyle name="Normal 21 4 6 5 2" xfId="43168"/>
    <cellStyle name="Normal 21 4 6 6" xfId="29164"/>
    <cellStyle name="Normal 21 4 7" xfId="2016"/>
    <cellStyle name="Normal 21 4 7 2" xfId="5524"/>
    <cellStyle name="Normal 21 4 7 2 2" xfId="12531"/>
    <cellStyle name="Normal 21 4 7 2 2 2" xfId="26535"/>
    <cellStyle name="Normal 21 4 7 2 2 2 2" xfId="54549"/>
    <cellStyle name="Normal 21 4 7 2 2 3" xfId="40545"/>
    <cellStyle name="Normal 21 4 7 2 3" xfId="19532"/>
    <cellStyle name="Normal 21 4 7 2 3 2" xfId="47546"/>
    <cellStyle name="Normal 21 4 7 2 4" xfId="33542"/>
    <cellStyle name="Normal 21 4 7 3" xfId="9030"/>
    <cellStyle name="Normal 21 4 7 3 2" xfId="23034"/>
    <cellStyle name="Normal 21 4 7 3 2 2" xfId="51048"/>
    <cellStyle name="Normal 21 4 7 3 3" xfId="37044"/>
    <cellStyle name="Normal 21 4 7 4" xfId="16031"/>
    <cellStyle name="Normal 21 4 7 4 2" xfId="44045"/>
    <cellStyle name="Normal 21 4 7 5" xfId="30041"/>
    <cellStyle name="Normal 21 4 8" xfId="3772"/>
    <cellStyle name="Normal 21 4 8 2" xfId="10779"/>
    <cellStyle name="Normal 21 4 8 2 2" xfId="24783"/>
    <cellStyle name="Normal 21 4 8 2 2 2" xfId="52797"/>
    <cellStyle name="Normal 21 4 8 2 3" xfId="38793"/>
    <cellStyle name="Normal 21 4 8 3" xfId="17780"/>
    <cellStyle name="Normal 21 4 8 3 2" xfId="45794"/>
    <cellStyle name="Normal 21 4 8 4" xfId="31790"/>
    <cellStyle name="Normal 21 4 9" xfId="7278"/>
    <cellStyle name="Normal 21 4 9 2" xfId="21282"/>
    <cellStyle name="Normal 21 4 9 2 2" xfId="49296"/>
    <cellStyle name="Normal 21 4 9 3" xfId="35292"/>
    <cellStyle name="Normal 21 5" xfId="295"/>
    <cellStyle name="Normal 21 5 2" xfId="588"/>
    <cellStyle name="Normal 21 5 2 2" xfId="1466"/>
    <cellStyle name="Normal 21 5 2 2 2" xfId="3234"/>
    <cellStyle name="Normal 21 5 2 2 2 2" xfId="6738"/>
    <cellStyle name="Normal 21 5 2 2 2 2 2" xfId="13745"/>
    <cellStyle name="Normal 21 5 2 2 2 2 2 2" xfId="27749"/>
    <cellStyle name="Normal 21 5 2 2 2 2 2 2 2" xfId="55763"/>
    <cellStyle name="Normal 21 5 2 2 2 2 2 3" xfId="41759"/>
    <cellStyle name="Normal 21 5 2 2 2 2 3" xfId="20746"/>
    <cellStyle name="Normal 21 5 2 2 2 2 3 2" xfId="48760"/>
    <cellStyle name="Normal 21 5 2 2 2 2 4" xfId="34756"/>
    <cellStyle name="Normal 21 5 2 2 2 3" xfId="10244"/>
    <cellStyle name="Normal 21 5 2 2 2 3 2" xfId="24248"/>
    <cellStyle name="Normal 21 5 2 2 2 3 2 2" xfId="52262"/>
    <cellStyle name="Normal 21 5 2 2 2 3 3" xfId="38258"/>
    <cellStyle name="Normal 21 5 2 2 2 4" xfId="17245"/>
    <cellStyle name="Normal 21 5 2 2 2 4 2" xfId="45259"/>
    <cellStyle name="Normal 21 5 2 2 2 5" xfId="31255"/>
    <cellStyle name="Normal 21 5 2 2 3" xfId="4986"/>
    <cellStyle name="Normal 21 5 2 2 3 2" xfId="11993"/>
    <cellStyle name="Normal 21 5 2 2 3 2 2" xfId="25997"/>
    <cellStyle name="Normal 21 5 2 2 3 2 2 2" xfId="54011"/>
    <cellStyle name="Normal 21 5 2 2 3 2 3" xfId="40007"/>
    <cellStyle name="Normal 21 5 2 2 3 3" xfId="18994"/>
    <cellStyle name="Normal 21 5 2 2 3 3 2" xfId="47008"/>
    <cellStyle name="Normal 21 5 2 2 3 4" xfId="33004"/>
    <cellStyle name="Normal 21 5 2 2 4" xfId="8492"/>
    <cellStyle name="Normal 21 5 2 2 4 2" xfId="22496"/>
    <cellStyle name="Normal 21 5 2 2 4 2 2" xfId="50510"/>
    <cellStyle name="Normal 21 5 2 2 4 3" xfId="36506"/>
    <cellStyle name="Normal 21 5 2 2 5" xfId="15493"/>
    <cellStyle name="Normal 21 5 2 2 5 2" xfId="43507"/>
    <cellStyle name="Normal 21 5 2 2 6" xfId="29503"/>
    <cellStyle name="Normal 21 5 2 3" xfId="2359"/>
    <cellStyle name="Normal 21 5 2 3 2" xfId="5863"/>
    <cellStyle name="Normal 21 5 2 3 2 2" xfId="12870"/>
    <cellStyle name="Normal 21 5 2 3 2 2 2" xfId="26874"/>
    <cellStyle name="Normal 21 5 2 3 2 2 2 2" xfId="54888"/>
    <cellStyle name="Normal 21 5 2 3 2 2 3" xfId="40884"/>
    <cellStyle name="Normal 21 5 2 3 2 3" xfId="19871"/>
    <cellStyle name="Normal 21 5 2 3 2 3 2" xfId="47885"/>
    <cellStyle name="Normal 21 5 2 3 2 4" xfId="33881"/>
    <cellStyle name="Normal 21 5 2 3 3" xfId="9369"/>
    <cellStyle name="Normal 21 5 2 3 3 2" xfId="23373"/>
    <cellStyle name="Normal 21 5 2 3 3 2 2" xfId="51387"/>
    <cellStyle name="Normal 21 5 2 3 3 3" xfId="37383"/>
    <cellStyle name="Normal 21 5 2 3 4" xfId="16370"/>
    <cellStyle name="Normal 21 5 2 3 4 2" xfId="44384"/>
    <cellStyle name="Normal 21 5 2 3 5" xfId="30380"/>
    <cellStyle name="Normal 21 5 2 4" xfId="4111"/>
    <cellStyle name="Normal 21 5 2 4 2" xfId="11118"/>
    <cellStyle name="Normal 21 5 2 4 2 2" xfId="25122"/>
    <cellStyle name="Normal 21 5 2 4 2 2 2" xfId="53136"/>
    <cellStyle name="Normal 21 5 2 4 2 3" xfId="39132"/>
    <cellStyle name="Normal 21 5 2 4 3" xfId="18119"/>
    <cellStyle name="Normal 21 5 2 4 3 2" xfId="46133"/>
    <cellStyle name="Normal 21 5 2 4 4" xfId="32129"/>
    <cellStyle name="Normal 21 5 2 5" xfId="7617"/>
    <cellStyle name="Normal 21 5 2 5 2" xfId="21621"/>
    <cellStyle name="Normal 21 5 2 5 2 2" xfId="49635"/>
    <cellStyle name="Normal 21 5 2 5 3" xfId="35631"/>
    <cellStyle name="Normal 21 5 2 6" xfId="14618"/>
    <cellStyle name="Normal 21 5 2 6 2" xfId="42632"/>
    <cellStyle name="Normal 21 5 2 7" xfId="28628"/>
    <cellStyle name="Normal 21 5 3" xfId="879"/>
    <cellStyle name="Normal 21 5 3 2" xfId="1757"/>
    <cellStyle name="Normal 21 5 3 2 2" xfId="3525"/>
    <cellStyle name="Normal 21 5 3 2 2 2" xfId="7029"/>
    <cellStyle name="Normal 21 5 3 2 2 2 2" xfId="14036"/>
    <cellStyle name="Normal 21 5 3 2 2 2 2 2" xfId="28040"/>
    <cellStyle name="Normal 21 5 3 2 2 2 2 2 2" xfId="56054"/>
    <cellStyle name="Normal 21 5 3 2 2 2 2 3" xfId="42050"/>
    <cellStyle name="Normal 21 5 3 2 2 2 3" xfId="21037"/>
    <cellStyle name="Normal 21 5 3 2 2 2 3 2" xfId="49051"/>
    <cellStyle name="Normal 21 5 3 2 2 2 4" xfId="35047"/>
    <cellStyle name="Normal 21 5 3 2 2 3" xfId="10535"/>
    <cellStyle name="Normal 21 5 3 2 2 3 2" xfId="24539"/>
    <cellStyle name="Normal 21 5 3 2 2 3 2 2" xfId="52553"/>
    <cellStyle name="Normal 21 5 3 2 2 3 3" xfId="38549"/>
    <cellStyle name="Normal 21 5 3 2 2 4" xfId="17536"/>
    <cellStyle name="Normal 21 5 3 2 2 4 2" xfId="45550"/>
    <cellStyle name="Normal 21 5 3 2 2 5" xfId="31546"/>
    <cellStyle name="Normal 21 5 3 2 3" xfId="5277"/>
    <cellStyle name="Normal 21 5 3 2 3 2" xfId="12284"/>
    <cellStyle name="Normal 21 5 3 2 3 2 2" xfId="26288"/>
    <cellStyle name="Normal 21 5 3 2 3 2 2 2" xfId="54302"/>
    <cellStyle name="Normal 21 5 3 2 3 2 3" xfId="40298"/>
    <cellStyle name="Normal 21 5 3 2 3 3" xfId="19285"/>
    <cellStyle name="Normal 21 5 3 2 3 3 2" xfId="47299"/>
    <cellStyle name="Normal 21 5 3 2 3 4" xfId="33295"/>
    <cellStyle name="Normal 21 5 3 2 4" xfId="8783"/>
    <cellStyle name="Normal 21 5 3 2 4 2" xfId="22787"/>
    <cellStyle name="Normal 21 5 3 2 4 2 2" xfId="50801"/>
    <cellStyle name="Normal 21 5 3 2 4 3" xfId="36797"/>
    <cellStyle name="Normal 21 5 3 2 5" xfId="15784"/>
    <cellStyle name="Normal 21 5 3 2 5 2" xfId="43798"/>
    <cellStyle name="Normal 21 5 3 2 6" xfId="29794"/>
    <cellStyle name="Normal 21 5 3 3" xfId="2650"/>
    <cellStyle name="Normal 21 5 3 3 2" xfId="6154"/>
    <cellStyle name="Normal 21 5 3 3 2 2" xfId="13161"/>
    <cellStyle name="Normal 21 5 3 3 2 2 2" xfId="27165"/>
    <cellStyle name="Normal 21 5 3 3 2 2 2 2" xfId="55179"/>
    <cellStyle name="Normal 21 5 3 3 2 2 3" xfId="41175"/>
    <cellStyle name="Normal 21 5 3 3 2 3" xfId="20162"/>
    <cellStyle name="Normal 21 5 3 3 2 3 2" xfId="48176"/>
    <cellStyle name="Normal 21 5 3 3 2 4" xfId="34172"/>
    <cellStyle name="Normal 21 5 3 3 3" xfId="9660"/>
    <cellStyle name="Normal 21 5 3 3 3 2" xfId="23664"/>
    <cellStyle name="Normal 21 5 3 3 3 2 2" xfId="51678"/>
    <cellStyle name="Normal 21 5 3 3 3 3" xfId="37674"/>
    <cellStyle name="Normal 21 5 3 3 4" xfId="16661"/>
    <cellStyle name="Normal 21 5 3 3 4 2" xfId="44675"/>
    <cellStyle name="Normal 21 5 3 3 5" xfId="30671"/>
    <cellStyle name="Normal 21 5 3 4" xfId="4402"/>
    <cellStyle name="Normal 21 5 3 4 2" xfId="11409"/>
    <cellStyle name="Normal 21 5 3 4 2 2" xfId="25413"/>
    <cellStyle name="Normal 21 5 3 4 2 2 2" xfId="53427"/>
    <cellStyle name="Normal 21 5 3 4 2 3" xfId="39423"/>
    <cellStyle name="Normal 21 5 3 4 3" xfId="18410"/>
    <cellStyle name="Normal 21 5 3 4 3 2" xfId="46424"/>
    <cellStyle name="Normal 21 5 3 4 4" xfId="32420"/>
    <cellStyle name="Normal 21 5 3 5" xfId="7908"/>
    <cellStyle name="Normal 21 5 3 5 2" xfId="21912"/>
    <cellStyle name="Normal 21 5 3 5 2 2" xfId="49926"/>
    <cellStyle name="Normal 21 5 3 5 3" xfId="35922"/>
    <cellStyle name="Normal 21 5 3 6" xfId="14909"/>
    <cellStyle name="Normal 21 5 3 6 2" xfId="42923"/>
    <cellStyle name="Normal 21 5 3 7" xfId="28919"/>
    <cellStyle name="Normal 21 5 4" xfId="1175"/>
    <cellStyle name="Normal 21 5 4 2" xfId="2943"/>
    <cellStyle name="Normal 21 5 4 2 2" xfId="6447"/>
    <cellStyle name="Normal 21 5 4 2 2 2" xfId="13454"/>
    <cellStyle name="Normal 21 5 4 2 2 2 2" xfId="27458"/>
    <cellStyle name="Normal 21 5 4 2 2 2 2 2" xfId="55472"/>
    <cellStyle name="Normal 21 5 4 2 2 2 3" xfId="41468"/>
    <cellStyle name="Normal 21 5 4 2 2 3" xfId="20455"/>
    <cellStyle name="Normal 21 5 4 2 2 3 2" xfId="48469"/>
    <cellStyle name="Normal 21 5 4 2 2 4" xfId="34465"/>
    <cellStyle name="Normal 21 5 4 2 3" xfId="9953"/>
    <cellStyle name="Normal 21 5 4 2 3 2" xfId="23957"/>
    <cellStyle name="Normal 21 5 4 2 3 2 2" xfId="51971"/>
    <cellStyle name="Normal 21 5 4 2 3 3" xfId="37967"/>
    <cellStyle name="Normal 21 5 4 2 4" xfId="16954"/>
    <cellStyle name="Normal 21 5 4 2 4 2" xfId="44968"/>
    <cellStyle name="Normal 21 5 4 2 5" xfId="30964"/>
    <cellStyle name="Normal 21 5 4 3" xfId="4695"/>
    <cellStyle name="Normal 21 5 4 3 2" xfId="11702"/>
    <cellStyle name="Normal 21 5 4 3 2 2" xfId="25706"/>
    <cellStyle name="Normal 21 5 4 3 2 2 2" xfId="53720"/>
    <cellStyle name="Normal 21 5 4 3 2 3" xfId="39716"/>
    <cellStyle name="Normal 21 5 4 3 3" xfId="18703"/>
    <cellStyle name="Normal 21 5 4 3 3 2" xfId="46717"/>
    <cellStyle name="Normal 21 5 4 3 4" xfId="32713"/>
    <cellStyle name="Normal 21 5 4 4" xfId="8201"/>
    <cellStyle name="Normal 21 5 4 4 2" xfId="22205"/>
    <cellStyle name="Normal 21 5 4 4 2 2" xfId="50219"/>
    <cellStyle name="Normal 21 5 4 4 3" xfId="36215"/>
    <cellStyle name="Normal 21 5 4 5" xfId="15202"/>
    <cellStyle name="Normal 21 5 4 5 2" xfId="43216"/>
    <cellStyle name="Normal 21 5 4 6" xfId="29212"/>
    <cellStyle name="Normal 21 5 5" xfId="2068"/>
    <cellStyle name="Normal 21 5 5 2" xfId="5572"/>
    <cellStyle name="Normal 21 5 5 2 2" xfId="12579"/>
    <cellStyle name="Normal 21 5 5 2 2 2" xfId="26583"/>
    <cellStyle name="Normal 21 5 5 2 2 2 2" xfId="54597"/>
    <cellStyle name="Normal 21 5 5 2 2 3" xfId="40593"/>
    <cellStyle name="Normal 21 5 5 2 3" xfId="19580"/>
    <cellStyle name="Normal 21 5 5 2 3 2" xfId="47594"/>
    <cellStyle name="Normal 21 5 5 2 4" xfId="33590"/>
    <cellStyle name="Normal 21 5 5 3" xfId="9078"/>
    <cellStyle name="Normal 21 5 5 3 2" xfId="23082"/>
    <cellStyle name="Normal 21 5 5 3 2 2" xfId="51096"/>
    <cellStyle name="Normal 21 5 5 3 3" xfId="37092"/>
    <cellStyle name="Normal 21 5 5 4" xfId="16079"/>
    <cellStyle name="Normal 21 5 5 4 2" xfId="44093"/>
    <cellStyle name="Normal 21 5 5 5" xfId="30089"/>
    <cellStyle name="Normal 21 5 6" xfId="3820"/>
    <cellStyle name="Normal 21 5 6 2" xfId="10827"/>
    <cellStyle name="Normal 21 5 6 2 2" xfId="24831"/>
    <cellStyle name="Normal 21 5 6 2 2 2" xfId="52845"/>
    <cellStyle name="Normal 21 5 6 2 3" xfId="38841"/>
    <cellStyle name="Normal 21 5 6 3" xfId="17828"/>
    <cellStyle name="Normal 21 5 6 3 2" xfId="45842"/>
    <cellStyle name="Normal 21 5 6 4" xfId="31838"/>
    <cellStyle name="Normal 21 5 7" xfId="7326"/>
    <cellStyle name="Normal 21 5 7 2" xfId="21330"/>
    <cellStyle name="Normal 21 5 7 2 2" xfId="49344"/>
    <cellStyle name="Normal 21 5 7 3" xfId="35340"/>
    <cellStyle name="Normal 21 5 8" xfId="14327"/>
    <cellStyle name="Normal 21 5 8 2" xfId="42341"/>
    <cellStyle name="Normal 21 5 9" xfId="28337"/>
    <cellStyle name="Normal 21 6" xfId="394"/>
    <cellStyle name="Normal 21 6 2" xfId="685"/>
    <cellStyle name="Normal 21 6 2 2" xfId="1563"/>
    <cellStyle name="Normal 21 6 2 2 2" xfId="3331"/>
    <cellStyle name="Normal 21 6 2 2 2 2" xfId="6835"/>
    <cellStyle name="Normal 21 6 2 2 2 2 2" xfId="13842"/>
    <cellStyle name="Normal 21 6 2 2 2 2 2 2" xfId="27846"/>
    <cellStyle name="Normal 21 6 2 2 2 2 2 2 2" xfId="55860"/>
    <cellStyle name="Normal 21 6 2 2 2 2 2 3" xfId="41856"/>
    <cellStyle name="Normal 21 6 2 2 2 2 3" xfId="20843"/>
    <cellStyle name="Normal 21 6 2 2 2 2 3 2" xfId="48857"/>
    <cellStyle name="Normal 21 6 2 2 2 2 4" xfId="34853"/>
    <cellStyle name="Normal 21 6 2 2 2 3" xfId="10341"/>
    <cellStyle name="Normal 21 6 2 2 2 3 2" xfId="24345"/>
    <cellStyle name="Normal 21 6 2 2 2 3 2 2" xfId="52359"/>
    <cellStyle name="Normal 21 6 2 2 2 3 3" xfId="38355"/>
    <cellStyle name="Normal 21 6 2 2 2 4" xfId="17342"/>
    <cellStyle name="Normal 21 6 2 2 2 4 2" xfId="45356"/>
    <cellStyle name="Normal 21 6 2 2 2 5" xfId="31352"/>
    <cellStyle name="Normal 21 6 2 2 3" xfId="5083"/>
    <cellStyle name="Normal 21 6 2 2 3 2" xfId="12090"/>
    <cellStyle name="Normal 21 6 2 2 3 2 2" xfId="26094"/>
    <cellStyle name="Normal 21 6 2 2 3 2 2 2" xfId="54108"/>
    <cellStyle name="Normal 21 6 2 2 3 2 3" xfId="40104"/>
    <cellStyle name="Normal 21 6 2 2 3 3" xfId="19091"/>
    <cellStyle name="Normal 21 6 2 2 3 3 2" xfId="47105"/>
    <cellStyle name="Normal 21 6 2 2 3 4" xfId="33101"/>
    <cellStyle name="Normal 21 6 2 2 4" xfId="8589"/>
    <cellStyle name="Normal 21 6 2 2 4 2" xfId="22593"/>
    <cellStyle name="Normal 21 6 2 2 4 2 2" xfId="50607"/>
    <cellStyle name="Normal 21 6 2 2 4 3" xfId="36603"/>
    <cellStyle name="Normal 21 6 2 2 5" xfId="15590"/>
    <cellStyle name="Normal 21 6 2 2 5 2" xfId="43604"/>
    <cellStyle name="Normal 21 6 2 2 6" xfId="29600"/>
    <cellStyle name="Normal 21 6 2 3" xfId="2456"/>
    <cellStyle name="Normal 21 6 2 3 2" xfId="5960"/>
    <cellStyle name="Normal 21 6 2 3 2 2" xfId="12967"/>
    <cellStyle name="Normal 21 6 2 3 2 2 2" xfId="26971"/>
    <cellStyle name="Normal 21 6 2 3 2 2 2 2" xfId="54985"/>
    <cellStyle name="Normal 21 6 2 3 2 2 3" xfId="40981"/>
    <cellStyle name="Normal 21 6 2 3 2 3" xfId="19968"/>
    <cellStyle name="Normal 21 6 2 3 2 3 2" xfId="47982"/>
    <cellStyle name="Normal 21 6 2 3 2 4" xfId="33978"/>
    <cellStyle name="Normal 21 6 2 3 3" xfId="9466"/>
    <cellStyle name="Normal 21 6 2 3 3 2" xfId="23470"/>
    <cellStyle name="Normal 21 6 2 3 3 2 2" xfId="51484"/>
    <cellStyle name="Normal 21 6 2 3 3 3" xfId="37480"/>
    <cellStyle name="Normal 21 6 2 3 4" xfId="16467"/>
    <cellStyle name="Normal 21 6 2 3 4 2" xfId="44481"/>
    <cellStyle name="Normal 21 6 2 3 5" xfId="30477"/>
    <cellStyle name="Normal 21 6 2 4" xfId="4208"/>
    <cellStyle name="Normal 21 6 2 4 2" xfId="11215"/>
    <cellStyle name="Normal 21 6 2 4 2 2" xfId="25219"/>
    <cellStyle name="Normal 21 6 2 4 2 2 2" xfId="53233"/>
    <cellStyle name="Normal 21 6 2 4 2 3" xfId="39229"/>
    <cellStyle name="Normal 21 6 2 4 3" xfId="18216"/>
    <cellStyle name="Normal 21 6 2 4 3 2" xfId="46230"/>
    <cellStyle name="Normal 21 6 2 4 4" xfId="32226"/>
    <cellStyle name="Normal 21 6 2 5" xfId="7714"/>
    <cellStyle name="Normal 21 6 2 5 2" xfId="21718"/>
    <cellStyle name="Normal 21 6 2 5 2 2" xfId="49732"/>
    <cellStyle name="Normal 21 6 2 5 3" xfId="35728"/>
    <cellStyle name="Normal 21 6 2 6" xfId="14715"/>
    <cellStyle name="Normal 21 6 2 6 2" xfId="42729"/>
    <cellStyle name="Normal 21 6 2 7" xfId="28725"/>
    <cellStyle name="Normal 21 6 3" xfId="976"/>
    <cellStyle name="Normal 21 6 3 2" xfId="1854"/>
    <cellStyle name="Normal 21 6 3 2 2" xfId="3622"/>
    <cellStyle name="Normal 21 6 3 2 2 2" xfId="7126"/>
    <cellStyle name="Normal 21 6 3 2 2 2 2" xfId="14133"/>
    <cellStyle name="Normal 21 6 3 2 2 2 2 2" xfId="28137"/>
    <cellStyle name="Normal 21 6 3 2 2 2 2 2 2" xfId="56151"/>
    <cellStyle name="Normal 21 6 3 2 2 2 2 3" xfId="42147"/>
    <cellStyle name="Normal 21 6 3 2 2 2 3" xfId="21134"/>
    <cellStyle name="Normal 21 6 3 2 2 2 3 2" xfId="49148"/>
    <cellStyle name="Normal 21 6 3 2 2 2 4" xfId="35144"/>
    <cellStyle name="Normal 21 6 3 2 2 3" xfId="10632"/>
    <cellStyle name="Normal 21 6 3 2 2 3 2" xfId="24636"/>
    <cellStyle name="Normal 21 6 3 2 2 3 2 2" xfId="52650"/>
    <cellStyle name="Normal 21 6 3 2 2 3 3" xfId="38646"/>
    <cellStyle name="Normal 21 6 3 2 2 4" xfId="17633"/>
    <cellStyle name="Normal 21 6 3 2 2 4 2" xfId="45647"/>
    <cellStyle name="Normal 21 6 3 2 2 5" xfId="31643"/>
    <cellStyle name="Normal 21 6 3 2 3" xfId="5374"/>
    <cellStyle name="Normal 21 6 3 2 3 2" xfId="12381"/>
    <cellStyle name="Normal 21 6 3 2 3 2 2" xfId="26385"/>
    <cellStyle name="Normal 21 6 3 2 3 2 2 2" xfId="54399"/>
    <cellStyle name="Normal 21 6 3 2 3 2 3" xfId="40395"/>
    <cellStyle name="Normal 21 6 3 2 3 3" xfId="19382"/>
    <cellStyle name="Normal 21 6 3 2 3 3 2" xfId="47396"/>
    <cellStyle name="Normal 21 6 3 2 3 4" xfId="33392"/>
    <cellStyle name="Normal 21 6 3 2 4" xfId="8880"/>
    <cellStyle name="Normal 21 6 3 2 4 2" xfId="22884"/>
    <cellStyle name="Normal 21 6 3 2 4 2 2" xfId="50898"/>
    <cellStyle name="Normal 21 6 3 2 4 3" xfId="36894"/>
    <cellStyle name="Normal 21 6 3 2 5" xfId="15881"/>
    <cellStyle name="Normal 21 6 3 2 5 2" xfId="43895"/>
    <cellStyle name="Normal 21 6 3 2 6" xfId="29891"/>
    <cellStyle name="Normal 21 6 3 3" xfId="2747"/>
    <cellStyle name="Normal 21 6 3 3 2" xfId="6251"/>
    <cellStyle name="Normal 21 6 3 3 2 2" xfId="13258"/>
    <cellStyle name="Normal 21 6 3 3 2 2 2" xfId="27262"/>
    <cellStyle name="Normal 21 6 3 3 2 2 2 2" xfId="55276"/>
    <cellStyle name="Normal 21 6 3 3 2 2 3" xfId="41272"/>
    <cellStyle name="Normal 21 6 3 3 2 3" xfId="20259"/>
    <cellStyle name="Normal 21 6 3 3 2 3 2" xfId="48273"/>
    <cellStyle name="Normal 21 6 3 3 2 4" xfId="34269"/>
    <cellStyle name="Normal 21 6 3 3 3" xfId="9757"/>
    <cellStyle name="Normal 21 6 3 3 3 2" xfId="23761"/>
    <cellStyle name="Normal 21 6 3 3 3 2 2" xfId="51775"/>
    <cellStyle name="Normal 21 6 3 3 3 3" xfId="37771"/>
    <cellStyle name="Normal 21 6 3 3 4" xfId="16758"/>
    <cellStyle name="Normal 21 6 3 3 4 2" xfId="44772"/>
    <cellStyle name="Normal 21 6 3 3 5" xfId="30768"/>
    <cellStyle name="Normal 21 6 3 4" xfId="4499"/>
    <cellStyle name="Normal 21 6 3 4 2" xfId="11506"/>
    <cellStyle name="Normal 21 6 3 4 2 2" xfId="25510"/>
    <cellStyle name="Normal 21 6 3 4 2 2 2" xfId="53524"/>
    <cellStyle name="Normal 21 6 3 4 2 3" xfId="39520"/>
    <cellStyle name="Normal 21 6 3 4 3" xfId="18507"/>
    <cellStyle name="Normal 21 6 3 4 3 2" xfId="46521"/>
    <cellStyle name="Normal 21 6 3 4 4" xfId="32517"/>
    <cellStyle name="Normal 21 6 3 5" xfId="8005"/>
    <cellStyle name="Normal 21 6 3 5 2" xfId="22009"/>
    <cellStyle name="Normal 21 6 3 5 2 2" xfId="50023"/>
    <cellStyle name="Normal 21 6 3 5 3" xfId="36019"/>
    <cellStyle name="Normal 21 6 3 6" xfId="15006"/>
    <cellStyle name="Normal 21 6 3 6 2" xfId="43020"/>
    <cellStyle name="Normal 21 6 3 7" xfId="29016"/>
    <cellStyle name="Normal 21 6 4" xfId="1272"/>
    <cellStyle name="Normal 21 6 4 2" xfId="3040"/>
    <cellStyle name="Normal 21 6 4 2 2" xfId="6544"/>
    <cellStyle name="Normal 21 6 4 2 2 2" xfId="13551"/>
    <cellStyle name="Normal 21 6 4 2 2 2 2" xfId="27555"/>
    <cellStyle name="Normal 21 6 4 2 2 2 2 2" xfId="55569"/>
    <cellStyle name="Normal 21 6 4 2 2 2 3" xfId="41565"/>
    <cellStyle name="Normal 21 6 4 2 2 3" xfId="20552"/>
    <cellStyle name="Normal 21 6 4 2 2 3 2" xfId="48566"/>
    <cellStyle name="Normal 21 6 4 2 2 4" xfId="34562"/>
    <cellStyle name="Normal 21 6 4 2 3" xfId="10050"/>
    <cellStyle name="Normal 21 6 4 2 3 2" xfId="24054"/>
    <cellStyle name="Normal 21 6 4 2 3 2 2" xfId="52068"/>
    <cellStyle name="Normal 21 6 4 2 3 3" xfId="38064"/>
    <cellStyle name="Normal 21 6 4 2 4" xfId="17051"/>
    <cellStyle name="Normal 21 6 4 2 4 2" xfId="45065"/>
    <cellStyle name="Normal 21 6 4 2 5" xfId="31061"/>
    <cellStyle name="Normal 21 6 4 3" xfId="4792"/>
    <cellStyle name="Normal 21 6 4 3 2" xfId="11799"/>
    <cellStyle name="Normal 21 6 4 3 2 2" xfId="25803"/>
    <cellStyle name="Normal 21 6 4 3 2 2 2" xfId="53817"/>
    <cellStyle name="Normal 21 6 4 3 2 3" xfId="39813"/>
    <cellStyle name="Normal 21 6 4 3 3" xfId="18800"/>
    <cellStyle name="Normal 21 6 4 3 3 2" xfId="46814"/>
    <cellStyle name="Normal 21 6 4 3 4" xfId="32810"/>
    <cellStyle name="Normal 21 6 4 4" xfId="8298"/>
    <cellStyle name="Normal 21 6 4 4 2" xfId="22302"/>
    <cellStyle name="Normal 21 6 4 4 2 2" xfId="50316"/>
    <cellStyle name="Normal 21 6 4 4 3" xfId="36312"/>
    <cellStyle name="Normal 21 6 4 5" xfId="15299"/>
    <cellStyle name="Normal 21 6 4 5 2" xfId="43313"/>
    <cellStyle name="Normal 21 6 4 6" xfId="29309"/>
    <cellStyle name="Normal 21 6 5" xfId="2165"/>
    <cellStyle name="Normal 21 6 5 2" xfId="5669"/>
    <cellStyle name="Normal 21 6 5 2 2" xfId="12676"/>
    <cellStyle name="Normal 21 6 5 2 2 2" xfId="26680"/>
    <cellStyle name="Normal 21 6 5 2 2 2 2" xfId="54694"/>
    <cellStyle name="Normal 21 6 5 2 2 3" xfId="40690"/>
    <cellStyle name="Normal 21 6 5 2 3" xfId="19677"/>
    <cellStyle name="Normal 21 6 5 2 3 2" xfId="47691"/>
    <cellStyle name="Normal 21 6 5 2 4" xfId="33687"/>
    <cellStyle name="Normal 21 6 5 3" xfId="9175"/>
    <cellStyle name="Normal 21 6 5 3 2" xfId="23179"/>
    <cellStyle name="Normal 21 6 5 3 2 2" xfId="51193"/>
    <cellStyle name="Normal 21 6 5 3 3" xfId="37189"/>
    <cellStyle name="Normal 21 6 5 4" xfId="16176"/>
    <cellStyle name="Normal 21 6 5 4 2" xfId="44190"/>
    <cellStyle name="Normal 21 6 5 5" xfId="30186"/>
    <cellStyle name="Normal 21 6 6" xfId="3917"/>
    <cellStyle name="Normal 21 6 6 2" xfId="10924"/>
    <cellStyle name="Normal 21 6 6 2 2" xfId="24928"/>
    <cellStyle name="Normal 21 6 6 2 2 2" xfId="52942"/>
    <cellStyle name="Normal 21 6 6 2 3" xfId="38938"/>
    <cellStyle name="Normal 21 6 6 3" xfId="17925"/>
    <cellStyle name="Normal 21 6 6 3 2" xfId="45939"/>
    <cellStyle name="Normal 21 6 6 4" xfId="31935"/>
    <cellStyle name="Normal 21 6 7" xfId="7423"/>
    <cellStyle name="Normal 21 6 7 2" xfId="21427"/>
    <cellStyle name="Normal 21 6 7 2 2" xfId="49441"/>
    <cellStyle name="Normal 21 6 7 3" xfId="35437"/>
    <cellStyle name="Normal 21 6 8" xfId="14424"/>
    <cellStyle name="Normal 21 6 8 2" xfId="42438"/>
    <cellStyle name="Normal 21 6 9" xfId="28434"/>
    <cellStyle name="Normal 21 7" xfId="491"/>
    <cellStyle name="Normal 21 7 2" xfId="1369"/>
    <cellStyle name="Normal 21 7 2 2" xfId="3137"/>
    <cellStyle name="Normal 21 7 2 2 2" xfId="6641"/>
    <cellStyle name="Normal 21 7 2 2 2 2" xfId="13648"/>
    <cellStyle name="Normal 21 7 2 2 2 2 2" xfId="27652"/>
    <cellStyle name="Normal 21 7 2 2 2 2 2 2" xfId="55666"/>
    <cellStyle name="Normal 21 7 2 2 2 2 3" xfId="41662"/>
    <cellStyle name="Normal 21 7 2 2 2 3" xfId="20649"/>
    <cellStyle name="Normal 21 7 2 2 2 3 2" xfId="48663"/>
    <cellStyle name="Normal 21 7 2 2 2 4" xfId="34659"/>
    <cellStyle name="Normal 21 7 2 2 3" xfId="10147"/>
    <cellStyle name="Normal 21 7 2 2 3 2" xfId="24151"/>
    <cellStyle name="Normal 21 7 2 2 3 2 2" xfId="52165"/>
    <cellStyle name="Normal 21 7 2 2 3 3" xfId="38161"/>
    <cellStyle name="Normal 21 7 2 2 4" xfId="17148"/>
    <cellStyle name="Normal 21 7 2 2 4 2" xfId="45162"/>
    <cellStyle name="Normal 21 7 2 2 5" xfId="31158"/>
    <cellStyle name="Normal 21 7 2 3" xfId="4889"/>
    <cellStyle name="Normal 21 7 2 3 2" xfId="11896"/>
    <cellStyle name="Normal 21 7 2 3 2 2" xfId="25900"/>
    <cellStyle name="Normal 21 7 2 3 2 2 2" xfId="53914"/>
    <cellStyle name="Normal 21 7 2 3 2 3" xfId="39910"/>
    <cellStyle name="Normal 21 7 2 3 3" xfId="18897"/>
    <cellStyle name="Normal 21 7 2 3 3 2" xfId="46911"/>
    <cellStyle name="Normal 21 7 2 3 4" xfId="32907"/>
    <cellStyle name="Normal 21 7 2 4" xfId="8395"/>
    <cellStyle name="Normal 21 7 2 4 2" xfId="22399"/>
    <cellStyle name="Normal 21 7 2 4 2 2" xfId="50413"/>
    <cellStyle name="Normal 21 7 2 4 3" xfId="36409"/>
    <cellStyle name="Normal 21 7 2 5" xfId="15396"/>
    <cellStyle name="Normal 21 7 2 5 2" xfId="43410"/>
    <cellStyle name="Normal 21 7 2 6" xfId="29406"/>
    <cellStyle name="Normal 21 7 3" xfId="2262"/>
    <cellStyle name="Normal 21 7 3 2" xfId="5766"/>
    <cellStyle name="Normal 21 7 3 2 2" xfId="12773"/>
    <cellStyle name="Normal 21 7 3 2 2 2" xfId="26777"/>
    <cellStyle name="Normal 21 7 3 2 2 2 2" xfId="54791"/>
    <cellStyle name="Normal 21 7 3 2 2 3" xfId="40787"/>
    <cellStyle name="Normal 21 7 3 2 3" xfId="19774"/>
    <cellStyle name="Normal 21 7 3 2 3 2" xfId="47788"/>
    <cellStyle name="Normal 21 7 3 2 4" xfId="33784"/>
    <cellStyle name="Normal 21 7 3 3" xfId="9272"/>
    <cellStyle name="Normal 21 7 3 3 2" xfId="23276"/>
    <cellStyle name="Normal 21 7 3 3 2 2" xfId="51290"/>
    <cellStyle name="Normal 21 7 3 3 3" xfId="37286"/>
    <cellStyle name="Normal 21 7 3 4" xfId="16273"/>
    <cellStyle name="Normal 21 7 3 4 2" xfId="44287"/>
    <cellStyle name="Normal 21 7 3 5" xfId="30283"/>
    <cellStyle name="Normal 21 7 4" xfId="4014"/>
    <cellStyle name="Normal 21 7 4 2" xfId="11021"/>
    <cellStyle name="Normal 21 7 4 2 2" xfId="25025"/>
    <cellStyle name="Normal 21 7 4 2 2 2" xfId="53039"/>
    <cellStyle name="Normal 21 7 4 2 3" xfId="39035"/>
    <cellStyle name="Normal 21 7 4 3" xfId="18022"/>
    <cellStyle name="Normal 21 7 4 3 2" xfId="46036"/>
    <cellStyle name="Normal 21 7 4 4" xfId="32032"/>
    <cellStyle name="Normal 21 7 5" xfId="7520"/>
    <cellStyle name="Normal 21 7 5 2" xfId="21524"/>
    <cellStyle name="Normal 21 7 5 2 2" xfId="49538"/>
    <cellStyle name="Normal 21 7 5 3" xfId="35534"/>
    <cellStyle name="Normal 21 7 6" xfId="14521"/>
    <cellStyle name="Normal 21 7 6 2" xfId="42535"/>
    <cellStyle name="Normal 21 7 7" xfId="28531"/>
    <cellStyle name="Normal 21 8" xfId="782"/>
    <cellStyle name="Normal 21 8 2" xfId="1660"/>
    <cellStyle name="Normal 21 8 2 2" xfId="3428"/>
    <cellStyle name="Normal 21 8 2 2 2" xfId="6932"/>
    <cellStyle name="Normal 21 8 2 2 2 2" xfId="13939"/>
    <cellStyle name="Normal 21 8 2 2 2 2 2" xfId="27943"/>
    <cellStyle name="Normal 21 8 2 2 2 2 2 2" xfId="55957"/>
    <cellStyle name="Normal 21 8 2 2 2 2 3" xfId="41953"/>
    <cellStyle name="Normal 21 8 2 2 2 3" xfId="20940"/>
    <cellStyle name="Normal 21 8 2 2 2 3 2" xfId="48954"/>
    <cellStyle name="Normal 21 8 2 2 2 4" xfId="34950"/>
    <cellStyle name="Normal 21 8 2 2 3" xfId="10438"/>
    <cellStyle name="Normal 21 8 2 2 3 2" xfId="24442"/>
    <cellStyle name="Normal 21 8 2 2 3 2 2" xfId="52456"/>
    <cellStyle name="Normal 21 8 2 2 3 3" xfId="38452"/>
    <cellStyle name="Normal 21 8 2 2 4" xfId="17439"/>
    <cellStyle name="Normal 21 8 2 2 4 2" xfId="45453"/>
    <cellStyle name="Normal 21 8 2 2 5" xfId="31449"/>
    <cellStyle name="Normal 21 8 2 3" xfId="5180"/>
    <cellStyle name="Normal 21 8 2 3 2" xfId="12187"/>
    <cellStyle name="Normal 21 8 2 3 2 2" xfId="26191"/>
    <cellStyle name="Normal 21 8 2 3 2 2 2" xfId="54205"/>
    <cellStyle name="Normal 21 8 2 3 2 3" xfId="40201"/>
    <cellStyle name="Normal 21 8 2 3 3" xfId="19188"/>
    <cellStyle name="Normal 21 8 2 3 3 2" xfId="47202"/>
    <cellStyle name="Normal 21 8 2 3 4" xfId="33198"/>
    <cellStyle name="Normal 21 8 2 4" xfId="8686"/>
    <cellStyle name="Normal 21 8 2 4 2" xfId="22690"/>
    <cellStyle name="Normal 21 8 2 4 2 2" xfId="50704"/>
    <cellStyle name="Normal 21 8 2 4 3" xfId="36700"/>
    <cellStyle name="Normal 21 8 2 5" xfId="15687"/>
    <cellStyle name="Normal 21 8 2 5 2" xfId="43701"/>
    <cellStyle name="Normal 21 8 2 6" xfId="29697"/>
    <cellStyle name="Normal 21 8 3" xfId="2553"/>
    <cellStyle name="Normal 21 8 3 2" xfId="6057"/>
    <cellStyle name="Normal 21 8 3 2 2" xfId="13064"/>
    <cellStyle name="Normal 21 8 3 2 2 2" xfId="27068"/>
    <cellStyle name="Normal 21 8 3 2 2 2 2" xfId="55082"/>
    <cellStyle name="Normal 21 8 3 2 2 3" xfId="41078"/>
    <cellStyle name="Normal 21 8 3 2 3" xfId="20065"/>
    <cellStyle name="Normal 21 8 3 2 3 2" xfId="48079"/>
    <cellStyle name="Normal 21 8 3 2 4" xfId="34075"/>
    <cellStyle name="Normal 21 8 3 3" xfId="9563"/>
    <cellStyle name="Normal 21 8 3 3 2" xfId="23567"/>
    <cellStyle name="Normal 21 8 3 3 2 2" xfId="51581"/>
    <cellStyle name="Normal 21 8 3 3 3" xfId="37577"/>
    <cellStyle name="Normal 21 8 3 4" xfId="16564"/>
    <cellStyle name="Normal 21 8 3 4 2" xfId="44578"/>
    <cellStyle name="Normal 21 8 3 5" xfId="30574"/>
    <cellStyle name="Normal 21 8 4" xfId="4305"/>
    <cellStyle name="Normal 21 8 4 2" xfId="11312"/>
    <cellStyle name="Normal 21 8 4 2 2" xfId="25316"/>
    <cellStyle name="Normal 21 8 4 2 2 2" xfId="53330"/>
    <cellStyle name="Normal 21 8 4 2 3" xfId="39326"/>
    <cellStyle name="Normal 21 8 4 3" xfId="18313"/>
    <cellStyle name="Normal 21 8 4 3 2" xfId="46327"/>
    <cellStyle name="Normal 21 8 4 4" xfId="32323"/>
    <cellStyle name="Normal 21 8 5" xfId="7811"/>
    <cellStyle name="Normal 21 8 5 2" xfId="21815"/>
    <cellStyle name="Normal 21 8 5 2 2" xfId="49829"/>
    <cellStyle name="Normal 21 8 5 3" xfId="35825"/>
    <cellStyle name="Normal 21 8 6" xfId="14812"/>
    <cellStyle name="Normal 21 8 6 2" xfId="42826"/>
    <cellStyle name="Normal 21 8 7" xfId="28822"/>
    <cellStyle name="Normal 21 9" xfId="1078"/>
    <cellStyle name="Normal 21 9 2" xfId="2846"/>
    <cellStyle name="Normal 21 9 2 2" xfId="6350"/>
    <cellStyle name="Normal 21 9 2 2 2" xfId="13357"/>
    <cellStyle name="Normal 21 9 2 2 2 2" xfId="27361"/>
    <cellStyle name="Normal 21 9 2 2 2 2 2" xfId="55375"/>
    <cellStyle name="Normal 21 9 2 2 2 3" xfId="41371"/>
    <cellStyle name="Normal 21 9 2 2 3" xfId="20358"/>
    <cellStyle name="Normal 21 9 2 2 3 2" xfId="48372"/>
    <cellStyle name="Normal 21 9 2 2 4" xfId="34368"/>
    <cellStyle name="Normal 21 9 2 3" xfId="9856"/>
    <cellStyle name="Normal 21 9 2 3 2" xfId="23860"/>
    <cellStyle name="Normal 21 9 2 3 2 2" xfId="51874"/>
    <cellStyle name="Normal 21 9 2 3 3" xfId="37870"/>
    <cellStyle name="Normal 21 9 2 4" xfId="16857"/>
    <cellStyle name="Normal 21 9 2 4 2" xfId="44871"/>
    <cellStyle name="Normal 21 9 2 5" xfId="30867"/>
    <cellStyle name="Normal 21 9 3" xfId="4598"/>
    <cellStyle name="Normal 21 9 3 2" xfId="11605"/>
    <cellStyle name="Normal 21 9 3 2 2" xfId="25609"/>
    <cellStyle name="Normal 21 9 3 2 2 2" xfId="53623"/>
    <cellStyle name="Normal 21 9 3 2 3" xfId="39619"/>
    <cellStyle name="Normal 21 9 3 3" xfId="18606"/>
    <cellStyle name="Normal 21 9 3 3 2" xfId="46620"/>
    <cellStyle name="Normal 21 9 3 4" xfId="32616"/>
    <cellStyle name="Normal 21 9 4" xfId="8104"/>
    <cellStyle name="Normal 21 9 4 2" xfId="22108"/>
    <cellStyle name="Normal 21 9 4 2 2" xfId="50122"/>
    <cellStyle name="Normal 21 9 4 3" xfId="36118"/>
    <cellStyle name="Normal 21 9 5" xfId="15105"/>
    <cellStyle name="Normal 21 9 5 2" xfId="43119"/>
    <cellStyle name="Normal 21 9 6" xfId="29115"/>
    <cellStyle name="Normal 22" xfId="155"/>
    <cellStyle name="Normal 23" xfId="156"/>
    <cellStyle name="Normal 24" xfId="145"/>
    <cellStyle name="Normal 25" xfId="184"/>
    <cellStyle name="Normal 25 10" xfId="7247"/>
    <cellStyle name="Normal 25 10 2" xfId="21251"/>
    <cellStyle name="Normal 25 10 2 2" xfId="49265"/>
    <cellStyle name="Normal 25 10 3" xfId="35261"/>
    <cellStyle name="Normal 25 11" xfId="14248"/>
    <cellStyle name="Normal 25 11 2" xfId="42262"/>
    <cellStyle name="Normal 25 12" xfId="28258"/>
    <cellStyle name="Normal 25 2" xfId="239"/>
    <cellStyle name="Normal 25 2 10" xfId="14297"/>
    <cellStyle name="Normal 25 2 10 2" xfId="42311"/>
    <cellStyle name="Normal 25 2 11" xfId="28307"/>
    <cellStyle name="Normal 25 2 2" xfId="364"/>
    <cellStyle name="Normal 25 2 2 2" xfId="655"/>
    <cellStyle name="Normal 25 2 2 2 2" xfId="1533"/>
    <cellStyle name="Normal 25 2 2 2 2 2" xfId="3301"/>
    <cellStyle name="Normal 25 2 2 2 2 2 2" xfId="6805"/>
    <cellStyle name="Normal 25 2 2 2 2 2 2 2" xfId="13812"/>
    <cellStyle name="Normal 25 2 2 2 2 2 2 2 2" xfId="27816"/>
    <cellStyle name="Normal 25 2 2 2 2 2 2 2 2 2" xfId="55830"/>
    <cellStyle name="Normal 25 2 2 2 2 2 2 2 3" xfId="41826"/>
    <cellStyle name="Normal 25 2 2 2 2 2 2 3" xfId="20813"/>
    <cellStyle name="Normal 25 2 2 2 2 2 2 3 2" xfId="48827"/>
    <cellStyle name="Normal 25 2 2 2 2 2 2 4" xfId="34823"/>
    <cellStyle name="Normal 25 2 2 2 2 2 3" xfId="10311"/>
    <cellStyle name="Normal 25 2 2 2 2 2 3 2" xfId="24315"/>
    <cellStyle name="Normal 25 2 2 2 2 2 3 2 2" xfId="52329"/>
    <cellStyle name="Normal 25 2 2 2 2 2 3 3" xfId="38325"/>
    <cellStyle name="Normal 25 2 2 2 2 2 4" xfId="17312"/>
    <cellStyle name="Normal 25 2 2 2 2 2 4 2" xfId="45326"/>
    <cellStyle name="Normal 25 2 2 2 2 2 5" xfId="31322"/>
    <cellStyle name="Normal 25 2 2 2 2 3" xfId="5053"/>
    <cellStyle name="Normal 25 2 2 2 2 3 2" xfId="12060"/>
    <cellStyle name="Normal 25 2 2 2 2 3 2 2" xfId="26064"/>
    <cellStyle name="Normal 25 2 2 2 2 3 2 2 2" xfId="54078"/>
    <cellStyle name="Normal 25 2 2 2 2 3 2 3" xfId="40074"/>
    <cellStyle name="Normal 25 2 2 2 2 3 3" xfId="19061"/>
    <cellStyle name="Normal 25 2 2 2 2 3 3 2" xfId="47075"/>
    <cellStyle name="Normal 25 2 2 2 2 3 4" xfId="33071"/>
    <cellStyle name="Normal 25 2 2 2 2 4" xfId="8559"/>
    <cellStyle name="Normal 25 2 2 2 2 4 2" xfId="22563"/>
    <cellStyle name="Normal 25 2 2 2 2 4 2 2" xfId="50577"/>
    <cellStyle name="Normal 25 2 2 2 2 4 3" xfId="36573"/>
    <cellStyle name="Normal 25 2 2 2 2 5" xfId="15560"/>
    <cellStyle name="Normal 25 2 2 2 2 5 2" xfId="43574"/>
    <cellStyle name="Normal 25 2 2 2 2 6" xfId="29570"/>
    <cellStyle name="Normal 25 2 2 2 3" xfId="2426"/>
    <cellStyle name="Normal 25 2 2 2 3 2" xfId="5930"/>
    <cellStyle name="Normal 25 2 2 2 3 2 2" xfId="12937"/>
    <cellStyle name="Normal 25 2 2 2 3 2 2 2" xfId="26941"/>
    <cellStyle name="Normal 25 2 2 2 3 2 2 2 2" xfId="54955"/>
    <cellStyle name="Normal 25 2 2 2 3 2 2 3" xfId="40951"/>
    <cellStyle name="Normal 25 2 2 2 3 2 3" xfId="19938"/>
    <cellStyle name="Normal 25 2 2 2 3 2 3 2" xfId="47952"/>
    <cellStyle name="Normal 25 2 2 2 3 2 4" xfId="33948"/>
    <cellStyle name="Normal 25 2 2 2 3 3" xfId="9436"/>
    <cellStyle name="Normal 25 2 2 2 3 3 2" xfId="23440"/>
    <cellStyle name="Normal 25 2 2 2 3 3 2 2" xfId="51454"/>
    <cellStyle name="Normal 25 2 2 2 3 3 3" xfId="37450"/>
    <cellStyle name="Normal 25 2 2 2 3 4" xfId="16437"/>
    <cellStyle name="Normal 25 2 2 2 3 4 2" xfId="44451"/>
    <cellStyle name="Normal 25 2 2 2 3 5" xfId="30447"/>
    <cellStyle name="Normal 25 2 2 2 4" xfId="4178"/>
    <cellStyle name="Normal 25 2 2 2 4 2" xfId="11185"/>
    <cellStyle name="Normal 25 2 2 2 4 2 2" xfId="25189"/>
    <cellStyle name="Normal 25 2 2 2 4 2 2 2" xfId="53203"/>
    <cellStyle name="Normal 25 2 2 2 4 2 3" xfId="39199"/>
    <cellStyle name="Normal 25 2 2 2 4 3" xfId="18186"/>
    <cellStyle name="Normal 25 2 2 2 4 3 2" xfId="46200"/>
    <cellStyle name="Normal 25 2 2 2 4 4" xfId="32196"/>
    <cellStyle name="Normal 25 2 2 2 5" xfId="7684"/>
    <cellStyle name="Normal 25 2 2 2 5 2" xfId="21688"/>
    <cellStyle name="Normal 25 2 2 2 5 2 2" xfId="49702"/>
    <cellStyle name="Normal 25 2 2 2 5 3" xfId="35698"/>
    <cellStyle name="Normal 25 2 2 2 6" xfId="14685"/>
    <cellStyle name="Normal 25 2 2 2 6 2" xfId="42699"/>
    <cellStyle name="Normal 25 2 2 2 7" xfId="28695"/>
    <cellStyle name="Normal 25 2 2 3" xfId="946"/>
    <cellStyle name="Normal 25 2 2 3 2" xfId="1824"/>
    <cellStyle name="Normal 25 2 2 3 2 2" xfId="3592"/>
    <cellStyle name="Normal 25 2 2 3 2 2 2" xfId="7096"/>
    <cellStyle name="Normal 25 2 2 3 2 2 2 2" xfId="14103"/>
    <cellStyle name="Normal 25 2 2 3 2 2 2 2 2" xfId="28107"/>
    <cellStyle name="Normal 25 2 2 3 2 2 2 2 2 2" xfId="56121"/>
    <cellStyle name="Normal 25 2 2 3 2 2 2 2 3" xfId="42117"/>
    <cellStyle name="Normal 25 2 2 3 2 2 2 3" xfId="21104"/>
    <cellStyle name="Normal 25 2 2 3 2 2 2 3 2" xfId="49118"/>
    <cellStyle name="Normal 25 2 2 3 2 2 2 4" xfId="35114"/>
    <cellStyle name="Normal 25 2 2 3 2 2 3" xfId="10602"/>
    <cellStyle name="Normal 25 2 2 3 2 2 3 2" xfId="24606"/>
    <cellStyle name="Normal 25 2 2 3 2 2 3 2 2" xfId="52620"/>
    <cellStyle name="Normal 25 2 2 3 2 2 3 3" xfId="38616"/>
    <cellStyle name="Normal 25 2 2 3 2 2 4" xfId="17603"/>
    <cellStyle name="Normal 25 2 2 3 2 2 4 2" xfId="45617"/>
    <cellStyle name="Normal 25 2 2 3 2 2 5" xfId="31613"/>
    <cellStyle name="Normal 25 2 2 3 2 3" xfId="5344"/>
    <cellStyle name="Normal 25 2 2 3 2 3 2" xfId="12351"/>
    <cellStyle name="Normal 25 2 2 3 2 3 2 2" xfId="26355"/>
    <cellStyle name="Normal 25 2 2 3 2 3 2 2 2" xfId="54369"/>
    <cellStyle name="Normal 25 2 2 3 2 3 2 3" xfId="40365"/>
    <cellStyle name="Normal 25 2 2 3 2 3 3" xfId="19352"/>
    <cellStyle name="Normal 25 2 2 3 2 3 3 2" xfId="47366"/>
    <cellStyle name="Normal 25 2 2 3 2 3 4" xfId="33362"/>
    <cellStyle name="Normal 25 2 2 3 2 4" xfId="8850"/>
    <cellStyle name="Normal 25 2 2 3 2 4 2" xfId="22854"/>
    <cellStyle name="Normal 25 2 2 3 2 4 2 2" xfId="50868"/>
    <cellStyle name="Normal 25 2 2 3 2 4 3" xfId="36864"/>
    <cellStyle name="Normal 25 2 2 3 2 5" xfId="15851"/>
    <cellStyle name="Normal 25 2 2 3 2 5 2" xfId="43865"/>
    <cellStyle name="Normal 25 2 2 3 2 6" xfId="29861"/>
    <cellStyle name="Normal 25 2 2 3 3" xfId="2717"/>
    <cellStyle name="Normal 25 2 2 3 3 2" xfId="6221"/>
    <cellStyle name="Normal 25 2 2 3 3 2 2" xfId="13228"/>
    <cellStyle name="Normal 25 2 2 3 3 2 2 2" xfId="27232"/>
    <cellStyle name="Normal 25 2 2 3 3 2 2 2 2" xfId="55246"/>
    <cellStyle name="Normal 25 2 2 3 3 2 2 3" xfId="41242"/>
    <cellStyle name="Normal 25 2 2 3 3 2 3" xfId="20229"/>
    <cellStyle name="Normal 25 2 2 3 3 2 3 2" xfId="48243"/>
    <cellStyle name="Normal 25 2 2 3 3 2 4" xfId="34239"/>
    <cellStyle name="Normal 25 2 2 3 3 3" xfId="9727"/>
    <cellStyle name="Normal 25 2 2 3 3 3 2" xfId="23731"/>
    <cellStyle name="Normal 25 2 2 3 3 3 2 2" xfId="51745"/>
    <cellStyle name="Normal 25 2 2 3 3 3 3" xfId="37741"/>
    <cellStyle name="Normal 25 2 2 3 3 4" xfId="16728"/>
    <cellStyle name="Normal 25 2 2 3 3 4 2" xfId="44742"/>
    <cellStyle name="Normal 25 2 2 3 3 5" xfId="30738"/>
    <cellStyle name="Normal 25 2 2 3 4" xfId="4469"/>
    <cellStyle name="Normal 25 2 2 3 4 2" xfId="11476"/>
    <cellStyle name="Normal 25 2 2 3 4 2 2" xfId="25480"/>
    <cellStyle name="Normal 25 2 2 3 4 2 2 2" xfId="53494"/>
    <cellStyle name="Normal 25 2 2 3 4 2 3" xfId="39490"/>
    <cellStyle name="Normal 25 2 2 3 4 3" xfId="18477"/>
    <cellStyle name="Normal 25 2 2 3 4 3 2" xfId="46491"/>
    <cellStyle name="Normal 25 2 2 3 4 4" xfId="32487"/>
    <cellStyle name="Normal 25 2 2 3 5" xfId="7975"/>
    <cellStyle name="Normal 25 2 2 3 5 2" xfId="21979"/>
    <cellStyle name="Normal 25 2 2 3 5 2 2" xfId="49993"/>
    <cellStyle name="Normal 25 2 2 3 5 3" xfId="35989"/>
    <cellStyle name="Normal 25 2 2 3 6" xfId="14976"/>
    <cellStyle name="Normal 25 2 2 3 6 2" xfId="42990"/>
    <cellStyle name="Normal 25 2 2 3 7" xfId="28986"/>
    <cellStyle name="Normal 25 2 2 4" xfId="1242"/>
    <cellStyle name="Normal 25 2 2 4 2" xfId="3010"/>
    <cellStyle name="Normal 25 2 2 4 2 2" xfId="6514"/>
    <cellStyle name="Normal 25 2 2 4 2 2 2" xfId="13521"/>
    <cellStyle name="Normal 25 2 2 4 2 2 2 2" xfId="27525"/>
    <cellStyle name="Normal 25 2 2 4 2 2 2 2 2" xfId="55539"/>
    <cellStyle name="Normal 25 2 2 4 2 2 2 3" xfId="41535"/>
    <cellStyle name="Normal 25 2 2 4 2 2 3" xfId="20522"/>
    <cellStyle name="Normal 25 2 2 4 2 2 3 2" xfId="48536"/>
    <cellStyle name="Normal 25 2 2 4 2 2 4" xfId="34532"/>
    <cellStyle name="Normal 25 2 2 4 2 3" xfId="10020"/>
    <cellStyle name="Normal 25 2 2 4 2 3 2" xfId="24024"/>
    <cellStyle name="Normal 25 2 2 4 2 3 2 2" xfId="52038"/>
    <cellStyle name="Normal 25 2 2 4 2 3 3" xfId="38034"/>
    <cellStyle name="Normal 25 2 2 4 2 4" xfId="17021"/>
    <cellStyle name="Normal 25 2 2 4 2 4 2" xfId="45035"/>
    <cellStyle name="Normal 25 2 2 4 2 5" xfId="31031"/>
    <cellStyle name="Normal 25 2 2 4 3" xfId="4762"/>
    <cellStyle name="Normal 25 2 2 4 3 2" xfId="11769"/>
    <cellStyle name="Normal 25 2 2 4 3 2 2" xfId="25773"/>
    <cellStyle name="Normal 25 2 2 4 3 2 2 2" xfId="53787"/>
    <cellStyle name="Normal 25 2 2 4 3 2 3" xfId="39783"/>
    <cellStyle name="Normal 25 2 2 4 3 3" xfId="18770"/>
    <cellStyle name="Normal 25 2 2 4 3 3 2" xfId="46784"/>
    <cellStyle name="Normal 25 2 2 4 3 4" xfId="32780"/>
    <cellStyle name="Normal 25 2 2 4 4" xfId="8268"/>
    <cellStyle name="Normal 25 2 2 4 4 2" xfId="22272"/>
    <cellStyle name="Normal 25 2 2 4 4 2 2" xfId="50286"/>
    <cellStyle name="Normal 25 2 2 4 4 3" xfId="36282"/>
    <cellStyle name="Normal 25 2 2 4 5" xfId="15269"/>
    <cellStyle name="Normal 25 2 2 4 5 2" xfId="43283"/>
    <cellStyle name="Normal 25 2 2 4 6" xfId="29279"/>
    <cellStyle name="Normal 25 2 2 5" xfId="2135"/>
    <cellStyle name="Normal 25 2 2 5 2" xfId="5639"/>
    <cellStyle name="Normal 25 2 2 5 2 2" xfId="12646"/>
    <cellStyle name="Normal 25 2 2 5 2 2 2" xfId="26650"/>
    <cellStyle name="Normal 25 2 2 5 2 2 2 2" xfId="54664"/>
    <cellStyle name="Normal 25 2 2 5 2 2 3" xfId="40660"/>
    <cellStyle name="Normal 25 2 2 5 2 3" xfId="19647"/>
    <cellStyle name="Normal 25 2 2 5 2 3 2" xfId="47661"/>
    <cellStyle name="Normal 25 2 2 5 2 4" xfId="33657"/>
    <cellStyle name="Normal 25 2 2 5 3" xfId="9145"/>
    <cellStyle name="Normal 25 2 2 5 3 2" xfId="23149"/>
    <cellStyle name="Normal 25 2 2 5 3 2 2" xfId="51163"/>
    <cellStyle name="Normal 25 2 2 5 3 3" xfId="37159"/>
    <cellStyle name="Normal 25 2 2 5 4" xfId="16146"/>
    <cellStyle name="Normal 25 2 2 5 4 2" xfId="44160"/>
    <cellStyle name="Normal 25 2 2 5 5" xfId="30156"/>
    <cellStyle name="Normal 25 2 2 6" xfId="3887"/>
    <cellStyle name="Normal 25 2 2 6 2" xfId="10894"/>
    <cellStyle name="Normal 25 2 2 6 2 2" xfId="24898"/>
    <cellStyle name="Normal 25 2 2 6 2 2 2" xfId="52912"/>
    <cellStyle name="Normal 25 2 2 6 2 3" xfId="38908"/>
    <cellStyle name="Normal 25 2 2 6 3" xfId="17895"/>
    <cellStyle name="Normal 25 2 2 6 3 2" xfId="45909"/>
    <cellStyle name="Normal 25 2 2 6 4" xfId="31905"/>
    <cellStyle name="Normal 25 2 2 7" xfId="7393"/>
    <cellStyle name="Normal 25 2 2 7 2" xfId="21397"/>
    <cellStyle name="Normal 25 2 2 7 2 2" xfId="49411"/>
    <cellStyle name="Normal 25 2 2 7 3" xfId="35407"/>
    <cellStyle name="Normal 25 2 2 8" xfId="14394"/>
    <cellStyle name="Normal 25 2 2 8 2" xfId="42408"/>
    <cellStyle name="Normal 25 2 2 9" xfId="28404"/>
    <cellStyle name="Normal 25 2 3" xfId="461"/>
    <cellStyle name="Normal 25 2 3 2" xfId="752"/>
    <cellStyle name="Normal 25 2 3 2 2" xfId="1630"/>
    <cellStyle name="Normal 25 2 3 2 2 2" xfId="3398"/>
    <cellStyle name="Normal 25 2 3 2 2 2 2" xfId="6902"/>
    <cellStyle name="Normal 25 2 3 2 2 2 2 2" xfId="13909"/>
    <cellStyle name="Normal 25 2 3 2 2 2 2 2 2" xfId="27913"/>
    <cellStyle name="Normal 25 2 3 2 2 2 2 2 2 2" xfId="55927"/>
    <cellStyle name="Normal 25 2 3 2 2 2 2 2 3" xfId="41923"/>
    <cellStyle name="Normal 25 2 3 2 2 2 2 3" xfId="20910"/>
    <cellStyle name="Normal 25 2 3 2 2 2 2 3 2" xfId="48924"/>
    <cellStyle name="Normal 25 2 3 2 2 2 2 4" xfId="34920"/>
    <cellStyle name="Normal 25 2 3 2 2 2 3" xfId="10408"/>
    <cellStyle name="Normal 25 2 3 2 2 2 3 2" xfId="24412"/>
    <cellStyle name="Normal 25 2 3 2 2 2 3 2 2" xfId="52426"/>
    <cellStyle name="Normal 25 2 3 2 2 2 3 3" xfId="38422"/>
    <cellStyle name="Normal 25 2 3 2 2 2 4" xfId="17409"/>
    <cellStyle name="Normal 25 2 3 2 2 2 4 2" xfId="45423"/>
    <cellStyle name="Normal 25 2 3 2 2 2 5" xfId="31419"/>
    <cellStyle name="Normal 25 2 3 2 2 3" xfId="5150"/>
    <cellStyle name="Normal 25 2 3 2 2 3 2" xfId="12157"/>
    <cellStyle name="Normal 25 2 3 2 2 3 2 2" xfId="26161"/>
    <cellStyle name="Normal 25 2 3 2 2 3 2 2 2" xfId="54175"/>
    <cellStyle name="Normal 25 2 3 2 2 3 2 3" xfId="40171"/>
    <cellStyle name="Normal 25 2 3 2 2 3 3" xfId="19158"/>
    <cellStyle name="Normal 25 2 3 2 2 3 3 2" xfId="47172"/>
    <cellStyle name="Normal 25 2 3 2 2 3 4" xfId="33168"/>
    <cellStyle name="Normal 25 2 3 2 2 4" xfId="8656"/>
    <cellStyle name="Normal 25 2 3 2 2 4 2" xfId="22660"/>
    <cellStyle name="Normal 25 2 3 2 2 4 2 2" xfId="50674"/>
    <cellStyle name="Normal 25 2 3 2 2 4 3" xfId="36670"/>
    <cellStyle name="Normal 25 2 3 2 2 5" xfId="15657"/>
    <cellStyle name="Normal 25 2 3 2 2 5 2" xfId="43671"/>
    <cellStyle name="Normal 25 2 3 2 2 6" xfId="29667"/>
    <cellStyle name="Normal 25 2 3 2 3" xfId="2523"/>
    <cellStyle name="Normal 25 2 3 2 3 2" xfId="6027"/>
    <cellStyle name="Normal 25 2 3 2 3 2 2" xfId="13034"/>
    <cellStyle name="Normal 25 2 3 2 3 2 2 2" xfId="27038"/>
    <cellStyle name="Normal 25 2 3 2 3 2 2 2 2" xfId="55052"/>
    <cellStyle name="Normal 25 2 3 2 3 2 2 3" xfId="41048"/>
    <cellStyle name="Normal 25 2 3 2 3 2 3" xfId="20035"/>
    <cellStyle name="Normal 25 2 3 2 3 2 3 2" xfId="48049"/>
    <cellStyle name="Normal 25 2 3 2 3 2 4" xfId="34045"/>
    <cellStyle name="Normal 25 2 3 2 3 3" xfId="9533"/>
    <cellStyle name="Normal 25 2 3 2 3 3 2" xfId="23537"/>
    <cellStyle name="Normal 25 2 3 2 3 3 2 2" xfId="51551"/>
    <cellStyle name="Normal 25 2 3 2 3 3 3" xfId="37547"/>
    <cellStyle name="Normal 25 2 3 2 3 4" xfId="16534"/>
    <cellStyle name="Normal 25 2 3 2 3 4 2" xfId="44548"/>
    <cellStyle name="Normal 25 2 3 2 3 5" xfId="30544"/>
    <cellStyle name="Normal 25 2 3 2 4" xfId="4275"/>
    <cellStyle name="Normal 25 2 3 2 4 2" xfId="11282"/>
    <cellStyle name="Normal 25 2 3 2 4 2 2" xfId="25286"/>
    <cellStyle name="Normal 25 2 3 2 4 2 2 2" xfId="53300"/>
    <cellStyle name="Normal 25 2 3 2 4 2 3" xfId="39296"/>
    <cellStyle name="Normal 25 2 3 2 4 3" xfId="18283"/>
    <cellStyle name="Normal 25 2 3 2 4 3 2" xfId="46297"/>
    <cellStyle name="Normal 25 2 3 2 4 4" xfId="32293"/>
    <cellStyle name="Normal 25 2 3 2 5" xfId="7781"/>
    <cellStyle name="Normal 25 2 3 2 5 2" xfId="21785"/>
    <cellStyle name="Normal 25 2 3 2 5 2 2" xfId="49799"/>
    <cellStyle name="Normal 25 2 3 2 5 3" xfId="35795"/>
    <cellStyle name="Normal 25 2 3 2 6" xfId="14782"/>
    <cellStyle name="Normal 25 2 3 2 6 2" xfId="42796"/>
    <cellStyle name="Normal 25 2 3 2 7" xfId="28792"/>
    <cellStyle name="Normal 25 2 3 3" xfId="1043"/>
    <cellStyle name="Normal 25 2 3 3 2" xfId="1921"/>
    <cellStyle name="Normal 25 2 3 3 2 2" xfId="3689"/>
    <cellStyle name="Normal 25 2 3 3 2 2 2" xfId="7193"/>
    <cellStyle name="Normal 25 2 3 3 2 2 2 2" xfId="14200"/>
    <cellStyle name="Normal 25 2 3 3 2 2 2 2 2" xfId="28204"/>
    <cellStyle name="Normal 25 2 3 3 2 2 2 2 2 2" xfId="56218"/>
    <cellStyle name="Normal 25 2 3 3 2 2 2 2 3" xfId="42214"/>
    <cellStyle name="Normal 25 2 3 3 2 2 2 3" xfId="21201"/>
    <cellStyle name="Normal 25 2 3 3 2 2 2 3 2" xfId="49215"/>
    <cellStyle name="Normal 25 2 3 3 2 2 2 4" xfId="35211"/>
    <cellStyle name="Normal 25 2 3 3 2 2 3" xfId="10699"/>
    <cellStyle name="Normal 25 2 3 3 2 2 3 2" xfId="24703"/>
    <cellStyle name="Normal 25 2 3 3 2 2 3 2 2" xfId="52717"/>
    <cellStyle name="Normal 25 2 3 3 2 2 3 3" xfId="38713"/>
    <cellStyle name="Normal 25 2 3 3 2 2 4" xfId="17700"/>
    <cellStyle name="Normal 25 2 3 3 2 2 4 2" xfId="45714"/>
    <cellStyle name="Normal 25 2 3 3 2 2 5" xfId="31710"/>
    <cellStyle name="Normal 25 2 3 3 2 3" xfId="5441"/>
    <cellStyle name="Normal 25 2 3 3 2 3 2" xfId="12448"/>
    <cellStyle name="Normal 25 2 3 3 2 3 2 2" xfId="26452"/>
    <cellStyle name="Normal 25 2 3 3 2 3 2 2 2" xfId="54466"/>
    <cellStyle name="Normal 25 2 3 3 2 3 2 3" xfId="40462"/>
    <cellStyle name="Normal 25 2 3 3 2 3 3" xfId="19449"/>
    <cellStyle name="Normal 25 2 3 3 2 3 3 2" xfId="47463"/>
    <cellStyle name="Normal 25 2 3 3 2 3 4" xfId="33459"/>
    <cellStyle name="Normal 25 2 3 3 2 4" xfId="8947"/>
    <cellStyle name="Normal 25 2 3 3 2 4 2" xfId="22951"/>
    <cellStyle name="Normal 25 2 3 3 2 4 2 2" xfId="50965"/>
    <cellStyle name="Normal 25 2 3 3 2 4 3" xfId="36961"/>
    <cellStyle name="Normal 25 2 3 3 2 5" xfId="15948"/>
    <cellStyle name="Normal 25 2 3 3 2 5 2" xfId="43962"/>
    <cellStyle name="Normal 25 2 3 3 2 6" xfId="29958"/>
    <cellStyle name="Normal 25 2 3 3 3" xfId="2814"/>
    <cellStyle name="Normal 25 2 3 3 3 2" xfId="6318"/>
    <cellStyle name="Normal 25 2 3 3 3 2 2" xfId="13325"/>
    <cellStyle name="Normal 25 2 3 3 3 2 2 2" xfId="27329"/>
    <cellStyle name="Normal 25 2 3 3 3 2 2 2 2" xfId="55343"/>
    <cellStyle name="Normal 25 2 3 3 3 2 2 3" xfId="41339"/>
    <cellStyle name="Normal 25 2 3 3 3 2 3" xfId="20326"/>
    <cellStyle name="Normal 25 2 3 3 3 2 3 2" xfId="48340"/>
    <cellStyle name="Normal 25 2 3 3 3 2 4" xfId="34336"/>
    <cellStyle name="Normal 25 2 3 3 3 3" xfId="9824"/>
    <cellStyle name="Normal 25 2 3 3 3 3 2" xfId="23828"/>
    <cellStyle name="Normal 25 2 3 3 3 3 2 2" xfId="51842"/>
    <cellStyle name="Normal 25 2 3 3 3 3 3" xfId="37838"/>
    <cellStyle name="Normal 25 2 3 3 3 4" xfId="16825"/>
    <cellStyle name="Normal 25 2 3 3 3 4 2" xfId="44839"/>
    <cellStyle name="Normal 25 2 3 3 3 5" xfId="30835"/>
    <cellStyle name="Normal 25 2 3 3 4" xfId="4566"/>
    <cellStyle name="Normal 25 2 3 3 4 2" xfId="11573"/>
    <cellStyle name="Normal 25 2 3 3 4 2 2" xfId="25577"/>
    <cellStyle name="Normal 25 2 3 3 4 2 2 2" xfId="53591"/>
    <cellStyle name="Normal 25 2 3 3 4 2 3" xfId="39587"/>
    <cellStyle name="Normal 25 2 3 3 4 3" xfId="18574"/>
    <cellStyle name="Normal 25 2 3 3 4 3 2" xfId="46588"/>
    <cellStyle name="Normal 25 2 3 3 4 4" xfId="32584"/>
    <cellStyle name="Normal 25 2 3 3 5" xfId="8072"/>
    <cellStyle name="Normal 25 2 3 3 5 2" xfId="22076"/>
    <cellStyle name="Normal 25 2 3 3 5 2 2" xfId="50090"/>
    <cellStyle name="Normal 25 2 3 3 5 3" xfId="36086"/>
    <cellStyle name="Normal 25 2 3 3 6" xfId="15073"/>
    <cellStyle name="Normal 25 2 3 3 6 2" xfId="43087"/>
    <cellStyle name="Normal 25 2 3 3 7" xfId="29083"/>
    <cellStyle name="Normal 25 2 3 4" xfId="1339"/>
    <cellStyle name="Normal 25 2 3 4 2" xfId="3107"/>
    <cellStyle name="Normal 25 2 3 4 2 2" xfId="6611"/>
    <cellStyle name="Normal 25 2 3 4 2 2 2" xfId="13618"/>
    <cellStyle name="Normal 25 2 3 4 2 2 2 2" xfId="27622"/>
    <cellStyle name="Normal 25 2 3 4 2 2 2 2 2" xfId="55636"/>
    <cellStyle name="Normal 25 2 3 4 2 2 2 3" xfId="41632"/>
    <cellStyle name="Normal 25 2 3 4 2 2 3" xfId="20619"/>
    <cellStyle name="Normal 25 2 3 4 2 2 3 2" xfId="48633"/>
    <cellStyle name="Normal 25 2 3 4 2 2 4" xfId="34629"/>
    <cellStyle name="Normal 25 2 3 4 2 3" xfId="10117"/>
    <cellStyle name="Normal 25 2 3 4 2 3 2" xfId="24121"/>
    <cellStyle name="Normal 25 2 3 4 2 3 2 2" xfId="52135"/>
    <cellStyle name="Normal 25 2 3 4 2 3 3" xfId="38131"/>
    <cellStyle name="Normal 25 2 3 4 2 4" xfId="17118"/>
    <cellStyle name="Normal 25 2 3 4 2 4 2" xfId="45132"/>
    <cellStyle name="Normal 25 2 3 4 2 5" xfId="31128"/>
    <cellStyle name="Normal 25 2 3 4 3" xfId="4859"/>
    <cellStyle name="Normal 25 2 3 4 3 2" xfId="11866"/>
    <cellStyle name="Normal 25 2 3 4 3 2 2" xfId="25870"/>
    <cellStyle name="Normal 25 2 3 4 3 2 2 2" xfId="53884"/>
    <cellStyle name="Normal 25 2 3 4 3 2 3" xfId="39880"/>
    <cellStyle name="Normal 25 2 3 4 3 3" xfId="18867"/>
    <cellStyle name="Normal 25 2 3 4 3 3 2" xfId="46881"/>
    <cellStyle name="Normal 25 2 3 4 3 4" xfId="32877"/>
    <cellStyle name="Normal 25 2 3 4 4" xfId="8365"/>
    <cellStyle name="Normal 25 2 3 4 4 2" xfId="22369"/>
    <cellStyle name="Normal 25 2 3 4 4 2 2" xfId="50383"/>
    <cellStyle name="Normal 25 2 3 4 4 3" xfId="36379"/>
    <cellStyle name="Normal 25 2 3 4 5" xfId="15366"/>
    <cellStyle name="Normal 25 2 3 4 5 2" xfId="43380"/>
    <cellStyle name="Normal 25 2 3 4 6" xfId="29376"/>
    <cellStyle name="Normal 25 2 3 5" xfId="2232"/>
    <cellStyle name="Normal 25 2 3 5 2" xfId="5736"/>
    <cellStyle name="Normal 25 2 3 5 2 2" xfId="12743"/>
    <cellStyle name="Normal 25 2 3 5 2 2 2" xfId="26747"/>
    <cellStyle name="Normal 25 2 3 5 2 2 2 2" xfId="54761"/>
    <cellStyle name="Normal 25 2 3 5 2 2 3" xfId="40757"/>
    <cellStyle name="Normal 25 2 3 5 2 3" xfId="19744"/>
    <cellStyle name="Normal 25 2 3 5 2 3 2" xfId="47758"/>
    <cellStyle name="Normal 25 2 3 5 2 4" xfId="33754"/>
    <cellStyle name="Normal 25 2 3 5 3" xfId="9242"/>
    <cellStyle name="Normal 25 2 3 5 3 2" xfId="23246"/>
    <cellStyle name="Normal 25 2 3 5 3 2 2" xfId="51260"/>
    <cellStyle name="Normal 25 2 3 5 3 3" xfId="37256"/>
    <cellStyle name="Normal 25 2 3 5 4" xfId="16243"/>
    <cellStyle name="Normal 25 2 3 5 4 2" xfId="44257"/>
    <cellStyle name="Normal 25 2 3 5 5" xfId="30253"/>
    <cellStyle name="Normal 25 2 3 6" xfId="3984"/>
    <cellStyle name="Normal 25 2 3 6 2" xfId="10991"/>
    <cellStyle name="Normal 25 2 3 6 2 2" xfId="24995"/>
    <cellStyle name="Normal 25 2 3 6 2 2 2" xfId="53009"/>
    <cellStyle name="Normal 25 2 3 6 2 3" xfId="39005"/>
    <cellStyle name="Normal 25 2 3 6 3" xfId="17992"/>
    <cellStyle name="Normal 25 2 3 6 3 2" xfId="46006"/>
    <cellStyle name="Normal 25 2 3 6 4" xfId="32002"/>
    <cellStyle name="Normal 25 2 3 7" xfId="7490"/>
    <cellStyle name="Normal 25 2 3 7 2" xfId="21494"/>
    <cellStyle name="Normal 25 2 3 7 2 2" xfId="49508"/>
    <cellStyle name="Normal 25 2 3 7 3" xfId="35504"/>
    <cellStyle name="Normal 25 2 3 8" xfId="14491"/>
    <cellStyle name="Normal 25 2 3 8 2" xfId="42505"/>
    <cellStyle name="Normal 25 2 3 9" xfId="28501"/>
    <cellStyle name="Normal 25 2 4" xfId="558"/>
    <cellStyle name="Normal 25 2 4 2" xfId="1436"/>
    <cellStyle name="Normal 25 2 4 2 2" xfId="3204"/>
    <cellStyle name="Normal 25 2 4 2 2 2" xfId="6708"/>
    <cellStyle name="Normal 25 2 4 2 2 2 2" xfId="13715"/>
    <cellStyle name="Normal 25 2 4 2 2 2 2 2" xfId="27719"/>
    <cellStyle name="Normal 25 2 4 2 2 2 2 2 2" xfId="55733"/>
    <cellStyle name="Normal 25 2 4 2 2 2 2 3" xfId="41729"/>
    <cellStyle name="Normal 25 2 4 2 2 2 3" xfId="20716"/>
    <cellStyle name="Normal 25 2 4 2 2 2 3 2" xfId="48730"/>
    <cellStyle name="Normal 25 2 4 2 2 2 4" xfId="34726"/>
    <cellStyle name="Normal 25 2 4 2 2 3" xfId="10214"/>
    <cellStyle name="Normal 25 2 4 2 2 3 2" xfId="24218"/>
    <cellStyle name="Normal 25 2 4 2 2 3 2 2" xfId="52232"/>
    <cellStyle name="Normal 25 2 4 2 2 3 3" xfId="38228"/>
    <cellStyle name="Normal 25 2 4 2 2 4" xfId="17215"/>
    <cellStyle name="Normal 25 2 4 2 2 4 2" xfId="45229"/>
    <cellStyle name="Normal 25 2 4 2 2 5" xfId="31225"/>
    <cellStyle name="Normal 25 2 4 2 3" xfId="4956"/>
    <cellStyle name="Normal 25 2 4 2 3 2" xfId="11963"/>
    <cellStyle name="Normal 25 2 4 2 3 2 2" xfId="25967"/>
    <cellStyle name="Normal 25 2 4 2 3 2 2 2" xfId="53981"/>
    <cellStyle name="Normal 25 2 4 2 3 2 3" xfId="39977"/>
    <cellStyle name="Normal 25 2 4 2 3 3" xfId="18964"/>
    <cellStyle name="Normal 25 2 4 2 3 3 2" xfId="46978"/>
    <cellStyle name="Normal 25 2 4 2 3 4" xfId="32974"/>
    <cellStyle name="Normal 25 2 4 2 4" xfId="8462"/>
    <cellStyle name="Normal 25 2 4 2 4 2" xfId="22466"/>
    <cellStyle name="Normal 25 2 4 2 4 2 2" xfId="50480"/>
    <cellStyle name="Normal 25 2 4 2 4 3" xfId="36476"/>
    <cellStyle name="Normal 25 2 4 2 5" xfId="15463"/>
    <cellStyle name="Normal 25 2 4 2 5 2" xfId="43477"/>
    <cellStyle name="Normal 25 2 4 2 6" xfId="29473"/>
    <cellStyle name="Normal 25 2 4 3" xfId="2329"/>
    <cellStyle name="Normal 25 2 4 3 2" xfId="5833"/>
    <cellStyle name="Normal 25 2 4 3 2 2" xfId="12840"/>
    <cellStyle name="Normal 25 2 4 3 2 2 2" xfId="26844"/>
    <cellStyle name="Normal 25 2 4 3 2 2 2 2" xfId="54858"/>
    <cellStyle name="Normal 25 2 4 3 2 2 3" xfId="40854"/>
    <cellStyle name="Normal 25 2 4 3 2 3" xfId="19841"/>
    <cellStyle name="Normal 25 2 4 3 2 3 2" xfId="47855"/>
    <cellStyle name="Normal 25 2 4 3 2 4" xfId="33851"/>
    <cellStyle name="Normal 25 2 4 3 3" xfId="9339"/>
    <cellStyle name="Normal 25 2 4 3 3 2" xfId="23343"/>
    <cellStyle name="Normal 25 2 4 3 3 2 2" xfId="51357"/>
    <cellStyle name="Normal 25 2 4 3 3 3" xfId="37353"/>
    <cellStyle name="Normal 25 2 4 3 4" xfId="16340"/>
    <cellStyle name="Normal 25 2 4 3 4 2" xfId="44354"/>
    <cellStyle name="Normal 25 2 4 3 5" xfId="30350"/>
    <cellStyle name="Normal 25 2 4 4" xfId="4081"/>
    <cellStyle name="Normal 25 2 4 4 2" xfId="11088"/>
    <cellStyle name="Normal 25 2 4 4 2 2" xfId="25092"/>
    <cellStyle name="Normal 25 2 4 4 2 2 2" xfId="53106"/>
    <cellStyle name="Normal 25 2 4 4 2 3" xfId="39102"/>
    <cellStyle name="Normal 25 2 4 4 3" xfId="18089"/>
    <cellStyle name="Normal 25 2 4 4 3 2" xfId="46103"/>
    <cellStyle name="Normal 25 2 4 4 4" xfId="32099"/>
    <cellStyle name="Normal 25 2 4 5" xfId="7587"/>
    <cellStyle name="Normal 25 2 4 5 2" xfId="21591"/>
    <cellStyle name="Normal 25 2 4 5 2 2" xfId="49605"/>
    <cellStyle name="Normal 25 2 4 5 3" xfId="35601"/>
    <cellStyle name="Normal 25 2 4 6" xfId="14588"/>
    <cellStyle name="Normal 25 2 4 6 2" xfId="42602"/>
    <cellStyle name="Normal 25 2 4 7" xfId="28598"/>
    <cellStyle name="Normal 25 2 5" xfId="849"/>
    <cellStyle name="Normal 25 2 5 2" xfId="1727"/>
    <cellStyle name="Normal 25 2 5 2 2" xfId="3495"/>
    <cellStyle name="Normal 25 2 5 2 2 2" xfId="6999"/>
    <cellStyle name="Normal 25 2 5 2 2 2 2" xfId="14006"/>
    <cellStyle name="Normal 25 2 5 2 2 2 2 2" xfId="28010"/>
    <cellStyle name="Normal 25 2 5 2 2 2 2 2 2" xfId="56024"/>
    <cellStyle name="Normal 25 2 5 2 2 2 2 3" xfId="42020"/>
    <cellStyle name="Normal 25 2 5 2 2 2 3" xfId="21007"/>
    <cellStyle name="Normal 25 2 5 2 2 2 3 2" xfId="49021"/>
    <cellStyle name="Normal 25 2 5 2 2 2 4" xfId="35017"/>
    <cellStyle name="Normal 25 2 5 2 2 3" xfId="10505"/>
    <cellStyle name="Normal 25 2 5 2 2 3 2" xfId="24509"/>
    <cellStyle name="Normal 25 2 5 2 2 3 2 2" xfId="52523"/>
    <cellStyle name="Normal 25 2 5 2 2 3 3" xfId="38519"/>
    <cellStyle name="Normal 25 2 5 2 2 4" xfId="17506"/>
    <cellStyle name="Normal 25 2 5 2 2 4 2" xfId="45520"/>
    <cellStyle name="Normal 25 2 5 2 2 5" xfId="31516"/>
    <cellStyle name="Normal 25 2 5 2 3" xfId="5247"/>
    <cellStyle name="Normal 25 2 5 2 3 2" xfId="12254"/>
    <cellStyle name="Normal 25 2 5 2 3 2 2" xfId="26258"/>
    <cellStyle name="Normal 25 2 5 2 3 2 2 2" xfId="54272"/>
    <cellStyle name="Normal 25 2 5 2 3 2 3" xfId="40268"/>
    <cellStyle name="Normal 25 2 5 2 3 3" xfId="19255"/>
    <cellStyle name="Normal 25 2 5 2 3 3 2" xfId="47269"/>
    <cellStyle name="Normal 25 2 5 2 3 4" xfId="33265"/>
    <cellStyle name="Normal 25 2 5 2 4" xfId="8753"/>
    <cellStyle name="Normal 25 2 5 2 4 2" xfId="22757"/>
    <cellStyle name="Normal 25 2 5 2 4 2 2" xfId="50771"/>
    <cellStyle name="Normal 25 2 5 2 4 3" xfId="36767"/>
    <cellStyle name="Normal 25 2 5 2 5" xfId="15754"/>
    <cellStyle name="Normal 25 2 5 2 5 2" xfId="43768"/>
    <cellStyle name="Normal 25 2 5 2 6" xfId="29764"/>
    <cellStyle name="Normal 25 2 5 3" xfId="2620"/>
    <cellStyle name="Normal 25 2 5 3 2" xfId="6124"/>
    <cellStyle name="Normal 25 2 5 3 2 2" xfId="13131"/>
    <cellStyle name="Normal 25 2 5 3 2 2 2" xfId="27135"/>
    <cellStyle name="Normal 25 2 5 3 2 2 2 2" xfId="55149"/>
    <cellStyle name="Normal 25 2 5 3 2 2 3" xfId="41145"/>
    <cellStyle name="Normal 25 2 5 3 2 3" xfId="20132"/>
    <cellStyle name="Normal 25 2 5 3 2 3 2" xfId="48146"/>
    <cellStyle name="Normal 25 2 5 3 2 4" xfId="34142"/>
    <cellStyle name="Normal 25 2 5 3 3" xfId="9630"/>
    <cellStyle name="Normal 25 2 5 3 3 2" xfId="23634"/>
    <cellStyle name="Normal 25 2 5 3 3 2 2" xfId="51648"/>
    <cellStyle name="Normal 25 2 5 3 3 3" xfId="37644"/>
    <cellStyle name="Normal 25 2 5 3 4" xfId="16631"/>
    <cellStyle name="Normal 25 2 5 3 4 2" xfId="44645"/>
    <cellStyle name="Normal 25 2 5 3 5" xfId="30641"/>
    <cellStyle name="Normal 25 2 5 4" xfId="4372"/>
    <cellStyle name="Normal 25 2 5 4 2" xfId="11379"/>
    <cellStyle name="Normal 25 2 5 4 2 2" xfId="25383"/>
    <cellStyle name="Normal 25 2 5 4 2 2 2" xfId="53397"/>
    <cellStyle name="Normal 25 2 5 4 2 3" xfId="39393"/>
    <cellStyle name="Normal 25 2 5 4 3" xfId="18380"/>
    <cellStyle name="Normal 25 2 5 4 3 2" xfId="46394"/>
    <cellStyle name="Normal 25 2 5 4 4" xfId="32390"/>
    <cellStyle name="Normal 25 2 5 5" xfId="7878"/>
    <cellStyle name="Normal 25 2 5 5 2" xfId="21882"/>
    <cellStyle name="Normal 25 2 5 5 2 2" xfId="49896"/>
    <cellStyle name="Normal 25 2 5 5 3" xfId="35892"/>
    <cellStyle name="Normal 25 2 5 6" xfId="14879"/>
    <cellStyle name="Normal 25 2 5 6 2" xfId="42893"/>
    <cellStyle name="Normal 25 2 5 7" xfId="28889"/>
    <cellStyle name="Normal 25 2 6" xfId="1145"/>
    <cellStyle name="Normal 25 2 6 2" xfId="2913"/>
    <cellStyle name="Normal 25 2 6 2 2" xfId="6417"/>
    <cellStyle name="Normal 25 2 6 2 2 2" xfId="13424"/>
    <cellStyle name="Normal 25 2 6 2 2 2 2" xfId="27428"/>
    <cellStyle name="Normal 25 2 6 2 2 2 2 2" xfId="55442"/>
    <cellStyle name="Normal 25 2 6 2 2 2 3" xfId="41438"/>
    <cellStyle name="Normal 25 2 6 2 2 3" xfId="20425"/>
    <cellStyle name="Normal 25 2 6 2 2 3 2" xfId="48439"/>
    <cellStyle name="Normal 25 2 6 2 2 4" xfId="34435"/>
    <cellStyle name="Normal 25 2 6 2 3" xfId="9923"/>
    <cellStyle name="Normal 25 2 6 2 3 2" xfId="23927"/>
    <cellStyle name="Normal 25 2 6 2 3 2 2" xfId="51941"/>
    <cellStyle name="Normal 25 2 6 2 3 3" xfId="37937"/>
    <cellStyle name="Normal 25 2 6 2 4" xfId="16924"/>
    <cellStyle name="Normal 25 2 6 2 4 2" xfId="44938"/>
    <cellStyle name="Normal 25 2 6 2 5" xfId="30934"/>
    <cellStyle name="Normal 25 2 6 3" xfId="4665"/>
    <cellStyle name="Normal 25 2 6 3 2" xfId="11672"/>
    <cellStyle name="Normal 25 2 6 3 2 2" xfId="25676"/>
    <cellStyle name="Normal 25 2 6 3 2 2 2" xfId="53690"/>
    <cellStyle name="Normal 25 2 6 3 2 3" xfId="39686"/>
    <cellStyle name="Normal 25 2 6 3 3" xfId="18673"/>
    <cellStyle name="Normal 25 2 6 3 3 2" xfId="46687"/>
    <cellStyle name="Normal 25 2 6 3 4" xfId="32683"/>
    <cellStyle name="Normal 25 2 6 4" xfId="8171"/>
    <cellStyle name="Normal 25 2 6 4 2" xfId="22175"/>
    <cellStyle name="Normal 25 2 6 4 2 2" xfId="50189"/>
    <cellStyle name="Normal 25 2 6 4 3" xfId="36185"/>
    <cellStyle name="Normal 25 2 6 5" xfId="15172"/>
    <cellStyle name="Normal 25 2 6 5 2" xfId="43186"/>
    <cellStyle name="Normal 25 2 6 6" xfId="29182"/>
    <cellStyle name="Normal 25 2 7" xfId="2034"/>
    <cellStyle name="Normal 25 2 7 2" xfId="5542"/>
    <cellStyle name="Normal 25 2 7 2 2" xfId="12549"/>
    <cellStyle name="Normal 25 2 7 2 2 2" xfId="26553"/>
    <cellStyle name="Normal 25 2 7 2 2 2 2" xfId="54567"/>
    <cellStyle name="Normal 25 2 7 2 2 3" xfId="40563"/>
    <cellStyle name="Normal 25 2 7 2 3" xfId="19550"/>
    <cellStyle name="Normal 25 2 7 2 3 2" xfId="47564"/>
    <cellStyle name="Normal 25 2 7 2 4" xfId="33560"/>
    <cellStyle name="Normal 25 2 7 3" xfId="9048"/>
    <cellStyle name="Normal 25 2 7 3 2" xfId="23052"/>
    <cellStyle name="Normal 25 2 7 3 2 2" xfId="51066"/>
    <cellStyle name="Normal 25 2 7 3 3" xfId="37062"/>
    <cellStyle name="Normal 25 2 7 4" xfId="16049"/>
    <cellStyle name="Normal 25 2 7 4 2" xfId="44063"/>
    <cellStyle name="Normal 25 2 7 5" xfId="30059"/>
    <cellStyle name="Normal 25 2 8" xfId="3790"/>
    <cellStyle name="Normal 25 2 8 2" xfId="10797"/>
    <cellStyle name="Normal 25 2 8 2 2" xfId="24801"/>
    <cellStyle name="Normal 25 2 8 2 2 2" xfId="52815"/>
    <cellStyle name="Normal 25 2 8 2 3" xfId="38811"/>
    <cellStyle name="Normal 25 2 8 3" xfId="17798"/>
    <cellStyle name="Normal 25 2 8 3 2" xfId="45812"/>
    <cellStyle name="Normal 25 2 8 4" xfId="31808"/>
    <cellStyle name="Normal 25 2 9" xfId="7296"/>
    <cellStyle name="Normal 25 2 9 2" xfId="21300"/>
    <cellStyle name="Normal 25 2 9 2 2" xfId="49314"/>
    <cellStyle name="Normal 25 2 9 3" xfId="35310"/>
    <cellStyle name="Normal 25 3" xfId="313"/>
    <cellStyle name="Normal 25 3 2" xfId="606"/>
    <cellStyle name="Normal 25 3 2 2" xfId="1484"/>
    <cellStyle name="Normal 25 3 2 2 2" xfId="3252"/>
    <cellStyle name="Normal 25 3 2 2 2 2" xfId="6756"/>
    <cellStyle name="Normal 25 3 2 2 2 2 2" xfId="13763"/>
    <cellStyle name="Normal 25 3 2 2 2 2 2 2" xfId="27767"/>
    <cellStyle name="Normal 25 3 2 2 2 2 2 2 2" xfId="55781"/>
    <cellStyle name="Normal 25 3 2 2 2 2 2 3" xfId="41777"/>
    <cellStyle name="Normal 25 3 2 2 2 2 3" xfId="20764"/>
    <cellStyle name="Normal 25 3 2 2 2 2 3 2" xfId="48778"/>
    <cellStyle name="Normal 25 3 2 2 2 2 4" xfId="34774"/>
    <cellStyle name="Normal 25 3 2 2 2 3" xfId="10262"/>
    <cellStyle name="Normal 25 3 2 2 2 3 2" xfId="24266"/>
    <cellStyle name="Normal 25 3 2 2 2 3 2 2" xfId="52280"/>
    <cellStyle name="Normal 25 3 2 2 2 3 3" xfId="38276"/>
    <cellStyle name="Normal 25 3 2 2 2 4" xfId="17263"/>
    <cellStyle name="Normal 25 3 2 2 2 4 2" xfId="45277"/>
    <cellStyle name="Normal 25 3 2 2 2 5" xfId="31273"/>
    <cellStyle name="Normal 25 3 2 2 3" xfId="5004"/>
    <cellStyle name="Normal 25 3 2 2 3 2" xfId="12011"/>
    <cellStyle name="Normal 25 3 2 2 3 2 2" xfId="26015"/>
    <cellStyle name="Normal 25 3 2 2 3 2 2 2" xfId="54029"/>
    <cellStyle name="Normal 25 3 2 2 3 2 3" xfId="40025"/>
    <cellStyle name="Normal 25 3 2 2 3 3" xfId="19012"/>
    <cellStyle name="Normal 25 3 2 2 3 3 2" xfId="47026"/>
    <cellStyle name="Normal 25 3 2 2 3 4" xfId="33022"/>
    <cellStyle name="Normal 25 3 2 2 4" xfId="8510"/>
    <cellStyle name="Normal 25 3 2 2 4 2" xfId="22514"/>
    <cellStyle name="Normal 25 3 2 2 4 2 2" xfId="50528"/>
    <cellStyle name="Normal 25 3 2 2 4 3" xfId="36524"/>
    <cellStyle name="Normal 25 3 2 2 5" xfId="15511"/>
    <cellStyle name="Normal 25 3 2 2 5 2" xfId="43525"/>
    <cellStyle name="Normal 25 3 2 2 6" xfId="29521"/>
    <cellStyle name="Normal 25 3 2 3" xfId="2377"/>
    <cellStyle name="Normal 25 3 2 3 2" xfId="5881"/>
    <cellStyle name="Normal 25 3 2 3 2 2" xfId="12888"/>
    <cellStyle name="Normal 25 3 2 3 2 2 2" xfId="26892"/>
    <cellStyle name="Normal 25 3 2 3 2 2 2 2" xfId="54906"/>
    <cellStyle name="Normal 25 3 2 3 2 2 3" xfId="40902"/>
    <cellStyle name="Normal 25 3 2 3 2 3" xfId="19889"/>
    <cellStyle name="Normal 25 3 2 3 2 3 2" xfId="47903"/>
    <cellStyle name="Normal 25 3 2 3 2 4" xfId="33899"/>
    <cellStyle name="Normal 25 3 2 3 3" xfId="9387"/>
    <cellStyle name="Normal 25 3 2 3 3 2" xfId="23391"/>
    <cellStyle name="Normal 25 3 2 3 3 2 2" xfId="51405"/>
    <cellStyle name="Normal 25 3 2 3 3 3" xfId="37401"/>
    <cellStyle name="Normal 25 3 2 3 4" xfId="16388"/>
    <cellStyle name="Normal 25 3 2 3 4 2" xfId="44402"/>
    <cellStyle name="Normal 25 3 2 3 5" xfId="30398"/>
    <cellStyle name="Normal 25 3 2 4" xfId="4129"/>
    <cellStyle name="Normal 25 3 2 4 2" xfId="11136"/>
    <cellStyle name="Normal 25 3 2 4 2 2" xfId="25140"/>
    <cellStyle name="Normal 25 3 2 4 2 2 2" xfId="53154"/>
    <cellStyle name="Normal 25 3 2 4 2 3" xfId="39150"/>
    <cellStyle name="Normal 25 3 2 4 3" xfId="18137"/>
    <cellStyle name="Normal 25 3 2 4 3 2" xfId="46151"/>
    <cellStyle name="Normal 25 3 2 4 4" xfId="32147"/>
    <cellStyle name="Normal 25 3 2 5" xfId="7635"/>
    <cellStyle name="Normal 25 3 2 5 2" xfId="21639"/>
    <cellStyle name="Normal 25 3 2 5 2 2" xfId="49653"/>
    <cellStyle name="Normal 25 3 2 5 3" xfId="35649"/>
    <cellStyle name="Normal 25 3 2 6" xfId="14636"/>
    <cellStyle name="Normal 25 3 2 6 2" xfId="42650"/>
    <cellStyle name="Normal 25 3 2 7" xfId="28646"/>
    <cellStyle name="Normal 25 3 3" xfId="897"/>
    <cellStyle name="Normal 25 3 3 2" xfId="1775"/>
    <cellStyle name="Normal 25 3 3 2 2" xfId="3543"/>
    <cellStyle name="Normal 25 3 3 2 2 2" xfId="7047"/>
    <cellStyle name="Normal 25 3 3 2 2 2 2" xfId="14054"/>
    <cellStyle name="Normal 25 3 3 2 2 2 2 2" xfId="28058"/>
    <cellStyle name="Normal 25 3 3 2 2 2 2 2 2" xfId="56072"/>
    <cellStyle name="Normal 25 3 3 2 2 2 2 3" xfId="42068"/>
    <cellStyle name="Normal 25 3 3 2 2 2 3" xfId="21055"/>
    <cellStyle name="Normal 25 3 3 2 2 2 3 2" xfId="49069"/>
    <cellStyle name="Normal 25 3 3 2 2 2 4" xfId="35065"/>
    <cellStyle name="Normal 25 3 3 2 2 3" xfId="10553"/>
    <cellStyle name="Normal 25 3 3 2 2 3 2" xfId="24557"/>
    <cellStyle name="Normal 25 3 3 2 2 3 2 2" xfId="52571"/>
    <cellStyle name="Normal 25 3 3 2 2 3 3" xfId="38567"/>
    <cellStyle name="Normal 25 3 3 2 2 4" xfId="17554"/>
    <cellStyle name="Normal 25 3 3 2 2 4 2" xfId="45568"/>
    <cellStyle name="Normal 25 3 3 2 2 5" xfId="31564"/>
    <cellStyle name="Normal 25 3 3 2 3" xfId="5295"/>
    <cellStyle name="Normal 25 3 3 2 3 2" xfId="12302"/>
    <cellStyle name="Normal 25 3 3 2 3 2 2" xfId="26306"/>
    <cellStyle name="Normal 25 3 3 2 3 2 2 2" xfId="54320"/>
    <cellStyle name="Normal 25 3 3 2 3 2 3" xfId="40316"/>
    <cellStyle name="Normal 25 3 3 2 3 3" xfId="19303"/>
    <cellStyle name="Normal 25 3 3 2 3 3 2" xfId="47317"/>
    <cellStyle name="Normal 25 3 3 2 3 4" xfId="33313"/>
    <cellStyle name="Normal 25 3 3 2 4" xfId="8801"/>
    <cellStyle name="Normal 25 3 3 2 4 2" xfId="22805"/>
    <cellStyle name="Normal 25 3 3 2 4 2 2" xfId="50819"/>
    <cellStyle name="Normal 25 3 3 2 4 3" xfId="36815"/>
    <cellStyle name="Normal 25 3 3 2 5" xfId="15802"/>
    <cellStyle name="Normal 25 3 3 2 5 2" xfId="43816"/>
    <cellStyle name="Normal 25 3 3 2 6" xfId="29812"/>
    <cellStyle name="Normal 25 3 3 3" xfId="2668"/>
    <cellStyle name="Normal 25 3 3 3 2" xfId="6172"/>
    <cellStyle name="Normal 25 3 3 3 2 2" xfId="13179"/>
    <cellStyle name="Normal 25 3 3 3 2 2 2" xfId="27183"/>
    <cellStyle name="Normal 25 3 3 3 2 2 2 2" xfId="55197"/>
    <cellStyle name="Normal 25 3 3 3 2 2 3" xfId="41193"/>
    <cellStyle name="Normal 25 3 3 3 2 3" xfId="20180"/>
    <cellStyle name="Normal 25 3 3 3 2 3 2" xfId="48194"/>
    <cellStyle name="Normal 25 3 3 3 2 4" xfId="34190"/>
    <cellStyle name="Normal 25 3 3 3 3" xfId="9678"/>
    <cellStyle name="Normal 25 3 3 3 3 2" xfId="23682"/>
    <cellStyle name="Normal 25 3 3 3 3 2 2" xfId="51696"/>
    <cellStyle name="Normal 25 3 3 3 3 3" xfId="37692"/>
    <cellStyle name="Normal 25 3 3 3 4" xfId="16679"/>
    <cellStyle name="Normal 25 3 3 3 4 2" xfId="44693"/>
    <cellStyle name="Normal 25 3 3 3 5" xfId="30689"/>
    <cellStyle name="Normal 25 3 3 4" xfId="4420"/>
    <cellStyle name="Normal 25 3 3 4 2" xfId="11427"/>
    <cellStyle name="Normal 25 3 3 4 2 2" xfId="25431"/>
    <cellStyle name="Normal 25 3 3 4 2 2 2" xfId="53445"/>
    <cellStyle name="Normal 25 3 3 4 2 3" xfId="39441"/>
    <cellStyle name="Normal 25 3 3 4 3" xfId="18428"/>
    <cellStyle name="Normal 25 3 3 4 3 2" xfId="46442"/>
    <cellStyle name="Normal 25 3 3 4 4" xfId="32438"/>
    <cellStyle name="Normal 25 3 3 5" xfId="7926"/>
    <cellStyle name="Normal 25 3 3 5 2" xfId="21930"/>
    <cellStyle name="Normal 25 3 3 5 2 2" xfId="49944"/>
    <cellStyle name="Normal 25 3 3 5 3" xfId="35940"/>
    <cellStyle name="Normal 25 3 3 6" xfId="14927"/>
    <cellStyle name="Normal 25 3 3 6 2" xfId="42941"/>
    <cellStyle name="Normal 25 3 3 7" xfId="28937"/>
    <cellStyle name="Normal 25 3 4" xfId="1193"/>
    <cellStyle name="Normal 25 3 4 2" xfId="2961"/>
    <cellStyle name="Normal 25 3 4 2 2" xfId="6465"/>
    <cellStyle name="Normal 25 3 4 2 2 2" xfId="13472"/>
    <cellStyle name="Normal 25 3 4 2 2 2 2" xfId="27476"/>
    <cellStyle name="Normal 25 3 4 2 2 2 2 2" xfId="55490"/>
    <cellStyle name="Normal 25 3 4 2 2 2 3" xfId="41486"/>
    <cellStyle name="Normal 25 3 4 2 2 3" xfId="20473"/>
    <cellStyle name="Normal 25 3 4 2 2 3 2" xfId="48487"/>
    <cellStyle name="Normal 25 3 4 2 2 4" xfId="34483"/>
    <cellStyle name="Normal 25 3 4 2 3" xfId="9971"/>
    <cellStyle name="Normal 25 3 4 2 3 2" xfId="23975"/>
    <cellStyle name="Normal 25 3 4 2 3 2 2" xfId="51989"/>
    <cellStyle name="Normal 25 3 4 2 3 3" xfId="37985"/>
    <cellStyle name="Normal 25 3 4 2 4" xfId="16972"/>
    <cellStyle name="Normal 25 3 4 2 4 2" xfId="44986"/>
    <cellStyle name="Normal 25 3 4 2 5" xfId="30982"/>
    <cellStyle name="Normal 25 3 4 3" xfId="4713"/>
    <cellStyle name="Normal 25 3 4 3 2" xfId="11720"/>
    <cellStyle name="Normal 25 3 4 3 2 2" xfId="25724"/>
    <cellStyle name="Normal 25 3 4 3 2 2 2" xfId="53738"/>
    <cellStyle name="Normal 25 3 4 3 2 3" xfId="39734"/>
    <cellStyle name="Normal 25 3 4 3 3" xfId="18721"/>
    <cellStyle name="Normal 25 3 4 3 3 2" xfId="46735"/>
    <cellStyle name="Normal 25 3 4 3 4" xfId="32731"/>
    <cellStyle name="Normal 25 3 4 4" xfId="8219"/>
    <cellStyle name="Normal 25 3 4 4 2" xfId="22223"/>
    <cellStyle name="Normal 25 3 4 4 2 2" xfId="50237"/>
    <cellStyle name="Normal 25 3 4 4 3" xfId="36233"/>
    <cellStyle name="Normal 25 3 4 5" xfId="15220"/>
    <cellStyle name="Normal 25 3 4 5 2" xfId="43234"/>
    <cellStyle name="Normal 25 3 4 6" xfId="29230"/>
    <cellStyle name="Normal 25 3 5" xfId="2086"/>
    <cellStyle name="Normal 25 3 5 2" xfId="5590"/>
    <cellStyle name="Normal 25 3 5 2 2" xfId="12597"/>
    <cellStyle name="Normal 25 3 5 2 2 2" xfId="26601"/>
    <cellStyle name="Normal 25 3 5 2 2 2 2" xfId="54615"/>
    <cellStyle name="Normal 25 3 5 2 2 3" xfId="40611"/>
    <cellStyle name="Normal 25 3 5 2 3" xfId="19598"/>
    <cellStyle name="Normal 25 3 5 2 3 2" xfId="47612"/>
    <cellStyle name="Normal 25 3 5 2 4" xfId="33608"/>
    <cellStyle name="Normal 25 3 5 3" xfId="9096"/>
    <cellStyle name="Normal 25 3 5 3 2" xfId="23100"/>
    <cellStyle name="Normal 25 3 5 3 2 2" xfId="51114"/>
    <cellStyle name="Normal 25 3 5 3 3" xfId="37110"/>
    <cellStyle name="Normal 25 3 5 4" xfId="16097"/>
    <cellStyle name="Normal 25 3 5 4 2" xfId="44111"/>
    <cellStyle name="Normal 25 3 5 5" xfId="30107"/>
    <cellStyle name="Normal 25 3 6" xfId="3838"/>
    <cellStyle name="Normal 25 3 6 2" xfId="10845"/>
    <cellStyle name="Normal 25 3 6 2 2" xfId="24849"/>
    <cellStyle name="Normal 25 3 6 2 2 2" xfId="52863"/>
    <cellStyle name="Normal 25 3 6 2 3" xfId="38859"/>
    <cellStyle name="Normal 25 3 6 3" xfId="17846"/>
    <cellStyle name="Normal 25 3 6 3 2" xfId="45860"/>
    <cellStyle name="Normal 25 3 6 4" xfId="31856"/>
    <cellStyle name="Normal 25 3 7" xfId="7344"/>
    <cellStyle name="Normal 25 3 7 2" xfId="21348"/>
    <cellStyle name="Normal 25 3 7 2 2" xfId="49362"/>
    <cellStyle name="Normal 25 3 7 3" xfId="35358"/>
    <cellStyle name="Normal 25 3 8" xfId="14345"/>
    <cellStyle name="Normal 25 3 8 2" xfId="42359"/>
    <cellStyle name="Normal 25 3 9" xfId="28355"/>
    <cellStyle name="Normal 25 4" xfId="412"/>
    <cellStyle name="Normal 25 4 2" xfId="703"/>
    <cellStyle name="Normal 25 4 2 2" xfId="1581"/>
    <cellStyle name="Normal 25 4 2 2 2" xfId="3349"/>
    <cellStyle name="Normal 25 4 2 2 2 2" xfId="6853"/>
    <cellStyle name="Normal 25 4 2 2 2 2 2" xfId="13860"/>
    <cellStyle name="Normal 25 4 2 2 2 2 2 2" xfId="27864"/>
    <cellStyle name="Normal 25 4 2 2 2 2 2 2 2" xfId="55878"/>
    <cellStyle name="Normal 25 4 2 2 2 2 2 3" xfId="41874"/>
    <cellStyle name="Normal 25 4 2 2 2 2 3" xfId="20861"/>
    <cellStyle name="Normal 25 4 2 2 2 2 3 2" xfId="48875"/>
    <cellStyle name="Normal 25 4 2 2 2 2 4" xfId="34871"/>
    <cellStyle name="Normal 25 4 2 2 2 3" xfId="10359"/>
    <cellStyle name="Normal 25 4 2 2 2 3 2" xfId="24363"/>
    <cellStyle name="Normal 25 4 2 2 2 3 2 2" xfId="52377"/>
    <cellStyle name="Normal 25 4 2 2 2 3 3" xfId="38373"/>
    <cellStyle name="Normal 25 4 2 2 2 4" xfId="17360"/>
    <cellStyle name="Normal 25 4 2 2 2 4 2" xfId="45374"/>
    <cellStyle name="Normal 25 4 2 2 2 5" xfId="31370"/>
    <cellStyle name="Normal 25 4 2 2 3" xfId="5101"/>
    <cellStyle name="Normal 25 4 2 2 3 2" xfId="12108"/>
    <cellStyle name="Normal 25 4 2 2 3 2 2" xfId="26112"/>
    <cellStyle name="Normal 25 4 2 2 3 2 2 2" xfId="54126"/>
    <cellStyle name="Normal 25 4 2 2 3 2 3" xfId="40122"/>
    <cellStyle name="Normal 25 4 2 2 3 3" xfId="19109"/>
    <cellStyle name="Normal 25 4 2 2 3 3 2" xfId="47123"/>
    <cellStyle name="Normal 25 4 2 2 3 4" xfId="33119"/>
    <cellStyle name="Normal 25 4 2 2 4" xfId="8607"/>
    <cellStyle name="Normal 25 4 2 2 4 2" xfId="22611"/>
    <cellStyle name="Normal 25 4 2 2 4 2 2" xfId="50625"/>
    <cellStyle name="Normal 25 4 2 2 4 3" xfId="36621"/>
    <cellStyle name="Normal 25 4 2 2 5" xfId="15608"/>
    <cellStyle name="Normal 25 4 2 2 5 2" xfId="43622"/>
    <cellStyle name="Normal 25 4 2 2 6" xfId="29618"/>
    <cellStyle name="Normal 25 4 2 3" xfId="2474"/>
    <cellStyle name="Normal 25 4 2 3 2" xfId="5978"/>
    <cellStyle name="Normal 25 4 2 3 2 2" xfId="12985"/>
    <cellStyle name="Normal 25 4 2 3 2 2 2" xfId="26989"/>
    <cellStyle name="Normal 25 4 2 3 2 2 2 2" xfId="55003"/>
    <cellStyle name="Normal 25 4 2 3 2 2 3" xfId="40999"/>
    <cellStyle name="Normal 25 4 2 3 2 3" xfId="19986"/>
    <cellStyle name="Normal 25 4 2 3 2 3 2" xfId="48000"/>
    <cellStyle name="Normal 25 4 2 3 2 4" xfId="33996"/>
    <cellStyle name="Normal 25 4 2 3 3" xfId="9484"/>
    <cellStyle name="Normal 25 4 2 3 3 2" xfId="23488"/>
    <cellStyle name="Normal 25 4 2 3 3 2 2" xfId="51502"/>
    <cellStyle name="Normal 25 4 2 3 3 3" xfId="37498"/>
    <cellStyle name="Normal 25 4 2 3 4" xfId="16485"/>
    <cellStyle name="Normal 25 4 2 3 4 2" xfId="44499"/>
    <cellStyle name="Normal 25 4 2 3 5" xfId="30495"/>
    <cellStyle name="Normal 25 4 2 4" xfId="4226"/>
    <cellStyle name="Normal 25 4 2 4 2" xfId="11233"/>
    <cellStyle name="Normal 25 4 2 4 2 2" xfId="25237"/>
    <cellStyle name="Normal 25 4 2 4 2 2 2" xfId="53251"/>
    <cellStyle name="Normal 25 4 2 4 2 3" xfId="39247"/>
    <cellStyle name="Normal 25 4 2 4 3" xfId="18234"/>
    <cellStyle name="Normal 25 4 2 4 3 2" xfId="46248"/>
    <cellStyle name="Normal 25 4 2 4 4" xfId="32244"/>
    <cellStyle name="Normal 25 4 2 5" xfId="7732"/>
    <cellStyle name="Normal 25 4 2 5 2" xfId="21736"/>
    <cellStyle name="Normal 25 4 2 5 2 2" xfId="49750"/>
    <cellStyle name="Normal 25 4 2 5 3" xfId="35746"/>
    <cellStyle name="Normal 25 4 2 6" xfId="14733"/>
    <cellStyle name="Normal 25 4 2 6 2" xfId="42747"/>
    <cellStyle name="Normal 25 4 2 7" xfId="28743"/>
    <cellStyle name="Normal 25 4 3" xfId="994"/>
    <cellStyle name="Normal 25 4 3 2" xfId="1872"/>
    <cellStyle name="Normal 25 4 3 2 2" xfId="3640"/>
    <cellStyle name="Normal 25 4 3 2 2 2" xfId="7144"/>
    <cellStyle name="Normal 25 4 3 2 2 2 2" xfId="14151"/>
    <cellStyle name="Normal 25 4 3 2 2 2 2 2" xfId="28155"/>
    <cellStyle name="Normal 25 4 3 2 2 2 2 2 2" xfId="56169"/>
    <cellStyle name="Normal 25 4 3 2 2 2 2 3" xfId="42165"/>
    <cellStyle name="Normal 25 4 3 2 2 2 3" xfId="21152"/>
    <cellStyle name="Normal 25 4 3 2 2 2 3 2" xfId="49166"/>
    <cellStyle name="Normal 25 4 3 2 2 2 4" xfId="35162"/>
    <cellStyle name="Normal 25 4 3 2 2 3" xfId="10650"/>
    <cellStyle name="Normal 25 4 3 2 2 3 2" xfId="24654"/>
    <cellStyle name="Normal 25 4 3 2 2 3 2 2" xfId="52668"/>
    <cellStyle name="Normal 25 4 3 2 2 3 3" xfId="38664"/>
    <cellStyle name="Normal 25 4 3 2 2 4" xfId="17651"/>
    <cellStyle name="Normal 25 4 3 2 2 4 2" xfId="45665"/>
    <cellStyle name="Normal 25 4 3 2 2 5" xfId="31661"/>
    <cellStyle name="Normal 25 4 3 2 3" xfId="5392"/>
    <cellStyle name="Normal 25 4 3 2 3 2" xfId="12399"/>
    <cellStyle name="Normal 25 4 3 2 3 2 2" xfId="26403"/>
    <cellStyle name="Normal 25 4 3 2 3 2 2 2" xfId="54417"/>
    <cellStyle name="Normal 25 4 3 2 3 2 3" xfId="40413"/>
    <cellStyle name="Normal 25 4 3 2 3 3" xfId="19400"/>
    <cellStyle name="Normal 25 4 3 2 3 3 2" xfId="47414"/>
    <cellStyle name="Normal 25 4 3 2 3 4" xfId="33410"/>
    <cellStyle name="Normal 25 4 3 2 4" xfId="8898"/>
    <cellStyle name="Normal 25 4 3 2 4 2" xfId="22902"/>
    <cellStyle name="Normal 25 4 3 2 4 2 2" xfId="50916"/>
    <cellStyle name="Normal 25 4 3 2 4 3" xfId="36912"/>
    <cellStyle name="Normal 25 4 3 2 5" xfId="15899"/>
    <cellStyle name="Normal 25 4 3 2 5 2" xfId="43913"/>
    <cellStyle name="Normal 25 4 3 2 6" xfId="29909"/>
    <cellStyle name="Normal 25 4 3 3" xfId="2765"/>
    <cellStyle name="Normal 25 4 3 3 2" xfId="6269"/>
    <cellStyle name="Normal 25 4 3 3 2 2" xfId="13276"/>
    <cellStyle name="Normal 25 4 3 3 2 2 2" xfId="27280"/>
    <cellStyle name="Normal 25 4 3 3 2 2 2 2" xfId="55294"/>
    <cellStyle name="Normal 25 4 3 3 2 2 3" xfId="41290"/>
    <cellStyle name="Normal 25 4 3 3 2 3" xfId="20277"/>
    <cellStyle name="Normal 25 4 3 3 2 3 2" xfId="48291"/>
    <cellStyle name="Normal 25 4 3 3 2 4" xfId="34287"/>
    <cellStyle name="Normal 25 4 3 3 3" xfId="9775"/>
    <cellStyle name="Normal 25 4 3 3 3 2" xfId="23779"/>
    <cellStyle name="Normal 25 4 3 3 3 2 2" xfId="51793"/>
    <cellStyle name="Normal 25 4 3 3 3 3" xfId="37789"/>
    <cellStyle name="Normal 25 4 3 3 4" xfId="16776"/>
    <cellStyle name="Normal 25 4 3 3 4 2" xfId="44790"/>
    <cellStyle name="Normal 25 4 3 3 5" xfId="30786"/>
    <cellStyle name="Normal 25 4 3 4" xfId="4517"/>
    <cellStyle name="Normal 25 4 3 4 2" xfId="11524"/>
    <cellStyle name="Normal 25 4 3 4 2 2" xfId="25528"/>
    <cellStyle name="Normal 25 4 3 4 2 2 2" xfId="53542"/>
    <cellStyle name="Normal 25 4 3 4 2 3" xfId="39538"/>
    <cellStyle name="Normal 25 4 3 4 3" xfId="18525"/>
    <cellStyle name="Normal 25 4 3 4 3 2" xfId="46539"/>
    <cellStyle name="Normal 25 4 3 4 4" xfId="32535"/>
    <cellStyle name="Normal 25 4 3 5" xfId="8023"/>
    <cellStyle name="Normal 25 4 3 5 2" xfId="22027"/>
    <cellStyle name="Normal 25 4 3 5 2 2" xfId="50041"/>
    <cellStyle name="Normal 25 4 3 5 3" xfId="36037"/>
    <cellStyle name="Normal 25 4 3 6" xfId="15024"/>
    <cellStyle name="Normal 25 4 3 6 2" xfId="43038"/>
    <cellStyle name="Normal 25 4 3 7" xfId="29034"/>
    <cellStyle name="Normal 25 4 4" xfId="1290"/>
    <cellStyle name="Normal 25 4 4 2" xfId="3058"/>
    <cellStyle name="Normal 25 4 4 2 2" xfId="6562"/>
    <cellStyle name="Normal 25 4 4 2 2 2" xfId="13569"/>
    <cellStyle name="Normal 25 4 4 2 2 2 2" xfId="27573"/>
    <cellStyle name="Normal 25 4 4 2 2 2 2 2" xfId="55587"/>
    <cellStyle name="Normal 25 4 4 2 2 2 3" xfId="41583"/>
    <cellStyle name="Normal 25 4 4 2 2 3" xfId="20570"/>
    <cellStyle name="Normal 25 4 4 2 2 3 2" xfId="48584"/>
    <cellStyle name="Normal 25 4 4 2 2 4" xfId="34580"/>
    <cellStyle name="Normal 25 4 4 2 3" xfId="10068"/>
    <cellStyle name="Normal 25 4 4 2 3 2" xfId="24072"/>
    <cellStyle name="Normal 25 4 4 2 3 2 2" xfId="52086"/>
    <cellStyle name="Normal 25 4 4 2 3 3" xfId="38082"/>
    <cellStyle name="Normal 25 4 4 2 4" xfId="17069"/>
    <cellStyle name="Normal 25 4 4 2 4 2" xfId="45083"/>
    <cellStyle name="Normal 25 4 4 2 5" xfId="31079"/>
    <cellStyle name="Normal 25 4 4 3" xfId="4810"/>
    <cellStyle name="Normal 25 4 4 3 2" xfId="11817"/>
    <cellStyle name="Normal 25 4 4 3 2 2" xfId="25821"/>
    <cellStyle name="Normal 25 4 4 3 2 2 2" xfId="53835"/>
    <cellStyle name="Normal 25 4 4 3 2 3" xfId="39831"/>
    <cellStyle name="Normal 25 4 4 3 3" xfId="18818"/>
    <cellStyle name="Normal 25 4 4 3 3 2" xfId="46832"/>
    <cellStyle name="Normal 25 4 4 3 4" xfId="32828"/>
    <cellStyle name="Normal 25 4 4 4" xfId="8316"/>
    <cellStyle name="Normal 25 4 4 4 2" xfId="22320"/>
    <cellStyle name="Normal 25 4 4 4 2 2" xfId="50334"/>
    <cellStyle name="Normal 25 4 4 4 3" xfId="36330"/>
    <cellStyle name="Normal 25 4 4 5" xfId="15317"/>
    <cellStyle name="Normal 25 4 4 5 2" xfId="43331"/>
    <cellStyle name="Normal 25 4 4 6" xfId="29327"/>
    <cellStyle name="Normal 25 4 5" xfId="2183"/>
    <cellStyle name="Normal 25 4 5 2" xfId="5687"/>
    <cellStyle name="Normal 25 4 5 2 2" xfId="12694"/>
    <cellStyle name="Normal 25 4 5 2 2 2" xfId="26698"/>
    <cellStyle name="Normal 25 4 5 2 2 2 2" xfId="54712"/>
    <cellStyle name="Normal 25 4 5 2 2 3" xfId="40708"/>
    <cellStyle name="Normal 25 4 5 2 3" xfId="19695"/>
    <cellStyle name="Normal 25 4 5 2 3 2" xfId="47709"/>
    <cellStyle name="Normal 25 4 5 2 4" xfId="33705"/>
    <cellStyle name="Normal 25 4 5 3" xfId="9193"/>
    <cellStyle name="Normal 25 4 5 3 2" xfId="23197"/>
    <cellStyle name="Normal 25 4 5 3 2 2" xfId="51211"/>
    <cellStyle name="Normal 25 4 5 3 3" xfId="37207"/>
    <cellStyle name="Normal 25 4 5 4" xfId="16194"/>
    <cellStyle name="Normal 25 4 5 4 2" xfId="44208"/>
    <cellStyle name="Normal 25 4 5 5" xfId="30204"/>
    <cellStyle name="Normal 25 4 6" xfId="3935"/>
    <cellStyle name="Normal 25 4 6 2" xfId="10942"/>
    <cellStyle name="Normal 25 4 6 2 2" xfId="24946"/>
    <cellStyle name="Normal 25 4 6 2 2 2" xfId="52960"/>
    <cellStyle name="Normal 25 4 6 2 3" xfId="38956"/>
    <cellStyle name="Normal 25 4 6 3" xfId="17943"/>
    <cellStyle name="Normal 25 4 6 3 2" xfId="45957"/>
    <cellStyle name="Normal 25 4 6 4" xfId="31953"/>
    <cellStyle name="Normal 25 4 7" xfId="7441"/>
    <cellStyle name="Normal 25 4 7 2" xfId="21445"/>
    <cellStyle name="Normal 25 4 7 2 2" xfId="49459"/>
    <cellStyle name="Normal 25 4 7 3" xfId="35455"/>
    <cellStyle name="Normal 25 4 8" xfId="14442"/>
    <cellStyle name="Normal 25 4 8 2" xfId="42456"/>
    <cellStyle name="Normal 25 4 9" xfId="28452"/>
    <cellStyle name="Normal 25 5" xfId="509"/>
    <cellStyle name="Normal 25 5 2" xfId="1387"/>
    <cellStyle name="Normal 25 5 2 2" xfId="3155"/>
    <cellStyle name="Normal 25 5 2 2 2" xfId="6659"/>
    <cellStyle name="Normal 25 5 2 2 2 2" xfId="13666"/>
    <cellStyle name="Normal 25 5 2 2 2 2 2" xfId="27670"/>
    <cellStyle name="Normal 25 5 2 2 2 2 2 2" xfId="55684"/>
    <cellStyle name="Normal 25 5 2 2 2 2 3" xfId="41680"/>
    <cellStyle name="Normal 25 5 2 2 2 3" xfId="20667"/>
    <cellStyle name="Normal 25 5 2 2 2 3 2" xfId="48681"/>
    <cellStyle name="Normal 25 5 2 2 2 4" xfId="34677"/>
    <cellStyle name="Normal 25 5 2 2 3" xfId="10165"/>
    <cellStyle name="Normal 25 5 2 2 3 2" xfId="24169"/>
    <cellStyle name="Normal 25 5 2 2 3 2 2" xfId="52183"/>
    <cellStyle name="Normal 25 5 2 2 3 3" xfId="38179"/>
    <cellStyle name="Normal 25 5 2 2 4" xfId="17166"/>
    <cellStyle name="Normal 25 5 2 2 4 2" xfId="45180"/>
    <cellStyle name="Normal 25 5 2 2 5" xfId="31176"/>
    <cellStyle name="Normal 25 5 2 3" xfId="4907"/>
    <cellStyle name="Normal 25 5 2 3 2" xfId="11914"/>
    <cellStyle name="Normal 25 5 2 3 2 2" xfId="25918"/>
    <cellStyle name="Normal 25 5 2 3 2 2 2" xfId="53932"/>
    <cellStyle name="Normal 25 5 2 3 2 3" xfId="39928"/>
    <cellStyle name="Normal 25 5 2 3 3" xfId="18915"/>
    <cellStyle name="Normal 25 5 2 3 3 2" xfId="46929"/>
    <cellStyle name="Normal 25 5 2 3 4" xfId="32925"/>
    <cellStyle name="Normal 25 5 2 4" xfId="8413"/>
    <cellStyle name="Normal 25 5 2 4 2" xfId="22417"/>
    <cellStyle name="Normal 25 5 2 4 2 2" xfId="50431"/>
    <cellStyle name="Normal 25 5 2 4 3" xfId="36427"/>
    <cellStyle name="Normal 25 5 2 5" xfId="15414"/>
    <cellStyle name="Normal 25 5 2 5 2" xfId="43428"/>
    <cellStyle name="Normal 25 5 2 6" xfId="29424"/>
    <cellStyle name="Normal 25 5 3" xfId="2280"/>
    <cellStyle name="Normal 25 5 3 2" xfId="5784"/>
    <cellStyle name="Normal 25 5 3 2 2" xfId="12791"/>
    <cellStyle name="Normal 25 5 3 2 2 2" xfId="26795"/>
    <cellStyle name="Normal 25 5 3 2 2 2 2" xfId="54809"/>
    <cellStyle name="Normal 25 5 3 2 2 3" xfId="40805"/>
    <cellStyle name="Normal 25 5 3 2 3" xfId="19792"/>
    <cellStyle name="Normal 25 5 3 2 3 2" xfId="47806"/>
    <cellStyle name="Normal 25 5 3 2 4" xfId="33802"/>
    <cellStyle name="Normal 25 5 3 3" xfId="9290"/>
    <cellStyle name="Normal 25 5 3 3 2" xfId="23294"/>
    <cellStyle name="Normal 25 5 3 3 2 2" xfId="51308"/>
    <cellStyle name="Normal 25 5 3 3 3" xfId="37304"/>
    <cellStyle name="Normal 25 5 3 4" xfId="16291"/>
    <cellStyle name="Normal 25 5 3 4 2" xfId="44305"/>
    <cellStyle name="Normal 25 5 3 5" xfId="30301"/>
    <cellStyle name="Normal 25 5 4" xfId="4032"/>
    <cellStyle name="Normal 25 5 4 2" xfId="11039"/>
    <cellStyle name="Normal 25 5 4 2 2" xfId="25043"/>
    <cellStyle name="Normal 25 5 4 2 2 2" xfId="53057"/>
    <cellStyle name="Normal 25 5 4 2 3" xfId="39053"/>
    <cellStyle name="Normal 25 5 4 3" xfId="18040"/>
    <cellStyle name="Normal 25 5 4 3 2" xfId="46054"/>
    <cellStyle name="Normal 25 5 4 4" xfId="32050"/>
    <cellStyle name="Normal 25 5 5" xfId="7538"/>
    <cellStyle name="Normal 25 5 5 2" xfId="21542"/>
    <cellStyle name="Normal 25 5 5 2 2" xfId="49556"/>
    <cellStyle name="Normal 25 5 5 3" xfId="35552"/>
    <cellStyle name="Normal 25 5 6" xfId="14539"/>
    <cellStyle name="Normal 25 5 6 2" xfId="42553"/>
    <cellStyle name="Normal 25 5 7" xfId="28549"/>
    <cellStyle name="Normal 25 6" xfId="800"/>
    <cellStyle name="Normal 25 6 2" xfId="1678"/>
    <cellStyle name="Normal 25 6 2 2" xfId="3446"/>
    <cellStyle name="Normal 25 6 2 2 2" xfId="6950"/>
    <cellStyle name="Normal 25 6 2 2 2 2" xfId="13957"/>
    <cellStyle name="Normal 25 6 2 2 2 2 2" xfId="27961"/>
    <cellStyle name="Normal 25 6 2 2 2 2 2 2" xfId="55975"/>
    <cellStyle name="Normal 25 6 2 2 2 2 3" xfId="41971"/>
    <cellStyle name="Normal 25 6 2 2 2 3" xfId="20958"/>
    <cellStyle name="Normal 25 6 2 2 2 3 2" xfId="48972"/>
    <cellStyle name="Normal 25 6 2 2 2 4" xfId="34968"/>
    <cellStyle name="Normal 25 6 2 2 3" xfId="10456"/>
    <cellStyle name="Normal 25 6 2 2 3 2" xfId="24460"/>
    <cellStyle name="Normal 25 6 2 2 3 2 2" xfId="52474"/>
    <cellStyle name="Normal 25 6 2 2 3 3" xfId="38470"/>
    <cellStyle name="Normal 25 6 2 2 4" xfId="17457"/>
    <cellStyle name="Normal 25 6 2 2 4 2" xfId="45471"/>
    <cellStyle name="Normal 25 6 2 2 5" xfId="31467"/>
    <cellStyle name="Normal 25 6 2 3" xfId="5198"/>
    <cellStyle name="Normal 25 6 2 3 2" xfId="12205"/>
    <cellStyle name="Normal 25 6 2 3 2 2" xfId="26209"/>
    <cellStyle name="Normal 25 6 2 3 2 2 2" xfId="54223"/>
    <cellStyle name="Normal 25 6 2 3 2 3" xfId="40219"/>
    <cellStyle name="Normal 25 6 2 3 3" xfId="19206"/>
    <cellStyle name="Normal 25 6 2 3 3 2" xfId="47220"/>
    <cellStyle name="Normal 25 6 2 3 4" xfId="33216"/>
    <cellStyle name="Normal 25 6 2 4" xfId="8704"/>
    <cellStyle name="Normal 25 6 2 4 2" xfId="22708"/>
    <cellStyle name="Normal 25 6 2 4 2 2" xfId="50722"/>
    <cellStyle name="Normal 25 6 2 4 3" xfId="36718"/>
    <cellStyle name="Normal 25 6 2 5" xfId="15705"/>
    <cellStyle name="Normal 25 6 2 5 2" xfId="43719"/>
    <cellStyle name="Normal 25 6 2 6" xfId="29715"/>
    <cellStyle name="Normal 25 6 3" xfId="2571"/>
    <cellStyle name="Normal 25 6 3 2" xfId="6075"/>
    <cellStyle name="Normal 25 6 3 2 2" xfId="13082"/>
    <cellStyle name="Normal 25 6 3 2 2 2" xfId="27086"/>
    <cellStyle name="Normal 25 6 3 2 2 2 2" xfId="55100"/>
    <cellStyle name="Normal 25 6 3 2 2 3" xfId="41096"/>
    <cellStyle name="Normal 25 6 3 2 3" xfId="20083"/>
    <cellStyle name="Normal 25 6 3 2 3 2" xfId="48097"/>
    <cellStyle name="Normal 25 6 3 2 4" xfId="34093"/>
    <cellStyle name="Normal 25 6 3 3" xfId="9581"/>
    <cellStyle name="Normal 25 6 3 3 2" xfId="23585"/>
    <cellStyle name="Normal 25 6 3 3 2 2" xfId="51599"/>
    <cellStyle name="Normal 25 6 3 3 3" xfId="37595"/>
    <cellStyle name="Normal 25 6 3 4" xfId="16582"/>
    <cellStyle name="Normal 25 6 3 4 2" xfId="44596"/>
    <cellStyle name="Normal 25 6 3 5" xfId="30592"/>
    <cellStyle name="Normal 25 6 4" xfId="4323"/>
    <cellStyle name="Normal 25 6 4 2" xfId="11330"/>
    <cellStyle name="Normal 25 6 4 2 2" xfId="25334"/>
    <cellStyle name="Normal 25 6 4 2 2 2" xfId="53348"/>
    <cellStyle name="Normal 25 6 4 2 3" xfId="39344"/>
    <cellStyle name="Normal 25 6 4 3" xfId="18331"/>
    <cellStyle name="Normal 25 6 4 3 2" xfId="46345"/>
    <cellStyle name="Normal 25 6 4 4" xfId="32341"/>
    <cellStyle name="Normal 25 6 5" xfId="7829"/>
    <cellStyle name="Normal 25 6 5 2" xfId="21833"/>
    <cellStyle name="Normal 25 6 5 2 2" xfId="49847"/>
    <cellStyle name="Normal 25 6 5 3" xfId="35843"/>
    <cellStyle name="Normal 25 6 6" xfId="14830"/>
    <cellStyle name="Normal 25 6 6 2" xfId="42844"/>
    <cellStyle name="Normal 25 6 7" xfId="28840"/>
    <cellStyle name="Normal 25 7" xfId="1096"/>
    <cellStyle name="Normal 25 7 2" xfId="2864"/>
    <cellStyle name="Normal 25 7 2 2" xfId="6368"/>
    <cellStyle name="Normal 25 7 2 2 2" xfId="13375"/>
    <cellStyle name="Normal 25 7 2 2 2 2" xfId="27379"/>
    <cellStyle name="Normal 25 7 2 2 2 2 2" xfId="55393"/>
    <cellStyle name="Normal 25 7 2 2 2 3" xfId="41389"/>
    <cellStyle name="Normal 25 7 2 2 3" xfId="20376"/>
    <cellStyle name="Normal 25 7 2 2 3 2" xfId="48390"/>
    <cellStyle name="Normal 25 7 2 2 4" xfId="34386"/>
    <cellStyle name="Normal 25 7 2 3" xfId="9874"/>
    <cellStyle name="Normal 25 7 2 3 2" xfId="23878"/>
    <cellStyle name="Normal 25 7 2 3 2 2" xfId="51892"/>
    <cellStyle name="Normal 25 7 2 3 3" xfId="37888"/>
    <cellStyle name="Normal 25 7 2 4" xfId="16875"/>
    <cellStyle name="Normal 25 7 2 4 2" xfId="44889"/>
    <cellStyle name="Normal 25 7 2 5" xfId="30885"/>
    <cellStyle name="Normal 25 7 3" xfId="4616"/>
    <cellStyle name="Normal 25 7 3 2" xfId="11623"/>
    <cellStyle name="Normal 25 7 3 2 2" xfId="25627"/>
    <cellStyle name="Normal 25 7 3 2 2 2" xfId="53641"/>
    <cellStyle name="Normal 25 7 3 2 3" xfId="39637"/>
    <cellStyle name="Normal 25 7 3 3" xfId="18624"/>
    <cellStyle name="Normal 25 7 3 3 2" xfId="46638"/>
    <cellStyle name="Normal 25 7 3 4" xfId="32634"/>
    <cellStyle name="Normal 25 7 4" xfId="8122"/>
    <cellStyle name="Normal 25 7 4 2" xfId="22126"/>
    <cellStyle name="Normal 25 7 4 2 2" xfId="50140"/>
    <cellStyle name="Normal 25 7 4 3" xfId="36136"/>
    <cellStyle name="Normal 25 7 5" xfId="15123"/>
    <cellStyle name="Normal 25 7 5 2" xfId="43137"/>
    <cellStyle name="Normal 25 7 6" xfId="29133"/>
    <cellStyle name="Normal 25 8" xfId="1996"/>
    <cellStyle name="Normal 25 8 2" xfId="5505"/>
    <cellStyle name="Normal 25 8 2 2" xfId="12512"/>
    <cellStyle name="Normal 25 8 2 2 2" xfId="26516"/>
    <cellStyle name="Normal 25 8 2 2 2 2" xfId="54530"/>
    <cellStyle name="Normal 25 8 2 2 3" xfId="40526"/>
    <cellStyle name="Normal 25 8 2 3" xfId="19513"/>
    <cellStyle name="Normal 25 8 2 3 2" xfId="47527"/>
    <cellStyle name="Normal 25 8 2 4" xfId="33523"/>
    <cellStyle name="Normal 25 8 3" xfId="9011"/>
    <cellStyle name="Normal 25 8 3 2" xfId="23015"/>
    <cellStyle name="Normal 25 8 3 2 2" xfId="51029"/>
    <cellStyle name="Normal 25 8 3 3" xfId="37025"/>
    <cellStyle name="Normal 25 8 4" xfId="16012"/>
    <cellStyle name="Normal 25 8 4 2" xfId="44026"/>
    <cellStyle name="Normal 25 8 5" xfId="30022"/>
    <cellStyle name="Normal 25 9" xfId="3741"/>
    <cellStyle name="Normal 25 9 2" xfId="10748"/>
    <cellStyle name="Normal 25 9 2 2" xfId="24752"/>
    <cellStyle name="Normal 25 9 2 2 2" xfId="52766"/>
    <cellStyle name="Normal 25 9 2 3" xfId="38762"/>
    <cellStyle name="Normal 25 9 3" xfId="17749"/>
    <cellStyle name="Normal 25 9 3 2" xfId="45763"/>
    <cellStyle name="Normal 25 9 4" xfId="31759"/>
    <cellStyle name="Normal 26" xfId="8"/>
    <cellStyle name="Normal 26 2" xfId="96"/>
    <cellStyle name="Normal 27" xfId="9"/>
    <cellStyle name="Normal 27 2" xfId="97"/>
    <cellStyle name="Normal 28" xfId="10"/>
    <cellStyle name="Normal 28 2" xfId="98"/>
    <cellStyle name="Normal 29" xfId="11"/>
    <cellStyle name="Normal 29 2" xfId="99"/>
    <cellStyle name="Normal 3" xfId="12"/>
    <cellStyle name="Normal 3 2" xfId="100"/>
    <cellStyle name="Normal 3 2 2" xfId="56382"/>
    <cellStyle name="Normal 3 2 3" xfId="56321"/>
    <cellStyle name="Normal 3 3" xfId="158"/>
    <cellStyle name="Normal 3 3 2" xfId="56338"/>
    <cellStyle name="Normal 3 4" xfId="157"/>
    <cellStyle name="Normal 3 4 2" xfId="56389"/>
    <cellStyle name="Normal 3 5" xfId="219"/>
    <cellStyle name="Normal 3 5 2" xfId="344"/>
    <cellStyle name="Normal 3 6" xfId="1971"/>
    <cellStyle name="Normal 3 7" xfId="56297"/>
    <cellStyle name="Normal 30" xfId="167"/>
    <cellStyle name="Normal 30 10" xfId="7231"/>
    <cellStyle name="Normal 30 10 2" xfId="21235"/>
    <cellStyle name="Normal 30 10 2 2" xfId="49249"/>
    <cellStyle name="Normal 30 10 3" xfId="35245"/>
    <cellStyle name="Normal 30 11" xfId="14232"/>
    <cellStyle name="Normal 30 11 2" xfId="42246"/>
    <cellStyle name="Normal 30 12" xfId="28242"/>
    <cellStyle name="Normal 30 2" xfId="223"/>
    <cellStyle name="Normal 30 2 10" xfId="14281"/>
    <cellStyle name="Normal 30 2 10 2" xfId="42295"/>
    <cellStyle name="Normal 30 2 11" xfId="28291"/>
    <cellStyle name="Normal 30 2 2" xfId="348"/>
    <cellStyle name="Normal 30 2 2 2" xfId="639"/>
    <cellStyle name="Normal 30 2 2 2 2" xfId="1517"/>
    <cellStyle name="Normal 30 2 2 2 2 2" xfId="3285"/>
    <cellStyle name="Normal 30 2 2 2 2 2 2" xfId="6789"/>
    <cellStyle name="Normal 30 2 2 2 2 2 2 2" xfId="13796"/>
    <cellStyle name="Normal 30 2 2 2 2 2 2 2 2" xfId="27800"/>
    <cellStyle name="Normal 30 2 2 2 2 2 2 2 2 2" xfId="55814"/>
    <cellStyle name="Normal 30 2 2 2 2 2 2 2 3" xfId="41810"/>
    <cellStyle name="Normal 30 2 2 2 2 2 2 3" xfId="20797"/>
    <cellStyle name="Normal 30 2 2 2 2 2 2 3 2" xfId="48811"/>
    <cellStyle name="Normal 30 2 2 2 2 2 2 4" xfId="34807"/>
    <cellStyle name="Normal 30 2 2 2 2 2 3" xfId="10295"/>
    <cellStyle name="Normal 30 2 2 2 2 2 3 2" xfId="24299"/>
    <cellStyle name="Normal 30 2 2 2 2 2 3 2 2" xfId="52313"/>
    <cellStyle name="Normal 30 2 2 2 2 2 3 3" xfId="38309"/>
    <cellStyle name="Normal 30 2 2 2 2 2 4" xfId="17296"/>
    <cellStyle name="Normal 30 2 2 2 2 2 4 2" xfId="45310"/>
    <cellStyle name="Normal 30 2 2 2 2 2 5" xfId="31306"/>
    <cellStyle name="Normal 30 2 2 2 2 3" xfId="5037"/>
    <cellStyle name="Normal 30 2 2 2 2 3 2" xfId="12044"/>
    <cellStyle name="Normal 30 2 2 2 2 3 2 2" xfId="26048"/>
    <cellStyle name="Normal 30 2 2 2 2 3 2 2 2" xfId="54062"/>
    <cellStyle name="Normal 30 2 2 2 2 3 2 3" xfId="40058"/>
    <cellStyle name="Normal 30 2 2 2 2 3 3" xfId="19045"/>
    <cellStyle name="Normal 30 2 2 2 2 3 3 2" xfId="47059"/>
    <cellStyle name="Normal 30 2 2 2 2 3 4" xfId="33055"/>
    <cellStyle name="Normal 30 2 2 2 2 4" xfId="8543"/>
    <cellStyle name="Normal 30 2 2 2 2 4 2" xfId="22547"/>
    <cellStyle name="Normal 30 2 2 2 2 4 2 2" xfId="50561"/>
    <cellStyle name="Normal 30 2 2 2 2 4 3" xfId="36557"/>
    <cellStyle name="Normal 30 2 2 2 2 5" xfId="15544"/>
    <cellStyle name="Normal 30 2 2 2 2 5 2" xfId="43558"/>
    <cellStyle name="Normal 30 2 2 2 2 6" xfId="29554"/>
    <cellStyle name="Normal 30 2 2 2 3" xfId="2410"/>
    <cellStyle name="Normal 30 2 2 2 3 2" xfId="5914"/>
    <cellStyle name="Normal 30 2 2 2 3 2 2" xfId="12921"/>
    <cellStyle name="Normal 30 2 2 2 3 2 2 2" xfId="26925"/>
    <cellStyle name="Normal 30 2 2 2 3 2 2 2 2" xfId="54939"/>
    <cellStyle name="Normal 30 2 2 2 3 2 2 3" xfId="40935"/>
    <cellStyle name="Normal 30 2 2 2 3 2 3" xfId="19922"/>
    <cellStyle name="Normal 30 2 2 2 3 2 3 2" xfId="47936"/>
    <cellStyle name="Normal 30 2 2 2 3 2 4" xfId="33932"/>
    <cellStyle name="Normal 30 2 2 2 3 3" xfId="9420"/>
    <cellStyle name="Normal 30 2 2 2 3 3 2" xfId="23424"/>
    <cellStyle name="Normal 30 2 2 2 3 3 2 2" xfId="51438"/>
    <cellStyle name="Normal 30 2 2 2 3 3 3" xfId="37434"/>
    <cellStyle name="Normal 30 2 2 2 3 4" xfId="16421"/>
    <cellStyle name="Normal 30 2 2 2 3 4 2" xfId="44435"/>
    <cellStyle name="Normal 30 2 2 2 3 5" xfId="30431"/>
    <cellStyle name="Normal 30 2 2 2 4" xfId="4162"/>
    <cellStyle name="Normal 30 2 2 2 4 2" xfId="11169"/>
    <cellStyle name="Normal 30 2 2 2 4 2 2" xfId="25173"/>
    <cellStyle name="Normal 30 2 2 2 4 2 2 2" xfId="53187"/>
    <cellStyle name="Normal 30 2 2 2 4 2 3" xfId="39183"/>
    <cellStyle name="Normal 30 2 2 2 4 3" xfId="18170"/>
    <cellStyle name="Normal 30 2 2 2 4 3 2" xfId="46184"/>
    <cellStyle name="Normal 30 2 2 2 4 4" xfId="32180"/>
    <cellStyle name="Normal 30 2 2 2 5" xfId="7668"/>
    <cellStyle name="Normal 30 2 2 2 5 2" xfId="21672"/>
    <cellStyle name="Normal 30 2 2 2 5 2 2" xfId="49686"/>
    <cellStyle name="Normal 30 2 2 2 5 3" xfId="35682"/>
    <cellStyle name="Normal 30 2 2 2 6" xfId="14669"/>
    <cellStyle name="Normal 30 2 2 2 6 2" xfId="42683"/>
    <cellStyle name="Normal 30 2 2 2 7" xfId="28679"/>
    <cellStyle name="Normal 30 2 2 3" xfId="930"/>
    <cellStyle name="Normal 30 2 2 3 2" xfId="1808"/>
    <cellStyle name="Normal 30 2 2 3 2 2" xfId="3576"/>
    <cellStyle name="Normal 30 2 2 3 2 2 2" xfId="7080"/>
    <cellStyle name="Normal 30 2 2 3 2 2 2 2" xfId="14087"/>
    <cellStyle name="Normal 30 2 2 3 2 2 2 2 2" xfId="28091"/>
    <cellStyle name="Normal 30 2 2 3 2 2 2 2 2 2" xfId="56105"/>
    <cellStyle name="Normal 30 2 2 3 2 2 2 2 3" xfId="42101"/>
    <cellStyle name="Normal 30 2 2 3 2 2 2 3" xfId="21088"/>
    <cellStyle name="Normal 30 2 2 3 2 2 2 3 2" xfId="49102"/>
    <cellStyle name="Normal 30 2 2 3 2 2 2 4" xfId="35098"/>
    <cellStyle name="Normal 30 2 2 3 2 2 3" xfId="10586"/>
    <cellStyle name="Normal 30 2 2 3 2 2 3 2" xfId="24590"/>
    <cellStyle name="Normal 30 2 2 3 2 2 3 2 2" xfId="52604"/>
    <cellStyle name="Normal 30 2 2 3 2 2 3 3" xfId="38600"/>
    <cellStyle name="Normal 30 2 2 3 2 2 4" xfId="17587"/>
    <cellStyle name="Normal 30 2 2 3 2 2 4 2" xfId="45601"/>
    <cellStyle name="Normal 30 2 2 3 2 2 5" xfId="31597"/>
    <cellStyle name="Normal 30 2 2 3 2 3" xfId="5328"/>
    <cellStyle name="Normal 30 2 2 3 2 3 2" xfId="12335"/>
    <cellStyle name="Normal 30 2 2 3 2 3 2 2" xfId="26339"/>
    <cellStyle name="Normal 30 2 2 3 2 3 2 2 2" xfId="54353"/>
    <cellStyle name="Normal 30 2 2 3 2 3 2 3" xfId="40349"/>
    <cellStyle name="Normal 30 2 2 3 2 3 3" xfId="19336"/>
    <cellStyle name="Normal 30 2 2 3 2 3 3 2" xfId="47350"/>
    <cellStyle name="Normal 30 2 2 3 2 3 4" xfId="33346"/>
    <cellStyle name="Normal 30 2 2 3 2 4" xfId="8834"/>
    <cellStyle name="Normal 30 2 2 3 2 4 2" xfId="22838"/>
    <cellStyle name="Normal 30 2 2 3 2 4 2 2" xfId="50852"/>
    <cellStyle name="Normal 30 2 2 3 2 4 3" xfId="36848"/>
    <cellStyle name="Normal 30 2 2 3 2 5" xfId="15835"/>
    <cellStyle name="Normal 30 2 2 3 2 5 2" xfId="43849"/>
    <cellStyle name="Normal 30 2 2 3 2 6" xfId="29845"/>
    <cellStyle name="Normal 30 2 2 3 3" xfId="2701"/>
    <cellStyle name="Normal 30 2 2 3 3 2" xfId="6205"/>
    <cellStyle name="Normal 30 2 2 3 3 2 2" xfId="13212"/>
    <cellStyle name="Normal 30 2 2 3 3 2 2 2" xfId="27216"/>
    <cellStyle name="Normal 30 2 2 3 3 2 2 2 2" xfId="55230"/>
    <cellStyle name="Normal 30 2 2 3 3 2 2 3" xfId="41226"/>
    <cellStyle name="Normal 30 2 2 3 3 2 3" xfId="20213"/>
    <cellStyle name="Normal 30 2 2 3 3 2 3 2" xfId="48227"/>
    <cellStyle name="Normal 30 2 2 3 3 2 4" xfId="34223"/>
    <cellStyle name="Normal 30 2 2 3 3 3" xfId="9711"/>
    <cellStyle name="Normal 30 2 2 3 3 3 2" xfId="23715"/>
    <cellStyle name="Normal 30 2 2 3 3 3 2 2" xfId="51729"/>
    <cellStyle name="Normal 30 2 2 3 3 3 3" xfId="37725"/>
    <cellStyle name="Normal 30 2 2 3 3 4" xfId="16712"/>
    <cellStyle name="Normal 30 2 2 3 3 4 2" xfId="44726"/>
    <cellStyle name="Normal 30 2 2 3 3 5" xfId="30722"/>
    <cellStyle name="Normal 30 2 2 3 4" xfId="4453"/>
    <cellStyle name="Normal 30 2 2 3 4 2" xfId="11460"/>
    <cellStyle name="Normal 30 2 2 3 4 2 2" xfId="25464"/>
    <cellStyle name="Normal 30 2 2 3 4 2 2 2" xfId="53478"/>
    <cellStyle name="Normal 30 2 2 3 4 2 3" xfId="39474"/>
    <cellStyle name="Normal 30 2 2 3 4 3" xfId="18461"/>
    <cellStyle name="Normal 30 2 2 3 4 3 2" xfId="46475"/>
    <cellStyle name="Normal 30 2 2 3 4 4" xfId="32471"/>
    <cellStyle name="Normal 30 2 2 3 5" xfId="7959"/>
    <cellStyle name="Normal 30 2 2 3 5 2" xfId="21963"/>
    <cellStyle name="Normal 30 2 2 3 5 2 2" xfId="49977"/>
    <cellStyle name="Normal 30 2 2 3 5 3" xfId="35973"/>
    <cellStyle name="Normal 30 2 2 3 6" xfId="14960"/>
    <cellStyle name="Normal 30 2 2 3 6 2" xfId="42974"/>
    <cellStyle name="Normal 30 2 2 3 7" xfId="28970"/>
    <cellStyle name="Normal 30 2 2 4" xfId="1226"/>
    <cellStyle name="Normal 30 2 2 4 2" xfId="2994"/>
    <cellStyle name="Normal 30 2 2 4 2 2" xfId="6498"/>
    <cellStyle name="Normal 30 2 2 4 2 2 2" xfId="13505"/>
    <cellStyle name="Normal 30 2 2 4 2 2 2 2" xfId="27509"/>
    <cellStyle name="Normal 30 2 2 4 2 2 2 2 2" xfId="55523"/>
    <cellStyle name="Normal 30 2 2 4 2 2 2 3" xfId="41519"/>
    <cellStyle name="Normal 30 2 2 4 2 2 3" xfId="20506"/>
    <cellStyle name="Normal 30 2 2 4 2 2 3 2" xfId="48520"/>
    <cellStyle name="Normal 30 2 2 4 2 2 4" xfId="34516"/>
    <cellStyle name="Normal 30 2 2 4 2 3" xfId="10004"/>
    <cellStyle name="Normal 30 2 2 4 2 3 2" xfId="24008"/>
    <cellStyle name="Normal 30 2 2 4 2 3 2 2" xfId="52022"/>
    <cellStyle name="Normal 30 2 2 4 2 3 3" xfId="38018"/>
    <cellStyle name="Normal 30 2 2 4 2 4" xfId="17005"/>
    <cellStyle name="Normal 30 2 2 4 2 4 2" xfId="45019"/>
    <cellStyle name="Normal 30 2 2 4 2 5" xfId="31015"/>
    <cellStyle name="Normal 30 2 2 4 3" xfId="4746"/>
    <cellStyle name="Normal 30 2 2 4 3 2" xfId="11753"/>
    <cellStyle name="Normal 30 2 2 4 3 2 2" xfId="25757"/>
    <cellStyle name="Normal 30 2 2 4 3 2 2 2" xfId="53771"/>
    <cellStyle name="Normal 30 2 2 4 3 2 3" xfId="39767"/>
    <cellStyle name="Normal 30 2 2 4 3 3" xfId="18754"/>
    <cellStyle name="Normal 30 2 2 4 3 3 2" xfId="46768"/>
    <cellStyle name="Normal 30 2 2 4 3 4" xfId="32764"/>
    <cellStyle name="Normal 30 2 2 4 4" xfId="8252"/>
    <cellStyle name="Normal 30 2 2 4 4 2" xfId="22256"/>
    <cellStyle name="Normal 30 2 2 4 4 2 2" xfId="50270"/>
    <cellStyle name="Normal 30 2 2 4 4 3" xfId="36266"/>
    <cellStyle name="Normal 30 2 2 4 5" xfId="15253"/>
    <cellStyle name="Normal 30 2 2 4 5 2" xfId="43267"/>
    <cellStyle name="Normal 30 2 2 4 6" xfId="29263"/>
    <cellStyle name="Normal 30 2 2 5" xfId="2119"/>
    <cellStyle name="Normal 30 2 2 5 2" xfId="5623"/>
    <cellStyle name="Normal 30 2 2 5 2 2" xfId="12630"/>
    <cellStyle name="Normal 30 2 2 5 2 2 2" xfId="26634"/>
    <cellStyle name="Normal 30 2 2 5 2 2 2 2" xfId="54648"/>
    <cellStyle name="Normal 30 2 2 5 2 2 3" xfId="40644"/>
    <cellStyle name="Normal 30 2 2 5 2 3" xfId="19631"/>
    <cellStyle name="Normal 30 2 2 5 2 3 2" xfId="47645"/>
    <cellStyle name="Normal 30 2 2 5 2 4" xfId="33641"/>
    <cellStyle name="Normal 30 2 2 5 3" xfId="9129"/>
    <cellStyle name="Normal 30 2 2 5 3 2" xfId="23133"/>
    <cellStyle name="Normal 30 2 2 5 3 2 2" xfId="51147"/>
    <cellStyle name="Normal 30 2 2 5 3 3" xfId="37143"/>
    <cellStyle name="Normal 30 2 2 5 4" xfId="16130"/>
    <cellStyle name="Normal 30 2 2 5 4 2" xfId="44144"/>
    <cellStyle name="Normal 30 2 2 5 5" xfId="30140"/>
    <cellStyle name="Normal 30 2 2 6" xfId="3871"/>
    <cellStyle name="Normal 30 2 2 6 2" xfId="10878"/>
    <cellStyle name="Normal 30 2 2 6 2 2" xfId="24882"/>
    <cellStyle name="Normal 30 2 2 6 2 2 2" xfId="52896"/>
    <cellStyle name="Normal 30 2 2 6 2 3" xfId="38892"/>
    <cellStyle name="Normal 30 2 2 6 3" xfId="17879"/>
    <cellStyle name="Normal 30 2 2 6 3 2" xfId="45893"/>
    <cellStyle name="Normal 30 2 2 6 4" xfId="31889"/>
    <cellStyle name="Normal 30 2 2 7" xfId="7377"/>
    <cellStyle name="Normal 30 2 2 7 2" xfId="21381"/>
    <cellStyle name="Normal 30 2 2 7 2 2" xfId="49395"/>
    <cellStyle name="Normal 30 2 2 7 3" xfId="35391"/>
    <cellStyle name="Normal 30 2 2 8" xfId="14378"/>
    <cellStyle name="Normal 30 2 2 8 2" xfId="42392"/>
    <cellStyle name="Normal 30 2 2 9" xfId="28388"/>
    <cellStyle name="Normal 30 2 3" xfId="445"/>
    <cellStyle name="Normal 30 2 3 2" xfId="736"/>
    <cellStyle name="Normal 30 2 3 2 2" xfId="1614"/>
    <cellStyle name="Normal 30 2 3 2 2 2" xfId="3382"/>
    <cellStyle name="Normal 30 2 3 2 2 2 2" xfId="6886"/>
    <cellStyle name="Normal 30 2 3 2 2 2 2 2" xfId="13893"/>
    <cellStyle name="Normal 30 2 3 2 2 2 2 2 2" xfId="27897"/>
    <cellStyle name="Normal 30 2 3 2 2 2 2 2 2 2" xfId="55911"/>
    <cellStyle name="Normal 30 2 3 2 2 2 2 2 3" xfId="41907"/>
    <cellStyle name="Normal 30 2 3 2 2 2 2 3" xfId="20894"/>
    <cellStyle name="Normal 30 2 3 2 2 2 2 3 2" xfId="48908"/>
    <cellStyle name="Normal 30 2 3 2 2 2 2 4" xfId="34904"/>
    <cellStyle name="Normal 30 2 3 2 2 2 3" xfId="10392"/>
    <cellStyle name="Normal 30 2 3 2 2 2 3 2" xfId="24396"/>
    <cellStyle name="Normal 30 2 3 2 2 2 3 2 2" xfId="52410"/>
    <cellStyle name="Normal 30 2 3 2 2 2 3 3" xfId="38406"/>
    <cellStyle name="Normal 30 2 3 2 2 2 4" xfId="17393"/>
    <cellStyle name="Normal 30 2 3 2 2 2 4 2" xfId="45407"/>
    <cellStyle name="Normal 30 2 3 2 2 2 5" xfId="31403"/>
    <cellStyle name="Normal 30 2 3 2 2 3" xfId="5134"/>
    <cellStyle name="Normal 30 2 3 2 2 3 2" xfId="12141"/>
    <cellStyle name="Normal 30 2 3 2 2 3 2 2" xfId="26145"/>
    <cellStyle name="Normal 30 2 3 2 2 3 2 2 2" xfId="54159"/>
    <cellStyle name="Normal 30 2 3 2 2 3 2 3" xfId="40155"/>
    <cellStyle name="Normal 30 2 3 2 2 3 3" xfId="19142"/>
    <cellStyle name="Normal 30 2 3 2 2 3 3 2" xfId="47156"/>
    <cellStyle name="Normal 30 2 3 2 2 3 4" xfId="33152"/>
    <cellStyle name="Normal 30 2 3 2 2 4" xfId="8640"/>
    <cellStyle name="Normal 30 2 3 2 2 4 2" xfId="22644"/>
    <cellStyle name="Normal 30 2 3 2 2 4 2 2" xfId="50658"/>
    <cellStyle name="Normal 30 2 3 2 2 4 3" xfId="36654"/>
    <cellStyle name="Normal 30 2 3 2 2 5" xfId="15641"/>
    <cellStyle name="Normal 30 2 3 2 2 5 2" xfId="43655"/>
    <cellStyle name="Normal 30 2 3 2 2 6" xfId="29651"/>
    <cellStyle name="Normal 30 2 3 2 3" xfId="2507"/>
    <cellStyle name="Normal 30 2 3 2 3 2" xfId="6011"/>
    <cellStyle name="Normal 30 2 3 2 3 2 2" xfId="13018"/>
    <cellStyle name="Normal 30 2 3 2 3 2 2 2" xfId="27022"/>
    <cellStyle name="Normal 30 2 3 2 3 2 2 2 2" xfId="55036"/>
    <cellStyle name="Normal 30 2 3 2 3 2 2 3" xfId="41032"/>
    <cellStyle name="Normal 30 2 3 2 3 2 3" xfId="20019"/>
    <cellStyle name="Normal 30 2 3 2 3 2 3 2" xfId="48033"/>
    <cellStyle name="Normal 30 2 3 2 3 2 4" xfId="34029"/>
    <cellStyle name="Normal 30 2 3 2 3 3" xfId="9517"/>
    <cellStyle name="Normal 30 2 3 2 3 3 2" xfId="23521"/>
    <cellStyle name="Normal 30 2 3 2 3 3 2 2" xfId="51535"/>
    <cellStyle name="Normal 30 2 3 2 3 3 3" xfId="37531"/>
    <cellStyle name="Normal 30 2 3 2 3 4" xfId="16518"/>
    <cellStyle name="Normal 30 2 3 2 3 4 2" xfId="44532"/>
    <cellStyle name="Normal 30 2 3 2 3 5" xfId="30528"/>
    <cellStyle name="Normal 30 2 3 2 4" xfId="4259"/>
    <cellStyle name="Normal 30 2 3 2 4 2" xfId="11266"/>
    <cellStyle name="Normal 30 2 3 2 4 2 2" xfId="25270"/>
    <cellStyle name="Normal 30 2 3 2 4 2 2 2" xfId="53284"/>
    <cellStyle name="Normal 30 2 3 2 4 2 3" xfId="39280"/>
    <cellStyle name="Normal 30 2 3 2 4 3" xfId="18267"/>
    <cellStyle name="Normal 30 2 3 2 4 3 2" xfId="46281"/>
    <cellStyle name="Normal 30 2 3 2 4 4" xfId="32277"/>
    <cellStyle name="Normal 30 2 3 2 5" xfId="7765"/>
    <cellStyle name="Normal 30 2 3 2 5 2" xfId="21769"/>
    <cellStyle name="Normal 30 2 3 2 5 2 2" xfId="49783"/>
    <cellStyle name="Normal 30 2 3 2 5 3" xfId="35779"/>
    <cellStyle name="Normal 30 2 3 2 6" xfId="14766"/>
    <cellStyle name="Normal 30 2 3 2 6 2" xfId="42780"/>
    <cellStyle name="Normal 30 2 3 2 7" xfId="28776"/>
    <cellStyle name="Normal 30 2 3 3" xfId="1027"/>
    <cellStyle name="Normal 30 2 3 3 2" xfId="1905"/>
    <cellStyle name="Normal 30 2 3 3 2 2" xfId="3673"/>
    <cellStyle name="Normal 30 2 3 3 2 2 2" xfId="7177"/>
    <cellStyle name="Normal 30 2 3 3 2 2 2 2" xfId="14184"/>
    <cellStyle name="Normal 30 2 3 3 2 2 2 2 2" xfId="28188"/>
    <cellStyle name="Normal 30 2 3 3 2 2 2 2 2 2" xfId="56202"/>
    <cellStyle name="Normal 30 2 3 3 2 2 2 2 3" xfId="42198"/>
    <cellStyle name="Normal 30 2 3 3 2 2 2 3" xfId="21185"/>
    <cellStyle name="Normal 30 2 3 3 2 2 2 3 2" xfId="49199"/>
    <cellStyle name="Normal 30 2 3 3 2 2 2 4" xfId="35195"/>
    <cellStyle name="Normal 30 2 3 3 2 2 3" xfId="10683"/>
    <cellStyle name="Normal 30 2 3 3 2 2 3 2" xfId="24687"/>
    <cellStyle name="Normal 30 2 3 3 2 2 3 2 2" xfId="52701"/>
    <cellStyle name="Normal 30 2 3 3 2 2 3 3" xfId="38697"/>
    <cellStyle name="Normal 30 2 3 3 2 2 4" xfId="17684"/>
    <cellStyle name="Normal 30 2 3 3 2 2 4 2" xfId="45698"/>
    <cellStyle name="Normal 30 2 3 3 2 2 5" xfId="31694"/>
    <cellStyle name="Normal 30 2 3 3 2 3" xfId="5425"/>
    <cellStyle name="Normal 30 2 3 3 2 3 2" xfId="12432"/>
    <cellStyle name="Normal 30 2 3 3 2 3 2 2" xfId="26436"/>
    <cellStyle name="Normal 30 2 3 3 2 3 2 2 2" xfId="54450"/>
    <cellStyle name="Normal 30 2 3 3 2 3 2 3" xfId="40446"/>
    <cellStyle name="Normal 30 2 3 3 2 3 3" xfId="19433"/>
    <cellStyle name="Normal 30 2 3 3 2 3 3 2" xfId="47447"/>
    <cellStyle name="Normal 30 2 3 3 2 3 4" xfId="33443"/>
    <cellStyle name="Normal 30 2 3 3 2 4" xfId="8931"/>
    <cellStyle name="Normal 30 2 3 3 2 4 2" xfId="22935"/>
    <cellStyle name="Normal 30 2 3 3 2 4 2 2" xfId="50949"/>
    <cellStyle name="Normal 30 2 3 3 2 4 3" xfId="36945"/>
    <cellStyle name="Normal 30 2 3 3 2 5" xfId="15932"/>
    <cellStyle name="Normal 30 2 3 3 2 5 2" xfId="43946"/>
    <cellStyle name="Normal 30 2 3 3 2 6" xfId="29942"/>
    <cellStyle name="Normal 30 2 3 3 3" xfId="2798"/>
    <cellStyle name="Normal 30 2 3 3 3 2" xfId="6302"/>
    <cellStyle name="Normal 30 2 3 3 3 2 2" xfId="13309"/>
    <cellStyle name="Normal 30 2 3 3 3 2 2 2" xfId="27313"/>
    <cellStyle name="Normal 30 2 3 3 3 2 2 2 2" xfId="55327"/>
    <cellStyle name="Normal 30 2 3 3 3 2 2 3" xfId="41323"/>
    <cellStyle name="Normal 30 2 3 3 3 2 3" xfId="20310"/>
    <cellStyle name="Normal 30 2 3 3 3 2 3 2" xfId="48324"/>
    <cellStyle name="Normal 30 2 3 3 3 2 4" xfId="34320"/>
    <cellStyle name="Normal 30 2 3 3 3 3" xfId="9808"/>
    <cellStyle name="Normal 30 2 3 3 3 3 2" xfId="23812"/>
    <cellStyle name="Normal 30 2 3 3 3 3 2 2" xfId="51826"/>
    <cellStyle name="Normal 30 2 3 3 3 3 3" xfId="37822"/>
    <cellStyle name="Normal 30 2 3 3 3 4" xfId="16809"/>
    <cellStyle name="Normal 30 2 3 3 3 4 2" xfId="44823"/>
    <cellStyle name="Normal 30 2 3 3 3 5" xfId="30819"/>
    <cellStyle name="Normal 30 2 3 3 4" xfId="4550"/>
    <cellStyle name="Normal 30 2 3 3 4 2" xfId="11557"/>
    <cellStyle name="Normal 30 2 3 3 4 2 2" xfId="25561"/>
    <cellStyle name="Normal 30 2 3 3 4 2 2 2" xfId="53575"/>
    <cellStyle name="Normal 30 2 3 3 4 2 3" xfId="39571"/>
    <cellStyle name="Normal 30 2 3 3 4 3" xfId="18558"/>
    <cellStyle name="Normal 30 2 3 3 4 3 2" xfId="46572"/>
    <cellStyle name="Normal 30 2 3 3 4 4" xfId="32568"/>
    <cellStyle name="Normal 30 2 3 3 5" xfId="8056"/>
    <cellStyle name="Normal 30 2 3 3 5 2" xfId="22060"/>
    <cellStyle name="Normal 30 2 3 3 5 2 2" xfId="50074"/>
    <cellStyle name="Normal 30 2 3 3 5 3" xfId="36070"/>
    <cellStyle name="Normal 30 2 3 3 6" xfId="15057"/>
    <cellStyle name="Normal 30 2 3 3 6 2" xfId="43071"/>
    <cellStyle name="Normal 30 2 3 3 7" xfId="29067"/>
    <cellStyle name="Normal 30 2 3 4" xfId="1323"/>
    <cellStyle name="Normal 30 2 3 4 2" xfId="3091"/>
    <cellStyle name="Normal 30 2 3 4 2 2" xfId="6595"/>
    <cellStyle name="Normal 30 2 3 4 2 2 2" xfId="13602"/>
    <cellStyle name="Normal 30 2 3 4 2 2 2 2" xfId="27606"/>
    <cellStyle name="Normal 30 2 3 4 2 2 2 2 2" xfId="55620"/>
    <cellStyle name="Normal 30 2 3 4 2 2 2 3" xfId="41616"/>
    <cellStyle name="Normal 30 2 3 4 2 2 3" xfId="20603"/>
    <cellStyle name="Normal 30 2 3 4 2 2 3 2" xfId="48617"/>
    <cellStyle name="Normal 30 2 3 4 2 2 4" xfId="34613"/>
    <cellStyle name="Normal 30 2 3 4 2 3" xfId="10101"/>
    <cellStyle name="Normal 30 2 3 4 2 3 2" xfId="24105"/>
    <cellStyle name="Normal 30 2 3 4 2 3 2 2" xfId="52119"/>
    <cellStyle name="Normal 30 2 3 4 2 3 3" xfId="38115"/>
    <cellStyle name="Normal 30 2 3 4 2 4" xfId="17102"/>
    <cellStyle name="Normal 30 2 3 4 2 4 2" xfId="45116"/>
    <cellStyle name="Normal 30 2 3 4 2 5" xfId="31112"/>
    <cellStyle name="Normal 30 2 3 4 3" xfId="4843"/>
    <cellStyle name="Normal 30 2 3 4 3 2" xfId="11850"/>
    <cellStyle name="Normal 30 2 3 4 3 2 2" xfId="25854"/>
    <cellStyle name="Normal 30 2 3 4 3 2 2 2" xfId="53868"/>
    <cellStyle name="Normal 30 2 3 4 3 2 3" xfId="39864"/>
    <cellStyle name="Normal 30 2 3 4 3 3" xfId="18851"/>
    <cellStyle name="Normal 30 2 3 4 3 3 2" xfId="46865"/>
    <cellStyle name="Normal 30 2 3 4 3 4" xfId="32861"/>
    <cellStyle name="Normal 30 2 3 4 4" xfId="8349"/>
    <cellStyle name="Normal 30 2 3 4 4 2" xfId="22353"/>
    <cellStyle name="Normal 30 2 3 4 4 2 2" xfId="50367"/>
    <cellStyle name="Normal 30 2 3 4 4 3" xfId="36363"/>
    <cellStyle name="Normal 30 2 3 4 5" xfId="15350"/>
    <cellStyle name="Normal 30 2 3 4 5 2" xfId="43364"/>
    <cellStyle name="Normal 30 2 3 4 6" xfId="29360"/>
    <cellStyle name="Normal 30 2 3 5" xfId="2216"/>
    <cellStyle name="Normal 30 2 3 5 2" xfId="5720"/>
    <cellStyle name="Normal 30 2 3 5 2 2" xfId="12727"/>
    <cellStyle name="Normal 30 2 3 5 2 2 2" xfId="26731"/>
    <cellStyle name="Normal 30 2 3 5 2 2 2 2" xfId="54745"/>
    <cellStyle name="Normal 30 2 3 5 2 2 3" xfId="40741"/>
    <cellStyle name="Normal 30 2 3 5 2 3" xfId="19728"/>
    <cellStyle name="Normal 30 2 3 5 2 3 2" xfId="47742"/>
    <cellStyle name="Normal 30 2 3 5 2 4" xfId="33738"/>
    <cellStyle name="Normal 30 2 3 5 3" xfId="9226"/>
    <cellStyle name="Normal 30 2 3 5 3 2" xfId="23230"/>
    <cellStyle name="Normal 30 2 3 5 3 2 2" xfId="51244"/>
    <cellStyle name="Normal 30 2 3 5 3 3" xfId="37240"/>
    <cellStyle name="Normal 30 2 3 5 4" xfId="16227"/>
    <cellStyle name="Normal 30 2 3 5 4 2" xfId="44241"/>
    <cellStyle name="Normal 30 2 3 5 5" xfId="30237"/>
    <cellStyle name="Normal 30 2 3 6" xfId="3968"/>
    <cellStyle name="Normal 30 2 3 6 2" xfId="10975"/>
    <cellStyle name="Normal 30 2 3 6 2 2" xfId="24979"/>
    <cellStyle name="Normal 30 2 3 6 2 2 2" xfId="52993"/>
    <cellStyle name="Normal 30 2 3 6 2 3" xfId="38989"/>
    <cellStyle name="Normal 30 2 3 6 3" xfId="17976"/>
    <cellStyle name="Normal 30 2 3 6 3 2" xfId="45990"/>
    <cellStyle name="Normal 30 2 3 6 4" xfId="31986"/>
    <cellStyle name="Normal 30 2 3 7" xfId="7474"/>
    <cellStyle name="Normal 30 2 3 7 2" xfId="21478"/>
    <cellStyle name="Normal 30 2 3 7 2 2" xfId="49492"/>
    <cellStyle name="Normal 30 2 3 7 3" xfId="35488"/>
    <cellStyle name="Normal 30 2 3 8" xfId="14475"/>
    <cellStyle name="Normal 30 2 3 8 2" xfId="42489"/>
    <cellStyle name="Normal 30 2 3 9" xfId="28485"/>
    <cellStyle name="Normal 30 2 4" xfId="542"/>
    <cellStyle name="Normal 30 2 4 2" xfId="1420"/>
    <cellStyle name="Normal 30 2 4 2 2" xfId="3188"/>
    <cellStyle name="Normal 30 2 4 2 2 2" xfId="6692"/>
    <cellStyle name="Normal 30 2 4 2 2 2 2" xfId="13699"/>
    <cellStyle name="Normal 30 2 4 2 2 2 2 2" xfId="27703"/>
    <cellStyle name="Normal 30 2 4 2 2 2 2 2 2" xfId="55717"/>
    <cellStyle name="Normal 30 2 4 2 2 2 2 3" xfId="41713"/>
    <cellStyle name="Normal 30 2 4 2 2 2 3" xfId="20700"/>
    <cellStyle name="Normal 30 2 4 2 2 2 3 2" xfId="48714"/>
    <cellStyle name="Normal 30 2 4 2 2 2 4" xfId="34710"/>
    <cellStyle name="Normal 30 2 4 2 2 3" xfId="10198"/>
    <cellStyle name="Normal 30 2 4 2 2 3 2" xfId="24202"/>
    <cellStyle name="Normal 30 2 4 2 2 3 2 2" xfId="52216"/>
    <cellStyle name="Normal 30 2 4 2 2 3 3" xfId="38212"/>
    <cellStyle name="Normal 30 2 4 2 2 4" xfId="17199"/>
    <cellStyle name="Normal 30 2 4 2 2 4 2" xfId="45213"/>
    <cellStyle name="Normal 30 2 4 2 2 5" xfId="31209"/>
    <cellStyle name="Normal 30 2 4 2 3" xfId="4940"/>
    <cellStyle name="Normal 30 2 4 2 3 2" xfId="11947"/>
    <cellStyle name="Normal 30 2 4 2 3 2 2" xfId="25951"/>
    <cellStyle name="Normal 30 2 4 2 3 2 2 2" xfId="53965"/>
    <cellStyle name="Normal 30 2 4 2 3 2 3" xfId="39961"/>
    <cellStyle name="Normal 30 2 4 2 3 3" xfId="18948"/>
    <cellStyle name="Normal 30 2 4 2 3 3 2" xfId="46962"/>
    <cellStyle name="Normal 30 2 4 2 3 4" xfId="32958"/>
    <cellStyle name="Normal 30 2 4 2 4" xfId="8446"/>
    <cellStyle name="Normal 30 2 4 2 4 2" xfId="22450"/>
    <cellStyle name="Normal 30 2 4 2 4 2 2" xfId="50464"/>
    <cellStyle name="Normal 30 2 4 2 4 3" xfId="36460"/>
    <cellStyle name="Normal 30 2 4 2 5" xfId="15447"/>
    <cellStyle name="Normal 30 2 4 2 5 2" xfId="43461"/>
    <cellStyle name="Normal 30 2 4 2 6" xfId="29457"/>
    <cellStyle name="Normal 30 2 4 3" xfId="2313"/>
    <cellStyle name="Normal 30 2 4 3 2" xfId="5817"/>
    <cellStyle name="Normal 30 2 4 3 2 2" xfId="12824"/>
    <cellStyle name="Normal 30 2 4 3 2 2 2" xfId="26828"/>
    <cellStyle name="Normal 30 2 4 3 2 2 2 2" xfId="54842"/>
    <cellStyle name="Normal 30 2 4 3 2 2 3" xfId="40838"/>
    <cellStyle name="Normal 30 2 4 3 2 3" xfId="19825"/>
    <cellStyle name="Normal 30 2 4 3 2 3 2" xfId="47839"/>
    <cellStyle name="Normal 30 2 4 3 2 4" xfId="33835"/>
    <cellStyle name="Normal 30 2 4 3 3" xfId="9323"/>
    <cellStyle name="Normal 30 2 4 3 3 2" xfId="23327"/>
    <cellStyle name="Normal 30 2 4 3 3 2 2" xfId="51341"/>
    <cellStyle name="Normal 30 2 4 3 3 3" xfId="37337"/>
    <cellStyle name="Normal 30 2 4 3 4" xfId="16324"/>
    <cellStyle name="Normal 30 2 4 3 4 2" xfId="44338"/>
    <cellStyle name="Normal 30 2 4 3 5" xfId="30334"/>
    <cellStyle name="Normal 30 2 4 4" xfId="4065"/>
    <cellStyle name="Normal 30 2 4 4 2" xfId="11072"/>
    <cellStyle name="Normal 30 2 4 4 2 2" xfId="25076"/>
    <cellStyle name="Normal 30 2 4 4 2 2 2" xfId="53090"/>
    <cellStyle name="Normal 30 2 4 4 2 3" xfId="39086"/>
    <cellStyle name="Normal 30 2 4 4 3" xfId="18073"/>
    <cellStyle name="Normal 30 2 4 4 3 2" xfId="46087"/>
    <cellStyle name="Normal 30 2 4 4 4" xfId="32083"/>
    <cellStyle name="Normal 30 2 4 5" xfId="7571"/>
    <cellStyle name="Normal 30 2 4 5 2" xfId="21575"/>
    <cellStyle name="Normal 30 2 4 5 2 2" xfId="49589"/>
    <cellStyle name="Normal 30 2 4 5 3" xfId="35585"/>
    <cellStyle name="Normal 30 2 4 6" xfId="14572"/>
    <cellStyle name="Normal 30 2 4 6 2" xfId="42586"/>
    <cellStyle name="Normal 30 2 4 7" xfId="28582"/>
    <cellStyle name="Normal 30 2 5" xfId="833"/>
    <cellStyle name="Normal 30 2 5 2" xfId="1711"/>
    <cellStyle name="Normal 30 2 5 2 2" xfId="3479"/>
    <cellStyle name="Normal 30 2 5 2 2 2" xfId="6983"/>
    <cellStyle name="Normal 30 2 5 2 2 2 2" xfId="13990"/>
    <cellStyle name="Normal 30 2 5 2 2 2 2 2" xfId="27994"/>
    <cellStyle name="Normal 30 2 5 2 2 2 2 2 2" xfId="56008"/>
    <cellStyle name="Normal 30 2 5 2 2 2 2 3" xfId="42004"/>
    <cellStyle name="Normal 30 2 5 2 2 2 3" xfId="20991"/>
    <cellStyle name="Normal 30 2 5 2 2 2 3 2" xfId="49005"/>
    <cellStyle name="Normal 30 2 5 2 2 2 4" xfId="35001"/>
    <cellStyle name="Normal 30 2 5 2 2 3" xfId="10489"/>
    <cellStyle name="Normal 30 2 5 2 2 3 2" xfId="24493"/>
    <cellStyle name="Normal 30 2 5 2 2 3 2 2" xfId="52507"/>
    <cellStyle name="Normal 30 2 5 2 2 3 3" xfId="38503"/>
    <cellStyle name="Normal 30 2 5 2 2 4" xfId="17490"/>
    <cellStyle name="Normal 30 2 5 2 2 4 2" xfId="45504"/>
    <cellStyle name="Normal 30 2 5 2 2 5" xfId="31500"/>
    <cellStyle name="Normal 30 2 5 2 3" xfId="5231"/>
    <cellStyle name="Normal 30 2 5 2 3 2" xfId="12238"/>
    <cellStyle name="Normal 30 2 5 2 3 2 2" xfId="26242"/>
    <cellStyle name="Normal 30 2 5 2 3 2 2 2" xfId="54256"/>
    <cellStyle name="Normal 30 2 5 2 3 2 3" xfId="40252"/>
    <cellStyle name="Normal 30 2 5 2 3 3" xfId="19239"/>
    <cellStyle name="Normal 30 2 5 2 3 3 2" xfId="47253"/>
    <cellStyle name="Normal 30 2 5 2 3 4" xfId="33249"/>
    <cellStyle name="Normal 30 2 5 2 4" xfId="8737"/>
    <cellStyle name="Normal 30 2 5 2 4 2" xfId="22741"/>
    <cellStyle name="Normal 30 2 5 2 4 2 2" xfId="50755"/>
    <cellStyle name="Normal 30 2 5 2 4 3" xfId="36751"/>
    <cellStyle name="Normal 30 2 5 2 5" xfId="15738"/>
    <cellStyle name="Normal 30 2 5 2 5 2" xfId="43752"/>
    <cellStyle name="Normal 30 2 5 2 6" xfId="29748"/>
    <cellStyle name="Normal 30 2 5 3" xfId="2604"/>
    <cellStyle name="Normal 30 2 5 3 2" xfId="6108"/>
    <cellStyle name="Normal 30 2 5 3 2 2" xfId="13115"/>
    <cellStyle name="Normal 30 2 5 3 2 2 2" xfId="27119"/>
    <cellStyle name="Normal 30 2 5 3 2 2 2 2" xfId="55133"/>
    <cellStyle name="Normal 30 2 5 3 2 2 3" xfId="41129"/>
    <cellStyle name="Normal 30 2 5 3 2 3" xfId="20116"/>
    <cellStyle name="Normal 30 2 5 3 2 3 2" xfId="48130"/>
    <cellStyle name="Normal 30 2 5 3 2 4" xfId="34126"/>
    <cellStyle name="Normal 30 2 5 3 3" xfId="9614"/>
    <cellStyle name="Normal 30 2 5 3 3 2" xfId="23618"/>
    <cellStyle name="Normal 30 2 5 3 3 2 2" xfId="51632"/>
    <cellStyle name="Normal 30 2 5 3 3 3" xfId="37628"/>
    <cellStyle name="Normal 30 2 5 3 4" xfId="16615"/>
    <cellStyle name="Normal 30 2 5 3 4 2" xfId="44629"/>
    <cellStyle name="Normal 30 2 5 3 5" xfId="30625"/>
    <cellStyle name="Normal 30 2 5 4" xfId="4356"/>
    <cellStyle name="Normal 30 2 5 4 2" xfId="11363"/>
    <cellStyle name="Normal 30 2 5 4 2 2" xfId="25367"/>
    <cellStyle name="Normal 30 2 5 4 2 2 2" xfId="53381"/>
    <cellStyle name="Normal 30 2 5 4 2 3" xfId="39377"/>
    <cellStyle name="Normal 30 2 5 4 3" xfId="18364"/>
    <cellStyle name="Normal 30 2 5 4 3 2" xfId="46378"/>
    <cellStyle name="Normal 30 2 5 4 4" xfId="32374"/>
    <cellStyle name="Normal 30 2 5 5" xfId="7862"/>
    <cellStyle name="Normal 30 2 5 5 2" xfId="21866"/>
    <cellStyle name="Normal 30 2 5 5 2 2" xfId="49880"/>
    <cellStyle name="Normal 30 2 5 5 3" xfId="35876"/>
    <cellStyle name="Normal 30 2 5 6" xfId="14863"/>
    <cellStyle name="Normal 30 2 5 6 2" xfId="42877"/>
    <cellStyle name="Normal 30 2 5 7" xfId="28873"/>
    <cellStyle name="Normal 30 2 6" xfId="1129"/>
    <cellStyle name="Normal 30 2 6 2" xfId="2897"/>
    <cellStyle name="Normal 30 2 6 2 2" xfId="6401"/>
    <cellStyle name="Normal 30 2 6 2 2 2" xfId="13408"/>
    <cellStyle name="Normal 30 2 6 2 2 2 2" xfId="27412"/>
    <cellStyle name="Normal 30 2 6 2 2 2 2 2" xfId="55426"/>
    <cellStyle name="Normal 30 2 6 2 2 2 3" xfId="41422"/>
    <cellStyle name="Normal 30 2 6 2 2 3" xfId="20409"/>
    <cellStyle name="Normal 30 2 6 2 2 3 2" xfId="48423"/>
    <cellStyle name="Normal 30 2 6 2 2 4" xfId="34419"/>
    <cellStyle name="Normal 30 2 6 2 3" xfId="9907"/>
    <cellStyle name="Normal 30 2 6 2 3 2" xfId="23911"/>
    <cellStyle name="Normal 30 2 6 2 3 2 2" xfId="51925"/>
    <cellStyle name="Normal 30 2 6 2 3 3" xfId="37921"/>
    <cellStyle name="Normal 30 2 6 2 4" xfId="16908"/>
    <cellStyle name="Normal 30 2 6 2 4 2" xfId="44922"/>
    <cellStyle name="Normal 30 2 6 2 5" xfId="30918"/>
    <cellStyle name="Normal 30 2 6 3" xfId="4649"/>
    <cellStyle name="Normal 30 2 6 3 2" xfId="11656"/>
    <cellStyle name="Normal 30 2 6 3 2 2" xfId="25660"/>
    <cellStyle name="Normal 30 2 6 3 2 2 2" xfId="53674"/>
    <cellStyle name="Normal 30 2 6 3 2 3" xfId="39670"/>
    <cellStyle name="Normal 30 2 6 3 3" xfId="18657"/>
    <cellStyle name="Normal 30 2 6 3 3 2" xfId="46671"/>
    <cellStyle name="Normal 30 2 6 3 4" xfId="32667"/>
    <cellStyle name="Normal 30 2 6 4" xfId="8155"/>
    <cellStyle name="Normal 30 2 6 4 2" xfId="22159"/>
    <cellStyle name="Normal 30 2 6 4 2 2" xfId="50173"/>
    <cellStyle name="Normal 30 2 6 4 3" xfId="36169"/>
    <cellStyle name="Normal 30 2 6 5" xfId="15156"/>
    <cellStyle name="Normal 30 2 6 5 2" xfId="43170"/>
    <cellStyle name="Normal 30 2 6 6" xfId="29166"/>
    <cellStyle name="Normal 30 2 7" xfId="2018"/>
    <cellStyle name="Normal 30 2 7 2" xfId="5526"/>
    <cellStyle name="Normal 30 2 7 2 2" xfId="12533"/>
    <cellStyle name="Normal 30 2 7 2 2 2" xfId="26537"/>
    <cellStyle name="Normal 30 2 7 2 2 2 2" xfId="54551"/>
    <cellStyle name="Normal 30 2 7 2 2 3" xfId="40547"/>
    <cellStyle name="Normal 30 2 7 2 3" xfId="19534"/>
    <cellStyle name="Normal 30 2 7 2 3 2" xfId="47548"/>
    <cellStyle name="Normal 30 2 7 2 4" xfId="33544"/>
    <cellStyle name="Normal 30 2 7 3" xfId="9032"/>
    <cellStyle name="Normal 30 2 7 3 2" xfId="23036"/>
    <cellStyle name="Normal 30 2 7 3 2 2" xfId="51050"/>
    <cellStyle name="Normal 30 2 7 3 3" xfId="37046"/>
    <cellStyle name="Normal 30 2 7 4" xfId="16033"/>
    <cellStyle name="Normal 30 2 7 4 2" xfId="44047"/>
    <cellStyle name="Normal 30 2 7 5" xfId="30043"/>
    <cellStyle name="Normal 30 2 8" xfId="3774"/>
    <cellStyle name="Normal 30 2 8 2" xfId="10781"/>
    <cellStyle name="Normal 30 2 8 2 2" xfId="24785"/>
    <cellStyle name="Normal 30 2 8 2 2 2" xfId="52799"/>
    <cellStyle name="Normal 30 2 8 2 3" xfId="38795"/>
    <cellStyle name="Normal 30 2 8 3" xfId="17782"/>
    <cellStyle name="Normal 30 2 8 3 2" xfId="45796"/>
    <cellStyle name="Normal 30 2 8 4" xfId="31792"/>
    <cellStyle name="Normal 30 2 9" xfId="7280"/>
    <cellStyle name="Normal 30 2 9 2" xfId="21284"/>
    <cellStyle name="Normal 30 2 9 2 2" xfId="49298"/>
    <cellStyle name="Normal 30 2 9 3" xfId="35294"/>
    <cellStyle name="Normal 30 3" xfId="297"/>
    <cellStyle name="Normal 30 3 2" xfId="590"/>
    <cellStyle name="Normal 30 3 2 2" xfId="1468"/>
    <cellStyle name="Normal 30 3 2 2 2" xfId="3236"/>
    <cellStyle name="Normal 30 3 2 2 2 2" xfId="6740"/>
    <cellStyle name="Normal 30 3 2 2 2 2 2" xfId="13747"/>
    <cellStyle name="Normal 30 3 2 2 2 2 2 2" xfId="27751"/>
    <cellStyle name="Normal 30 3 2 2 2 2 2 2 2" xfId="55765"/>
    <cellStyle name="Normal 30 3 2 2 2 2 2 3" xfId="41761"/>
    <cellStyle name="Normal 30 3 2 2 2 2 3" xfId="20748"/>
    <cellStyle name="Normal 30 3 2 2 2 2 3 2" xfId="48762"/>
    <cellStyle name="Normal 30 3 2 2 2 2 4" xfId="34758"/>
    <cellStyle name="Normal 30 3 2 2 2 3" xfId="10246"/>
    <cellStyle name="Normal 30 3 2 2 2 3 2" xfId="24250"/>
    <cellStyle name="Normal 30 3 2 2 2 3 2 2" xfId="52264"/>
    <cellStyle name="Normal 30 3 2 2 2 3 3" xfId="38260"/>
    <cellStyle name="Normal 30 3 2 2 2 4" xfId="17247"/>
    <cellStyle name="Normal 30 3 2 2 2 4 2" xfId="45261"/>
    <cellStyle name="Normal 30 3 2 2 2 5" xfId="31257"/>
    <cellStyle name="Normal 30 3 2 2 3" xfId="4988"/>
    <cellStyle name="Normal 30 3 2 2 3 2" xfId="11995"/>
    <cellStyle name="Normal 30 3 2 2 3 2 2" xfId="25999"/>
    <cellStyle name="Normal 30 3 2 2 3 2 2 2" xfId="54013"/>
    <cellStyle name="Normal 30 3 2 2 3 2 3" xfId="40009"/>
    <cellStyle name="Normal 30 3 2 2 3 3" xfId="18996"/>
    <cellStyle name="Normal 30 3 2 2 3 3 2" xfId="47010"/>
    <cellStyle name="Normal 30 3 2 2 3 4" xfId="33006"/>
    <cellStyle name="Normal 30 3 2 2 4" xfId="8494"/>
    <cellStyle name="Normal 30 3 2 2 4 2" xfId="22498"/>
    <cellStyle name="Normal 30 3 2 2 4 2 2" xfId="50512"/>
    <cellStyle name="Normal 30 3 2 2 4 3" xfId="36508"/>
    <cellStyle name="Normal 30 3 2 2 5" xfId="15495"/>
    <cellStyle name="Normal 30 3 2 2 5 2" xfId="43509"/>
    <cellStyle name="Normal 30 3 2 2 6" xfId="29505"/>
    <cellStyle name="Normal 30 3 2 3" xfId="2361"/>
    <cellStyle name="Normal 30 3 2 3 2" xfId="5865"/>
    <cellStyle name="Normal 30 3 2 3 2 2" xfId="12872"/>
    <cellStyle name="Normal 30 3 2 3 2 2 2" xfId="26876"/>
    <cellStyle name="Normal 30 3 2 3 2 2 2 2" xfId="54890"/>
    <cellStyle name="Normal 30 3 2 3 2 2 3" xfId="40886"/>
    <cellStyle name="Normal 30 3 2 3 2 3" xfId="19873"/>
    <cellStyle name="Normal 30 3 2 3 2 3 2" xfId="47887"/>
    <cellStyle name="Normal 30 3 2 3 2 4" xfId="33883"/>
    <cellStyle name="Normal 30 3 2 3 3" xfId="9371"/>
    <cellStyle name="Normal 30 3 2 3 3 2" xfId="23375"/>
    <cellStyle name="Normal 30 3 2 3 3 2 2" xfId="51389"/>
    <cellStyle name="Normal 30 3 2 3 3 3" xfId="37385"/>
    <cellStyle name="Normal 30 3 2 3 4" xfId="16372"/>
    <cellStyle name="Normal 30 3 2 3 4 2" xfId="44386"/>
    <cellStyle name="Normal 30 3 2 3 5" xfId="30382"/>
    <cellStyle name="Normal 30 3 2 4" xfId="4113"/>
    <cellStyle name="Normal 30 3 2 4 2" xfId="11120"/>
    <cellStyle name="Normal 30 3 2 4 2 2" xfId="25124"/>
    <cellStyle name="Normal 30 3 2 4 2 2 2" xfId="53138"/>
    <cellStyle name="Normal 30 3 2 4 2 3" xfId="39134"/>
    <cellStyle name="Normal 30 3 2 4 3" xfId="18121"/>
    <cellStyle name="Normal 30 3 2 4 3 2" xfId="46135"/>
    <cellStyle name="Normal 30 3 2 4 4" xfId="32131"/>
    <cellStyle name="Normal 30 3 2 5" xfId="7619"/>
    <cellStyle name="Normal 30 3 2 5 2" xfId="21623"/>
    <cellStyle name="Normal 30 3 2 5 2 2" xfId="49637"/>
    <cellStyle name="Normal 30 3 2 5 3" xfId="35633"/>
    <cellStyle name="Normal 30 3 2 6" xfId="14620"/>
    <cellStyle name="Normal 30 3 2 6 2" xfId="42634"/>
    <cellStyle name="Normal 30 3 2 7" xfId="28630"/>
    <cellStyle name="Normal 30 3 3" xfId="881"/>
    <cellStyle name="Normal 30 3 3 2" xfId="1759"/>
    <cellStyle name="Normal 30 3 3 2 2" xfId="3527"/>
    <cellStyle name="Normal 30 3 3 2 2 2" xfId="7031"/>
    <cellStyle name="Normal 30 3 3 2 2 2 2" xfId="14038"/>
    <cellStyle name="Normal 30 3 3 2 2 2 2 2" xfId="28042"/>
    <cellStyle name="Normal 30 3 3 2 2 2 2 2 2" xfId="56056"/>
    <cellStyle name="Normal 30 3 3 2 2 2 2 3" xfId="42052"/>
    <cellStyle name="Normal 30 3 3 2 2 2 3" xfId="21039"/>
    <cellStyle name="Normal 30 3 3 2 2 2 3 2" xfId="49053"/>
    <cellStyle name="Normal 30 3 3 2 2 2 4" xfId="35049"/>
    <cellStyle name="Normal 30 3 3 2 2 3" xfId="10537"/>
    <cellStyle name="Normal 30 3 3 2 2 3 2" xfId="24541"/>
    <cellStyle name="Normal 30 3 3 2 2 3 2 2" xfId="52555"/>
    <cellStyle name="Normal 30 3 3 2 2 3 3" xfId="38551"/>
    <cellStyle name="Normal 30 3 3 2 2 4" xfId="17538"/>
    <cellStyle name="Normal 30 3 3 2 2 4 2" xfId="45552"/>
    <cellStyle name="Normal 30 3 3 2 2 5" xfId="31548"/>
    <cellStyle name="Normal 30 3 3 2 3" xfId="5279"/>
    <cellStyle name="Normal 30 3 3 2 3 2" xfId="12286"/>
    <cellStyle name="Normal 30 3 3 2 3 2 2" xfId="26290"/>
    <cellStyle name="Normal 30 3 3 2 3 2 2 2" xfId="54304"/>
    <cellStyle name="Normal 30 3 3 2 3 2 3" xfId="40300"/>
    <cellStyle name="Normal 30 3 3 2 3 3" xfId="19287"/>
    <cellStyle name="Normal 30 3 3 2 3 3 2" xfId="47301"/>
    <cellStyle name="Normal 30 3 3 2 3 4" xfId="33297"/>
    <cellStyle name="Normal 30 3 3 2 4" xfId="8785"/>
    <cellStyle name="Normal 30 3 3 2 4 2" xfId="22789"/>
    <cellStyle name="Normal 30 3 3 2 4 2 2" xfId="50803"/>
    <cellStyle name="Normal 30 3 3 2 4 3" xfId="36799"/>
    <cellStyle name="Normal 30 3 3 2 5" xfId="15786"/>
    <cellStyle name="Normal 30 3 3 2 5 2" xfId="43800"/>
    <cellStyle name="Normal 30 3 3 2 6" xfId="29796"/>
    <cellStyle name="Normal 30 3 3 3" xfId="2652"/>
    <cellStyle name="Normal 30 3 3 3 2" xfId="6156"/>
    <cellStyle name="Normal 30 3 3 3 2 2" xfId="13163"/>
    <cellStyle name="Normal 30 3 3 3 2 2 2" xfId="27167"/>
    <cellStyle name="Normal 30 3 3 3 2 2 2 2" xfId="55181"/>
    <cellStyle name="Normal 30 3 3 3 2 2 3" xfId="41177"/>
    <cellStyle name="Normal 30 3 3 3 2 3" xfId="20164"/>
    <cellStyle name="Normal 30 3 3 3 2 3 2" xfId="48178"/>
    <cellStyle name="Normal 30 3 3 3 2 4" xfId="34174"/>
    <cellStyle name="Normal 30 3 3 3 3" xfId="9662"/>
    <cellStyle name="Normal 30 3 3 3 3 2" xfId="23666"/>
    <cellStyle name="Normal 30 3 3 3 3 2 2" xfId="51680"/>
    <cellStyle name="Normal 30 3 3 3 3 3" xfId="37676"/>
    <cellStyle name="Normal 30 3 3 3 4" xfId="16663"/>
    <cellStyle name="Normal 30 3 3 3 4 2" xfId="44677"/>
    <cellStyle name="Normal 30 3 3 3 5" xfId="30673"/>
    <cellStyle name="Normal 30 3 3 4" xfId="4404"/>
    <cellStyle name="Normal 30 3 3 4 2" xfId="11411"/>
    <cellStyle name="Normal 30 3 3 4 2 2" xfId="25415"/>
    <cellStyle name="Normal 30 3 3 4 2 2 2" xfId="53429"/>
    <cellStyle name="Normal 30 3 3 4 2 3" xfId="39425"/>
    <cellStyle name="Normal 30 3 3 4 3" xfId="18412"/>
    <cellStyle name="Normal 30 3 3 4 3 2" xfId="46426"/>
    <cellStyle name="Normal 30 3 3 4 4" xfId="32422"/>
    <cellStyle name="Normal 30 3 3 5" xfId="7910"/>
    <cellStyle name="Normal 30 3 3 5 2" xfId="21914"/>
    <cellStyle name="Normal 30 3 3 5 2 2" xfId="49928"/>
    <cellStyle name="Normal 30 3 3 5 3" xfId="35924"/>
    <cellStyle name="Normal 30 3 3 6" xfId="14911"/>
    <cellStyle name="Normal 30 3 3 6 2" xfId="42925"/>
    <cellStyle name="Normal 30 3 3 7" xfId="28921"/>
    <cellStyle name="Normal 30 3 4" xfId="1177"/>
    <cellStyle name="Normal 30 3 4 2" xfId="2945"/>
    <cellStyle name="Normal 30 3 4 2 2" xfId="6449"/>
    <cellStyle name="Normal 30 3 4 2 2 2" xfId="13456"/>
    <cellStyle name="Normal 30 3 4 2 2 2 2" xfId="27460"/>
    <cellStyle name="Normal 30 3 4 2 2 2 2 2" xfId="55474"/>
    <cellStyle name="Normal 30 3 4 2 2 2 3" xfId="41470"/>
    <cellStyle name="Normal 30 3 4 2 2 3" xfId="20457"/>
    <cellStyle name="Normal 30 3 4 2 2 3 2" xfId="48471"/>
    <cellStyle name="Normal 30 3 4 2 2 4" xfId="34467"/>
    <cellStyle name="Normal 30 3 4 2 3" xfId="9955"/>
    <cellStyle name="Normal 30 3 4 2 3 2" xfId="23959"/>
    <cellStyle name="Normal 30 3 4 2 3 2 2" xfId="51973"/>
    <cellStyle name="Normal 30 3 4 2 3 3" xfId="37969"/>
    <cellStyle name="Normal 30 3 4 2 4" xfId="16956"/>
    <cellStyle name="Normal 30 3 4 2 4 2" xfId="44970"/>
    <cellStyle name="Normal 30 3 4 2 5" xfId="30966"/>
    <cellStyle name="Normal 30 3 4 3" xfId="4697"/>
    <cellStyle name="Normal 30 3 4 3 2" xfId="11704"/>
    <cellStyle name="Normal 30 3 4 3 2 2" xfId="25708"/>
    <cellStyle name="Normal 30 3 4 3 2 2 2" xfId="53722"/>
    <cellStyle name="Normal 30 3 4 3 2 3" xfId="39718"/>
    <cellStyle name="Normal 30 3 4 3 3" xfId="18705"/>
    <cellStyle name="Normal 30 3 4 3 3 2" xfId="46719"/>
    <cellStyle name="Normal 30 3 4 3 4" xfId="32715"/>
    <cellStyle name="Normal 30 3 4 4" xfId="8203"/>
    <cellStyle name="Normal 30 3 4 4 2" xfId="22207"/>
    <cellStyle name="Normal 30 3 4 4 2 2" xfId="50221"/>
    <cellStyle name="Normal 30 3 4 4 3" xfId="36217"/>
    <cellStyle name="Normal 30 3 4 5" xfId="15204"/>
    <cellStyle name="Normal 30 3 4 5 2" xfId="43218"/>
    <cellStyle name="Normal 30 3 4 6" xfId="29214"/>
    <cellStyle name="Normal 30 3 5" xfId="2070"/>
    <cellStyle name="Normal 30 3 5 2" xfId="5574"/>
    <cellStyle name="Normal 30 3 5 2 2" xfId="12581"/>
    <cellStyle name="Normal 30 3 5 2 2 2" xfId="26585"/>
    <cellStyle name="Normal 30 3 5 2 2 2 2" xfId="54599"/>
    <cellStyle name="Normal 30 3 5 2 2 3" xfId="40595"/>
    <cellStyle name="Normal 30 3 5 2 3" xfId="19582"/>
    <cellStyle name="Normal 30 3 5 2 3 2" xfId="47596"/>
    <cellStyle name="Normal 30 3 5 2 4" xfId="33592"/>
    <cellStyle name="Normal 30 3 5 3" xfId="9080"/>
    <cellStyle name="Normal 30 3 5 3 2" xfId="23084"/>
    <cellStyle name="Normal 30 3 5 3 2 2" xfId="51098"/>
    <cellStyle name="Normal 30 3 5 3 3" xfId="37094"/>
    <cellStyle name="Normal 30 3 5 4" xfId="16081"/>
    <cellStyle name="Normal 30 3 5 4 2" xfId="44095"/>
    <cellStyle name="Normal 30 3 5 5" xfId="30091"/>
    <cellStyle name="Normal 30 3 6" xfId="3822"/>
    <cellStyle name="Normal 30 3 6 2" xfId="10829"/>
    <cellStyle name="Normal 30 3 6 2 2" xfId="24833"/>
    <cellStyle name="Normal 30 3 6 2 2 2" xfId="52847"/>
    <cellStyle name="Normal 30 3 6 2 3" xfId="38843"/>
    <cellStyle name="Normal 30 3 6 3" xfId="17830"/>
    <cellStyle name="Normal 30 3 6 3 2" xfId="45844"/>
    <cellStyle name="Normal 30 3 6 4" xfId="31840"/>
    <cellStyle name="Normal 30 3 7" xfId="7328"/>
    <cellStyle name="Normal 30 3 7 2" xfId="21332"/>
    <cellStyle name="Normal 30 3 7 2 2" xfId="49346"/>
    <cellStyle name="Normal 30 3 7 3" xfId="35342"/>
    <cellStyle name="Normal 30 3 8" xfId="14329"/>
    <cellStyle name="Normal 30 3 8 2" xfId="42343"/>
    <cellStyle name="Normal 30 3 9" xfId="28339"/>
    <cellStyle name="Normal 30 4" xfId="396"/>
    <cellStyle name="Normal 30 4 2" xfId="687"/>
    <cellStyle name="Normal 30 4 2 2" xfId="1565"/>
    <cellStyle name="Normal 30 4 2 2 2" xfId="3333"/>
    <cellStyle name="Normal 30 4 2 2 2 2" xfId="6837"/>
    <cellStyle name="Normal 30 4 2 2 2 2 2" xfId="13844"/>
    <cellStyle name="Normal 30 4 2 2 2 2 2 2" xfId="27848"/>
    <cellStyle name="Normal 30 4 2 2 2 2 2 2 2" xfId="55862"/>
    <cellStyle name="Normal 30 4 2 2 2 2 2 3" xfId="41858"/>
    <cellStyle name="Normal 30 4 2 2 2 2 3" xfId="20845"/>
    <cellStyle name="Normal 30 4 2 2 2 2 3 2" xfId="48859"/>
    <cellStyle name="Normal 30 4 2 2 2 2 4" xfId="34855"/>
    <cellStyle name="Normal 30 4 2 2 2 3" xfId="10343"/>
    <cellStyle name="Normal 30 4 2 2 2 3 2" xfId="24347"/>
    <cellStyle name="Normal 30 4 2 2 2 3 2 2" xfId="52361"/>
    <cellStyle name="Normal 30 4 2 2 2 3 3" xfId="38357"/>
    <cellStyle name="Normal 30 4 2 2 2 4" xfId="17344"/>
    <cellStyle name="Normal 30 4 2 2 2 4 2" xfId="45358"/>
    <cellStyle name="Normal 30 4 2 2 2 5" xfId="31354"/>
    <cellStyle name="Normal 30 4 2 2 3" xfId="5085"/>
    <cellStyle name="Normal 30 4 2 2 3 2" xfId="12092"/>
    <cellStyle name="Normal 30 4 2 2 3 2 2" xfId="26096"/>
    <cellStyle name="Normal 30 4 2 2 3 2 2 2" xfId="54110"/>
    <cellStyle name="Normal 30 4 2 2 3 2 3" xfId="40106"/>
    <cellStyle name="Normal 30 4 2 2 3 3" xfId="19093"/>
    <cellStyle name="Normal 30 4 2 2 3 3 2" xfId="47107"/>
    <cellStyle name="Normal 30 4 2 2 3 4" xfId="33103"/>
    <cellStyle name="Normal 30 4 2 2 4" xfId="8591"/>
    <cellStyle name="Normal 30 4 2 2 4 2" xfId="22595"/>
    <cellStyle name="Normal 30 4 2 2 4 2 2" xfId="50609"/>
    <cellStyle name="Normal 30 4 2 2 4 3" xfId="36605"/>
    <cellStyle name="Normal 30 4 2 2 5" xfId="15592"/>
    <cellStyle name="Normal 30 4 2 2 5 2" xfId="43606"/>
    <cellStyle name="Normal 30 4 2 2 6" xfId="29602"/>
    <cellStyle name="Normal 30 4 2 3" xfId="2458"/>
    <cellStyle name="Normal 30 4 2 3 2" xfId="5962"/>
    <cellStyle name="Normal 30 4 2 3 2 2" xfId="12969"/>
    <cellStyle name="Normal 30 4 2 3 2 2 2" xfId="26973"/>
    <cellStyle name="Normal 30 4 2 3 2 2 2 2" xfId="54987"/>
    <cellStyle name="Normal 30 4 2 3 2 2 3" xfId="40983"/>
    <cellStyle name="Normal 30 4 2 3 2 3" xfId="19970"/>
    <cellStyle name="Normal 30 4 2 3 2 3 2" xfId="47984"/>
    <cellStyle name="Normal 30 4 2 3 2 4" xfId="33980"/>
    <cellStyle name="Normal 30 4 2 3 3" xfId="9468"/>
    <cellStyle name="Normal 30 4 2 3 3 2" xfId="23472"/>
    <cellStyle name="Normal 30 4 2 3 3 2 2" xfId="51486"/>
    <cellStyle name="Normal 30 4 2 3 3 3" xfId="37482"/>
    <cellStyle name="Normal 30 4 2 3 4" xfId="16469"/>
    <cellStyle name="Normal 30 4 2 3 4 2" xfId="44483"/>
    <cellStyle name="Normal 30 4 2 3 5" xfId="30479"/>
    <cellStyle name="Normal 30 4 2 4" xfId="4210"/>
    <cellStyle name="Normal 30 4 2 4 2" xfId="11217"/>
    <cellStyle name="Normal 30 4 2 4 2 2" xfId="25221"/>
    <cellStyle name="Normal 30 4 2 4 2 2 2" xfId="53235"/>
    <cellStyle name="Normal 30 4 2 4 2 3" xfId="39231"/>
    <cellStyle name="Normal 30 4 2 4 3" xfId="18218"/>
    <cellStyle name="Normal 30 4 2 4 3 2" xfId="46232"/>
    <cellStyle name="Normal 30 4 2 4 4" xfId="32228"/>
    <cellStyle name="Normal 30 4 2 5" xfId="7716"/>
    <cellStyle name="Normal 30 4 2 5 2" xfId="21720"/>
    <cellStyle name="Normal 30 4 2 5 2 2" xfId="49734"/>
    <cellStyle name="Normal 30 4 2 5 3" xfId="35730"/>
    <cellStyle name="Normal 30 4 2 6" xfId="14717"/>
    <cellStyle name="Normal 30 4 2 6 2" xfId="42731"/>
    <cellStyle name="Normal 30 4 2 7" xfId="28727"/>
    <cellStyle name="Normal 30 4 3" xfId="978"/>
    <cellStyle name="Normal 30 4 3 2" xfId="1856"/>
    <cellStyle name="Normal 30 4 3 2 2" xfId="3624"/>
    <cellStyle name="Normal 30 4 3 2 2 2" xfId="7128"/>
    <cellStyle name="Normal 30 4 3 2 2 2 2" xfId="14135"/>
    <cellStyle name="Normal 30 4 3 2 2 2 2 2" xfId="28139"/>
    <cellStyle name="Normal 30 4 3 2 2 2 2 2 2" xfId="56153"/>
    <cellStyle name="Normal 30 4 3 2 2 2 2 3" xfId="42149"/>
    <cellStyle name="Normal 30 4 3 2 2 2 3" xfId="21136"/>
    <cellStyle name="Normal 30 4 3 2 2 2 3 2" xfId="49150"/>
    <cellStyle name="Normal 30 4 3 2 2 2 4" xfId="35146"/>
    <cellStyle name="Normal 30 4 3 2 2 3" xfId="10634"/>
    <cellStyle name="Normal 30 4 3 2 2 3 2" xfId="24638"/>
    <cellStyle name="Normal 30 4 3 2 2 3 2 2" xfId="52652"/>
    <cellStyle name="Normal 30 4 3 2 2 3 3" xfId="38648"/>
    <cellStyle name="Normal 30 4 3 2 2 4" xfId="17635"/>
    <cellStyle name="Normal 30 4 3 2 2 4 2" xfId="45649"/>
    <cellStyle name="Normal 30 4 3 2 2 5" xfId="31645"/>
    <cellStyle name="Normal 30 4 3 2 3" xfId="5376"/>
    <cellStyle name="Normal 30 4 3 2 3 2" xfId="12383"/>
    <cellStyle name="Normal 30 4 3 2 3 2 2" xfId="26387"/>
    <cellStyle name="Normal 30 4 3 2 3 2 2 2" xfId="54401"/>
    <cellStyle name="Normal 30 4 3 2 3 2 3" xfId="40397"/>
    <cellStyle name="Normal 30 4 3 2 3 3" xfId="19384"/>
    <cellStyle name="Normal 30 4 3 2 3 3 2" xfId="47398"/>
    <cellStyle name="Normal 30 4 3 2 3 4" xfId="33394"/>
    <cellStyle name="Normal 30 4 3 2 4" xfId="8882"/>
    <cellStyle name="Normal 30 4 3 2 4 2" xfId="22886"/>
    <cellStyle name="Normal 30 4 3 2 4 2 2" xfId="50900"/>
    <cellStyle name="Normal 30 4 3 2 4 3" xfId="36896"/>
    <cellStyle name="Normal 30 4 3 2 5" xfId="15883"/>
    <cellStyle name="Normal 30 4 3 2 5 2" xfId="43897"/>
    <cellStyle name="Normal 30 4 3 2 6" xfId="29893"/>
    <cellStyle name="Normal 30 4 3 3" xfId="2749"/>
    <cellStyle name="Normal 30 4 3 3 2" xfId="6253"/>
    <cellStyle name="Normal 30 4 3 3 2 2" xfId="13260"/>
    <cellStyle name="Normal 30 4 3 3 2 2 2" xfId="27264"/>
    <cellStyle name="Normal 30 4 3 3 2 2 2 2" xfId="55278"/>
    <cellStyle name="Normal 30 4 3 3 2 2 3" xfId="41274"/>
    <cellStyle name="Normal 30 4 3 3 2 3" xfId="20261"/>
    <cellStyle name="Normal 30 4 3 3 2 3 2" xfId="48275"/>
    <cellStyle name="Normal 30 4 3 3 2 4" xfId="34271"/>
    <cellStyle name="Normal 30 4 3 3 3" xfId="9759"/>
    <cellStyle name="Normal 30 4 3 3 3 2" xfId="23763"/>
    <cellStyle name="Normal 30 4 3 3 3 2 2" xfId="51777"/>
    <cellStyle name="Normal 30 4 3 3 3 3" xfId="37773"/>
    <cellStyle name="Normal 30 4 3 3 4" xfId="16760"/>
    <cellStyle name="Normal 30 4 3 3 4 2" xfId="44774"/>
    <cellStyle name="Normal 30 4 3 3 5" xfId="30770"/>
    <cellStyle name="Normal 30 4 3 4" xfId="4501"/>
    <cellStyle name="Normal 30 4 3 4 2" xfId="11508"/>
    <cellStyle name="Normal 30 4 3 4 2 2" xfId="25512"/>
    <cellStyle name="Normal 30 4 3 4 2 2 2" xfId="53526"/>
    <cellStyle name="Normal 30 4 3 4 2 3" xfId="39522"/>
    <cellStyle name="Normal 30 4 3 4 3" xfId="18509"/>
    <cellStyle name="Normal 30 4 3 4 3 2" xfId="46523"/>
    <cellStyle name="Normal 30 4 3 4 4" xfId="32519"/>
    <cellStyle name="Normal 30 4 3 5" xfId="8007"/>
    <cellStyle name="Normal 30 4 3 5 2" xfId="22011"/>
    <cellStyle name="Normal 30 4 3 5 2 2" xfId="50025"/>
    <cellStyle name="Normal 30 4 3 5 3" xfId="36021"/>
    <cellStyle name="Normal 30 4 3 6" xfId="15008"/>
    <cellStyle name="Normal 30 4 3 6 2" xfId="43022"/>
    <cellStyle name="Normal 30 4 3 7" xfId="29018"/>
    <cellStyle name="Normal 30 4 4" xfId="1274"/>
    <cellStyle name="Normal 30 4 4 2" xfId="3042"/>
    <cellStyle name="Normal 30 4 4 2 2" xfId="6546"/>
    <cellStyle name="Normal 30 4 4 2 2 2" xfId="13553"/>
    <cellStyle name="Normal 30 4 4 2 2 2 2" xfId="27557"/>
    <cellStyle name="Normal 30 4 4 2 2 2 2 2" xfId="55571"/>
    <cellStyle name="Normal 30 4 4 2 2 2 3" xfId="41567"/>
    <cellStyle name="Normal 30 4 4 2 2 3" xfId="20554"/>
    <cellStyle name="Normal 30 4 4 2 2 3 2" xfId="48568"/>
    <cellStyle name="Normal 30 4 4 2 2 4" xfId="34564"/>
    <cellStyle name="Normal 30 4 4 2 3" xfId="10052"/>
    <cellStyle name="Normal 30 4 4 2 3 2" xfId="24056"/>
    <cellStyle name="Normal 30 4 4 2 3 2 2" xfId="52070"/>
    <cellStyle name="Normal 30 4 4 2 3 3" xfId="38066"/>
    <cellStyle name="Normal 30 4 4 2 4" xfId="17053"/>
    <cellStyle name="Normal 30 4 4 2 4 2" xfId="45067"/>
    <cellStyle name="Normal 30 4 4 2 5" xfId="31063"/>
    <cellStyle name="Normal 30 4 4 3" xfId="4794"/>
    <cellStyle name="Normal 30 4 4 3 2" xfId="11801"/>
    <cellStyle name="Normal 30 4 4 3 2 2" xfId="25805"/>
    <cellStyle name="Normal 30 4 4 3 2 2 2" xfId="53819"/>
    <cellStyle name="Normal 30 4 4 3 2 3" xfId="39815"/>
    <cellStyle name="Normal 30 4 4 3 3" xfId="18802"/>
    <cellStyle name="Normal 30 4 4 3 3 2" xfId="46816"/>
    <cellStyle name="Normal 30 4 4 3 4" xfId="32812"/>
    <cellStyle name="Normal 30 4 4 4" xfId="8300"/>
    <cellStyle name="Normal 30 4 4 4 2" xfId="22304"/>
    <cellStyle name="Normal 30 4 4 4 2 2" xfId="50318"/>
    <cellStyle name="Normal 30 4 4 4 3" xfId="36314"/>
    <cellStyle name="Normal 30 4 4 5" xfId="15301"/>
    <cellStyle name="Normal 30 4 4 5 2" xfId="43315"/>
    <cellStyle name="Normal 30 4 4 6" xfId="29311"/>
    <cellStyle name="Normal 30 4 5" xfId="2167"/>
    <cellStyle name="Normal 30 4 5 2" xfId="5671"/>
    <cellStyle name="Normal 30 4 5 2 2" xfId="12678"/>
    <cellStyle name="Normal 30 4 5 2 2 2" xfId="26682"/>
    <cellStyle name="Normal 30 4 5 2 2 2 2" xfId="54696"/>
    <cellStyle name="Normal 30 4 5 2 2 3" xfId="40692"/>
    <cellStyle name="Normal 30 4 5 2 3" xfId="19679"/>
    <cellStyle name="Normal 30 4 5 2 3 2" xfId="47693"/>
    <cellStyle name="Normal 30 4 5 2 4" xfId="33689"/>
    <cellStyle name="Normal 30 4 5 3" xfId="9177"/>
    <cellStyle name="Normal 30 4 5 3 2" xfId="23181"/>
    <cellStyle name="Normal 30 4 5 3 2 2" xfId="51195"/>
    <cellStyle name="Normal 30 4 5 3 3" xfId="37191"/>
    <cellStyle name="Normal 30 4 5 4" xfId="16178"/>
    <cellStyle name="Normal 30 4 5 4 2" xfId="44192"/>
    <cellStyle name="Normal 30 4 5 5" xfId="30188"/>
    <cellStyle name="Normal 30 4 6" xfId="3919"/>
    <cellStyle name="Normal 30 4 6 2" xfId="10926"/>
    <cellStyle name="Normal 30 4 6 2 2" xfId="24930"/>
    <cellStyle name="Normal 30 4 6 2 2 2" xfId="52944"/>
    <cellStyle name="Normal 30 4 6 2 3" xfId="38940"/>
    <cellStyle name="Normal 30 4 6 3" xfId="17927"/>
    <cellStyle name="Normal 30 4 6 3 2" xfId="45941"/>
    <cellStyle name="Normal 30 4 6 4" xfId="31937"/>
    <cellStyle name="Normal 30 4 7" xfId="7425"/>
    <cellStyle name="Normal 30 4 7 2" xfId="21429"/>
    <cellStyle name="Normal 30 4 7 2 2" xfId="49443"/>
    <cellStyle name="Normal 30 4 7 3" xfId="35439"/>
    <cellStyle name="Normal 30 4 8" xfId="14426"/>
    <cellStyle name="Normal 30 4 8 2" xfId="42440"/>
    <cellStyle name="Normal 30 4 9" xfId="28436"/>
    <cellStyle name="Normal 30 5" xfId="493"/>
    <cellStyle name="Normal 30 5 2" xfId="1371"/>
    <cellStyle name="Normal 30 5 2 2" xfId="3139"/>
    <cellStyle name="Normal 30 5 2 2 2" xfId="6643"/>
    <cellStyle name="Normal 30 5 2 2 2 2" xfId="13650"/>
    <cellStyle name="Normal 30 5 2 2 2 2 2" xfId="27654"/>
    <cellStyle name="Normal 30 5 2 2 2 2 2 2" xfId="55668"/>
    <cellStyle name="Normal 30 5 2 2 2 2 3" xfId="41664"/>
    <cellStyle name="Normal 30 5 2 2 2 3" xfId="20651"/>
    <cellStyle name="Normal 30 5 2 2 2 3 2" xfId="48665"/>
    <cellStyle name="Normal 30 5 2 2 2 4" xfId="34661"/>
    <cellStyle name="Normal 30 5 2 2 3" xfId="10149"/>
    <cellStyle name="Normal 30 5 2 2 3 2" xfId="24153"/>
    <cellStyle name="Normal 30 5 2 2 3 2 2" xfId="52167"/>
    <cellStyle name="Normal 30 5 2 2 3 3" xfId="38163"/>
    <cellStyle name="Normal 30 5 2 2 4" xfId="17150"/>
    <cellStyle name="Normal 30 5 2 2 4 2" xfId="45164"/>
    <cellStyle name="Normal 30 5 2 2 5" xfId="31160"/>
    <cellStyle name="Normal 30 5 2 3" xfId="4891"/>
    <cellStyle name="Normal 30 5 2 3 2" xfId="11898"/>
    <cellStyle name="Normal 30 5 2 3 2 2" xfId="25902"/>
    <cellStyle name="Normal 30 5 2 3 2 2 2" xfId="53916"/>
    <cellStyle name="Normal 30 5 2 3 2 3" xfId="39912"/>
    <cellStyle name="Normal 30 5 2 3 3" xfId="18899"/>
    <cellStyle name="Normal 30 5 2 3 3 2" xfId="46913"/>
    <cellStyle name="Normal 30 5 2 3 4" xfId="32909"/>
    <cellStyle name="Normal 30 5 2 4" xfId="8397"/>
    <cellStyle name="Normal 30 5 2 4 2" xfId="22401"/>
    <cellStyle name="Normal 30 5 2 4 2 2" xfId="50415"/>
    <cellStyle name="Normal 30 5 2 4 3" xfId="36411"/>
    <cellStyle name="Normal 30 5 2 5" xfId="15398"/>
    <cellStyle name="Normal 30 5 2 5 2" xfId="43412"/>
    <cellStyle name="Normal 30 5 2 6" xfId="29408"/>
    <cellStyle name="Normal 30 5 3" xfId="2264"/>
    <cellStyle name="Normal 30 5 3 2" xfId="5768"/>
    <cellStyle name="Normal 30 5 3 2 2" xfId="12775"/>
    <cellStyle name="Normal 30 5 3 2 2 2" xfId="26779"/>
    <cellStyle name="Normal 30 5 3 2 2 2 2" xfId="54793"/>
    <cellStyle name="Normal 30 5 3 2 2 3" xfId="40789"/>
    <cellStyle name="Normal 30 5 3 2 3" xfId="19776"/>
    <cellStyle name="Normal 30 5 3 2 3 2" xfId="47790"/>
    <cellStyle name="Normal 30 5 3 2 4" xfId="33786"/>
    <cellStyle name="Normal 30 5 3 3" xfId="9274"/>
    <cellStyle name="Normal 30 5 3 3 2" xfId="23278"/>
    <cellStyle name="Normal 30 5 3 3 2 2" xfId="51292"/>
    <cellStyle name="Normal 30 5 3 3 3" xfId="37288"/>
    <cellStyle name="Normal 30 5 3 4" xfId="16275"/>
    <cellStyle name="Normal 30 5 3 4 2" xfId="44289"/>
    <cellStyle name="Normal 30 5 3 5" xfId="30285"/>
    <cellStyle name="Normal 30 5 4" xfId="4016"/>
    <cellStyle name="Normal 30 5 4 2" xfId="11023"/>
    <cellStyle name="Normal 30 5 4 2 2" xfId="25027"/>
    <cellStyle name="Normal 30 5 4 2 2 2" xfId="53041"/>
    <cellStyle name="Normal 30 5 4 2 3" xfId="39037"/>
    <cellStyle name="Normal 30 5 4 3" xfId="18024"/>
    <cellStyle name="Normal 30 5 4 3 2" xfId="46038"/>
    <cellStyle name="Normal 30 5 4 4" xfId="32034"/>
    <cellStyle name="Normal 30 5 5" xfId="7522"/>
    <cellStyle name="Normal 30 5 5 2" xfId="21526"/>
    <cellStyle name="Normal 30 5 5 2 2" xfId="49540"/>
    <cellStyle name="Normal 30 5 5 3" xfId="35536"/>
    <cellStyle name="Normal 30 5 6" xfId="14523"/>
    <cellStyle name="Normal 30 5 6 2" xfId="42537"/>
    <cellStyle name="Normal 30 5 7" xfId="28533"/>
    <cellStyle name="Normal 30 6" xfId="784"/>
    <cellStyle name="Normal 30 6 2" xfId="1662"/>
    <cellStyle name="Normal 30 6 2 2" xfId="3430"/>
    <cellStyle name="Normal 30 6 2 2 2" xfId="6934"/>
    <cellStyle name="Normal 30 6 2 2 2 2" xfId="13941"/>
    <cellStyle name="Normal 30 6 2 2 2 2 2" xfId="27945"/>
    <cellStyle name="Normal 30 6 2 2 2 2 2 2" xfId="55959"/>
    <cellStyle name="Normal 30 6 2 2 2 2 3" xfId="41955"/>
    <cellStyle name="Normal 30 6 2 2 2 3" xfId="20942"/>
    <cellStyle name="Normal 30 6 2 2 2 3 2" xfId="48956"/>
    <cellStyle name="Normal 30 6 2 2 2 4" xfId="34952"/>
    <cellStyle name="Normal 30 6 2 2 3" xfId="10440"/>
    <cellStyle name="Normal 30 6 2 2 3 2" xfId="24444"/>
    <cellStyle name="Normal 30 6 2 2 3 2 2" xfId="52458"/>
    <cellStyle name="Normal 30 6 2 2 3 3" xfId="38454"/>
    <cellStyle name="Normal 30 6 2 2 4" xfId="17441"/>
    <cellStyle name="Normal 30 6 2 2 4 2" xfId="45455"/>
    <cellStyle name="Normal 30 6 2 2 5" xfId="31451"/>
    <cellStyle name="Normal 30 6 2 3" xfId="5182"/>
    <cellStyle name="Normal 30 6 2 3 2" xfId="12189"/>
    <cellStyle name="Normal 30 6 2 3 2 2" xfId="26193"/>
    <cellStyle name="Normal 30 6 2 3 2 2 2" xfId="54207"/>
    <cellStyle name="Normal 30 6 2 3 2 3" xfId="40203"/>
    <cellStyle name="Normal 30 6 2 3 3" xfId="19190"/>
    <cellStyle name="Normal 30 6 2 3 3 2" xfId="47204"/>
    <cellStyle name="Normal 30 6 2 3 4" xfId="33200"/>
    <cellStyle name="Normal 30 6 2 4" xfId="8688"/>
    <cellStyle name="Normal 30 6 2 4 2" xfId="22692"/>
    <cellStyle name="Normal 30 6 2 4 2 2" xfId="50706"/>
    <cellStyle name="Normal 30 6 2 4 3" xfId="36702"/>
    <cellStyle name="Normal 30 6 2 5" xfId="15689"/>
    <cellStyle name="Normal 30 6 2 5 2" xfId="43703"/>
    <cellStyle name="Normal 30 6 2 6" xfId="29699"/>
    <cellStyle name="Normal 30 6 3" xfId="2555"/>
    <cellStyle name="Normal 30 6 3 2" xfId="6059"/>
    <cellStyle name="Normal 30 6 3 2 2" xfId="13066"/>
    <cellStyle name="Normal 30 6 3 2 2 2" xfId="27070"/>
    <cellStyle name="Normal 30 6 3 2 2 2 2" xfId="55084"/>
    <cellStyle name="Normal 30 6 3 2 2 3" xfId="41080"/>
    <cellStyle name="Normal 30 6 3 2 3" xfId="20067"/>
    <cellStyle name="Normal 30 6 3 2 3 2" xfId="48081"/>
    <cellStyle name="Normal 30 6 3 2 4" xfId="34077"/>
    <cellStyle name="Normal 30 6 3 3" xfId="9565"/>
    <cellStyle name="Normal 30 6 3 3 2" xfId="23569"/>
    <cellStyle name="Normal 30 6 3 3 2 2" xfId="51583"/>
    <cellStyle name="Normal 30 6 3 3 3" xfId="37579"/>
    <cellStyle name="Normal 30 6 3 4" xfId="16566"/>
    <cellStyle name="Normal 30 6 3 4 2" xfId="44580"/>
    <cellStyle name="Normal 30 6 3 5" xfId="30576"/>
    <cellStyle name="Normal 30 6 4" xfId="4307"/>
    <cellStyle name="Normal 30 6 4 2" xfId="11314"/>
    <cellStyle name="Normal 30 6 4 2 2" xfId="25318"/>
    <cellStyle name="Normal 30 6 4 2 2 2" xfId="53332"/>
    <cellStyle name="Normal 30 6 4 2 3" xfId="39328"/>
    <cellStyle name="Normal 30 6 4 3" xfId="18315"/>
    <cellStyle name="Normal 30 6 4 3 2" xfId="46329"/>
    <cellStyle name="Normal 30 6 4 4" xfId="32325"/>
    <cellStyle name="Normal 30 6 5" xfId="7813"/>
    <cellStyle name="Normal 30 6 5 2" xfId="21817"/>
    <cellStyle name="Normal 30 6 5 2 2" xfId="49831"/>
    <cellStyle name="Normal 30 6 5 3" xfId="35827"/>
    <cellStyle name="Normal 30 6 6" xfId="14814"/>
    <cellStyle name="Normal 30 6 6 2" xfId="42828"/>
    <cellStyle name="Normal 30 6 7" xfId="28824"/>
    <cellStyle name="Normal 30 7" xfId="1080"/>
    <cellStyle name="Normal 30 7 2" xfId="2848"/>
    <cellStyle name="Normal 30 7 2 2" xfId="6352"/>
    <cellStyle name="Normal 30 7 2 2 2" xfId="13359"/>
    <cellStyle name="Normal 30 7 2 2 2 2" xfId="27363"/>
    <cellStyle name="Normal 30 7 2 2 2 2 2" xfId="55377"/>
    <cellStyle name="Normal 30 7 2 2 2 3" xfId="41373"/>
    <cellStyle name="Normal 30 7 2 2 3" xfId="20360"/>
    <cellStyle name="Normal 30 7 2 2 3 2" xfId="48374"/>
    <cellStyle name="Normal 30 7 2 2 4" xfId="34370"/>
    <cellStyle name="Normal 30 7 2 3" xfId="9858"/>
    <cellStyle name="Normal 30 7 2 3 2" xfId="23862"/>
    <cellStyle name="Normal 30 7 2 3 2 2" xfId="51876"/>
    <cellStyle name="Normal 30 7 2 3 3" xfId="37872"/>
    <cellStyle name="Normal 30 7 2 4" xfId="16859"/>
    <cellStyle name="Normal 30 7 2 4 2" xfId="44873"/>
    <cellStyle name="Normal 30 7 2 5" xfId="30869"/>
    <cellStyle name="Normal 30 7 3" xfId="4600"/>
    <cellStyle name="Normal 30 7 3 2" xfId="11607"/>
    <cellStyle name="Normal 30 7 3 2 2" xfId="25611"/>
    <cellStyle name="Normal 30 7 3 2 2 2" xfId="53625"/>
    <cellStyle name="Normal 30 7 3 2 3" xfId="39621"/>
    <cellStyle name="Normal 30 7 3 3" xfId="18608"/>
    <cellStyle name="Normal 30 7 3 3 2" xfId="46622"/>
    <cellStyle name="Normal 30 7 3 4" xfId="32618"/>
    <cellStyle name="Normal 30 7 4" xfId="8106"/>
    <cellStyle name="Normal 30 7 4 2" xfId="22110"/>
    <cellStyle name="Normal 30 7 4 2 2" xfId="50124"/>
    <cellStyle name="Normal 30 7 4 3" xfId="36120"/>
    <cellStyle name="Normal 30 7 5" xfId="15107"/>
    <cellStyle name="Normal 30 7 5 2" xfId="43121"/>
    <cellStyle name="Normal 30 7 6" xfId="29117"/>
    <cellStyle name="Normal 30 8" xfId="1979"/>
    <cellStyle name="Normal 30 8 2" xfId="5489"/>
    <cellStyle name="Normal 30 8 2 2" xfId="12496"/>
    <cellStyle name="Normal 30 8 2 2 2" xfId="26500"/>
    <cellStyle name="Normal 30 8 2 2 2 2" xfId="54514"/>
    <cellStyle name="Normal 30 8 2 2 3" xfId="40510"/>
    <cellStyle name="Normal 30 8 2 3" xfId="19497"/>
    <cellStyle name="Normal 30 8 2 3 2" xfId="47511"/>
    <cellStyle name="Normal 30 8 2 4" xfId="33507"/>
    <cellStyle name="Normal 30 8 3" xfId="8995"/>
    <cellStyle name="Normal 30 8 3 2" xfId="22999"/>
    <cellStyle name="Normal 30 8 3 2 2" xfId="51013"/>
    <cellStyle name="Normal 30 8 3 3" xfId="37009"/>
    <cellStyle name="Normal 30 8 4" xfId="15996"/>
    <cellStyle name="Normal 30 8 4 2" xfId="44010"/>
    <cellStyle name="Normal 30 8 5" xfId="30006"/>
    <cellStyle name="Normal 30 9" xfId="3725"/>
    <cellStyle name="Normal 30 9 2" xfId="10732"/>
    <cellStyle name="Normal 30 9 2 2" xfId="24736"/>
    <cellStyle name="Normal 30 9 2 2 2" xfId="52750"/>
    <cellStyle name="Normal 30 9 2 3" xfId="38746"/>
    <cellStyle name="Normal 30 9 3" xfId="17733"/>
    <cellStyle name="Normal 30 9 3 2" xfId="45747"/>
    <cellStyle name="Normal 30 9 4" xfId="31743"/>
    <cellStyle name="Normal 31" xfId="214"/>
    <cellStyle name="Normal 31 2" xfId="343"/>
    <cellStyle name="Normal 32" xfId="200"/>
    <cellStyle name="Normal 32 10" xfId="14264"/>
    <cellStyle name="Normal 32 10 2" xfId="42278"/>
    <cellStyle name="Normal 32 11" xfId="28274"/>
    <cellStyle name="Normal 32 2" xfId="329"/>
    <cellStyle name="Normal 32 2 2" xfId="622"/>
    <cellStyle name="Normal 32 2 2 2" xfId="1500"/>
    <cellStyle name="Normal 32 2 2 2 2" xfId="3268"/>
    <cellStyle name="Normal 32 2 2 2 2 2" xfId="6772"/>
    <cellStyle name="Normal 32 2 2 2 2 2 2" xfId="13779"/>
    <cellStyle name="Normal 32 2 2 2 2 2 2 2" xfId="27783"/>
    <cellStyle name="Normal 32 2 2 2 2 2 2 2 2" xfId="55797"/>
    <cellStyle name="Normal 32 2 2 2 2 2 2 3" xfId="41793"/>
    <cellStyle name="Normal 32 2 2 2 2 2 3" xfId="20780"/>
    <cellStyle name="Normal 32 2 2 2 2 2 3 2" xfId="48794"/>
    <cellStyle name="Normal 32 2 2 2 2 2 4" xfId="34790"/>
    <cellStyle name="Normal 32 2 2 2 2 3" xfId="10278"/>
    <cellStyle name="Normal 32 2 2 2 2 3 2" xfId="24282"/>
    <cellStyle name="Normal 32 2 2 2 2 3 2 2" xfId="52296"/>
    <cellStyle name="Normal 32 2 2 2 2 3 3" xfId="38292"/>
    <cellStyle name="Normal 32 2 2 2 2 4" xfId="17279"/>
    <cellStyle name="Normal 32 2 2 2 2 4 2" xfId="45293"/>
    <cellStyle name="Normal 32 2 2 2 2 5" xfId="31289"/>
    <cellStyle name="Normal 32 2 2 2 3" xfId="5020"/>
    <cellStyle name="Normal 32 2 2 2 3 2" xfId="12027"/>
    <cellStyle name="Normal 32 2 2 2 3 2 2" xfId="26031"/>
    <cellStyle name="Normal 32 2 2 2 3 2 2 2" xfId="54045"/>
    <cellStyle name="Normal 32 2 2 2 3 2 3" xfId="40041"/>
    <cellStyle name="Normal 32 2 2 2 3 3" xfId="19028"/>
    <cellStyle name="Normal 32 2 2 2 3 3 2" xfId="47042"/>
    <cellStyle name="Normal 32 2 2 2 3 4" xfId="33038"/>
    <cellStyle name="Normal 32 2 2 2 4" xfId="8526"/>
    <cellStyle name="Normal 32 2 2 2 4 2" xfId="22530"/>
    <cellStyle name="Normal 32 2 2 2 4 2 2" xfId="50544"/>
    <cellStyle name="Normal 32 2 2 2 4 3" xfId="36540"/>
    <cellStyle name="Normal 32 2 2 2 5" xfId="15527"/>
    <cellStyle name="Normal 32 2 2 2 5 2" xfId="43541"/>
    <cellStyle name="Normal 32 2 2 2 6" xfId="29537"/>
    <cellStyle name="Normal 32 2 2 3" xfId="2393"/>
    <cellStyle name="Normal 32 2 2 3 2" xfId="5897"/>
    <cellStyle name="Normal 32 2 2 3 2 2" xfId="12904"/>
    <cellStyle name="Normal 32 2 2 3 2 2 2" xfId="26908"/>
    <cellStyle name="Normal 32 2 2 3 2 2 2 2" xfId="54922"/>
    <cellStyle name="Normal 32 2 2 3 2 2 3" xfId="40918"/>
    <cellStyle name="Normal 32 2 2 3 2 3" xfId="19905"/>
    <cellStyle name="Normal 32 2 2 3 2 3 2" xfId="47919"/>
    <cellStyle name="Normal 32 2 2 3 2 4" xfId="33915"/>
    <cellStyle name="Normal 32 2 2 3 3" xfId="9403"/>
    <cellStyle name="Normal 32 2 2 3 3 2" xfId="23407"/>
    <cellStyle name="Normal 32 2 2 3 3 2 2" xfId="51421"/>
    <cellStyle name="Normal 32 2 2 3 3 3" xfId="37417"/>
    <cellStyle name="Normal 32 2 2 3 4" xfId="16404"/>
    <cellStyle name="Normal 32 2 2 3 4 2" xfId="44418"/>
    <cellStyle name="Normal 32 2 2 3 5" xfId="30414"/>
    <cellStyle name="Normal 32 2 2 4" xfId="4145"/>
    <cellStyle name="Normal 32 2 2 4 2" xfId="11152"/>
    <cellStyle name="Normal 32 2 2 4 2 2" xfId="25156"/>
    <cellStyle name="Normal 32 2 2 4 2 2 2" xfId="53170"/>
    <cellStyle name="Normal 32 2 2 4 2 3" xfId="39166"/>
    <cellStyle name="Normal 32 2 2 4 3" xfId="18153"/>
    <cellStyle name="Normal 32 2 2 4 3 2" xfId="46167"/>
    <cellStyle name="Normal 32 2 2 4 4" xfId="32163"/>
    <cellStyle name="Normal 32 2 2 5" xfId="7651"/>
    <cellStyle name="Normal 32 2 2 5 2" xfId="21655"/>
    <cellStyle name="Normal 32 2 2 5 2 2" xfId="49669"/>
    <cellStyle name="Normal 32 2 2 5 3" xfId="35665"/>
    <cellStyle name="Normal 32 2 2 6" xfId="14652"/>
    <cellStyle name="Normal 32 2 2 6 2" xfId="42666"/>
    <cellStyle name="Normal 32 2 2 7" xfId="28662"/>
    <cellStyle name="Normal 32 2 3" xfId="913"/>
    <cellStyle name="Normal 32 2 3 2" xfId="1791"/>
    <cellStyle name="Normal 32 2 3 2 2" xfId="3559"/>
    <cellStyle name="Normal 32 2 3 2 2 2" xfId="7063"/>
    <cellStyle name="Normal 32 2 3 2 2 2 2" xfId="14070"/>
    <cellStyle name="Normal 32 2 3 2 2 2 2 2" xfId="28074"/>
    <cellStyle name="Normal 32 2 3 2 2 2 2 2 2" xfId="56088"/>
    <cellStyle name="Normal 32 2 3 2 2 2 2 3" xfId="42084"/>
    <cellStyle name="Normal 32 2 3 2 2 2 3" xfId="21071"/>
    <cellStyle name="Normal 32 2 3 2 2 2 3 2" xfId="49085"/>
    <cellStyle name="Normal 32 2 3 2 2 2 4" xfId="35081"/>
    <cellStyle name="Normal 32 2 3 2 2 3" xfId="10569"/>
    <cellStyle name="Normal 32 2 3 2 2 3 2" xfId="24573"/>
    <cellStyle name="Normal 32 2 3 2 2 3 2 2" xfId="52587"/>
    <cellStyle name="Normal 32 2 3 2 2 3 3" xfId="38583"/>
    <cellStyle name="Normal 32 2 3 2 2 4" xfId="17570"/>
    <cellStyle name="Normal 32 2 3 2 2 4 2" xfId="45584"/>
    <cellStyle name="Normal 32 2 3 2 2 5" xfId="31580"/>
    <cellStyle name="Normal 32 2 3 2 3" xfId="5311"/>
    <cellStyle name="Normal 32 2 3 2 3 2" xfId="12318"/>
    <cellStyle name="Normal 32 2 3 2 3 2 2" xfId="26322"/>
    <cellStyle name="Normal 32 2 3 2 3 2 2 2" xfId="54336"/>
    <cellStyle name="Normal 32 2 3 2 3 2 3" xfId="40332"/>
    <cellStyle name="Normal 32 2 3 2 3 3" xfId="19319"/>
    <cellStyle name="Normal 32 2 3 2 3 3 2" xfId="47333"/>
    <cellStyle name="Normal 32 2 3 2 3 4" xfId="33329"/>
    <cellStyle name="Normal 32 2 3 2 4" xfId="8817"/>
    <cellStyle name="Normal 32 2 3 2 4 2" xfId="22821"/>
    <cellStyle name="Normal 32 2 3 2 4 2 2" xfId="50835"/>
    <cellStyle name="Normal 32 2 3 2 4 3" xfId="36831"/>
    <cellStyle name="Normal 32 2 3 2 5" xfId="15818"/>
    <cellStyle name="Normal 32 2 3 2 5 2" xfId="43832"/>
    <cellStyle name="Normal 32 2 3 2 6" xfId="29828"/>
    <cellStyle name="Normal 32 2 3 3" xfId="2684"/>
    <cellStyle name="Normal 32 2 3 3 2" xfId="6188"/>
    <cellStyle name="Normal 32 2 3 3 2 2" xfId="13195"/>
    <cellStyle name="Normal 32 2 3 3 2 2 2" xfId="27199"/>
    <cellStyle name="Normal 32 2 3 3 2 2 2 2" xfId="55213"/>
    <cellStyle name="Normal 32 2 3 3 2 2 3" xfId="41209"/>
    <cellStyle name="Normal 32 2 3 3 2 3" xfId="20196"/>
    <cellStyle name="Normal 32 2 3 3 2 3 2" xfId="48210"/>
    <cellStyle name="Normal 32 2 3 3 2 4" xfId="34206"/>
    <cellStyle name="Normal 32 2 3 3 3" xfId="9694"/>
    <cellStyle name="Normal 32 2 3 3 3 2" xfId="23698"/>
    <cellStyle name="Normal 32 2 3 3 3 2 2" xfId="51712"/>
    <cellStyle name="Normal 32 2 3 3 3 3" xfId="37708"/>
    <cellStyle name="Normal 32 2 3 3 4" xfId="16695"/>
    <cellStyle name="Normal 32 2 3 3 4 2" xfId="44709"/>
    <cellStyle name="Normal 32 2 3 3 5" xfId="30705"/>
    <cellStyle name="Normal 32 2 3 4" xfId="4436"/>
    <cellStyle name="Normal 32 2 3 4 2" xfId="11443"/>
    <cellStyle name="Normal 32 2 3 4 2 2" xfId="25447"/>
    <cellStyle name="Normal 32 2 3 4 2 2 2" xfId="53461"/>
    <cellStyle name="Normal 32 2 3 4 2 3" xfId="39457"/>
    <cellStyle name="Normal 32 2 3 4 3" xfId="18444"/>
    <cellStyle name="Normal 32 2 3 4 3 2" xfId="46458"/>
    <cellStyle name="Normal 32 2 3 4 4" xfId="32454"/>
    <cellStyle name="Normal 32 2 3 5" xfId="7942"/>
    <cellStyle name="Normal 32 2 3 5 2" xfId="21946"/>
    <cellStyle name="Normal 32 2 3 5 2 2" xfId="49960"/>
    <cellStyle name="Normal 32 2 3 5 3" xfId="35956"/>
    <cellStyle name="Normal 32 2 3 6" xfId="14943"/>
    <cellStyle name="Normal 32 2 3 6 2" xfId="42957"/>
    <cellStyle name="Normal 32 2 3 7" xfId="28953"/>
    <cellStyle name="Normal 32 2 4" xfId="1209"/>
    <cellStyle name="Normal 32 2 4 2" xfId="2977"/>
    <cellStyle name="Normal 32 2 4 2 2" xfId="6481"/>
    <cellStyle name="Normal 32 2 4 2 2 2" xfId="13488"/>
    <cellStyle name="Normal 32 2 4 2 2 2 2" xfId="27492"/>
    <cellStyle name="Normal 32 2 4 2 2 2 2 2" xfId="55506"/>
    <cellStyle name="Normal 32 2 4 2 2 2 3" xfId="41502"/>
    <cellStyle name="Normal 32 2 4 2 2 3" xfId="20489"/>
    <cellStyle name="Normal 32 2 4 2 2 3 2" xfId="48503"/>
    <cellStyle name="Normal 32 2 4 2 2 4" xfId="34499"/>
    <cellStyle name="Normal 32 2 4 2 3" xfId="9987"/>
    <cellStyle name="Normal 32 2 4 2 3 2" xfId="23991"/>
    <cellStyle name="Normal 32 2 4 2 3 2 2" xfId="52005"/>
    <cellStyle name="Normal 32 2 4 2 3 3" xfId="38001"/>
    <cellStyle name="Normal 32 2 4 2 4" xfId="16988"/>
    <cellStyle name="Normal 32 2 4 2 4 2" xfId="45002"/>
    <cellStyle name="Normal 32 2 4 2 5" xfId="30998"/>
    <cellStyle name="Normal 32 2 4 3" xfId="4729"/>
    <cellStyle name="Normal 32 2 4 3 2" xfId="11736"/>
    <cellStyle name="Normal 32 2 4 3 2 2" xfId="25740"/>
    <cellStyle name="Normal 32 2 4 3 2 2 2" xfId="53754"/>
    <cellStyle name="Normal 32 2 4 3 2 3" xfId="39750"/>
    <cellStyle name="Normal 32 2 4 3 3" xfId="18737"/>
    <cellStyle name="Normal 32 2 4 3 3 2" xfId="46751"/>
    <cellStyle name="Normal 32 2 4 3 4" xfId="32747"/>
    <cellStyle name="Normal 32 2 4 4" xfId="8235"/>
    <cellStyle name="Normal 32 2 4 4 2" xfId="22239"/>
    <cellStyle name="Normal 32 2 4 4 2 2" xfId="50253"/>
    <cellStyle name="Normal 32 2 4 4 3" xfId="36249"/>
    <cellStyle name="Normal 32 2 4 5" xfId="15236"/>
    <cellStyle name="Normal 32 2 4 5 2" xfId="43250"/>
    <cellStyle name="Normal 32 2 4 6" xfId="29246"/>
    <cellStyle name="Normal 32 2 5" xfId="2102"/>
    <cellStyle name="Normal 32 2 5 2" xfId="5606"/>
    <cellStyle name="Normal 32 2 5 2 2" xfId="12613"/>
    <cellStyle name="Normal 32 2 5 2 2 2" xfId="26617"/>
    <cellStyle name="Normal 32 2 5 2 2 2 2" xfId="54631"/>
    <cellStyle name="Normal 32 2 5 2 2 3" xfId="40627"/>
    <cellStyle name="Normal 32 2 5 2 3" xfId="19614"/>
    <cellStyle name="Normal 32 2 5 2 3 2" xfId="47628"/>
    <cellStyle name="Normal 32 2 5 2 4" xfId="33624"/>
    <cellStyle name="Normal 32 2 5 3" xfId="9112"/>
    <cellStyle name="Normal 32 2 5 3 2" xfId="23116"/>
    <cellStyle name="Normal 32 2 5 3 2 2" xfId="51130"/>
    <cellStyle name="Normal 32 2 5 3 3" xfId="37126"/>
    <cellStyle name="Normal 32 2 5 4" xfId="16113"/>
    <cellStyle name="Normal 32 2 5 4 2" xfId="44127"/>
    <cellStyle name="Normal 32 2 5 5" xfId="30123"/>
    <cellStyle name="Normal 32 2 6" xfId="3854"/>
    <cellStyle name="Normal 32 2 6 2" xfId="10861"/>
    <cellStyle name="Normal 32 2 6 2 2" xfId="24865"/>
    <cellStyle name="Normal 32 2 6 2 2 2" xfId="52879"/>
    <cellStyle name="Normal 32 2 6 2 3" xfId="38875"/>
    <cellStyle name="Normal 32 2 6 3" xfId="17862"/>
    <cellStyle name="Normal 32 2 6 3 2" xfId="45876"/>
    <cellStyle name="Normal 32 2 6 4" xfId="31872"/>
    <cellStyle name="Normal 32 2 7" xfId="7360"/>
    <cellStyle name="Normal 32 2 7 2" xfId="21364"/>
    <cellStyle name="Normal 32 2 7 2 2" xfId="49378"/>
    <cellStyle name="Normal 32 2 7 3" xfId="35374"/>
    <cellStyle name="Normal 32 2 8" xfId="14361"/>
    <cellStyle name="Normal 32 2 8 2" xfId="42375"/>
    <cellStyle name="Normal 32 2 9" xfId="28371"/>
    <cellStyle name="Normal 32 3" xfId="428"/>
    <cellStyle name="Normal 32 3 2" xfId="719"/>
    <cellStyle name="Normal 32 3 2 2" xfId="1597"/>
    <cellStyle name="Normal 32 3 2 2 2" xfId="3365"/>
    <cellStyle name="Normal 32 3 2 2 2 2" xfId="6869"/>
    <cellStyle name="Normal 32 3 2 2 2 2 2" xfId="13876"/>
    <cellStyle name="Normal 32 3 2 2 2 2 2 2" xfId="27880"/>
    <cellStyle name="Normal 32 3 2 2 2 2 2 2 2" xfId="55894"/>
    <cellStyle name="Normal 32 3 2 2 2 2 2 3" xfId="41890"/>
    <cellStyle name="Normal 32 3 2 2 2 2 3" xfId="20877"/>
    <cellStyle name="Normal 32 3 2 2 2 2 3 2" xfId="48891"/>
    <cellStyle name="Normal 32 3 2 2 2 2 4" xfId="34887"/>
    <cellStyle name="Normal 32 3 2 2 2 3" xfId="10375"/>
    <cellStyle name="Normal 32 3 2 2 2 3 2" xfId="24379"/>
    <cellStyle name="Normal 32 3 2 2 2 3 2 2" xfId="52393"/>
    <cellStyle name="Normal 32 3 2 2 2 3 3" xfId="38389"/>
    <cellStyle name="Normal 32 3 2 2 2 4" xfId="17376"/>
    <cellStyle name="Normal 32 3 2 2 2 4 2" xfId="45390"/>
    <cellStyle name="Normal 32 3 2 2 2 5" xfId="31386"/>
    <cellStyle name="Normal 32 3 2 2 3" xfId="5117"/>
    <cellStyle name="Normal 32 3 2 2 3 2" xfId="12124"/>
    <cellStyle name="Normal 32 3 2 2 3 2 2" xfId="26128"/>
    <cellStyle name="Normal 32 3 2 2 3 2 2 2" xfId="54142"/>
    <cellStyle name="Normal 32 3 2 2 3 2 3" xfId="40138"/>
    <cellStyle name="Normal 32 3 2 2 3 3" xfId="19125"/>
    <cellStyle name="Normal 32 3 2 2 3 3 2" xfId="47139"/>
    <cellStyle name="Normal 32 3 2 2 3 4" xfId="33135"/>
    <cellStyle name="Normal 32 3 2 2 4" xfId="8623"/>
    <cellStyle name="Normal 32 3 2 2 4 2" xfId="22627"/>
    <cellStyle name="Normal 32 3 2 2 4 2 2" xfId="50641"/>
    <cellStyle name="Normal 32 3 2 2 4 3" xfId="36637"/>
    <cellStyle name="Normal 32 3 2 2 5" xfId="15624"/>
    <cellStyle name="Normal 32 3 2 2 5 2" xfId="43638"/>
    <cellStyle name="Normal 32 3 2 2 6" xfId="29634"/>
    <cellStyle name="Normal 32 3 2 3" xfId="2490"/>
    <cellStyle name="Normal 32 3 2 3 2" xfId="5994"/>
    <cellStyle name="Normal 32 3 2 3 2 2" xfId="13001"/>
    <cellStyle name="Normal 32 3 2 3 2 2 2" xfId="27005"/>
    <cellStyle name="Normal 32 3 2 3 2 2 2 2" xfId="55019"/>
    <cellStyle name="Normal 32 3 2 3 2 2 3" xfId="41015"/>
    <cellStyle name="Normal 32 3 2 3 2 3" xfId="20002"/>
    <cellStyle name="Normal 32 3 2 3 2 3 2" xfId="48016"/>
    <cellStyle name="Normal 32 3 2 3 2 4" xfId="34012"/>
    <cellStyle name="Normal 32 3 2 3 3" xfId="9500"/>
    <cellStyle name="Normal 32 3 2 3 3 2" xfId="23504"/>
    <cellStyle name="Normal 32 3 2 3 3 2 2" xfId="51518"/>
    <cellStyle name="Normal 32 3 2 3 3 3" xfId="37514"/>
    <cellStyle name="Normal 32 3 2 3 4" xfId="16501"/>
    <cellStyle name="Normal 32 3 2 3 4 2" xfId="44515"/>
    <cellStyle name="Normal 32 3 2 3 5" xfId="30511"/>
    <cellStyle name="Normal 32 3 2 4" xfId="4242"/>
    <cellStyle name="Normal 32 3 2 4 2" xfId="11249"/>
    <cellStyle name="Normal 32 3 2 4 2 2" xfId="25253"/>
    <cellStyle name="Normal 32 3 2 4 2 2 2" xfId="53267"/>
    <cellStyle name="Normal 32 3 2 4 2 3" xfId="39263"/>
    <cellStyle name="Normal 32 3 2 4 3" xfId="18250"/>
    <cellStyle name="Normal 32 3 2 4 3 2" xfId="46264"/>
    <cellStyle name="Normal 32 3 2 4 4" xfId="32260"/>
    <cellStyle name="Normal 32 3 2 5" xfId="7748"/>
    <cellStyle name="Normal 32 3 2 5 2" xfId="21752"/>
    <cellStyle name="Normal 32 3 2 5 2 2" xfId="49766"/>
    <cellStyle name="Normal 32 3 2 5 3" xfId="35762"/>
    <cellStyle name="Normal 32 3 2 6" xfId="14749"/>
    <cellStyle name="Normal 32 3 2 6 2" xfId="42763"/>
    <cellStyle name="Normal 32 3 2 7" xfId="28759"/>
    <cellStyle name="Normal 32 3 3" xfId="1010"/>
    <cellStyle name="Normal 32 3 3 2" xfId="1888"/>
    <cellStyle name="Normal 32 3 3 2 2" xfId="3656"/>
    <cellStyle name="Normal 32 3 3 2 2 2" xfId="7160"/>
    <cellStyle name="Normal 32 3 3 2 2 2 2" xfId="14167"/>
    <cellStyle name="Normal 32 3 3 2 2 2 2 2" xfId="28171"/>
    <cellStyle name="Normal 32 3 3 2 2 2 2 2 2" xfId="56185"/>
    <cellStyle name="Normal 32 3 3 2 2 2 2 3" xfId="42181"/>
    <cellStyle name="Normal 32 3 3 2 2 2 3" xfId="21168"/>
    <cellStyle name="Normal 32 3 3 2 2 2 3 2" xfId="49182"/>
    <cellStyle name="Normal 32 3 3 2 2 2 4" xfId="35178"/>
    <cellStyle name="Normal 32 3 3 2 2 3" xfId="10666"/>
    <cellStyle name="Normal 32 3 3 2 2 3 2" xfId="24670"/>
    <cellStyle name="Normal 32 3 3 2 2 3 2 2" xfId="52684"/>
    <cellStyle name="Normal 32 3 3 2 2 3 3" xfId="38680"/>
    <cellStyle name="Normal 32 3 3 2 2 4" xfId="17667"/>
    <cellStyle name="Normal 32 3 3 2 2 4 2" xfId="45681"/>
    <cellStyle name="Normal 32 3 3 2 2 5" xfId="31677"/>
    <cellStyle name="Normal 32 3 3 2 3" xfId="5408"/>
    <cellStyle name="Normal 32 3 3 2 3 2" xfId="12415"/>
    <cellStyle name="Normal 32 3 3 2 3 2 2" xfId="26419"/>
    <cellStyle name="Normal 32 3 3 2 3 2 2 2" xfId="54433"/>
    <cellStyle name="Normal 32 3 3 2 3 2 3" xfId="40429"/>
    <cellStyle name="Normal 32 3 3 2 3 3" xfId="19416"/>
    <cellStyle name="Normal 32 3 3 2 3 3 2" xfId="47430"/>
    <cellStyle name="Normal 32 3 3 2 3 4" xfId="33426"/>
    <cellStyle name="Normal 32 3 3 2 4" xfId="8914"/>
    <cellStyle name="Normal 32 3 3 2 4 2" xfId="22918"/>
    <cellStyle name="Normal 32 3 3 2 4 2 2" xfId="50932"/>
    <cellStyle name="Normal 32 3 3 2 4 3" xfId="36928"/>
    <cellStyle name="Normal 32 3 3 2 5" xfId="15915"/>
    <cellStyle name="Normal 32 3 3 2 5 2" xfId="43929"/>
    <cellStyle name="Normal 32 3 3 2 6" xfId="29925"/>
    <cellStyle name="Normal 32 3 3 3" xfId="2781"/>
    <cellStyle name="Normal 32 3 3 3 2" xfId="6285"/>
    <cellStyle name="Normal 32 3 3 3 2 2" xfId="13292"/>
    <cellStyle name="Normal 32 3 3 3 2 2 2" xfId="27296"/>
    <cellStyle name="Normal 32 3 3 3 2 2 2 2" xfId="55310"/>
    <cellStyle name="Normal 32 3 3 3 2 2 3" xfId="41306"/>
    <cellStyle name="Normal 32 3 3 3 2 3" xfId="20293"/>
    <cellStyle name="Normal 32 3 3 3 2 3 2" xfId="48307"/>
    <cellStyle name="Normal 32 3 3 3 2 4" xfId="34303"/>
    <cellStyle name="Normal 32 3 3 3 3" xfId="9791"/>
    <cellStyle name="Normal 32 3 3 3 3 2" xfId="23795"/>
    <cellStyle name="Normal 32 3 3 3 3 2 2" xfId="51809"/>
    <cellStyle name="Normal 32 3 3 3 3 3" xfId="37805"/>
    <cellStyle name="Normal 32 3 3 3 4" xfId="16792"/>
    <cellStyle name="Normal 32 3 3 3 4 2" xfId="44806"/>
    <cellStyle name="Normal 32 3 3 3 5" xfId="30802"/>
    <cellStyle name="Normal 32 3 3 4" xfId="4533"/>
    <cellStyle name="Normal 32 3 3 4 2" xfId="11540"/>
    <cellStyle name="Normal 32 3 3 4 2 2" xfId="25544"/>
    <cellStyle name="Normal 32 3 3 4 2 2 2" xfId="53558"/>
    <cellStyle name="Normal 32 3 3 4 2 3" xfId="39554"/>
    <cellStyle name="Normal 32 3 3 4 3" xfId="18541"/>
    <cellStyle name="Normal 32 3 3 4 3 2" xfId="46555"/>
    <cellStyle name="Normal 32 3 3 4 4" xfId="32551"/>
    <cellStyle name="Normal 32 3 3 5" xfId="8039"/>
    <cellStyle name="Normal 32 3 3 5 2" xfId="22043"/>
    <cellStyle name="Normal 32 3 3 5 2 2" xfId="50057"/>
    <cellStyle name="Normal 32 3 3 5 3" xfId="36053"/>
    <cellStyle name="Normal 32 3 3 6" xfId="15040"/>
    <cellStyle name="Normal 32 3 3 6 2" xfId="43054"/>
    <cellStyle name="Normal 32 3 3 7" xfId="29050"/>
    <cellStyle name="Normal 32 3 4" xfId="1306"/>
    <cellStyle name="Normal 32 3 4 2" xfId="3074"/>
    <cellStyle name="Normal 32 3 4 2 2" xfId="6578"/>
    <cellStyle name="Normal 32 3 4 2 2 2" xfId="13585"/>
    <cellStyle name="Normal 32 3 4 2 2 2 2" xfId="27589"/>
    <cellStyle name="Normal 32 3 4 2 2 2 2 2" xfId="55603"/>
    <cellStyle name="Normal 32 3 4 2 2 2 3" xfId="41599"/>
    <cellStyle name="Normal 32 3 4 2 2 3" xfId="20586"/>
    <cellStyle name="Normal 32 3 4 2 2 3 2" xfId="48600"/>
    <cellStyle name="Normal 32 3 4 2 2 4" xfId="34596"/>
    <cellStyle name="Normal 32 3 4 2 3" xfId="10084"/>
    <cellStyle name="Normal 32 3 4 2 3 2" xfId="24088"/>
    <cellStyle name="Normal 32 3 4 2 3 2 2" xfId="52102"/>
    <cellStyle name="Normal 32 3 4 2 3 3" xfId="38098"/>
    <cellStyle name="Normal 32 3 4 2 4" xfId="17085"/>
    <cellStyle name="Normal 32 3 4 2 4 2" xfId="45099"/>
    <cellStyle name="Normal 32 3 4 2 5" xfId="31095"/>
    <cellStyle name="Normal 32 3 4 3" xfId="4826"/>
    <cellStyle name="Normal 32 3 4 3 2" xfId="11833"/>
    <cellStyle name="Normal 32 3 4 3 2 2" xfId="25837"/>
    <cellStyle name="Normal 32 3 4 3 2 2 2" xfId="53851"/>
    <cellStyle name="Normal 32 3 4 3 2 3" xfId="39847"/>
    <cellStyle name="Normal 32 3 4 3 3" xfId="18834"/>
    <cellStyle name="Normal 32 3 4 3 3 2" xfId="46848"/>
    <cellStyle name="Normal 32 3 4 3 4" xfId="32844"/>
    <cellStyle name="Normal 32 3 4 4" xfId="8332"/>
    <cellStyle name="Normal 32 3 4 4 2" xfId="22336"/>
    <cellStyle name="Normal 32 3 4 4 2 2" xfId="50350"/>
    <cellStyle name="Normal 32 3 4 4 3" xfId="36346"/>
    <cellStyle name="Normal 32 3 4 5" xfId="15333"/>
    <cellStyle name="Normal 32 3 4 5 2" xfId="43347"/>
    <cellStyle name="Normal 32 3 4 6" xfId="29343"/>
    <cellStyle name="Normal 32 3 5" xfId="2199"/>
    <cellStyle name="Normal 32 3 5 2" xfId="5703"/>
    <cellStyle name="Normal 32 3 5 2 2" xfId="12710"/>
    <cellStyle name="Normal 32 3 5 2 2 2" xfId="26714"/>
    <cellStyle name="Normal 32 3 5 2 2 2 2" xfId="54728"/>
    <cellStyle name="Normal 32 3 5 2 2 3" xfId="40724"/>
    <cellStyle name="Normal 32 3 5 2 3" xfId="19711"/>
    <cellStyle name="Normal 32 3 5 2 3 2" xfId="47725"/>
    <cellStyle name="Normal 32 3 5 2 4" xfId="33721"/>
    <cellStyle name="Normal 32 3 5 3" xfId="9209"/>
    <cellStyle name="Normal 32 3 5 3 2" xfId="23213"/>
    <cellStyle name="Normal 32 3 5 3 2 2" xfId="51227"/>
    <cellStyle name="Normal 32 3 5 3 3" xfId="37223"/>
    <cellStyle name="Normal 32 3 5 4" xfId="16210"/>
    <cellStyle name="Normal 32 3 5 4 2" xfId="44224"/>
    <cellStyle name="Normal 32 3 5 5" xfId="30220"/>
    <cellStyle name="Normal 32 3 6" xfId="3951"/>
    <cellStyle name="Normal 32 3 6 2" xfId="10958"/>
    <cellStyle name="Normal 32 3 6 2 2" xfId="24962"/>
    <cellStyle name="Normal 32 3 6 2 2 2" xfId="52976"/>
    <cellStyle name="Normal 32 3 6 2 3" xfId="38972"/>
    <cellStyle name="Normal 32 3 6 3" xfId="17959"/>
    <cellStyle name="Normal 32 3 6 3 2" xfId="45973"/>
    <cellStyle name="Normal 32 3 6 4" xfId="31969"/>
    <cellStyle name="Normal 32 3 7" xfId="7457"/>
    <cellStyle name="Normal 32 3 7 2" xfId="21461"/>
    <cellStyle name="Normal 32 3 7 2 2" xfId="49475"/>
    <cellStyle name="Normal 32 3 7 3" xfId="35471"/>
    <cellStyle name="Normal 32 3 8" xfId="14458"/>
    <cellStyle name="Normal 32 3 8 2" xfId="42472"/>
    <cellStyle name="Normal 32 3 9" xfId="28468"/>
    <cellStyle name="Normal 32 4" xfId="525"/>
    <cellStyle name="Normal 32 4 2" xfId="1403"/>
    <cellStyle name="Normal 32 4 2 2" xfId="3171"/>
    <cellStyle name="Normal 32 4 2 2 2" xfId="6675"/>
    <cellStyle name="Normal 32 4 2 2 2 2" xfId="13682"/>
    <cellStyle name="Normal 32 4 2 2 2 2 2" xfId="27686"/>
    <cellStyle name="Normal 32 4 2 2 2 2 2 2" xfId="55700"/>
    <cellStyle name="Normal 32 4 2 2 2 2 3" xfId="41696"/>
    <cellStyle name="Normal 32 4 2 2 2 3" xfId="20683"/>
    <cellStyle name="Normal 32 4 2 2 2 3 2" xfId="48697"/>
    <cellStyle name="Normal 32 4 2 2 2 4" xfId="34693"/>
    <cellStyle name="Normal 32 4 2 2 3" xfId="10181"/>
    <cellStyle name="Normal 32 4 2 2 3 2" xfId="24185"/>
    <cellStyle name="Normal 32 4 2 2 3 2 2" xfId="52199"/>
    <cellStyle name="Normal 32 4 2 2 3 3" xfId="38195"/>
    <cellStyle name="Normal 32 4 2 2 4" xfId="17182"/>
    <cellStyle name="Normal 32 4 2 2 4 2" xfId="45196"/>
    <cellStyle name="Normal 32 4 2 2 5" xfId="31192"/>
    <cellStyle name="Normal 32 4 2 3" xfId="4923"/>
    <cellStyle name="Normal 32 4 2 3 2" xfId="11930"/>
    <cellStyle name="Normal 32 4 2 3 2 2" xfId="25934"/>
    <cellStyle name="Normal 32 4 2 3 2 2 2" xfId="53948"/>
    <cellStyle name="Normal 32 4 2 3 2 3" xfId="39944"/>
    <cellStyle name="Normal 32 4 2 3 3" xfId="18931"/>
    <cellStyle name="Normal 32 4 2 3 3 2" xfId="46945"/>
    <cellStyle name="Normal 32 4 2 3 4" xfId="32941"/>
    <cellStyle name="Normal 32 4 2 4" xfId="8429"/>
    <cellStyle name="Normal 32 4 2 4 2" xfId="22433"/>
    <cellStyle name="Normal 32 4 2 4 2 2" xfId="50447"/>
    <cellStyle name="Normal 32 4 2 4 3" xfId="36443"/>
    <cellStyle name="Normal 32 4 2 5" xfId="15430"/>
    <cellStyle name="Normal 32 4 2 5 2" xfId="43444"/>
    <cellStyle name="Normal 32 4 2 6" xfId="29440"/>
    <cellStyle name="Normal 32 4 3" xfId="2296"/>
    <cellStyle name="Normal 32 4 3 2" xfId="5800"/>
    <cellStyle name="Normal 32 4 3 2 2" xfId="12807"/>
    <cellStyle name="Normal 32 4 3 2 2 2" xfId="26811"/>
    <cellStyle name="Normal 32 4 3 2 2 2 2" xfId="54825"/>
    <cellStyle name="Normal 32 4 3 2 2 3" xfId="40821"/>
    <cellStyle name="Normal 32 4 3 2 3" xfId="19808"/>
    <cellStyle name="Normal 32 4 3 2 3 2" xfId="47822"/>
    <cellStyle name="Normal 32 4 3 2 4" xfId="33818"/>
    <cellStyle name="Normal 32 4 3 3" xfId="9306"/>
    <cellStyle name="Normal 32 4 3 3 2" xfId="23310"/>
    <cellStyle name="Normal 32 4 3 3 2 2" xfId="51324"/>
    <cellStyle name="Normal 32 4 3 3 3" xfId="37320"/>
    <cellStyle name="Normal 32 4 3 4" xfId="16307"/>
    <cellStyle name="Normal 32 4 3 4 2" xfId="44321"/>
    <cellStyle name="Normal 32 4 3 5" xfId="30317"/>
    <cellStyle name="Normal 32 4 4" xfId="4048"/>
    <cellStyle name="Normal 32 4 4 2" xfId="11055"/>
    <cellStyle name="Normal 32 4 4 2 2" xfId="25059"/>
    <cellStyle name="Normal 32 4 4 2 2 2" xfId="53073"/>
    <cellStyle name="Normal 32 4 4 2 3" xfId="39069"/>
    <cellStyle name="Normal 32 4 4 3" xfId="18056"/>
    <cellStyle name="Normal 32 4 4 3 2" xfId="46070"/>
    <cellStyle name="Normal 32 4 4 4" xfId="32066"/>
    <cellStyle name="Normal 32 4 5" xfId="7554"/>
    <cellStyle name="Normal 32 4 5 2" xfId="21558"/>
    <cellStyle name="Normal 32 4 5 2 2" xfId="49572"/>
    <cellStyle name="Normal 32 4 5 3" xfId="35568"/>
    <cellStyle name="Normal 32 4 6" xfId="14555"/>
    <cellStyle name="Normal 32 4 6 2" xfId="42569"/>
    <cellStyle name="Normal 32 4 7" xfId="28565"/>
    <cellStyle name="Normal 32 5" xfId="816"/>
    <cellStyle name="Normal 32 5 2" xfId="1694"/>
    <cellStyle name="Normal 32 5 2 2" xfId="3462"/>
    <cellStyle name="Normal 32 5 2 2 2" xfId="6966"/>
    <cellStyle name="Normal 32 5 2 2 2 2" xfId="13973"/>
    <cellStyle name="Normal 32 5 2 2 2 2 2" xfId="27977"/>
    <cellStyle name="Normal 32 5 2 2 2 2 2 2" xfId="55991"/>
    <cellStyle name="Normal 32 5 2 2 2 2 3" xfId="41987"/>
    <cellStyle name="Normal 32 5 2 2 2 3" xfId="20974"/>
    <cellStyle name="Normal 32 5 2 2 2 3 2" xfId="48988"/>
    <cellStyle name="Normal 32 5 2 2 2 4" xfId="34984"/>
    <cellStyle name="Normal 32 5 2 2 3" xfId="10472"/>
    <cellStyle name="Normal 32 5 2 2 3 2" xfId="24476"/>
    <cellStyle name="Normal 32 5 2 2 3 2 2" xfId="52490"/>
    <cellStyle name="Normal 32 5 2 2 3 3" xfId="38486"/>
    <cellStyle name="Normal 32 5 2 2 4" xfId="17473"/>
    <cellStyle name="Normal 32 5 2 2 4 2" xfId="45487"/>
    <cellStyle name="Normal 32 5 2 2 5" xfId="31483"/>
    <cellStyle name="Normal 32 5 2 3" xfId="5214"/>
    <cellStyle name="Normal 32 5 2 3 2" xfId="12221"/>
    <cellStyle name="Normal 32 5 2 3 2 2" xfId="26225"/>
    <cellStyle name="Normal 32 5 2 3 2 2 2" xfId="54239"/>
    <cellStyle name="Normal 32 5 2 3 2 3" xfId="40235"/>
    <cellStyle name="Normal 32 5 2 3 3" xfId="19222"/>
    <cellStyle name="Normal 32 5 2 3 3 2" xfId="47236"/>
    <cellStyle name="Normal 32 5 2 3 4" xfId="33232"/>
    <cellStyle name="Normal 32 5 2 4" xfId="8720"/>
    <cellStyle name="Normal 32 5 2 4 2" xfId="22724"/>
    <cellStyle name="Normal 32 5 2 4 2 2" xfId="50738"/>
    <cellStyle name="Normal 32 5 2 4 3" xfId="36734"/>
    <cellStyle name="Normal 32 5 2 5" xfId="15721"/>
    <cellStyle name="Normal 32 5 2 5 2" xfId="43735"/>
    <cellStyle name="Normal 32 5 2 6" xfId="29731"/>
    <cellStyle name="Normal 32 5 3" xfId="2587"/>
    <cellStyle name="Normal 32 5 3 2" xfId="6091"/>
    <cellStyle name="Normal 32 5 3 2 2" xfId="13098"/>
    <cellStyle name="Normal 32 5 3 2 2 2" xfId="27102"/>
    <cellStyle name="Normal 32 5 3 2 2 2 2" xfId="55116"/>
    <cellStyle name="Normal 32 5 3 2 2 3" xfId="41112"/>
    <cellStyle name="Normal 32 5 3 2 3" xfId="20099"/>
    <cellStyle name="Normal 32 5 3 2 3 2" xfId="48113"/>
    <cellStyle name="Normal 32 5 3 2 4" xfId="34109"/>
    <cellStyle name="Normal 32 5 3 3" xfId="9597"/>
    <cellStyle name="Normal 32 5 3 3 2" xfId="23601"/>
    <cellStyle name="Normal 32 5 3 3 2 2" xfId="51615"/>
    <cellStyle name="Normal 32 5 3 3 3" xfId="37611"/>
    <cellStyle name="Normal 32 5 3 4" xfId="16598"/>
    <cellStyle name="Normal 32 5 3 4 2" xfId="44612"/>
    <cellStyle name="Normal 32 5 3 5" xfId="30608"/>
    <cellStyle name="Normal 32 5 4" xfId="4339"/>
    <cellStyle name="Normal 32 5 4 2" xfId="11346"/>
    <cellStyle name="Normal 32 5 4 2 2" xfId="25350"/>
    <cellStyle name="Normal 32 5 4 2 2 2" xfId="53364"/>
    <cellStyle name="Normal 32 5 4 2 3" xfId="39360"/>
    <cellStyle name="Normal 32 5 4 3" xfId="18347"/>
    <cellStyle name="Normal 32 5 4 3 2" xfId="46361"/>
    <cellStyle name="Normal 32 5 4 4" xfId="32357"/>
    <cellStyle name="Normal 32 5 5" xfId="7845"/>
    <cellStyle name="Normal 32 5 5 2" xfId="21849"/>
    <cellStyle name="Normal 32 5 5 2 2" xfId="49863"/>
    <cellStyle name="Normal 32 5 5 3" xfId="35859"/>
    <cellStyle name="Normal 32 5 6" xfId="14846"/>
    <cellStyle name="Normal 32 5 6 2" xfId="42860"/>
    <cellStyle name="Normal 32 5 7" xfId="28856"/>
    <cellStyle name="Normal 32 6" xfId="1112"/>
    <cellStyle name="Normal 32 6 2" xfId="2880"/>
    <cellStyle name="Normal 32 6 2 2" xfId="6384"/>
    <cellStyle name="Normal 32 6 2 2 2" xfId="13391"/>
    <cellStyle name="Normal 32 6 2 2 2 2" xfId="27395"/>
    <cellStyle name="Normal 32 6 2 2 2 2 2" xfId="55409"/>
    <cellStyle name="Normal 32 6 2 2 2 3" xfId="41405"/>
    <cellStyle name="Normal 32 6 2 2 3" xfId="20392"/>
    <cellStyle name="Normal 32 6 2 2 3 2" xfId="48406"/>
    <cellStyle name="Normal 32 6 2 2 4" xfId="34402"/>
    <cellStyle name="Normal 32 6 2 3" xfId="9890"/>
    <cellStyle name="Normal 32 6 2 3 2" xfId="23894"/>
    <cellStyle name="Normal 32 6 2 3 2 2" xfId="51908"/>
    <cellStyle name="Normal 32 6 2 3 3" xfId="37904"/>
    <cellStyle name="Normal 32 6 2 4" xfId="16891"/>
    <cellStyle name="Normal 32 6 2 4 2" xfId="44905"/>
    <cellStyle name="Normal 32 6 2 5" xfId="30901"/>
    <cellStyle name="Normal 32 6 3" xfId="4632"/>
    <cellStyle name="Normal 32 6 3 2" xfId="11639"/>
    <cellStyle name="Normal 32 6 3 2 2" xfId="25643"/>
    <cellStyle name="Normal 32 6 3 2 2 2" xfId="53657"/>
    <cellStyle name="Normal 32 6 3 2 3" xfId="39653"/>
    <cellStyle name="Normal 32 6 3 3" xfId="18640"/>
    <cellStyle name="Normal 32 6 3 3 2" xfId="46654"/>
    <cellStyle name="Normal 32 6 3 4" xfId="32650"/>
    <cellStyle name="Normal 32 6 4" xfId="8138"/>
    <cellStyle name="Normal 32 6 4 2" xfId="22142"/>
    <cellStyle name="Normal 32 6 4 2 2" xfId="50156"/>
    <cellStyle name="Normal 32 6 4 3" xfId="36152"/>
    <cellStyle name="Normal 32 6 5" xfId="15139"/>
    <cellStyle name="Normal 32 6 5 2" xfId="43153"/>
    <cellStyle name="Normal 32 6 6" xfId="29149"/>
    <cellStyle name="Normal 32 7" xfId="2000"/>
    <cellStyle name="Normal 32 7 2" xfId="5509"/>
    <cellStyle name="Normal 32 7 2 2" xfId="12516"/>
    <cellStyle name="Normal 32 7 2 2 2" xfId="26520"/>
    <cellStyle name="Normal 32 7 2 2 2 2" xfId="54534"/>
    <cellStyle name="Normal 32 7 2 2 3" xfId="40530"/>
    <cellStyle name="Normal 32 7 2 3" xfId="19517"/>
    <cellStyle name="Normal 32 7 2 3 2" xfId="47531"/>
    <cellStyle name="Normal 32 7 2 4" xfId="33527"/>
    <cellStyle name="Normal 32 7 3" xfId="9015"/>
    <cellStyle name="Normal 32 7 3 2" xfId="23019"/>
    <cellStyle name="Normal 32 7 3 2 2" xfId="51033"/>
    <cellStyle name="Normal 32 7 3 3" xfId="37029"/>
    <cellStyle name="Normal 32 7 4" xfId="16016"/>
    <cellStyle name="Normal 32 7 4 2" xfId="44030"/>
    <cellStyle name="Normal 32 7 5" xfId="30026"/>
    <cellStyle name="Normal 32 8" xfId="3757"/>
    <cellStyle name="Normal 32 8 2" xfId="10764"/>
    <cellStyle name="Normal 32 8 2 2" xfId="24768"/>
    <cellStyle name="Normal 32 8 2 2 2" xfId="52782"/>
    <cellStyle name="Normal 32 8 2 3" xfId="38778"/>
    <cellStyle name="Normal 32 8 3" xfId="17765"/>
    <cellStyle name="Normal 32 8 3 2" xfId="45779"/>
    <cellStyle name="Normal 32 8 4" xfId="31775"/>
    <cellStyle name="Normal 32 9" xfId="7263"/>
    <cellStyle name="Normal 32 9 2" xfId="21267"/>
    <cellStyle name="Normal 32 9 2 2" xfId="49281"/>
    <cellStyle name="Normal 32 9 3" xfId="35277"/>
    <cellStyle name="Normal 33" xfId="1074"/>
    <cellStyle name="Normal 34" xfId="1060"/>
    <cellStyle name="Normal 34 2" xfId="2831"/>
    <cellStyle name="Normal 34 2 2" xfId="6335"/>
    <cellStyle name="Normal 34 2 2 2" xfId="13342"/>
    <cellStyle name="Normal 34 2 2 2 2" xfId="27346"/>
    <cellStyle name="Normal 34 2 2 2 2 2" xfId="55360"/>
    <cellStyle name="Normal 34 2 2 2 3" xfId="41356"/>
    <cellStyle name="Normal 34 2 2 3" xfId="20343"/>
    <cellStyle name="Normal 34 2 2 3 2" xfId="48357"/>
    <cellStyle name="Normal 34 2 2 4" xfId="34353"/>
    <cellStyle name="Normal 34 2 3" xfId="9841"/>
    <cellStyle name="Normal 34 2 3 2" xfId="23845"/>
    <cellStyle name="Normal 34 2 3 2 2" xfId="51859"/>
    <cellStyle name="Normal 34 2 3 3" xfId="37855"/>
    <cellStyle name="Normal 34 2 4" xfId="16842"/>
    <cellStyle name="Normal 34 2 4 2" xfId="44856"/>
    <cellStyle name="Normal 34 2 5" xfId="30852"/>
    <cellStyle name="Normal 34 3" xfId="4583"/>
    <cellStyle name="Normal 34 3 2" xfId="11590"/>
    <cellStyle name="Normal 34 3 2 2" xfId="25594"/>
    <cellStyle name="Normal 34 3 2 2 2" xfId="53608"/>
    <cellStyle name="Normal 34 3 2 3" xfId="39604"/>
    <cellStyle name="Normal 34 3 3" xfId="18591"/>
    <cellStyle name="Normal 34 3 3 2" xfId="46605"/>
    <cellStyle name="Normal 34 3 4" xfId="32601"/>
    <cellStyle name="Normal 34 4" xfId="8089"/>
    <cellStyle name="Normal 34 4 2" xfId="22093"/>
    <cellStyle name="Normal 34 4 2 2" xfId="50107"/>
    <cellStyle name="Normal 34 4 3" xfId="36103"/>
    <cellStyle name="Normal 34 5" xfId="15090"/>
    <cellStyle name="Normal 34 5 2" xfId="43104"/>
    <cellStyle name="Normal 34 6" xfId="29100"/>
    <cellStyle name="Normal 35" xfId="1969"/>
    <cellStyle name="Normal 36" xfId="1939"/>
    <cellStyle name="Normal 36 2" xfId="5458"/>
    <cellStyle name="Normal 36 2 2" xfId="12465"/>
    <cellStyle name="Normal 36 2 2 2" xfId="26469"/>
    <cellStyle name="Normal 36 2 2 2 2" xfId="54483"/>
    <cellStyle name="Normal 36 2 2 3" xfId="40479"/>
    <cellStyle name="Normal 36 2 3" xfId="19466"/>
    <cellStyle name="Normal 36 2 3 2" xfId="47480"/>
    <cellStyle name="Normal 36 2 4" xfId="33476"/>
    <cellStyle name="Normal 36 3" xfId="8964"/>
    <cellStyle name="Normal 36 3 2" xfId="22968"/>
    <cellStyle name="Normal 36 3 2 2" xfId="50982"/>
    <cellStyle name="Normal 36 3 3" xfId="36978"/>
    <cellStyle name="Normal 36 4" xfId="15965"/>
    <cellStyle name="Normal 36 4 2" xfId="43979"/>
    <cellStyle name="Normal 36 5" xfId="29975"/>
    <cellStyle name="Normal 37" xfId="3719"/>
    <cellStyle name="Normal 37 2" xfId="7210"/>
    <cellStyle name="Normal 38" xfId="3706"/>
    <cellStyle name="Normal 38 2" xfId="10716"/>
    <cellStyle name="Normal 38 2 2" xfId="24720"/>
    <cellStyle name="Normal 38 2 2 2" xfId="52734"/>
    <cellStyle name="Normal 38 2 3" xfId="38730"/>
    <cellStyle name="Normal 38 3" xfId="17717"/>
    <cellStyle name="Normal 38 3 2" xfId="45731"/>
    <cellStyle name="Normal 38 4" xfId="31727"/>
    <cellStyle name="Normal 39" xfId="7225"/>
    <cellStyle name="Normal 4" xfId="13"/>
    <cellStyle name="Normal 4 2" xfId="101"/>
    <cellStyle name="Normal 4 3" xfId="160"/>
    <cellStyle name="Normal 4 4" xfId="159"/>
    <cellStyle name="Normal 40" xfId="7211"/>
    <cellStyle name="Normal 40 2" xfId="21218"/>
    <cellStyle name="Normal 40 2 2" xfId="49232"/>
    <cellStyle name="Normal 40 3" xfId="35228"/>
    <cellStyle name="Normal 41" xfId="28223"/>
    <cellStyle name="Normal 41 2" xfId="28224"/>
    <cellStyle name="Normal 41 3" xfId="28238"/>
    <cellStyle name="Normal 42" xfId="28225"/>
    <cellStyle name="Normal 43" xfId="56236"/>
    <cellStyle name="Normal 44" xfId="56253"/>
    <cellStyle name="Normal 44 2" xfId="56391"/>
    <cellStyle name="Normal 45" xfId="56302"/>
    <cellStyle name="Normal 46" xfId="56303"/>
    <cellStyle name="Normal 47" xfId="56304"/>
    <cellStyle name="Normal 48" xfId="14"/>
    <cellStyle name="Normal 48 2" xfId="102"/>
    <cellStyle name="Normal 49" xfId="15"/>
    <cellStyle name="Normal 49 2" xfId="103"/>
    <cellStyle name="Normal 5" xfId="91"/>
    <cellStyle name="Normal 5 2" xfId="161"/>
    <cellStyle name="Normal 50" xfId="16"/>
    <cellStyle name="Normal 50 2" xfId="104"/>
    <cellStyle name="Normal 51" xfId="17"/>
    <cellStyle name="Normal 51 2" xfId="105"/>
    <cellStyle name="Normal 52" xfId="18"/>
    <cellStyle name="Normal 52 2" xfId="106"/>
    <cellStyle name="Normal 53" xfId="19"/>
    <cellStyle name="Normal 53 2" xfId="107"/>
    <cellStyle name="Normal 54" xfId="56305"/>
    <cellStyle name="Normal 55" xfId="20"/>
    <cellStyle name="Normal 55 2" xfId="108"/>
    <cellStyle name="Normal 56" xfId="3"/>
    <cellStyle name="Normal 57" xfId="56394"/>
    <cellStyle name="Normal 58" xfId="21"/>
    <cellStyle name="Normal 58 2" xfId="109"/>
    <cellStyle name="Normal 6" xfId="90"/>
    <cellStyle name="Normal 6 10" xfId="1077"/>
    <cellStyle name="Normal 6 10 2" xfId="2845"/>
    <cellStyle name="Normal 6 10 2 2" xfId="6349"/>
    <cellStyle name="Normal 6 10 2 2 2" xfId="13356"/>
    <cellStyle name="Normal 6 10 2 2 2 2" xfId="27360"/>
    <cellStyle name="Normal 6 10 2 2 2 2 2" xfId="55374"/>
    <cellStyle name="Normal 6 10 2 2 2 3" xfId="41370"/>
    <cellStyle name="Normal 6 10 2 2 3" xfId="20357"/>
    <cellStyle name="Normal 6 10 2 2 3 2" xfId="48371"/>
    <cellStyle name="Normal 6 10 2 2 4" xfId="34367"/>
    <cellStyle name="Normal 6 10 2 3" xfId="9855"/>
    <cellStyle name="Normal 6 10 2 3 2" xfId="23859"/>
    <cellStyle name="Normal 6 10 2 3 2 2" xfId="51873"/>
    <cellStyle name="Normal 6 10 2 3 3" xfId="37869"/>
    <cellStyle name="Normal 6 10 2 4" xfId="16856"/>
    <cellStyle name="Normal 6 10 2 4 2" xfId="44870"/>
    <cellStyle name="Normal 6 10 2 5" xfId="30866"/>
    <cellStyle name="Normal 6 10 3" xfId="4597"/>
    <cellStyle name="Normal 6 10 3 2" xfId="11604"/>
    <cellStyle name="Normal 6 10 3 2 2" xfId="25608"/>
    <cellStyle name="Normal 6 10 3 2 2 2" xfId="53622"/>
    <cellStyle name="Normal 6 10 3 2 3" xfId="39618"/>
    <cellStyle name="Normal 6 10 3 3" xfId="18605"/>
    <cellStyle name="Normal 6 10 3 3 2" xfId="46619"/>
    <cellStyle name="Normal 6 10 3 4" xfId="32615"/>
    <cellStyle name="Normal 6 10 4" xfId="8103"/>
    <cellStyle name="Normal 6 10 4 2" xfId="22107"/>
    <cellStyle name="Normal 6 10 4 2 2" xfId="50121"/>
    <cellStyle name="Normal 6 10 4 3" xfId="36117"/>
    <cellStyle name="Normal 6 10 5" xfId="15104"/>
    <cellStyle name="Normal 6 10 5 2" xfId="43118"/>
    <cellStyle name="Normal 6 10 6" xfId="29114"/>
    <cellStyle name="Normal 6 11" xfId="1977"/>
    <cellStyle name="Normal 6 11 2" xfId="5487"/>
    <cellStyle name="Normal 6 11 2 2" xfId="12494"/>
    <cellStyle name="Normal 6 11 2 2 2" xfId="26498"/>
    <cellStyle name="Normal 6 11 2 2 2 2" xfId="54512"/>
    <cellStyle name="Normal 6 11 2 2 3" xfId="40508"/>
    <cellStyle name="Normal 6 11 2 3" xfId="19495"/>
    <cellStyle name="Normal 6 11 2 3 2" xfId="47509"/>
    <cellStyle name="Normal 6 11 2 4" xfId="33505"/>
    <cellStyle name="Normal 6 11 3" xfId="8993"/>
    <cellStyle name="Normal 6 11 3 2" xfId="22997"/>
    <cellStyle name="Normal 6 11 3 2 2" xfId="51011"/>
    <cellStyle name="Normal 6 11 3 3" xfId="37007"/>
    <cellStyle name="Normal 6 11 4" xfId="15994"/>
    <cellStyle name="Normal 6 11 4 2" xfId="44008"/>
    <cellStyle name="Normal 6 11 5" xfId="30004"/>
    <cellStyle name="Normal 6 12" xfId="3722"/>
    <cellStyle name="Normal 6 12 2" xfId="10729"/>
    <cellStyle name="Normal 6 12 2 2" xfId="24733"/>
    <cellStyle name="Normal 6 12 2 2 2" xfId="52747"/>
    <cellStyle name="Normal 6 12 2 3" xfId="38743"/>
    <cellStyle name="Normal 6 12 3" xfId="17730"/>
    <cellStyle name="Normal 6 12 3 2" xfId="45744"/>
    <cellStyle name="Normal 6 12 4" xfId="31740"/>
    <cellStyle name="Normal 6 13" xfId="7228"/>
    <cellStyle name="Normal 6 13 2" xfId="21232"/>
    <cellStyle name="Normal 6 13 2 2" xfId="49246"/>
    <cellStyle name="Normal 6 13 3" xfId="35242"/>
    <cellStyle name="Normal 6 14" xfId="14229"/>
    <cellStyle name="Normal 6 14 2" xfId="42243"/>
    <cellStyle name="Normal 6 15" xfId="28239"/>
    <cellStyle name="Normal 6 16" xfId="56320"/>
    <cellStyle name="Normal 6 2" xfId="162"/>
    <cellStyle name="Normal 6 3" xfId="197"/>
    <cellStyle name="Normal 6 3 10" xfId="7260"/>
    <cellStyle name="Normal 6 3 10 2" xfId="21264"/>
    <cellStyle name="Normal 6 3 10 2 2" xfId="49278"/>
    <cellStyle name="Normal 6 3 10 3" xfId="35274"/>
    <cellStyle name="Normal 6 3 11" xfId="14261"/>
    <cellStyle name="Normal 6 3 11 2" xfId="42275"/>
    <cellStyle name="Normal 6 3 12" xfId="28271"/>
    <cellStyle name="Normal 6 3 2" xfId="252"/>
    <cellStyle name="Normal 6 3 2 10" xfId="14310"/>
    <cellStyle name="Normal 6 3 2 10 2" xfId="42324"/>
    <cellStyle name="Normal 6 3 2 11" xfId="28320"/>
    <cellStyle name="Normal 6 3 2 2" xfId="377"/>
    <cellStyle name="Normal 6 3 2 2 2" xfId="668"/>
    <cellStyle name="Normal 6 3 2 2 2 2" xfId="1546"/>
    <cellStyle name="Normal 6 3 2 2 2 2 2" xfId="3314"/>
    <cellStyle name="Normal 6 3 2 2 2 2 2 2" xfId="6818"/>
    <cellStyle name="Normal 6 3 2 2 2 2 2 2 2" xfId="13825"/>
    <cellStyle name="Normal 6 3 2 2 2 2 2 2 2 2" xfId="27829"/>
    <cellStyle name="Normal 6 3 2 2 2 2 2 2 2 2 2" xfId="55843"/>
    <cellStyle name="Normal 6 3 2 2 2 2 2 2 2 3" xfId="41839"/>
    <cellStyle name="Normal 6 3 2 2 2 2 2 2 3" xfId="20826"/>
    <cellStyle name="Normal 6 3 2 2 2 2 2 2 3 2" xfId="48840"/>
    <cellStyle name="Normal 6 3 2 2 2 2 2 2 4" xfId="34836"/>
    <cellStyle name="Normal 6 3 2 2 2 2 2 3" xfId="10324"/>
    <cellStyle name="Normal 6 3 2 2 2 2 2 3 2" xfId="24328"/>
    <cellStyle name="Normal 6 3 2 2 2 2 2 3 2 2" xfId="52342"/>
    <cellStyle name="Normal 6 3 2 2 2 2 2 3 3" xfId="38338"/>
    <cellStyle name="Normal 6 3 2 2 2 2 2 4" xfId="17325"/>
    <cellStyle name="Normal 6 3 2 2 2 2 2 4 2" xfId="45339"/>
    <cellStyle name="Normal 6 3 2 2 2 2 2 5" xfId="31335"/>
    <cellStyle name="Normal 6 3 2 2 2 2 3" xfId="5066"/>
    <cellStyle name="Normal 6 3 2 2 2 2 3 2" xfId="12073"/>
    <cellStyle name="Normal 6 3 2 2 2 2 3 2 2" xfId="26077"/>
    <cellStyle name="Normal 6 3 2 2 2 2 3 2 2 2" xfId="54091"/>
    <cellStyle name="Normal 6 3 2 2 2 2 3 2 3" xfId="40087"/>
    <cellStyle name="Normal 6 3 2 2 2 2 3 3" xfId="19074"/>
    <cellStyle name="Normal 6 3 2 2 2 2 3 3 2" xfId="47088"/>
    <cellStyle name="Normal 6 3 2 2 2 2 3 4" xfId="33084"/>
    <cellStyle name="Normal 6 3 2 2 2 2 4" xfId="8572"/>
    <cellStyle name="Normal 6 3 2 2 2 2 4 2" xfId="22576"/>
    <cellStyle name="Normal 6 3 2 2 2 2 4 2 2" xfId="50590"/>
    <cellStyle name="Normal 6 3 2 2 2 2 4 3" xfId="36586"/>
    <cellStyle name="Normal 6 3 2 2 2 2 5" xfId="15573"/>
    <cellStyle name="Normal 6 3 2 2 2 2 5 2" xfId="43587"/>
    <cellStyle name="Normal 6 3 2 2 2 2 6" xfId="29583"/>
    <cellStyle name="Normal 6 3 2 2 2 3" xfId="2439"/>
    <cellStyle name="Normal 6 3 2 2 2 3 2" xfId="5943"/>
    <cellStyle name="Normal 6 3 2 2 2 3 2 2" xfId="12950"/>
    <cellStyle name="Normal 6 3 2 2 2 3 2 2 2" xfId="26954"/>
    <cellStyle name="Normal 6 3 2 2 2 3 2 2 2 2" xfId="54968"/>
    <cellStyle name="Normal 6 3 2 2 2 3 2 2 3" xfId="40964"/>
    <cellStyle name="Normal 6 3 2 2 2 3 2 3" xfId="19951"/>
    <cellStyle name="Normal 6 3 2 2 2 3 2 3 2" xfId="47965"/>
    <cellStyle name="Normal 6 3 2 2 2 3 2 4" xfId="33961"/>
    <cellStyle name="Normal 6 3 2 2 2 3 3" xfId="9449"/>
    <cellStyle name="Normal 6 3 2 2 2 3 3 2" xfId="23453"/>
    <cellStyle name="Normal 6 3 2 2 2 3 3 2 2" xfId="51467"/>
    <cellStyle name="Normal 6 3 2 2 2 3 3 3" xfId="37463"/>
    <cellStyle name="Normal 6 3 2 2 2 3 4" xfId="16450"/>
    <cellStyle name="Normal 6 3 2 2 2 3 4 2" xfId="44464"/>
    <cellStyle name="Normal 6 3 2 2 2 3 5" xfId="30460"/>
    <cellStyle name="Normal 6 3 2 2 2 4" xfId="4191"/>
    <cellStyle name="Normal 6 3 2 2 2 4 2" xfId="11198"/>
    <cellStyle name="Normal 6 3 2 2 2 4 2 2" xfId="25202"/>
    <cellStyle name="Normal 6 3 2 2 2 4 2 2 2" xfId="53216"/>
    <cellStyle name="Normal 6 3 2 2 2 4 2 3" xfId="39212"/>
    <cellStyle name="Normal 6 3 2 2 2 4 3" xfId="18199"/>
    <cellStyle name="Normal 6 3 2 2 2 4 3 2" xfId="46213"/>
    <cellStyle name="Normal 6 3 2 2 2 4 4" xfId="32209"/>
    <cellStyle name="Normal 6 3 2 2 2 5" xfId="7697"/>
    <cellStyle name="Normal 6 3 2 2 2 5 2" xfId="21701"/>
    <cellStyle name="Normal 6 3 2 2 2 5 2 2" xfId="49715"/>
    <cellStyle name="Normal 6 3 2 2 2 5 3" xfId="35711"/>
    <cellStyle name="Normal 6 3 2 2 2 6" xfId="14698"/>
    <cellStyle name="Normal 6 3 2 2 2 6 2" xfId="42712"/>
    <cellStyle name="Normal 6 3 2 2 2 7" xfId="28708"/>
    <cellStyle name="Normal 6 3 2 2 3" xfId="959"/>
    <cellStyle name="Normal 6 3 2 2 3 2" xfId="1837"/>
    <cellStyle name="Normal 6 3 2 2 3 2 2" xfId="3605"/>
    <cellStyle name="Normal 6 3 2 2 3 2 2 2" xfId="7109"/>
    <cellStyle name="Normal 6 3 2 2 3 2 2 2 2" xfId="14116"/>
    <cellStyle name="Normal 6 3 2 2 3 2 2 2 2 2" xfId="28120"/>
    <cellStyle name="Normal 6 3 2 2 3 2 2 2 2 2 2" xfId="56134"/>
    <cellStyle name="Normal 6 3 2 2 3 2 2 2 2 3" xfId="42130"/>
    <cellStyle name="Normal 6 3 2 2 3 2 2 2 3" xfId="21117"/>
    <cellStyle name="Normal 6 3 2 2 3 2 2 2 3 2" xfId="49131"/>
    <cellStyle name="Normal 6 3 2 2 3 2 2 2 4" xfId="35127"/>
    <cellStyle name="Normal 6 3 2 2 3 2 2 3" xfId="10615"/>
    <cellStyle name="Normal 6 3 2 2 3 2 2 3 2" xfId="24619"/>
    <cellStyle name="Normal 6 3 2 2 3 2 2 3 2 2" xfId="52633"/>
    <cellStyle name="Normal 6 3 2 2 3 2 2 3 3" xfId="38629"/>
    <cellStyle name="Normal 6 3 2 2 3 2 2 4" xfId="17616"/>
    <cellStyle name="Normal 6 3 2 2 3 2 2 4 2" xfId="45630"/>
    <cellStyle name="Normal 6 3 2 2 3 2 2 5" xfId="31626"/>
    <cellStyle name="Normal 6 3 2 2 3 2 3" xfId="5357"/>
    <cellStyle name="Normal 6 3 2 2 3 2 3 2" xfId="12364"/>
    <cellStyle name="Normal 6 3 2 2 3 2 3 2 2" xfId="26368"/>
    <cellStyle name="Normal 6 3 2 2 3 2 3 2 2 2" xfId="54382"/>
    <cellStyle name="Normal 6 3 2 2 3 2 3 2 3" xfId="40378"/>
    <cellStyle name="Normal 6 3 2 2 3 2 3 3" xfId="19365"/>
    <cellStyle name="Normal 6 3 2 2 3 2 3 3 2" xfId="47379"/>
    <cellStyle name="Normal 6 3 2 2 3 2 3 4" xfId="33375"/>
    <cellStyle name="Normal 6 3 2 2 3 2 4" xfId="8863"/>
    <cellStyle name="Normal 6 3 2 2 3 2 4 2" xfId="22867"/>
    <cellStyle name="Normal 6 3 2 2 3 2 4 2 2" xfId="50881"/>
    <cellStyle name="Normal 6 3 2 2 3 2 4 3" xfId="36877"/>
    <cellStyle name="Normal 6 3 2 2 3 2 5" xfId="15864"/>
    <cellStyle name="Normal 6 3 2 2 3 2 5 2" xfId="43878"/>
    <cellStyle name="Normal 6 3 2 2 3 2 6" xfId="29874"/>
    <cellStyle name="Normal 6 3 2 2 3 3" xfId="2730"/>
    <cellStyle name="Normal 6 3 2 2 3 3 2" xfId="6234"/>
    <cellStyle name="Normal 6 3 2 2 3 3 2 2" xfId="13241"/>
    <cellStyle name="Normal 6 3 2 2 3 3 2 2 2" xfId="27245"/>
    <cellStyle name="Normal 6 3 2 2 3 3 2 2 2 2" xfId="55259"/>
    <cellStyle name="Normal 6 3 2 2 3 3 2 2 3" xfId="41255"/>
    <cellStyle name="Normal 6 3 2 2 3 3 2 3" xfId="20242"/>
    <cellStyle name="Normal 6 3 2 2 3 3 2 3 2" xfId="48256"/>
    <cellStyle name="Normal 6 3 2 2 3 3 2 4" xfId="34252"/>
    <cellStyle name="Normal 6 3 2 2 3 3 3" xfId="9740"/>
    <cellStyle name="Normal 6 3 2 2 3 3 3 2" xfId="23744"/>
    <cellStyle name="Normal 6 3 2 2 3 3 3 2 2" xfId="51758"/>
    <cellStyle name="Normal 6 3 2 2 3 3 3 3" xfId="37754"/>
    <cellStyle name="Normal 6 3 2 2 3 3 4" xfId="16741"/>
    <cellStyle name="Normal 6 3 2 2 3 3 4 2" xfId="44755"/>
    <cellStyle name="Normal 6 3 2 2 3 3 5" xfId="30751"/>
    <cellStyle name="Normal 6 3 2 2 3 4" xfId="4482"/>
    <cellStyle name="Normal 6 3 2 2 3 4 2" xfId="11489"/>
    <cellStyle name="Normal 6 3 2 2 3 4 2 2" xfId="25493"/>
    <cellStyle name="Normal 6 3 2 2 3 4 2 2 2" xfId="53507"/>
    <cellStyle name="Normal 6 3 2 2 3 4 2 3" xfId="39503"/>
    <cellStyle name="Normal 6 3 2 2 3 4 3" xfId="18490"/>
    <cellStyle name="Normal 6 3 2 2 3 4 3 2" xfId="46504"/>
    <cellStyle name="Normal 6 3 2 2 3 4 4" xfId="32500"/>
    <cellStyle name="Normal 6 3 2 2 3 5" xfId="7988"/>
    <cellStyle name="Normal 6 3 2 2 3 5 2" xfId="21992"/>
    <cellStyle name="Normal 6 3 2 2 3 5 2 2" xfId="50006"/>
    <cellStyle name="Normal 6 3 2 2 3 5 3" xfId="36002"/>
    <cellStyle name="Normal 6 3 2 2 3 6" xfId="14989"/>
    <cellStyle name="Normal 6 3 2 2 3 6 2" xfId="43003"/>
    <cellStyle name="Normal 6 3 2 2 3 7" xfId="28999"/>
    <cellStyle name="Normal 6 3 2 2 4" xfId="1255"/>
    <cellStyle name="Normal 6 3 2 2 4 2" xfId="3023"/>
    <cellStyle name="Normal 6 3 2 2 4 2 2" xfId="6527"/>
    <cellStyle name="Normal 6 3 2 2 4 2 2 2" xfId="13534"/>
    <cellStyle name="Normal 6 3 2 2 4 2 2 2 2" xfId="27538"/>
    <cellStyle name="Normal 6 3 2 2 4 2 2 2 2 2" xfId="55552"/>
    <cellStyle name="Normal 6 3 2 2 4 2 2 2 3" xfId="41548"/>
    <cellStyle name="Normal 6 3 2 2 4 2 2 3" xfId="20535"/>
    <cellStyle name="Normal 6 3 2 2 4 2 2 3 2" xfId="48549"/>
    <cellStyle name="Normal 6 3 2 2 4 2 2 4" xfId="34545"/>
    <cellStyle name="Normal 6 3 2 2 4 2 3" xfId="10033"/>
    <cellStyle name="Normal 6 3 2 2 4 2 3 2" xfId="24037"/>
    <cellStyle name="Normal 6 3 2 2 4 2 3 2 2" xfId="52051"/>
    <cellStyle name="Normal 6 3 2 2 4 2 3 3" xfId="38047"/>
    <cellStyle name="Normal 6 3 2 2 4 2 4" xfId="17034"/>
    <cellStyle name="Normal 6 3 2 2 4 2 4 2" xfId="45048"/>
    <cellStyle name="Normal 6 3 2 2 4 2 5" xfId="31044"/>
    <cellStyle name="Normal 6 3 2 2 4 3" xfId="4775"/>
    <cellStyle name="Normal 6 3 2 2 4 3 2" xfId="11782"/>
    <cellStyle name="Normal 6 3 2 2 4 3 2 2" xfId="25786"/>
    <cellStyle name="Normal 6 3 2 2 4 3 2 2 2" xfId="53800"/>
    <cellStyle name="Normal 6 3 2 2 4 3 2 3" xfId="39796"/>
    <cellStyle name="Normal 6 3 2 2 4 3 3" xfId="18783"/>
    <cellStyle name="Normal 6 3 2 2 4 3 3 2" xfId="46797"/>
    <cellStyle name="Normal 6 3 2 2 4 3 4" xfId="32793"/>
    <cellStyle name="Normal 6 3 2 2 4 4" xfId="8281"/>
    <cellStyle name="Normal 6 3 2 2 4 4 2" xfId="22285"/>
    <cellStyle name="Normal 6 3 2 2 4 4 2 2" xfId="50299"/>
    <cellStyle name="Normal 6 3 2 2 4 4 3" xfId="36295"/>
    <cellStyle name="Normal 6 3 2 2 4 5" xfId="15282"/>
    <cellStyle name="Normal 6 3 2 2 4 5 2" xfId="43296"/>
    <cellStyle name="Normal 6 3 2 2 4 6" xfId="29292"/>
    <cellStyle name="Normal 6 3 2 2 5" xfId="2148"/>
    <cellStyle name="Normal 6 3 2 2 5 2" xfId="5652"/>
    <cellStyle name="Normal 6 3 2 2 5 2 2" xfId="12659"/>
    <cellStyle name="Normal 6 3 2 2 5 2 2 2" xfId="26663"/>
    <cellStyle name="Normal 6 3 2 2 5 2 2 2 2" xfId="54677"/>
    <cellStyle name="Normal 6 3 2 2 5 2 2 3" xfId="40673"/>
    <cellStyle name="Normal 6 3 2 2 5 2 3" xfId="19660"/>
    <cellStyle name="Normal 6 3 2 2 5 2 3 2" xfId="47674"/>
    <cellStyle name="Normal 6 3 2 2 5 2 4" xfId="33670"/>
    <cellStyle name="Normal 6 3 2 2 5 3" xfId="9158"/>
    <cellStyle name="Normal 6 3 2 2 5 3 2" xfId="23162"/>
    <cellStyle name="Normal 6 3 2 2 5 3 2 2" xfId="51176"/>
    <cellStyle name="Normal 6 3 2 2 5 3 3" xfId="37172"/>
    <cellStyle name="Normal 6 3 2 2 5 4" xfId="16159"/>
    <cellStyle name="Normal 6 3 2 2 5 4 2" xfId="44173"/>
    <cellStyle name="Normal 6 3 2 2 5 5" xfId="30169"/>
    <cellStyle name="Normal 6 3 2 2 6" xfId="3900"/>
    <cellStyle name="Normal 6 3 2 2 6 2" xfId="10907"/>
    <cellStyle name="Normal 6 3 2 2 6 2 2" xfId="24911"/>
    <cellStyle name="Normal 6 3 2 2 6 2 2 2" xfId="52925"/>
    <cellStyle name="Normal 6 3 2 2 6 2 3" xfId="38921"/>
    <cellStyle name="Normal 6 3 2 2 6 3" xfId="17908"/>
    <cellStyle name="Normal 6 3 2 2 6 3 2" xfId="45922"/>
    <cellStyle name="Normal 6 3 2 2 6 4" xfId="31918"/>
    <cellStyle name="Normal 6 3 2 2 7" xfId="7406"/>
    <cellStyle name="Normal 6 3 2 2 7 2" xfId="21410"/>
    <cellStyle name="Normal 6 3 2 2 7 2 2" xfId="49424"/>
    <cellStyle name="Normal 6 3 2 2 7 3" xfId="35420"/>
    <cellStyle name="Normal 6 3 2 2 8" xfId="14407"/>
    <cellStyle name="Normal 6 3 2 2 8 2" xfId="42421"/>
    <cellStyle name="Normal 6 3 2 2 9" xfId="28417"/>
    <cellStyle name="Normal 6 3 2 3" xfId="474"/>
    <cellStyle name="Normal 6 3 2 3 2" xfId="765"/>
    <cellStyle name="Normal 6 3 2 3 2 2" xfId="1643"/>
    <cellStyle name="Normal 6 3 2 3 2 2 2" xfId="3411"/>
    <cellStyle name="Normal 6 3 2 3 2 2 2 2" xfId="6915"/>
    <cellStyle name="Normal 6 3 2 3 2 2 2 2 2" xfId="13922"/>
    <cellStyle name="Normal 6 3 2 3 2 2 2 2 2 2" xfId="27926"/>
    <cellStyle name="Normal 6 3 2 3 2 2 2 2 2 2 2" xfId="55940"/>
    <cellStyle name="Normal 6 3 2 3 2 2 2 2 2 3" xfId="41936"/>
    <cellStyle name="Normal 6 3 2 3 2 2 2 2 3" xfId="20923"/>
    <cellStyle name="Normal 6 3 2 3 2 2 2 2 3 2" xfId="48937"/>
    <cellStyle name="Normal 6 3 2 3 2 2 2 2 4" xfId="34933"/>
    <cellStyle name="Normal 6 3 2 3 2 2 2 3" xfId="10421"/>
    <cellStyle name="Normal 6 3 2 3 2 2 2 3 2" xfId="24425"/>
    <cellStyle name="Normal 6 3 2 3 2 2 2 3 2 2" xfId="52439"/>
    <cellStyle name="Normal 6 3 2 3 2 2 2 3 3" xfId="38435"/>
    <cellStyle name="Normal 6 3 2 3 2 2 2 4" xfId="17422"/>
    <cellStyle name="Normal 6 3 2 3 2 2 2 4 2" xfId="45436"/>
    <cellStyle name="Normal 6 3 2 3 2 2 2 5" xfId="31432"/>
    <cellStyle name="Normal 6 3 2 3 2 2 3" xfId="5163"/>
    <cellStyle name="Normal 6 3 2 3 2 2 3 2" xfId="12170"/>
    <cellStyle name="Normal 6 3 2 3 2 2 3 2 2" xfId="26174"/>
    <cellStyle name="Normal 6 3 2 3 2 2 3 2 2 2" xfId="54188"/>
    <cellStyle name="Normal 6 3 2 3 2 2 3 2 3" xfId="40184"/>
    <cellStyle name="Normal 6 3 2 3 2 2 3 3" xfId="19171"/>
    <cellStyle name="Normal 6 3 2 3 2 2 3 3 2" xfId="47185"/>
    <cellStyle name="Normal 6 3 2 3 2 2 3 4" xfId="33181"/>
    <cellStyle name="Normal 6 3 2 3 2 2 4" xfId="8669"/>
    <cellStyle name="Normal 6 3 2 3 2 2 4 2" xfId="22673"/>
    <cellStyle name="Normal 6 3 2 3 2 2 4 2 2" xfId="50687"/>
    <cellStyle name="Normal 6 3 2 3 2 2 4 3" xfId="36683"/>
    <cellStyle name="Normal 6 3 2 3 2 2 5" xfId="15670"/>
    <cellStyle name="Normal 6 3 2 3 2 2 5 2" xfId="43684"/>
    <cellStyle name="Normal 6 3 2 3 2 2 6" xfId="29680"/>
    <cellStyle name="Normal 6 3 2 3 2 3" xfId="2536"/>
    <cellStyle name="Normal 6 3 2 3 2 3 2" xfId="6040"/>
    <cellStyle name="Normal 6 3 2 3 2 3 2 2" xfId="13047"/>
    <cellStyle name="Normal 6 3 2 3 2 3 2 2 2" xfId="27051"/>
    <cellStyle name="Normal 6 3 2 3 2 3 2 2 2 2" xfId="55065"/>
    <cellStyle name="Normal 6 3 2 3 2 3 2 2 3" xfId="41061"/>
    <cellStyle name="Normal 6 3 2 3 2 3 2 3" xfId="20048"/>
    <cellStyle name="Normal 6 3 2 3 2 3 2 3 2" xfId="48062"/>
    <cellStyle name="Normal 6 3 2 3 2 3 2 4" xfId="34058"/>
    <cellStyle name="Normal 6 3 2 3 2 3 3" xfId="9546"/>
    <cellStyle name="Normal 6 3 2 3 2 3 3 2" xfId="23550"/>
    <cellStyle name="Normal 6 3 2 3 2 3 3 2 2" xfId="51564"/>
    <cellStyle name="Normal 6 3 2 3 2 3 3 3" xfId="37560"/>
    <cellStyle name="Normal 6 3 2 3 2 3 4" xfId="16547"/>
    <cellStyle name="Normal 6 3 2 3 2 3 4 2" xfId="44561"/>
    <cellStyle name="Normal 6 3 2 3 2 3 5" xfId="30557"/>
    <cellStyle name="Normal 6 3 2 3 2 4" xfId="4288"/>
    <cellStyle name="Normal 6 3 2 3 2 4 2" xfId="11295"/>
    <cellStyle name="Normal 6 3 2 3 2 4 2 2" xfId="25299"/>
    <cellStyle name="Normal 6 3 2 3 2 4 2 2 2" xfId="53313"/>
    <cellStyle name="Normal 6 3 2 3 2 4 2 3" xfId="39309"/>
    <cellStyle name="Normal 6 3 2 3 2 4 3" xfId="18296"/>
    <cellStyle name="Normal 6 3 2 3 2 4 3 2" xfId="46310"/>
    <cellStyle name="Normal 6 3 2 3 2 4 4" xfId="32306"/>
    <cellStyle name="Normal 6 3 2 3 2 5" xfId="7794"/>
    <cellStyle name="Normal 6 3 2 3 2 5 2" xfId="21798"/>
    <cellStyle name="Normal 6 3 2 3 2 5 2 2" xfId="49812"/>
    <cellStyle name="Normal 6 3 2 3 2 5 3" xfId="35808"/>
    <cellStyle name="Normal 6 3 2 3 2 6" xfId="14795"/>
    <cellStyle name="Normal 6 3 2 3 2 6 2" xfId="42809"/>
    <cellStyle name="Normal 6 3 2 3 2 7" xfId="28805"/>
    <cellStyle name="Normal 6 3 2 3 3" xfId="1056"/>
    <cellStyle name="Normal 6 3 2 3 3 2" xfId="1934"/>
    <cellStyle name="Normal 6 3 2 3 3 2 2" xfId="3702"/>
    <cellStyle name="Normal 6 3 2 3 3 2 2 2" xfId="7206"/>
    <cellStyle name="Normal 6 3 2 3 3 2 2 2 2" xfId="14213"/>
    <cellStyle name="Normal 6 3 2 3 3 2 2 2 2 2" xfId="28217"/>
    <cellStyle name="Normal 6 3 2 3 3 2 2 2 2 2 2" xfId="56231"/>
    <cellStyle name="Normal 6 3 2 3 3 2 2 2 2 3" xfId="42227"/>
    <cellStyle name="Normal 6 3 2 3 3 2 2 2 3" xfId="21214"/>
    <cellStyle name="Normal 6 3 2 3 3 2 2 2 3 2" xfId="49228"/>
    <cellStyle name="Normal 6 3 2 3 3 2 2 2 4" xfId="35224"/>
    <cellStyle name="Normal 6 3 2 3 3 2 2 3" xfId="10712"/>
    <cellStyle name="Normal 6 3 2 3 3 2 2 3 2" xfId="24716"/>
    <cellStyle name="Normal 6 3 2 3 3 2 2 3 2 2" xfId="52730"/>
    <cellStyle name="Normal 6 3 2 3 3 2 2 3 3" xfId="38726"/>
    <cellStyle name="Normal 6 3 2 3 3 2 2 4" xfId="17713"/>
    <cellStyle name="Normal 6 3 2 3 3 2 2 4 2" xfId="45727"/>
    <cellStyle name="Normal 6 3 2 3 3 2 2 5" xfId="31723"/>
    <cellStyle name="Normal 6 3 2 3 3 2 3" xfId="5454"/>
    <cellStyle name="Normal 6 3 2 3 3 2 3 2" xfId="12461"/>
    <cellStyle name="Normal 6 3 2 3 3 2 3 2 2" xfId="26465"/>
    <cellStyle name="Normal 6 3 2 3 3 2 3 2 2 2" xfId="54479"/>
    <cellStyle name="Normal 6 3 2 3 3 2 3 2 3" xfId="40475"/>
    <cellStyle name="Normal 6 3 2 3 3 2 3 3" xfId="19462"/>
    <cellStyle name="Normal 6 3 2 3 3 2 3 3 2" xfId="47476"/>
    <cellStyle name="Normal 6 3 2 3 3 2 3 4" xfId="33472"/>
    <cellStyle name="Normal 6 3 2 3 3 2 4" xfId="8960"/>
    <cellStyle name="Normal 6 3 2 3 3 2 4 2" xfId="22964"/>
    <cellStyle name="Normal 6 3 2 3 3 2 4 2 2" xfId="50978"/>
    <cellStyle name="Normal 6 3 2 3 3 2 4 3" xfId="36974"/>
    <cellStyle name="Normal 6 3 2 3 3 2 5" xfId="15961"/>
    <cellStyle name="Normal 6 3 2 3 3 2 5 2" xfId="43975"/>
    <cellStyle name="Normal 6 3 2 3 3 2 6" xfId="29971"/>
    <cellStyle name="Normal 6 3 2 3 3 3" xfId="2827"/>
    <cellStyle name="Normal 6 3 2 3 3 3 2" xfId="6331"/>
    <cellStyle name="Normal 6 3 2 3 3 3 2 2" xfId="13338"/>
    <cellStyle name="Normal 6 3 2 3 3 3 2 2 2" xfId="27342"/>
    <cellStyle name="Normal 6 3 2 3 3 3 2 2 2 2" xfId="55356"/>
    <cellStyle name="Normal 6 3 2 3 3 3 2 2 3" xfId="41352"/>
    <cellStyle name="Normal 6 3 2 3 3 3 2 3" xfId="20339"/>
    <cellStyle name="Normal 6 3 2 3 3 3 2 3 2" xfId="48353"/>
    <cellStyle name="Normal 6 3 2 3 3 3 2 4" xfId="34349"/>
    <cellStyle name="Normal 6 3 2 3 3 3 3" xfId="9837"/>
    <cellStyle name="Normal 6 3 2 3 3 3 3 2" xfId="23841"/>
    <cellStyle name="Normal 6 3 2 3 3 3 3 2 2" xfId="51855"/>
    <cellStyle name="Normal 6 3 2 3 3 3 3 3" xfId="37851"/>
    <cellStyle name="Normal 6 3 2 3 3 3 4" xfId="16838"/>
    <cellStyle name="Normal 6 3 2 3 3 3 4 2" xfId="44852"/>
    <cellStyle name="Normal 6 3 2 3 3 3 5" xfId="30848"/>
    <cellStyle name="Normal 6 3 2 3 3 4" xfId="4579"/>
    <cellStyle name="Normal 6 3 2 3 3 4 2" xfId="11586"/>
    <cellStyle name="Normal 6 3 2 3 3 4 2 2" xfId="25590"/>
    <cellStyle name="Normal 6 3 2 3 3 4 2 2 2" xfId="53604"/>
    <cellStyle name="Normal 6 3 2 3 3 4 2 3" xfId="39600"/>
    <cellStyle name="Normal 6 3 2 3 3 4 3" xfId="18587"/>
    <cellStyle name="Normal 6 3 2 3 3 4 3 2" xfId="46601"/>
    <cellStyle name="Normal 6 3 2 3 3 4 4" xfId="32597"/>
    <cellStyle name="Normal 6 3 2 3 3 5" xfId="8085"/>
    <cellStyle name="Normal 6 3 2 3 3 5 2" xfId="22089"/>
    <cellStyle name="Normal 6 3 2 3 3 5 2 2" xfId="50103"/>
    <cellStyle name="Normal 6 3 2 3 3 5 3" xfId="36099"/>
    <cellStyle name="Normal 6 3 2 3 3 6" xfId="15086"/>
    <cellStyle name="Normal 6 3 2 3 3 6 2" xfId="43100"/>
    <cellStyle name="Normal 6 3 2 3 3 7" xfId="29096"/>
    <cellStyle name="Normal 6 3 2 3 4" xfId="1352"/>
    <cellStyle name="Normal 6 3 2 3 4 2" xfId="3120"/>
    <cellStyle name="Normal 6 3 2 3 4 2 2" xfId="6624"/>
    <cellStyle name="Normal 6 3 2 3 4 2 2 2" xfId="13631"/>
    <cellStyle name="Normal 6 3 2 3 4 2 2 2 2" xfId="27635"/>
    <cellStyle name="Normal 6 3 2 3 4 2 2 2 2 2" xfId="55649"/>
    <cellStyle name="Normal 6 3 2 3 4 2 2 2 3" xfId="41645"/>
    <cellStyle name="Normal 6 3 2 3 4 2 2 3" xfId="20632"/>
    <cellStyle name="Normal 6 3 2 3 4 2 2 3 2" xfId="48646"/>
    <cellStyle name="Normal 6 3 2 3 4 2 2 4" xfId="34642"/>
    <cellStyle name="Normal 6 3 2 3 4 2 3" xfId="10130"/>
    <cellStyle name="Normal 6 3 2 3 4 2 3 2" xfId="24134"/>
    <cellStyle name="Normal 6 3 2 3 4 2 3 2 2" xfId="52148"/>
    <cellStyle name="Normal 6 3 2 3 4 2 3 3" xfId="38144"/>
    <cellStyle name="Normal 6 3 2 3 4 2 4" xfId="17131"/>
    <cellStyle name="Normal 6 3 2 3 4 2 4 2" xfId="45145"/>
    <cellStyle name="Normal 6 3 2 3 4 2 5" xfId="31141"/>
    <cellStyle name="Normal 6 3 2 3 4 3" xfId="4872"/>
    <cellStyle name="Normal 6 3 2 3 4 3 2" xfId="11879"/>
    <cellStyle name="Normal 6 3 2 3 4 3 2 2" xfId="25883"/>
    <cellStyle name="Normal 6 3 2 3 4 3 2 2 2" xfId="53897"/>
    <cellStyle name="Normal 6 3 2 3 4 3 2 3" xfId="39893"/>
    <cellStyle name="Normal 6 3 2 3 4 3 3" xfId="18880"/>
    <cellStyle name="Normal 6 3 2 3 4 3 3 2" xfId="46894"/>
    <cellStyle name="Normal 6 3 2 3 4 3 4" xfId="32890"/>
    <cellStyle name="Normal 6 3 2 3 4 4" xfId="8378"/>
    <cellStyle name="Normal 6 3 2 3 4 4 2" xfId="22382"/>
    <cellStyle name="Normal 6 3 2 3 4 4 2 2" xfId="50396"/>
    <cellStyle name="Normal 6 3 2 3 4 4 3" xfId="36392"/>
    <cellStyle name="Normal 6 3 2 3 4 5" xfId="15379"/>
    <cellStyle name="Normal 6 3 2 3 4 5 2" xfId="43393"/>
    <cellStyle name="Normal 6 3 2 3 4 6" xfId="29389"/>
    <cellStyle name="Normal 6 3 2 3 5" xfId="2245"/>
    <cellStyle name="Normal 6 3 2 3 5 2" xfId="5749"/>
    <cellStyle name="Normal 6 3 2 3 5 2 2" xfId="12756"/>
    <cellStyle name="Normal 6 3 2 3 5 2 2 2" xfId="26760"/>
    <cellStyle name="Normal 6 3 2 3 5 2 2 2 2" xfId="54774"/>
    <cellStyle name="Normal 6 3 2 3 5 2 2 3" xfId="40770"/>
    <cellStyle name="Normal 6 3 2 3 5 2 3" xfId="19757"/>
    <cellStyle name="Normal 6 3 2 3 5 2 3 2" xfId="47771"/>
    <cellStyle name="Normal 6 3 2 3 5 2 4" xfId="33767"/>
    <cellStyle name="Normal 6 3 2 3 5 3" xfId="9255"/>
    <cellStyle name="Normal 6 3 2 3 5 3 2" xfId="23259"/>
    <cellStyle name="Normal 6 3 2 3 5 3 2 2" xfId="51273"/>
    <cellStyle name="Normal 6 3 2 3 5 3 3" xfId="37269"/>
    <cellStyle name="Normal 6 3 2 3 5 4" xfId="16256"/>
    <cellStyle name="Normal 6 3 2 3 5 4 2" xfId="44270"/>
    <cellStyle name="Normal 6 3 2 3 5 5" xfId="30266"/>
    <cellStyle name="Normal 6 3 2 3 6" xfId="3997"/>
    <cellStyle name="Normal 6 3 2 3 6 2" xfId="11004"/>
    <cellStyle name="Normal 6 3 2 3 6 2 2" xfId="25008"/>
    <cellStyle name="Normal 6 3 2 3 6 2 2 2" xfId="53022"/>
    <cellStyle name="Normal 6 3 2 3 6 2 3" xfId="39018"/>
    <cellStyle name="Normal 6 3 2 3 6 3" xfId="18005"/>
    <cellStyle name="Normal 6 3 2 3 6 3 2" xfId="46019"/>
    <cellStyle name="Normal 6 3 2 3 6 4" xfId="32015"/>
    <cellStyle name="Normal 6 3 2 3 7" xfId="7503"/>
    <cellStyle name="Normal 6 3 2 3 7 2" xfId="21507"/>
    <cellStyle name="Normal 6 3 2 3 7 2 2" xfId="49521"/>
    <cellStyle name="Normal 6 3 2 3 7 3" xfId="35517"/>
    <cellStyle name="Normal 6 3 2 3 8" xfId="14504"/>
    <cellStyle name="Normal 6 3 2 3 8 2" xfId="42518"/>
    <cellStyle name="Normal 6 3 2 3 9" xfId="28514"/>
    <cellStyle name="Normal 6 3 2 4" xfId="571"/>
    <cellStyle name="Normal 6 3 2 4 2" xfId="1449"/>
    <cellStyle name="Normal 6 3 2 4 2 2" xfId="3217"/>
    <cellStyle name="Normal 6 3 2 4 2 2 2" xfId="6721"/>
    <cellStyle name="Normal 6 3 2 4 2 2 2 2" xfId="13728"/>
    <cellStyle name="Normal 6 3 2 4 2 2 2 2 2" xfId="27732"/>
    <cellStyle name="Normal 6 3 2 4 2 2 2 2 2 2" xfId="55746"/>
    <cellStyle name="Normal 6 3 2 4 2 2 2 2 3" xfId="41742"/>
    <cellStyle name="Normal 6 3 2 4 2 2 2 3" xfId="20729"/>
    <cellStyle name="Normal 6 3 2 4 2 2 2 3 2" xfId="48743"/>
    <cellStyle name="Normal 6 3 2 4 2 2 2 4" xfId="34739"/>
    <cellStyle name="Normal 6 3 2 4 2 2 3" xfId="10227"/>
    <cellStyle name="Normal 6 3 2 4 2 2 3 2" xfId="24231"/>
    <cellStyle name="Normal 6 3 2 4 2 2 3 2 2" xfId="52245"/>
    <cellStyle name="Normal 6 3 2 4 2 2 3 3" xfId="38241"/>
    <cellStyle name="Normal 6 3 2 4 2 2 4" xfId="17228"/>
    <cellStyle name="Normal 6 3 2 4 2 2 4 2" xfId="45242"/>
    <cellStyle name="Normal 6 3 2 4 2 2 5" xfId="31238"/>
    <cellStyle name="Normal 6 3 2 4 2 3" xfId="4969"/>
    <cellStyle name="Normal 6 3 2 4 2 3 2" xfId="11976"/>
    <cellStyle name="Normal 6 3 2 4 2 3 2 2" xfId="25980"/>
    <cellStyle name="Normal 6 3 2 4 2 3 2 2 2" xfId="53994"/>
    <cellStyle name="Normal 6 3 2 4 2 3 2 3" xfId="39990"/>
    <cellStyle name="Normal 6 3 2 4 2 3 3" xfId="18977"/>
    <cellStyle name="Normal 6 3 2 4 2 3 3 2" xfId="46991"/>
    <cellStyle name="Normal 6 3 2 4 2 3 4" xfId="32987"/>
    <cellStyle name="Normal 6 3 2 4 2 4" xfId="8475"/>
    <cellStyle name="Normal 6 3 2 4 2 4 2" xfId="22479"/>
    <cellStyle name="Normal 6 3 2 4 2 4 2 2" xfId="50493"/>
    <cellStyle name="Normal 6 3 2 4 2 4 3" xfId="36489"/>
    <cellStyle name="Normal 6 3 2 4 2 5" xfId="15476"/>
    <cellStyle name="Normal 6 3 2 4 2 5 2" xfId="43490"/>
    <cellStyle name="Normal 6 3 2 4 2 6" xfId="29486"/>
    <cellStyle name="Normal 6 3 2 4 3" xfId="2342"/>
    <cellStyle name="Normal 6 3 2 4 3 2" xfId="5846"/>
    <cellStyle name="Normal 6 3 2 4 3 2 2" xfId="12853"/>
    <cellStyle name="Normal 6 3 2 4 3 2 2 2" xfId="26857"/>
    <cellStyle name="Normal 6 3 2 4 3 2 2 2 2" xfId="54871"/>
    <cellStyle name="Normal 6 3 2 4 3 2 2 3" xfId="40867"/>
    <cellStyle name="Normal 6 3 2 4 3 2 3" xfId="19854"/>
    <cellStyle name="Normal 6 3 2 4 3 2 3 2" xfId="47868"/>
    <cellStyle name="Normal 6 3 2 4 3 2 4" xfId="33864"/>
    <cellStyle name="Normal 6 3 2 4 3 3" xfId="9352"/>
    <cellStyle name="Normal 6 3 2 4 3 3 2" xfId="23356"/>
    <cellStyle name="Normal 6 3 2 4 3 3 2 2" xfId="51370"/>
    <cellStyle name="Normal 6 3 2 4 3 3 3" xfId="37366"/>
    <cellStyle name="Normal 6 3 2 4 3 4" xfId="16353"/>
    <cellStyle name="Normal 6 3 2 4 3 4 2" xfId="44367"/>
    <cellStyle name="Normal 6 3 2 4 3 5" xfId="30363"/>
    <cellStyle name="Normal 6 3 2 4 4" xfId="4094"/>
    <cellStyle name="Normal 6 3 2 4 4 2" xfId="11101"/>
    <cellStyle name="Normal 6 3 2 4 4 2 2" xfId="25105"/>
    <cellStyle name="Normal 6 3 2 4 4 2 2 2" xfId="53119"/>
    <cellStyle name="Normal 6 3 2 4 4 2 3" xfId="39115"/>
    <cellStyle name="Normal 6 3 2 4 4 3" xfId="18102"/>
    <cellStyle name="Normal 6 3 2 4 4 3 2" xfId="46116"/>
    <cellStyle name="Normal 6 3 2 4 4 4" xfId="32112"/>
    <cellStyle name="Normal 6 3 2 4 5" xfId="7600"/>
    <cellStyle name="Normal 6 3 2 4 5 2" xfId="21604"/>
    <cellStyle name="Normal 6 3 2 4 5 2 2" xfId="49618"/>
    <cellStyle name="Normal 6 3 2 4 5 3" xfId="35614"/>
    <cellStyle name="Normal 6 3 2 4 6" xfId="14601"/>
    <cellStyle name="Normal 6 3 2 4 6 2" xfId="42615"/>
    <cellStyle name="Normal 6 3 2 4 7" xfId="28611"/>
    <cellStyle name="Normal 6 3 2 5" xfId="862"/>
    <cellStyle name="Normal 6 3 2 5 2" xfId="1740"/>
    <cellStyle name="Normal 6 3 2 5 2 2" xfId="3508"/>
    <cellStyle name="Normal 6 3 2 5 2 2 2" xfId="7012"/>
    <cellStyle name="Normal 6 3 2 5 2 2 2 2" xfId="14019"/>
    <cellStyle name="Normal 6 3 2 5 2 2 2 2 2" xfId="28023"/>
    <cellStyle name="Normal 6 3 2 5 2 2 2 2 2 2" xfId="56037"/>
    <cellStyle name="Normal 6 3 2 5 2 2 2 2 3" xfId="42033"/>
    <cellStyle name="Normal 6 3 2 5 2 2 2 3" xfId="21020"/>
    <cellStyle name="Normal 6 3 2 5 2 2 2 3 2" xfId="49034"/>
    <cellStyle name="Normal 6 3 2 5 2 2 2 4" xfId="35030"/>
    <cellStyle name="Normal 6 3 2 5 2 2 3" xfId="10518"/>
    <cellStyle name="Normal 6 3 2 5 2 2 3 2" xfId="24522"/>
    <cellStyle name="Normal 6 3 2 5 2 2 3 2 2" xfId="52536"/>
    <cellStyle name="Normal 6 3 2 5 2 2 3 3" xfId="38532"/>
    <cellStyle name="Normal 6 3 2 5 2 2 4" xfId="17519"/>
    <cellStyle name="Normal 6 3 2 5 2 2 4 2" xfId="45533"/>
    <cellStyle name="Normal 6 3 2 5 2 2 5" xfId="31529"/>
    <cellStyle name="Normal 6 3 2 5 2 3" xfId="5260"/>
    <cellStyle name="Normal 6 3 2 5 2 3 2" xfId="12267"/>
    <cellStyle name="Normal 6 3 2 5 2 3 2 2" xfId="26271"/>
    <cellStyle name="Normal 6 3 2 5 2 3 2 2 2" xfId="54285"/>
    <cellStyle name="Normal 6 3 2 5 2 3 2 3" xfId="40281"/>
    <cellStyle name="Normal 6 3 2 5 2 3 3" xfId="19268"/>
    <cellStyle name="Normal 6 3 2 5 2 3 3 2" xfId="47282"/>
    <cellStyle name="Normal 6 3 2 5 2 3 4" xfId="33278"/>
    <cellStyle name="Normal 6 3 2 5 2 4" xfId="8766"/>
    <cellStyle name="Normal 6 3 2 5 2 4 2" xfId="22770"/>
    <cellStyle name="Normal 6 3 2 5 2 4 2 2" xfId="50784"/>
    <cellStyle name="Normal 6 3 2 5 2 4 3" xfId="36780"/>
    <cellStyle name="Normal 6 3 2 5 2 5" xfId="15767"/>
    <cellStyle name="Normal 6 3 2 5 2 5 2" xfId="43781"/>
    <cellStyle name="Normal 6 3 2 5 2 6" xfId="29777"/>
    <cellStyle name="Normal 6 3 2 5 3" xfId="2633"/>
    <cellStyle name="Normal 6 3 2 5 3 2" xfId="6137"/>
    <cellStyle name="Normal 6 3 2 5 3 2 2" xfId="13144"/>
    <cellStyle name="Normal 6 3 2 5 3 2 2 2" xfId="27148"/>
    <cellStyle name="Normal 6 3 2 5 3 2 2 2 2" xfId="55162"/>
    <cellStyle name="Normal 6 3 2 5 3 2 2 3" xfId="41158"/>
    <cellStyle name="Normal 6 3 2 5 3 2 3" xfId="20145"/>
    <cellStyle name="Normal 6 3 2 5 3 2 3 2" xfId="48159"/>
    <cellStyle name="Normal 6 3 2 5 3 2 4" xfId="34155"/>
    <cellStyle name="Normal 6 3 2 5 3 3" xfId="9643"/>
    <cellStyle name="Normal 6 3 2 5 3 3 2" xfId="23647"/>
    <cellStyle name="Normal 6 3 2 5 3 3 2 2" xfId="51661"/>
    <cellStyle name="Normal 6 3 2 5 3 3 3" xfId="37657"/>
    <cellStyle name="Normal 6 3 2 5 3 4" xfId="16644"/>
    <cellStyle name="Normal 6 3 2 5 3 4 2" xfId="44658"/>
    <cellStyle name="Normal 6 3 2 5 3 5" xfId="30654"/>
    <cellStyle name="Normal 6 3 2 5 4" xfId="4385"/>
    <cellStyle name="Normal 6 3 2 5 4 2" xfId="11392"/>
    <cellStyle name="Normal 6 3 2 5 4 2 2" xfId="25396"/>
    <cellStyle name="Normal 6 3 2 5 4 2 2 2" xfId="53410"/>
    <cellStyle name="Normal 6 3 2 5 4 2 3" xfId="39406"/>
    <cellStyle name="Normal 6 3 2 5 4 3" xfId="18393"/>
    <cellStyle name="Normal 6 3 2 5 4 3 2" xfId="46407"/>
    <cellStyle name="Normal 6 3 2 5 4 4" xfId="32403"/>
    <cellStyle name="Normal 6 3 2 5 5" xfId="7891"/>
    <cellStyle name="Normal 6 3 2 5 5 2" xfId="21895"/>
    <cellStyle name="Normal 6 3 2 5 5 2 2" xfId="49909"/>
    <cellStyle name="Normal 6 3 2 5 5 3" xfId="35905"/>
    <cellStyle name="Normal 6 3 2 5 6" xfId="14892"/>
    <cellStyle name="Normal 6 3 2 5 6 2" xfId="42906"/>
    <cellStyle name="Normal 6 3 2 5 7" xfId="28902"/>
    <cellStyle name="Normal 6 3 2 6" xfId="1158"/>
    <cellStyle name="Normal 6 3 2 6 2" xfId="2926"/>
    <cellStyle name="Normal 6 3 2 6 2 2" xfId="6430"/>
    <cellStyle name="Normal 6 3 2 6 2 2 2" xfId="13437"/>
    <cellStyle name="Normal 6 3 2 6 2 2 2 2" xfId="27441"/>
    <cellStyle name="Normal 6 3 2 6 2 2 2 2 2" xfId="55455"/>
    <cellStyle name="Normal 6 3 2 6 2 2 2 3" xfId="41451"/>
    <cellStyle name="Normal 6 3 2 6 2 2 3" xfId="20438"/>
    <cellStyle name="Normal 6 3 2 6 2 2 3 2" xfId="48452"/>
    <cellStyle name="Normal 6 3 2 6 2 2 4" xfId="34448"/>
    <cellStyle name="Normal 6 3 2 6 2 3" xfId="9936"/>
    <cellStyle name="Normal 6 3 2 6 2 3 2" xfId="23940"/>
    <cellStyle name="Normal 6 3 2 6 2 3 2 2" xfId="51954"/>
    <cellStyle name="Normal 6 3 2 6 2 3 3" xfId="37950"/>
    <cellStyle name="Normal 6 3 2 6 2 4" xfId="16937"/>
    <cellStyle name="Normal 6 3 2 6 2 4 2" xfId="44951"/>
    <cellStyle name="Normal 6 3 2 6 2 5" xfId="30947"/>
    <cellStyle name="Normal 6 3 2 6 3" xfId="4678"/>
    <cellStyle name="Normal 6 3 2 6 3 2" xfId="11685"/>
    <cellStyle name="Normal 6 3 2 6 3 2 2" xfId="25689"/>
    <cellStyle name="Normal 6 3 2 6 3 2 2 2" xfId="53703"/>
    <cellStyle name="Normal 6 3 2 6 3 2 3" xfId="39699"/>
    <cellStyle name="Normal 6 3 2 6 3 3" xfId="18686"/>
    <cellStyle name="Normal 6 3 2 6 3 3 2" xfId="46700"/>
    <cellStyle name="Normal 6 3 2 6 3 4" xfId="32696"/>
    <cellStyle name="Normal 6 3 2 6 4" xfId="8184"/>
    <cellStyle name="Normal 6 3 2 6 4 2" xfId="22188"/>
    <cellStyle name="Normal 6 3 2 6 4 2 2" xfId="50202"/>
    <cellStyle name="Normal 6 3 2 6 4 3" xfId="36198"/>
    <cellStyle name="Normal 6 3 2 6 5" xfId="15185"/>
    <cellStyle name="Normal 6 3 2 6 5 2" xfId="43199"/>
    <cellStyle name="Normal 6 3 2 6 6" xfId="29195"/>
    <cellStyle name="Normal 6 3 2 7" xfId="2047"/>
    <cellStyle name="Normal 6 3 2 7 2" xfId="5555"/>
    <cellStyle name="Normal 6 3 2 7 2 2" xfId="12562"/>
    <cellStyle name="Normal 6 3 2 7 2 2 2" xfId="26566"/>
    <cellStyle name="Normal 6 3 2 7 2 2 2 2" xfId="54580"/>
    <cellStyle name="Normal 6 3 2 7 2 2 3" xfId="40576"/>
    <cellStyle name="Normal 6 3 2 7 2 3" xfId="19563"/>
    <cellStyle name="Normal 6 3 2 7 2 3 2" xfId="47577"/>
    <cellStyle name="Normal 6 3 2 7 2 4" xfId="33573"/>
    <cellStyle name="Normal 6 3 2 7 3" xfId="9061"/>
    <cellStyle name="Normal 6 3 2 7 3 2" xfId="23065"/>
    <cellStyle name="Normal 6 3 2 7 3 2 2" xfId="51079"/>
    <cellStyle name="Normal 6 3 2 7 3 3" xfId="37075"/>
    <cellStyle name="Normal 6 3 2 7 4" xfId="16062"/>
    <cellStyle name="Normal 6 3 2 7 4 2" xfId="44076"/>
    <cellStyle name="Normal 6 3 2 7 5" xfId="30072"/>
    <cellStyle name="Normal 6 3 2 8" xfId="3803"/>
    <cellStyle name="Normal 6 3 2 8 2" xfId="10810"/>
    <cellStyle name="Normal 6 3 2 8 2 2" xfId="24814"/>
    <cellStyle name="Normal 6 3 2 8 2 2 2" xfId="52828"/>
    <cellStyle name="Normal 6 3 2 8 2 3" xfId="38824"/>
    <cellStyle name="Normal 6 3 2 8 3" xfId="17811"/>
    <cellStyle name="Normal 6 3 2 8 3 2" xfId="45825"/>
    <cellStyle name="Normal 6 3 2 8 4" xfId="31821"/>
    <cellStyle name="Normal 6 3 2 9" xfId="7309"/>
    <cellStyle name="Normal 6 3 2 9 2" xfId="21313"/>
    <cellStyle name="Normal 6 3 2 9 2 2" xfId="49327"/>
    <cellStyle name="Normal 6 3 2 9 3" xfId="35323"/>
    <cellStyle name="Normal 6 3 3" xfId="326"/>
    <cellStyle name="Normal 6 3 3 2" xfId="619"/>
    <cellStyle name="Normal 6 3 3 2 2" xfId="1497"/>
    <cellStyle name="Normal 6 3 3 2 2 2" xfId="3265"/>
    <cellStyle name="Normal 6 3 3 2 2 2 2" xfId="6769"/>
    <cellStyle name="Normal 6 3 3 2 2 2 2 2" xfId="13776"/>
    <cellStyle name="Normal 6 3 3 2 2 2 2 2 2" xfId="27780"/>
    <cellStyle name="Normal 6 3 3 2 2 2 2 2 2 2" xfId="55794"/>
    <cellStyle name="Normal 6 3 3 2 2 2 2 2 3" xfId="41790"/>
    <cellStyle name="Normal 6 3 3 2 2 2 2 3" xfId="20777"/>
    <cellStyle name="Normal 6 3 3 2 2 2 2 3 2" xfId="48791"/>
    <cellStyle name="Normal 6 3 3 2 2 2 2 4" xfId="34787"/>
    <cellStyle name="Normal 6 3 3 2 2 2 3" xfId="10275"/>
    <cellStyle name="Normal 6 3 3 2 2 2 3 2" xfId="24279"/>
    <cellStyle name="Normal 6 3 3 2 2 2 3 2 2" xfId="52293"/>
    <cellStyle name="Normal 6 3 3 2 2 2 3 3" xfId="38289"/>
    <cellStyle name="Normal 6 3 3 2 2 2 4" xfId="17276"/>
    <cellStyle name="Normal 6 3 3 2 2 2 4 2" xfId="45290"/>
    <cellStyle name="Normal 6 3 3 2 2 2 5" xfId="31286"/>
    <cellStyle name="Normal 6 3 3 2 2 3" xfId="5017"/>
    <cellStyle name="Normal 6 3 3 2 2 3 2" xfId="12024"/>
    <cellStyle name="Normal 6 3 3 2 2 3 2 2" xfId="26028"/>
    <cellStyle name="Normal 6 3 3 2 2 3 2 2 2" xfId="54042"/>
    <cellStyle name="Normal 6 3 3 2 2 3 2 3" xfId="40038"/>
    <cellStyle name="Normal 6 3 3 2 2 3 3" xfId="19025"/>
    <cellStyle name="Normal 6 3 3 2 2 3 3 2" xfId="47039"/>
    <cellStyle name="Normal 6 3 3 2 2 3 4" xfId="33035"/>
    <cellStyle name="Normal 6 3 3 2 2 4" xfId="8523"/>
    <cellStyle name="Normal 6 3 3 2 2 4 2" xfId="22527"/>
    <cellStyle name="Normal 6 3 3 2 2 4 2 2" xfId="50541"/>
    <cellStyle name="Normal 6 3 3 2 2 4 3" xfId="36537"/>
    <cellStyle name="Normal 6 3 3 2 2 5" xfId="15524"/>
    <cellStyle name="Normal 6 3 3 2 2 5 2" xfId="43538"/>
    <cellStyle name="Normal 6 3 3 2 2 6" xfId="29534"/>
    <cellStyle name="Normal 6 3 3 2 3" xfId="2390"/>
    <cellStyle name="Normal 6 3 3 2 3 2" xfId="5894"/>
    <cellStyle name="Normal 6 3 3 2 3 2 2" xfId="12901"/>
    <cellStyle name="Normal 6 3 3 2 3 2 2 2" xfId="26905"/>
    <cellStyle name="Normal 6 3 3 2 3 2 2 2 2" xfId="54919"/>
    <cellStyle name="Normal 6 3 3 2 3 2 2 3" xfId="40915"/>
    <cellStyle name="Normal 6 3 3 2 3 2 3" xfId="19902"/>
    <cellStyle name="Normal 6 3 3 2 3 2 3 2" xfId="47916"/>
    <cellStyle name="Normal 6 3 3 2 3 2 4" xfId="33912"/>
    <cellStyle name="Normal 6 3 3 2 3 3" xfId="9400"/>
    <cellStyle name="Normal 6 3 3 2 3 3 2" xfId="23404"/>
    <cellStyle name="Normal 6 3 3 2 3 3 2 2" xfId="51418"/>
    <cellStyle name="Normal 6 3 3 2 3 3 3" xfId="37414"/>
    <cellStyle name="Normal 6 3 3 2 3 4" xfId="16401"/>
    <cellStyle name="Normal 6 3 3 2 3 4 2" xfId="44415"/>
    <cellStyle name="Normal 6 3 3 2 3 5" xfId="30411"/>
    <cellStyle name="Normal 6 3 3 2 4" xfId="4142"/>
    <cellStyle name="Normal 6 3 3 2 4 2" xfId="11149"/>
    <cellStyle name="Normal 6 3 3 2 4 2 2" xfId="25153"/>
    <cellStyle name="Normal 6 3 3 2 4 2 2 2" xfId="53167"/>
    <cellStyle name="Normal 6 3 3 2 4 2 3" xfId="39163"/>
    <cellStyle name="Normal 6 3 3 2 4 3" xfId="18150"/>
    <cellStyle name="Normal 6 3 3 2 4 3 2" xfId="46164"/>
    <cellStyle name="Normal 6 3 3 2 4 4" xfId="32160"/>
    <cellStyle name="Normal 6 3 3 2 5" xfId="7648"/>
    <cellStyle name="Normal 6 3 3 2 5 2" xfId="21652"/>
    <cellStyle name="Normal 6 3 3 2 5 2 2" xfId="49666"/>
    <cellStyle name="Normal 6 3 3 2 5 3" xfId="35662"/>
    <cellStyle name="Normal 6 3 3 2 6" xfId="14649"/>
    <cellStyle name="Normal 6 3 3 2 6 2" xfId="42663"/>
    <cellStyle name="Normal 6 3 3 2 7" xfId="28659"/>
    <cellStyle name="Normal 6 3 3 3" xfId="910"/>
    <cellStyle name="Normal 6 3 3 3 2" xfId="1788"/>
    <cellStyle name="Normal 6 3 3 3 2 2" xfId="3556"/>
    <cellStyle name="Normal 6 3 3 3 2 2 2" xfId="7060"/>
    <cellStyle name="Normal 6 3 3 3 2 2 2 2" xfId="14067"/>
    <cellStyle name="Normal 6 3 3 3 2 2 2 2 2" xfId="28071"/>
    <cellStyle name="Normal 6 3 3 3 2 2 2 2 2 2" xfId="56085"/>
    <cellStyle name="Normal 6 3 3 3 2 2 2 2 3" xfId="42081"/>
    <cellStyle name="Normal 6 3 3 3 2 2 2 3" xfId="21068"/>
    <cellStyle name="Normal 6 3 3 3 2 2 2 3 2" xfId="49082"/>
    <cellStyle name="Normal 6 3 3 3 2 2 2 4" xfId="35078"/>
    <cellStyle name="Normal 6 3 3 3 2 2 3" xfId="10566"/>
    <cellStyle name="Normal 6 3 3 3 2 2 3 2" xfId="24570"/>
    <cellStyle name="Normal 6 3 3 3 2 2 3 2 2" xfId="52584"/>
    <cellStyle name="Normal 6 3 3 3 2 2 3 3" xfId="38580"/>
    <cellStyle name="Normal 6 3 3 3 2 2 4" xfId="17567"/>
    <cellStyle name="Normal 6 3 3 3 2 2 4 2" xfId="45581"/>
    <cellStyle name="Normal 6 3 3 3 2 2 5" xfId="31577"/>
    <cellStyle name="Normal 6 3 3 3 2 3" xfId="5308"/>
    <cellStyle name="Normal 6 3 3 3 2 3 2" xfId="12315"/>
    <cellStyle name="Normal 6 3 3 3 2 3 2 2" xfId="26319"/>
    <cellStyle name="Normal 6 3 3 3 2 3 2 2 2" xfId="54333"/>
    <cellStyle name="Normal 6 3 3 3 2 3 2 3" xfId="40329"/>
    <cellStyle name="Normal 6 3 3 3 2 3 3" xfId="19316"/>
    <cellStyle name="Normal 6 3 3 3 2 3 3 2" xfId="47330"/>
    <cellStyle name="Normal 6 3 3 3 2 3 4" xfId="33326"/>
    <cellStyle name="Normal 6 3 3 3 2 4" xfId="8814"/>
    <cellStyle name="Normal 6 3 3 3 2 4 2" xfId="22818"/>
    <cellStyle name="Normal 6 3 3 3 2 4 2 2" xfId="50832"/>
    <cellStyle name="Normal 6 3 3 3 2 4 3" xfId="36828"/>
    <cellStyle name="Normal 6 3 3 3 2 5" xfId="15815"/>
    <cellStyle name="Normal 6 3 3 3 2 5 2" xfId="43829"/>
    <cellStyle name="Normal 6 3 3 3 2 6" xfId="29825"/>
    <cellStyle name="Normal 6 3 3 3 3" xfId="2681"/>
    <cellStyle name="Normal 6 3 3 3 3 2" xfId="6185"/>
    <cellStyle name="Normal 6 3 3 3 3 2 2" xfId="13192"/>
    <cellStyle name="Normal 6 3 3 3 3 2 2 2" xfId="27196"/>
    <cellStyle name="Normal 6 3 3 3 3 2 2 2 2" xfId="55210"/>
    <cellStyle name="Normal 6 3 3 3 3 2 2 3" xfId="41206"/>
    <cellStyle name="Normal 6 3 3 3 3 2 3" xfId="20193"/>
    <cellStyle name="Normal 6 3 3 3 3 2 3 2" xfId="48207"/>
    <cellStyle name="Normal 6 3 3 3 3 2 4" xfId="34203"/>
    <cellStyle name="Normal 6 3 3 3 3 3" xfId="9691"/>
    <cellStyle name="Normal 6 3 3 3 3 3 2" xfId="23695"/>
    <cellStyle name="Normal 6 3 3 3 3 3 2 2" xfId="51709"/>
    <cellStyle name="Normal 6 3 3 3 3 3 3" xfId="37705"/>
    <cellStyle name="Normal 6 3 3 3 3 4" xfId="16692"/>
    <cellStyle name="Normal 6 3 3 3 3 4 2" xfId="44706"/>
    <cellStyle name="Normal 6 3 3 3 3 5" xfId="30702"/>
    <cellStyle name="Normal 6 3 3 3 4" xfId="4433"/>
    <cellStyle name="Normal 6 3 3 3 4 2" xfId="11440"/>
    <cellStyle name="Normal 6 3 3 3 4 2 2" xfId="25444"/>
    <cellStyle name="Normal 6 3 3 3 4 2 2 2" xfId="53458"/>
    <cellStyle name="Normal 6 3 3 3 4 2 3" xfId="39454"/>
    <cellStyle name="Normal 6 3 3 3 4 3" xfId="18441"/>
    <cellStyle name="Normal 6 3 3 3 4 3 2" xfId="46455"/>
    <cellStyle name="Normal 6 3 3 3 4 4" xfId="32451"/>
    <cellStyle name="Normal 6 3 3 3 5" xfId="7939"/>
    <cellStyle name="Normal 6 3 3 3 5 2" xfId="21943"/>
    <cellStyle name="Normal 6 3 3 3 5 2 2" xfId="49957"/>
    <cellStyle name="Normal 6 3 3 3 5 3" xfId="35953"/>
    <cellStyle name="Normal 6 3 3 3 6" xfId="14940"/>
    <cellStyle name="Normal 6 3 3 3 6 2" xfId="42954"/>
    <cellStyle name="Normal 6 3 3 3 7" xfId="28950"/>
    <cellStyle name="Normal 6 3 3 4" xfId="1206"/>
    <cellStyle name="Normal 6 3 3 4 2" xfId="2974"/>
    <cellStyle name="Normal 6 3 3 4 2 2" xfId="6478"/>
    <cellStyle name="Normal 6 3 3 4 2 2 2" xfId="13485"/>
    <cellStyle name="Normal 6 3 3 4 2 2 2 2" xfId="27489"/>
    <cellStyle name="Normal 6 3 3 4 2 2 2 2 2" xfId="55503"/>
    <cellStyle name="Normal 6 3 3 4 2 2 2 3" xfId="41499"/>
    <cellStyle name="Normal 6 3 3 4 2 2 3" xfId="20486"/>
    <cellStyle name="Normal 6 3 3 4 2 2 3 2" xfId="48500"/>
    <cellStyle name="Normal 6 3 3 4 2 2 4" xfId="34496"/>
    <cellStyle name="Normal 6 3 3 4 2 3" xfId="9984"/>
    <cellStyle name="Normal 6 3 3 4 2 3 2" xfId="23988"/>
    <cellStyle name="Normal 6 3 3 4 2 3 2 2" xfId="52002"/>
    <cellStyle name="Normal 6 3 3 4 2 3 3" xfId="37998"/>
    <cellStyle name="Normal 6 3 3 4 2 4" xfId="16985"/>
    <cellStyle name="Normal 6 3 3 4 2 4 2" xfId="44999"/>
    <cellStyle name="Normal 6 3 3 4 2 5" xfId="30995"/>
    <cellStyle name="Normal 6 3 3 4 3" xfId="4726"/>
    <cellStyle name="Normal 6 3 3 4 3 2" xfId="11733"/>
    <cellStyle name="Normal 6 3 3 4 3 2 2" xfId="25737"/>
    <cellStyle name="Normal 6 3 3 4 3 2 2 2" xfId="53751"/>
    <cellStyle name="Normal 6 3 3 4 3 2 3" xfId="39747"/>
    <cellStyle name="Normal 6 3 3 4 3 3" xfId="18734"/>
    <cellStyle name="Normal 6 3 3 4 3 3 2" xfId="46748"/>
    <cellStyle name="Normal 6 3 3 4 3 4" xfId="32744"/>
    <cellStyle name="Normal 6 3 3 4 4" xfId="8232"/>
    <cellStyle name="Normal 6 3 3 4 4 2" xfId="22236"/>
    <cellStyle name="Normal 6 3 3 4 4 2 2" xfId="50250"/>
    <cellStyle name="Normal 6 3 3 4 4 3" xfId="36246"/>
    <cellStyle name="Normal 6 3 3 4 5" xfId="15233"/>
    <cellStyle name="Normal 6 3 3 4 5 2" xfId="43247"/>
    <cellStyle name="Normal 6 3 3 4 6" xfId="29243"/>
    <cellStyle name="Normal 6 3 3 5" xfId="2099"/>
    <cellStyle name="Normal 6 3 3 5 2" xfId="5603"/>
    <cellStyle name="Normal 6 3 3 5 2 2" xfId="12610"/>
    <cellStyle name="Normal 6 3 3 5 2 2 2" xfId="26614"/>
    <cellStyle name="Normal 6 3 3 5 2 2 2 2" xfId="54628"/>
    <cellStyle name="Normal 6 3 3 5 2 2 3" xfId="40624"/>
    <cellStyle name="Normal 6 3 3 5 2 3" xfId="19611"/>
    <cellStyle name="Normal 6 3 3 5 2 3 2" xfId="47625"/>
    <cellStyle name="Normal 6 3 3 5 2 4" xfId="33621"/>
    <cellStyle name="Normal 6 3 3 5 3" xfId="9109"/>
    <cellStyle name="Normal 6 3 3 5 3 2" xfId="23113"/>
    <cellStyle name="Normal 6 3 3 5 3 2 2" xfId="51127"/>
    <cellStyle name="Normal 6 3 3 5 3 3" xfId="37123"/>
    <cellStyle name="Normal 6 3 3 5 4" xfId="16110"/>
    <cellStyle name="Normal 6 3 3 5 4 2" xfId="44124"/>
    <cellStyle name="Normal 6 3 3 5 5" xfId="30120"/>
    <cellStyle name="Normal 6 3 3 6" xfId="3851"/>
    <cellStyle name="Normal 6 3 3 6 2" xfId="10858"/>
    <cellStyle name="Normal 6 3 3 6 2 2" xfId="24862"/>
    <cellStyle name="Normal 6 3 3 6 2 2 2" xfId="52876"/>
    <cellStyle name="Normal 6 3 3 6 2 3" xfId="38872"/>
    <cellStyle name="Normal 6 3 3 6 3" xfId="17859"/>
    <cellStyle name="Normal 6 3 3 6 3 2" xfId="45873"/>
    <cellStyle name="Normal 6 3 3 6 4" xfId="31869"/>
    <cellStyle name="Normal 6 3 3 7" xfId="7357"/>
    <cellStyle name="Normal 6 3 3 7 2" xfId="21361"/>
    <cellStyle name="Normal 6 3 3 7 2 2" xfId="49375"/>
    <cellStyle name="Normal 6 3 3 7 3" xfId="35371"/>
    <cellStyle name="Normal 6 3 3 8" xfId="14358"/>
    <cellStyle name="Normal 6 3 3 8 2" xfId="42372"/>
    <cellStyle name="Normal 6 3 3 9" xfId="28368"/>
    <cellStyle name="Normal 6 3 4" xfId="425"/>
    <cellStyle name="Normal 6 3 4 2" xfId="716"/>
    <cellStyle name="Normal 6 3 4 2 2" xfId="1594"/>
    <cellStyle name="Normal 6 3 4 2 2 2" xfId="3362"/>
    <cellStyle name="Normal 6 3 4 2 2 2 2" xfId="6866"/>
    <cellStyle name="Normal 6 3 4 2 2 2 2 2" xfId="13873"/>
    <cellStyle name="Normal 6 3 4 2 2 2 2 2 2" xfId="27877"/>
    <cellStyle name="Normal 6 3 4 2 2 2 2 2 2 2" xfId="55891"/>
    <cellStyle name="Normal 6 3 4 2 2 2 2 2 3" xfId="41887"/>
    <cellStyle name="Normal 6 3 4 2 2 2 2 3" xfId="20874"/>
    <cellStyle name="Normal 6 3 4 2 2 2 2 3 2" xfId="48888"/>
    <cellStyle name="Normal 6 3 4 2 2 2 2 4" xfId="34884"/>
    <cellStyle name="Normal 6 3 4 2 2 2 3" xfId="10372"/>
    <cellStyle name="Normal 6 3 4 2 2 2 3 2" xfId="24376"/>
    <cellStyle name="Normal 6 3 4 2 2 2 3 2 2" xfId="52390"/>
    <cellStyle name="Normal 6 3 4 2 2 2 3 3" xfId="38386"/>
    <cellStyle name="Normal 6 3 4 2 2 2 4" xfId="17373"/>
    <cellStyle name="Normal 6 3 4 2 2 2 4 2" xfId="45387"/>
    <cellStyle name="Normal 6 3 4 2 2 2 5" xfId="31383"/>
    <cellStyle name="Normal 6 3 4 2 2 3" xfId="5114"/>
    <cellStyle name="Normal 6 3 4 2 2 3 2" xfId="12121"/>
    <cellStyle name="Normal 6 3 4 2 2 3 2 2" xfId="26125"/>
    <cellStyle name="Normal 6 3 4 2 2 3 2 2 2" xfId="54139"/>
    <cellStyle name="Normal 6 3 4 2 2 3 2 3" xfId="40135"/>
    <cellStyle name="Normal 6 3 4 2 2 3 3" xfId="19122"/>
    <cellStyle name="Normal 6 3 4 2 2 3 3 2" xfId="47136"/>
    <cellStyle name="Normal 6 3 4 2 2 3 4" xfId="33132"/>
    <cellStyle name="Normal 6 3 4 2 2 4" xfId="8620"/>
    <cellStyle name="Normal 6 3 4 2 2 4 2" xfId="22624"/>
    <cellStyle name="Normal 6 3 4 2 2 4 2 2" xfId="50638"/>
    <cellStyle name="Normal 6 3 4 2 2 4 3" xfId="36634"/>
    <cellStyle name="Normal 6 3 4 2 2 5" xfId="15621"/>
    <cellStyle name="Normal 6 3 4 2 2 5 2" xfId="43635"/>
    <cellStyle name="Normal 6 3 4 2 2 6" xfId="29631"/>
    <cellStyle name="Normal 6 3 4 2 3" xfId="2487"/>
    <cellStyle name="Normal 6 3 4 2 3 2" xfId="5991"/>
    <cellStyle name="Normal 6 3 4 2 3 2 2" xfId="12998"/>
    <cellStyle name="Normal 6 3 4 2 3 2 2 2" xfId="27002"/>
    <cellStyle name="Normal 6 3 4 2 3 2 2 2 2" xfId="55016"/>
    <cellStyle name="Normal 6 3 4 2 3 2 2 3" xfId="41012"/>
    <cellStyle name="Normal 6 3 4 2 3 2 3" xfId="19999"/>
    <cellStyle name="Normal 6 3 4 2 3 2 3 2" xfId="48013"/>
    <cellStyle name="Normal 6 3 4 2 3 2 4" xfId="34009"/>
    <cellStyle name="Normal 6 3 4 2 3 3" xfId="9497"/>
    <cellStyle name="Normal 6 3 4 2 3 3 2" xfId="23501"/>
    <cellStyle name="Normal 6 3 4 2 3 3 2 2" xfId="51515"/>
    <cellStyle name="Normal 6 3 4 2 3 3 3" xfId="37511"/>
    <cellStyle name="Normal 6 3 4 2 3 4" xfId="16498"/>
    <cellStyle name="Normal 6 3 4 2 3 4 2" xfId="44512"/>
    <cellStyle name="Normal 6 3 4 2 3 5" xfId="30508"/>
    <cellStyle name="Normal 6 3 4 2 4" xfId="4239"/>
    <cellStyle name="Normal 6 3 4 2 4 2" xfId="11246"/>
    <cellStyle name="Normal 6 3 4 2 4 2 2" xfId="25250"/>
    <cellStyle name="Normal 6 3 4 2 4 2 2 2" xfId="53264"/>
    <cellStyle name="Normal 6 3 4 2 4 2 3" xfId="39260"/>
    <cellStyle name="Normal 6 3 4 2 4 3" xfId="18247"/>
    <cellStyle name="Normal 6 3 4 2 4 3 2" xfId="46261"/>
    <cellStyle name="Normal 6 3 4 2 4 4" xfId="32257"/>
    <cellStyle name="Normal 6 3 4 2 5" xfId="7745"/>
    <cellStyle name="Normal 6 3 4 2 5 2" xfId="21749"/>
    <cellStyle name="Normal 6 3 4 2 5 2 2" xfId="49763"/>
    <cellStyle name="Normal 6 3 4 2 5 3" xfId="35759"/>
    <cellStyle name="Normal 6 3 4 2 6" xfId="14746"/>
    <cellStyle name="Normal 6 3 4 2 6 2" xfId="42760"/>
    <cellStyle name="Normal 6 3 4 2 7" xfId="28756"/>
    <cellStyle name="Normal 6 3 4 3" xfId="1007"/>
    <cellStyle name="Normal 6 3 4 3 2" xfId="1885"/>
    <cellStyle name="Normal 6 3 4 3 2 2" xfId="3653"/>
    <cellStyle name="Normal 6 3 4 3 2 2 2" xfId="7157"/>
    <cellStyle name="Normal 6 3 4 3 2 2 2 2" xfId="14164"/>
    <cellStyle name="Normal 6 3 4 3 2 2 2 2 2" xfId="28168"/>
    <cellStyle name="Normal 6 3 4 3 2 2 2 2 2 2" xfId="56182"/>
    <cellStyle name="Normal 6 3 4 3 2 2 2 2 3" xfId="42178"/>
    <cellStyle name="Normal 6 3 4 3 2 2 2 3" xfId="21165"/>
    <cellStyle name="Normal 6 3 4 3 2 2 2 3 2" xfId="49179"/>
    <cellStyle name="Normal 6 3 4 3 2 2 2 4" xfId="35175"/>
    <cellStyle name="Normal 6 3 4 3 2 2 3" xfId="10663"/>
    <cellStyle name="Normal 6 3 4 3 2 2 3 2" xfId="24667"/>
    <cellStyle name="Normal 6 3 4 3 2 2 3 2 2" xfId="52681"/>
    <cellStyle name="Normal 6 3 4 3 2 2 3 3" xfId="38677"/>
    <cellStyle name="Normal 6 3 4 3 2 2 4" xfId="17664"/>
    <cellStyle name="Normal 6 3 4 3 2 2 4 2" xfId="45678"/>
    <cellStyle name="Normal 6 3 4 3 2 2 5" xfId="31674"/>
    <cellStyle name="Normal 6 3 4 3 2 3" xfId="5405"/>
    <cellStyle name="Normal 6 3 4 3 2 3 2" xfId="12412"/>
    <cellStyle name="Normal 6 3 4 3 2 3 2 2" xfId="26416"/>
    <cellStyle name="Normal 6 3 4 3 2 3 2 2 2" xfId="54430"/>
    <cellStyle name="Normal 6 3 4 3 2 3 2 3" xfId="40426"/>
    <cellStyle name="Normal 6 3 4 3 2 3 3" xfId="19413"/>
    <cellStyle name="Normal 6 3 4 3 2 3 3 2" xfId="47427"/>
    <cellStyle name="Normal 6 3 4 3 2 3 4" xfId="33423"/>
    <cellStyle name="Normal 6 3 4 3 2 4" xfId="8911"/>
    <cellStyle name="Normal 6 3 4 3 2 4 2" xfId="22915"/>
    <cellStyle name="Normal 6 3 4 3 2 4 2 2" xfId="50929"/>
    <cellStyle name="Normal 6 3 4 3 2 4 3" xfId="36925"/>
    <cellStyle name="Normal 6 3 4 3 2 5" xfId="15912"/>
    <cellStyle name="Normal 6 3 4 3 2 5 2" xfId="43926"/>
    <cellStyle name="Normal 6 3 4 3 2 6" xfId="29922"/>
    <cellStyle name="Normal 6 3 4 3 3" xfId="2778"/>
    <cellStyle name="Normal 6 3 4 3 3 2" xfId="6282"/>
    <cellStyle name="Normal 6 3 4 3 3 2 2" xfId="13289"/>
    <cellStyle name="Normal 6 3 4 3 3 2 2 2" xfId="27293"/>
    <cellStyle name="Normal 6 3 4 3 3 2 2 2 2" xfId="55307"/>
    <cellStyle name="Normal 6 3 4 3 3 2 2 3" xfId="41303"/>
    <cellStyle name="Normal 6 3 4 3 3 2 3" xfId="20290"/>
    <cellStyle name="Normal 6 3 4 3 3 2 3 2" xfId="48304"/>
    <cellStyle name="Normal 6 3 4 3 3 2 4" xfId="34300"/>
    <cellStyle name="Normal 6 3 4 3 3 3" xfId="9788"/>
    <cellStyle name="Normal 6 3 4 3 3 3 2" xfId="23792"/>
    <cellStyle name="Normal 6 3 4 3 3 3 2 2" xfId="51806"/>
    <cellStyle name="Normal 6 3 4 3 3 3 3" xfId="37802"/>
    <cellStyle name="Normal 6 3 4 3 3 4" xfId="16789"/>
    <cellStyle name="Normal 6 3 4 3 3 4 2" xfId="44803"/>
    <cellStyle name="Normal 6 3 4 3 3 5" xfId="30799"/>
    <cellStyle name="Normal 6 3 4 3 4" xfId="4530"/>
    <cellStyle name="Normal 6 3 4 3 4 2" xfId="11537"/>
    <cellStyle name="Normal 6 3 4 3 4 2 2" xfId="25541"/>
    <cellStyle name="Normal 6 3 4 3 4 2 2 2" xfId="53555"/>
    <cellStyle name="Normal 6 3 4 3 4 2 3" xfId="39551"/>
    <cellStyle name="Normal 6 3 4 3 4 3" xfId="18538"/>
    <cellStyle name="Normal 6 3 4 3 4 3 2" xfId="46552"/>
    <cellStyle name="Normal 6 3 4 3 4 4" xfId="32548"/>
    <cellStyle name="Normal 6 3 4 3 5" xfId="8036"/>
    <cellStyle name="Normal 6 3 4 3 5 2" xfId="22040"/>
    <cellStyle name="Normal 6 3 4 3 5 2 2" xfId="50054"/>
    <cellStyle name="Normal 6 3 4 3 5 3" xfId="36050"/>
    <cellStyle name="Normal 6 3 4 3 6" xfId="15037"/>
    <cellStyle name="Normal 6 3 4 3 6 2" xfId="43051"/>
    <cellStyle name="Normal 6 3 4 3 7" xfId="29047"/>
    <cellStyle name="Normal 6 3 4 4" xfId="1303"/>
    <cellStyle name="Normal 6 3 4 4 2" xfId="3071"/>
    <cellStyle name="Normal 6 3 4 4 2 2" xfId="6575"/>
    <cellStyle name="Normal 6 3 4 4 2 2 2" xfId="13582"/>
    <cellStyle name="Normal 6 3 4 4 2 2 2 2" xfId="27586"/>
    <cellStyle name="Normal 6 3 4 4 2 2 2 2 2" xfId="55600"/>
    <cellStyle name="Normal 6 3 4 4 2 2 2 3" xfId="41596"/>
    <cellStyle name="Normal 6 3 4 4 2 2 3" xfId="20583"/>
    <cellStyle name="Normal 6 3 4 4 2 2 3 2" xfId="48597"/>
    <cellStyle name="Normal 6 3 4 4 2 2 4" xfId="34593"/>
    <cellStyle name="Normal 6 3 4 4 2 3" xfId="10081"/>
    <cellStyle name="Normal 6 3 4 4 2 3 2" xfId="24085"/>
    <cellStyle name="Normal 6 3 4 4 2 3 2 2" xfId="52099"/>
    <cellStyle name="Normal 6 3 4 4 2 3 3" xfId="38095"/>
    <cellStyle name="Normal 6 3 4 4 2 4" xfId="17082"/>
    <cellStyle name="Normal 6 3 4 4 2 4 2" xfId="45096"/>
    <cellStyle name="Normal 6 3 4 4 2 5" xfId="31092"/>
    <cellStyle name="Normal 6 3 4 4 3" xfId="4823"/>
    <cellStyle name="Normal 6 3 4 4 3 2" xfId="11830"/>
    <cellStyle name="Normal 6 3 4 4 3 2 2" xfId="25834"/>
    <cellStyle name="Normal 6 3 4 4 3 2 2 2" xfId="53848"/>
    <cellStyle name="Normal 6 3 4 4 3 2 3" xfId="39844"/>
    <cellStyle name="Normal 6 3 4 4 3 3" xfId="18831"/>
    <cellStyle name="Normal 6 3 4 4 3 3 2" xfId="46845"/>
    <cellStyle name="Normal 6 3 4 4 3 4" xfId="32841"/>
    <cellStyle name="Normal 6 3 4 4 4" xfId="8329"/>
    <cellStyle name="Normal 6 3 4 4 4 2" xfId="22333"/>
    <cellStyle name="Normal 6 3 4 4 4 2 2" xfId="50347"/>
    <cellStyle name="Normal 6 3 4 4 4 3" xfId="36343"/>
    <cellStyle name="Normal 6 3 4 4 5" xfId="15330"/>
    <cellStyle name="Normal 6 3 4 4 5 2" xfId="43344"/>
    <cellStyle name="Normal 6 3 4 4 6" xfId="29340"/>
    <cellStyle name="Normal 6 3 4 5" xfId="2196"/>
    <cellStyle name="Normal 6 3 4 5 2" xfId="5700"/>
    <cellStyle name="Normal 6 3 4 5 2 2" xfId="12707"/>
    <cellStyle name="Normal 6 3 4 5 2 2 2" xfId="26711"/>
    <cellStyle name="Normal 6 3 4 5 2 2 2 2" xfId="54725"/>
    <cellStyle name="Normal 6 3 4 5 2 2 3" xfId="40721"/>
    <cellStyle name="Normal 6 3 4 5 2 3" xfId="19708"/>
    <cellStyle name="Normal 6 3 4 5 2 3 2" xfId="47722"/>
    <cellStyle name="Normal 6 3 4 5 2 4" xfId="33718"/>
    <cellStyle name="Normal 6 3 4 5 3" xfId="9206"/>
    <cellStyle name="Normal 6 3 4 5 3 2" xfId="23210"/>
    <cellStyle name="Normal 6 3 4 5 3 2 2" xfId="51224"/>
    <cellStyle name="Normal 6 3 4 5 3 3" xfId="37220"/>
    <cellStyle name="Normal 6 3 4 5 4" xfId="16207"/>
    <cellStyle name="Normal 6 3 4 5 4 2" xfId="44221"/>
    <cellStyle name="Normal 6 3 4 5 5" xfId="30217"/>
    <cellStyle name="Normal 6 3 4 6" xfId="3948"/>
    <cellStyle name="Normal 6 3 4 6 2" xfId="10955"/>
    <cellStyle name="Normal 6 3 4 6 2 2" xfId="24959"/>
    <cellStyle name="Normal 6 3 4 6 2 2 2" xfId="52973"/>
    <cellStyle name="Normal 6 3 4 6 2 3" xfId="38969"/>
    <cellStyle name="Normal 6 3 4 6 3" xfId="17956"/>
    <cellStyle name="Normal 6 3 4 6 3 2" xfId="45970"/>
    <cellStyle name="Normal 6 3 4 6 4" xfId="31966"/>
    <cellStyle name="Normal 6 3 4 7" xfId="7454"/>
    <cellStyle name="Normal 6 3 4 7 2" xfId="21458"/>
    <cellStyle name="Normal 6 3 4 7 2 2" xfId="49472"/>
    <cellStyle name="Normal 6 3 4 7 3" xfId="35468"/>
    <cellStyle name="Normal 6 3 4 8" xfId="14455"/>
    <cellStyle name="Normal 6 3 4 8 2" xfId="42469"/>
    <cellStyle name="Normal 6 3 4 9" xfId="28465"/>
    <cellStyle name="Normal 6 3 5" xfId="522"/>
    <cellStyle name="Normal 6 3 5 2" xfId="1400"/>
    <cellStyle name="Normal 6 3 5 2 2" xfId="3168"/>
    <cellStyle name="Normal 6 3 5 2 2 2" xfId="6672"/>
    <cellStyle name="Normal 6 3 5 2 2 2 2" xfId="13679"/>
    <cellStyle name="Normal 6 3 5 2 2 2 2 2" xfId="27683"/>
    <cellStyle name="Normal 6 3 5 2 2 2 2 2 2" xfId="55697"/>
    <cellStyle name="Normal 6 3 5 2 2 2 2 3" xfId="41693"/>
    <cellStyle name="Normal 6 3 5 2 2 2 3" xfId="20680"/>
    <cellStyle name="Normal 6 3 5 2 2 2 3 2" xfId="48694"/>
    <cellStyle name="Normal 6 3 5 2 2 2 4" xfId="34690"/>
    <cellStyle name="Normal 6 3 5 2 2 3" xfId="10178"/>
    <cellStyle name="Normal 6 3 5 2 2 3 2" xfId="24182"/>
    <cellStyle name="Normal 6 3 5 2 2 3 2 2" xfId="52196"/>
    <cellStyle name="Normal 6 3 5 2 2 3 3" xfId="38192"/>
    <cellStyle name="Normal 6 3 5 2 2 4" xfId="17179"/>
    <cellStyle name="Normal 6 3 5 2 2 4 2" xfId="45193"/>
    <cellStyle name="Normal 6 3 5 2 2 5" xfId="31189"/>
    <cellStyle name="Normal 6 3 5 2 3" xfId="4920"/>
    <cellStyle name="Normal 6 3 5 2 3 2" xfId="11927"/>
    <cellStyle name="Normal 6 3 5 2 3 2 2" xfId="25931"/>
    <cellStyle name="Normal 6 3 5 2 3 2 2 2" xfId="53945"/>
    <cellStyle name="Normal 6 3 5 2 3 2 3" xfId="39941"/>
    <cellStyle name="Normal 6 3 5 2 3 3" xfId="18928"/>
    <cellStyle name="Normal 6 3 5 2 3 3 2" xfId="46942"/>
    <cellStyle name="Normal 6 3 5 2 3 4" xfId="32938"/>
    <cellStyle name="Normal 6 3 5 2 4" xfId="8426"/>
    <cellStyle name="Normal 6 3 5 2 4 2" xfId="22430"/>
    <cellStyle name="Normal 6 3 5 2 4 2 2" xfId="50444"/>
    <cellStyle name="Normal 6 3 5 2 4 3" xfId="36440"/>
    <cellStyle name="Normal 6 3 5 2 5" xfId="15427"/>
    <cellStyle name="Normal 6 3 5 2 5 2" xfId="43441"/>
    <cellStyle name="Normal 6 3 5 2 6" xfId="29437"/>
    <cellStyle name="Normal 6 3 5 3" xfId="2293"/>
    <cellStyle name="Normal 6 3 5 3 2" xfId="5797"/>
    <cellStyle name="Normal 6 3 5 3 2 2" xfId="12804"/>
    <cellStyle name="Normal 6 3 5 3 2 2 2" xfId="26808"/>
    <cellStyle name="Normal 6 3 5 3 2 2 2 2" xfId="54822"/>
    <cellStyle name="Normal 6 3 5 3 2 2 3" xfId="40818"/>
    <cellStyle name="Normal 6 3 5 3 2 3" xfId="19805"/>
    <cellStyle name="Normal 6 3 5 3 2 3 2" xfId="47819"/>
    <cellStyle name="Normal 6 3 5 3 2 4" xfId="33815"/>
    <cellStyle name="Normal 6 3 5 3 3" xfId="9303"/>
    <cellStyle name="Normal 6 3 5 3 3 2" xfId="23307"/>
    <cellStyle name="Normal 6 3 5 3 3 2 2" xfId="51321"/>
    <cellStyle name="Normal 6 3 5 3 3 3" xfId="37317"/>
    <cellStyle name="Normal 6 3 5 3 4" xfId="16304"/>
    <cellStyle name="Normal 6 3 5 3 4 2" xfId="44318"/>
    <cellStyle name="Normal 6 3 5 3 5" xfId="30314"/>
    <cellStyle name="Normal 6 3 5 4" xfId="4045"/>
    <cellStyle name="Normal 6 3 5 4 2" xfId="11052"/>
    <cellStyle name="Normal 6 3 5 4 2 2" xfId="25056"/>
    <cellStyle name="Normal 6 3 5 4 2 2 2" xfId="53070"/>
    <cellStyle name="Normal 6 3 5 4 2 3" xfId="39066"/>
    <cellStyle name="Normal 6 3 5 4 3" xfId="18053"/>
    <cellStyle name="Normal 6 3 5 4 3 2" xfId="46067"/>
    <cellStyle name="Normal 6 3 5 4 4" xfId="32063"/>
    <cellStyle name="Normal 6 3 5 5" xfId="7551"/>
    <cellStyle name="Normal 6 3 5 5 2" xfId="21555"/>
    <cellStyle name="Normal 6 3 5 5 2 2" xfId="49569"/>
    <cellStyle name="Normal 6 3 5 5 3" xfId="35565"/>
    <cellStyle name="Normal 6 3 5 6" xfId="14552"/>
    <cellStyle name="Normal 6 3 5 6 2" xfId="42566"/>
    <cellStyle name="Normal 6 3 5 7" xfId="28562"/>
    <cellStyle name="Normal 6 3 6" xfId="813"/>
    <cellStyle name="Normal 6 3 6 2" xfId="1691"/>
    <cellStyle name="Normal 6 3 6 2 2" xfId="3459"/>
    <cellStyle name="Normal 6 3 6 2 2 2" xfId="6963"/>
    <cellStyle name="Normal 6 3 6 2 2 2 2" xfId="13970"/>
    <cellStyle name="Normal 6 3 6 2 2 2 2 2" xfId="27974"/>
    <cellStyle name="Normal 6 3 6 2 2 2 2 2 2" xfId="55988"/>
    <cellStyle name="Normal 6 3 6 2 2 2 2 3" xfId="41984"/>
    <cellStyle name="Normal 6 3 6 2 2 2 3" xfId="20971"/>
    <cellStyle name="Normal 6 3 6 2 2 2 3 2" xfId="48985"/>
    <cellStyle name="Normal 6 3 6 2 2 2 4" xfId="34981"/>
    <cellStyle name="Normal 6 3 6 2 2 3" xfId="10469"/>
    <cellStyle name="Normal 6 3 6 2 2 3 2" xfId="24473"/>
    <cellStyle name="Normal 6 3 6 2 2 3 2 2" xfId="52487"/>
    <cellStyle name="Normal 6 3 6 2 2 3 3" xfId="38483"/>
    <cellStyle name="Normal 6 3 6 2 2 4" xfId="17470"/>
    <cellStyle name="Normal 6 3 6 2 2 4 2" xfId="45484"/>
    <cellStyle name="Normal 6 3 6 2 2 5" xfId="31480"/>
    <cellStyle name="Normal 6 3 6 2 3" xfId="5211"/>
    <cellStyle name="Normal 6 3 6 2 3 2" xfId="12218"/>
    <cellStyle name="Normal 6 3 6 2 3 2 2" xfId="26222"/>
    <cellStyle name="Normal 6 3 6 2 3 2 2 2" xfId="54236"/>
    <cellStyle name="Normal 6 3 6 2 3 2 3" xfId="40232"/>
    <cellStyle name="Normal 6 3 6 2 3 3" xfId="19219"/>
    <cellStyle name="Normal 6 3 6 2 3 3 2" xfId="47233"/>
    <cellStyle name="Normal 6 3 6 2 3 4" xfId="33229"/>
    <cellStyle name="Normal 6 3 6 2 4" xfId="8717"/>
    <cellStyle name="Normal 6 3 6 2 4 2" xfId="22721"/>
    <cellStyle name="Normal 6 3 6 2 4 2 2" xfId="50735"/>
    <cellStyle name="Normal 6 3 6 2 4 3" xfId="36731"/>
    <cellStyle name="Normal 6 3 6 2 5" xfId="15718"/>
    <cellStyle name="Normal 6 3 6 2 5 2" xfId="43732"/>
    <cellStyle name="Normal 6 3 6 2 6" xfId="29728"/>
    <cellStyle name="Normal 6 3 6 3" xfId="2584"/>
    <cellStyle name="Normal 6 3 6 3 2" xfId="6088"/>
    <cellStyle name="Normal 6 3 6 3 2 2" xfId="13095"/>
    <cellStyle name="Normal 6 3 6 3 2 2 2" xfId="27099"/>
    <cellStyle name="Normal 6 3 6 3 2 2 2 2" xfId="55113"/>
    <cellStyle name="Normal 6 3 6 3 2 2 3" xfId="41109"/>
    <cellStyle name="Normal 6 3 6 3 2 3" xfId="20096"/>
    <cellStyle name="Normal 6 3 6 3 2 3 2" xfId="48110"/>
    <cellStyle name="Normal 6 3 6 3 2 4" xfId="34106"/>
    <cellStyle name="Normal 6 3 6 3 3" xfId="9594"/>
    <cellStyle name="Normal 6 3 6 3 3 2" xfId="23598"/>
    <cellStyle name="Normal 6 3 6 3 3 2 2" xfId="51612"/>
    <cellStyle name="Normal 6 3 6 3 3 3" xfId="37608"/>
    <cellStyle name="Normal 6 3 6 3 4" xfId="16595"/>
    <cellStyle name="Normal 6 3 6 3 4 2" xfId="44609"/>
    <cellStyle name="Normal 6 3 6 3 5" xfId="30605"/>
    <cellStyle name="Normal 6 3 6 4" xfId="4336"/>
    <cellStyle name="Normal 6 3 6 4 2" xfId="11343"/>
    <cellStyle name="Normal 6 3 6 4 2 2" xfId="25347"/>
    <cellStyle name="Normal 6 3 6 4 2 2 2" xfId="53361"/>
    <cellStyle name="Normal 6 3 6 4 2 3" xfId="39357"/>
    <cellStyle name="Normal 6 3 6 4 3" xfId="18344"/>
    <cellStyle name="Normal 6 3 6 4 3 2" xfId="46358"/>
    <cellStyle name="Normal 6 3 6 4 4" xfId="32354"/>
    <cellStyle name="Normal 6 3 6 5" xfId="7842"/>
    <cellStyle name="Normal 6 3 6 5 2" xfId="21846"/>
    <cellStyle name="Normal 6 3 6 5 2 2" xfId="49860"/>
    <cellStyle name="Normal 6 3 6 5 3" xfId="35856"/>
    <cellStyle name="Normal 6 3 6 6" xfId="14843"/>
    <cellStyle name="Normal 6 3 6 6 2" xfId="42857"/>
    <cellStyle name="Normal 6 3 6 7" xfId="28853"/>
    <cellStyle name="Normal 6 3 7" xfId="1109"/>
    <cellStyle name="Normal 6 3 7 2" xfId="2877"/>
    <cellStyle name="Normal 6 3 7 2 2" xfId="6381"/>
    <cellStyle name="Normal 6 3 7 2 2 2" xfId="13388"/>
    <cellStyle name="Normal 6 3 7 2 2 2 2" xfId="27392"/>
    <cellStyle name="Normal 6 3 7 2 2 2 2 2" xfId="55406"/>
    <cellStyle name="Normal 6 3 7 2 2 2 3" xfId="41402"/>
    <cellStyle name="Normal 6 3 7 2 2 3" xfId="20389"/>
    <cellStyle name="Normal 6 3 7 2 2 3 2" xfId="48403"/>
    <cellStyle name="Normal 6 3 7 2 2 4" xfId="34399"/>
    <cellStyle name="Normal 6 3 7 2 3" xfId="9887"/>
    <cellStyle name="Normal 6 3 7 2 3 2" xfId="23891"/>
    <cellStyle name="Normal 6 3 7 2 3 2 2" xfId="51905"/>
    <cellStyle name="Normal 6 3 7 2 3 3" xfId="37901"/>
    <cellStyle name="Normal 6 3 7 2 4" xfId="16888"/>
    <cellStyle name="Normal 6 3 7 2 4 2" xfId="44902"/>
    <cellStyle name="Normal 6 3 7 2 5" xfId="30898"/>
    <cellStyle name="Normal 6 3 7 3" xfId="4629"/>
    <cellStyle name="Normal 6 3 7 3 2" xfId="11636"/>
    <cellStyle name="Normal 6 3 7 3 2 2" xfId="25640"/>
    <cellStyle name="Normal 6 3 7 3 2 2 2" xfId="53654"/>
    <cellStyle name="Normal 6 3 7 3 2 3" xfId="39650"/>
    <cellStyle name="Normal 6 3 7 3 3" xfId="18637"/>
    <cellStyle name="Normal 6 3 7 3 3 2" xfId="46651"/>
    <cellStyle name="Normal 6 3 7 3 4" xfId="32647"/>
    <cellStyle name="Normal 6 3 7 4" xfId="8135"/>
    <cellStyle name="Normal 6 3 7 4 2" xfId="22139"/>
    <cellStyle name="Normal 6 3 7 4 2 2" xfId="50153"/>
    <cellStyle name="Normal 6 3 7 4 3" xfId="36149"/>
    <cellStyle name="Normal 6 3 7 5" xfId="15136"/>
    <cellStyle name="Normal 6 3 7 5 2" xfId="43150"/>
    <cellStyle name="Normal 6 3 7 6" xfId="29146"/>
    <cellStyle name="Normal 6 3 8" xfId="1997"/>
    <cellStyle name="Normal 6 3 8 2" xfId="5506"/>
    <cellStyle name="Normal 6 3 8 2 2" xfId="12513"/>
    <cellStyle name="Normal 6 3 8 2 2 2" xfId="26517"/>
    <cellStyle name="Normal 6 3 8 2 2 2 2" xfId="54531"/>
    <cellStyle name="Normal 6 3 8 2 2 3" xfId="40527"/>
    <cellStyle name="Normal 6 3 8 2 3" xfId="19514"/>
    <cellStyle name="Normal 6 3 8 2 3 2" xfId="47528"/>
    <cellStyle name="Normal 6 3 8 2 4" xfId="33524"/>
    <cellStyle name="Normal 6 3 8 3" xfId="9012"/>
    <cellStyle name="Normal 6 3 8 3 2" xfId="23016"/>
    <cellStyle name="Normal 6 3 8 3 2 2" xfId="51030"/>
    <cellStyle name="Normal 6 3 8 3 3" xfId="37026"/>
    <cellStyle name="Normal 6 3 8 4" xfId="16013"/>
    <cellStyle name="Normal 6 3 8 4 2" xfId="44027"/>
    <cellStyle name="Normal 6 3 8 5" xfId="30023"/>
    <cellStyle name="Normal 6 3 9" xfId="3754"/>
    <cellStyle name="Normal 6 3 9 2" xfId="10761"/>
    <cellStyle name="Normal 6 3 9 2 2" xfId="24765"/>
    <cellStyle name="Normal 6 3 9 2 2 2" xfId="52779"/>
    <cellStyle name="Normal 6 3 9 2 3" xfId="38775"/>
    <cellStyle name="Normal 6 3 9 3" xfId="17762"/>
    <cellStyle name="Normal 6 3 9 3 2" xfId="45776"/>
    <cellStyle name="Normal 6 3 9 4" xfId="31772"/>
    <cellStyle name="Normal 6 4" xfId="180"/>
    <cellStyle name="Normal 6 4 10" xfId="7244"/>
    <cellStyle name="Normal 6 4 10 2" xfId="21248"/>
    <cellStyle name="Normal 6 4 10 2 2" xfId="49262"/>
    <cellStyle name="Normal 6 4 10 3" xfId="35258"/>
    <cellStyle name="Normal 6 4 11" xfId="14245"/>
    <cellStyle name="Normal 6 4 11 2" xfId="42259"/>
    <cellStyle name="Normal 6 4 12" xfId="28255"/>
    <cellStyle name="Normal 6 4 2" xfId="236"/>
    <cellStyle name="Normal 6 4 2 10" xfId="14294"/>
    <cellStyle name="Normal 6 4 2 10 2" xfId="42308"/>
    <cellStyle name="Normal 6 4 2 11" xfId="28304"/>
    <cellStyle name="Normal 6 4 2 2" xfId="361"/>
    <cellStyle name="Normal 6 4 2 2 2" xfId="652"/>
    <cellStyle name="Normal 6 4 2 2 2 2" xfId="1530"/>
    <cellStyle name="Normal 6 4 2 2 2 2 2" xfId="3298"/>
    <cellStyle name="Normal 6 4 2 2 2 2 2 2" xfId="6802"/>
    <cellStyle name="Normal 6 4 2 2 2 2 2 2 2" xfId="13809"/>
    <cellStyle name="Normal 6 4 2 2 2 2 2 2 2 2" xfId="27813"/>
    <cellStyle name="Normal 6 4 2 2 2 2 2 2 2 2 2" xfId="55827"/>
    <cellStyle name="Normal 6 4 2 2 2 2 2 2 2 3" xfId="41823"/>
    <cellStyle name="Normal 6 4 2 2 2 2 2 2 3" xfId="20810"/>
    <cellStyle name="Normal 6 4 2 2 2 2 2 2 3 2" xfId="48824"/>
    <cellStyle name="Normal 6 4 2 2 2 2 2 2 4" xfId="34820"/>
    <cellStyle name="Normal 6 4 2 2 2 2 2 3" xfId="10308"/>
    <cellStyle name="Normal 6 4 2 2 2 2 2 3 2" xfId="24312"/>
    <cellStyle name="Normal 6 4 2 2 2 2 2 3 2 2" xfId="52326"/>
    <cellStyle name="Normal 6 4 2 2 2 2 2 3 3" xfId="38322"/>
    <cellStyle name="Normal 6 4 2 2 2 2 2 4" xfId="17309"/>
    <cellStyle name="Normal 6 4 2 2 2 2 2 4 2" xfId="45323"/>
    <cellStyle name="Normal 6 4 2 2 2 2 2 5" xfId="31319"/>
    <cellStyle name="Normal 6 4 2 2 2 2 3" xfId="5050"/>
    <cellStyle name="Normal 6 4 2 2 2 2 3 2" xfId="12057"/>
    <cellStyle name="Normal 6 4 2 2 2 2 3 2 2" xfId="26061"/>
    <cellStyle name="Normal 6 4 2 2 2 2 3 2 2 2" xfId="54075"/>
    <cellStyle name="Normal 6 4 2 2 2 2 3 2 3" xfId="40071"/>
    <cellStyle name="Normal 6 4 2 2 2 2 3 3" xfId="19058"/>
    <cellStyle name="Normal 6 4 2 2 2 2 3 3 2" xfId="47072"/>
    <cellStyle name="Normal 6 4 2 2 2 2 3 4" xfId="33068"/>
    <cellStyle name="Normal 6 4 2 2 2 2 4" xfId="8556"/>
    <cellStyle name="Normal 6 4 2 2 2 2 4 2" xfId="22560"/>
    <cellStyle name="Normal 6 4 2 2 2 2 4 2 2" xfId="50574"/>
    <cellStyle name="Normal 6 4 2 2 2 2 4 3" xfId="36570"/>
    <cellStyle name="Normal 6 4 2 2 2 2 5" xfId="15557"/>
    <cellStyle name="Normal 6 4 2 2 2 2 5 2" xfId="43571"/>
    <cellStyle name="Normal 6 4 2 2 2 2 6" xfId="29567"/>
    <cellStyle name="Normal 6 4 2 2 2 3" xfId="2423"/>
    <cellStyle name="Normal 6 4 2 2 2 3 2" xfId="5927"/>
    <cellStyle name="Normal 6 4 2 2 2 3 2 2" xfId="12934"/>
    <cellStyle name="Normal 6 4 2 2 2 3 2 2 2" xfId="26938"/>
    <cellStyle name="Normal 6 4 2 2 2 3 2 2 2 2" xfId="54952"/>
    <cellStyle name="Normal 6 4 2 2 2 3 2 2 3" xfId="40948"/>
    <cellStyle name="Normal 6 4 2 2 2 3 2 3" xfId="19935"/>
    <cellStyle name="Normal 6 4 2 2 2 3 2 3 2" xfId="47949"/>
    <cellStyle name="Normal 6 4 2 2 2 3 2 4" xfId="33945"/>
    <cellStyle name="Normal 6 4 2 2 2 3 3" xfId="9433"/>
    <cellStyle name="Normal 6 4 2 2 2 3 3 2" xfId="23437"/>
    <cellStyle name="Normal 6 4 2 2 2 3 3 2 2" xfId="51451"/>
    <cellStyle name="Normal 6 4 2 2 2 3 3 3" xfId="37447"/>
    <cellStyle name="Normal 6 4 2 2 2 3 4" xfId="16434"/>
    <cellStyle name="Normal 6 4 2 2 2 3 4 2" xfId="44448"/>
    <cellStyle name="Normal 6 4 2 2 2 3 5" xfId="30444"/>
    <cellStyle name="Normal 6 4 2 2 2 4" xfId="4175"/>
    <cellStyle name="Normal 6 4 2 2 2 4 2" xfId="11182"/>
    <cellStyle name="Normal 6 4 2 2 2 4 2 2" xfId="25186"/>
    <cellStyle name="Normal 6 4 2 2 2 4 2 2 2" xfId="53200"/>
    <cellStyle name="Normal 6 4 2 2 2 4 2 3" xfId="39196"/>
    <cellStyle name="Normal 6 4 2 2 2 4 3" xfId="18183"/>
    <cellStyle name="Normal 6 4 2 2 2 4 3 2" xfId="46197"/>
    <cellStyle name="Normal 6 4 2 2 2 4 4" xfId="32193"/>
    <cellStyle name="Normal 6 4 2 2 2 5" xfId="7681"/>
    <cellStyle name="Normal 6 4 2 2 2 5 2" xfId="21685"/>
    <cellStyle name="Normal 6 4 2 2 2 5 2 2" xfId="49699"/>
    <cellStyle name="Normal 6 4 2 2 2 5 3" xfId="35695"/>
    <cellStyle name="Normal 6 4 2 2 2 6" xfId="14682"/>
    <cellStyle name="Normal 6 4 2 2 2 6 2" xfId="42696"/>
    <cellStyle name="Normal 6 4 2 2 2 7" xfId="28692"/>
    <cellStyle name="Normal 6 4 2 2 3" xfId="943"/>
    <cellStyle name="Normal 6 4 2 2 3 2" xfId="1821"/>
    <cellStyle name="Normal 6 4 2 2 3 2 2" xfId="3589"/>
    <cellStyle name="Normal 6 4 2 2 3 2 2 2" xfId="7093"/>
    <cellStyle name="Normal 6 4 2 2 3 2 2 2 2" xfId="14100"/>
    <cellStyle name="Normal 6 4 2 2 3 2 2 2 2 2" xfId="28104"/>
    <cellStyle name="Normal 6 4 2 2 3 2 2 2 2 2 2" xfId="56118"/>
    <cellStyle name="Normal 6 4 2 2 3 2 2 2 2 3" xfId="42114"/>
    <cellStyle name="Normal 6 4 2 2 3 2 2 2 3" xfId="21101"/>
    <cellStyle name="Normal 6 4 2 2 3 2 2 2 3 2" xfId="49115"/>
    <cellStyle name="Normal 6 4 2 2 3 2 2 2 4" xfId="35111"/>
    <cellStyle name="Normal 6 4 2 2 3 2 2 3" xfId="10599"/>
    <cellStyle name="Normal 6 4 2 2 3 2 2 3 2" xfId="24603"/>
    <cellStyle name="Normal 6 4 2 2 3 2 2 3 2 2" xfId="52617"/>
    <cellStyle name="Normal 6 4 2 2 3 2 2 3 3" xfId="38613"/>
    <cellStyle name="Normal 6 4 2 2 3 2 2 4" xfId="17600"/>
    <cellStyle name="Normal 6 4 2 2 3 2 2 4 2" xfId="45614"/>
    <cellStyle name="Normal 6 4 2 2 3 2 2 5" xfId="31610"/>
    <cellStyle name="Normal 6 4 2 2 3 2 3" xfId="5341"/>
    <cellStyle name="Normal 6 4 2 2 3 2 3 2" xfId="12348"/>
    <cellStyle name="Normal 6 4 2 2 3 2 3 2 2" xfId="26352"/>
    <cellStyle name="Normal 6 4 2 2 3 2 3 2 2 2" xfId="54366"/>
    <cellStyle name="Normal 6 4 2 2 3 2 3 2 3" xfId="40362"/>
    <cellStyle name="Normal 6 4 2 2 3 2 3 3" xfId="19349"/>
    <cellStyle name="Normal 6 4 2 2 3 2 3 3 2" xfId="47363"/>
    <cellStyle name="Normal 6 4 2 2 3 2 3 4" xfId="33359"/>
    <cellStyle name="Normal 6 4 2 2 3 2 4" xfId="8847"/>
    <cellStyle name="Normal 6 4 2 2 3 2 4 2" xfId="22851"/>
    <cellStyle name="Normal 6 4 2 2 3 2 4 2 2" xfId="50865"/>
    <cellStyle name="Normal 6 4 2 2 3 2 4 3" xfId="36861"/>
    <cellStyle name="Normal 6 4 2 2 3 2 5" xfId="15848"/>
    <cellStyle name="Normal 6 4 2 2 3 2 5 2" xfId="43862"/>
    <cellStyle name="Normal 6 4 2 2 3 2 6" xfId="29858"/>
    <cellStyle name="Normal 6 4 2 2 3 3" xfId="2714"/>
    <cellStyle name="Normal 6 4 2 2 3 3 2" xfId="6218"/>
    <cellStyle name="Normal 6 4 2 2 3 3 2 2" xfId="13225"/>
    <cellStyle name="Normal 6 4 2 2 3 3 2 2 2" xfId="27229"/>
    <cellStyle name="Normal 6 4 2 2 3 3 2 2 2 2" xfId="55243"/>
    <cellStyle name="Normal 6 4 2 2 3 3 2 2 3" xfId="41239"/>
    <cellStyle name="Normal 6 4 2 2 3 3 2 3" xfId="20226"/>
    <cellStyle name="Normal 6 4 2 2 3 3 2 3 2" xfId="48240"/>
    <cellStyle name="Normal 6 4 2 2 3 3 2 4" xfId="34236"/>
    <cellStyle name="Normal 6 4 2 2 3 3 3" xfId="9724"/>
    <cellStyle name="Normal 6 4 2 2 3 3 3 2" xfId="23728"/>
    <cellStyle name="Normal 6 4 2 2 3 3 3 2 2" xfId="51742"/>
    <cellStyle name="Normal 6 4 2 2 3 3 3 3" xfId="37738"/>
    <cellStyle name="Normal 6 4 2 2 3 3 4" xfId="16725"/>
    <cellStyle name="Normal 6 4 2 2 3 3 4 2" xfId="44739"/>
    <cellStyle name="Normal 6 4 2 2 3 3 5" xfId="30735"/>
    <cellStyle name="Normal 6 4 2 2 3 4" xfId="4466"/>
    <cellStyle name="Normal 6 4 2 2 3 4 2" xfId="11473"/>
    <cellStyle name="Normal 6 4 2 2 3 4 2 2" xfId="25477"/>
    <cellStyle name="Normal 6 4 2 2 3 4 2 2 2" xfId="53491"/>
    <cellStyle name="Normal 6 4 2 2 3 4 2 3" xfId="39487"/>
    <cellStyle name="Normal 6 4 2 2 3 4 3" xfId="18474"/>
    <cellStyle name="Normal 6 4 2 2 3 4 3 2" xfId="46488"/>
    <cellStyle name="Normal 6 4 2 2 3 4 4" xfId="32484"/>
    <cellStyle name="Normal 6 4 2 2 3 5" xfId="7972"/>
    <cellStyle name="Normal 6 4 2 2 3 5 2" xfId="21976"/>
    <cellStyle name="Normal 6 4 2 2 3 5 2 2" xfId="49990"/>
    <cellStyle name="Normal 6 4 2 2 3 5 3" xfId="35986"/>
    <cellStyle name="Normal 6 4 2 2 3 6" xfId="14973"/>
    <cellStyle name="Normal 6 4 2 2 3 6 2" xfId="42987"/>
    <cellStyle name="Normal 6 4 2 2 3 7" xfId="28983"/>
    <cellStyle name="Normal 6 4 2 2 4" xfId="1239"/>
    <cellStyle name="Normal 6 4 2 2 4 2" xfId="3007"/>
    <cellStyle name="Normal 6 4 2 2 4 2 2" xfId="6511"/>
    <cellStyle name="Normal 6 4 2 2 4 2 2 2" xfId="13518"/>
    <cellStyle name="Normal 6 4 2 2 4 2 2 2 2" xfId="27522"/>
    <cellStyle name="Normal 6 4 2 2 4 2 2 2 2 2" xfId="55536"/>
    <cellStyle name="Normal 6 4 2 2 4 2 2 2 3" xfId="41532"/>
    <cellStyle name="Normal 6 4 2 2 4 2 2 3" xfId="20519"/>
    <cellStyle name="Normal 6 4 2 2 4 2 2 3 2" xfId="48533"/>
    <cellStyle name="Normal 6 4 2 2 4 2 2 4" xfId="34529"/>
    <cellStyle name="Normal 6 4 2 2 4 2 3" xfId="10017"/>
    <cellStyle name="Normal 6 4 2 2 4 2 3 2" xfId="24021"/>
    <cellStyle name="Normal 6 4 2 2 4 2 3 2 2" xfId="52035"/>
    <cellStyle name="Normal 6 4 2 2 4 2 3 3" xfId="38031"/>
    <cellStyle name="Normal 6 4 2 2 4 2 4" xfId="17018"/>
    <cellStyle name="Normal 6 4 2 2 4 2 4 2" xfId="45032"/>
    <cellStyle name="Normal 6 4 2 2 4 2 5" xfId="31028"/>
    <cellStyle name="Normal 6 4 2 2 4 3" xfId="4759"/>
    <cellStyle name="Normal 6 4 2 2 4 3 2" xfId="11766"/>
    <cellStyle name="Normal 6 4 2 2 4 3 2 2" xfId="25770"/>
    <cellStyle name="Normal 6 4 2 2 4 3 2 2 2" xfId="53784"/>
    <cellStyle name="Normal 6 4 2 2 4 3 2 3" xfId="39780"/>
    <cellStyle name="Normal 6 4 2 2 4 3 3" xfId="18767"/>
    <cellStyle name="Normal 6 4 2 2 4 3 3 2" xfId="46781"/>
    <cellStyle name="Normal 6 4 2 2 4 3 4" xfId="32777"/>
    <cellStyle name="Normal 6 4 2 2 4 4" xfId="8265"/>
    <cellStyle name="Normal 6 4 2 2 4 4 2" xfId="22269"/>
    <cellStyle name="Normal 6 4 2 2 4 4 2 2" xfId="50283"/>
    <cellStyle name="Normal 6 4 2 2 4 4 3" xfId="36279"/>
    <cellStyle name="Normal 6 4 2 2 4 5" xfId="15266"/>
    <cellStyle name="Normal 6 4 2 2 4 5 2" xfId="43280"/>
    <cellStyle name="Normal 6 4 2 2 4 6" xfId="29276"/>
    <cellStyle name="Normal 6 4 2 2 5" xfId="2132"/>
    <cellStyle name="Normal 6 4 2 2 5 2" xfId="5636"/>
    <cellStyle name="Normal 6 4 2 2 5 2 2" xfId="12643"/>
    <cellStyle name="Normal 6 4 2 2 5 2 2 2" xfId="26647"/>
    <cellStyle name="Normal 6 4 2 2 5 2 2 2 2" xfId="54661"/>
    <cellStyle name="Normal 6 4 2 2 5 2 2 3" xfId="40657"/>
    <cellStyle name="Normal 6 4 2 2 5 2 3" xfId="19644"/>
    <cellStyle name="Normal 6 4 2 2 5 2 3 2" xfId="47658"/>
    <cellStyle name="Normal 6 4 2 2 5 2 4" xfId="33654"/>
    <cellStyle name="Normal 6 4 2 2 5 3" xfId="9142"/>
    <cellStyle name="Normal 6 4 2 2 5 3 2" xfId="23146"/>
    <cellStyle name="Normal 6 4 2 2 5 3 2 2" xfId="51160"/>
    <cellStyle name="Normal 6 4 2 2 5 3 3" xfId="37156"/>
    <cellStyle name="Normal 6 4 2 2 5 4" xfId="16143"/>
    <cellStyle name="Normal 6 4 2 2 5 4 2" xfId="44157"/>
    <cellStyle name="Normal 6 4 2 2 5 5" xfId="30153"/>
    <cellStyle name="Normal 6 4 2 2 6" xfId="3884"/>
    <cellStyle name="Normal 6 4 2 2 6 2" xfId="10891"/>
    <cellStyle name="Normal 6 4 2 2 6 2 2" xfId="24895"/>
    <cellStyle name="Normal 6 4 2 2 6 2 2 2" xfId="52909"/>
    <cellStyle name="Normal 6 4 2 2 6 2 3" xfId="38905"/>
    <cellStyle name="Normal 6 4 2 2 6 3" xfId="17892"/>
    <cellStyle name="Normal 6 4 2 2 6 3 2" xfId="45906"/>
    <cellStyle name="Normal 6 4 2 2 6 4" xfId="31902"/>
    <cellStyle name="Normal 6 4 2 2 7" xfId="7390"/>
    <cellStyle name="Normal 6 4 2 2 7 2" xfId="21394"/>
    <cellStyle name="Normal 6 4 2 2 7 2 2" xfId="49408"/>
    <cellStyle name="Normal 6 4 2 2 7 3" xfId="35404"/>
    <cellStyle name="Normal 6 4 2 2 8" xfId="14391"/>
    <cellStyle name="Normal 6 4 2 2 8 2" xfId="42405"/>
    <cellStyle name="Normal 6 4 2 2 9" xfId="28401"/>
    <cellStyle name="Normal 6 4 2 3" xfId="458"/>
    <cellStyle name="Normal 6 4 2 3 2" xfId="749"/>
    <cellStyle name="Normal 6 4 2 3 2 2" xfId="1627"/>
    <cellStyle name="Normal 6 4 2 3 2 2 2" xfId="3395"/>
    <cellStyle name="Normal 6 4 2 3 2 2 2 2" xfId="6899"/>
    <cellStyle name="Normal 6 4 2 3 2 2 2 2 2" xfId="13906"/>
    <cellStyle name="Normal 6 4 2 3 2 2 2 2 2 2" xfId="27910"/>
    <cellStyle name="Normal 6 4 2 3 2 2 2 2 2 2 2" xfId="55924"/>
    <cellStyle name="Normal 6 4 2 3 2 2 2 2 2 3" xfId="41920"/>
    <cellStyle name="Normal 6 4 2 3 2 2 2 2 3" xfId="20907"/>
    <cellStyle name="Normal 6 4 2 3 2 2 2 2 3 2" xfId="48921"/>
    <cellStyle name="Normal 6 4 2 3 2 2 2 2 4" xfId="34917"/>
    <cellStyle name="Normal 6 4 2 3 2 2 2 3" xfId="10405"/>
    <cellStyle name="Normal 6 4 2 3 2 2 2 3 2" xfId="24409"/>
    <cellStyle name="Normal 6 4 2 3 2 2 2 3 2 2" xfId="52423"/>
    <cellStyle name="Normal 6 4 2 3 2 2 2 3 3" xfId="38419"/>
    <cellStyle name="Normal 6 4 2 3 2 2 2 4" xfId="17406"/>
    <cellStyle name="Normal 6 4 2 3 2 2 2 4 2" xfId="45420"/>
    <cellStyle name="Normal 6 4 2 3 2 2 2 5" xfId="31416"/>
    <cellStyle name="Normal 6 4 2 3 2 2 3" xfId="5147"/>
    <cellStyle name="Normal 6 4 2 3 2 2 3 2" xfId="12154"/>
    <cellStyle name="Normal 6 4 2 3 2 2 3 2 2" xfId="26158"/>
    <cellStyle name="Normal 6 4 2 3 2 2 3 2 2 2" xfId="54172"/>
    <cellStyle name="Normal 6 4 2 3 2 2 3 2 3" xfId="40168"/>
    <cellStyle name="Normal 6 4 2 3 2 2 3 3" xfId="19155"/>
    <cellStyle name="Normal 6 4 2 3 2 2 3 3 2" xfId="47169"/>
    <cellStyle name="Normal 6 4 2 3 2 2 3 4" xfId="33165"/>
    <cellStyle name="Normal 6 4 2 3 2 2 4" xfId="8653"/>
    <cellStyle name="Normal 6 4 2 3 2 2 4 2" xfId="22657"/>
    <cellStyle name="Normal 6 4 2 3 2 2 4 2 2" xfId="50671"/>
    <cellStyle name="Normal 6 4 2 3 2 2 4 3" xfId="36667"/>
    <cellStyle name="Normal 6 4 2 3 2 2 5" xfId="15654"/>
    <cellStyle name="Normal 6 4 2 3 2 2 5 2" xfId="43668"/>
    <cellStyle name="Normal 6 4 2 3 2 2 6" xfId="29664"/>
    <cellStyle name="Normal 6 4 2 3 2 3" xfId="2520"/>
    <cellStyle name="Normal 6 4 2 3 2 3 2" xfId="6024"/>
    <cellStyle name="Normal 6 4 2 3 2 3 2 2" xfId="13031"/>
    <cellStyle name="Normal 6 4 2 3 2 3 2 2 2" xfId="27035"/>
    <cellStyle name="Normal 6 4 2 3 2 3 2 2 2 2" xfId="55049"/>
    <cellStyle name="Normal 6 4 2 3 2 3 2 2 3" xfId="41045"/>
    <cellStyle name="Normal 6 4 2 3 2 3 2 3" xfId="20032"/>
    <cellStyle name="Normal 6 4 2 3 2 3 2 3 2" xfId="48046"/>
    <cellStyle name="Normal 6 4 2 3 2 3 2 4" xfId="34042"/>
    <cellStyle name="Normal 6 4 2 3 2 3 3" xfId="9530"/>
    <cellStyle name="Normal 6 4 2 3 2 3 3 2" xfId="23534"/>
    <cellStyle name="Normal 6 4 2 3 2 3 3 2 2" xfId="51548"/>
    <cellStyle name="Normal 6 4 2 3 2 3 3 3" xfId="37544"/>
    <cellStyle name="Normal 6 4 2 3 2 3 4" xfId="16531"/>
    <cellStyle name="Normal 6 4 2 3 2 3 4 2" xfId="44545"/>
    <cellStyle name="Normal 6 4 2 3 2 3 5" xfId="30541"/>
    <cellStyle name="Normal 6 4 2 3 2 4" xfId="4272"/>
    <cellStyle name="Normal 6 4 2 3 2 4 2" xfId="11279"/>
    <cellStyle name="Normal 6 4 2 3 2 4 2 2" xfId="25283"/>
    <cellStyle name="Normal 6 4 2 3 2 4 2 2 2" xfId="53297"/>
    <cellStyle name="Normal 6 4 2 3 2 4 2 3" xfId="39293"/>
    <cellStyle name="Normal 6 4 2 3 2 4 3" xfId="18280"/>
    <cellStyle name="Normal 6 4 2 3 2 4 3 2" xfId="46294"/>
    <cellStyle name="Normal 6 4 2 3 2 4 4" xfId="32290"/>
    <cellStyle name="Normal 6 4 2 3 2 5" xfId="7778"/>
    <cellStyle name="Normal 6 4 2 3 2 5 2" xfId="21782"/>
    <cellStyle name="Normal 6 4 2 3 2 5 2 2" xfId="49796"/>
    <cellStyle name="Normal 6 4 2 3 2 5 3" xfId="35792"/>
    <cellStyle name="Normal 6 4 2 3 2 6" xfId="14779"/>
    <cellStyle name="Normal 6 4 2 3 2 6 2" xfId="42793"/>
    <cellStyle name="Normal 6 4 2 3 2 7" xfId="28789"/>
    <cellStyle name="Normal 6 4 2 3 3" xfId="1040"/>
    <cellStyle name="Normal 6 4 2 3 3 2" xfId="1918"/>
    <cellStyle name="Normal 6 4 2 3 3 2 2" xfId="3686"/>
    <cellStyle name="Normal 6 4 2 3 3 2 2 2" xfId="7190"/>
    <cellStyle name="Normal 6 4 2 3 3 2 2 2 2" xfId="14197"/>
    <cellStyle name="Normal 6 4 2 3 3 2 2 2 2 2" xfId="28201"/>
    <cellStyle name="Normal 6 4 2 3 3 2 2 2 2 2 2" xfId="56215"/>
    <cellStyle name="Normal 6 4 2 3 3 2 2 2 2 3" xfId="42211"/>
    <cellStyle name="Normal 6 4 2 3 3 2 2 2 3" xfId="21198"/>
    <cellStyle name="Normal 6 4 2 3 3 2 2 2 3 2" xfId="49212"/>
    <cellStyle name="Normal 6 4 2 3 3 2 2 2 4" xfId="35208"/>
    <cellStyle name="Normal 6 4 2 3 3 2 2 3" xfId="10696"/>
    <cellStyle name="Normal 6 4 2 3 3 2 2 3 2" xfId="24700"/>
    <cellStyle name="Normal 6 4 2 3 3 2 2 3 2 2" xfId="52714"/>
    <cellStyle name="Normal 6 4 2 3 3 2 2 3 3" xfId="38710"/>
    <cellStyle name="Normal 6 4 2 3 3 2 2 4" xfId="17697"/>
    <cellStyle name="Normal 6 4 2 3 3 2 2 4 2" xfId="45711"/>
    <cellStyle name="Normal 6 4 2 3 3 2 2 5" xfId="31707"/>
    <cellStyle name="Normal 6 4 2 3 3 2 3" xfId="5438"/>
    <cellStyle name="Normal 6 4 2 3 3 2 3 2" xfId="12445"/>
    <cellStyle name="Normal 6 4 2 3 3 2 3 2 2" xfId="26449"/>
    <cellStyle name="Normal 6 4 2 3 3 2 3 2 2 2" xfId="54463"/>
    <cellStyle name="Normal 6 4 2 3 3 2 3 2 3" xfId="40459"/>
    <cellStyle name="Normal 6 4 2 3 3 2 3 3" xfId="19446"/>
    <cellStyle name="Normal 6 4 2 3 3 2 3 3 2" xfId="47460"/>
    <cellStyle name="Normal 6 4 2 3 3 2 3 4" xfId="33456"/>
    <cellStyle name="Normal 6 4 2 3 3 2 4" xfId="8944"/>
    <cellStyle name="Normal 6 4 2 3 3 2 4 2" xfId="22948"/>
    <cellStyle name="Normal 6 4 2 3 3 2 4 2 2" xfId="50962"/>
    <cellStyle name="Normal 6 4 2 3 3 2 4 3" xfId="36958"/>
    <cellStyle name="Normal 6 4 2 3 3 2 5" xfId="15945"/>
    <cellStyle name="Normal 6 4 2 3 3 2 5 2" xfId="43959"/>
    <cellStyle name="Normal 6 4 2 3 3 2 6" xfId="29955"/>
    <cellStyle name="Normal 6 4 2 3 3 3" xfId="2811"/>
    <cellStyle name="Normal 6 4 2 3 3 3 2" xfId="6315"/>
    <cellStyle name="Normal 6 4 2 3 3 3 2 2" xfId="13322"/>
    <cellStyle name="Normal 6 4 2 3 3 3 2 2 2" xfId="27326"/>
    <cellStyle name="Normal 6 4 2 3 3 3 2 2 2 2" xfId="55340"/>
    <cellStyle name="Normal 6 4 2 3 3 3 2 2 3" xfId="41336"/>
    <cellStyle name="Normal 6 4 2 3 3 3 2 3" xfId="20323"/>
    <cellStyle name="Normal 6 4 2 3 3 3 2 3 2" xfId="48337"/>
    <cellStyle name="Normal 6 4 2 3 3 3 2 4" xfId="34333"/>
    <cellStyle name="Normal 6 4 2 3 3 3 3" xfId="9821"/>
    <cellStyle name="Normal 6 4 2 3 3 3 3 2" xfId="23825"/>
    <cellStyle name="Normal 6 4 2 3 3 3 3 2 2" xfId="51839"/>
    <cellStyle name="Normal 6 4 2 3 3 3 3 3" xfId="37835"/>
    <cellStyle name="Normal 6 4 2 3 3 3 4" xfId="16822"/>
    <cellStyle name="Normal 6 4 2 3 3 3 4 2" xfId="44836"/>
    <cellStyle name="Normal 6 4 2 3 3 3 5" xfId="30832"/>
    <cellStyle name="Normal 6 4 2 3 3 4" xfId="4563"/>
    <cellStyle name="Normal 6 4 2 3 3 4 2" xfId="11570"/>
    <cellStyle name="Normal 6 4 2 3 3 4 2 2" xfId="25574"/>
    <cellStyle name="Normal 6 4 2 3 3 4 2 2 2" xfId="53588"/>
    <cellStyle name="Normal 6 4 2 3 3 4 2 3" xfId="39584"/>
    <cellStyle name="Normal 6 4 2 3 3 4 3" xfId="18571"/>
    <cellStyle name="Normal 6 4 2 3 3 4 3 2" xfId="46585"/>
    <cellStyle name="Normal 6 4 2 3 3 4 4" xfId="32581"/>
    <cellStyle name="Normal 6 4 2 3 3 5" xfId="8069"/>
    <cellStyle name="Normal 6 4 2 3 3 5 2" xfId="22073"/>
    <cellStyle name="Normal 6 4 2 3 3 5 2 2" xfId="50087"/>
    <cellStyle name="Normal 6 4 2 3 3 5 3" xfId="36083"/>
    <cellStyle name="Normal 6 4 2 3 3 6" xfId="15070"/>
    <cellStyle name="Normal 6 4 2 3 3 6 2" xfId="43084"/>
    <cellStyle name="Normal 6 4 2 3 3 7" xfId="29080"/>
    <cellStyle name="Normal 6 4 2 3 4" xfId="1336"/>
    <cellStyle name="Normal 6 4 2 3 4 2" xfId="3104"/>
    <cellStyle name="Normal 6 4 2 3 4 2 2" xfId="6608"/>
    <cellStyle name="Normal 6 4 2 3 4 2 2 2" xfId="13615"/>
    <cellStyle name="Normal 6 4 2 3 4 2 2 2 2" xfId="27619"/>
    <cellStyle name="Normal 6 4 2 3 4 2 2 2 2 2" xfId="55633"/>
    <cellStyle name="Normal 6 4 2 3 4 2 2 2 3" xfId="41629"/>
    <cellStyle name="Normal 6 4 2 3 4 2 2 3" xfId="20616"/>
    <cellStyle name="Normal 6 4 2 3 4 2 2 3 2" xfId="48630"/>
    <cellStyle name="Normal 6 4 2 3 4 2 2 4" xfId="34626"/>
    <cellStyle name="Normal 6 4 2 3 4 2 3" xfId="10114"/>
    <cellStyle name="Normal 6 4 2 3 4 2 3 2" xfId="24118"/>
    <cellStyle name="Normal 6 4 2 3 4 2 3 2 2" xfId="52132"/>
    <cellStyle name="Normal 6 4 2 3 4 2 3 3" xfId="38128"/>
    <cellStyle name="Normal 6 4 2 3 4 2 4" xfId="17115"/>
    <cellStyle name="Normal 6 4 2 3 4 2 4 2" xfId="45129"/>
    <cellStyle name="Normal 6 4 2 3 4 2 5" xfId="31125"/>
    <cellStyle name="Normal 6 4 2 3 4 3" xfId="4856"/>
    <cellStyle name="Normal 6 4 2 3 4 3 2" xfId="11863"/>
    <cellStyle name="Normal 6 4 2 3 4 3 2 2" xfId="25867"/>
    <cellStyle name="Normal 6 4 2 3 4 3 2 2 2" xfId="53881"/>
    <cellStyle name="Normal 6 4 2 3 4 3 2 3" xfId="39877"/>
    <cellStyle name="Normal 6 4 2 3 4 3 3" xfId="18864"/>
    <cellStyle name="Normal 6 4 2 3 4 3 3 2" xfId="46878"/>
    <cellStyle name="Normal 6 4 2 3 4 3 4" xfId="32874"/>
    <cellStyle name="Normal 6 4 2 3 4 4" xfId="8362"/>
    <cellStyle name="Normal 6 4 2 3 4 4 2" xfId="22366"/>
    <cellStyle name="Normal 6 4 2 3 4 4 2 2" xfId="50380"/>
    <cellStyle name="Normal 6 4 2 3 4 4 3" xfId="36376"/>
    <cellStyle name="Normal 6 4 2 3 4 5" xfId="15363"/>
    <cellStyle name="Normal 6 4 2 3 4 5 2" xfId="43377"/>
    <cellStyle name="Normal 6 4 2 3 4 6" xfId="29373"/>
    <cellStyle name="Normal 6 4 2 3 5" xfId="2229"/>
    <cellStyle name="Normal 6 4 2 3 5 2" xfId="5733"/>
    <cellStyle name="Normal 6 4 2 3 5 2 2" xfId="12740"/>
    <cellStyle name="Normal 6 4 2 3 5 2 2 2" xfId="26744"/>
    <cellStyle name="Normal 6 4 2 3 5 2 2 2 2" xfId="54758"/>
    <cellStyle name="Normal 6 4 2 3 5 2 2 3" xfId="40754"/>
    <cellStyle name="Normal 6 4 2 3 5 2 3" xfId="19741"/>
    <cellStyle name="Normal 6 4 2 3 5 2 3 2" xfId="47755"/>
    <cellStyle name="Normal 6 4 2 3 5 2 4" xfId="33751"/>
    <cellStyle name="Normal 6 4 2 3 5 3" xfId="9239"/>
    <cellStyle name="Normal 6 4 2 3 5 3 2" xfId="23243"/>
    <cellStyle name="Normal 6 4 2 3 5 3 2 2" xfId="51257"/>
    <cellStyle name="Normal 6 4 2 3 5 3 3" xfId="37253"/>
    <cellStyle name="Normal 6 4 2 3 5 4" xfId="16240"/>
    <cellStyle name="Normal 6 4 2 3 5 4 2" xfId="44254"/>
    <cellStyle name="Normal 6 4 2 3 5 5" xfId="30250"/>
    <cellStyle name="Normal 6 4 2 3 6" xfId="3981"/>
    <cellStyle name="Normal 6 4 2 3 6 2" xfId="10988"/>
    <cellStyle name="Normal 6 4 2 3 6 2 2" xfId="24992"/>
    <cellStyle name="Normal 6 4 2 3 6 2 2 2" xfId="53006"/>
    <cellStyle name="Normal 6 4 2 3 6 2 3" xfId="39002"/>
    <cellStyle name="Normal 6 4 2 3 6 3" xfId="17989"/>
    <cellStyle name="Normal 6 4 2 3 6 3 2" xfId="46003"/>
    <cellStyle name="Normal 6 4 2 3 6 4" xfId="31999"/>
    <cellStyle name="Normal 6 4 2 3 7" xfId="7487"/>
    <cellStyle name="Normal 6 4 2 3 7 2" xfId="21491"/>
    <cellStyle name="Normal 6 4 2 3 7 2 2" xfId="49505"/>
    <cellStyle name="Normal 6 4 2 3 7 3" xfId="35501"/>
    <cellStyle name="Normal 6 4 2 3 8" xfId="14488"/>
    <cellStyle name="Normal 6 4 2 3 8 2" xfId="42502"/>
    <cellStyle name="Normal 6 4 2 3 9" xfId="28498"/>
    <cellStyle name="Normal 6 4 2 4" xfId="555"/>
    <cellStyle name="Normal 6 4 2 4 2" xfId="1433"/>
    <cellStyle name="Normal 6 4 2 4 2 2" xfId="3201"/>
    <cellStyle name="Normal 6 4 2 4 2 2 2" xfId="6705"/>
    <cellStyle name="Normal 6 4 2 4 2 2 2 2" xfId="13712"/>
    <cellStyle name="Normal 6 4 2 4 2 2 2 2 2" xfId="27716"/>
    <cellStyle name="Normal 6 4 2 4 2 2 2 2 2 2" xfId="55730"/>
    <cellStyle name="Normal 6 4 2 4 2 2 2 2 3" xfId="41726"/>
    <cellStyle name="Normal 6 4 2 4 2 2 2 3" xfId="20713"/>
    <cellStyle name="Normal 6 4 2 4 2 2 2 3 2" xfId="48727"/>
    <cellStyle name="Normal 6 4 2 4 2 2 2 4" xfId="34723"/>
    <cellStyle name="Normal 6 4 2 4 2 2 3" xfId="10211"/>
    <cellStyle name="Normal 6 4 2 4 2 2 3 2" xfId="24215"/>
    <cellStyle name="Normal 6 4 2 4 2 2 3 2 2" xfId="52229"/>
    <cellStyle name="Normal 6 4 2 4 2 2 3 3" xfId="38225"/>
    <cellStyle name="Normal 6 4 2 4 2 2 4" xfId="17212"/>
    <cellStyle name="Normal 6 4 2 4 2 2 4 2" xfId="45226"/>
    <cellStyle name="Normal 6 4 2 4 2 2 5" xfId="31222"/>
    <cellStyle name="Normal 6 4 2 4 2 3" xfId="4953"/>
    <cellStyle name="Normal 6 4 2 4 2 3 2" xfId="11960"/>
    <cellStyle name="Normal 6 4 2 4 2 3 2 2" xfId="25964"/>
    <cellStyle name="Normal 6 4 2 4 2 3 2 2 2" xfId="53978"/>
    <cellStyle name="Normal 6 4 2 4 2 3 2 3" xfId="39974"/>
    <cellStyle name="Normal 6 4 2 4 2 3 3" xfId="18961"/>
    <cellStyle name="Normal 6 4 2 4 2 3 3 2" xfId="46975"/>
    <cellStyle name="Normal 6 4 2 4 2 3 4" xfId="32971"/>
    <cellStyle name="Normal 6 4 2 4 2 4" xfId="8459"/>
    <cellStyle name="Normal 6 4 2 4 2 4 2" xfId="22463"/>
    <cellStyle name="Normal 6 4 2 4 2 4 2 2" xfId="50477"/>
    <cellStyle name="Normal 6 4 2 4 2 4 3" xfId="36473"/>
    <cellStyle name="Normal 6 4 2 4 2 5" xfId="15460"/>
    <cellStyle name="Normal 6 4 2 4 2 5 2" xfId="43474"/>
    <cellStyle name="Normal 6 4 2 4 2 6" xfId="29470"/>
    <cellStyle name="Normal 6 4 2 4 3" xfId="2326"/>
    <cellStyle name="Normal 6 4 2 4 3 2" xfId="5830"/>
    <cellStyle name="Normal 6 4 2 4 3 2 2" xfId="12837"/>
    <cellStyle name="Normal 6 4 2 4 3 2 2 2" xfId="26841"/>
    <cellStyle name="Normal 6 4 2 4 3 2 2 2 2" xfId="54855"/>
    <cellStyle name="Normal 6 4 2 4 3 2 2 3" xfId="40851"/>
    <cellStyle name="Normal 6 4 2 4 3 2 3" xfId="19838"/>
    <cellStyle name="Normal 6 4 2 4 3 2 3 2" xfId="47852"/>
    <cellStyle name="Normal 6 4 2 4 3 2 4" xfId="33848"/>
    <cellStyle name="Normal 6 4 2 4 3 3" xfId="9336"/>
    <cellStyle name="Normal 6 4 2 4 3 3 2" xfId="23340"/>
    <cellStyle name="Normal 6 4 2 4 3 3 2 2" xfId="51354"/>
    <cellStyle name="Normal 6 4 2 4 3 3 3" xfId="37350"/>
    <cellStyle name="Normal 6 4 2 4 3 4" xfId="16337"/>
    <cellStyle name="Normal 6 4 2 4 3 4 2" xfId="44351"/>
    <cellStyle name="Normal 6 4 2 4 3 5" xfId="30347"/>
    <cellStyle name="Normal 6 4 2 4 4" xfId="4078"/>
    <cellStyle name="Normal 6 4 2 4 4 2" xfId="11085"/>
    <cellStyle name="Normal 6 4 2 4 4 2 2" xfId="25089"/>
    <cellStyle name="Normal 6 4 2 4 4 2 2 2" xfId="53103"/>
    <cellStyle name="Normal 6 4 2 4 4 2 3" xfId="39099"/>
    <cellStyle name="Normal 6 4 2 4 4 3" xfId="18086"/>
    <cellStyle name="Normal 6 4 2 4 4 3 2" xfId="46100"/>
    <cellStyle name="Normal 6 4 2 4 4 4" xfId="32096"/>
    <cellStyle name="Normal 6 4 2 4 5" xfId="7584"/>
    <cellStyle name="Normal 6 4 2 4 5 2" xfId="21588"/>
    <cellStyle name="Normal 6 4 2 4 5 2 2" xfId="49602"/>
    <cellStyle name="Normal 6 4 2 4 5 3" xfId="35598"/>
    <cellStyle name="Normal 6 4 2 4 6" xfId="14585"/>
    <cellStyle name="Normal 6 4 2 4 6 2" xfId="42599"/>
    <cellStyle name="Normal 6 4 2 4 7" xfId="28595"/>
    <cellStyle name="Normal 6 4 2 5" xfId="846"/>
    <cellStyle name="Normal 6 4 2 5 2" xfId="1724"/>
    <cellStyle name="Normal 6 4 2 5 2 2" xfId="3492"/>
    <cellStyle name="Normal 6 4 2 5 2 2 2" xfId="6996"/>
    <cellStyle name="Normal 6 4 2 5 2 2 2 2" xfId="14003"/>
    <cellStyle name="Normal 6 4 2 5 2 2 2 2 2" xfId="28007"/>
    <cellStyle name="Normal 6 4 2 5 2 2 2 2 2 2" xfId="56021"/>
    <cellStyle name="Normal 6 4 2 5 2 2 2 2 3" xfId="42017"/>
    <cellStyle name="Normal 6 4 2 5 2 2 2 3" xfId="21004"/>
    <cellStyle name="Normal 6 4 2 5 2 2 2 3 2" xfId="49018"/>
    <cellStyle name="Normal 6 4 2 5 2 2 2 4" xfId="35014"/>
    <cellStyle name="Normal 6 4 2 5 2 2 3" xfId="10502"/>
    <cellStyle name="Normal 6 4 2 5 2 2 3 2" xfId="24506"/>
    <cellStyle name="Normal 6 4 2 5 2 2 3 2 2" xfId="52520"/>
    <cellStyle name="Normal 6 4 2 5 2 2 3 3" xfId="38516"/>
    <cellStyle name="Normal 6 4 2 5 2 2 4" xfId="17503"/>
    <cellStyle name="Normal 6 4 2 5 2 2 4 2" xfId="45517"/>
    <cellStyle name="Normal 6 4 2 5 2 2 5" xfId="31513"/>
    <cellStyle name="Normal 6 4 2 5 2 3" xfId="5244"/>
    <cellStyle name="Normal 6 4 2 5 2 3 2" xfId="12251"/>
    <cellStyle name="Normal 6 4 2 5 2 3 2 2" xfId="26255"/>
    <cellStyle name="Normal 6 4 2 5 2 3 2 2 2" xfId="54269"/>
    <cellStyle name="Normal 6 4 2 5 2 3 2 3" xfId="40265"/>
    <cellStyle name="Normal 6 4 2 5 2 3 3" xfId="19252"/>
    <cellStyle name="Normal 6 4 2 5 2 3 3 2" xfId="47266"/>
    <cellStyle name="Normal 6 4 2 5 2 3 4" xfId="33262"/>
    <cellStyle name="Normal 6 4 2 5 2 4" xfId="8750"/>
    <cellStyle name="Normal 6 4 2 5 2 4 2" xfId="22754"/>
    <cellStyle name="Normal 6 4 2 5 2 4 2 2" xfId="50768"/>
    <cellStyle name="Normal 6 4 2 5 2 4 3" xfId="36764"/>
    <cellStyle name="Normal 6 4 2 5 2 5" xfId="15751"/>
    <cellStyle name="Normal 6 4 2 5 2 5 2" xfId="43765"/>
    <cellStyle name="Normal 6 4 2 5 2 6" xfId="29761"/>
    <cellStyle name="Normal 6 4 2 5 3" xfId="2617"/>
    <cellStyle name="Normal 6 4 2 5 3 2" xfId="6121"/>
    <cellStyle name="Normal 6 4 2 5 3 2 2" xfId="13128"/>
    <cellStyle name="Normal 6 4 2 5 3 2 2 2" xfId="27132"/>
    <cellStyle name="Normal 6 4 2 5 3 2 2 2 2" xfId="55146"/>
    <cellStyle name="Normal 6 4 2 5 3 2 2 3" xfId="41142"/>
    <cellStyle name="Normal 6 4 2 5 3 2 3" xfId="20129"/>
    <cellStyle name="Normal 6 4 2 5 3 2 3 2" xfId="48143"/>
    <cellStyle name="Normal 6 4 2 5 3 2 4" xfId="34139"/>
    <cellStyle name="Normal 6 4 2 5 3 3" xfId="9627"/>
    <cellStyle name="Normal 6 4 2 5 3 3 2" xfId="23631"/>
    <cellStyle name="Normal 6 4 2 5 3 3 2 2" xfId="51645"/>
    <cellStyle name="Normal 6 4 2 5 3 3 3" xfId="37641"/>
    <cellStyle name="Normal 6 4 2 5 3 4" xfId="16628"/>
    <cellStyle name="Normal 6 4 2 5 3 4 2" xfId="44642"/>
    <cellStyle name="Normal 6 4 2 5 3 5" xfId="30638"/>
    <cellStyle name="Normal 6 4 2 5 4" xfId="4369"/>
    <cellStyle name="Normal 6 4 2 5 4 2" xfId="11376"/>
    <cellStyle name="Normal 6 4 2 5 4 2 2" xfId="25380"/>
    <cellStyle name="Normal 6 4 2 5 4 2 2 2" xfId="53394"/>
    <cellStyle name="Normal 6 4 2 5 4 2 3" xfId="39390"/>
    <cellStyle name="Normal 6 4 2 5 4 3" xfId="18377"/>
    <cellStyle name="Normal 6 4 2 5 4 3 2" xfId="46391"/>
    <cellStyle name="Normal 6 4 2 5 4 4" xfId="32387"/>
    <cellStyle name="Normal 6 4 2 5 5" xfId="7875"/>
    <cellStyle name="Normal 6 4 2 5 5 2" xfId="21879"/>
    <cellStyle name="Normal 6 4 2 5 5 2 2" xfId="49893"/>
    <cellStyle name="Normal 6 4 2 5 5 3" xfId="35889"/>
    <cellStyle name="Normal 6 4 2 5 6" xfId="14876"/>
    <cellStyle name="Normal 6 4 2 5 6 2" xfId="42890"/>
    <cellStyle name="Normal 6 4 2 5 7" xfId="28886"/>
    <cellStyle name="Normal 6 4 2 6" xfId="1142"/>
    <cellStyle name="Normal 6 4 2 6 2" xfId="2910"/>
    <cellStyle name="Normal 6 4 2 6 2 2" xfId="6414"/>
    <cellStyle name="Normal 6 4 2 6 2 2 2" xfId="13421"/>
    <cellStyle name="Normal 6 4 2 6 2 2 2 2" xfId="27425"/>
    <cellStyle name="Normal 6 4 2 6 2 2 2 2 2" xfId="55439"/>
    <cellStyle name="Normal 6 4 2 6 2 2 2 3" xfId="41435"/>
    <cellStyle name="Normal 6 4 2 6 2 2 3" xfId="20422"/>
    <cellStyle name="Normal 6 4 2 6 2 2 3 2" xfId="48436"/>
    <cellStyle name="Normal 6 4 2 6 2 2 4" xfId="34432"/>
    <cellStyle name="Normal 6 4 2 6 2 3" xfId="9920"/>
    <cellStyle name="Normal 6 4 2 6 2 3 2" xfId="23924"/>
    <cellStyle name="Normal 6 4 2 6 2 3 2 2" xfId="51938"/>
    <cellStyle name="Normal 6 4 2 6 2 3 3" xfId="37934"/>
    <cellStyle name="Normal 6 4 2 6 2 4" xfId="16921"/>
    <cellStyle name="Normal 6 4 2 6 2 4 2" xfId="44935"/>
    <cellStyle name="Normal 6 4 2 6 2 5" xfId="30931"/>
    <cellStyle name="Normal 6 4 2 6 3" xfId="4662"/>
    <cellStyle name="Normal 6 4 2 6 3 2" xfId="11669"/>
    <cellStyle name="Normal 6 4 2 6 3 2 2" xfId="25673"/>
    <cellStyle name="Normal 6 4 2 6 3 2 2 2" xfId="53687"/>
    <cellStyle name="Normal 6 4 2 6 3 2 3" xfId="39683"/>
    <cellStyle name="Normal 6 4 2 6 3 3" xfId="18670"/>
    <cellStyle name="Normal 6 4 2 6 3 3 2" xfId="46684"/>
    <cellStyle name="Normal 6 4 2 6 3 4" xfId="32680"/>
    <cellStyle name="Normal 6 4 2 6 4" xfId="8168"/>
    <cellStyle name="Normal 6 4 2 6 4 2" xfId="22172"/>
    <cellStyle name="Normal 6 4 2 6 4 2 2" xfId="50186"/>
    <cellStyle name="Normal 6 4 2 6 4 3" xfId="36182"/>
    <cellStyle name="Normal 6 4 2 6 5" xfId="15169"/>
    <cellStyle name="Normal 6 4 2 6 5 2" xfId="43183"/>
    <cellStyle name="Normal 6 4 2 6 6" xfId="29179"/>
    <cellStyle name="Normal 6 4 2 7" xfId="2031"/>
    <cellStyle name="Normal 6 4 2 7 2" xfId="5539"/>
    <cellStyle name="Normal 6 4 2 7 2 2" xfId="12546"/>
    <cellStyle name="Normal 6 4 2 7 2 2 2" xfId="26550"/>
    <cellStyle name="Normal 6 4 2 7 2 2 2 2" xfId="54564"/>
    <cellStyle name="Normal 6 4 2 7 2 2 3" xfId="40560"/>
    <cellStyle name="Normal 6 4 2 7 2 3" xfId="19547"/>
    <cellStyle name="Normal 6 4 2 7 2 3 2" xfId="47561"/>
    <cellStyle name="Normal 6 4 2 7 2 4" xfId="33557"/>
    <cellStyle name="Normal 6 4 2 7 3" xfId="9045"/>
    <cellStyle name="Normal 6 4 2 7 3 2" xfId="23049"/>
    <cellStyle name="Normal 6 4 2 7 3 2 2" xfId="51063"/>
    <cellStyle name="Normal 6 4 2 7 3 3" xfId="37059"/>
    <cellStyle name="Normal 6 4 2 7 4" xfId="16046"/>
    <cellStyle name="Normal 6 4 2 7 4 2" xfId="44060"/>
    <cellStyle name="Normal 6 4 2 7 5" xfId="30056"/>
    <cellStyle name="Normal 6 4 2 8" xfId="3787"/>
    <cellStyle name="Normal 6 4 2 8 2" xfId="10794"/>
    <cellStyle name="Normal 6 4 2 8 2 2" xfId="24798"/>
    <cellStyle name="Normal 6 4 2 8 2 2 2" xfId="52812"/>
    <cellStyle name="Normal 6 4 2 8 2 3" xfId="38808"/>
    <cellStyle name="Normal 6 4 2 8 3" xfId="17795"/>
    <cellStyle name="Normal 6 4 2 8 3 2" xfId="45809"/>
    <cellStyle name="Normal 6 4 2 8 4" xfId="31805"/>
    <cellStyle name="Normal 6 4 2 9" xfId="7293"/>
    <cellStyle name="Normal 6 4 2 9 2" xfId="21297"/>
    <cellStyle name="Normal 6 4 2 9 2 2" xfId="49311"/>
    <cellStyle name="Normal 6 4 2 9 3" xfId="35307"/>
    <cellStyle name="Normal 6 4 3" xfId="310"/>
    <cellStyle name="Normal 6 4 3 2" xfId="603"/>
    <cellStyle name="Normal 6 4 3 2 2" xfId="1481"/>
    <cellStyle name="Normal 6 4 3 2 2 2" xfId="3249"/>
    <cellStyle name="Normal 6 4 3 2 2 2 2" xfId="6753"/>
    <cellStyle name="Normal 6 4 3 2 2 2 2 2" xfId="13760"/>
    <cellStyle name="Normal 6 4 3 2 2 2 2 2 2" xfId="27764"/>
    <cellStyle name="Normal 6 4 3 2 2 2 2 2 2 2" xfId="55778"/>
    <cellStyle name="Normal 6 4 3 2 2 2 2 2 3" xfId="41774"/>
    <cellStyle name="Normal 6 4 3 2 2 2 2 3" xfId="20761"/>
    <cellStyle name="Normal 6 4 3 2 2 2 2 3 2" xfId="48775"/>
    <cellStyle name="Normal 6 4 3 2 2 2 2 4" xfId="34771"/>
    <cellStyle name="Normal 6 4 3 2 2 2 3" xfId="10259"/>
    <cellStyle name="Normal 6 4 3 2 2 2 3 2" xfId="24263"/>
    <cellStyle name="Normal 6 4 3 2 2 2 3 2 2" xfId="52277"/>
    <cellStyle name="Normal 6 4 3 2 2 2 3 3" xfId="38273"/>
    <cellStyle name="Normal 6 4 3 2 2 2 4" xfId="17260"/>
    <cellStyle name="Normal 6 4 3 2 2 2 4 2" xfId="45274"/>
    <cellStyle name="Normal 6 4 3 2 2 2 5" xfId="31270"/>
    <cellStyle name="Normal 6 4 3 2 2 3" xfId="5001"/>
    <cellStyle name="Normal 6 4 3 2 2 3 2" xfId="12008"/>
    <cellStyle name="Normal 6 4 3 2 2 3 2 2" xfId="26012"/>
    <cellStyle name="Normal 6 4 3 2 2 3 2 2 2" xfId="54026"/>
    <cellStyle name="Normal 6 4 3 2 2 3 2 3" xfId="40022"/>
    <cellStyle name="Normal 6 4 3 2 2 3 3" xfId="19009"/>
    <cellStyle name="Normal 6 4 3 2 2 3 3 2" xfId="47023"/>
    <cellStyle name="Normal 6 4 3 2 2 3 4" xfId="33019"/>
    <cellStyle name="Normal 6 4 3 2 2 4" xfId="8507"/>
    <cellStyle name="Normal 6 4 3 2 2 4 2" xfId="22511"/>
    <cellStyle name="Normal 6 4 3 2 2 4 2 2" xfId="50525"/>
    <cellStyle name="Normal 6 4 3 2 2 4 3" xfId="36521"/>
    <cellStyle name="Normal 6 4 3 2 2 5" xfId="15508"/>
    <cellStyle name="Normal 6 4 3 2 2 5 2" xfId="43522"/>
    <cellStyle name="Normal 6 4 3 2 2 6" xfId="29518"/>
    <cellStyle name="Normal 6 4 3 2 3" xfId="2374"/>
    <cellStyle name="Normal 6 4 3 2 3 2" xfId="5878"/>
    <cellStyle name="Normal 6 4 3 2 3 2 2" xfId="12885"/>
    <cellStyle name="Normal 6 4 3 2 3 2 2 2" xfId="26889"/>
    <cellStyle name="Normal 6 4 3 2 3 2 2 2 2" xfId="54903"/>
    <cellStyle name="Normal 6 4 3 2 3 2 2 3" xfId="40899"/>
    <cellStyle name="Normal 6 4 3 2 3 2 3" xfId="19886"/>
    <cellStyle name="Normal 6 4 3 2 3 2 3 2" xfId="47900"/>
    <cellStyle name="Normal 6 4 3 2 3 2 4" xfId="33896"/>
    <cellStyle name="Normal 6 4 3 2 3 3" xfId="9384"/>
    <cellStyle name="Normal 6 4 3 2 3 3 2" xfId="23388"/>
    <cellStyle name="Normal 6 4 3 2 3 3 2 2" xfId="51402"/>
    <cellStyle name="Normal 6 4 3 2 3 3 3" xfId="37398"/>
    <cellStyle name="Normal 6 4 3 2 3 4" xfId="16385"/>
    <cellStyle name="Normal 6 4 3 2 3 4 2" xfId="44399"/>
    <cellStyle name="Normal 6 4 3 2 3 5" xfId="30395"/>
    <cellStyle name="Normal 6 4 3 2 4" xfId="4126"/>
    <cellStyle name="Normal 6 4 3 2 4 2" xfId="11133"/>
    <cellStyle name="Normal 6 4 3 2 4 2 2" xfId="25137"/>
    <cellStyle name="Normal 6 4 3 2 4 2 2 2" xfId="53151"/>
    <cellStyle name="Normal 6 4 3 2 4 2 3" xfId="39147"/>
    <cellStyle name="Normal 6 4 3 2 4 3" xfId="18134"/>
    <cellStyle name="Normal 6 4 3 2 4 3 2" xfId="46148"/>
    <cellStyle name="Normal 6 4 3 2 4 4" xfId="32144"/>
    <cellStyle name="Normal 6 4 3 2 5" xfId="7632"/>
    <cellStyle name="Normal 6 4 3 2 5 2" xfId="21636"/>
    <cellStyle name="Normal 6 4 3 2 5 2 2" xfId="49650"/>
    <cellStyle name="Normal 6 4 3 2 5 3" xfId="35646"/>
    <cellStyle name="Normal 6 4 3 2 6" xfId="14633"/>
    <cellStyle name="Normal 6 4 3 2 6 2" xfId="42647"/>
    <cellStyle name="Normal 6 4 3 2 7" xfId="28643"/>
    <cellStyle name="Normal 6 4 3 3" xfId="894"/>
    <cellStyle name="Normal 6 4 3 3 2" xfId="1772"/>
    <cellStyle name="Normal 6 4 3 3 2 2" xfId="3540"/>
    <cellStyle name="Normal 6 4 3 3 2 2 2" xfId="7044"/>
    <cellStyle name="Normal 6 4 3 3 2 2 2 2" xfId="14051"/>
    <cellStyle name="Normal 6 4 3 3 2 2 2 2 2" xfId="28055"/>
    <cellStyle name="Normal 6 4 3 3 2 2 2 2 2 2" xfId="56069"/>
    <cellStyle name="Normal 6 4 3 3 2 2 2 2 3" xfId="42065"/>
    <cellStyle name="Normal 6 4 3 3 2 2 2 3" xfId="21052"/>
    <cellStyle name="Normal 6 4 3 3 2 2 2 3 2" xfId="49066"/>
    <cellStyle name="Normal 6 4 3 3 2 2 2 4" xfId="35062"/>
    <cellStyle name="Normal 6 4 3 3 2 2 3" xfId="10550"/>
    <cellStyle name="Normal 6 4 3 3 2 2 3 2" xfId="24554"/>
    <cellStyle name="Normal 6 4 3 3 2 2 3 2 2" xfId="52568"/>
    <cellStyle name="Normal 6 4 3 3 2 2 3 3" xfId="38564"/>
    <cellStyle name="Normal 6 4 3 3 2 2 4" xfId="17551"/>
    <cellStyle name="Normal 6 4 3 3 2 2 4 2" xfId="45565"/>
    <cellStyle name="Normal 6 4 3 3 2 2 5" xfId="31561"/>
    <cellStyle name="Normal 6 4 3 3 2 3" xfId="5292"/>
    <cellStyle name="Normal 6 4 3 3 2 3 2" xfId="12299"/>
    <cellStyle name="Normal 6 4 3 3 2 3 2 2" xfId="26303"/>
    <cellStyle name="Normal 6 4 3 3 2 3 2 2 2" xfId="54317"/>
    <cellStyle name="Normal 6 4 3 3 2 3 2 3" xfId="40313"/>
    <cellStyle name="Normal 6 4 3 3 2 3 3" xfId="19300"/>
    <cellStyle name="Normal 6 4 3 3 2 3 3 2" xfId="47314"/>
    <cellStyle name="Normal 6 4 3 3 2 3 4" xfId="33310"/>
    <cellStyle name="Normal 6 4 3 3 2 4" xfId="8798"/>
    <cellStyle name="Normal 6 4 3 3 2 4 2" xfId="22802"/>
    <cellStyle name="Normal 6 4 3 3 2 4 2 2" xfId="50816"/>
    <cellStyle name="Normal 6 4 3 3 2 4 3" xfId="36812"/>
    <cellStyle name="Normal 6 4 3 3 2 5" xfId="15799"/>
    <cellStyle name="Normal 6 4 3 3 2 5 2" xfId="43813"/>
    <cellStyle name="Normal 6 4 3 3 2 6" xfId="29809"/>
    <cellStyle name="Normal 6 4 3 3 3" xfId="2665"/>
    <cellStyle name="Normal 6 4 3 3 3 2" xfId="6169"/>
    <cellStyle name="Normal 6 4 3 3 3 2 2" xfId="13176"/>
    <cellStyle name="Normal 6 4 3 3 3 2 2 2" xfId="27180"/>
    <cellStyle name="Normal 6 4 3 3 3 2 2 2 2" xfId="55194"/>
    <cellStyle name="Normal 6 4 3 3 3 2 2 3" xfId="41190"/>
    <cellStyle name="Normal 6 4 3 3 3 2 3" xfId="20177"/>
    <cellStyle name="Normal 6 4 3 3 3 2 3 2" xfId="48191"/>
    <cellStyle name="Normal 6 4 3 3 3 2 4" xfId="34187"/>
    <cellStyle name="Normal 6 4 3 3 3 3" xfId="9675"/>
    <cellStyle name="Normal 6 4 3 3 3 3 2" xfId="23679"/>
    <cellStyle name="Normal 6 4 3 3 3 3 2 2" xfId="51693"/>
    <cellStyle name="Normal 6 4 3 3 3 3 3" xfId="37689"/>
    <cellStyle name="Normal 6 4 3 3 3 4" xfId="16676"/>
    <cellStyle name="Normal 6 4 3 3 3 4 2" xfId="44690"/>
    <cellStyle name="Normal 6 4 3 3 3 5" xfId="30686"/>
    <cellStyle name="Normal 6 4 3 3 4" xfId="4417"/>
    <cellStyle name="Normal 6 4 3 3 4 2" xfId="11424"/>
    <cellStyle name="Normal 6 4 3 3 4 2 2" xfId="25428"/>
    <cellStyle name="Normal 6 4 3 3 4 2 2 2" xfId="53442"/>
    <cellStyle name="Normal 6 4 3 3 4 2 3" xfId="39438"/>
    <cellStyle name="Normal 6 4 3 3 4 3" xfId="18425"/>
    <cellStyle name="Normal 6 4 3 3 4 3 2" xfId="46439"/>
    <cellStyle name="Normal 6 4 3 3 4 4" xfId="32435"/>
    <cellStyle name="Normal 6 4 3 3 5" xfId="7923"/>
    <cellStyle name="Normal 6 4 3 3 5 2" xfId="21927"/>
    <cellStyle name="Normal 6 4 3 3 5 2 2" xfId="49941"/>
    <cellStyle name="Normal 6 4 3 3 5 3" xfId="35937"/>
    <cellStyle name="Normal 6 4 3 3 6" xfId="14924"/>
    <cellStyle name="Normal 6 4 3 3 6 2" xfId="42938"/>
    <cellStyle name="Normal 6 4 3 3 7" xfId="28934"/>
    <cellStyle name="Normal 6 4 3 4" xfId="1190"/>
    <cellStyle name="Normal 6 4 3 4 2" xfId="2958"/>
    <cellStyle name="Normal 6 4 3 4 2 2" xfId="6462"/>
    <cellStyle name="Normal 6 4 3 4 2 2 2" xfId="13469"/>
    <cellStyle name="Normal 6 4 3 4 2 2 2 2" xfId="27473"/>
    <cellStyle name="Normal 6 4 3 4 2 2 2 2 2" xfId="55487"/>
    <cellStyle name="Normal 6 4 3 4 2 2 2 3" xfId="41483"/>
    <cellStyle name="Normal 6 4 3 4 2 2 3" xfId="20470"/>
    <cellStyle name="Normal 6 4 3 4 2 2 3 2" xfId="48484"/>
    <cellStyle name="Normal 6 4 3 4 2 2 4" xfId="34480"/>
    <cellStyle name="Normal 6 4 3 4 2 3" xfId="9968"/>
    <cellStyle name="Normal 6 4 3 4 2 3 2" xfId="23972"/>
    <cellStyle name="Normal 6 4 3 4 2 3 2 2" xfId="51986"/>
    <cellStyle name="Normal 6 4 3 4 2 3 3" xfId="37982"/>
    <cellStyle name="Normal 6 4 3 4 2 4" xfId="16969"/>
    <cellStyle name="Normal 6 4 3 4 2 4 2" xfId="44983"/>
    <cellStyle name="Normal 6 4 3 4 2 5" xfId="30979"/>
    <cellStyle name="Normal 6 4 3 4 3" xfId="4710"/>
    <cellStyle name="Normal 6 4 3 4 3 2" xfId="11717"/>
    <cellStyle name="Normal 6 4 3 4 3 2 2" xfId="25721"/>
    <cellStyle name="Normal 6 4 3 4 3 2 2 2" xfId="53735"/>
    <cellStyle name="Normal 6 4 3 4 3 2 3" xfId="39731"/>
    <cellStyle name="Normal 6 4 3 4 3 3" xfId="18718"/>
    <cellStyle name="Normal 6 4 3 4 3 3 2" xfId="46732"/>
    <cellStyle name="Normal 6 4 3 4 3 4" xfId="32728"/>
    <cellStyle name="Normal 6 4 3 4 4" xfId="8216"/>
    <cellStyle name="Normal 6 4 3 4 4 2" xfId="22220"/>
    <cellStyle name="Normal 6 4 3 4 4 2 2" xfId="50234"/>
    <cellStyle name="Normal 6 4 3 4 4 3" xfId="36230"/>
    <cellStyle name="Normal 6 4 3 4 5" xfId="15217"/>
    <cellStyle name="Normal 6 4 3 4 5 2" xfId="43231"/>
    <cellStyle name="Normal 6 4 3 4 6" xfId="29227"/>
    <cellStyle name="Normal 6 4 3 5" xfId="2083"/>
    <cellStyle name="Normal 6 4 3 5 2" xfId="5587"/>
    <cellStyle name="Normal 6 4 3 5 2 2" xfId="12594"/>
    <cellStyle name="Normal 6 4 3 5 2 2 2" xfId="26598"/>
    <cellStyle name="Normal 6 4 3 5 2 2 2 2" xfId="54612"/>
    <cellStyle name="Normal 6 4 3 5 2 2 3" xfId="40608"/>
    <cellStyle name="Normal 6 4 3 5 2 3" xfId="19595"/>
    <cellStyle name="Normal 6 4 3 5 2 3 2" xfId="47609"/>
    <cellStyle name="Normal 6 4 3 5 2 4" xfId="33605"/>
    <cellStyle name="Normal 6 4 3 5 3" xfId="9093"/>
    <cellStyle name="Normal 6 4 3 5 3 2" xfId="23097"/>
    <cellStyle name="Normal 6 4 3 5 3 2 2" xfId="51111"/>
    <cellStyle name="Normal 6 4 3 5 3 3" xfId="37107"/>
    <cellStyle name="Normal 6 4 3 5 4" xfId="16094"/>
    <cellStyle name="Normal 6 4 3 5 4 2" xfId="44108"/>
    <cellStyle name="Normal 6 4 3 5 5" xfId="30104"/>
    <cellStyle name="Normal 6 4 3 6" xfId="3835"/>
    <cellStyle name="Normal 6 4 3 6 2" xfId="10842"/>
    <cellStyle name="Normal 6 4 3 6 2 2" xfId="24846"/>
    <cellStyle name="Normal 6 4 3 6 2 2 2" xfId="52860"/>
    <cellStyle name="Normal 6 4 3 6 2 3" xfId="38856"/>
    <cellStyle name="Normal 6 4 3 6 3" xfId="17843"/>
    <cellStyle name="Normal 6 4 3 6 3 2" xfId="45857"/>
    <cellStyle name="Normal 6 4 3 6 4" xfId="31853"/>
    <cellStyle name="Normal 6 4 3 7" xfId="7341"/>
    <cellStyle name="Normal 6 4 3 7 2" xfId="21345"/>
    <cellStyle name="Normal 6 4 3 7 2 2" xfId="49359"/>
    <cellStyle name="Normal 6 4 3 7 3" xfId="35355"/>
    <cellStyle name="Normal 6 4 3 8" xfId="14342"/>
    <cellStyle name="Normal 6 4 3 8 2" xfId="42356"/>
    <cellStyle name="Normal 6 4 3 9" xfId="28352"/>
    <cellStyle name="Normal 6 4 4" xfId="409"/>
    <cellStyle name="Normal 6 4 4 2" xfId="700"/>
    <cellStyle name="Normal 6 4 4 2 2" xfId="1578"/>
    <cellStyle name="Normal 6 4 4 2 2 2" xfId="3346"/>
    <cellStyle name="Normal 6 4 4 2 2 2 2" xfId="6850"/>
    <cellStyle name="Normal 6 4 4 2 2 2 2 2" xfId="13857"/>
    <cellStyle name="Normal 6 4 4 2 2 2 2 2 2" xfId="27861"/>
    <cellStyle name="Normal 6 4 4 2 2 2 2 2 2 2" xfId="55875"/>
    <cellStyle name="Normal 6 4 4 2 2 2 2 2 3" xfId="41871"/>
    <cellStyle name="Normal 6 4 4 2 2 2 2 3" xfId="20858"/>
    <cellStyle name="Normal 6 4 4 2 2 2 2 3 2" xfId="48872"/>
    <cellStyle name="Normal 6 4 4 2 2 2 2 4" xfId="34868"/>
    <cellStyle name="Normal 6 4 4 2 2 2 3" xfId="10356"/>
    <cellStyle name="Normal 6 4 4 2 2 2 3 2" xfId="24360"/>
    <cellStyle name="Normal 6 4 4 2 2 2 3 2 2" xfId="52374"/>
    <cellStyle name="Normal 6 4 4 2 2 2 3 3" xfId="38370"/>
    <cellStyle name="Normal 6 4 4 2 2 2 4" xfId="17357"/>
    <cellStyle name="Normal 6 4 4 2 2 2 4 2" xfId="45371"/>
    <cellStyle name="Normal 6 4 4 2 2 2 5" xfId="31367"/>
    <cellStyle name="Normal 6 4 4 2 2 3" xfId="5098"/>
    <cellStyle name="Normal 6 4 4 2 2 3 2" xfId="12105"/>
    <cellStyle name="Normal 6 4 4 2 2 3 2 2" xfId="26109"/>
    <cellStyle name="Normal 6 4 4 2 2 3 2 2 2" xfId="54123"/>
    <cellStyle name="Normal 6 4 4 2 2 3 2 3" xfId="40119"/>
    <cellStyle name="Normal 6 4 4 2 2 3 3" xfId="19106"/>
    <cellStyle name="Normal 6 4 4 2 2 3 3 2" xfId="47120"/>
    <cellStyle name="Normal 6 4 4 2 2 3 4" xfId="33116"/>
    <cellStyle name="Normal 6 4 4 2 2 4" xfId="8604"/>
    <cellStyle name="Normal 6 4 4 2 2 4 2" xfId="22608"/>
    <cellStyle name="Normal 6 4 4 2 2 4 2 2" xfId="50622"/>
    <cellStyle name="Normal 6 4 4 2 2 4 3" xfId="36618"/>
    <cellStyle name="Normal 6 4 4 2 2 5" xfId="15605"/>
    <cellStyle name="Normal 6 4 4 2 2 5 2" xfId="43619"/>
    <cellStyle name="Normal 6 4 4 2 2 6" xfId="29615"/>
    <cellStyle name="Normal 6 4 4 2 3" xfId="2471"/>
    <cellStyle name="Normal 6 4 4 2 3 2" xfId="5975"/>
    <cellStyle name="Normal 6 4 4 2 3 2 2" xfId="12982"/>
    <cellStyle name="Normal 6 4 4 2 3 2 2 2" xfId="26986"/>
    <cellStyle name="Normal 6 4 4 2 3 2 2 2 2" xfId="55000"/>
    <cellStyle name="Normal 6 4 4 2 3 2 2 3" xfId="40996"/>
    <cellStyle name="Normal 6 4 4 2 3 2 3" xfId="19983"/>
    <cellStyle name="Normal 6 4 4 2 3 2 3 2" xfId="47997"/>
    <cellStyle name="Normal 6 4 4 2 3 2 4" xfId="33993"/>
    <cellStyle name="Normal 6 4 4 2 3 3" xfId="9481"/>
    <cellStyle name="Normal 6 4 4 2 3 3 2" xfId="23485"/>
    <cellStyle name="Normal 6 4 4 2 3 3 2 2" xfId="51499"/>
    <cellStyle name="Normal 6 4 4 2 3 3 3" xfId="37495"/>
    <cellStyle name="Normal 6 4 4 2 3 4" xfId="16482"/>
    <cellStyle name="Normal 6 4 4 2 3 4 2" xfId="44496"/>
    <cellStyle name="Normal 6 4 4 2 3 5" xfId="30492"/>
    <cellStyle name="Normal 6 4 4 2 4" xfId="4223"/>
    <cellStyle name="Normal 6 4 4 2 4 2" xfId="11230"/>
    <cellStyle name="Normal 6 4 4 2 4 2 2" xfId="25234"/>
    <cellStyle name="Normal 6 4 4 2 4 2 2 2" xfId="53248"/>
    <cellStyle name="Normal 6 4 4 2 4 2 3" xfId="39244"/>
    <cellStyle name="Normal 6 4 4 2 4 3" xfId="18231"/>
    <cellStyle name="Normal 6 4 4 2 4 3 2" xfId="46245"/>
    <cellStyle name="Normal 6 4 4 2 4 4" xfId="32241"/>
    <cellStyle name="Normal 6 4 4 2 5" xfId="7729"/>
    <cellStyle name="Normal 6 4 4 2 5 2" xfId="21733"/>
    <cellStyle name="Normal 6 4 4 2 5 2 2" xfId="49747"/>
    <cellStyle name="Normal 6 4 4 2 5 3" xfId="35743"/>
    <cellStyle name="Normal 6 4 4 2 6" xfId="14730"/>
    <cellStyle name="Normal 6 4 4 2 6 2" xfId="42744"/>
    <cellStyle name="Normal 6 4 4 2 7" xfId="28740"/>
    <cellStyle name="Normal 6 4 4 3" xfId="991"/>
    <cellStyle name="Normal 6 4 4 3 2" xfId="1869"/>
    <cellStyle name="Normal 6 4 4 3 2 2" xfId="3637"/>
    <cellStyle name="Normal 6 4 4 3 2 2 2" xfId="7141"/>
    <cellStyle name="Normal 6 4 4 3 2 2 2 2" xfId="14148"/>
    <cellStyle name="Normal 6 4 4 3 2 2 2 2 2" xfId="28152"/>
    <cellStyle name="Normal 6 4 4 3 2 2 2 2 2 2" xfId="56166"/>
    <cellStyle name="Normal 6 4 4 3 2 2 2 2 3" xfId="42162"/>
    <cellStyle name="Normal 6 4 4 3 2 2 2 3" xfId="21149"/>
    <cellStyle name="Normal 6 4 4 3 2 2 2 3 2" xfId="49163"/>
    <cellStyle name="Normal 6 4 4 3 2 2 2 4" xfId="35159"/>
    <cellStyle name="Normal 6 4 4 3 2 2 3" xfId="10647"/>
    <cellStyle name="Normal 6 4 4 3 2 2 3 2" xfId="24651"/>
    <cellStyle name="Normal 6 4 4 3 2 2 3 2 2" xfId="52665"/>
    <cellStyle name="Normal 6 4 4 3 2 2 3 3" xfId="38661"/>
    <cellStyle name="Normal 6 4 4 3 2 2 4" xfId="17648"/>
    <cellStyle name="Normal 6 4 4 3 2 2 4 2" xfId="45662"/>
    <cellStyle name="Normal 6 4 4 3 2 2 5" xfId="31658"/>
    <cellStyle name="Normal 6 4 4 3 2 3" xfId="5389"/>
    <cellStyle name="Normal 6 4 4 3 2 3 2" xfId="12396"/>
    <cellStyle name="Normal 6 4 4 3 2 3 2 2" xfId="26400"/>
    <cellStyle name="Normal 6 4 4 3 2 3 2 2 2" xfId="54414"/>
    <cellStyle name="Normal 6 4 4 3 2 3 2 3" xfId="40410"/>
    <cellStyle name="Normal 6 4 4 3 2 3 3" xfId="19397"/>
    <cellStyle name="Normal 6 4 4 3 2 3 3 2" xfId="47411"/>
    <cellStyle name="Normal 6 4 4 3 2 3 4" xfId="33407"/>
    <cellStyle name="Normal 6 4 4 3 2 4" xfId="8895"/>
    <cellStyle name="Normal 6 4 4 3 2 4 2" xfId="22899"/>
    <cellStyle name="Normal 6 4 4 3 2 4 2 2" xfId="50913"/>
    <cellStyle name="Normal 6 4 4 3 2 4 3" xfId="36909"/>
    <cellStyle name="Normal 6 4 4 3 2 5" xfId="15896"/>
    <cellStyle name="Normal 6 4 4 3 2 5 2" xfId="43910"/>
    <cellStyle name="Normal 6 4 4 3 2 6" xfId="29906"/>
    <cellStyle name="Normal 6 4 4 3 3" xfId="2762"/>
    <cellStyle name="Normal 6 4 4 3 3 2" xfId="6266"/>
    <cellStyle name="Normal 6 4 4 3 3 2 2" xfId="13273"/>
    <cellStyle name="Normal 6 4 4 3 3 2 2 2" xfId="27277"/>
    <cellStyle name="Normal 6 4 4 3 3 2 2 2 2" xfId="55291"/>
    <cellStyle name="Normal 6 4 4 3 3 2 2 3" xfId="41287"/>
    <cellStyle name="Normal 6 4 4 3 3 2 3" xfId="20274"/>
    <cellStyle name="Normal 6 4 4 3 3 2 3 2" xfId="48288"/>
    <cellStyle name="Normal 6 4 4 3 3 2 4" xfId="34284"/>
    <cellStyle name="Normal 6 4 4 3 3 3" xfId="9772"/>
    <cellStyle name="Normal 6 4 4 3 3 3 2" xfId="23776"/>
    <cellStyle name="Normal 6 4 4 3 3 3 2 2" xfId="51790"/>
    <cellStyle name="Normal 6 4 4 3 3 3 3" xfId="37786"/>
    <cellStyle name="Normal 6 4 4 3 3 4" xfId="16773"/>
    <cellStyle name="Normal 6 4 4 3 3 4 2" xfId="44787"/>
    <cellStyle name="Normal 6 4 4 3 3 5" xfId="30783"/>
    <cellStyle name="Normal 6 4 4 3 4" xfId="4514"/>
    <cellStyle name="Normal 6 4 4 3 4 2" xfId="11521"/>
    <cellStyle name="Normal 6 4 4 3 4 2 2" xfId="25525"/>
    <cellStyle name="Normal 6 4 4 3 4 2 2 2" xfId="53539"/>
    <cellStyle name="Normal 6 4 4 3 4 2 3" xfId="39535"/>
    <cellStyle name="Normal 6 4 4 3 4 3" xfId="18522"/>
    <cellStyle name="Normal 6 4 4 3 4 3 2" xfId="46536"/>
    <cellStyle name="Normal 6 4 4 3 4 4" xfId="32532"/>
    <cellStyle name="Normal 6 4 4 3 5" xfId="8020"/>
    <cellStyle name="Normal 6 4 4 3 5 2" xfId="22024"/>
    <cellStyle name="Normal 6 4 4 3 5 2 2" xfId="50038"/>
    <cellStyle name="Normal 6 4 4 3 5 3" xfId="36034"/>
    <cellStyle name="Normal 6 4 4 3 6" xfId="15021"/>
    <cellStyle name="Normal 6 4 4 3 6 2" xfId="43035"/>
    <cellStyle name="Normal 6 4 4 3 7" xfId="29031"/>
    <cellStyle name="Normal 6 4 4 4" xfId="1287"/>
    <cellStyle name="Normal 6 4 4 4 2" xfId="3055"/>
    <cellStyle name="Normal 6 4 4 4 2 2" xfId="6559"/>
    <cellStyle name="Normal 6 4 4 4 2 2 2" xfId="13566"/>
    <cellStyle name="Normal 6 4 4 4 2 2 2 2" xfId="27570"/>
    <cellStyle name="Normal 6 4 4 4 2 2 2 2 2" xfId="55584"/>
    <cellStyle name="Normal 6 4 4 4 2 2 2 3" xfId="41580"/>
    <cellStyle name="Normal 6 4 4 4 2 2 3" xfId="20567"/>
    <cellStyle name="Normal 6 4 4 4 2 2 3 2" xfId="48581"/>
    <cellStyle name="Normal 6 4 4 4 2 2 4" xfId="34577"/>
    <cellStyle name="Normal 6 4 4 4 2 3" xfId="10065"/>
    <cellStyle name="Normal 6 4 4 4 2 3 2" xfId="24069"/>
    <cellStyle name="Normal 6 4 4 4 2 3 2 2" xfId="52083"/>
    <cellStyle name="Normal 6 4 4 4 2 3 3" xfId="38079"/>
    <cellStyle name="Normal 6 4 4 4 2 4" xfId="17066"/>
    <cellStyle name="Normal 6 4 4 4 2 4 2" xfId="45080"/>
    <cellStyle name="Normal 6 4 4 4 2 5" xfId="31076"/>
    <cellStyle name="Normal 6 4 4 4 3" xfId="4807"/>
    <cellStyle name="Normal 6 4 4 4 3 2" xfId="11814"/>
    <cellStyle name="Normal 6 4 4 4 3 2 2" xfId="25818"/>
    <cellStyle name="Normal 6 4 4 4 3 2 2 2" xfId="53832"/>
    <cellStyle name="Normal 6 4 4 4 3 2 3" xfId="39828"/>
    <cellStyle name="Normal 6 4 4 4 3 3" xfId="18815"/>
    <cellStyle name="Normal 6 4 4 4 3 3 2" xfId="46829"/>
    <cellStyle name="Normal 6 4 4 4 3 4" xfId="32825"/>
    <cellStyle name="Normal 6 4 4 4 4" xfId="8313"/>
    <cellStyle name="Normal 6 4 4 4 4 2" xfId="22317"/>
    <cellStyle name="Normal 6 4 4 4 4 2 2" xfId="50331"/>
    <cellStyle name="Normal 6 4 4 4 4 3" xfId="36327"/>
    <cellStyle name="Normal 6 4 4 4 5" xfId="15314"/>
    <cellStyle name="Normal 6 4 4 4 5 2" xfId="43328"/>
    <cellStyle name="Normal 6 4 4 4 6" xfId="29324"/>
    <cellStyle name="Normal 6 4 4 5" xfId="2180"/>
    <cellStyle name="Normal 6 4 4 5 2" xfId="5684"/>
    <cellStyle name="Normal 6 4 4 5 2 2" xfId="12691"/>
    <cellStyle name="Normal 6 4 4 5 2 2 2" xfId="26695"/>
    <cellStyle name="Normal 6 4 4 5 2 2 2 2" xfId="54709"/>
    <cellStyle name="Normal 6 4 4 5 2 2 3" xfId="40705"/>
    <cellStyle name="Normal 6 4 4 5 2 3" xfId="19692"/>
    <cellStyle name="Normal 6 4 4 5 2 3 2" xfId="47706"/>
    <cellStyle name="Normal 6 4 4 5 2 4" xfId="33702"/>
    <cellStyle name="Normal 6 4 4 5 3" xfId="9190"/>
    <cellStyle name="Normal 6 4 4 5 3 2" xfId="23194"/>
    <cellStyle name="Normal 6 4 4 5 3 2 2" xfId="51208"/>
    <cellStyle name="Normal 6 4 4 5 3 3" xfId="37204"/>
    <cellStyle name="Normal 6 4 4 5 4" xfId="16191"/>
    <cellStyle name="Normal 6 4 4 5 4 2" xfId="44205"/>
    <cellStyle name="Normal 6 4 4 5 5" xfId="30201"/>
    <cellStyle name="Normal 6 4 4 6" xfId="3932"/>
    <cellStyle name="Normal 6 4 4 6 2" xfId="10939"/>
    <cellStyle name="Normal 6 4 4 6 2 2" xfId="24943"/>
    <cellStyle name="Normal 6 4 4 6 2 2 2" xfId="52957"/>
    <cellStyle name="Normal 6 4 4 6 2 3" xfId="38953"/>
    <cellStyle name="Normal 6 4 4 6 3" xfId="17940"/>
    <cellStyle name="Normal 6 4 4 6 3 2" xfId="45954"/>
    <cellStyle name="Normal 6 4 4 6 4" xfId="31950"/>
    <cellStyle name="Normal 6 4 4 7" xfId="7438"/>
    <cellStyle name="Normal 6 4 4 7 2" xfId="21442"/>
    <cellStyle name="Normal 6 4 4 7 2 2" xfId="49456"/>
    <cellStyle name="Normal 6 4 4 7 3" xfId="35452"/>
    <cellStyle name="Normal 6 4 4 8" xfId="14439"/>
    <cellStyle name="Normal 6 4 4 8 2" xfId="42453"/>
    <cellStyle name="Normal 6 4 4 9" xfId="28449"/>
    <cellStyle name="Normal 6 4 5" xfId="506"/>
    <cellStyle name="Normal 6 4 5 2" xfId="1384"/>
    <cellStyle name="Normal 6 4 5 2 2" xfId="3152"/>
    <cellStyle name="Normal 6 4 5 2 2 2" xfId="6656"/>
    <cellStyle name="Normal 6 4 5 2 2 2 2" xfId="13663"/>
    <cellStyle name="Normal 6 4 5 2 2 2 2 2" xfId="27667"/>
    <cellStyle name="Normal 6 4 5 2 2 2 2 2 2" xfId="55681"/>
    <cellStyle name="Normal 6 4 5 2 2 2 2 3" xfId="41677"/>
    <cellStyle name="Normal 6 4 5 2 2 2 3" xfId="20664"/>
    <cellStyle name="Normal 6 4 5 2 2 2 3 2" xfId="48678"/>
    <cellStyle name="Normal 6 4 5 2 2 2 4" xfId="34674"/>
    <cellStyle name="Normal 6 4 5 2 2 3" xfId="10162"/>
    <cellStyle name="Normal 6 4 5 2 2 3 2" xfId="24166"/>
    <cellStyle name="Normal 6 4 5 2 2 3 2 2" xfId="52180"/>
    <cellStyle name="Normal 6 4 5 2 2 3 3" xfId="38176"/>
    <cellStyle name="Normal 6 4 5 2 2 4" xfId="17163"/>
    <cellStyle name="Normal 6 4 5 2 2 4 2" xfId="45177"/>
    <cellStyle name="Normal 6 4 5 2 2 5" xfId="31173"/>
    <cellStyle name="Normal 6 4 5 2 3" xfId="4904"/>
    <cellStyle name="Normal 6 4 5 2 3 2" xfId="11911"/>
    <cellStyle name="Normal 6 4 5 2 3 2 2" xfId="25915"/>
    <cellStyle name="Normal 6 4 5 2 3 2 2 2" xfId="53929"/>
    <cellStyle name="Normal 6 4 5 2 3 2 3" xfId="39925"/>
    <cellStyle name="Normal 6 4 5 2 3 3" xfId="18912"/>
    <cellStyle name="Normal 6 4 5 2 3 3 2" xfId="46926"/>
    <cellStyle name="Normal 6 4 5 2 3 4" xfId="32922"/>
    <cellStyle name="Normal 6 4 5 2 4" xfId="8410"/>
    <cellStyle name="Normal 6 4 5 2 4 2" xfId="22414"/>
    <cellStyle name="Normal 6 4 5 2 4 2 2" xfId="50428"/>
    <cellStyle name="Normal 6 4 5 2 4 3" xfId="36424"/>
    <cellStyle name="Normal 6 4 5 2 5" xfId="15411"/>
    <cellStyle name="Normal 6 4 5 2 5 2" xfId="43425"/>
    <cellStyle name="Normal 6 4 5 2 6" xfId="29421"/>
    <cellStyle name="Normal 6 4 5 3" xfId="2277"/>
    <cellStyle name="Normal 6 4 5 3 2" xfId="5781"/>
    <cellStyle name="Normal 6 4 5 3 2 2" xfId="12788"/>
    <cellStyle name="Normal 6 4 5 3 2 2 2" xfId="26792"/>
    <cellStyle name="Normal 6 4 5 3 2 2 2 2" xfId="54806"/>
    <cellStyle name="Normal 6 4 5 3 2 2 3" xfId="40802"/>
    <cellStyle name="Normal 6 4 5 3 2 3" xfId="19789"/>
    <cellStyle name="Normal 6 4 5 3 2 3 2" xfId="47803"/>
    <cellStyle name="Normal 6 4 5 3 2 4" xfId="33799"/>
    <cellStyle name="Normal 6 4 5 3 3" xfId="9287"/>
    <cellStyle name="Normal 6 4 5 3 3 2" xfId="23291"/>
    <cellStyle name="Normal 6 4 5 3 3 2 2" xfId="51305"/>
    <cellStyle name="Normal 6 4 5 3 3 3" xfId="37301"/>
    <cellStyle name="Normal 6 4 5 3 4" xfId="16288"/>
    <cellStyle name="Normal 6 4 5 3 4 2" xfId="44302"/>
    <cellStyle name="Normal 6 4 5 3 5" xfId="30298"/>
    <cellStyle name="Normal 6 4 5 4" xfId="4029"/>
    <cellStyle name="Normal 6 4 5 4 2" xfId="11036"/>
    <cellStyle name="Normal 6 4 5 4 2 2" xfId="25040"/>
    <cellStyle name="Normal 6 4 5 4 2 2 2" xfId="53054"/>
    <cellStyle name="Normal 6 4 5 4 2 3" xfId="39050"/>
    <cellStyle name="Normal 6 4 5 4 3" xfId="18037"/>
    <cellStyle name="Normal 6 4 5 4 3 2" xfId="46051"/>
    <cellStyle name="Normal 6 4 5 4 4" xfId="32047"/>
    <cellStyle name="Normal 6 4 5 5" xfId="7535"/>
    <cellStyle name="Normal 6 4 5 5 2" xfId="21539"/>
    <cellStyle name="Normal 6 4 5 5 2 2" xfId="49553"/>
    <cellStyle name="Normal 6 4 5 5 3" xfId="35549"/>
    <cellStyle name="Normal 6 4 5 6" xfId="14536"/>
    <cellStyle name="Normal 6 4 5 6 2" xfId="42550"/>
    <cellStyle name="Normal 6 4 5 7" xfId="28546"/>
    <cellStyle name="Normal 6 4 6" xfId="797"/>
    <cellStyle name="Normal 6 4 6 2" xfId="1675"/>
    <cellStyle name="Normal 6 4 6 2 2" xfId="3443"/>
    <cellStyle name="Normal 6 4 6 2 2 2" xfId="6947"/>
    <cellStyle name="Normal 6 4 6 2 2 2 2" xfId="13954"/>
    <cellStyle name="Normal 6 4 6 2 2 2 2 2" xfId="27958"/>
    <cellStyle name="Normal 6 4 6 2 2 2 2 2 2" xfId="55972"/>
    <cellStyle name="Normal 6 4 6 2 2 2 2 3" xfId="41968"/>
    <cellStyle name="Normal 6 4 6 2 2 2 3" xfId="20955"/>
    <cellStyle name="Normal 6 4 6 2 2 2 3 2" xfId="48969"/>
    <cellStyle name="Normal 6 4 6 2 2 2 4" xfId="34965"/>
    <cellStyle name="Normal 6 4 6 2 2 3" xfId="10453"/>
    <cellStyle name="Normal 6 4 6 2 2 3 2" xfId="24457"/>
    <cellStyle name="Normal 6 4 6 2 2 3 2 2" xfId="52471"/>
    <cellStyle name="Normal 6 4 6 2 2 3 3" xfId="38467"/>
    <cellStyle name="Normal 6 4 6 2 2 4" xfId="17454"/>
    <cellStyle name="Normal 6 4 6 2 2 4 2" xfId="45468"/>
    <cellStyle name="Normal 6 4 6 2 2 5" xfId="31464"/>
    <cellStyle name="Normal 6 4 6 2 3" xfId="5195"/>
    <cellStyle name="Normal 6 4 6 2 3 2" xfId="12202"/>
    <cellStyle name="Normal 6 4 6 2 3 2 2" xfId="26206"/>
    <cellStyle name="Normal 6 4 6 2 3 2 2 2" xfId="54220"/>
    <cellStyle name="Normal 6 4 6 2 3 2 3" xfId="40216"/>
    <cellStyle name="Normal 6 4 6 2 3 3" xfId="19203"/>
    <cellStyle name="Normal 6 4 6 2 3 3 2" xfId="47217"/>
    <cellStyle name="Normal 6 4 6 2 3 4" xfId="33213"/>
    <cellStyle name="Normal 6 4 6 2 4" xfId="8701"/>
    <cellStyle name="Normal 6 4 6 2 4 2" xfId="22705"/>
    <cellStyle name="Normal 6 4 6 2 4 2 2" xfId="50719"/>
    <cellStyle name="Normal 6 4 6 2 4 3" xfId="36715"/>
    <cellStyle name="Normal 6 4 6 2 5" xfId="15702"/>
    <cellStyle name="Normal 6 4 6 2 5 2" xfId="43716"/>
    <cellStyle name="Normal 6 4 6 2 6" xfId="29712"/>
    <cellStyle name="Normal 6 4 6 3" xfId="2568"/>
    <cellStyle name="Normal 6 4 6 3 2" xfId="6072"/>
    <cellStyle name="Normal 6 4 6 3 2 2" xfId="13079"/>
    <cellStyle name="Normal 6 4 6 3 2 2 2" xfId="27083"/>
    <cellStyle name="Normal 6 4 6 3 2 2 2 2" xfId="55097"/>
    <cellStyle name="Normal 6 4 6 3 2 2 3" xfId="41093"/>
    <cellStyle name="Normal 6 4 6 3 2 3" xfId="20080"/>
    <cellStyle name="Normal 6 4 6 3 2 3 2" xfId="48094"/>
    <cellStyle name="Normal 6 4 6 3 2 4" xfId="34090"/>
    <cellStyle name="Normal 6 4 6 3 3" xfId="9578"/>
    <cellStyle name="Normal 6 4 6 3 3 2" xfId="23582"/>
    <cellStyle name="Normal 6 4 6 3 3 2 2" xfId="51596"/>
    <cellStyle name="Normal 6 4 6 3 3 3" xfId="37592"/>
    <cellStyle name="Normal 6 4 6 3 4" xfId="16579"/>
    <cellStyle name="Normal 6 4 6 3 4 2" xfId="44593"/>
    <cellStyle name="Normal 6 4 6 3 5" xfId="30589"/>
    <cellStyle name="Normal 6 4 6 4" xfId="4320"/>
    <cellStyle name="Normal 6 4 6 4 2" xfId="11327"/>
    <cellStyle name="Normal 6 4 6 4 2 2" xfId="25331"/>
    <cellStyle name="Normal 6 4 6 4 2 2 2" xfId="53345"/>
    <cellStyle name="Normal 6 4 6 4 2 3" xfId="39341"/>
    <cellStyle name="Normal 6 4 6 4 3" xfId="18328"/>
    <cellStyle name="Normal 6 4 6 4 3 2" xfId="46342"/>
    <cellStyle name="Normal 6 4 6 4 4" xfId="32338"/>
    <cellStyle name="Normal 6 4 6 5" xfId="7826"/>
    <cellStyle name="Normal 6 4 6 5 2" xfId="21830"/>
    <cellStyle name="Normal 6 4 6 5 2 2" xfId="49844"/>
    <cellStyle name="Normal 6 4 6 5 3" xfId="35840"/>
    <cellStyle name="Normal 6 4 6 6" xfId="14827"/>
    <cellStyle name="Normal 6 4 6 6 2" xfId="42841"/>
    <cellStyle name="Normal 6 4 6 7" xfId="28837"/>
    <cellStyle name="Normal 6 4 7" xfId="1093"/>
    <cellStyle name="Normal 6 4 7 2" xfId="2861"/>
    <cellStyle name="Normal 6 4 7 2 2" xfId="6365"/>
    <cellStyle name="Normal 6 4 7 2 2 2" xfId="13372"/>
    <cellStyle name="Normal 6 4 7 2 2 2 2" xfId="27376"/>
    <cellStyle name="Normal 6 4 7 2 2 2 2 2" xfId="55390"/>
    <cellStyle name="Normal 6 4 7 2 2 2 3" xfId="41386"/>
    <cellStyle name="Normal 6 4 7 2 2 3" xfId="20373"/>
    <cellStyle name="Normal 6 4 7 2 2 3 2" xfId="48387"/>
    <cellStyle name="Normal 6 4 7 2 2 4" xfId="34383"/>
    <cellStyle name="Normal 6 4 7 2 3" xfId="9871"/>
    <cellStyle name="Normal 6 4 7 2 3 2" xfId="23875"/>
    <cellStyle name="Normal 6 4 7 2 3 2 2" xfId="51889"/>
    <cellStyle name="Normal 6 4 7 2 3 3" xfId="37885"/>
    <cellStyle name="Normal 6 4 7 2 4" xfId="16872"/>
    <cellStyle name="Normal 6 4 7 2 4 2" xfId="44886"/>
    <cellStyle name="Normal 6 4 7 2 5" xfId="30882"/>
    <cellStyle name="Normal 6 4 7 3" xfId="4613"/>
    <cellStyle name="Normal 6 4 7 3 2" xfId="11620"/>
    <cellStyle name="Normal 6 4 7 3 2 2" xfId="25624"/>
    <cellStyle name="Normal 6 4 7 3 2 2 2" xfId="53638"/>
    <cellStyle name="Normal 6 4 7 3 2 3" xfId="39634"/>
    <cellStyle name="Normal 6 4 7 3 3" xfId="18621"/>
    <cellStyle name="Normal 6 4 7 3 3 2" xfId="46635"/>
    <cellStyle name="Normal 6 4 7 3 4" xfId="32631"/>
    <cellStyle name="Normal 6 4 7 4" xfId="8119"/>
    <cellStyle name="Normal 6 4 7 4 2" xfId="22123"/>
    <cellStyle name="Normal 6 4 7 4 2 2" xfId="50137"/>
    <cellStyle name="Normal 6 4 7 4 3" xfId="36133"/>
    <cellStyle name="Normal 6 4 7 5" xfId="15120"/>
    <cellStyle name="Normal 6 4 7 5 2" xfId="43134"/>
    <cellStyle name="Normal 6 4 7 6" xfId="29130"/>
    <cellStyle name="Normal 6 4 8" xfId="1992"/>
    <cellStyle name="Normal 6 4 8 2" xfId="5502"/>
    <cellStyle name="Normal 6 4 8 2 2" xfId="12509"/>
    <cellStyle name="Normal 6 4 8 2 2 2" xfId="26513"/>
    <cellStyle name="Normal 6 4 8 2 2 2 2" xfId="54527"/>
    <cellStyle name="Normal 6 4 8 2 2 3" xfId="40523"/>
    <cellStyle name="Normal 6 4 8 2 3" xfId="19510"/>
    <cellStyle name="Normal 6 4 8 2 3 2" xfId="47524"/>
    <cellStyle name="Normal 6 4 8 2 4" xfId="33520"/>
    <cellStyle name="Normal 6 4 8 3" xfId="9008"/>
    <cellStyle name="Normal 6 4 8 3 2" xfId="23012"/>
    <cellStyle name="Normal 6 4 8 3 2 2" xfId="51026"/>
    <cellStyle name="Normal 6 4 8 3 3" xfId="37022"/>
    <cellStyle name="Normal 6 4 8 4" xfId="16009"/>
    <cellStyle name="Normal 6 4 8 4 2" xfId="44023"/>
    <cellStyle name="Normal 6 4 8 5" xfId="30019"/>
    <cellStyle name="Normal 6 4 9" xfId="3738"/>
    <cellStyle name="Normal 6 4 9 2" xfId="10745"/>
    <cellStyle name="Normal 6 4 9 2 2" xfId="24749"/>
    <cellStyle name="Normal 6 4 9 2 2 2" xfId="52763"/>
    <cellStyle name="Normal 6 4 9 2 3" xfId="38759"/>
    <cellStyle name="Normal 6 4 9 3" xfId="17746"/>
    <cellStyle name="Normal 6 4 9 3 2" xfId="45760"/>
    <cellStyle name="Normal 6 4 9 4" xfId="31756"/>
    <cellStyle name="Normal 6 5" xfId="220"/>
    <cellStyle name="Normal 6 5 10" xfId="14278"/>
    <cellStyle name="Normal 6 5 10 2" xfId="42292"/>
    <cellStyle name="Normal 6 5 11" xfId="28288"/>
    <cellStyle name="Normal 6 5 2" xfId="345"/>
    <cellStyle name="Normal 6 5 2 2" xfId="636"/>
    <cellStyle name="Normal 6 5 2 2 2" xfId="1514"/>
    <cellStyle name="Normal 6 5 2 2 2 2" xfId="3282"/>
    <cellStyle name="Normal 6 5 2 2 2 2 2" xfId="6786"/>
    <cellStyle name="Normal 6 5 2 2 2 2 2 2" xfId="13793"/>
    <cellStyle name="Normal 6 5 2 2 2 2 2 2 2" xfId="27797"/>
    <cellStyle name="Normal 6 5 2 2 2 2 2 2 2 2" xfId="55811"/>
    <cellStyle name="Normal 6 5 2 2 2 2 2 2 3" xfId="41807"/>
    <cellStyle name="Normal 6 5 2 2 2 2 2 3" xfId="20794"/>
    <cellStyle name="Normal 6 5 2 2 2 2 2 3 2" xfId="48808"/>
    <cellStyle name="Normal 6 5 2 2 2 2 2 4" xfId="34804"/>
    <cellStyle name="Normal 6 5 2 2 2 2 3" xfId="10292"/>
    <cellStyle name="Normal 6 5 2 2 2 2 3 2" xfId="24296"/>
    <cellStyle name="Normal 6 5 2 2 2 2 3 2 2" xfId="52310"/>
    <cellStyle name="Normal 6 5 2 2 2 2 3 3" xfId="38306"/>
    <cellStyle name="Normal 6 5 2 2 2 2 4" xfId="17293"/>
    <cellStyle name="Normal 6 5 2 2 2 2 4 2" xfId="45307"/>
    <cellStyle name="Normal 6 5 2 2 2 2 5" xfId="31303"/>
    <cellStyle name="Normal 6 5 2 2 2 3" xfId="5034"/>
    <cellStyle name="Normal 6 5 2 2 2 3 2" xfId="12041"/>
    <cellStyle name="Normal 6 5 2 2 2 3 2 2" xfId="26045"/>
    <cellStyle name="Normal 6 5 2 2 2 3 2 2 2" xfId="54059"/>
    <cellStyle name="Normal 6 5 2 2 2 3 2 3" xfId="40055"/>
    <cellStyle name="Normal 6 5 2 2 2 3 3" xfId="19042"/>
    <cellStyle name="Normal 6 5 2 2 2 3 3 2" xfId="47056"/>
    <cellStyle name="Normal 6 5 2 2 2 3 4" xfId="33052"/>
    <cellStyle name="Normal 6 5 2 2 2 4" xfId="8540"/>
    <cellStyle name="Normal 6 5 2 2 2 4 2" xfId="22544"/>
    <cellStyle name="Normal 6 5 2 2 2 4 2 2" xfId="50558"/>
    <cellStyle name="Normal 6 5 2 2 2 4 3" xfId="36554"/>
    <cellStyle name="Normal 6 5 2 2 2 5" xfId="15541"/>
    <cellStyle name="Normal 6 5 2 2 2 5 2" xfId="43555"/>
    <cellStyle name="Normal 6 5 2 2 2 6" xfId="29551"/>
    <cellStyle name="Normal 6 5 2 2 3" xfId="2407"/>
    <cellStyle name="Normal 6 5 2 2 3 2" xfId="5911"/>
    <cellStyle name="Normal 6 5 2 2 3 2 2" xfId="12918"/>
    <cellStyle name="Normal 6 5 2 2 3 2 2 2" xfId="26922"/>
    <cellStyle name="Normal 6 5 2 2 3 2 2 2 2" xfId="54936"/>
    <cellStyle name="Normal 6 5 2 2 3 2 2 3" xfId="40932"/>
    <cellStyle name="Normal 6 5 2 2 3 2 3" xfId="19919"/>
    <cellStyle name="Normal 6 5 2 2 3 2 3 2" xfId="47933"/>
    <cellStyle name="Normal 6 5 2 2 3 2 4" xfId="33929"/>
    <cellStyle name="Normal 6 5 2 2 3 3" xfId="9417"/>
    <cellStyle name="Normal 6 5 2 2 3 3 2" xfId="23421"/>
    <cellStyle name="Normal 6 5 2 2 3 3 2 2" xfId="51435"/>
    <cellStyle name="Normal 6 5 2 2 3 3 3" xfId="37431"/>
    <cellStyle name="Normal 6 5 2 2 3 4" xfId="16418"/>
    <cellStyle name="Normal 6 5 2 2 3 4 2" xfId="44432"/>
    <cellStyle name="Normal 6 5 2 2 3 5" xfId="30428"/>
    <cellStyle name="Normal 6 5 2 2 4" xfId="4159"/>
    <cellStyle name="Normal 6 5 2 2 4 2" xfId="11166"/>
    <cellStyle name="Normal 6 5 2 2 4 2 2" xfId="25170"/>
    <cellStyle name="Normal 6 5 2 2 4 2 2 2" xfId="53184"/>
    <cellStyle name="Normal 6 5 2 2 4 2 3" xfId="39180"/>
    <cellStyle name="Normal 6 5 2 2 4 3" xfId="18167"/>
    <cellStyle name="Normal 6 5 2 2 4 3 2" xfId="46181"/>
    <cellStyle name="Normal 6 5 2 2 4 4" xfId="32177"/>
    <cellStyle name="Normal 6 5 2 2 5" xfId="7665"/>
    <cellStyle name="Normal 6 5 2 2 5 2" xfId="21669"/>
    <cellStyle name="Normal 6 5 2 2 5 2 2" xfId="49683"/>
    <cellStyle name="Normal 6 5 2 2 5 3" xfId="35679"/>
    <cellStyle name="Normal 6 5 2 2 6" xfId="14666"/>
    <cellStyle name="Normal 6 5 2 2 6 2" xfId="42680"/>
    <cellStyle name="Normal 6 5 2 2 7" xfId="28676"/>
    <cellStyle name="Normal 6 5 2 3" xfId="927"/>
    <cellStyle name="Normal 6 5 2 3 2" xfId="1805"/>
    <cellStyle name="Normal 6 5 2 3 2 2" xfId="3573"/>
    <cellStyle name="Normal 6 5 2 3 2 2 2" xfId="7077"/>
    <cellStyle name="Normal 6 5 2 3 2 2 2 2" xfId="14084"/>
    <cellStyle name="Normal 6 5 2 3 2 2 2 2 2" xfId="28088"/>
    <cellStyle name="Normal 6 5 2 3 2 2 2 2 2 2" xfId="56102"/>
    <cellStyle name="Normal 6 5 2 3 2 2 2 2 3" xfId="42098"/>
    <cellStyle name="Normal 6 5 2 3 2 2 2 3" xfId="21085"/>
    <cellStyle name="Normal 6 5 2 3 2 2 2 3 2" xfId="49099"/>
    <cellStyle name="Normal 6 5 2 3 2 2 2 4" xfId="35095"/>
    <cellStyle name="Normal 6 5 2 3 2 2 3" xfId="10583"/>
    <cellStyle name="Normal 6 5 2 3 2 2 3 2" xfId="24587"/>
    <cellStyle name="Normal 6 5 2 3 2 2 3 2 2" xfId="52601"/>
    <cellStyle name="Normal 6 5 2 3 2 2 3 3" xfId="38597"/>
    <cellStyle name="Normal 6 5 2 3 2 2 4" xfId="17584"/>
    <cellStyle name="Normal 6 5 2 3 2 2 4 2" xfId="45598"/>
    <cellStyle name="Normal 6 5 2 3 2 2 5" xfId="31594"/>
    <cellStyle name="Normal 6 5 2 3 2 3" xfId="5325"/>
    <cellStyle name="Normal 6 5 2 3 2 3 2" xfId="12332"/>
    <cellStyle name="Normal 6 5 2 3 2 3 2 2" xfId="26336"/>
    <cellStyle name="Normal 6 5 2 3 2 3 2 2 2" xfId="54350"/>
    <cellStyle name="Normal 6 5 2 3 2 3 2 3" xfId="40346"/>
    <cellStyle name="Normal 6 5 2 3 2 3 3" xfId="19333"/>
    <cellStyle name="Normal 6 5 2 3 2 3 3 2" xfId="47347"/>
    <cellStyle name="Normal 6 5 2 3 2 3 4" xfId="33343"/>
    <cellStyle name="Normal 6 5 2 3 2 4" xfId="8831"/>
    <cellStyle name="Normal 6 5 2 3 2 4 2" xfId="22835"/>
    <cellStyle name="Normal 6 5 2 3 2 4 2 2" xfId="50849"/>
    <cellStyle name="Normal 6 5 2 3 2 4 3" xfId="36845"/>
    <cellStyle name="Normal 6 5 2 3 2 5" xfId="15832"/>
    <cellStyle name="Normal 6 5 2 3 2 5 2" xfId="43846"/>
    <cellStyle name="Normal 6 5 2 3 2 6" xfId="29842"/>
    <cellStyle name="Normal 6 5 2 3 3" xfId="2698"/>
    <cellStyle name="Normal 6 5 2 3 3 2" xfId="6202"/>
    <cellStyle name="Normal 6 5 2 3 3 2 2" xfId="13209"/>
    <cellStyle name="Normal 6 5 2 3 3 2 2 2" xfId="27213"/>
    <cellStyle name="Normal 6 5 2 3 3 2 2 2 2" xfId="55227"/>
    <cellStyle name="Normal 6 5 2 3 3 2 2 3" xfId="41223"/>
    <cellStyle name="Normal 6 5 2 3 3 2 3" xfId="20210"/>
    <cellStyle name="Normal 6 5 2 3 3 2 3 2" xfId="48224"/>
    <cellStyle name="Normal 6 5 2 3 3 2 4" xfId="34220"/>
    <cellStyle name="Normal 6 5 2 3 3 3" xfId="9708"/>
    <cellStyle name="Normal 6 5 2 3 3 3 2" xfId="23712"/>
    <cellStyle name="Normal 6 5 2 3 3 3 2 2" xfId="51726"/>
    <cellStyle name="Normal 6 5 2 3 3 3 3" xfId="37722"/>
    <cellStyle name="Normal 6 5 2 3 3 4" xfId="16709"/>
    <cellStyle name="Normal 6 5 2 3 3 4 2" xfId="44723"/>
    <cellStyle name="Normal 6 5 2 3 3 5" xfId="30719"/>
    <cellStyle name="Normal 6 5 2 3 4" xfId="4450"/>
    <cellStyle name="Normal 6 5 2 3 4 2" xfId="11457"/>
    <cellStyle name="Normal 6 5 2 3 4 2 2" xfId="25461"/>
    <cellStyle name="Normal 6 5 2 3 4 2 2 2" xfId="53475"/>
    <cellStyle name="Normal 6 5 2 3 4 2 3" xfId="39471"/>
    <cellStyle name="Normal 6 5 2 3 4 3" xfId="18458"/>
    <cellStyle name="Normal 6 5 2 3 4 3 2" xfId="46472"/>
    <cellStyle name="Normal 6 5 2 3 4 4" xfId="32468"/>
    <cellStyle name="Normal 6 5 2 3 5" xfId="7956"/>
    <cellStyle name="Normal 6 5 2 3 5 2" xfId="21960"/>
    <cellStyle name="Normal 6 5 2 3 5 2 2" xfId="49974"/>
    <cellStyle name="Normal 6 5 2 3 5 3" xfId="35970"/>
    <cellStyle name="Normal 6 5 2 3 6" xfId="14957"/>
    <cellStyle name="Normal 6 5 2 3 6 2" xfId="42971"/>
    <cellStyle name="Normal 6 5 2 3 7" xfId="28967"/>
    <cellStyle name="Normal 6 5 2 4" xfId="1223"/>
    <cellStyle name="Normal 6 5 2 4 2" xfId="2991"/>
    <cellStyle name="Normal 6 5 2 4 2 2" xfId="6495"/>
    <cellStyle name="Normal 6 5 2 4 2 2 2" xfId="13502"/>
    <cellStyle name="Normal 6 5 2 4 2 2 2 2" xfId="27506"/>
    <cellStyle name="Normal 6 5 2 4 2 2 2 2 2" xfId="55520"/>
    <cellStyle name="Normal 6 5 2 4 2 2 2 3" xfId="41516"/>
    <cellStyle name="Normal 6 5 2 4 2 2 3" xfId="20503"/>
    <cellStyle name="Normal 6 5 2 4 2 2 3 2" xfId="48517"/>
    <cellStyle name="Normal 6 5 2 4 2 2 4" xfId="34513"/>
    <cellStyle name="Normal 6 5 2 4 2 3" xfId="10001"/>
    <cellStyle name="Normal 6 5 2 4 2 3 2" xfId="24005"/>
    <cellStyle name="Normal 6 5 2 4 2 3 2 2" xfId="52019"/>
    <cellStyle name="Normal 6 5 2 4 2 3 3" xfId="38015"/>
    <cellStyle name="Normal 6 5 2 4 2 4" xfId="17002"/>
    <cellStyle name="Normal 6 5 2 4 2 4 2" xfId="45016"/>
    <cellStyle name="Normal 6 5 2 4 2 5" xfId="31012"/>
    <cellStyle name="Normal 6 5 2 4 3" xfId="4743"/>
    <cellStyle name="Normal 6 5 2 4 3 2" xfId="11750"/>
    <cellStyle name="Normal 6 5 2 4 3 2 2" xfId="25754"/>
    <cellStyle name="Normal 6 5 2 4 3 2 2 2" xfId="53768"/>
    <cellStyle name="Normal 6 5 2 4 3 2 3" xfId="39764"/>
    <cellStyle name="Normal 6 5 2 4 3 3" xfId="18751"/>
    <cellStyle name="Normal 6 5 2 4 3 3 2" xfId="46765"/>
    <cellStyle name="Normal 6 5 2 4 3 4" xfId="32761"/>
    <cellStyle name="Normal 6 5 2 4 4" xfId="8249"/>
    <cellStyle name="Normal 6 5 2 4 4 2" xfId="22253"/>
    <cellStyle name="Normal 6 5 2 4 4 2 2" xfId="50267"/>
    <cellStyle name="Normal 6 5 2 4 4 3" xfId="36263"/>
    <cellStyle name="Normal 6 5 2 4 5" xfId="15250"/>
    <cellStyle name="Normal 6 5 2 4 5 2" xfId="43264"/>
    <cellStyle name="Normal 6 5 2 4 6" xfId="29260"/>
    <cellStyle name="Normal 6 5 2 5" xfId="2116"/>
    <cellStyle name="Normal 6 5 2 5 2" xfId="5620"/>
    <cellStyle name="Normal 6 5 2 5 2 2" xfId="12627"/>
    <cellStyle name="Normal 6 5 2 5 2 2 2" xfId="26631"/>
    <cellStyle name="Normal 6 5 2 5 2 2 2 2" xfId="54645"/>
    <cellStyle name="Normal 6 5 2 5 2 2 3" xfId="40641"/>
    <cellStyle name="Normal 6 5 2 5 2 3" xfId="19628"/>
    <cellStyle name="Normal 6 5 2 5 2 3 2" xfId="47642"/>
    <cellStyle name="Normal 6 5 2 5 2 4" xfId="33638"/>
    <cellStyle name="Normal 6 5 2 5 3" xfId="9126"/>
    <cellStyle name="Normal 6 5 2 5 3 2" xfId="23130"/>
    <cellStyle name="Normal 6 5 2 5 3 2 2" xfId="51144"/>
    <cellStyle name="Normal 6 5 2 5 3 3" xfId="37140"/>
    <cellStyle name="Normal 6 5 2 5 4" xfId="16127"/>
    <cellStyle name="Normal 6 5 2 5 4 2" xfId="44141"/>
    <cellStyle name="Normal 6 5 2 5 5" xfId="30137"/>
    <cellStyle name="Normal 6 5 2 6" xfId="3868"/>
    <cellStyle name="Normal 6 5 2 6 2" xfId="10875"/>
    <cellStyle name="Normal 6 5 2 6 2 2" xfId="24879"/>
    <cellStyle name="Normal 6 5 2 6 2 2 2" xfId="52893"/>
    <cellStyle name="Normal 6 5 2 6 2 3" xfId="38889"/>
    <cellStyle name="Normal 6 5 2 6 3" xfId="17876"/>
    <cellStyle name="Normal 6 5 2 6 3 2" xfId="45890"/>
    <cellStyle name="Normal 6 5 2 6 4" xfId="31886"/>
    <cellStyle name="Normal 6 5 2 7" xfId="7374"/>
    <cellStyle name="Normal 6 5 2 7 2" xfId="21378"/>
    <cellStyle name="Normal 6 5 2 7 2 2" xfId="49392"/>
    <cellStyle name="Normal 6 5 2 7 3" xfId="35388"/>
    <cellStyle name="Normal 6 5 2 8" xfId="14375"/>
    <cellStyle name="Normal 6 5 2 8 2" xfId="42389"/>
    <cellStyle name="Normal 6 5 2 9" xfId="28385"/>
    <cellStyle name="Normal 6 5 3" xfId="442"/>
    <cellStyle name="Normal 6 5 3 2" xfId="733"/>
    <cellStyle name="Normal 6 5 3 2 2" xfId="1611"/>
    <cellStyle name="Normal 6 5 3 2 2 2" xfId="3379"/>
    <cellStyle name="Normal 6 5 3 2 2 2 2" xfId="6883"/>
    <cellStyle name="Normal 6 5 3 2 2 2 2 2" xfId="13890"/>
    <cellStyle name="Normal 6 5 3 2 2 2 2 2 2" xfId="27894"/>
    <cellStyle name="Normal 6 5 3 2 2 2 2 2 2 2" xfId="55908"/>
    <cellStyle name="Normal 6 5 3 2 2 2 2 2 3" xfId="41904"/>
    <cellStyle name="Normal 6 5 3 2 2 2 2 3" xfId="20891"/>
    <cellStyle name="Normal 6 5 3 2 2 2 2 3 2" xfId="48905"/>
    <cellStyle name="Normal 6 5 3 2 2 2 2 4" xfId="34901"/>
    <cellStyle name="Normal 6 5 3 2 2 2 3" xfId="10389"/>
    <cellStyle name="Normal 6 5 3 2 2 2 3 2" xfId="24393"/>
    <cellStyle name="Normal 6 5 3 2 2 2 3 2 2" xfId="52407"/>
    <cellStyle name="Normal 6 5 3 2 2 2 3 3" xfId="38403"/>
    <cellStyle name="Normal 6 5 3 2 2 2 4" xfId="17390"/>
    <cellStyle name="Normal 6 5 3 2 2 2 4 2" xfId="45404"/>
    <cellStyle name="Normal 6 5 3 2 2 2 5" xfId="31400"/>
    <cellStyle name="Normal 6 5 3 2 2 3" xfId="5131"/>
    <cellStyle name="Normal 6 5 3 2 2 3 2" xfId="12138"/>
    <cellStyle name="Normal 6 5 3 2 2 3 2 2" xfId="26142"/>
    <cellStyle name="Normal 6 5 3 2 2 3 2 2 2" xfId="54156"/>
    <cellStyle name="Normal 6 5 3 2 2 3 2 3" xfId="40152"/>
    <cellStyle name="Normal 6 5 3 2 2 3 3" xfId="19139"/>
    <cellStyle name="Normal 6 5 3 2 2 3 3 2" xfId="47153"/>
    <cellStyle name="Normal 6 5 3 2 2 3 4" xfId="33149"/>
    <cellStyle name="Normal 6 5 3 2 2 4" xfId="8637"/>
    <cellStyle name="Normal 6 5 3 2 2 4 2" xfId="22641"/>
    <cellStyle name="Normal 6 5 3 2 2 4 2 2" xfId="50655"/>
    <cellStyle name="Normal 6 5 3 2 2 4 3" xfId="36651"/>
    <cellStyle name="Normal 6 5 3 2 2 5" xfId="15638"/>
    <cellStyle name="Normal 6 5 3 2 2 5 2" xfId="43652"/>
    <cellStyle name="Normal 6 5 3 2 2 6" xfId="29648"/>
    <cellStyle name="Normal 6 5 3 2 3" xfId="2504"/>
    <cellStyle name="Normal 6 5 3 2 3 2" xfId="6008"/>
    <cellStyle name="Normal 6 5 3 2 3 2 2" xfId="13015"/>
    <cellStyle name="Normal 6 5 3 2 3 2 2 2" xfId="27019"/>
    <cellStyle name="Normal 6 5 3 2 3 2 2 2 2" xfId="55033"/>
    <cellStyle name="Normal 6 5 3 2 3 2 2 3" xfId="41029"/>
    <cellStyle name="Normal 6 5 3 2 3 2 3" xfId="20016"/>
    <cellStyle name="Normal 6 5 3 2 3 2 3 2" xfId="48030"/>
    <cellStyle name="Normal 6 5 3 2 3 2 4" xfId="34026"/>
    <cellStyle name="Normal 6 5 3 2 3 3" xfId="9514"/>
    <cellStyle name="Normal 6 5 3 2 3 3 2" xfId="23518"/>
    <cellStyle name="Normal 6 5 3 2 3 3 2 2" xfId="51532"/>
    <cellStyle name="Normal 6 5 3 2 3 3 3" xfId="37528"/>
    <cellStyle name="Normal 6 5 3 2 3 4" xfId="16515"/>
    <cellStyle name="Normal 6 5 3 2 3 4 2" xfId="44529"/>
    <cellStyle name="Normal 6 5 3 2 3 5" xfId="30525"/>
    <cellStyle name="Normal 6 5 3 2 4" xfId="4256"/>
    <cellStyle name="Normal 6 5 3 2 4 2" xfId="11263"/>
    <cellStyle name="Normal 6 5 3 2 4 2 2" xfId="25267"/>
    <cellStyle name="Normal 6 5 3 2 4 2 2 2" xfId="53281"/>
    <cellStyle name="Normal 6 5 3 2 4 2 3" xfId="39277"/>
    <cellStyle name="Normal 6 5 3 2 4 3" xfId="18264"/>
    <cellStyle name="Normal 6 5 3 2 4 3 2" xfId="46278"/>
    <cellStyle name="Normal 6 5 3 2 4 4" xfId="32274"/>
    <cellStyle name="Normal 6 5 3 2 5" xfId="7762"/>
    <cellStyle name="Normal 6 5 3 2 5 2" xfId="21766"/>
    <cellStyle name="Normal 6 5 3 2 5 2 2" xfId="49780"/>
    <cellStyle name="Normal 6 5 3 2 5 3" xfId="35776"/>
    <cellStyle name="Normal 6 5 3 2 6" xfId="14763"/>
    <cellStyle name="Normal 6 5 3 2 6 2" xfId="42777"/>
    <cellStyle name="Normal 6 5 3 2 7" xfId="28773"/>
    <cellStyle name="Normal 6 5 3 3" xfId="1024"/>
    <cellStyle name="Normal 6 5 3 3 2" xfId="1902"/>
    <cellStyle name="Normal 6 5 3 3 2 2" xfId="3670"/>
    <cellStyle name="Normal 6 5 3 3 2 2 2" xfId="7174"/>
    <cellStyle name="Normal 6 5 3 3 2 2 2 2" xfId="14181"/>
    <cellStyle name="Normal 6 5 3 3 2 2 2 2 2" xfId="28185"/>
    <cellStyle name="Normal 6 5 3 3 2 2 2 2 2 2" xfId="56199"/>
    <cellStyle name="Normal 6 5 3 3 2 2 2 2 3" xfId="42195"/>
    <cellStyle name="Normal 6 5 3 3 2 2 2 3" xfId="21182"/>
    <cellStyle name="Normal 6 5 3 3 2 2 2 3 2" xfId="49196"/>
    <cellStyle name="Normal 6 5 3 3 2 2 2 4" xfId="35192"/>
    <cellStyle name="Normal 6 5 3 3 2 2 3" xfId="10680"/>
    <cellStyle name="Normal 6 5 3 3 2 2 3 2" xfId="24684"/>
    <cellStyle name="Normal 6 5 3 3 2 2 3 2 2" xfId="52698"/>
    <cellStyle name="Normal 6 5 3 3 2 2 3 3" xfId="38694"/>
    <cellStyle name="Normal 6 5 3 3 2 2 4" xfId="17681"/>
    <cellStyle name="Normal 6 5 3 3 2 2 4 2" xfId="45695"/>
    <cellStyle name="Normal 6 5 3 3 2 2 5" xfId="31691"/>
    <cellStyle name="Normal 6 5 3 3 2 3" xfId="5422"/>
    <cellStyle name="Normal 6 5 3 3 2 3 2" xfId="12429"/>
    <cellStyle name="Normal 6 5 3 3 2 3 2 2" xfId="26433"/>
    <cellStyle name="Normal 6 5 3 3 2 3 2 2 2" xfId="54447"/>
    <cellStyle name="Normal 6 5 3 3 2 3 2 3" xfId="40443"/>
    <cellStyle name="Normal 6 5 3 3 2 3 3" xfId="19430"/>
    <cellStyle name="Normal 6 5 3 3 2 3 3 2" xfId="47444"/>
    <cellStyle name="Normal 6 5 3 3 2 3 4" xfId="33440"/>
    <cellStyle name="Normal 6 5 3 3 2 4" xfId="8928"/>
    <cellStyle name="Normal 6 5 3 3 2 4 2" xfId="22932"/>
    <cellStyle name="Normal 6 5 3 3 2 4 2 2" xfId="50946"/>
    <cellStyle name="Normal 6 5 3 3 2 4 3" xfId="36942"/>
    <cellStyle name="Normal 6 5 3 3 2 5" xfId="15929"/>
    <cellStyle name="Normal 6 5 3 3 2 5 2" xfId="43943"/>
    <cellStyle name="Normal 6 5 3 3 2 6" xfId="29939"/>
    <cellStyle name="Normal 6 5 3 3 3" xfId="2795"/>
    <cellStyle name="Normal 6 5 3 3 3 2" xfId="6299"/>
    <cellStyle name="Normal 6 5 3 3 3 2 2" xfId="13306"/>
    <cellStyle name="Normal 6 5 3 3 3 2 2 2" xfId="27310"/>
    <cellStyle name="Normal 6 5 3 3 3 2 2 2 2" xfId="55324"/>
    <cellStyle name="Normal 6 5 3 3 3 2 2 3" xfId="41320"/>
    <cellStyle name="Normal 6 5 3 3 3 2 3" xfId="20307"/>
    <cellStyle name="Normal 6 5 3 3 3 2 3 2" xfId="48321"/>
    <cellStyle name="Normal 6 5 3 3 3 2 4" xfId="34317"/>
    <cellStyle name="Normal 6 5 3 3 3 3" xfId="9805"/>
    <cellStyle name="Normal 6 5 3 3 3 3 2" xfId="23809"/>
    <cellStyle name="Normal 6 5 3 3 3 3 2 2" xfId="51823"/>
    <cellStyle name="Normal 6 5 3 3 3 3 3" xfId="37819"/>
    <cellStyle name="Normal 6 5 3 3 3 4" xfId="16806"/>
    <cellStyle name="Normal 6 5 3 3 3 4 2" xfId="44820"/>
    <cellStyle name="Normal 6 5 3 3 3 5" xfId="30816"/>
    <cellStyle name="Normal 6 5 3 3 4" xfId="4547"/>
    <cellStyle name="Normal 6 5 3 3 4 2" xfId="11554"/>
    <cellStyle name="Normal 6 5 3 3 4 2 2" xfId="25558"/>
    <cellStyle name="Normal 6 5 3 3 4 2 2 2" xfId="53572"/>
    <cellStyle name="Normal 6 5 3 3 4 2 3" xfId="39568"/>
    <cellStyle name="Normal 6 5 3 3 4 3" xfId="18555"/>
    <cellStyle name="Normal 6 5 3 3 4 3 2" xfId="46569"/>
    <cellStyle name="Normal 6 5 3 3 4 4" xfId="32565"/>
    <cellStyle name="Normal 6 5 3 3 5" xfId="8053"/>
    <cellStyle name="Normal 6 5 3 3 5 2" xfId="22057"/>
    <cellStyle name="Normal 6 5 3 3 5 2 2" xfId="50071"/>
    <cellStyle name="Normal 6 5 3 3 5 3" xfId="36067"/>
    <cellStyle name="Normal 6 5 3 3 6" xfId="15054"/>
    <cellStyle name="Normal 6 5 3 3 6 2" xfId="43068"/>
    <cellStyle name="Normal 6 5 3 3 7" xfId="29064"/>
    <cellStyle name="Normal 6 5 3 4" xfId="1320"/>
    <cellStyle name="Normal 6 5 3 4 2" xfId="3088"/>
    <cellStyle name="Normal 6 5 3 4 2 2" xfId="6592"/>
    <cellStyle name="Normal 6 5 3 4 2 2 2" xfId="13599"/>
    <cellStyle name="Normal 6 5 3 4 2 2 2 2" xfId="27603"/>
    <cellStyle name="Normal 6 5 3 4 2 2 2 2 2" xfId="55617"/>
    <cellStyle name="Normal 6 5 3 4 2 2 2 3" xfId="41613"/>
    <cellStyle name="Normal 6 5 3 4 2 2 3" xfId="20600"/>
    <cellStyle name="Normal 6 5 3 4 2 2 3 2" xfId="48614"/>
    <cellStyle name="Normal 6 5 3 4 2 2 4" xfId="34610"/>
    <cellStyle name="Normal 6 5 3 4 2 3" xfId="10098"/>
    <cellStyle name="Normal 6 5 3 4 2 3 2" xfId="24102"/>
    <cellStyle name="Normal 6 5 3 4 2 3 2 2" xfId="52116"/>
    <cellStyle name="Normal 6 5 3 4 2 3 3" xfId="38112"/>
    <cellStyle name="Normal 6 5 3 4 2 4" xfId="17099"/>
    <cellStyle name="Normal 6 5 3 4 2 4 2" xfId="45113"/>
    <cellStyle name="Normal 6 5 3 4 2 5" xfId="31109"/>
    <cellStyle name="Normal 6 5 3 4 3" xfId="4840"/>
    <cellStyle name="Normal 6 5 3 4 3 2" xfId="11847"/>
    <cellStyle name="Normal 6 5 3 4 3 2 2" xfId="25851"/>
    <cellStyle name="Normal 6 5 3 4 3 2 2 2" xfId="53865"/>
    <cellStyle name="Normal 6 5 3 4 3 2 3" xfId="39861"/>
    <cellStyle name="Normal 6 5 3 4 3 3" xfId="18848"/>
    <cellStyle name="Normal 6 5 3 4 3 3 2" xfId="46862"/>
    <cellStyle name="Normal 6 5 3 4 3 4" xfId="32858"/>
    <cellStyle name="Normal 6 5 3 4 4" xfId="8346"/>
    <cellStyle name="Normal 6 5 3 4 4 2" xfId="22350"/>
    <cellStyle name="Normal 6 5 3 4 4 2 2" xfId="50364"/>
    <cellStyle name="Normal 6 5 3 4 4 3" xfId="36360"/>
    <cellStyle name="Normal 6 5 3 4 5" xfId="15347"/>
    <cellStyle name="Normal 6 5 3 4 5 2" xfId="43361"/>
    <cellStyle name="Normal 6 5 3 4 6" xfId="29357"/>
    <cellStyle name="Normal 6 5 3 5" xfId="2213"/>
    <cellStyle name="Normal 6 5 3 5 2" xfId="5717"/>
    <cellStyle name="Normal 6 5 3 5 2 2" xfId="12724"/>
    <cellStyle name="Normal 6 5 3 5 2 2 2" xfId="26728"/>
    <cellStyle name="Normal 6 5 3 5 2 2 2 2" xfId="54742"/>
    <cellStyle name="Normal 6 5 3 5 2 2 3" xfId="40738"/>
    <cellStyle name="Normal 6 5 3 5 2 3" xfId="19725"/>
    <cellStyle name="Normal 6 5 3 5 2 3 2" xfId="47739"/>
    <cellStyle name="Normal 6 5 3 5 2 4" xfId="33735"/>
    <cellStyle name="Normal 6 5 3 5 3" xfId="9223"/>
    <cellStyle name="Normal 6 5 3 5 3 2" xfId="23227"/>
    <cellStyle name="Normal 6 5 3 5 3 2 2" xfId="51241"/>
    <cellStyle name="Normal 6 5 3 5 3 3" xfId="37237"/>
    <cellStyle name="Normal 6 5 3 5 4" xfId="16224"/>
    <cellStyle name="Normal 6 5 3 5 4 2" xfId="44238"/>
    <cellStyle name="Normal 6 5 3 5 5" xfId="30234"/>
    <cellStyle name="Normal 6 5 3 6" xfId="3965"/>
    <cellStyle name="Normal 6 5 3 6 2" xfId="10972"/>
    <cellStyle name="Normal 6 5 3 6 2 2" xfId="24976"/>
    <cellStyle name="Normal 6 5 3 6 2 2 2" xfId="52990"/>
    <cellStyle name="Normal 6 5 3 6 2 3" xfId="38986"/>
    <cellStyle name="Normal 6 5 3 6 3" xfId="17973"/>
    <cellStyle name="Normal 6 5 3 6 3 2" xfId="45987"/>
    <cellStyle name="Normal 6 5 3 6 4" xfId="31983"/>
    <cellStyle name="Normal 6 5 3 7" xfId="7471"/>
    <cellStyle name="Normal 6 5 3 7 2" xfId="21475"/>
    <cellStyle name="Normal 6 5 3 7 2 2" xfId="49489"/>
    <cellStyle name="Normal 6 5 3 7 3" xfId="35485"/>
    <cellStyle name="Normal 6 5 3 8" xfId="14472"/>
    <cellStyle name="Normal 6 5 3 8 2" xfId="42486"/>
    <cellStyle name="Normal 6 5 3 9" xfId="28482"/>
    <cellStyle name="Normal 6 5 4" xfId="539"/>
    <cellStyle name="Normal 6 5 4 2" xfId="1417"/>
    <cellStyle name="Normal 6 5 4 2 2" xfId="3185"/>
    <cellStyle name="Normal 6 5 4 2 2 2" xfId="6689"/>
    <cellStyle name="Normal 6 5 4 2 2 2 2" xfId="13696"/>
    <cellStyle name="Normal 6 5 4 2 2 2 2 2" xfId="27700"/>
    <cellStyle name="Normal 6 5 4 2 2 2 2 2 2" xfId="55714"/>
    <cellStyle name="Normal 6 5 4 2 2 2 2 3" xfId="41710"/>
    <cellStyle name="Normal 6 5 4 2 2 2 3" xfId="20697"/>
    <cellStyle name="Normal 6 5 4 2 2 2 3 2" xfId="48711"/>
    <cellStyle name="Normal 6 5 4 2 2 2 4" xfId="34707"/>
    <cellStyle name="Normal 6 5 4 2 2 3" xfId="10195"/>
    <cellStyle name="Normal 6 5 4 2 2 3 2" xfId="24199"/>
    <cellStyle name="Normal 6 5 4 2 2 3 2 2" xfId="52213"/>
    <cellStyle name="Normal 6 5 4 2 2 3 3" xfId="38209"/>
    <cellStyle name="Normal 6 5 4 2 2 4" xfId="17196"/>
    <cellStyle name="Normal 6 5 4 2 2 4 2" xfId="45210"/>
    <cellStyle name="Normal 6 5 4 2 2 5" xfId="31206"/>
    <cellStyle name="Normal 6 5 4 2 3" xfId="4937"/>
    <cellStyle name="Normal 6 5 4 2 3 2" xfId="11944"/>
    <cellStyle name="Normal 6 5 4 2 3 2 2" xfId="25948"/>
    <cellStyle name="Normal 6 5 4 2 3 2 2 2" xfId="53962"/>
    <cellStyle name="Normal 6 5 4 2 3 2 3" xfId="39958"/>
    <cellStyle name="Normal 6 5 4 2 3 3" xfId="18945"/>
    <cellStyle name="Normal 6 5 4 2 3 3 2" xfId="46959"/>
    <cellStyle name="Normal 6 5 4 2 3 4" xfId="32955"/>
    <cellStyle name="Normal 6 5 4 2 4" xfId="8443"/>
    <cellStyle name="Normal 6 5 4 2 4 2" xfId="22447"/>
    <cellStyle name="Normal 6 5 4 2 4 2 2" xfId="50461"/>
    <cellStyle name="Normal 6 5 4 2 4 3" xfId="36457"/>
    <cellStyle name="Normal 6 5 4 2 5" xfId="15444"/>
    <cellStyle name="Normal 6 5 4 2 5 2" xfId="43458"/>
    <cellStyle name="Normal 6 5 4 2 6" xfId="29454"/>
    <cellStyle name="Normal 6 5 4 3" xfId="2310"/>
    <cellStyle name="Normal 6 5 4 3 2" xfId="5814"/>
    <cellStyle name="Normal 6 5 4 3 2 2" xfId="12821"/>
    <cellStyle name="Normal 6 5 4 3 2 2 2" xfId="26825"/>
    <cellStyle name="Normal 6 5 4 3 2 2 2 2" xfId="54839"/>
    <cellStyle name="Normal 6 5 4 3 2 2 3" xfId="40835"/>
    <cellStyle name="Normal 6 5 4 3 2 3" xfId="19822"/>
    <cellStyle name="Normal 6 5 4 3 2 3 2" xfId="47836"/>
    <cellStyle name="Normal 6 5 4 3 2 4" xfId="33832"/>
    <cellStyle name="Normal 6 5 4 3 3" xfId="9320"/>
    <cellStyle name="Normal 6 5 4 3 3 2" xfId="23324"/>
    <cellStyle name="Normal 6 5 4 3 3 2 2" xfId="51338"/>
    <cellStyle name="Normal 6 5 4 3 3 3" xfId="37334"/>
    <cellStyle name="Normal 6 5 4 3 4" xfId="16321"/>
    <cellStyle name="Normal 6 5 4 3 4 2" xfId="44335"/>
    <cellStyle name="Normal 6 5 4 3 5" xfId="30331"/>
    <cellStyle name="Normal 6 5 4 4" xfId="4062"/>
    <cellStyle name="Normal 6 5 4 4 2" xfId="11069"/>
    <cellStyle name="Normal 6 5 4 4 2 2" xfId="25073"/>
    <cellStyle name="Normal 6 5 4 4 2 2 2" xfId="53087"/>
    <cellStyle name="Normal 6 5 4 4 2 3" xfId="39083"/>
    <cellStyle name="Normal 6 5 4 4 3" xfId="18070"/>
    <cellStyle name="Normal 6 5 4 4 3 2" xfId="46084"/>
    <cellStyle name="Normal 6 5 4 4 4" xfId="32080"/>
    <cellStyle name="Normal 6 5 4 5" xfId="7568"/>
    <cellStyle name="Normal 6 5 4 5 2" xfId="21572"/>
    <cellStyle name="Normal 6 5 4 5 2 2" xfId="49586"/>
    <cellStyle name="Normal 6 5 4 5 3" xfId="35582"/>
    <cellStyle name="Normal 6 5 4 6" xfId="14569"/>
    <cellStyle name="Normal 6 5 4 6 2" xfId="42583"/>
    <cellStyle name="Normal 6 5 4 7" xfId="28579"/>
    <cellStyle name="Normal 6 5 5" xfId="830"/>
    <cellStyle name="Normal 6 5 5 2" xfId="1708"/>
    <cellStyle name="Normal 6 5 5 2 2" xfId="3476"/>
    <cellStyle name="Normal 6 5 5 2 2 2" xfId="6980"/>
    <cellStyle name="Normal 6 5 5 2 2 2 2" xfId="13987"/>
    <cellStyle name="Normal 6 5 5 2 2 2 2 2" xfId="27991"/>
    <cellStyle name="Normal 6 5 5 2 2 2 2 2 2" xfId="56005"/>
    <cellStyle name="Normal 6 5 5 2 2 2 2 3" xfId="42001"/>
    <cellStyle name="Normal 6 5 5 2 2 2 3" xfId="20988"/>
    <cellStyle name="Normal 6 5 5 2 2 2 3 2" xfId="49002"/>
    <cellStyle name="Normal 6 5 5 2 2 2 4" xfId="34998"/>
    <cellStyle name="Normal 6 5 5 2 2 3" xfId="10486"/>
    <cellStyle name="Normal 6 5 5 2 2 3 2" xfId="24490"/>
    <cellStyle name="Normal 6 5 5 2 2 3 2 2" xfId="52504"/>
    <cellStyle name="Normal 6 5 5 2 2 3 3" xfId="38500"/>
    <cellStyle name="Normal 6 5 5 2 2 4" xfId="17487"/>
    <cellStyle name="Normal 6 5 5 2 2 4 2" xfId="45501"/>
    <cellStyle name="Normal 6 5 5 2 2 5" xfId="31497"/>
    <cellStyle name="Normal 6 5 5 2 3" xfId="5228"/>
    <cellStyle name="Normal 6 5 5 2 3 2" xfId="12235"/>
    <cellStyle name="Normal 6 5 5 2 3 2 2" xfId="26239"/>
    <cellStyle name="Normal 6 5 5 2 3 2 2 2" xfId="54253"/>
    <cellStyle name="Normal 6 5 5 2 3 2 3" xfId="40249"/>
    <cellStyle name="Normal 6 5 5 2 3 3" xfId="19236"/>
    <cellStyle name="Normal 6 5 5 2 3 3 2" xfId="47250"/>
    <cellStyle name="Normal 6 5 5 2 3 4" xfId="33246"/>
    <cellStyle name="Normal 6 5 5 2 4" xfId="8734"/>
    <cellStyle name="Normal 6 5 5 2 4 2" xfId="22738"/>
    <cellStyle name="Normal 6 5 5 2 4 2 2" xfId="50752"/>
    <cellStyle name="Normal 6 5 5 2 4 3" xfId="36748"/>
    <cellStyle name="Normal 6 5 5 2 5" xfId="15735"/>
    <cellStyle name="Normal 6 5 5 2 5 2" xfId="43749"/>
    <cellStyle name="Normal 6 5 5 2 6" xfId="29745"/>
    <cellStyle name="Normal 6 5 5 3" xfId="2601"/>
    <cellStyle name="Normal 6 5 5 3 2" xfId="6105"/>
    <cellStyle name="Normal 6 5 5 3 2 2" xfId="13112"/>
    <cellStyle name="Normal 6 5 5 3 2 2 2" xfId="27116"/>
    <cellStyle name="Normal 6 5 5 3 2 2 2 2" xfId="55130"/>
    <cellStyle name="Normal 6 5 5 3 2 2 3" xfId="41126"/>
    <cellStyle name="Normal 6 5 5 3 2 3" xfId="20113"/>
    <cellStyle name="Normal 6 5 5 3 2 3 2" xfId="48127"/>
    <cellStyle name="Normal 6 5 5 3 2 4" xfId="34123"/>
    <cellStyle name="Normal 6 5 5 3 3" xfId="9611"/>
    <cellStyle name="Normal 6 5 5 3 3 2" xfId="23615"/>
    <cellStyle name="Normal 6 5 5 3 3 2 2" xfId="51629"/>
    <cellStyle name="Normal 6 5 5 3 3 3" xfId="37625"/>
    <cellStyle name="Normal 6 5 5 3 4" xfId="16612"/>
    <cellStyle name="Normal 6 5 5 3 4 2" xfId="44626"/>
    <cellStyle name="Normal 6 5 5 3 5" xfId="30622"/>
    <cellStyle name="Normal 6 5 5 4" xfId="4353"/>
    <cellStyle name="Normal 6 5 5 4 2" xfId="11360"/>
    <cellStyle name="Normal 6 5 5 4 2 2" xfId="25364"/>
    <cellStyle name="Normal 6 5 5 4 2 2 2" xfId="53378"/>
    <cellStyle name="Normal 6 5 5 4 2 3" xfId="39374"/>
    <cellStyle name="Normal 6 5 5 4 3" xfId="18361"/>
    <cellStyle name="Normal 6 5 5 4 3 2" xfId="46375"/>
    <cellStyle name="Normal 6 5 5 4 4" xfId="32371"/>
    <cellStyle name="Normal 6 5 5 5" xfId="7859"/>
    <cellStyle name="Normal 6 5 5 5 2" xfId="21863"/>
    <cellStyle name="Normal 6 5 5 5 2 2" xfId="49877"/>
    <cellStyle name="Normal 6 5 5 5 3" xfId="35873"/>
    <cellStyle name="Normal 6 5 5 6" xfId="14860"/>
    <cellStyle name="Normal 6 5 5 6 2" xfId="42874"/>
    <cellStyle name="Normal 6 5 5 7" xfId="28870"/>
    <cellStyle name="Normal 6 5 6" xfId="1126"/>
    <cellStyle name="Normal 6 5 6 2" xfId="2894"/>
    <cellStyle name="Normal 6 5 6 2 2" xfId="6398"/>
    <cellStyle name="Normal 6 5 6 2 2 2" xfId="13405"/>
    <cellStyle name="Normal 6 5 6 2 2 2 2" xfId="27409"/>
    <cellStyle name="Normal 6 5 6 2 2 2 2 2" xfId="55423"/>
    <cellStyle name="Normal 6 5 6 2 2 2 3" xfId="41419"/>
    <cellStyle name="Normal 6 5 6 2 2 3" xfId="20406"/>
    <cellStyle name="Normal 6 5 6 2 2 3 2" xfId="48420"/>
    <cellStyle name="Normal 6 5 6 2 2 4" xfId="34416"/>
    <cellStyle name="Normal 6 5 6 2 3" xfId="9904"/>
    <cellStyle name="Normal 6 5 6 2 3 2" xfId="23908"/>
    <cellStyle name="Normal 6 5 6 2 3 2 2" xfId="51922"/>
    <cellStyle name="Normal 6 5 6 2 3 3" xfId="37918"/>
    <cellStyle name="Normal 6 5 6 2 4" xfId="16905"/>
    <cellStyle name="Normal 6 5 6 2 4 2" xfId="44919"/>
    <cellStyle name="Normal 6 5 6 2 5" xfId="30915"/>
    <cellStyle name="Normal 6 5 6 3" xfId="4646"/>
    <cellStyle name="Normal 6 5 6 3 2" xfId="11653"/>
    <cellStyle name="Normal 6 5 6 3 2 2" xfId="25657"/>
    <cellStyle name="Normal 6 5 6 3 2 2 2" xfId="53671"/>
    <cellStyle name="Normal 6 5 6 3 2 3" xfId="39667"/>
    <cellStyle name="Normal 6 5 6 3 3" xfId="18654"/>
    <cellStyle name="Normal 6 5 6 3 3 2" xfId="46668"/>
    <cellStyle name="Normal 6 5 6 3 4" xfId="32664"/>
    <cellStyle name="Normal 6 5 6 4" xfId="8152"/>
    <cellStyle name="Normal 6 5 6 4 2" xfId="22156"/>
    <cellStyle name="Normal 6 5 6 4 2 2" xfId="50170"/>
    <cellStyle name="Normal 6 5 6 4 3" xfId="36166"/>
    <cellStyle name="Normal 6 5 6 5" xfId="15153"/>
    <cellStyle name="Normal 6 5 6 5 2" xfId="43167"/>
    <cellStyle name="Normal 6 5 6 6" xfId="29163"/>
    <cellStyle name="Normal 6 5 7" xfId="2015"/>
    <cellStyle name="Normal 6 5 7 2" xfId="5523"/>
    <cellStyle name="Normal 6 5 7 2 2" xfId="12530"/>
    <cellStyle name="Normal 6 5 7 2 2 2" xfId="26534"/>
    <cellStyle name="Normal 6 5 7 2 2 2 2" xfId="54548"/>
    <cellStyle name="Normal 6 5 7 2 2 3" xfId="40544"/>
    <cellStyle name="Normal 6 5 7 2 3" xfId="19531"/>
    <cellStyle name="Normal 6 5 7 2 3 2" xfId="47545"/>
    <cellStyle name="Normal 6 5 7 2 4" xfId="33541"/>
    <cellStyle name="Normal 6 5 7 3" xfId="9029"/>
    <cellStyle name="Normal 6 5 7 3 2" xfId="23033"/>
    <cellStyle name="Normal 6 5 7 3 2 2" xfId="51047"/>
    <cellStyle name="Normal 6 5 7 3 3" xfId="37043"/>
    <cellStyle name="Normal 6 5 7 4" xfId="16030"/>
    <cellStyle name="Normal 6 5 7 4 2" xfId="44044"/>
    <cellStyle name="Normal 6 5 7 5" xfId="30040"/>
    <cellStyle name="Normal 6 5 8" xfId="3771"/>
    <cellStyle name="Normal 6 5 8 2" xfId="10778"/>
    <cellStyle name="Normal 6 5 8 2 2" xfId="24782"/>
    <cellStyle name="Normal 6 5 8 2 2 2" xfId="52796"/>
    <cellStyle name="Normal 6 5 8 2 3" xfId="38792"/>
    <cellStyle name="Normal 6 5 8 3" xfId="17779"/>
    <cellStyle name="Normal 6 5 8 3 2" xfId="45793"/>
    <cellStyle name="Normal 6 5 8 4" xfId="31789"/>
    <cellStyle name="Normal 6 5 9" xfId="7277"/>
    <cellStyle name="Normal 6 5 9 2" xfId="21281"/>
    <cellStyle name="Normal 6 5 9 2 2" xfId="49295"/>
    <cellStyle name="Normal 6 5 9 3" xfId="35291"/>
    <cellStyle name="Normal 6 6" xfId="294"/>
    <cellStyle name="Normal 6 6 2" xfId="587"/>
    <cellStyle name="Normal 6 6 2 2" xfId="1465"/>
    <cellStyle name="Normal 6 6 2 2 2" xfId="3233"/>
    <cellStyle name="Normal 6 6 2 2 2 2" xfId="6737"/>
    <cellStyle name="Normal 6 6 2 2 2 2 2" xfId="13744"/>
    <cellStyle name="Normal 6 6 2 2 2 2 2 2" xfId="27748"/>
    <cellStyle name="Normal 6 6 2 2 2 2 2 2 2" xfId="55762"/>
    <cellStyle name="Normal 6 6 2 2 2 2 2 3" xfId="41758"/>
    <cellStyle name="Normal 6 6 2 2 2 2 3" xfId="20745"/>
    <cellStyle name="Normal 6 6 2 2 2 2 3 2" xfId="48759"/>
    <cellStyle name="Normal 6 6 2 2 2 2 4" xfId="34755"/>
    <cellStyle name="Normal 6 6 2 2 2 3" xfId="10243"/>
    <cellStyle name="Normal 6 6 2 2 2 3 2" xfId="24247"/>
    <cellStyle name="Normal 6 6 2 2 2 3 2 2" xfId="52261"/>
    <cellStyle name="Normal 6 6 2 2 2 3 3" xfId="38257"/>
    <cellStyle name="Normal 6 6 2 2 2 4" xfId="17244"/>
    <cellStyle name="Normal 6 6 2 2 2 4 2" xfId="45258"/>
    <cellStyle name="Normal 6 6 2 2 2 5" xfId="31254"/>
    <cellStyle name="Normal 6 6 2 2 3" xfId="4985"/>
    <cellStyle name="Normal 6 6 2 2 3 2" xfId="11992"/>
    <cellStyle name="Normal 6 6 2 2 3 2 2" xfId="25996"/>
    <cellStyle name="Normal 6 6 2 2 3 2 2 2" xfId="54010"/>
    <cellStyle name="Normal 6 6 2 2 3 2 3" xfId="40006"/>
    <cellStyle name="Normal 6 6 2 2 3 3" xfId="18993"/>
    <cellStyle name="Normal 6 6 2 2 3 3 2" xfId="47007"/>
    <cellStyle name="Normal 6 6 2 2 3 4" xfId="33003"/>
    <cellStyle name="Normal 6 6 2 2 4" xfId="8491"/>
    <cellStyle name="Normal 6 6 2 2 4 2" xfId="22495"/>
    <cellStyle name="Normal 6 6 2 2 4 2 2" xfId="50509"/>
    <cellStyle name="Normal 6 6 2 2 4 3" xfId="36505"/>
    <cellStyle name="Normal 6 6 2 2 5" xfId="15492"/>
    <cellStyle name="Normal 6 6 2 2 5 2" xfId="43506"/>
    <cellStyle name="Normal 6 6 2 2 6" xfId="29502"/>
    <cellStyle name="Normal 6 6 2 3" xfId="2358"/>
    <cellStyle name="Normal 6 6 2 3 2" xfId="5862"/>
    <cellStyle name="Normal 6 6 2 3 2 2" xfId="12869"/>
    <cellStyle name="Normal 6 6 2 3 2 2 2" xfId="26873"/>
    <cellStyle name="Normal 6 6 2 3 2 2 2 2" xfId="54887"/>
    <cellStyle name="Normal 6 6 2 3 2 2 3" xfId="40883"/>
    <cellStyle name="Normal 6 6 2 3 2 3" xfId="19870"/>
    <cellStyle name="Normal 6 6 2 3 2 3 2" xfId="47884"/>
    <cellStyle name="Normal 6 6 2 3 2 4" xfId="33880"/>
    <cellStyle name="Normal 6 6 2 3 3" xfId="9368"/>
    <cellStyle name="Normal 6 6 2 3 3 2" xfId="23372"/>
    <cellStyle name="Normal 6 6 2 3 3 2 2" xfId="51386"/>
    <cellStyle name="Normal 6 6 2 3 3 3" xfId="37382"/>
    <cellStyle name="Normal 6 6 2 3 4" xfId="16369"/>
    <cellStyle name="Normal 6 6 2 3 4 2" xfId="44383"/>
    <cellStyle name="Normal 6 6 2 3 5" xfId="30379"/>
    <cellStyle name="Normal 6 6 2 4" xfId="4110"/>
    <cellStyle name="Normal 6 6 2 4 2" xfId="11117"/>
    <cellStyle name="Normal 6 6 2 4 2 2" xfId="25121"/>
    <cellStyle name="Normal 6 6 2 4 2 2 2" xfId="53135"/>
    <cellStyle name="Normal 6 6 2 4 2 3" xfId="39131"/>
    <cellStyle name="Normal 6 6 2 4 3" xfId="18118"/>
    <cellStyle name="Normal 6 6 2 4 3 2" xfId="46132"/>
    <cellStyle name="Normal 6 6 2 4 4" xfId="32128"/>
    <cellStyle name="Normal 6 6 2 5" xfId="7616"/>
    <cellStyle name="Normal 6 6 2 5 2" xfId="21620"/>
    <cellStyle name="Normal 6 6 2 5 2 2" xfId="49634"/>
    <cellStyle name="Normal 6 6 2 5 3" xfId="35630"/>
    <cellStyle name="Normal 6 6 2 6" xfId="14617"/>
    <cellStyle name="Normal 6 6 2 6 2" xfId="42631"/>
    <cellStyle name="Normal 6 6 2 7" xfId="28627"/>
    <cellStyle name="Normal 6 6 3" xfId="878"/>
    <cellStyle name="Normal 6 6 3 2" xfId="1756"/>
    <cellStyle name="Normal 6 6 3 2 2" xfId="3524"/>
    <cellStyle name="Normal 6 6 3 2 2 2" xfId="7028"/>
    <cellStyle name="Normal 6 6 3 2 2 2 2" xfId="14035"/>
    <cellStyle name="Normal 6 6 3 2 2 2 2 2" xfId="28039"/>
    <cellStyle name="Normal 6 6 3 2 2 2 2 2 2" xfId="56053"/>
    <cellStyle name="Normal 6 6 3 2 2 2 2 3" xfId="42049"/>
    <cellStyle name="Normal 6 6 3 2 2 2 3" xfId="21036"/>
    <cellStyle name="Normal 6 6 3 2 2 2 3 2" xfId="49050"/>
    <cellStyle name="Normal 6 6 3 2 2 2 4" xfId="35046"/>
    <cellStyle name="Normal 6 6 3 2 2 3" xfId="10534"/>
    <cellStyle name="Normal 6 6 3 2 2 3 2" xfId="24538"/>
    <cellStyle name="Normal 6 6 3 2 2 3 2 2" xfId="52552"/>
    <cellStyle name="Normal 6 6 3 2 2 3 3" xfId="38548"/>
    <cellStyle name="Normal 6 6 3 2 2 4" xfId="17535"/>
    <cellStyle name="Normal 6 6 3 2 2 4 2" xfId="45549"/>
    <cellStyle name="Normal 6 6 3 2 2 5" xfId="31545"/>
    <cellStyle name="Normal 6 6 3 2 3" xfId="5276"/>
    <cellStyle name="Normal 6 6 3 2 3 2" xfId="12283"/>
    <cellStyle name="Normal 6 6 3 2 3 2 2" xfId="26287"/>
    <cellStyle name="Normal 6 6 3 2 3 2 2 2" xfId="54301"/>
    <cellStyle name="Normal 6 6 3 2 3 2 3" xfId="40297"/>
    <cellStyle name="Normal 6 6 3 2 3 3" xfId="19284"/>
    <cellStyle name="Normal 6 6 3 2 3 3 2" xfId="47298"/>
    <cellStyle name="Normal 6 6 3 2 3 4" xfId="33294"/>
    <cellStyle name="Normal 6 6 3 2 4" xfId="8782"/>
    <cellStyle name="Normal 6 6 3 2 4 2" xfId="22786"/>
    <cellStyle name="Normal 6 6 3 2 4 2 2" xfId="50800"/>
    <cellStyle name="Normal 6 6 3 2 4 3" xfId="36796"/>
    <cellStyle name="Normal 6 6 3 2 5" xfId="15783"/>
    <cellStyle name="Normal 6 6 3 2 5 2" xfId="43797"/>
    <cellStyle name="Normal 6 6 3 2 6" xfId="29793"/>
    <cellStyle name="Normal 6 6 3 3" xfId="2649"/>
    <cellStyle name="Normal 6 6 3 3 2" xfId="6153"/>
    <cellStyle name="Normal 6 6 3 3 2 2" xfId="13160"/>
    <cellStyle name="Normal 6 6 3 3 2 2 2" xfId="27164"/>
    <cellStyle name="Normal 6 6 3 3 2 2 2 2" xfId="55178"/>
    <cellStyle name="Normal 6 6 3 3 2 2 3" xfId="41174"/>
    <cellStyle name="Normal 6 6 3 3 2 3" xfId="20161"/>
    <cellStyle name="Normal 6 6 3 3 2 3 2" xfId="48175"/>
    <cellStyle name="Normal 6 6 3 3 2 4" xfId="34171"/>
    <cellStyle name="Normal 6 6 3 3 3" xfId="9659"/>
    <cellStyle name="Normal 6 6 3 3 3 2" xfId="23663"/>
    <cellStyle name="Normal 6 6 3 3 3 2 2" xfId="51677"/>
    <cellStyle name="Normal 6 6 3 3 3 3" xfId="37673"/>
    <cellStyle name="Normal 6 6 3 3 4" xfId="16660"/>
    <cellStyle name="Normal 6 6 3 3 4 2" xfId="44674"/>
    <cellStyle name="Normal 6 6 3 3 5" xfId="30670"/>
    <cellStyle name="Normal 6 6 3 4" xfId="4401"/>
    <cellStyle name="Normal 6 6 3 4 2" xfId="11408"/>
    <cellStyle name="Normal 6 6 3 4 2 2" xfId="25412"/>
    <cellStyle name="Normal 6 6 3 4 2 2 2" xfId="53426"/>
    <cellStyle name="Normal 6 6 3 4 2 3" xfId="39422"/>
    <cellStyle name="Normal 6 6 3 4 3" xfId="18409"/>
    <cellStyle name="Normal 6 6 3 4 3 2" xfId="46423"/>
    <cellStyle name="Normal 6 6 3 4 4" xfId="32419"/>
    <cellStyle name="Normal 6 6 3 5" xfId="7907"/>
    <cellStyle name="Normal 6 6 3 5 2" xfId="21911"/>
    <cellStyle name="Normal 6 6 3 5 2 2" xfId="49925"/>
    <cellStyle name="Normal 6 6 3 5 3" xfId="35921"/>
    <cellStyle name="Normal 6 6 3 6" xfId="14908"/>
    <cellStyle name="Normal 6 6 3 6 2" xfId="42922"/>
    <cellStyle name="Normal 6 6 3 7" xfId="28918"/>
    <cellStyle name="Normal 6 6 4" xfId="1174"/>
    <cellStyle name="Normal 6 6 4 2" xfId="2942"/>
    <cellStyle name="Normal 6 6 4 2 2" xfId="6446"/>
    <cellStyle name="Normal 6 6 4 2 2 2" xfId="13453"/>
    <cellStyle name="Normal 6 6 4 2 2 2 2" xfId="27457"/>
    <cellStyle name="Normal 6 6 4 2 2 2 2 2" xfId="55471"/>
    <cellStyle name="Normal 6 6 4 2 2 2 3" xfId="41467"/>
    <cellStyle name="Normal 6 6 4 2 2 3" xfId="20454"/>
    <cellStyle name="Normal 6 6 4 2 2 3 2" xfId="48468"/>
    <cellStyle name="Normal 6 6 4 2 2 4" xfId="34464"/>
    <cellStyle name="Normal 6 6 4 2 3" xfId="9952"/>
    <cellStyle name="Normal 6 6 4 2 3 2" xfId="23956"/>
    <cellStyle name="Normal 6 6 4 2 3 2 2" xfId="51970"/>
    <cellStyle name="Normal 6 6 4 2 3 3" xfId="37966"/>
    <cellStyle name="Normal 6 6 4 2 4" xfId="16953"/>
    <cellStyle name="Normal 6 6 4 2 4 2" xfId="44967"/>
    <cellStyle name="Normal 6 6 4 2 5" xfId="30963"/>
    <cellStyle name="Normal 6 6 4 3" xfId="4694"/>
    <cellStyle name="Normal 6 6 4 3 2" xfId="11701"/>
    <cellStyle name="Normal 6 6 4 3 2 2" xfId="25705"/>
    <cellStyle name="Normal 6 6 4 3 2 2 2" xfId="53719"/>
    <cellStyle name="Normal 6 6 4 3 2 3" xfId="39715"/>
    <cellStyle name="Normal 6 6 4 3 3" xfId="18702"/>
    <cellStyle name="Normal 6 6 4 3 3 2" xfId="46716"/>
    <cellStyle name="Normal 6 6 4 3 4" xfId="32712"/>
    <cellStyle name="Normal 6 6 4 4" xfId="8200"/>
    <cellStyle name="Normal 6 6 4 4 2" xfId="22204"/>
    <cellStyle name="Normal 6 6 4 4 2 2" xfId="50218"/>
    <cellStyle name="Normal 6 6 4 4 3" xfId="36214"/>
    <cellStyle name="Normal 6 6 4 5" xfId="15201"/>
    <cellStyle name="Normal 6 6 4 5 2" xfId="43215"/>
    <cellStyle name="Normal 6 6 4 6" xfId="29211"/>
    <cellStyle name="Normal 6 6 5" xfId="2067"/>
    <cellStyle name="Normal 6 6 5 2" xfId="5571"/>
    <cellStyle name="Normal 6 6 5 2 2" xfId="12578"/>
    <cellStyle name="Normal 6 6 5 2 2 2" xfId="26582"/>
    <cellStyle name="Normal 6 6 5 2 2 2 2" xfId="54596"/>
    <cellStyle name="Normal 6 6 5 2 2 3" xfId="40592"/>
    <cellStyle name="Normal 6 6 5 2 3" xfId="19579"/>
    <cellStyle name="Normal 6 6 5 2 3 2" xfId="47593"/>
    <cellStyle name="Normal 6 6 5 2 4" xfId="33589"/>
    <cellStyle name="Normal 6 6 5 3" xfId="9077"/>
    <cellStyle name="Normal 6 6 5 3 2" xfId="23081"/>
    <cellStyle name="Normal 6 6 5 3 2 2" xfId="51095"/>
    <cellStyle name="Normal 6 6 5 3 3" xfId="37091"/>
    <cellStyle name="Normal 6 6 5 4" xfId="16078"/>
    <cellStyle name="Normal 6 6 5 4 2" xfId="44092"/>
    <cellStyle name="Normal 6 6 5 5" xfId="30088"/>
    <cellStyle name="Normal 6 6 6" xfId="3819"/>
    <cellStyle name="Normal 6 6 6 2" xfId="10826"/>
    <cellStyle name="Normal 6 6 6 2 2" xfId="24830"/>
    <cellStyle name="Normal 6 6 6 2 2 2" xfId="52844"/>
    <cellStyle name="Normal 6 6 6 2 3" xfId="38840"/>
    <cellStyle name="Normal 6 6 6 3" xfId="17827"/>
    <cellStyle name="Normal 6 6 6 3 2" xfId="45841"/>
    <cellStyle name="Normal 6 6 6 4" xfId="31837"/>
    <cellStyle name="Normal 6 6 7" xfId="7325"/>
    <cellStyle name="Normal 6 6 7 2" xfId="21329"/>
    <cellStyle name="Normal 6 6 7 2 2" xfId="49343"/>
    <cellStyle name="Normal 6 6 7 3" xfId="35339"/>
    <cellStyle name="Normal 6 6 8" xfId="14326"/>
    <cellStyle name="Normal 6 6 8 2" xfId="42340"/>
    <cellStyle name="Normal 6 6 9" xfId="28336"/>
    <cellStyle name="Normal 6 7" xfId="393"/>
    <cellStyle name="Normal 6 7 2" xfId="684"/>
    <cellStyle name="Normal 6 7 2 2" xfId="1562"/>
    <cellStyle name="Normal 6 7 2 2 2" xfId="3330"/>
    <cellStyle name="Normal 6 7 2 2 2 2" xfId="6834"/>
    <cellStyle name="Normal 6 7 2 2 2 2 2" xfId="13841"/>
    <cellStyle name="Normal 6 7 2 2 2 2 2 2" xfId="27845"/>
    <cellStyle name="Normal 6 7 2 2 2 2 2 2 2" xfId="55859"/>
    <cellStyle name="Normal 6 7 2 2 2 2 2 3" xfId="41855"/>
    <cellStyle name="Normal 6 7 2 2 2 2 3" xfId="20842"/>
    <cellStyle name="Normal 6 7 2 2 2 2 3 2" xfId="48856"/>
    <cellStyle name="Normal 6 7 2 2 2 2 4" xfId="34852"/>
    <cellStyle name="Normal 6 7 2 2 2 3" xfId="10340"/>
    <cellStyle name="Normal 6 7 2 2 2 3 2" xfId="24344"/>
    <cellStyle name="Normal 6 7 2 2 2 3 2 2" xfId="52358"/>
    <cellStyle name="Normal 6 7 2 2 2 3 3" xfId="38354"/>
    <cellStyle name="Normal 6 7 2 2 2 4" xfId="17341"/>
    <cellStyle name="Normal 6 7 2 2 2 4 2" xfId="45355"/>
    <cellStyle name="Normal 6 7 2 2 2 5" xfId="31351"/>
    <cellStyle name="Normal 6 7 2 2 3" xfId="5082"/>
    <cellStyle name="Normal 6 7 2 2 3 2" xfId="12089"/>
    <cellStyle name="Normal 6 7 2 2 3 2 2" xfId="26093"/>
    <cellStyle name="Normal 6 7 2 2 3 2 2 2" xfId="54107"/>
    <cellStyle name="Normal 6 7 2 2 3 2 3" xfId="40103"/>
    <cellStyle name="Normal 6 7 2 2 3 3" xfId="19090"/>
    <cellStyle name="Normal 6 7 2 2 3 3 2" xfId="47104"/>
    <cellStyle name="Normal 6 7 2 2 3 4" xfId="33100"/>
    <cellStyle name="Normal 6 7 2 2 4" xfId="8588"/>
    <cellStyle name="Normal 6 7 2 2 4 2" xfId="22592"/>
    <cellStyle name="Normal 6 7 2 2 4 2 2" xfId="50606"/>
    <cellStyle name="Normal 6 7 2 2 4 3" xfId="36602"/>
    <cellStyle name="Normal 6 7 2 2 5" xfId="15589"/>
    <cellStyle name="Normal 6 7 2 2 5 2" xfId="43603"/>
    <cellStyle name="Normal 6 7 2 2 6" xfId="29599"/>
    <cellStyle name="Normal 6 7 2 3" xfId="2455"/>
    <cellStyle name="Normal 6 7 2 3 2" xfId="5959"/>
    <cellStyle name="Normal 6 7 2 3 2 2" xfId="12966"/>
    <cellStyle name="Normal 6 7 2 3 2 2 2" xfId="26970"/>
    <cellStyle name="Normal 6 7 2 3 2 2 2 2" xfId="54984"/>
    <cellStyle name="Normal 6 7 2 3 2 2 3" xfId="40980"/>
    <cellStyle name="Normal 6 7 2 3 2 3" xfId="19967"/>
    <cellStyle name="Normal 6 7 2 3 2 3 2" xfId="47981"/>
    <cellStyle name="Normal 6 7 2 3 2 4" xfId="33977"/>
    <cellStyle name="Normal 6 7 2 3 3" xfId="9465"/>
    <cellStyle name="Normal 6 7 2 3 3 2" xfId="23469"/>
    <cellStyle name="Normal 6 7 2 3 3 2 2" xfId="51483"/>
    <cellStyle name="Normal 6 7 2 3 3 3" xfId="37479"/>
    <cellStyle name="Normal 6 7 2 3 4" xfId="16466"/>
    <cellStyle name="Normal 6 7 2 3 4 2" xfId="44480"/>
    <cellStyle name="Normal 6 7 2 3 5" xfId="30476"/>
    <cellStyle name="Normal 6 7 2 4" xfId="4207"/>
    <cellStyle name="Normal 6 7 2 4 2" xfId="11214"/>
    <cellStyle name="Normal 6 7 2 4 2 2" xfId="25218"/>
    <cellStyle name="Normal 6 7 2 4 2 2 2" xfId="53232"/>
    <cellStyle name="Normal 6 7 2 4 2 3" xfId="39228"/>
    <cellStyle name="Normal 6 7 2 4 3" xfId="18215"/>
    <cellStyle name="Normal 6 7 2 4 3 2" xfId="46229"/>
    <cellStyle name="Normal 6 7 2 4 4" xfId="32225"/>
    <cellStyle name="Normal 6 7 2 5" xfId="7713"/>
    <cellStyle name="Normal 6 7 2 5 2" xfId="21717"/>
    <cellStyle name="Normal 6 7 2 5 2 2" xfId="49731"/>
    <cellStyle name="Normal 6 7 2 5 3" xfId="35727"/>
    <cellStyle name="Normal 6 7 2 6" xfId="14714"/>
    <cellStyle name="Normal 6 7 2 6 2" xfId="42728"/>
    <cellStyle name="Normal 6 7 2 7" xfId="28724"/>
    <cellStyle name="Normal 6 7 3" xfId="975"/>
    <cellStyle name="Normal 6 7 3 2" xfId="1853"/>
    <cellStyle name="Normal 6 7 3 2 2" xfId="3621"/>
    <cellStyle name="Normal 6 7 3 2 2 2" xfId="7125"/>
    <cellStyle name="Normal 6 7 3 2 2 2 2" xfId="14132"/>
    <cellStyle name="Normal 6 7 3 2 2 2 2 2" xfId="28136"/>
    <cellStyle name="Normal 6 7 3 2 2 2 2 2 2" xfId="56150"/>
    <cellStyle name="Normal 6 7 3 2 2 2 2 3" xfId="42146"/>
    <cellStyle name="Normal 6 7 3 2 2 2 3" xfId="21133"/>
    <cellStyle name="Normal 6 7 3 2 2 2 3 2" xfId="49147"/>
    <cellStyle name="Normal 6 7 3 2 2 2 4" xfId="35143"/>
    <cellStyle name="Normal 6 7 3 2 2 3" xfId="10631"/>
    <cellStyle name="Normal 6 7 3 2 2 3 2" xfId="24635"/>
    <cellStyle name="Normal 6 7 3 2 2 3 2 2" xfId="52649"/>
    <cellStyle name="Normal 6 7 3 2 2 3 3" xfId="38645"/>
    <cellStyle name="Normal 6 7 3 2 2 4" xfId="17632"/>
    <cellStyle name="Normal 6 7 3 2 2 4 2" xfId="45646"/>
    <cellStyle name="Normal 6 7 3 2 2 5" xfId="31642"/>
    <cellStyle name="Normal 6 7 3 2 3" xfId="5373"/>
    <cellStyle name="Normal 6 7 3 2 3 2" xfId="12380"/>
    <cellStyle name="Normal 6 7 3 2 3 2 2" xfId="26384"/>
    <cellStyle name="Normal 6 7 3 2 3 2 2 2" xfId="54398"/>
    <cellStyle name="Normal 6 7 3 2 3 2 3" xfId="40394"/>
    <cellStyle name="Normal 6 7 3 2 3 3" xfId="19381"/>
    <cellStyle name="Normal 6 7 3 2 3 3 2" xfId="47395"/>
    <cellStyle name="Normal 6 7 3 2 3 4" xfId="33391"/>
    <cellStyle name="Normal 6 7 3 2 4" xfId="8879"/>
    <cellStyle name="Normal 6 7 3 2 4 2" xfId="22883"/>
    <cellStyle name="Normal 6 7 3 2 4 2 2" xfId="50897"/>
    <cellStyle name="Normal 6 7 3 2 4 3" xfId="36893"/>
    <cellStyle name="Normal 6 7 3 2 5" xfId="15880"/>
    <cellStyle name="Normal 6 7 3 2 5 2" xfId="43894"/>
    <cellStyle name="Normal 6 7 3 2 6" xfId="29890"/>
    <cellStyle name="Normal 6 7 3 3" xfId="2746"/>
    <cellStyle name="Normal 6 7 3 3 2" xfId="6250"/>
    <cellStyle name="Normal 6 7 3 3 2 2" xfId="13257"/>
    <cellStyle name="Normal 6 7 3 3 2 2 2" xfId="27261"/>
    <cellStyle name="Normal 6 7 3 3 2 2 2 2" xfId="55275"/>
    <cellStyle name="Normal 6 7 3 3 2 2 3" xfId="41271"/>
    <cellStyle name="Normal 6 7 3 3 2 3" xfId="20258"/>
    <cellStyle name="Normal 6 7 3 3 2 3 2" xfId="48272"/>
    <cellStyle name="Normal 6 7 3 3 2 4" xfId="34268"/>
    <cellStyle name="Normal 6 7 3 3 3" xfId="9756"/>
    <cellStyle name="Normal 6 7 3 3 3 2" xfId="23760"/>
    <cellStyle name="Normal 6 7 3 3 3 2 2" xfId="51774"/>
    <cellStyle name="Normal 6 7 3 3 3 3" xfId="37770"/>
    <cellStyle name="Normal 6 7 3 3 4" xfId="16757"/>
    <cellStyle name="Normal 6 7 3 3 4 2" xfId="44771"/>
    <cellStyle name="Normal 6 7 3 3 5" xfId="30767"/>
    <cellStyle name="Normal 6 7 3 4" xfId="4498"/>
    <cellStyle name="Normal 6 7 3 4 2" xfId="11505"/>
    <cellStyle name="Normal 6 7 3 4 2 2" xfId="25509"/>
    <cellStyle name="Normal 6 7 3 4 2 2 2" xfId="53523"/>
    <cellStyle name="Normal 6 7 3 4 2 3" xfId="39519"/>
    <cellStyle name="Normal 6 7 3 4 3" xfId="18506"/>
    <cellStyle name="Normal 6 7 3 4 3 2" xfId="46520"/>
    <cellStyle name="Normal 6 7 3 4 4" xfId="32516"/>
    <cellStyle name="Normal 6 7 3 5" xfId="8004"/>
    <cellStyle name="Normal 6 7 3 5 2" xfId="22008"/>
    <cellStyle name="Normal 6 7 3 5 2 2" xfId="50022"/>
    <cellStyle name="Normal 6 7 3 5 3" xfId="36018"/>
    <cellStyle name="Normal 6 7 3 6" xfId="15005"/>
    <cellStyle name="Normal 6 7 3 6 2" xfId="43019"/>
    <cellStyle name="Normal 6 7 3 7" xfId="29015"/>
    <cellStyle name="Normal 6 7 4" xfId="1271"/>
    <cellStyle name="Normal 6 7 4 2" xfId="3039"/>
    <cellStyle name="Normal 6 7 4 2 2" xfId="6543"/>
    <cellStyle name="Normal 6 7 4 2 2 2" xfId="13550"/>
    <cellStyle name="Normal 6 7 4 2 2 2 2" xfId="27554"/>
    <cellStyle name="Normal 6 7 4 2 2 2 2 2" xfId="55568"/>
    <cellStyle name="Normal 6 7 4 2 2 2 3" xfId="41564"/>
    <cellStyle name="Normal 6 7 4 2 2 3" xfId="20551"/>
    <cellStyle name="Normal 6 7 4 2 2 3 2" xfId="48565"/>
    <cellStyle name="Normal 6 7 4 2 2 4" xfId="34561"/>
    <cellStyle name="Normal 6 7 4 2 3" xfId="10049"/>
    <cellStyle name="Normal 6 7 4 2 3 2" xfId="24053"/>
    <cellStyle name="Normal 6 7 4 2 3 2 2" xfId="52067"/>
    <cellStyle name="Normal 6 7 4 2 3 3" xfId="38063"/>
    <cellStyle name="Normal 6 7 4 2 4" xfId="17050"/>
    <cellStyle name="Normal 6 7 4 2 4 2" xfId="45064"/>
    <cellStyle name="Normal 6 7 4 2 5" xfId="31060"/>
    <cellStyle name="Normal 6 7 4 3" xfId="4791"/>
    <cellStyle name="Normal 6 7 4 3 2" xfId="11798"/>
    <cellStyle name="Normal 6 7 4 3 2 2" xfId="25802"/>
    <cellStyle name="Normal 6 7 4 3 2 2 2" xfId="53816"/>
    <cellStyle name="Normal 6 7 4 3 2 3" xfId="39812"/>
    <cellStyle name="Normal 6 7 4 3 3" xfId="18799"/>
    <cellStyle name="Normal 6 7 4 3 3 2" xfId="46813"/>
    <cellStyle name="Normal 6 7 4 3 4" xfId="32809"/>
    <cellStyle name="Normal 6 7 4 4" xfId="8297"/>
    <cellStyle name="Normal 6 7 4 4 2" xfId="22301"/>
    <cellStyle name="Normal 6 7 4 4 2 2" xfId="50315"/>
    <cellStyle name="Normal 6 7 4 4 3" xfId="36311"/>
    <cellStyle name="Normal 6 7 4 5" xfId="15298"/>
    <cellStyle name="Normal 6 7 4 5 2" xfId="43312"/>
    <cellStyle name="Normal 6 7 4 6" xfId="29308"/>
    <cellStyle name="Normal 6 7 5" xfId="2164"/>
    <cellStyle name="Normal 6 7 5 2" xfId="5668"/>
    <cellStyle name="Normal 6 7 5 2 2" xfId="12675"/>
    <cellStyle name="Normal 6 7 5 2 2 2" xfId="26679"/>
    <cellStyle name="Normal 6 7 5 2 2 2 2" xfId="54693"/>
    <cellStyle name="Normal 6 7 5 2 2 3" xfId="40689"/>
    <cellStyle name="Normal 6 7 5 2 3" xfId="19676"/>
    <cellStyle name="Normal 6 7 5 2 3 2" xfId="47690"/>
    <cellStyle name="Normal 6 7 5 2 4" xfId="33686"/>
    <cellStyle name="Normal 6 7 5 3" xfId="9174"/>
    <cellStyle name="Normal 6 7 5 3 2" xfId="23178"/>
    <cellStyle name="Normal 6 7 5 3 2 2" xfId="51192"/>
    <cellStyle name="Normal 6 7 5 3 3" xfId="37188"/>
    <cellStyle name="Normal 6 7 5 4" xfId="16175"/>
    <cellStyle name="Normal 6 7 5 4 2" xfId="44189"/>
    <cellStyle name="Normal 6 7 5 5" xfId="30185"/>
    <cellStyle name="Normal 6 7 6" xfId="3916"/>
    <cellStyle name="Normal 6 7 6 2" xfId="10923"/>
    <cellStyle name="Normal 6 7 6 2 2" xfId="24927"/>
    <cellStyle name="Normal 6 7 6 2 2 2" xfId="52941"/>
    <cellStyle name="Normal 6 7 6 2 3" xfId="38937"/>
    <cellStyle name="Normal 6 7 6 3" xfId="17924"/>
    <cellStyle name="Normal 6 7 6 3 2" xfId="45938"/>
    <cellStyle name="Normal 6 7 6 4" xfId="31934"/>
    <cellStyle name="Normal 6 7 7" xfId="7422"/>
    <cellStyle name="Normal 6 7 7 2" xfId="21426"/>
    <cellStyle name="Normal 6 7 7 2 2" xfId="49440"/>
    <cellStyle name="Normal 6 7 7 3" xfId="35436"/>
    <cellStyle name="Normal 6 7 8" xfId="14423"/>
    <cellStyle name="Normal 6 7 8 2" xfId="42437"/>
    <cellStyle name="Normal 6 7 9" xfId="28433"/>
    <cellStyle name="Normal 6 8" xfId="490"/>
    <cellStyle name="Normal 6 8 2" xfId="1368"/>
    <cellStyle name="Normal 6 8 2 2" xfId="3136"/>
    <cellStyle name="Normal 6 8 2 2 2" xfId="6640"/>
    <cellStyle name="Normal 6 8 2 2 2 2" xfId="13647"/>
    <cellStyle name="Normal 6 8 2 2 2 2 2" xfId="27651"/>
    <cellStyle name="Normal 6 8 2 2 2 2 2 2" xfId="55665"/>
    <cellStyle name="Normal 6 8 2 2 2 2 3" xfId="41661"/>
    <cellStyle name="Normal 6 8 2 2 2 3" xfId="20648"/>
    <cellStyle name="Normal 6 8 2 2 2 3 2" xfId="48662"/>
    <cellStyle name="Normal 6 8 2 2 2 4" xfId="34658"/>
    <cellStyle name="Normal 6 8 2 2 3" xfId="10146"/>
    <cellStyle name="Normal 6 8 2 2 3 2" xfId="24150"/>
    <cellStyle name="Normal 6 8 2 2 3 2 2" xfId="52164"/>
    <cellStyle name="Normal 6 8 2 2 3 3" xfId="38160"/>
    <cellStyle name="Normal 6 8 2 2 4" xfId="17147"/>
    <cellStyle name="Normal 6 8 2 2 4 2" xfId="45161"/>
    <cellStyle name="Normal 6 8 2 2 5" xfId="31157"/>
    <cellStyle name="Normal 6 8 2 3" xfId="4888"/>
    <cellStyle name="Normal 6 8 2 3 2" xfId="11895"/>
    <cellStyle name="Normal 6 8 2 3 2 2" xfId="25899"/>
    <cellStyle name="Normal 6 8 2 3 2 2 2" xfId="53913"/>
    <cellStyle name="Normal 6 8 2 3 2 3" xfId="39909"/>
    <cellStyle name="Normal 6 8 2 3 3" xfId="18896"/>
    <cellStyle name="Normal 6 8 2 3 3 2" xfId="46910"/>
    <cellStyle name="Normal 6 8 2 3 4" xfId="32906"/>
    <cellStyle name="Normal 6 8 2 4" xfId="8394"/>
    <cellStyle name="Normal 6 8 2 4 2" xfId="22398"/>
    <cellStyle name="Normal 6 8 2 4 2 2" xfId="50412"/>
    <cellStyle name="Normal 6 8 2 4 3" xfId="36408"/>
    <cellStyle name="Normal 6 8 2 5" xfId="15395"/>
    <cellStyle name="Normal 6 8 2 5 2" xfId="43409"/>
    <cellStyle name="Normal 6 8 2 6" xfId="29405"/>
    <cellStyle name="Normal 6 8 3" xfId="2261"/>
    <cellStyle name="Normal 6 8 3 2" xfId="5765"/>
    <cellStyle name="Normal 6 8 3 2 2" xfId="12772"/>
    <cellStyle name="Normal 6 8 3 2 2 2" xfId="26776"/>
    <cellStyle name="Normal 6 8 3 2 2 2 2" xfId="54790"/>
    <cellStyle name="Normal 6 8 3 2 2 3" xfId="40786"/>
    <cellStyle name="Normal 6 8 3 2 3" xfId="19773"/>
    <cellStyle name="Normal 6 8 3 2 3 2" xfId="47787"/>
    <cellStyle name="Normal 6 8 3 2 4" xfId="33783"/>
    <cellStyle name="Normal 6 8 3 3" xfId="9271"/>
    <cellStyle name="Normal 6 8 3 3 2" xfId="23275"/>
    <cellStyle name="Normal 6 8 3 3 2 2" xfId="51289"/>
    <cellStyle name="Normal 6 8 3 3 3" xfId="37285"/>
    <cellStyle name="Normal 6 8 3 4" xfId="16272"/>
    <cellStyle name="Normal 6 8 3 4 2" xfId="44286"/>
    <cellStyle name="Normal 6 8 3 5" xfId="30282"/>
    <cellStyle name="Normal 6 8 4" xfId="4013"/>
    <cellStyle name="Normal 6 8 4 2" xfId="11020"/>
    <cellStyle name="Normal 6 8 4 2 2" xfId="25024"/>
    <cellStyle name="Normal 6 8 4 2 2 2" xfId="53038"/>
    <cellStyle name="Normal 6 8 4 2 3" xfId="39034"/>
    <cellStyle name="Normal 6 8 4 3" xfId="18021"/>
    <cellStyle name="Normal 6 8 4 3 2" xfId="46035"/>
    <cellStyle name="Normal 6 8 4 4" xfId="32031"/>
    <cellStyle name="Normal 6 8 5" xfId="7519"/>
    <cellStyle name="Normal 6 8 5 2" xfId="21523"/>
    <cellStyle name="Normal 6 8 5 2 2" xfId="49537"/>
    <cellStyle name="Normal 6 8 5 3" xfId="35533"/>
    <cellStyle name="Normal 6 8 6" xfId="14520"/>
    <cellStyle name="Normal 6 8 6 2" xfId="42534"/>
    <cellStyle name="Normal 6 8 7" xfId="28530"/>
    <cellStyle name="Normal 6 9" xfId="781"/>
    <cellStyle name="Normal 6 9 2" xfId="1659"/>
    <cellStyle name="Normal 6 9 2 2" xfId="3427"/>
    <cellStyle name="Normal 6 9 2 2 2" xfId="6931"/>
    <cellStyle name="Normal 6 9 2 2 2 2" xfId="13938"/>
    <cellStyle name="Normal 6 9 2 2 2 2 2" xfId="27942"/>
    <cellStyle name="Normal 6 9 2 2 2 2 2 2" xfId="55956"/>
    <cellStyle name="Normal 6 9 2 2 2 2 3" xfId="41952"/>
    <cellStyle name="Normal 6 9 2 2 2 3" xfId="20939"/>
    <cellStyle name="Normal 6 9 2 2 2 3 2" xfId="48953"/>
    <cellStyle name="Normal 6 9 2 2 2 4" xfId="34949"/>
    <cellStyle name="Normal 6 9 2 2 3" xfId="10437"/>
    <cellStyle name="Normal 6 9 2 2 3 2" xfId="24441"/>
    <cellStyle name="Normal 6 9 2 2 3 2 2" xfId="52455"/>
    <cellStyle name="Normal 6 9 2 2 3 3" xfId="38451"/>
    <cellStyle name="Normal 6 9 2 2 4" xfId="17438"/>
    <cellStyle name="Normal 6 9 2 2 4 2" xfId="45452"/>
    <cellStyle name="Normal 6 9 2 2 5" xfId="31448"/>
    <cellStyle name="Normal 6 9 2 3" xfId="5179"/>
    <cellStyle name="Normal 6 9 2 3 2" xfId="12186"/>
    <cellStyle name="Normal 6 9 2 3 2 2" xfId="26190"/>
    <cellStyle name="Normal 6 9 2 3 2 2 2" xfId="54204"/>
    <cellStyle name="Normal 6 9 2 3 2 3" xfId="40200"/>
    <cellStyle name="Normal 6 9 2 3 3" xfId="19187"/>
    <cellStyle name="Normal 6 9 2 3 3 2" xfId="47201"/>
    <cellStyle name="Normal 6 9 2 3 4" xfId="33197"/>
    <cellStyle name="Normal 6 9 2 4" xfId="8685"/>
    <cellStyle name="Normal 6 9 2 4 2" xfId="22689"/>
    <cellStyle name="Normal 6 9 2 4 2 2" xfId="50703"/>
    <cellStyle name="Normal 6 9 2 4 3" xfId="36699"/>
    <cellStyle name="Normal 6 9 2 5" xfId="15686"/>
    <cellStyle name="Normal 6 9 2 5 2" xfId="43700"/>
    <cellStyle name="Normal 6 9 2 6" xfId="29696"/>
    <cellStyle name="Normal 6 9 3" xfId="2552"/>
    <cellStyle name="Normal 6 9 3 2" xfId="6056"/>
    <cellStyle name="Normal 6 9 3 2 2" xfId="13063"/>
    <cellStyle name="Normal 6 9 3 2 2 2" xfId="27067"/>
    <cellStyle name="Normal 6 9 3 2 2 2 2" xfId="55081"/>
    <cellStyle name="Normal 6 9 3 2 2 3" xfId="41077"/>
    <cellStyle name="Normal 6 9 3 2 3" xfId="20064"/>
    <cellStyle name="Normal 6 9 3 2 3 2" xfId="48078"/>
    <cellStyle name="Normal 6 9 3 2 4" xfId="34074"/>
    <cellStyle name="Normal 6 9 3 3" xfId="9562"/>
    <cellStyle name="Normal 6 9 3 3 2" xfId="23566"/>
    <cellStyle name="Normal 6 9 3 3 2 2" xfId="51580"/>
    <cellStyle name="Normal 6 9 3 3 3" xfId="37576"/>
    <cellStyle name="Normal 6 9 3 4" xfId="16563"/>
    <cellStyle name="Normal 6 9 3 4 2" xfId="44577"/>
    <cellStyle name="Normal 6 9 3 5" xfId="30573"/>
    <cellStyle name="Normal 6 9 4" xfId="4304"/>
    <cellStyle name="Normal 6 9 4 2" xfId="11311"/>
    <cellStyle name="Normal 6 9 4 2 2" xfId="25315"/>
    <cellStyle name="Normal 6 9 4 2 2 2" xfId="53329"/>
    <cellStyle name="Normal 6 9 4 2 3" xfId="39325"/>
    <cellStyle name="Normal 6 9 4 3" xfId="18312"/>
    <cellStyle name="Normal 6 9 4 3 2" xfId="46326"/>
    <cellStyle name="Normal 6 9 4 4" xfId="32322"/>
    <cellStyle name="Normal 6 9 5" xfId="7810"/>
    <cellStyle name="Normal 6 9 5 2" xfId="21814"/>
    <cellStyle name="Normal 6 9 5 2 2" xfId="49828"/>
    <cellStyle name="Normal 6 9 5 3" xfId="35824"/>
    <cellStyle name="Normal 6 9 6" xfId="14811"/>
    <cellStyle name="Normal 6 9 6 2" xfId="42825"/>
    <cellStyle name="Normal 6 9 7" xfId="28821"/>
    <cellStyle name="Normal 61" xfId="22"/>
    <cellStyle name="Normal 61 2" xfId="110"/>
    <cellStyle name="Normal 64" xfId="23"/>
    <cellStyle name="Normal 64 2" xfId="111"/>
    <cellStyle name="Normal 67" xfId="24"/>
    <cellStyle name="Normal 67 2" xfId="112"/>
    <cellStyle name="Normal 7" xfId="163"/>
    <cellStyle name="Normal 7 2" xfId="56337"/>
    <cellStyle name="Normal 70" xfId="25"/>
    <cellStyle name="Normal 70 2" xfId="113"/>
    <cellStyle name="Normal 73" xfId="26"/>
    <cellStyle name="Normal 73 2" xfId="114"/>
    <cellStyle name="Normal 74" xfId="27"/>
    <cellStyle name="Normal 74 2" xfId="115"/>
    <cellStyle name="Normal 75" xfId="28"/>
    <cellStyle name="Normal 75 2" xfId="116"/>
    <cellStyle name="Normal 76" xfId="29"/>
    <cellStyle name="Normal 76 2" xfId="117"/>
    <cellStyle name="Normal 77" xfId="30"/>
    <cellStyle name="Normal 77 2" xfId="118"/>
    <cellStyle name="Normal 78" xfId="31"/>
    <cellStyle name="Normal 78 2" xfId="119"/>
    <cellStyle name="Normal 79" xfId="32"/>
    <cellStyle name="Normal 79 2" xfId="120"/>
    <cellStyle name="Normal 8" xfId="164"/>
    <cellStyle name="Normal 80" xfId="33"/>
    <cellStyle name="Normal 80 2" xfId="121"/>
    <cellStyle name="Normal 81" xfId="34"/>
    <cellStyle name="Normal 81 2" xfId="122"/>
    <cellStyle name="Normal 82" xfId="35"/>
    <cellStyle name="Normal 82 2" xfId="123"/>
    <cellStyle name="Normal 83" xfId="36"/>
    <cellStyle name="Normal 83 2" xfId="124"/>
    <cellStyle name="Normal 86" xfId="37"/>
    <cellStyle name="Normal 86 2" xfId="125"/>
    <cellStyle name="Normal 87" xfId="38"/>
    <cellStyle name="Normal 87 2" xfId="126"/>
    <cellStyle name="Normal 88" xfId="39"/>
    <cellStyle name="Normal 88 2" xfId="127"/>
    <cellStyle name="Normal 9" xfId="165"/>
    <cellStyle name="Normal 9 2" xfId="56384"/>
    <cellStyle name="Normal 91" xfId="40"/>
    <cellStyle name="Normal 91 2" xfId="128"/>
    <cellStyle name="Normal 92" xfId="41"/>
    <cellStyle name="Normal 92 2" xfId="129"/>
    <cellStyle name="Normal 93" xfId="42"/>
    <cellStyle name="Normal 93 2" xfId="130"/>
    <cellStyle name="Normal 94" xfId="43"/>
    <cellStyle name="Normal 94 2" xfId="131"/>
    <cellStyle name="Normal 95" xfId="44"/>
    <cellStyle name="Normal 95 2" xfId="132"/>
    <cellStyle name="Normal 96" xfId="45"/>
    <cellStyle name="Normal 96 2" xfId="133"/>
    <cellStyle name="Normal 97" xfId="46"/>
    <cellStyle name="Normal 97 2" xfId="134"/>
    <cellStyle name="Normal 98" xfId="47"/>
    <cellStyle name="Normal 98 2" xfId="135"/>
    <cellStyle name="Normal 99" xfId="48"/>
    <cellStyle name="Normal 99 2" xfId="136"/>
    <cellStyle name="Note" xfId="56408" builtinId="10" customBuiltin="1"/>
    <cellStyle name="Note 2" xfId="166"/>
    <cellStyle name="Note 2 10" xfId="1967"/>
    <cellStyle name="Note 2 10 2" xfId="5485"/>
    <cellStyle name="Note 2 10 2 2" xfId="12492"/>
    <cellStyle name="Note 2 10 2 2 2" xfId="26496"/>
    <cellStyle name="Note 2 10 2 2 2 2" xfId="54510"/>
    <cellStyle name="Note 2 10 2 2 3" xfId="40506"/>
    <cellStyle name="Note 2 10 2 3" xfId="19493"/>
    <cellStyle name="Note 2 10 2 3 2" xfId="47507"/>
    <cellStyle name="Note 2 10 2 4" xfId="33503"/>
    <cellStyle name="Note 2 10 3" xfId="8991"/>
    <cellStyle name="Note 2 10 3 2" xfId="22995"/>
    <cellStyle name="Note 2 10 3 2 2" xfId="51009"/>
    <cellStyle name="Note 2 10 3 3" xfId="37005"/>
    <cellStyle name="Note 2 10 4" xfId="15992"/>
    <cellStyle name="Note 2 10 4 2" xfId="44006"/>
    <cellStyle name="Note 2 10 5" xfId="30002"/>
    <cellStyle name="Note 2 11" xfId="3724"/>
    <cellStyle name="Note 2 11 2" xfId="10731"/>
    <cellStyle name="Note 2 11 2 2" xfId="24735"/>
    <cellStyle name="Note 2 11 2 2 2" xfId="52749"/>
    <cellStyle name="Note 2 11 2 3" xfId="38745"/>
    <cellStyle name="Note 2 11 3" xfId="17732"/>
    <cellStyle name="Note 2 11 3 2" xfId="45746"/>
    <cellStyle name="Note 2 11 4" xfId="31742"/>
    <cellStyle name="Note 2 12" xfId="7230"/>
    <cellStyle name="Note 2 12 2" xfId="21234"/>
    <cellStyle name="Note 2 12 2 2" xfId="49248"/>
    <cellStyle name="Note 2 12 3" xfId="35244"/>
    <cellStyle name="Note 2 13" xfId="14231"/>
    <cellStyle name="Note 2 13 2" xfId="42245"/>
    <cellStyle name="Note 2 14" xfId="28241"/>
    <cellStyle name="Note 2 15" xfId="56251"/>
    <cellStyle name="Note 2 16" xfId="56301"/>
    <cellStyle name="Note 2 17" xfId="56323"/>
    <cellStyle name="Note 2 2" xfId="199"/>
    <cellStyle name="Note 2 2 10" xfId="7262"/>
    <cellStyle name="Note 2 2 10 2" xfId="21266"/>
    <cellStyle name="Note 2 2 10 2 2" xfId="49280"/>
    <cellStyle name="Note 2 2 10 3" xfId="35276"/>
    <cellStyle name="Note 2 2 11" xfId="14263"/>
    <cellStyle name="Note 2 2 11 2" xfId="42277"/>
    <cellStyle name="Note 2 2 12" xfId="28273"/>
    <cellStyle name="Note 2 2 2" xfId="254"/>
    <cellStyle name="Note 2 2 2 10" xfId="14312"/>
    <cellStyle name="Note 2 2 2 10 2" xfId="42326"/>
    <cellStyle name="Note 2 2 2 11" xfId="28322"/>
    <cellStyle name="Note 2 2 2 2" xfId="379"/>
    <cellStyle name="Note 2 2 2 2 2" xfId="670"/>
    <cellStyle name="Note 2 2 2 2 2 2" xfId="1548"/>
    <cellStyle name="Note 2 2 2 2 2 2 2" xfId="3316"/>
    <cellStyle name="Note 2 2 2 2 2 2 2 2" xfId="6820"/>
    <cellStyle name="Note 2 2 2 2 2 2 2 2 2" xfId="13827"/>
    <cellStyle name="Note 2 2 2 2 2 2 2 2 2 2" xfId="27831"/>
    <cellStyle name="Note 2 2 2 2 2 2 2 2 2 2 2" xfId="55845"/>
    <cellStyle name="Note 2 2 2 2 2 2 2 2 2 3" xfId="41841"/>
    <cellStyle name="Note 2 2 2 2 2 2 2 2 3" xfId="20828"/>
    <cellStyle name="Note 2 2 2 2 2 2 2 2 3 2" xfId="48842"/>
    <cellStyle name="Note 2 2 2 2 2 2 2 2 4" xfId="34838"/>
    <cellStyle name="Note 2 2 2 2 2 2 2 3" xfId="10326"/>
    <cellStyle name="Note 2 2 2 2 2 2 2 3 2" xfId="24330"/>
    <cellStyle name="Note 2 2 2 2 2 2 2 3 2 2" xfId="52344"/>
    <cellStyle name="Note 2 2 2 2 2 2 2 3 3" xfId="38340"/>
    <cellStyle name="Note 2 2 2 2 2 2 2 4" xfId="17327"/>
    <cellStyle name="Note 2 2 2 2 2 2 2 4 2" xfId="45341"/>
    <cellStyle name="Note 2 2 2 2 2 2 2 5" xfId="31337"/>
    <cellStyle name="Note 2 2 2 2 2 2 3" xfId="5068"/>
    <cellStyle name="Note 2 2 2 2 2 2 3 2" xfId="12075"/>
    <cellStyle name="Note 2 2 2 2 2 2 3 2 2" xfId="26079"/>
    <cellStyle name="Note 2 2 2 2 2 2 3 2 2 2" xfId="54093"/>
    <cellStyle name="Note 2 2 2 2 2 2 3 2 3" xfId="40089"/>
    <cellStyle name="Note 2 2 2 2 2 2 3 3" xfId="19076"/>
    <cellStyle name="Note 2 2 2 2 2 2 3 3 2" xfId="47090"/>
    <cellStyle name="Note 2 2 2 2 2 2 3 4" xfId="33086"/>
    <cellStyle name="Note 2 2 2 2 2 2 4" xfId="8574"/>
    <cellStyle name="Note 2 2 2 2 2 2 4 2" xfId="22578"/>
    <cellStyle name="Note 2 2 2 2 2 2 4 2 2" xfId="50592"/>
    <cellStyle name="Note 2 2 2 2 2 2 4 3" xfId="36588"/>
    <cellStyle name="Note 2 2 2 2 2 2 5" xfId="15575"/>
    <cellStyle name="Note 2 2 2 2 2 2 5 2" xfId="43589"/>
    <cellStyle name="Note 2 2 2 2 2 2 6" xfId="29585"/>
    <cellStyle name="Note 2 2 2 2 2 3" xfId="2441"/>
    <cellStyle name="Note 2 2 2 2 2 3 2" xfId="5945"/>
    <cellStyle name="Note 2 2 2 2 2 3 2 2" xfId="12952"/>
    <cellStyle name="Note 2 2 2 2 2 3 2 2 2" xfId="26956"/>
    <cellStyle name="Note 2 2 2 2 2 3 2 2 2 2" xfId="54970"/>
    <cellStyle name="Note 2 2 2 2 2 3 2 2 3" xfId="40966"/>
    <cellStyle name="Note 2 2 2 2 2 3 2 3" xfId="19953"/>
    <cellStyle name="Note 2 2 2 2 2 3 2 3 2" xfId="47967"/>
    <cellStyle name="Note 2 2 2 2 2 3 2 4" xfId="33963"/>
    <cellStyle name="Note 2 2 2 2 2 3 3" xfId="9451"/>
    <cellStyle name="Note 2 2 2 2 2 3 3 2" xfId="23455"/>
    <cellStyle name="Note 2 2 2 2 2 3 3 2 2" xfId="51469"/>
    <cellStyle name="Note 2 2 2 2 2 3 3 3" xfId="37465"/>
    <cellStyle name="Note 2 2 2 2 2 3 4" xfId="16452"/>
    <cellStyle name="Note 2 2 2 2 2 3 4 2" xfId="44466"/>
    <cellStyle name="Note 2 2 2 2 2 3 5" xfId="30462"/>
    <cellStyle name="Note 2 2 2 2 2 4" xfId="4193"/>
    <cellStyle name="Note 2 2 2 2 2 4 2" xfId="11200"/>
    <cellStyle name="Note 2 2 2 2 2 4 2 2" xfId="25204"/>
    <cellStyle name="Note 2 2 2 2 2 4 2 2 2" xfId="53218"/>
    <cellStyle name="Note 2 2 2 2 2 4 2 3" xfId="39214"/>
    <cellStyle name="Note 2 2 2 2 2 4 3" xfId="18201"/>
    <cellStyle name="Note 2 2 2 2 2 4 3 2" xfId="46215"/>
    <cellStyle name="Note 2 2 2 2 2 4 4" xfId="32211"/>
    <cellStyle name="Note 2 2 2 2 2 5" xfId="7699"/>
    <cellStyle name="Note 2 2 2 2 2 5 2" xfId="21703"/>
    <cellStyle name="Note 2 2 2 2 2 5 2 2" xfId="49717"/>
    <cellStyle name="Note 2 2 2 2 2 5 3" xfId="35713"/>
    <cellStyle name="Note 2 2 2 2 2 6" xfId="14700"/>
    <cellStyle name="Note 2 2 2 2 2 6 2" xfId="42714"/>
    <cellStyle name="Note 2 2 2 2 2 7" xfId="28710"/>
    <cellStyle name="Note 2 2 2 2 3" xfId="961"/>
    <cellStyle name="Note 2 2 2 2 3 2" xfId="1839"/>
    <cellStyle name="Note 2 2 2 2 3 2 2" xfId="3607"/>
    <cellStyle name="Note 2 2 2 2 3 2 2 2" xfId="7111"/>
    <cellStyle name="Note 2 2 2 2 3 2 2 2 2" xfId="14118"/>
    <cellStyle name="Note 2 2 2 2 3 2 2 2 2 2" xfId="28122"/>
    <cellStyle name="Note 2 2 2 2 3 2 2 2 2 2 2" xfId="56136"/>
    <cellStyle name="Note 2 2 2 2 3 2 2 2 2 3" xfId="42132"/>
    <cellStyle name="Note 2 2 2 2 3 2 2 2 3" xfId="21119"/>
    <cellStyle name="Note 2 2 2 2 3 2 2 2 3 2" xfId="49133"/>
    <cellStyle name="Note 2 2 2 2 3 2 2 2 4" xfId="35129"/>
    <cellStyle name="Note 2 2 2 2 3 2 2 3" xfId="10617"/>
    <cellStyle name="Note 2 2 2 2 3 2 2 3 2" xfId="24621"/>
    <cellStyle name="Note 2 2 2 2 3 2 2 3 2 2" xfId="52635"/>
    <cellStyle name="Note 2 2 2 2 3 2 2 3 3" xfId="38631"/>
    <cellStyle name="Note 2 2 2 2 3 2 2 4" xfId="17618"/>
    <cellStyle name="Note 2 2 2 2 3 2 2 4 2" xfId="45632"/>
    <cellStyle name="Note 2 2 2 2 3 2 2 5" xfId="31628"/>
    <cellStyle name="Note 2 2 2 2 3 2 3" xfId="5359"/>
    <cellStyle name="Note 2 2 2 2 3 2 3 2" xfId="12366"/>
    <cellStyle name="Note 2 2 2 2 3 2 3 2 2" xfId="26370"/>
    <cellStyle name="Note 2 2 2 2 3 2 3 2 2 2" xfId="54384"/>
    <cellStyle name="Note 2 2 2 2 3 2 3 2 3" xfId="40380"/>
    <cellStyle name="Note 2 2 2 2 3 2 3 3" xfId="19367"/>
    <cellStyle name="Note 2 2 2 2 3 2 3 3 2" xfId="47381"/>
    <cellStyle name="Note 2 2 2 2 3 2 3 4" xfId="33377"/>
    <cellStyle name="Note 2 2 2 2 3 2 4" xfId="8865"/>
    <cellStyle name="Note 2 2 2 2 3 2 4 2" xfId="22869"/>
    <cellStyle name="Note 2 2 2 2 3 2 4 2 2" xfId="50883"/>
    <cellStyle name="Note 2 2 2 2 3 2 4 3" xfId="36879"/>
    <cellStyle name="Note 2 2 2 2 3 2 5" xfId="15866"/>
    <cellStyle name="Note 2 2 2 2 3 2 5 2" xfId="43880"/>
    <cellStyle name="Note 2 2 2 2 3 2 6" xfId="29876"/>
    <cellStyle name="Note 2 2 2 2 3 3" xfId="2732"/>
    <cellStyle name="Note 2 2 2 2 3 3 2" xfId="6236"/>
    <cellStyle name="Note 2 2 2 2 3 3 2 2" xfId="13243"/>
    <cellStyle name="Note 2 2 2 2 3 3 2 2 2" xfId="27247"/>
    <cellStyle name="Note 2 2 2 2 3 3 2 2 2 2" xfId="55261"/>
    <cellStyle name="Note 2 2 2 2 3 3 2 2 3" xfId="41257"/>
    <cellStyle name="Note 2 2 2 2 3 3 2 3" xfId="20244"/>
    <cellStyle name="Note 2 2 2 2 3 3 2 3 2" xfId="48258"/>
    <cellStyle name="Note 2 2 2 2 3 3 2 4" xfId="34254"/>
    <cellStyle name="Note 2 2 2 2 3 3 3" xfId="9742"/>
    <cellStyle name="Note 2 2 2 2 3 3 3 2" xfId="23746"/>
    <cellStyle name="Note 2 2 2 2 3 3 3 2 2" xfId="51760"/>
    <cellStyle name="Note 2 2 2 2 3 3 3 3" xfId="37756"/>
    <cellStyle name="Note 2 2 2 2 3 3 4" xfId="16743"/>
    <cellStyle name="Note 2 2 2 2 3 3 4 2" xfId="44757"/>
    <cellStyle name="Note 2 2 2 2 3 3 5" xfId="30753"/>
    <cellStyle name="Note 2 2 2 2 3 4" xfId="4484"/>
    <cellStyle name="Note 2 2 2 2 3 4 2" xfId="11491"/>
    <cellStyle name="Note 2 2 2 2 3 4 2 2" xfId="25495"/>
    <cellStyle name="Note 2 2 2 2 3 4 2 2 2" xfId="53509"/>
    <cellStyle name="Note 2 2 2 2 3 4 2 3" xfId="39505"/>
    <cellStyle name="Note 2 2 2 2 3 4 3" xfId="18492"/>
    <cellStyle name="Note 2 2 2 2 3 4 3 2" xfId="46506"/>
    <cellStyle name="Note 2 2 2 2 3 4 4" xfId="32502"/>
    <cellStyle name="Note 2 2 2 2 3 5" xfId="7990"/>
    <cellStyle name="Note 2 2 2 2 3 5 2" xfId="21994"/>
    <cellStyle name="Note 2 2 2 2 3 5 2 2" xfId="50008"/>
    <cellStyle name="Note 2 2 2 2 3 5 3" xfId="36004"/>
    <cellStyle name="Note 2 2 2 2 3 6" xfId="14991"/>
    <cellStyle name="Note 2 2 2 2 3 6 2" xfId="43005"/>
    <cellStyle name="Note 2 2 2 2 3 7" xfId="29001"/>
    <cellStyle name="Note 2 2 2 2 4" xfId="1257"/>
    <cellStyle name="Note 2 2 2 2 4 2" xfId="3025"/>
    <cellStyle name="Note 2 2 2 2 4 2 2" xfId="6529"/>
    <cellStyle name="Note 2 2 2 2 4 2 2 2" xfId="13536"/>
    <cellStyle name="Note 2 2 2 2 4 2 2 2 2" xfId="27540"/>
    <cellStyle name="Note 2 2 2 2 4 2 2 2 2 2" xfId="55554"/>
    <cellStyle name="Note 2 2 2 2 4 2 2 2 3" xfId="41550"/>
    <cellStyle name="Note 2 2 2 2 4 2 2 3" xfId="20537"/>
    <cellStyle name="Note 2 2 2 2 4 2 2 3 2" xfId="48551"/>
    <cellStyle name="Note 2 2 2 2 4 2 2 4" xfId="34547"/>
    <cellStyle name="Note 2 2 2 2 4 2 3" xfId="10035"/>
    <cellStyle name="Note 2 2 2 2 4 2 3 2" xfId="24039"/>
    <cellStyle name="Note 2 2 2 2 4 2 3 2 2" xfId="52053"/>
    <cellStyle name="Note 2 2 2 2 4 2 3 3" xfId="38049"/>
    <cellStyle name="Note 2 2 2 2 4 2 4" xfId="17036"/>
    <cellStyle name="Note 2 2 2 2 4 2 4 2" xfId="45050"/>
    <cellStyle name="Note 2 2 2 2 4 2 5" xfId="31046"/>
    <cellStyle name="Note 2 2 2 2 4 3" xfId="4777"/>
    <cellStyle name="Note 2 2 2 2 4 3 2" xfId="11784"/>
    <cellStyle name="Note 2 2 2 2 4 3 2 2" xfId="25788"/>
    <cellStyle name="Note 2 2 2 2 4 3 2 2 2" xfId="53802"/>
    <cellStyle name="Note 2 2 2 2 4 3 2 3" xfId="39798"/>
    <cellStyle name="Note 2 2 2 2 4 3 3" xfId="18785"/>
    <cellStyle name="Note 2 2 2 2 4 3 3 2" xfId="46799"/>
    <cellStyle name="Note 2 2 2 2 4 3 4" xfId="32795"/>
    <cellStyle name="Note 2 2 2 2 4 4" xfId="8283"/>
    <cellStyle name="Note 2 2 2 2 4 4 2" xfId="22287"/>
    <cellStyle name="Note 2 2 2 2 4 4 2 2" xfId="50301"/>
    <cellStyle name="Note 2 2 2 2 4 4 3" xfId="36297"/>
    <cellStyle name="Note 2 2 2 2 4 5" xfId="15284"/>
    <cellStyle name="Note 2 2 2 2 4 5 2" xfId="43298"/>
    <cellStyle name="Note 2 2 2 2 4 6" xfId="29294"/>
    <cellStyle name="Note 2 2 2 2 5" xfId="2150"/>
    <cellStyle name="Note 2 2 2 2 5 2" xfId="5654"/>
    <cellStyle name="Note 2 2 2 2 5 2 2" xfId="12661"/>
    <cellStyle name="Note 2 2 2 2 5 2 2 2" xfId="26665"/>
    <cellStyle name="Note 2 2 2 2 5 2 2 2 2" xfId="54679"/>
    <cellStyle name="Note 2 2 2 2 5 2 2 3" xfId="40675"/>
    <cellStyle name="Note 2 2 2 2 5 2 3" xfId="19662"/>
    <cellStyle name="Note 2 2 2 2 5 2 3 2" xfId="47676"/>
    <cellStyle name="Note 2 2 2 2 5 2 4" xfId="33672"/>
    <cellStyle name="Note 2 2 2 2 5 3" xfId="9160"/>
    <cellStyle name="Note 2 2 2 2 5 3 2" xfId="23164"/>
    <cellStyle name="Note 2 2 2 2 5 3 2 2" xfId="51178"/>
    <cellStyle name="Note 2 2 2 2 5 3 3" xfId="37174"/>
    <cellStyle name="Note 2 2 2 2 5 4" xfId="16161"/>
    <cellStyle name="Note 2 2 2 2 5 4 2" xfId="44175"/>
    <cellStyle name="Note 2 2 2 2 5 5" xfId="30171"/>
    <cellStyle name="Note 2 2 2 2 6" xfId="3902"/>
    <cellStyle name="Note 2 2 2 2 6 2" xfId="10909"/>
    <cellStyle name="Note 2 2 2 2 6 2 2" xfId="24913"/>
    <cellStyle name="Note 2 2 2 2 6 2 2 2" xfId="52927"/>
    <cellStyle name="Note 2 2 2 2 6 2 3" xfId="38923"/>
    <cellStyle name="Note 2 2 2 2 6 3" xfId="17910"/>
    <cellStyle name="Note 2 2 2 2 6 3 2" xfId="45924"/>
    <cellStyle name="Note 2 2 2 2 6 4" xfId="31920"/>
    <cellStyle name="Note 2 2 2 2 7" xfId="7408"/>
    <cellStyle name="Note 2 2 2 2 7 2" xfId="21412"/>
    <cellStyle name="Note 2 2 2 2 7 2 2" xfId="49426"/>
    <cellStyle name="Note 2 2 2 2 7 3" xfId="35422"/>
    <cellStyle name="Note 2 2 2 2 8" xfId="14409"/>
    <cellStyle name="Note 2 2 2 2 8 2" xfId="42423"/>
    <cellStyle name="Note 2 2 2 2 9" xfId="28419"/>
    <cellStyle name="Note 2 2 2 3" xfId="476"/>
    <cellStyle name="Note 2 2 2 3 2" xfId="767"/>
    <cellStyle name="Note 2 2 2 3 2 2" xfId="1645"/>
    <cellStyle name="Note 2 2 2 3 2 2 2" xfId="3413"/>
    <cellStyle name="Note 2 2 2 3 2 2 2 2" xfId="6917"/>
    <cellStyle name="Note 2 2 2 3 2 2 2 2 2" xfId="13924"/>
    <cellStyle name="Note 2 2 2 3 2 2 2 2 2 2" xfId="27928"/>
    <cellStyle name="Note 2 2 2 3 2 2 2 2 2 2 2" xfId="55942"/>
    <cellStyle name="Note 2 2 2 3 2 2 2 2 2 3" xfId="41938"/>
    <cellStyle name="Note 2 2 2 3 2 2 2 2 3" xfId="20925"/>
    <cellStyle name="Note 2 2 2 3 2 2 2 2 3 2" xfId="48939"/>
    <cellStyle name="Note 2 2 2 3 2 2 2 2 4" xfId="34935"/>
    <cellStyle name="Note 2 2 2 3 2 2 2 3" xfId="10423"/>
    <cellStyle name="Note 2 2 2 3 2 2 2 3 2" xfId="24427"/>
    <cellStyle name="Note 2 2 2 3 2 2 2 3 2 2" xfId="52441"/>
    <cellStyle name="Note 2 2 2 3 2 2 2 3 3" xfId="38437"/>
    <cellStyle name="Note 2 2 2 3 2 2 2 4" xfId="17424"/>
    <cellStyle name="Note 2 2 2 3 2 2 2 4 2" xfId="45438"/>
    <cellStyle name="Note 2 2 2 3 2 2 2 5" xfId="31434"/>
    <cellStyle name="Note 2 2 2 3 2 2 3" xfId="5165"/>
    <cellStyle name="Note 2 2 2 3 2 2 3 2" xfId="12172"/>
    <cellStyle name="Note 2 2 2 3 2 2 3 2 2" xfId="26176"/>
    <cellStyle name="Note 2 2 2 3 2 2 3 2 2 2" xfId="54190"/>
    <cellStyle name="Note 2 2 2 3 2 2 3 2 3" xfId="40186"/>
    <cellStyle name="Note 2 2 2 3 2 2 3 3" xfId="19173"/>
    <cellStyle name="Note 2 2 2 3 2 2 3 3 2" xfId="47187"/>
    <cellStyle name="Note 2 2 2 3 2 2 3 4" xfId="33183"/>
    <cellStyle name="Note 2 2 2 3 2 2 4" xfId="8671"/>
    <cellStyle name="Note 2 2 2 3 2 2 4 2" xfId="22675"/>
    <cellStyle name="Note 2 2 2 3 2 2 4 2 2" xfId="50689"/>
    <cellStyle name="Note 2 2 2 3 2 2 4 3" xfId="36685"/>
    <cellStyle name="Note 2 2 2 3 2 2 5" xfId="15672"/>
    <cellStyle name="Note 2 2 2 3 2 2 5 2" xfId="43686"/>
    <cellStyle name="Note 2 2 2 3 2 2 6" xfId="29682"/>
    <cellStyle name="Note 2 2 2 3 2 3" xfId="2538"/>
    <cellStyle name="Note 2 2 2 3 2 3 2" xfId="6042"/>
    <cellStyle name="Note 2 2 2 3 2 3 2 2" xfId="13049"/>
    <cellStyle name="Note 2 2 2 3 2 3 2 2 2" xfId="27053"/>
    <cellStyle name="Note 2 2 2 3 2 3 2 2 2 2" xfId="55067"/>
    <cellStyle name="Note 2 2 2 3 2 3 2 2 3" xfId="41063"/>
    <cellStyle name="Note 2 2 2 3 2 3 2 3" xfId="20050"/>
    <cellStyle name="Note 2 2 2 3 2 3 2 3 2" xfId="48064"/>
    <cellStyle name="Note 2 2 2 3 2 3 2 4" xfId="34060"/>
    <cellStyle name="Note 2 2 2 3 2 3 3" xfId="9548"/>
    <cellStyle name="Note 2 2 2 3 2 3 3 2" xfId="23552"/>
    <cellStyle name="Note 2 2 2 3 2 3 3 2 2" xfId="51566"/>
    <cellStyle name="Note 2 2 2 3 2 3 3 3" xfId="37562"/>
    <cellStyle name="Note 2 2 2 3 2 3 4" xfId="16549"/>
    <cellStyle name="Note 2 2 2 3 2 3 4 2" xfId="44563"/>
    <cellStyle name="Note 2 2 2 3 2 3 5" xfId="30559"/>
    <cellStyle name="Note 2 2 2 3 2 4" xfId="4290"/>
    <cellStyle name="Note 2 2 2 3 2 4 2" xfId="11297"/>
    <cellStyle name="Note 2 2 2 3 2 4 2 2" xfId="25301"/>
    <cellStyle name="Note 2 2 2 3 2 4 2 2 2" xfId="53315"/>
    <cellStyle name="Note 2 2 2 3 2 4 2 3" xfId="39311"/>
    <cellStyle name="Note 2 2 2 3 2 4 3" xfId="18298"/>
    <cellStyle name="Note 2 2 2 3 2 4 3 2" xfId="46312"/>
    <cellStyle name="Note 2 2 2 3 2 4 4" xfId="32308"/>
    <cellStyle name="Note 2 2 2 3 2 5" xfId="7796"/>
    <cellStyle name="Note 2 2 2 3 2 5 2" xfId="21800"/>
    <cellStyle name="Note 2 2 2 3 2 5 2 2" xfId="49814"/>
    <cellStyle name="Note 2 2 2 3 2 5 3" xfId="35810"/>
    <cellStyle name="Note 2 2 2 3 2 6" xfId="14797"/>
    <cellStyle name="Note 2 2 2 3 2 6 2" xfId="42811"/>
    <cellStyle name="Note 2 2 2 3 2 7" xfId="28807"/>
    <cellStyle name="Note 2 2 2 3 3" xfId="1058"/>
    <cellStyle name="Note 2 2 2 3 3 2" xfId="1936"/>
    <cellStyle name="Note 2 2 2 3 3 2 2" xfId="3704"/>
    <cellStyle name="Note 2 2 2 3 3 2 2 2" xfId="7208"/>
    <cellStyle name="Note 2 2 2 3 3 2 2 2 2" xfId="14215"/>
    <cellStyle name="Note 2 2 2 3 3 2 2 2 2 2" xfId="28219"/>
    <cellStyle name="Note 2 2 2 3 3 2 2 2 2 2 2" xfId="56233"/>
    <cellStyle name="Note 2 2 2 3 3 2 2 2 2 3" xfId="42229"/>
    <cellStyle name="Note 2 2 2 3 3 2 2 2 3" xfId="21216"/>
    <cellStyle name="Note 2 2 2 3 3 2 2 2 3 2" xfId="49230"/>
    <cellStyle name="Note 2 2 2 3 3 2 2 2 4" xfId="35226"/>
    <cellStyle name="Note 2 2 2 3 3 2 2 3" xfId="10714"/>
    <cellStyle name="Note 2 2 2 3 3 2 2 3 2" xfId="24718"/>
    <cellStyle name="Note 2 2 2 3 3 2 2 3 2 2" xfId="52732"/>
    <cellStyle name="Note 2 2 2 3 3 2 2 3 3" xfId="38728"/>
    <cellStyle name="Note 2 2 2 3 3 2 2 4" xfId="17715"/>
    <cellStyle name="Note 2 2 2 3 3 2 2 4 2" xfId="45729"/>
    <cellStyle name="Note 2 2 2 3 3 2 2 5" xfId="31725"/>
    <cellStyle name="Note 2 2 2 3 3 2 3" xfId="5456"/>
    <cellStyle name="Note 2 2 2 3 3 2 3 2" xfId="12463"/>
    <cellStyle name="Note 2 2 2 3 3 2 3 2 2" xfId="26467"/>
    <cellStyle name="Note 2 2 2 3 3 2 3 2 2 2" xfId="54481"/>
    <cellStyle name="Note 2 2 2 3 3 2 3 2 3" xfId="40477"/>
    <cellStyle name="Note 2 2 2 3 3 2 3 3" xfId="19464"/>
    <cellStyle name="Note 2 2 2 3 3 2 3 3 2" xfId="47478"/>
    <cellStyle name="Note 2 2 2 3 3 2 3 4" xfId="33474"/>
    <cellStyle name="Note 2 2 2 3 3 2 4" xfId="8962"/>
    <cellStyle name="Note 2 2 2 3 3 2 4 2" xfId="22966"/>
    <cellStyle name="Note 2 2 2 3 3 2 4 2 2" xfId="50980"/>
    <cellStyle name="Note 2 2 2 3 3 2 4 3" xfId="36976"/>
    <cellStyle name="Note 2 2 2 3 3 2 5" xfId="15963"/>
    <cellStyle name="Note 2 2 2 3 3 2 5 2" xfId="43977"/>
    <cellStyle name="Note 2 2 2 3 3 2 6" xfId="29973"/>
    <cellStyle name="Note 2 2 2 3 3 3" xfId="2829"/>
    <cellStyle name="Note 2 2 2 3 3 3 2" xfId="6333"/>
    <cellStyle name="Note 2 2 2 3 3 3 2 2" xfId="13340"/>
    <cellStyle name="Note 2 2 2 3 3 3 2 2 2" xfId="27344"/>
    <cellStyle name="Note 2 2 2 3 3 3 2 2 2 2" xfId="55358"/>
    <cellStyle name="Note 2 2 2 3 3 3 2 2 3" xfId="41354"/>
    <cellStyle name="Note 2 2 2 3 3 3 2 3" xfId="20341"/>
    <cellStyle name="Note 2 2 2 3 3 3 2 3 2" xfId="48355"/>
    <cellStyle name="Note 2 2 2 3 3 3 2 4" xfId="34351"/>
    <cellStyle name="Note 2 2 2 3 3 3 3" xfId="9839"/>
    <cellStyle name="Note 2 2 2 3 3 3 3 2" xfId="23843"/>
    <cellStyle name="Note 2 2 2 3 3 3 3 2 2" xfId="51857"/>
    <cellStyle name="Note 2 2 2 3 3 3 3 3" xfId="37853"/>
    <cellStyle name="Note 2 2 2 3 3 3 4" xfId="16840"/>
    <cellStyle name="Note 2 2 2 3 3 3 4 2" xfId="44854"/>
    <cellStyle name="Note 2 2 2 3 3 3 5" xfId="30850"/>
    <cellStyle name="Note 2 2 2 3 3 4" xfId="4581"/>
    <cellStyle name="Note 2 2 2 3 3 4 2" xfId="11588"/>
    <cellStyle name="Note 2 2 2 3 3 4 2 2" xfId="25592"/>
    <cellStyle name="Note 2 2 2 3 3 4 2 2 2" xfId="53606"/>
    <cellStyle name="Note 2 2 2 3 3 4 2 3" xfId="39602"/>
    <cellStyle name="Note 2 2 2 3 3 4 3" xfId="18589"/>
    <cellStyle name="Note 2 2 2 3 3 4 3 2" xfId="46603"/>
    <cellStyle name="Note 2 2 2 3 3 4 4" xfId="32599"/>
    <cellStyle name="Note 2 2 2 3 3 5" xfId="8087"/>
    <cellStyle name="Note 2 2 2 3 3 5 2" xfId="22091"/>
    <cellStyle name="Note 2 2 2 3 3 5 2 2" xfId="50105"/>
    <cellStyle name="Note 2 2 2 3 3 5 3" xfId="36101"/>
    <cellStyle name="Note 2 2 2 3 3 6" xfId="15088"/>
    <cellStyle name="Note 2 2 2 3 3 6 2" xfId="43102"/>
    <cellStyle name="Note 2 2 2 3 3 7" xfId="29098"/>
    <cellStyle name="Note 2 2 2 3 4" xfId="1354"/>
    <cellStyle name="Note 2 2 2 3 4 2" xfId="3122"/>
    <cellStyle name="Note 2 2 2 3 4 2 2" xfId="6626"/>
    <cellStyle name="Note 2 2 2 3 4 2 2 2" xfId="13633"/>
    <cellStyle name="Note 2 2 2 3 4 2 2 2 2" xfId="27637"/>
    <cellStyle name="Note 2 2 2 3 4 2 2 2 2 2" xfId="55651"/>
    <cellStyle name="Note 2 2 2 3 4 2 2 2 3" xfId="41647"/>
    <cellStyle name="Note 2 2 2 3 4 2 2 3" xfId="20634"/>
    <cellStyle name="Note 2 2 2 3 4 2 2 3 2" xfId="48648"/>
    <cellStyle name="Note 2 2 2 3 4 2 2 4" xfId="34644"/>
    <cellStyle name="Note 2 2 2 3 4 2 3" xfId="10132"/>
    <cellStyle name="Note 2 2 2 3 4 2 3 2" xfId="24136"/>
    <cellStyle name="Note 2 2 2 3 4 2 3 2 2" xfId="52150"/>
    <cellStyle name="Note 2 2 2 3 4 2 3 3" xfId="38146"/>
    <cellStyle name="Note 2 2 2 3 4 2 4" xfId="17133"/>
    <cellStyle name="Note 2 2 2 3 4 2 4 2" xfId="45147"/>
    <cellStyle name="Note 2 2 2 3 4 2 5" xfId="31143"/>
    <cellStyle name="Note 2 2 2 3 4 3" xfId="4874"/>
    <cellStyle name="Note 2 2 2 3 4 3 2" xfId="11881"/>
    <cellStyle name="Note 2 2 2 3 4 3 2 2" xfId="25885"/>
    <cellStyle name="Note 2 2 2 3 4 3 2 2 2" xfId="53899"/>
    <cellStyle name="Note 2 2 2 3 4 3 2 3" xfId="39895"/>
    <cellStyle name="Note 2 2 2 3 4 3 3" xfId="18882"/>
    <cellStyle name="Note 2 2 2 3 4 3 3 2" xfId="46896"/>
    <cellStyle name="Note 2 2 2 3 4 3 4" xfId="32892"/>
    <cellStyle name="Note 2 2 2 3 4 4" xfId="8380"/>
    <cellStyle name="Note 2 2 2 3 4 4 2" xfId="22384"/>
    <cellStyle name="Note 2 2 2 3 4 4 2 2" xfId="50398"/>
    <cellStyle name="Note 2 2 2 3 4 4 3" xfId="36394"/>
    <cellStyle name="Note 2 2 2 3 4 5" xfId="15381"/>
    <cellStyle name="Note 2 2 2 3 4 5 2" xfId="43395"/>
    <cellStyle name="Note 2 2 2 3 4 6" xfId="29391"/>
    <cellStyle name="Note 2 2 2 3 5" xfId="2247"/>
    <cellStyle name="Note 2 2 2 3 5 2" xfId="5751"/>
    <cellStyle name="Note 2 2 2 3 5 2 2" xfId="12758"/>
    <cellStyle name="Note 2 2 2 3 5 2 2 2" xfId="26762"/>
    <cellStyle name="Note 2 2 2 3 5 2 2 2 2" xfId="54776"/>
    <cellStyle name="Note 2 2 2 3 5 2 2 3" xfId="40772"/>
    <cellStyle name="Note 2 2 2 3 5 2 3" xfId="19759"/>
    <cellStyle name="Note 2 2 2 3 5 2 3 2" xfId="47773"/>
    <cellStyle name="Note 2 2 2 3 5 2 4" xfId="33769"/>
    <cellStyle name="Note 2 2 2 3 5 3" xfId="9257"/>
    <cellStyle name="Note 2 2 2 3 5 3 2" xfId="23261"/>
    <cellStyle name="Note 2 2 2 3 5 3 2 2" xfId="51275"/>
    <cellStyle name="Note 2 2 2 3 5 3 3" xfId="37271"/>
    <cellStyle name="Note 2 2 2 3 5 4" xfId="16258"/>
    <cellStyle name="Note 2 2 2 3 5 4 2" xfId="44272"/>
    <cellStyle name="Note 2 2 2 3 5 5" xfId="30268"/>
    <cellStyle name="Note 2 2 2 3 6" xfId="3999"/>
    <cellStyle name="Note 2 2 2 3 6 2" xfId="11006"/>
    <cellStyle name="Note 2 2 2 3 6 2 2" xfId="25010"/>
    <cellStyle name="Note 2 2 2 3 6 2 2 2" xfId="53024"/>
    <cellStyle name="Note 2 2 2 3 6 2 3" xfId="39020"/>
    <cellStyle name="Note 2 2 2 3 6 3" xfId="18007"/>
    <cellStyle name="Note 2 2 2 3 6 3 2" xfId="46021"/>
    <cellStyle name="Note 2 2 2 3 6 4" xfId="32017"/>
    <cellStyle name="Note 2 2 2 3 7" xfId="7505"/>
    <cellStyle name="Note 2 2 2 3 7 2" xfId="21509"/>
    <cellStyle name="Note 2 2 2 3 7 2 2" xfId="49523"/>
    <cellStyle name="Note 2 2 2 3 7 3" xfId="35519"/>
    <cellStyle name="Note 2 2 2 3 8" xfId="14506"/>
    <cellStyle name="Note 2 2 2 3 8 2" xfId="42520"/>
    <cellStyle name="Note 2 2 2 3 9" xfId="28516"/>
    <cellStyle name="Note 2 2 2 4" xfId="573"/>
    <cellStyle name="Note 2 2 2 4 2" xfId="1451"/>
    <cellStyle name="Note 2 2 2 4 2 2" xfId="3219"/>
    <cellStyle name="Note 2 2 2 4 2 2 2" xfId="6723"/>
    <cellStyle name="Note 2 2 2 4 2 2 2 2" xfId="13730"/>
    <cellStyle name="Note 2 2 2 4 2 2 2 2 2" xfId="27734"/>
    <cellStyle name="Note 2 2 2 4 2 2 2 2 2 2" xfId="55748"/>
    <cellStyle name="Note 2 2 2 4 2 2 2 2 3" xfId="41744"/>
    <cellStyle name="Note 2 2 2 4 2 2 2 3" xfId="20731"/>
    <cellStyle name="Note 2 2 2 4 2 2 2 3 2" xfId="48745"/>
    <cellStyle name="Note 2 2 2 4 2 2 2 4" xfId="34741"/>
    <cellStyle name="Note 2 2 2 4 2 2 3" xfId="10229"/>
    <cellStyle name="Note 2 2 2 4 2 2 3 2" xfId="24233"/>
    <cellStyle name="Note 2 2 2 4 2 2 3 2 2" xfId="52247"/>
    <cellStyle name="Note 2 2 2 4 2 2 3 3" xfId="38243"/>
    <cellStyle name="Note 2 2 2 4 2 2 4" xfId="17230"/>
    <cellStyle name="Note 2 2 2 4 2 2 4 2" xfId="45244"/>
    <cellStyle name="Note 2 2 2 4 2 2 5" xfId="31240"/>
    <cellStyle name="Note 2 2 2 4 2 3" xfId="4971"/>
    <cellStyle name="Note 2 2 2 4 2 3 2" xfId="11978"/>
    <cellStyle name="Note 2 2 2 4 2 3 2 2" xfId="25982"/>
    <cellStyle name="Note 2 2 2 4 2 3 2 2 2" xfId="53996"/>
    <cellStyle name="Note 2 2 2 4 2 3 2 3" xfId="39992"/>
    <cellStyle name="Note 2 2 2 4 2 3 3" xfId="18979"/>
    <cellStyle name="Note 2 2 2 4 2 3 3 2" xfId="46993"/>
    <cellStyle name="Note 2 2 2 4 2 3 4" xfId="32989"/>
    <cellStyle name="Note 2 2 2 4 2 4" xfId="8477"/>
    <cellStyle name="Note 2 2 2 4 2 4 2" xfId="22481"/>
    <cellStyle name="Note 2 2 2 4 2 4 2 2" xfId="50495"/>
    <cellStyle name="Note 2 2 2 4 2 4 3" xfId="36491"/>
    <cellStyle name="Note 2 2 2 4 2 5" xfId="15478"/>
    <cellStyle name="Note 2 2 2 4 2 5 2" xfId="43492"/>
    <cellStyle name="Note 2 2 2 4 2 6" xfId="29488"/>
    <cellStyle name="Note 2 2 2 4 3" xfId="2344"/>
    <cellStyle name="Note 2 2 2 4 3 2" xfId="5848"/>
    <cellStyle name="Note 2 2 2 4 3 2 2" xfId="12855"/>
    <cellStyle name="Note 2 2 2 4 3 2 2 2" xfId="26859"/>
    <cellStyle name="Note 2 2 2 4 3 2 2 2 2" xfId="54873"/>
    <cellStyle name="Note 2 2 2 4 3 2 2 3" xfId="40869"/>
    <cellStyle name="Note 2 2 2 4 3 2 3" xfId="19856"/>
    <cellStyle name="Note 2 2 2 4 3 2 3 2" xfId="47870"/>
    <cellStyle name="Note 2 2 2 4 3 2 4" xfId="33866"/>
    <cellStyle name="Note 2 2 2 4 3 3" xfId="9354"/>
    <cellStyle name="Note 2 2 2 4 3 3 2" xfId="23358"/>
    <cellStyle name="Note 2 2 2 4 3 3 2 2" xfId="51372"/>
    <cellStyle name="Note 2 2 2 4 3 3 3" xfId="37368"/>
    <cellStyle name="Note 2 2 2 4 3 4" xfId="16355"/>
    <cellStyle name="Note 2 2 2 4 3 4 2" xfId="44369"/>
    <cellStyle name="Note 2 2 2 4 3 5" xfId="30365"/>
    <cellStyle name="Note 2 2 2 4 4" xfId="4096"/>
    <cellStyle name="Note 2 2 2 4 4 2" xfId="11103"/>
    <cellStyle name="Note 2 2 2 4 4 2 2" xfId="25107"/>
    <cellStyle name="Note 2 2 2 4 4 2 2 2" xfId="53121"/>
    <cellStyle name="Note 2 2 2 4 4 2 3" xfId="39117"/>
    <cellStyle name="Note 2 2 2 4 4 3" xfId="18104"/>
    <cellStyle name="Note 2 2 2 4 4 3 2" xfId="46118"/>
    <cellStyle name="Note 2 2 2 4 4 4" xfId="32114"/>
    <cellStyle name="Note 2 2 2 4 5" xfId="7602"/>
    <cellStyle name="Note 2 2 2 4 5 2" xfId="21606"/>
    <cellStyle name="Note 2 2 2 4 5 2 2" xfId="49620"/>
    <cellStyle name="Note 2 2 2 4 5 3" xfId="35616"/>
    <cellStyle name="Note 2 2 2 4 6" xfId="14603"/>
    <cellStyle name="Note 2 2 2 4 6 2" xfId="42617"/>
    <cellStyle name="Note 2 2 2 4 7" xfId="28613"/>
    <cellStyle name="Note 2 2 2 5" xfId="864"/>
    <cellStyle name="Note 2 2 2 5 2" xfId="1742"/>
    <cellStyle name="Note 2 2 2 5 2 2" xfId="3510"/>
    <cellStyle name="Note 2 2 2 5 2 2 2" xfId="7014"/>
    <cellStyle name="Note 2 2 2 5 2 2 2 2" xfId="14021"/>
    <cellStyle name="Note 2 2 2 5 2 2 2 2 2" xfId="28025"/>
    <cellStyle name="Note 2 2 2 5 2 2 2 2 2 2" xfId="56039"/>
    <cellStyle name="Note 2 2 2 5 2 2 2 2 3" xfId="42035"/>
    <cellStyle name="Note 2 2 2 5 2 2 2 3" xfId="21022"/>
    <cellStyle name="Note 2 2 2 5 2 2 2 3 2" xfId="49036"/>
    <cellStyle name="Note 2 2 2 5 2 2 2 4" xfId="35032"/>
    <cellStyle name="Note 2 2 2 5 2 2 3" xfId="10520"/>
    <cellStyle name="Note 2 2 2 5 2 2 3 2" xfId="24524"/>
    <cellStyle name="Note 2 2 2 5 2 2 3 2 2" xfId="52538"/>
    <cellStyle name="Note 2 2 2 5 2 2 3 3" xfId="38534"/>
    <cellStyle name="Note 2 2 2 5 2 2 4" xfId="17521"/>
    <cellStyle name="Note 2 2 2 5 2 2 4 2" xfId="45535"/>
    <cellStyle name="Note 2 2 2 5 2 2 5" xfId="31531"/>
    <cellStyle name="Note 2 2 2 5 2 3" xfId="5262"/>
    <cellStyle name="Note 2 2 2 5 2 3 2" xfId="12269"/>
    <cellStyle name="Note 2 2 2 5 2 3 2 2" xfId="26273"/>
    <cellStyle name="Note 2 2 2 5 2 3 2 2 2" xfId="54287"/>
    <cellStyle name="Note 2 2 2 5 2 3 2 3" xfId="40283"/>
    <cellStyle name="Note 2 2 2 5 2 3 3" xfId="19270"/>
    <cellStyle name="Note 2 2 2 5 2 3 3 2" xfId="47284"/>
    <cellStyle name="Note 2 2 2 5 2 3 4" xfId="33280"/>
    <cellStyle name="Note 2 2 2 5 2 4" xfId="8768"/>
    <cellStyle name="Note 2 2 2 5 2 4 2" xfId="22772"/>
    <cellStyle name="Note 2 2 2 5 2 4 2 2" xfId="50786"/>
    <cellStyle name="Note 2 2 2 5 2 4 3" xfId="36782"/>
    <cellStyle name="Note 2 2 2 5 2 5" xfId="15769"/>
    <cellStyle name="Note 2 2 2 5 2 5 2" xfId="43783"/>
    <cellStyle name="Note 2 2 2 5 2 6" xfId="29779"/>
    <cellStyle name="Note 2 2 2 5 3" xfId="2635"/>
    <cellStyle name="Note 2 2 2 5 3 2" xfId="6139"/>
    <cellStyle name="Note 2 2 2 5 3 2 2" xfId="13146"/>
    <cellStyle name="Note 2 2 2 5 3 2 2 2" xfId="27150"/>
    <cellStyle name="Note 2 2 2 5 3 2 2 2 2" xfId="55164"/>
    <cellStyle name="Note 2 2 2 5 3 2 2 3" xfId="41160"/>
    <cellStyle name="Note 2 2 2 5 3 2 3" xfId="20147"/>
    <cellStyle name="Note 2 2 2 5 3 2 3 2" xfId="48161"/>
    <cellStyle name="Note 2 2 2 5 3 2 4" xfId="34157"/>
    <cellStyle name="Note 2 2 2 5 3 3" xfId="9645"/>
    <cellStyle name="Note 2 2 2 5 3 3 2" xfId="23649"/>
    <cellStyle name="Note 2 2 2 5 3 3 2 2" xfId="51663"/>
    <cellStyle name="Note 2 2 2 5 3 3 3" xfId="37659"/>
    <cellStyle name="Note 2 2 2 5 3 4" xfId="16646"/>
    <cellStyle name="Note 2 2 2 5 3 4 2" xfId="44660"/>
    <cellStyle name="Note 2 2 2 5 3 5" xfId="30656"/>
    <cellStyle name="Note 2 2 2 5 4" xfId="4387"/>
    <cellStyle name="Note 2 2 2 5 4 2" xfId="11394"/>
    <cellStyle name="Note 2 2 2 5 4 2 2" xfId="25398"/>
    <cellStyle name="Note 2 2 2 5 4 2 2 2" xfId="53412"/>
    <cellStyle name="Note 2 2 2 5 4 2 3" xfId="39408"/>
    <cellStyle name="Note 2 2 2 5 4 3" xfId="18395"/>
    <cellStyle name="Note 2 2 2 5 4 3 2" xfId="46409"/>
    <cellStyle name="Note 2 2 2 5 4 4" xfId="32405"/>
    <cellStyle name="Note 2 2 2 5 5" xfId="7893"/>
    <cellStyle name="Note 2 2 2 5 5 2" xfId="21897"/>
    <cellStyle name="Note 2 2 2 5 5 2 2" xfId="49911"/>
    <cellStyle name="Note 2 2 2 5 5 3" xfId="35907"/>
    <cellStyle name="Note 2 2 2 5 6" xfId="14894"/>
    <cellStyle name="Note 2 2 2 5 6 2" xfId="42908"/>
    <cellStyle name="Note 2 2 2 5 7" xfId="28904"/>
    <cellStyle name="Note 2 2 2 6" xfId="1160"/>
    <cellStyle name="Note 2 2 2 6 2" xfId="2928"/>
    <cellStyle name="Note 2 2 2 6 2 2" xfId="6432"/>
    <cellStyle name="Note 2 2 2 6 2 2 2" xfId="13439"/>
    <cellStyle name="Note 2 2 2 6 2 2 2 2" xfId="27443"/>
    <cellStyle name="Note 2 2 2 6 2 2 2 2 2" xfId="55457"/>
    <cellStyle name="Note 2 2 2 6 2 2 2 3" xfId="41453"/>
    <cellStyle name="Note 2 2 2 6 2 2 3" xfId="20440"/>
    <cellStyle name="Note 2 2 2 6 2 2 3 2" xfId="48454"/>
    <cellStyle name="Note 2 2 2 6 2 2 4" xfId="34450"/>
    <cellStyle name="Note 2 2 2 6 2 3" xfId="9938"/>
    <cellStyle name="Note 2 2 2 6 2 3 2" xfId="23942"/>
    <cellStyle name="Note 2 2 2 6 2 3 2 2" xfId="51956"/>
    <cellStyle name="Note 2 2 2 6 2 3 3" xfId="37952"/>
    <cellStyle name="Note 2 2 2 6 2 4" xfId="16939"/>
    <cellStyle name="Note 2 2 2 6 2 4 2" xfId="44953"/>
    <cellStyle name="Note 2 2 2 6 2 5" xfId="30949"/>
    <cellStyle name="Note 2 2 2 6 3" xfId="4680"/>
    <cellStyle name="Note 2 2 2 6 3 2" xfId="11687"/>
    <cellStyle name="Note 2 2 2 6 3 2 2" xfId="25691"/>
    <cellStyle name="Note 2 2 2 6 3 2 2 2" xfId="53705"/>
    <cellStyle name="Note 2 2 2 6 3 2 3" xfId="39701"/>
    <cellStyle name="Note 2 2 2 6 3 3" xfId="18688"/>
    <cellStyle name="Note 2 2 2 6 3 3 2" xfId="46702"/>
    <cellStyle name="Note 2 2 2 6 3 4" xfId="32698"/>
    <cellStyle name="Note 2 2 2 6 4" xfId="8186"/>
    <cellStyle name="Note 2 2 2 6 4 2" xfId="22190"/>
    <cellStyle name="Note 2 2 2 6 4 2 2" xfId="50204"/>
    <cellStyle name="Note 2 2 2 6 4 3" xfId="36200"/>
    <cellStyle name="Note 2 2 2 6 5" xfId="15187"/>
    <cellStyle name="Note 2 2 2 6 5 2" xfId="43201"/>
    <cellStyle name="Note 2 2 2 6 6" xfId="29197"/>
    <cellStyle name="Note 2 2 2 7" xfId="2049"/>
    <cellStyle name="Note 2 2 2 7 2" xfId="5557"/>
    <cellStyle name="Note 2 2 2 7 2 2" xfId="12564"/>
    <cellStyle name="Note 2 2 2 7 2 2 2" xfId="26568"/>
    <cellStyle name="Note 2 2 2 7 2 2 2 2" xfId="54582"/>
    <cellStyle name="Note 2 2 2 7 2 2 3" xfId="40578"/>
    <cellStyle name="Note 2 2 2 7 2 3" xfId="19565"/>
    <cellStyle name="Note 2 2 2 7 2 3 2" xfId="47579"/>
    <cellStyle name="Note 2 2 2 7 2 4" xfId="33575"/>
    <cellStyle name="Note 2 2 2 7 3" xfId="9063"/>
    <cellStyle name="Note 2 2 2 7 3 2" xfId="23067"/>
    <cellStyle name="Note 2 2 2 7 3 2 2" xfId="51081"/>
    <cellStyle name="Note 2 2 2 7 3 3" xfId="37077"/>
    <cellStyle name="Note 2 2 2 7 4" xfId="16064"/>
    <cellStyle name="Note 2 2 2 7 4 2" xfId="44078"/>
    <cellStyle name="Note 2 2 2 7 5" xfId="30074"/>
    <cellStyle name="Note 2 2 2 8" xfId="3805"/>
    <cellStyle name="Note 2 2 2 8 2" xfId="10812"/>
    <cellStyle name="Note 2 2 2 8 2 2" xfId="24816"/>
    <cellStyle name="Note 2 2 2 8 2 2 2" xfId="52830"/>
    <cellStyle name="Note 2 2 2 8 2 3" xfId="38826"/>
    <cellStyle name="Note 2 2 2 8 3" xfId="17813"/>
    <cellStyle name="Note 2 2 2 8 3 2" xfId="45827"/>
    <cellStyle name="Note 2 2 2 8 4" xfId="31823"/>
    <cellStyle name="Note 2 2 2 9" xfId="7311"/>
    <cellStyle name="Note 2 2 2 9 2" xfId="21315"/>
    <cellStyle name="Note 2 2 2 9 2 2" xfId="49329"/>
    <cellStyle name="Note 2 2 2 9 3" xfId="35325"/>
    <cellStyle name="Note 2 2 3" xfId="328"/>
    <cellStyle name="Note 2 2 3 2" xfId="621"/>
    <cellStyle name="Note 2 2 3 2 2" xfId="1499"/>
    <cellStyle name="Note 2 2 3 2 2 2" xfId="3267"/>
    <cellStyle name="Note 2 2 3 2 2 2 2" xfId="6771"/>
    <cellStyle name="Note 2 2 3 2 2 2 2 2" xfId="13778"/>
    <cellStyle name="Note 2 2 3 2 2 2 2 2 2" xfId="27782"/>
    <cellStyle name="Note 2 2 3 2 2 2 2 2 2 2" xfId="55796"/>
    <cellStyle name="Note 2 2 3 2 2 2 2 2 3" xfId="41792"/>
    <cellStyle name="Note 2 2 3 2 2 2 2 3" xfId="20779"/>
    <cellStyle name="Note 2 2 3 2 2 2 2 3 2" xfId="48793"/>
    <cellStyle name="Note 2 2 3 2 2 2 2 4" xfId="34789"/>
    <cellStyle name="Note 2 2 3 2 2 2 3" xfId="10277"/>
    <cellStyle name="Note 2 2 3 2 2 2 3 2" xfId="24281"/>
    <cellStyle name="Note 2 2 3 2 2 2 3 2 2" xfId="52295"/>
    <cellStyle name="Note 2 2 3 2 2 2 3 3" xfId="38291"/>
    <cellStyle name="Note 2 2 3 2 2 2 4" xfId="17278"/>
    <cellStyle name="Note 2 2 3 2 2 2 4 2" xfId="45292"/>
    <cellStyle name="Note 2 2 3 2 2 2 5" xfId="31288"/>
    <cellStyle name="Note 2 2 3 2 2 3" xfId="5019"/>
    <cellStyle name="Note 2 2 3 2 2 3 2" xfId="12026"/>
    <cellStyle name="Note 2 2 3 2 2 3 2 2" xfId="26030"/>
    <cellStyle name="Note 2 2 3 2 2 3 2 2 2" xfId="54044"/>
    <cellStyle name="Note 2 2 3 2 2 3 2 3" xfId="40040"/>
    <cellStyle name="Note 2 2 3 2 2 3 3" xfId="19027"/>
    <cellStyle name="Note 2 2 3 2 2 3 3 2" xfId="47041"/>
    <cellStyle name="Note 2 2 3 2 2 3 4" xfId="33037"/>
    <cellStyle name="Note 2 2 3 2 2 4" xfId="8525"/>
    <cellStyle name="Note 2 2 3 2 2 4 2" xfId="22529"/>
    <cellStyle name="Note 2 2 3 2 2 4 2 2" xfId="50543"/>
    <cellStyle name="Note 2 2 3 2 2 4 3" xfId="36539"/>
    <cellStyle name="Note 2 2 3 2 2 5" xfId="15526"/>
    <cellStyle name="Note 2 2 3 2 2 5 2" xfId="43540"/>
    <cellStyle name="Note 2 2 3 2 2 6" xfId="29536"/>
    <cellStyle name="Note 2 2 3 2 3" xfId="2392"/>
    <cellStyle name="Note 2 2 3 2 3 2" xfId="5896"/>
    <cellStyle name="Note 2 2 3 2 3 2 2" xfId="12903"/>
    <cellStyle name="Note 2 2 3 2 3 2 2 2" xfId="26907"/>
    <cellStyle name="Note 2 2 3 2 3 2 2 2 2" xfId="54921"/>
    <cellStyle name="Note 2 2 3 2 3 2 2 3" xfId="40917"/>
    <cellStyle name="Note 2 2 3 2 3 2 3" xfId="19904"/>
    <cellStyle name="Note 2 2 3 2 3 2 3 2" xfId="47918"/>
    <cellStyle name="Note 2 2 3 2 3 2 4" xfId="33914"/>
    <cellStyle name="Note 2 2 3 2 3 3" xfId="9402"/>
    <cellStyle name="Note 2 2 3 2 3 3 2" xfId="23406"/>
    <cellStyle name="Note 2 2 3 2 3 3 2 2" xfId="51420"/>
    <cellStyle name="Note 2 2 3 2 3 3 3" xfId="37416"/>
    <cellStyle name="Note 2 2 3 2 3 4" xfId="16403"/>
    <cellStyle name="Note 2 2 3 2 3 4 2" xfId="44417"/>
    <cellStyle name="Note 2 2 3 2 3 5" xfId="30413"/>
    <cellStyle name="Note 2 2 3 2 4" xfId="4144"/>
    <cellStyle name="Note 2 2 3 2 4 2" xfId="11151"/>
    <cellStyle name="Note 2 2 3 2 4 2 2" xfId="25155"/>
    <cellStyle name="Note 2 2 3 2 4 2 2 2" xfId="53169"/>
    <cellStyle name="Note 2 2 3 2 4 2 3" xfId="39165"/>
    <cellStyle name="Note 2 2 3 2 4 3" xfId="18152"/>
    <cellStyle name="Note 2 2 3 2 4 3 2" xfId="46166"/>
    <cellStyle name="Note 2 2 3 2 4 4" xfId="32162"/>
    <cellStyle name="Note 2 2 3 2 5" xfId="7650"/>
    <cellStyle name="Note 2 2 3 2 5 2" xfId="21654"/>
    <cellStyle name="Note 2 2 3 2 5 2 2" xfId="49668"/>
    <cellStyle name="Note 2 2 3 2 5 3" xfId="35664"/>
    <cellStyle name="Note 2 2 3 2 6" xfId="14651"/>
    <cellStyle name="Note 2 2 3 2 6 2" xfId="42665"/>
    <cellStyle name="Note 2 2 3 2 7" xfId="28661"/>
    <cellStyle name="Note 2 2 3 3" xfId="912"/>
    <cellStyle name="Note 2 2 3 3 2" xfId="1790"/>
    <cellStyle name="Note 2 2 3 3 2 2" xfId="3558"/>
    <cellStyle name="Note 2 2 3 3 2 2 2" xfId="7062"/>
    <cellStyle name="Note 2 2 3 3 2 2 2 2" xfId="14069"/>
    <cellStyle name="Note 2 2 3 3 2 2 2 2 2" xfId="28073"/>
    <cellStyle name="Note 2 2 3 3 2 2 2 2 2 2" xfId="56087"/>
    <cellStyle name="Note 2 2 3 3 2 2 2 2 3" xfId="42083"/>
    <cellStyle name="Note 2 2 3 3 2 2 2 3" xfId="21070"/>
    <cellStyle name="Note 2 2 3 3 2 2 2 3 2" xfId="49084"/>
    <cellStyle name="Note 2 2 3 3 2 2 2 4" xfId="35080"/>
    <cellStyle name="Note 2 2 3 3 2 2 3" xfId="10568"/>
    <cellStyle name="Note 2 2 3 3 2 2 3 2" xfId="24572"/>
    <cellStyle name="Note 2 2 3 3 2 2 3 2 2" xfId="52586"/>
    <cellStyle name="Note 2 2 3 3 2 2 3 3" xfId="38582"/>
    <cellStyle name="Note 2 2 3 3 2 2 4" xfId="17569"/>
    <cellStyle name="Note 2 2 3 3 2 2 4 2" xfId="45583"/>
    <cellStyle name="Note 2 2 3 3 2 2 5" xfId="31579"/>
    <cellStyle name="Note 2 2 3 3 2 3" xfId="5310"/>
    <cellStyle name="Note 2 2 3 3 2 3 2" xfId="12317"/>
    <cellStyle name="Note 2 2 3 3 2 3 2 2" xfId="26321"/>
    <cellStyle name="Note 2 2 3 3 2 3 2 2 2" xfId="54335"/>
    <cellStyle name="Note 2 2 3 3 2 3 2 3" xfId="40331"/>
    <cellStyle name="Note 2 2 3 3 2 3 3" xfId="19318"/>
    <cellStyle name="Note 2 2 3 3 2 3 3 2" xfId="47332"/>
    <cellStyle name="Note 2 2 3 3 2 3 4" xfId="33328"/>
    <cellStyle name="Note 2 2 3 3 2 4" xfId="8816"/>
    <cellStyle name="Note 2 2 3 3 2 4 2" xfId="22820"/>
    <cellStyle name="Note 2 2 3 3 2 4 2 2" xfId="50834"/>
    <cellStyle name="Note 2 2 3 3 2 4 3" xfId="36830"/>
    <cellStyle name="Note 2 2 3 3 2 5" xfId="15817"/>
    <cellStyle name="Note 2 2 3 3 2 5 2" xfId="43831"/>
    <cellStyle name="Note 2 2 3 3 2 6" xfId="29827"/>
    <cellStyle name="Note 2 2 3 3 3" xfId="2683"/>
    <cellStyle name="Note 2 2 3 3 3 2" xfId="6187"/>
    <cellStyle name="Note 2 2 3 3 3 2 2" xfId="13194"/>
    <cellStyle name="Note 2 2 3 3 3 2 2 2" xfId="27198"/>
    <cellStyle name="Note 2 2 3 3 3 2 2 2 2" xfId="55212"/>
    <cellStyle name="Note 2 2 3 3 3 2 2 3" xfId="41208"/>
    <cellStyle name="Note 2 2 3 3 3 2 3" xfId="20195"/>
    <cellStyle name="Note 2 2 3 3 3 2 3 2" xfId="48209"/>
    <cellStyle name="Note 2 2 3 3 3 2 4" xfId="34205"/>
    <cellStyle name="Note 2 2 3 3 3 3" xfId="9693"/>
    <cellStyle name="Note 2 2 3 3 3 3 2" xfId="23697"/>
    <cellStyle name="Note 2 2 3 3 3 3 2 2" xfId="51711"/>
    <cellStyle name="Note 2 2 3 3 3 3 3" xfId="37707"/>
    <cellStyle name="Note 2 2 3 3 3 4" xfId="16694"/>
    <cellStyle name="Note 2 2 3 3 3 4 2" xfId="44708"/>
    <cellStyle name="Note 2 2 3 3 3 5" xfId="30704"/>
    <cellStyle name="Note 2 2 3 3 4" xfId="4435"/>
    <cellStyle name="Note 2 2 3 3 4 2" xfId="11442"/>
    <cellStyle name="Note 2 2 3 3 4 2 2" xfId="25446"/>
    <cellStyle name="Note 2 2 3 3 4 2 2 2" xfId="53460"/>
    <cellStyle name="Note 2 2 3 3 4 2 3" xfId="39456"/>
    <cellStyle name="Note 2 2 3 3 4 3" xfId="18443"/>
    <cellStyle name="Note 2 2 3 3 4 3 2" xfId="46457"/>
    <cellStyle name="Note 2 2 3 3 4 4" xfId="32453"/>
    <cellStyle name="Note 2 2 3 3 5" xfId="7941"/>
    <cellStyle name="Note 2 2 3 3 5 2" xfId="21945"/>
    <cellStyle name="Note 2 2 3 3 5 2 2" xfId="49959"/>
    <cellStyle name="Note 2 2 3 3 5 3" xfId="35955"/>
    <cellStyle name="Note 2 2 3 3 6" xfId="14942"/>
    <cellStyle name="Note 2 2 3 3 6 2" xfId="42956"/>
    <cellStyle name="Note 2 2 3 3 7" xfId="28952"/>
    <cellStyle name="Note 2 2 3 4" xfId="1208"/>
    <cellStyle name="Note 2 2 3 4 2" xfId="2976"/>
    <cellStyle name="Note 2 2 3 4 2 2" xfId="6480"/>
    <cellStyle name="Note 2 2 3 4 2 2 2" xfId="13487"/>
    <cellStyle name="Note 2 2 3 4 2 2 2 2" xfId="27491"/>
    <cellStyle name="Note 2 2 3 4 2 2 2 2 2" xfId="55505"/>
    <cellStyle name="Note 2 2 3 4 2 2 2 3" xfId="41501"/>
    <cellStyle name="Note 2 2 3 4 2 2 3" xfId="20488"/>
    <cellStyle name="Note 2 2 3 4 2 2 3 2" xfId="48502"/>
    <cellStyle name="Note 2 2 3 4 2 2 4" xfId="34498"/>
    <cellStyle name="Note 2 2 3 4 2 3" xfId="9986"/>
    <cellStyle name="Note 2 2 3 4 2 3 2" xfId="23990"/>
    <cellStyle name="Note 2 2 3 4 2 3 2 2" xfId="52004"/>
    <cellStyle name="Note 2 2 3 4 2 3 3" xfId="38000"/>
    <cellStyle name="Note 2 2 3 4 2 4" xfId="16987"/>
    <cellStyle name="Note 2 2 3 4 2 4 2" xfId="45001"/>
    <cellStyle name="Note 2 2 3 4 2 5" xfId="30997"/>
    <cellStyle name="Note 2 2 3 4 3" xfId="4728"/>
    <cellStyle name="Note 2 2 3 4 3 2" xfId="11735"/>
    <cellStyle name="Note 2 2 3 4 3 2 2" xfId="25739"/>
    <cellStyle name="Note 2 2 3 4 3 2 2 2" xfId="53753"/>
    <cellStyle name="Note 2 2 3 4 3 2 3" xfId="39749"/>
    <cellStyle name="Note 2 2 3 4 3 3" xfId="18736"/>
    <cellStyle name="Note 2 2 3 4 3 3 2" xfId="46750"/>
    <cellStyle name="Note 2 2 3 4 3 4" xfId="32746"/>
    <cellStyle name="Note 2 2 3 4 4" xfId="8234"/>
    <cellStyle name="Note 2 2 3 4 4 2" xfId="22238"/>
    <cellStyle name="Note 2 2 3 4 4 2 2" xfId="50252"/>
    <cellStyle name="Note 2 2 3 4 4 3" xfId="36248"/>
    <cellStyle name="Note 2 2 3 4 5" xfId="15235"/>
    <cellStyle name="Note 2 2 3 4 5 2" xfId="43249"/>
    <cellStyle name="Note 2 2 3 4 6" xfId="29245"/>
    <cellStyle name="Note 2 2 3 5" xfId="2101"/>
    <cellStyle name="Note 2 2 3 5 2" xfId="5605"/>
    <cellStyle name="Note 2 2 3 5 2 2" xfId="12612"/>
    <cellStyle name="Note 2 2 3 5 2 2 2" xfId="26616"/>
    <cellStyle name="Note 2 2 3 5 2 2 2 2" xfId="54630"/>
    <cellStyle name="Note 2 2 3 5 2 2 3" xfId="40626"/>
    <cellStyle name="Note 2 2 3 5 2 3" xfId="19613"/>
    <cellStyle name="Note 2 2 3 5 2 3 2" xfId="47627"/>
    <cellStyle name="Note 2 2 3 5 2 4" xfId="33623"/>
    <cellStyle name="Note 2 2 3 5 3" xfId="9111"/>
    <cellStyle name="Note 2 2 3 5 3 2" xfId="23115"/>
    <cellStyle name="Note 2 2 3 5 3 2 2" xfId="51129"/>
    <cellStyle name="Note 2 2 3 5 3 3" xfId="37125"/>
    <cellStyle name="Note 2 2 3 5 4" xfId="16112"/>
    <cellStyle name="Note 2 2 3 5 4 2" xfId="44126"/>
    <cellStyle name="Note 2 2 3 5 5" xfId="30122"/>
    <cellStyle name="Note 2 2 3 6" xfId="3853"/>
    <cellStyle name="Note 2 2 3 6 2" xfId="10860"/>
    <cellStyle name="Note 2 2 3 6 2 2" xfId="24864"/>
    <cellStyle name="Note 2 2 3 6 2 2 2" xfId="52878"/>
    <cellStyle name="Note 2 2 3 6 2 3" xfId="38874"/>
    <cellStyle name="Note 2 2 3 6 3" xfId="17861"/>
    <cellStyle name="Note 2 2 3 6 3 2" xfId="45875"/>
    <cellStyle name="Note 2 2 3 6 4" xfId="31871"/>
    <cellStyle name="Note 2 2 3 7" xfId="7359"/>
    <cellStyle name="Note 2 2 3 7 2" xfId="21363"/>
    <cellStyle name="Note 2 2 3 7 2 2" xfId="49377"/>
    <cellStyle name="Note 2 2 3 7 3" xfId="35373"/>
    <cellStyle name="Note 2 2 3 8" xfId="14360"/>
    <cellStyle name="Note 2 2 3 8 2" xfId="42374"/>
    <cellStyle name="Note 2 2 3 9" xfId="28370"/>
    <cellStyle name="Note 2 2 4" xfId="427"/>
    <cellStyle name="Note 2 2 4 2" xfId="718"/>
    <cellStyle name="Note 2 2 4 2 2" xfId="1596"/>
    <cellStyle name="Note 2 2 4 2 2 2" xfId="3364"/>
    <cellStyle name="Note 2 2 4 2 2 2 2" xfId="6868"/>
    <cellStyle name="Note 2 2 4 2 2 2 2 2" xfId="13875"/>
    <cellStyle name="Note 2 2 4 2 2 2 2 2 2" xfId="27879"/>
    <cellStyle name="Note 2 2 4 2 2 2 2 2 2 2" xfId="55893"/>
    <cellStyle name="Note 2 2 4 2 2 2 2 2 3" xfId="41889"/>
    <cellStyle name="Note 2 2 4 2 2 2 2 3" xfId="20876"/>
    <cellStyle name="Note 2 2 4 2 2 2 2 3 2" xfId="48890"/>
    <cellStyle name="Note 2 2 4 2 2 2 2 4" xfId="34886"/>
    <cellStyle name="Note 2 2 4 2 2 2 3" xfId="10374"/>
    <cellStyle name="Note 2 2 4 2 2 2 3 2" xfId="24378"/>
    <cellStyle name="Note 2 2 4 2 2 2 3 2 2" xfId="52392"/>
    <cellStyle name="Note 2 2 4 2 2 2 3 3" xfId="38388"/>
    <cellStyle name="Note 2 2 4 2 2 2 4" xfId="17375"/>
    <cellStyle name="Note 2 2 4 2 2 2 4 2" xfId="45389"/>
    <cellStyle name="Note 2 2 4 2 2 2 5" xfId="31385"/>
    <cellStyle name="Note 2 2 4 2 2 3" xfId="5116"/>
    <cellStyle name="Note 2 2 4 2 2 3 2" xfId="12123"/>
    <cellStyle name="Note 2 2 4 2 2 3 2 2" xfId="26127"/>
    <cellStyle name="Note 2 2 4 2 2 3 2 2 2" xfId="54141"/>
    <cellStyle name="Note 2 2 4 2 2 3 2 3" xfId="40137"/>
    <cellStyle name="Note 2 2 4 2 2 3 3" xfId="19124"/>
    <cellStyle name="Note 2 2 4 2 2 3 3 2" xfId="47138"/>
    <cellStyle name="Note 2 2 4 2 2 3 4" xfId="33134"/>
    <cellStyle name="Note 2 2 4 2 2 4" xfId="8622"/>
    <cellStyle name="Note 2 2 4 2 2 4 2" xfId="22626"/>
    <cellStyle name="Note 2 2 4 2 2 4 2 2" xfId="50640"/>
    <cellStyle name="Note 2 2 4 2 2 4 3" xfId="36636"/>
    <cellStyle name="Note 2 2 4 2 2 5" xfId="15623"/>
    <cellStyle name="Note 2 2 4 2 2 5 2" xfId="43637"/>
    <cellStyle name="Note 2 2 4 2 2 6" xfId="29633"/>
    <cellStyle name="Note 2 2 4 2 3" xfId="2489"/>
    <cellStyle name="Note 2 2 4 2 3 2" xfId="5993"/>
    <cellStyle name="Note 2 2 4 2 3 2 2" xfId="13000"/>
    <cellStyle name="Note 2 2 4 2 3 2 2 2" xfId="27004"/>
    <cellStyle name="Note 2 2 4 2 3 2 2 2 2" xfId="55018"/>
    <cellStyle name="Note 2 2 4 2 3 2 2 3" xfId="41014"/>
    <cellStyle name="Note 2 2 4 2 3 2 3" xfId="20001"/>
    <cellStyle name="Note 2 2 4 2 3 2 3 2" xfId="48015"/>
    <cellStyle name="Note 2 2 4 2 3 2 4" xfId="34011"/>
    <cellStyle name="Note 2 2 4 2 3 3" xfId="9499"/>
    <cellStyle name="Note 2 2 4 2 3 3 2" xfId="23503"/>
    <cellStyle name="Note 2 2 4 2 3 3 2 2" xfId="51517"/>
    <cellStyle name="Note 2 2 4 2 3 3 3" xfId="37513"/>
    <cellStyle name="Note 2 2 4 2 3 4" xfId="16500"/>
    <cellStyle name="Note 2 2 4 2 3 4 2" xfId="44514"/>
    <cellStyle name="Note 2 2 4 2 3 5" xfId="30510"/>
    <cellStyle name="Note 2 2 4 2 4" xfId="4241"/>
    <cellStyle name="Note 2 2 4 2 4 2" xfId="11248"/>
    <cellStyle name="Note 2 2 4 2 4 2 2" xfId="25252"/>
    <cellStyle name="Note 2 2 4 2 4 2 2 2" xfId="53266"/>
    <cellStyle name="Note 2 2 4 2 4 2 3" xfId="39262"/>
    <cellStyle name="Note 2 2 4 2 4 3" xfId="18249"/>
    <cellStyle name="Note 2 2 4 2 4 3 2" xfId="46263"/>
    <cellStyle name="Note 2 2 4 2 4 4" xfId="32259"/>
    <cellStyle name="Note 2 2 4 2 5" xfId="7747"/>
    <cellStyle name="Note 2 2 4 2 5 2" xfId="21751"/>
    <cellStyle name="Note 2 2 4 2 5 2 2" xfId="49765"/>
    <cellStyle name="Note 2 2 4 2 5 3" xfId="35761"/>
    <cellStyle name="Note 2 2 4 2 6" xfId="14748"/>
    <cellStyle name="Note 2 2 4 2 6 2" xfId="42762"/>
    <cellStyle name="Note 2 2 4 2 7" xfId="28758"/>
    <cellStyle name="Note 2 2 4 3" xfId="1009"/>
    <cellStyle name="Note 2 2 4 3 2" xfId="1887"/>
    <cellStyle name="Note 2 2 4 3 2 2" xfId="3655"/>
    <cellStyle name="Note 2 2 4 3 2 2 2" xfId="7159"/>
    <cellStyle name="Note 2 2 4 3 2 2 2 2" xfId="14166"/>
    <cellStyle name="Note 2 2 4 3 2 2 2 2 2" xfId="28170"/>
    <cellStyle name="Note 2 2 4 3 2 2 2 2 2 2" xfId="56184"/>
    <cellStyle name="Note 2 2 4 3 2 2 2 2 3" xfId="42180"/>
    <cellStyle name="Note 2 2 4 3 2 2 2 3" xfId="21167"/>
    <cellStyle name="Note 2 2 4 3 2 2 2 3 2" xfId="49181"/>
    <cellStyle name="Note 2 2 4 3 2 2 2 4" xfId="35177"/>
    <cellStyle name="Note 2 2 4 3 2 2 3" xfId="10665"/>
    <cellStyle name="Note 2 2 4 3 2 2 3 2" xfId="24669"/>
    <cellStyle name="Note 2 2 4 3 2 2 3 2 2" xfId="52683"/>
    <cellStyle name="Note 2 2 4 3 2 2 3 3" xfId="38679"/>
    <cellStyle name="Note 2 2 4 3 2 2 4" xfId="17666"/>
    <cellStyle name="Note 2 2 4 3 2 2 4 2" xfId="45680"/>
    <cellStyle name="Note 2 2 4 3 2 2 5" xfId="31676"/>
    <cellStyle name="Note 2 2 4 3 2 3" xfId="5407"/>
    <cellStyle name="Note 2 2 4 3 2 3 2" xfId="12414"/>
    <cellStyle name="Note 2 2 4 3 2 3 2 2" xfId="26418"/>
    <cellStyle name="Note 2 2 4 3 2 3 2 2 2" xfId="54432"/>
    <cellStyle name="Note 2 2 4 3 2 3 2 3" xfId="40428"/>
    <cellStyle name="Note 2 2 4 3 2 3 3" xfId="19415"/>
    <cellStyle name="Note 2 2 4 3 2 3 3 2" xfId="47429"/>
    <cellStyle name="Note 2 2 4 3 2 3 4" xfId="33425"/>
    <cellStyle name="Note 2 2 4 3 2 4" xfId="8913"/>
    <cellStyle name="Note 2 2 4 3 2 4 2" xfId="22917"/>
    <cellStyle name="Note 2 2 4 3 2 4 2 2" xfId="50931"/>
    <cellStyle name="Note 2 2 4 3 2 4 3" xfId="36927"/>
    <cellStyle name="Note 2 2 4 3 2 5" xfId="15914"/>
    <cellStyle name="Note 2 2 4 3 2 5 2" xfId="43928"/>
    <cellStyle name="Note 2 2 4 3 2 6" xfId="29924"/>
    <cellStyle name="Note 2 2 4 3 3" xfId="2780"/>
    <cellStyle name="Note 2 2 4 3 3 2" xfId="6284"/>
    <cellStyle name="Note 2 2 4 3 3 2 2" xfId="13291"/>
    <cellStyle name="Note 2 2 4 3 3 2 2 2" xfId="27295"/>
    <cellStyle name="Note 2 2 4 3 3 2 2 2 2" xfId="55309"/>
    <cellStyle name="Note 2 2 4 3 3 2 2 3" xfId="41305"/>
    <cellStyle name="Note 2 2 4 3 3 2 3" xfId="20292"/>
    <cellStyle name="Note 2 2 4 3 3 2 3 2" xfId="48306"/>
    <cellStyle name="Note 2 2 4 3 3 2 4" xfId="34302"/>
    <cellStyle name="Note 2 2 4 3 3 3" xfId="9790"/>
    <cellStyle name="Note 2 2 4 3 3 3 2" xfId="23794"/>
    <cellStyle name="Note 2 2 4 3 3 3 2 2" xfId="51808"/>
    <cellStyle name="Note 2 2 4 3 3 3 3" xfId="37804"/>
    <cellStyle name="Note 2 2 4 3 3 4" xfId="16791"/>
    <cellStyle name="Note 2 2 4 3 3 4 2" xfId="44805"/>
    <cellStyle name="Note 2 2 4 3 3 5" xfId="30801"/>
    <cellStyle name="Note 2 2 4 3 4" xfId="4532"/>
    <cellStyle name="Note 2 2 4 3 4 2" xfId="11539"/>
    <cellStyle name="Note 2 2 4 3 4 2 2" xfId="25543"/>
    <cellStyle name="Note 2 2 4 3 4 2 2 2" xfId="53557"/>
    <cellStyle name="Note 2 2 4 3 4 2 3" xfId="39553"/>
    <cellStyle name="Note 2 2 4 3 4 3" xfId="18540"/>
    <cellStyle name="Note 2 2 4 3 4 3 2" xfId="46554"/>
    <cellStyle name="Note 2 2 4 3 4 4" xfId="32550"/>
    <cellStyle name="Note 2 2 4 3 5" xfId="8038"/>
    <cellStyle name="Note 2 2 4 3 5 2" xfId="22042"/>
    <cellStyle name="Note 2 2 4 3 5 2 2" xfId="50056"/>
    <cellStyle name="Note 2 2 4 3 5 3" xfId="36052"/>
    <cellStyle name="Note 2 2 4 3 6" xfId="15039"/>
    <cellStyle name="Note 2 2 4 3 6 2" xfId="43053"/>
    <cellStyle name="Note 2 2 4 3 7" xfId="29049"/>
    <cellStyle name="Note 2 2 4 4" xfId="1305"/>
    <cellStyle name="Note 2 2 4 4 2" xfId="3073"/>
    <cellStyle name="Note 2 2 4 4 2 2" xfId="6577"/>
    <cellStyle name="Note 2 2 4 4 2 2 2" xfId="13584"/>
    <cellStyle name="Note 2 2 4 4 2 2 2 2" xfId="27588"/>
    <cellStyle name="Note 2 2 4 4 2 2 2 2 2" xfId="55602"/>
    <cellStyle name="Note 2 2 4 4 2 2 2 3" xfId="41598"/>
    <cellStyle name="Note 2 2 4 4 2 2 3" xfId="20585"/>
    <cellStyle name="Note 2 2 4 4 2 2 3 2" xfId="48599"/>
    <cellStyle name="Note 2 2 4 4 2 2 4" xfId="34595"/>
    <cellStyle name="Note 2 2 4 4 2 3" xfId="10083"/>
    <cellStyle name="Note 2 2 4 4 2 3 2" xfId="24087"/>
    <cellStyle name="Note 2 2 4 4 2 3 2 2" xfId="52101"/>
    <cellStyle name="Note 2 2 4 4 2 3 3" xfId="38097"/>
    <cellStyle name="Note 2 2 4 4 2 4" xfId="17084"/>
    <cellStyle name="Note 2 2 4 4 2 4 2" xfId="45098"/>
    <cellStyle name="Note 2 2 4 4 2 5" xfId="31094"/>
    <cellStyle name="Note 2 2 4 4 3" xfId="4825"/>
    <cellStyle name="Note 2 2 4 4 3 2" xfId="11832"/>
    <cellStyle name="Note 2 2 4 4 3 2 2" xfId="25836"/>
    <cellStyle name="Note 2 2 4 4 3 2 2 2" xfId="53850"/>
    <cellStyle name="Note 2 2 4 4 3 2 3" xfId="39846"/>
    <cellStyle name="Note 2 2 4 4 3 3" xfId="18833"/>
    <cellStyle name="Note 2 2 4 4 3 3 2" xfId="46847"/>
    <cellStyle name="Note 2 2 4 4 3 4" xfId="32843"/>
    <cellStyle name="Note 2 2 4 4 4" xfId="8331"/>
    <cellStyle name="Note 2 2 4 4 4 2" xfId="22335"/>
    <cellStyle name="Note 2 2 4 4 4 2 2" xfId="50349"/>
    <cellStyle name="Note 2 2 4 4 4 3" xfId="36345"/>
    <cellStyle name="Note 2 2 4 4 5" xfId="15332"/>
    <cellStyle name="Note 2 2 4 4 5 2" xfId="43346"/>
    <cellStyle name="Note 2 2 4 4 6" xfId="29342"/>
    <cellStyle name="Note 2 2 4 5" xfId="2198"/>
    <cellStyle name="Note 2 2 4 5 2" xfId="5702"/>
    <cellStyle name="Note 2 2 4 5 2 2" xfId="12709"/>
    <cellStyle name="Note 2 2 4 5 2 2 2" xfId="26713"/>
    <cellStyle name="Note 2 2 4 5 2 2 2 2" xfId="54727"/>
    <cellStyle name="Note 2 2 4 5 2 2 3" xfId="40723"/>
    <cellStyle name="Note 2 2 4 5 2 3" xfId="19710"/>
    <cellStyle name="Note 2 2 4 5 2 3 2" xfId="47724"/>
    <cellStyle name="Note 2 2 4 5 2 4" xfId="33720"/>
    <cellStyle name="Note 2 2 4 5 3" xfId="9208"/>
    <cellStyle name="Note 2 2 4 5 3 2" xfId="23212"/>
    <cellStyle name="Note 2 2 4 5 3 2 2" xfId="51226"/>
    <cellStyle name="Note 2 2 4 5 3 3" xfId="37222"/>
    <cellStyle name="Note 2 2 4 5 4" xfId="16209"/>
    <cellStyle name="Note 2 2 4 5 4 2" xfId="44223"/>
    <cellStyle name="Note 2 2 4 5 5" xfId="30219"/>
    <cellStyle name="Note 2 2 4 6" xfId="3950"/>
    <cellStyle name="Note 2 2 4 6 2" xfId="10957"/>
    <cellStyle name="Note 2 2 4 6 2 2" xfId="24961"/>
    <cellStyle name="Note 2 2 4 6 2 2 2" xfId="52975"/>
    <cellStyle name="Note 2 2 4 6 2 3" xfId="38971"/>
    <cellStyle name="Note 2 2 4 6 3" xfId="17958"/>
    <cellStyle name="Note 2 2 4 6 3 2" xfId="45972"/>
    <cellStyle name="Note 2 2 4 6 4" xfId="31968"/>
    <cellStyle name="Note 2 2 4 7" xfId="7456"/>
    <cellStyle name="Note 2 2 4 7 2" xfId="21460"/>
    <cellStyle name="Note 2 2 4 7 2 2" xfId="49474"/>
    <cellStyle name="Note 2 2 4 7 3" xfId="35470"/>
    <cellStyle name="Note 2 2 4 8" xfId="14457"/>
    <cellStyle name="Note 2 2 4 8 2" xfId="42471"/>
    <cellStyle name="Note 2 2 4 9" xfId="28467"/>
    <cellStyle name="Note 2 2 5" xfId="524"/>
    <cellStyle name="Note 2 2 5 2" xfId="1402"/>
    <cellStyle name="Note 2 2 5 2 2" xfId="3170"/>
    <cellStyle name="Note 2 2 5 2 2 2" xfId="6674"/>
    <cellStyle name="Note 2 2 5 2 2 2 2" xfId="13681"/>
    <cellStyle name="Note 2 2 5 2 2 2 2 2" xfId="27685"/>
    <cellStyle name="Note 2 2 5 2 2 2 2 2 2" xfId="55699"/>
    <cellStyle name="Note 2 2 5 2 2 2 2 3" xfId="41695"/>
    <cellStyle name="Note 2 2 5 2 2 2 3" xfId="20682"/>
    <cellStyle name="Note 2 2 5 2 2 2 3 2" xfId="48696"/>
    <cellStyle name="Note 2 2 5 2 2 2 4" xfId="34692"/>
    <cellStyle name="Note 2 2 5 2 2 3" xfId="10180"/>
    <cellStyle name="Note 2 2 5 2 2 3 2" xfId="24184"/>
    <cellStyle name="Note 2 2 5 2 2 3 2 2" xfId="52198"/>
    <cellStyle name="Note 2 2 5 2 2 3 3" xfId="38194"/>
    <cellStyle name="Note 2 2 5 2 2 4" xfId="17181"/>
    <cellStyle name="Note 2 2 5 2 2 4 2" xfId="45195"/>
    <cellStyle name="Note 2 2 5 2 2 5" xfId="31191"/>
    <cellStyle name="Note 2 2 5 2 3" xfId="4922"/>
    <cellStyle name="Note 2 2 5 2 3 2" xfId="11929"/>
    <cellStyle name="Note 2 2 5 2 3 2 2" xfId="25933"/>
    <cellStyle name="Note 2 2 5 2 3 2 2 2" xfId="53947"/>
    <cellStyle name="Note 2 2 5 2 3 2 3" xfId="39943"/>
    <cellStyle name="Note 2 2 5 2 3 3" xfId="18930"/>
    <cellStyle name="Note 2 2 5 2 3 3 2" xfId="46944"/>
    <cellStyle name="Note 2 2 5 2 3 4" xfId="32940"/>
    <cellStyle name="Note 2 2 5 2 4" xfId="8428"/>
    <cellStyle name="Note 2 2 5 2 4 2" xfId="22432"/>
    <cellStyle name="Note 2 2 5 2 4 2 2" xfId="50446"/>
    <cellStyle name="Note 2 2 5 2 4 3" xfId="36442"/>
    <cellStyle name="Note 2 2 5 2 5" xfId="15429"/>
    <cellStyle name="Note 2 2 5 2 5 2" xfId="43443"/>
    <cellStyle name="Note 2 2 5 2 6" xfId="29439"/>
    <cellStyle name="Note 2 2 5 3" xfId="2295"/>
    <cellStyle name="Note 2 2 5 3 2" xfId="5799"/>
    <cellStyle name="Note 2 2 5 3 2 2" xfId="12806"/>
    <cellStyle name="Note 2 2 5 3 2 2 2" xfId="26810"/>
    <cellStyle name="Note 2 2 5 3 2 2 2 2" xfId="54824"/>
    <cellStyle name="Note 2 2 5 3 2 2 3" xfId="40820"/>
    <cellStyle name="Note 2 2 5 3 2 3" xfId="19807"/>
    <cellStyle name="Note 2 2 5 3 2 3 2" xfId="47821"/>
    <cellStyle name="Note 2 2 5 3 2 4" xfId="33817"/>
    <cellStyle name="Note 2 2 5 3 3" xfId="9305"/>
    <cellStyle name="Note 2 2 5 3 3 2" xfId="23309"/>
    <cellStyle name="Note 2 2 5 3 3 2 2" xfId="51323"/>
    <cellStyle name="Note 2 2 5 3 3 3" xfId="37319"/>
    <cellStyle name="Note 2 2 5 3 4" xfId="16306"/>
    <cellStyle name="Note 2 2 5 3 4 2" xfId="44320"/>
    <cellStyle name="Note 2 2 5 3 5" xfId="30316"/>
    <cellStyle name="Note 2 2 5 4" xfId="4047"/>
    <cellStyle name="Note 2 2 5 4 2" xfId="11054"/>
    <cellStyle name="Note 2 2 5 4 2 2" xfId="25058"/>
    <cellStyle name="Note 2 2 5 4 2 2 2" xfId="53072"/>
    <cellStyle name="Note 2 2 5 4 2 3" xfId="39068"/>
    <cellStyle name="Note 2 2 5 4 3" xfId="18055"/>
    <cellStyle name="Note 2 2 5 4 3 2" xfId="46069"/>
    <cellStyle name="Note 2 2 5 4 4" xfId="32065"/>
    <cellStyle name="Note 2 2 5 5" xfId="7553"/>
    <cellStyle name="Note 2 2 5 5 2" xfId="21557"/>
    <cellStyle name="Note 2 2 5 5 2 2" xfId="49571"/>
    <cellStyle name="Note 2 2 5 5 3" xfId="35567"/>
    <cellStyle name="Note 2 2 5 6" xfId="14554"/>
    <cellStyle name="Note 2 2 5 6 2" xfId="42568"/>
    <cellStyle name="Note 2 2 5 7" xfId="28564"/>
    <cellStyle name="Note 2 2 6" xfId="815"/>
    <cellStyle name="Note 2 2 6 2" xfId="1693"/>
    <cellStyle name="Note 2 2 6 2 2" xfId="3461"/>
    <cellStyle name="Note 2 2 6 2 2 2" xfId="6965"/>
    <cellStyle name="Note 2 2 6 2 2 2 2" xfId="13972"/>
    <cellStyle name="Note 2 2 6 2 2 2 2 2" xfId="27976"/>
    <cellStyle name="Note 2 2 6 2 2 2 2 2 2" xfId="55990"/>
    <cellStyle name="Note 2 2 6 2 2 2 2 3" xfId="41986"/>
    <cellStyle name="Note 2 2 6 2 2 2 3" xfId="20973"/>
    <cellStyle name="Note 2 2 6 2 2 2 3 2" xfId="48987"/>
    <cellStyle name="Note 2 2 6 2 2 2 4" xfId="34983"/>
    <cellStyle name="Note 2 2 6 2 2 3" xfId="10471"/>
    <cellStyle name="Note 2 2 6 2 2 3 2" xfId="24475"/>
    <cellStyle name="Note 2 2 6 2 2 3 2 2" xfId="52489"/>
    <cellStyle name="Note 2 2 6 2 2 3 3" xfId="38485"/>
    <cellStyle name="Note 2 2 6 2 2 4" xfId="17472"/>
    <cellStyle name="Note 2 2 6 2 2 4 2" xfId="45486"/>
    <cellStyle name="Note 2 2 6 2 2 5" xfId="31482"/>
    <cellStyle name="Note 2 2 6 2 3" xfId="5213"/>
    <cellStyle name="Note 2 2 6 2 3 2" xfId="12220"/>
    <cellStyle name="Note 2 2 6 2 3 2 2" xfId="26224"/>
    <cellStyle name="Note 2 2 6 2 3 2 2 2" xfId="54238"/>
    <cellStyle name="Note 2 2 6 2 3 2 3" xfId="40234"/>
    <cellStyle name="Note 2 2 6 2 3 3" xfId="19221"/>
    <cellStyle name="Note 2 2 6 2 3 3 2" xfId="47235"/>
    <cellStyle name="Note 2 2 6 2 3 4" xfId="33231"/>
    <cellStyle name="Note 2 2 6 2 4" xfId="8719"/>
    <cellStyle name="Note 2 2 6 2 4 2" xfId="22723"/>
    <cellStyle name="Note 2 2 6 2 4 2 2" xfId="50737"/>
    <cellStyle name="Note 2 2 6 2 4 3" xfId="36733"/>
    <cellStyle name="Note 2 2 6 2 5" xfId="15720"/>
    <cellStyle name="Note 2 2 6 2 5 2" xfId="43734"/>
    <cellStyle name="Note 2 2 6 2 6" xfId="29730"/>
    <cellStyle name="Note 2 2 6 3" xfId="2586"/>
    <cellStyle name="Note 2 2 6 3 2" xfId="6090"/>
    <cellStyle name="Note 2 2 6 3 2 2" xfId="13097"/>
    <cellStyle name="Note 2 2 6 3 2 2 2" xfId="27101"/>
    <cellStyle name="Note 2 2 6 3 2 2 2 2" xfId="55115"/>
    <cellStyle name="Note 2 2 6 3 2 2 3" xfId="41111"/>
    <cellStyle name="Note 2 2 6 3 2 3" xfId="20098"/>
    <cellStyle name="Note 2 2 6 3 2 3 2" xfId="48112"/>
    <cellStyle name="Note 2 2 6 3 2 4" xfId="34108"/>
    <cellStyle name="Note 2 2 6 3 3" xfId="9596"/>
    <cellStyle name="Note 2 2 6 3 3 2" xfId="23600"/>
    <cellStyle name="Note 2 2 6 3 3 2 2" xfId="51614"/>
    <cellStyle name="Note 2 2 6 3 3 3" xfId="37610"/>
    <cellStyle name="Note 2 2 6 3 4" xfId="16597"/>
    <cellStyle name="Note 2 2 6 3 4 2" xfId="44611"/>
    <cellStyle name="Note 2 2 6 3 5" xfId="30607"/>
    <cellStyle name="Note 2 2 6 4" xfId="4338"/>
    <cellStyle name="Note 2 2 6 4 2" xfId="11345"/>
    <cellStyle name="Note 2 2 6 4 2 2" xfId="25349"/>
    <cellStyle name="Note 2 2 6 4 2 2 2" xfId="53363"/>
    <cellStyle name="Note 2 2 6 4 2 3" xfId="39359"/>
    <cellStyle name="Note 2 2 6 4 3" xfId="18346"/>
    <cellStyle name="Note 2 2 6 4 3 2" xfId="46360"/>
    <cellStyle name="Note 2 2 6 4 4" xfId="32356"/>
    <cellStyle name="Note 2 2 6 5" xfId="7844"/>
    <cellStyle name="Note 2 2 6 5 2" xfId="21848"/>
    <cellStyle name="Note 2 2 6 5 2 2" xfId="49862"/>
    <cellStyle name="Note 2 2 6 5 3" xfId="35858"/>
    <cellStyle name="Note 2 2 6 6" xfId="14845"/>
    <cellStyle name="Note 2 2 6 6 2" xfId="42859"/>
    <cellStyle name="Note 2 2 6 7" xfId="28855"/>
    <cellStyle name="Note 2 2 7" xfId="1111"/>
    <cellStyle name="Note 2 2 7 2" xfId="2879"/>
    <cellStyle name="Note 2 2 7 2 2" xfId="6383"/>
    <cellStyle name="Note 2 2 7 2 2 2" xfId="13390"/>
    <cellStyle name="Note 2 2 7 2 2 2 2" xfId="27394"/>
    <cellStyle name="Note 2 2 7 2 2 2 2 2" xfId="55408"/>
    <cellStyle name="Note 2 2 7 2 2 2 3" xfId="41404"/>
    <cellStyle name="Note 2 2 7 2 2 3" xfId="20391"/>
    <cellStyle name="Note 2 2 7 2 2 3 2" xfId="48405"/>
    <cellStyle name="Note 2 2 7 2 2 4" xfId="34401"/>
    <cellStyle name="Note 2 2 7 2 3" xfId="9889"/>
    <cellStyle name="Note 2 2 7 2 3 2" xfId="23893"/>
    <cellStyle name="Note 2 2 7 2 3 2 2" xfId="51907"/>
    <cellStyle name="Note 2 2 7 2 3 3" xfId="37903"/>
    <cellStyle name="Note 2 2 7 2 4" xfId="16890"/>
    <cellStyle name="Note 2 2 7 2 4 2" xfId="44904"/>
    <cellStyle name="Note 2 2 7 2 5" xfId="30900"/>
    <cellStyle name="Note 2 2 7 3" xfId="4631"/>
    <cellStyle name="Note 2 2 7 3 2" xfId="11638"/>
    <cellStyle name="Note 2 2 7 3 2 2" xfId="25642"/>
    <cellStyle name="Note 2 2 7 3 2 2 2" xfId="53656"/>
    <cellStyle name="Note 2 2 7 3 2 3" xfId="39652"/>
    <cellStyle name="Note 2 2 7 3 3" xfId="18639"/>
    <cellStyle name="Note 2 2 7 3 3 2" xfId="46653"/>
    <cellStyle name="Note 2 2 7 3 4" xfId="32649"/>
    <cellStyle name="Note 2 2 7 4" xfId="8137"/>
    <cellStyle name="Note 2 2 7 4 2" xfId="22141"/>
    <cellStyle name="Note 2 2 7 4 2 2" xfId="50155"/>
    <cellStyle name="Note 2 2 7 4 3" xfId="36151"/>
    <cellStyle name="Note 2 2 7 5" xfId="15138"/>
    <cellStyle name="Note 2 2 7 5 2" xfId="43152"/>
    <cellStyle name="Note 2 2 7 6" xfId="29148"/>
    <cellStyle name="Note 2 2 8" xfId="1999"/>
    <cellStyle name="Note 2 2 8 2" xfId="5508"/>
    <cellStyle name="Note 2 2 8 2 2" xfId="12515"/>
    <cellStyle name="Note 2 2 8 2 2 2" xfId="26519"/>
    <cellStyle name="Note 2 2 8 2 2 2 2" xfId="54533"/>
    <cellStyle name="Note 2 2 8 2 2 3" xfId="40529"/>
    <cellStyle name="Note 2 2 8 2 3" xfId="19516"/>
    <cellStyle name="Note 2 2 8 2 3 2" xfId="47530"/>
    <cellStyle name="Note 2 2 8 2 4" xfId="33526"/>
    <cellStyle name="Note 2 2 8 3" xfId="9014"/>
    <cellStyle name="Note 2 2 8 3 2" xfId="23018"/>
    <cellStyle name="Note 2 2 8 3 2 2" xfId="51032"/>
    <cellStyle name="Note 2 2 8 3 3" xfId="37028"/>
    <cellStyle name="Note 2 2 8 4" xfId="16015"/>
    <cellStyle name="Note 2 2 8 4 2" xfId="44029"/>
    <cellStyle name="Note 2 2 8 5" xfId="30025"/>
    <cellStyle name="Note 2 2 9" xfId="3756"/>
    <cellStyle name="Note 2 2 9 2" xfId="10763"/>
    <cellStyle name="Note 2 2 9 2 2" xfId="24767"/>
    <cellStyle name="Note 2 2 9 2 2 2" xfId="52781"/>
    <cellStyle name="Note 2 2 9 2 3" xfId="38777"/>
    <cellStyle name="Note 2 2 9 3" xfId="17764"/>
    <cellStyle name="Note 2 2 9 3 2" xfId="45778"/>
    <cellStyle name="Note 2 2 9 4" xfId="31774"/>
    <cellStyle name="Note 2 3" xfId="183"/>
    <cellStyle name="Note 2 3 10" xfId="7246"/>
    <cellStyle name="Note 2 3 10 2" xfId="21250"/>
    <cellStyle name="Note 2 3 10 2 2" xfId="49264"/>
    <cellStyle name="Note 2 3 10 3" xfId="35260"/>
    <cellStyle name="Note 2 3 11" xfId="14247"/>
    <cellStyle name="Note 2 3 11 2" xfId="42261"/>
    <cellStyle name="Note 2 3 12" xfId="28257"/>
    <cellStyle name="Note 2 3 2" xfId="238"/>
    <cellStyle name="Note 2 3 2 10" xfId="14296"/>
    <cellStyle name="Note 2 3 2 10 2" xfId="42310"/>
    <cellStyle name="Note 2 3 2 11" xfId="28306"/>
    <cellStyle name="Note 2 3 2 2" xfId="363"/>
    <cellStyle name="Note 2 3 2 2 2" xfId="654"/>
    <cellStyle name="Note 2 3 2 2 2 2" xfId="1532"/>
    <cellStyle name="Note 2 3 2 2 2 2 2" xfId="3300"/>
    <cellStyle name="Note 2 3 2 2 2 2 2 2" xfId="6804"/>
    <cellStyle name="Note 2 3 2 2 2 2 2 2 2" xfId="13811"/>
    <cellStyle name="Note 2 3 2 2 2 2 2 2 2 2" xfId="27815"/>
    <cellStyle name="Note 2 3 2 2 2 2 2 2 2 2 2" xfId="55829"/>
    <cellStyle name="Note 2 3 2 2 2 2 2 2 2 3" xfId="41825"/>
    <cellStyle name="Note 2 3 2 2 2 2 2 2 3" xfId="20812"/>
    <cellStyle name="Note 2 3 2 2 2 2 2 2 3 2" xfId="48826"/>
    <cellStyle name="Note 2 3 2 2 2 2 2 2 4" xfId="34822"/>
    <cellStyle name="Note 2 3 2 2 2 2 2 3" xfId="10310"/>
    <cellStyle name="Note 2 3 2 2 2 2 2 3 2" xfId="24314"/>
    <cellStyle name="Note 2 3 2 2 2 2 2 3 2 2" xfId="52328"/>
    <cellStyle name="Note 2 3 2 2 2 2 2 3 3" xfId="38324"/>
    <cellStyle name="Note 2 3 2 2 2 2 2 4" xfId="17311"/>
    <cellStyle name="Note 2 3 2 2 2 2 2 4 2" xfId="45325"/>
    <cellStyle name="Note 2 3 2 2 2 2 2 5" xfId="31321"/>
    <cellStyle name="Note 2 3 2 2 2 2 3" xfId="5052"/>
    <cellStyle name="Note 2 3 2 2 2 2 3 2" xfId="12059"/>
    <cellStyle name="Note 2 3 2 2 2 2 3 2 2" xfId="26063"/>
    <cellStyle name="Note 2 3 2 2 2 2 3 2 2 2" xfId="54077"/>
    <cellStyle name="Note 2 3 2 2 2 2 3 2 3" xfId="40073"/>
    <cellStyle name="Note 2 3 2 2 2 2 3 3" xfId="19060"/>
    <cellStyle name="Note 2 3 2 2 2 2 3 3 2" xfId="47074"/>
    <cellStyle name="Note 2 3 2 2 2 2 3 4" xfId="33070"/>
    <cellStyle name="Note 2 3 2 2 2 2 4" xfId="8558"/>
    <cellStyle name="Note 2 3 2 2 2 2 4 2" xfId="22562"/>
    <cellStyle name="Note 2 3 2 2 2 2 4 2 2" xfId="50576"/>
    <cellStyle name="Note 2 3 2 2 2 2 4 3" xfId="36572"/>
    <cellStyle name="Note 2 3 2 2 2 2 5" xfId="15559"/>
    <cellStyle name="Note 2 3 2 2 2 2 5 2" xfId="43573"/>
    <cellStyle name="Note 2 3 2 2 2 2 6" xfId="29569"/>
    <cellStyle name="Note 2 3 2 2 2 3" xfId="2425"/>
    <cellStyle name="Note 2 3 2 2 2 3 2" xfId="5929"/>
    <cellStyle name="Note 2 3 2 2 2 3 2 2" xfId="12936"/>
    <cellStyle name="Note 2 3 2 2 2 3 2 2 2" xfId="26940"/>
    <cellStyle name="Note 2 3 2 2 2 3 2 2 2 2" xfId="54954"/>
    <cellStyle name="Note 2 3 2 2 2 3 2 2 3" xfId="40950"/>
    <cellStyle name="Note 2 3 2 2 2 3 2 3" xfId="19937"/>
    <cellStyle name="Note 2 3 2 2 2 3 2 3 2" xfId="47951"/>
    <cellStyle name="Note 2 3 2 2 2 3 2 4" xfId="33947"/>
    <cellStyle name="Note 2 3 2 2 2 3 3" xfId="9435"/>
    <cellStyle name="Note 2 3 2 2 2 3 3 2" xfId="23439"/>
    <cellStyle name="Note 2 3 2 2 2 3 3 2 2" xfId="51453"/>
    <cellStyle name="Note 2 3 2 2 2 3 3 3" xfId="37449"/>
    <cellStyle name="Note 2 3 2 2 2 3 4" xfId="16436"/>
    <cellStyle name="Note 2 3 2 2 2 3 4 2" xfId="44450"/>
    <cellStyle name="Note 2 3 2 2 2 3 5" xfId="30446"/>
    <cellStyle name="Note 2 3 2 2 2 4" xfId="4177"/>
    <cellStyle name="Note 2 3 2 2 2 4 2" xfId="11184"/>
    <cellStyle name="Note 2 3 2 2 2 4 2 2" xfId="25188"/>
    <cellStyle name="Note 2 3 2 2 2 4 2 2 2" xfId="53202"/>
    <cellStyle name="Note 2 3 2 2 2 4 2 3" xfId="39198"/>
    <cellStyle name="Note 2 3 2 2 2 4 3" xfId="18185"/>
    <cellStyle name="Note 2 3 2 2 2 4 3 2" xfId="46199"/>
    <cellStyle name="Note 2 3 2 2 2 4 4" xfId="32195"/>
    <cellStyle name="Note 2 3 2 2 2 5" xfId="7683"/>
    <cellStyle name="Note 2 3 2 2 2 5 2" xfId="21687"/>
    <cellStyle name="Note 2 3 2 2 2 5 2 2" xfId="49701"/>
    <cellStyle name="Note 2 3 2 2 2 5 3" xfId="35697"/>
    <cellStyle name="Note 2 3 2 2 2 6" xfId="14684"/>
    <cellStyle name="Note 2 3 2 2 2 6 2" xfId="42698"/>
    <cellStyle name="Note 2 3 2 2 2 7" xfId="28694"/>
    <cellStyle name="Note 2 3 2 2 3" xfId="945"/>
    <cellStyle name="Note 2 3 2 2 3 2" xfId="1823"/>
    <cellStyle name="Note 2 3 2 2 3 2 2" xfId="3591"/>
    <cellStyle name="Note 2 3 2 2 3 2 2 2" xfId="7095"/>
    <cellStyle name="Note 2 3 2 2 3 2 2 2 2" xfId="14102"/>
    <cellStyle name="Note 2 3 2 2 3 2 2 2 2 2" xfId="28106"/>
    <cellStyle name="Note 2 3 2 2 3 2 2 2 2 2 2" xfId="56120"/>
    <cellStyle name="Note 2 3 2 2 3 2 2 2 2 3" xfId="42116"/>
    <cellStyle name="Note 2 3 2 2 3 2 2 2 3" xfId="21103"/>
    <cellStyle name="Note 2 3 2 2 3 2 2 2 3 2" xfId="49117"/>
    <cellStyle name="Note 2 3 2 2 3 2 2 2 4" xfId="35113"/>
    <cellStyle name="Note 2 3 2 2 3 2 2 3" xfId="10601"/>
    <cellStyle name="Note 2 3 2 2 3 2 2 3 2" xfId="24605"/>
    <cellStyle name="Note 2 3 2 2 3 2 2 3 2 2" xfId="52619"/>
    <cellStyle name="Note 2 3 2 2 3 2 2 3 3" xfId="38615"/>
    <cellStyle name="Note 2 3 2 2 3 2 2 4" xfId="17602"/>
    <cellStyle name="Note 2 3 2 2 3 2 2 4 2" xfId="45616"/>
    <cellStyle name="Note 2 3 2 2 3 2 2 5" xfId="31612"/>
    <cellStyle name="Note 2 3 2 2 3 2 3" xfId="5343"/>
    <cellStyle name="Note 2 3 2 2 3 2 3 2" xfId="12350"/>
    <cellStyle name="Note 2 3 2 2 3 2 3 2 2" xfId="26354"/>
    <cellStyle name="Note 2 3 2 2 3 2 3 2 2 2" xfId="54368"/>
    <cellStyle name="Note 2 3 2 2 3 2 3 2 3" xfId="40364"/>
    <cellStyle name="Note 2 3 2 2 3 2 3 3" xfId="19351"/>
    <cellStyle name="Note 2 3 2 2 3 2 3 3 2" xfId="47365"/>
    <cellStyle name="Note 2 3 2 2 3 2 3 4" xfId="33361"/>
    <cellStyle name="Note 2 3 2 2 3 2 4" xfId="8849"/>
    <cellStyle name="Note 2 3 2 2 3 2 4 2" xfId="22853"/>
    <cellStyle name="Note 2 3 2 2 3 2 4 2 2" xfId="50867"/>
    <cellStyle name="Note 2 3 2 2 3 2 4 3" xfId="36863"/>
    <cellStyle name="Note 2 3 2 2 3 2 5" xfId="15850"/>
    <cellStyle name="Note 2 3 2 2 3 2 5 2" xfId="43864"/>
    <cellStyle name="Note 2 3 2 2 3 2 6" xfId="29860"/>
    <cellStyle name="Note 2 3 2 2 3 3" xfId="2716"/>
    <cellStyle name="Note 2 3 2 2 3 3 2" xfId="6220"/>
    <cellStyle name="Note 2 3 2 2 3 3 2 2" xfId="13227"/>
    <cellStyle name="Note 2 3 2 2 3 3 2 2 2" xfId="27231"/>
    <cellStyle name="Note 2 3 2 2 3 3 2 2 2 2" xfId="55245"/>
    <cellStyle name="Note 2 3 2 2 3 3 2 2 3" xfId="41241"/>
    <cellStyle name="Note 2 3 2 2 3 3 2 3" xfId="20228"/>
    <cellStyle name="Note 2 3 2 2 3 3 2 3 2" xfId="48242"/>
    <cellStyle name="Note 2 3 2 2 3 3 2 4" xfId="34238"/>
    <cellStyle name="Note 2 3 2 2 3 3 3" xfId="9726"/>
    <cellStyle name="Note 2 3 2 2 3 3 3 2" xfId="23730"/>
    <cellStyle name="Note 2 3 2 2 3 3 3 2 2" xfId="51744"/>
    <cellStyle name="Note 2 3 2 2 3 3 3 3" xfId="37740"/>
    <cellStyle name="Note 2 3 2 2 3 3 4" xfId="16727"/>
    <cellStyle name="Note 2 3 2 2 3 3 4 2" xfId="44741"/>
    <cellStyle name="Note 2 3 2 2 3 3 5" xfId="30737"/>
    <cellStyle name="Note 2 3 2 2 3 4" xfId="4468"/>
    <cellStyle name="Note 2 3 2 2 3 4 2" xfId="11475"/>
    <cellStyle name="Note 2 3 2 2 3 4 2 2" xfId="25479"/>
    <cellStyle name="Note 2 3 2 2 3 4 2 2 2" xfId="53493"/>
    <cellStyle name="Note 2 3 2 2 3 4 2 3" xfId="39489"/>
    <cellStyle name="Note 2 3 2 2 3 4 3" xfId="18476"/>
    <cellStyle name="Note 2 3 2 2 3 4 3 2" xfId="46490"/>
    <cellStyle name="Note 2 3 2 2 3 4 4" xfId="32486"/>
    <cellStyle name="Note 2 3 2 2 3 5" xfId="7974"/>
    <cellStyle name="Note 2 3 2 2 3 5 2" xfId="21978"/>
    <cellStyle name="Note 2 3 2 2 3 5 2 2" xfId="49992"/>
    <cellStyle name="Note 2 3 2 2 3 5 3" xfId="35988"/>
    <cellStyle name="Note 2 3 2 2 3 6" xfId="14975"/>
    <cellStyle name="Note 2 3 2 2 3 6 2" xfId="42989"/>
    <cellStyle name="Note 2 3 2 2 3 7" xfId="28985"/>
    <cellStyle name="Note 2 3 2 2 4" xfId="1241"/>
    <cellStyle name="Note 2 3 2 2 4 2" xfId="3009"/>
    <cellStyle name="Note 2 3 2 2 4 2 2" xfId="6513"/>
    <cellStyle name="Note 2 3 2 2 4 2 2 2" xfId="13520"/>
    <cellStyle name="Note 2 3 2 2 4 2 2 2 2" xfId="27524"/>
    <cellStyle name="Note 2 3 2 2 4 2 2 2 2 2" xfId="55538"/>
    <cellStyle name="Note 2 3 2 2 4 2 2 2 3" xfId="41534"/>
    <cellStyle name="Note 2 3 2 2 4 2 2 3" xfId="20521"/>
    <cellStyle name="Note 2 3 2 2 4 2 2 3 2" xfId="48535"/>
    <cellStyle name="Note 2 3 2 2 4 2 2 4" xfId="34531"/>
    <cellStyle name="Note 2 3 2 2 4 2 3" xfId="10019"/>
    <cellStyle name="Note 2 3 2 2 4 2 3 2" xfId="24023"/>
    <cellStyle name="Note 2 3 2 2 4 2 3 2 2" xfId="52037"/>
    <cellStyle name="Note 2 3 2 2 4 2 3 3" xfId="38033"/>
    <cellStyle name="Note 2 3 2 2 4 2 4" xfId="17020"/>
    <cellStyle name="Note 2 3 2 2 4 2 4 2" xfId="45034"/>
    <cellStyle name="Note 2 3 2 2 4 2 5" xfId="31030"/>
    <cellStyle name="Note 2 3 2 2 4 3" xfId="4761"/>
    <cellStyle name="Note 2 3 2 2 4 3 2" xfId="11768"/>
    <cellStyle name="Note 2 3 2 2 4 3 2 2" xfId="25772"/>
    <cellStyle name="Note 2 3 2 2 4 3 2 2 2" xfId="53786"/>
    <cellStyle name="Note 2 3 2 2 4 3 2 3" xfId="39782"/>
    <cellStyle name="Note 2 3 2 2 4 3 3" xfId="18769"/>
    <cellStyle name="Note 2 3 2 2 4 3 3 2" xfId="46783"/>
    <cellStyle name="Note 2 3 2 2 4 3 4" xfId="32779"/>
    <cellStyle name="Note 2 3 2 2 4 4" xfId="8267"/>
    <cellStyle name="Note 2 3 2 2 4 4 2" xfId="22271"/>
    <cellStyle name="Note 2 3 2 2 4 4 2 2" xfId="50285"/>
    <cellStyle name="Note 2 3 2 2 4 4 3" xfId="36281"/>
    <cellStyle name="Note 2 3 2 2 4 5" xfId="15268"/>
    <cellStyle name="Note 2 3 2 2 4 5 2" xfId="43282"/>
    <cellStyle name="Note 2 3 2 2 4 6" xfId="29278"/>
    <cellStyle name="Note 2 3 2 2 5" xfId="2134"/>
    <cellStyle name="Note 2 3 2 2 5 2" xfId="5638"/>
    <cellStyle name="Note 2 3 2 2 5 2 2" xfId="12645"/>
    <cellStyle name="Note 2 3 2 2 5 2 2 2" xfId="26649"/>
    <cellStyle name="Note 2 3 2 2 5 2 2 2 2" xfId="54663"/>
    <cellStyle name="Note 2 3 2 2 5 2 2 3" xfId="40659"/>
    <cellStyle name="Note 2 3 2 2 5 2 3" xfId="19646"/>
    <cellStyle name="Note 2 3 2 2 5 2 3 2" xfId="47660"/>
    <cellStyle name="Note 2 3 2 2 5 2 4" xfId="33656"/>
    <cellStyle name="Note 2 3 2 2 5 3" xfId="9144"/>
    <cellStyle name="Note 2 3 2 2 5 3 2" xfId="23148"/>
    <cellStyle name="Note 2 3 2 2 5 3 2 2" xfId="51162"/>
    <cellStyle name="Note 2 3 2 2 5 3 3" xfId="37158"/>
    <cellStyle name="Note 2 3 2 2 5 4" xfId="16145"/>
    <cellStyle name="Note 2 3 2 2 5 4 2" xfId="44159"/>
    <cellStyle name="Note 2 3 2 2 5 5" xfId="30155"/>
    <cellStyle name="Note 2 3 2 2 6" xfId="3886"/>
    <cellStyle name="Note 2 3 2 2 6 2" xfId="10893"/>
    <cellStyle name="Note 2 3 2 2 6 2 2" xfId="24897"/>
    <cellStyle name="Note 2 3 2 2 6 2 2 2" xfId="52911"/>
    <cellStyle name="Note 2 3 2 2 6 2 3" xfId="38907"/>
    <cellStyle name="Note 2 3 2 2 6 3" xfId="17894"/>
    <cellStyle name="Note 2 3 2 2 6 3 2" xfId="45908"/>
    <cellStyle name="Note 2 3 2 2 6 4" xfId="31904"/>
    <cellStyle name="Note 2 3 2 2 7" xfId="7392"/>
    <cellStyle name="Note 2 3 2 2 7 2" xfId="21396"/>
    <cellStyle name="Note 2 3 2 2 7 2 2" xfId="49410"/>
    <cellStyle name="Note 2 3 2 2 7 3" xfId="35406"/>
    <cellStyle name="Note 2 3 2 2 8" xfId="14393"/>
    <cellStyle name="Note 2 3 2 2 8 2" xfId="42407"/>
    <cellStyle name="Note 2 3 2 2 9" xfId="28403"/>
    <cellStyle name="Note 2 3 2 3" xfId="460"/>
    <cellStyle name="Note 2 3 2 3 2" xfId="751"/>
    <cellStyle name="Note 2 3 2 3 2 2" xfId="1629"/>
    <cellStyle name="Note 2 3 2 3 2 2 2" xfId="3397"/>
    <cellStyle name="Note 2 3 2 3 2 2 2 2" xfId="6901"/>
    <cellStyle name="Note 2 3 2 3 2 2 2 2 2" xfId="13908"/>
    <cellStyle name="Note 2 3 2 3 2 2 2 2 2 2" xfId="27912"/>
    <cellStyle name="Note 2 3 2 3 2 2 2 2 2 2 2" xfId="55926"/>
    <cellStyle name="Note 2 3 2 3 2 2 2 2 2 3" xfId="41922"/>
    <cellStyle name="Note 2 3 2 3 2 2 2 2 3" xfId="20909"/>
    <cellStyle name="Note 2 3 2 3 2 2 2 2 3 2" xfId="48923"/>
    <cellStyle name="Note 2 3 2 3 2 2 2 2 4" xfId="34919"/>
    <cellStyle name="Note 2 3 2 3 2 2 2 3" xfId="10407"/>
    <cellStyle name="Note 2 3 2 3 2 2 2 3 2" xfId="24411"/>
    <cellStyle name="Note 2 3 2 3 2 2 2 3 2 2" xfId="52425"/>
    <cellStyle name="Note 2 3 2 3 2 2 2 3 3" xfId="38421"/>
    <cellStyle name="Note 2 3 2 3 2 2 2 4" xfId="17408"/>
    <cellStyle name="Note 2 3 2 3 2 2 2 4 2" xfId="45422"/>
    <cellStyle name="Note 2 3 2 3 2 2 2 5" xfId="31418"/>
    <cellStyle name="Note 2 3 2 3 2 2 3" xfId="5149"/>
    <cellStyle name="Note 2 3 2 3 2 2 3 2" xfId="12156"/>
    <cellStyle name="Note 2 3 2 3 2 2 3 2 2" xfId="26160"/>
    <cellStyle name="Note 2 3 2 3 2 2 3 2 2 2" xfId="54174"/>
    <cellStyle name="Note 2 3 2 3 2 2 3 2 3" xfId="40170"/>
    <cellStyle name="Note 2 3 2 3 2 2 3 3" xfId="19157"/>
    <cellStyle name="Note 2 3 2 3 2 2 3 3 2" xfId="47171"/>
    <cellStyle name="Note 2 3 2 3 2 2 3 4" xfId="33167"/>
    <cellStyle name="Note 2 3 2 3 2 2 4" xfId="8655"/>
    <cellStyle name="Note 2 3 2 3 2 2 4 2" xfId="22659"/>
    <cellStyle name="Note 2 3 2 3 2 2 4 2 2" xfId="50673"/>
    <cellStyle name="Note 2 3 2 3 2 2 4 3" xfId="36669"/>
    <cellStyle name="Note 2 3 2 3 2 2 5" xfId="15656"/>
    <cellStyle name="Note 2 3 2 3 2 2 5 2" xfId="43670"/>
    <cellStyle name="Note 2 3 2 3 2 2 6" xfId="29666"/>
    <cellStyle name="Note 2 3 2 3 2 3" xfId="2522"/>
    <cellStyle name="Note 2 3 2 3 2 3 2" xfId="6026"/>
    <cellStyle name="Note 2 3 2 3 2 3 2 2" xfId="13033"/>
    <cellStyle name="Note 2 3 2 3 2 3 2 2 2" xfId="27037"/>
    <cellStyle name="Note 2 3 2 3 2 3 2 2 2 2" xfId="55051"/>
    <cellStyle name="Note 2 3 2 3 2 3 2 2 3" xfId="41047"/>
    <cellStyle name="Note 2 3 2 3 2 3 2 3" xfId="20034"/>
    <cellStyle name="Note 2 3 2 3 2 3 2 3 2" xfId="48048"/>
    <cellStyle name="Note 2 3 2 3 2 3 2 4" xfId="34044"/>
    <cellStyle name="Note 2 3 2 3 2 3 3" xfId="9532"/>
    <cellStyle name="Note 2 3 2 3 2 3 3 2" xfId="23536"/>
    <cellStyle name="Note 2 3 2 3 2 3 3 2 2" xfId="51550"/>
    <cellStyle name="Note 2 3 2 3 2 3 3 3" xfId="37546"/>
    <cellStyle name="Note 2 3 2 3 2 3 4" xfId="16533"/>
    <cellStyle name="Note 2 3 2 3 2 3 4 2" xfId="44547"/>
    <cellStyle name="Note 2 3 2 3 2 3 5" xfId="30543"/>
    <cellStyle name="Note 2 3 2 3 2 4" xfId="4274"/>
    <cellStyle name="Note 2 3 2 3 2 4 2" xfId="11281"/>
    <cellStyle name="Note 2 3 2 3 2 4 2 2" xfId="25285"/>
    <cellStyle name="Note 2 3 2 3 2 4 2 2 2" xfId="53299"/>
    <cellStyle name="Note 2 3 2 3 2 4 2 3" xfId="39295"/>
    <cellStyle name="Note 2 3 2 3 2 4 3" xfId="18282"/>
    <cellStyle name="Note 2 3 2 3 2 4 3 2" xfId="46296"/>
    <cellStyle name="Note 2 3 2 3 2 4 4" xfId="32292"/>
    <cellStyle name="Note 2 3 2 3 2 5" xfId="7780"/>
    <cellStyle name="Note 2 3 2 3 2 5 2" xfId="21784"/>
    <cellStyle name="Note 2 3 2 3 2 5 2 2" xfId="49798"/>
    <cellStyle name="Note 2 3 2 3 2 5 3" xfId="35794"/>
    <cellStyle name="Note 2 3 2 3 2 6" xfId="14781"/>
    <cellStyle name="Note 2 3 2 3 2 6 2" xfId="42795"/>
    <cellStyle name="Note 2 3 2 3 2 7" xfId="28791"/>
    <cellStyle name="Note 2 3 2 3 3" xfId="1042"/>
    <cellStyle name="Note 2 3 2 3 3 2" xfId="1920"/>
    <cellStyle name="Note 2 3 2 3 3 2 2" xfId="3688"/>
    <cellStyle name="Note 2 3 2 3 3 2 2 2" xfId="7192"/>
    <cellStyle name="Note 2 3 2 3 3 2 2 2 2" xfId="14199"/>
    <cellStyle name="Note 2 3 2 3 3 2 2 2 2 2" xfId="28203"/>
    <cellStyle name="Note 2 3 2 3 3 2 2 2 2 2 2" xfId="56217"/>
    <cellStyle name="Note 2 3 2 3 3 2 2 2 2 3" xfId="42213"/>
    <cellStyle name="Note 2 3 2 3 3 2 2 2 3" xfId="21200"/>
    <cellStyle name="Note 2 3 2 3 3 2 2 2 3 2" xfId="49214"/>
    <cellStyle name="Note 2 3 2 3 3 2 2 2 4" xfId="35210"/>
    <cellStyle name="Note 2 3 2 3 3 2 2 3" xfId="10698"/>
    <cellStyle name="Note 2 3 2 3 3 2 2 3 2" xfId="24702"/>
    <cellStyle name="Note 2 3 2 3 3 2 2 3 2 2" xfId="52716"/>
    <cellStyle name="Note 2 3 2 3 3 2 2 3 3" xfId="38712"/>
    <cellStyle name="Note 2 3 2 3 3 2 2 4" xfId="17699"/>
    <cellStyle name="Note 2 3 2 3 3 2 2 4 2" xfId="45713"/>
    <cellStyle name="Note 2 3 2 3 3 2 2 5" xfId="31709"/>
    <cellStyle name="Note 2 3 2 3 3 2 3" xfId="5440"/>
    <cellStyle name="Note 2 3 2 3 3 2 3 2" xfId="12447"/>
    <cellStyle name="Note 2 3 2 3 3 2 3 2 2" xfId="26451"/>
    <cellStyle name="Note 2 3 2 3 3 2 3 2 2 2" xfId="54465"/>
    <cellStyle name="Note 2 3 2 3 3 2 3 2 3" xfId="40461"/>
    <cellStyle name="Note 2 3 2 3 3 2 3 3" xfId="19448"/>
    <cellStyle name="Note 2 3 2 3 3 2 3 3 2" xfId="47462"/>
    <cellStyle name="Note 2 3 2 3 3 2 3 4" xfId="33458"/>
    <cellStyle name="Note 2 3 2 3 3 2 4" xfId="8946"/>
    <cellStyle name="Note 2 3 2 3 3 2 4 2" xfId="22950"/>
    <cellStyle name="Note 2 3 2 3 3 2 4 2 2" xfId="50964"/>
    <cellStyle name="Note 2 3 2 3 3 2 4 3" xfId="36960"/>
    <cellStyle name="Note 2 3 2 3 3 2 5" xfId="15947"/>
    <cellStyle name="Note 2 3 2 3 3 2 5 2" xfId="43961"/>
    <cellStyle name="Note 2 3 2 3 3 2 6" xfId="29957"/>
    <cellStyle name="Note 2 3 2 3 3 3" xfId="2813"/>
    <cellStyle name="Note 2 3 2 3 3 3 2" xfId="6317"/>
    <cellStyle name="Note 2 3 2 3 3 3 2 2" xfId="13324"/>
    <cellStyle name="Note 2 3 2 3 3 3 2 2 2" xfId="27328"/>
    <cellStyle name="Note 2 3 2 3 3 3 2 2 2 2" xfId="55342"/>
    <cellStyle name="Note 2 3 2 3 3 3 2 2 3" xfId="41338"/>
    <cellStyle name="Note 2 3 2 3 3 3 2 3" xfId="20325"/>
    <cellStyle name="Note 2 3 2 3 3 3 2 3 2" xfId="48339"/>
    <cellStyle name="Note 2 3 2 3 3 3 2 4" xfId="34335"/>
    <cellStyle name="Note 2 3 2 3 3 3 3" xfId="9823"/>
    <cellStyle name="Note 2 3 2 3 3 3 3 2" xfId="23827"/>
    <cellStyle name="Note 2 3 2 3 3 3 3 2 2" xfId="51841"/>
    <cellStyle name="Note 2 3 2 3 3 3 3 3" xfId="37837"/>
    <cellStyle name="Note 2 3 2 3 3 3 4" xfId="16824"/>
    <cellStyle name="Note 2 3 2 3 3 3 4 2" xfId="44838"/>
    <cellStyle name="Note 2 3 2 3 3 3 5" xfId="30834"/>
    <cellStyle name="Note 2 3 2 3 3 4" xfId="4565"/>
    <cellStyle name="Note 2 3 2 3 3 4 2" xfId="11572"/>
    <cellStyle name="Note 2 3 2 3 3 4 2 2" xfId="25576"/>
    <cellStyle name="Note 2 3 2 3 3 4 2 2 2" xfId="53590"/>
    <cellStyle name="Note 2 3 2 3 3 4 2 3" xfId="39586"/>
    <cellStyle name="Note 2 3 2 3 3 4 3" xfId="18573"/>
    <cellStyle name="Note 2 3 2 3 3 4 3 2" xfId="46587"/>
    <cellStyle name="Note 2 3 2 3 3 4 4" xfId="32583"/>
    <cellStyle name="Note 2 3 2 3 3 5" xfId="8071"/>
    <cellStyle name="Note 2 3 2 3 3 5 2" xfId="22075"/>
    <cellStyle name="Note 2 3 2 3 3 5 2 2" xfId="50089"/>
    <cellStyle name="Note 2 3 2 3 3 5 3" xfId="36085"/>
    <cellStyle name="Note 2 3 2 3 3 6" xfId="15072"/>
    <cellStyle name="Note 2 3 2 3 3 6 2" xfId="43086"/>
    <cellStyle name="Note 2 3 2 3 3 7" xfId="29082"/>
    <cellStyle name="Note 2 3 2 3 4" xfId="1338"/>
    <cellStyle name="Note 2 3 2 3 4 2" xfId="3106"/>
    <cellStyle name="Note 2 3 2 3 4 2 2" xfId="6610"/>
    <cellStyle name="Note 2 3 2 3 4 2 2 2" xfId="13617"/>
    <cellStyle name="Note 2 3 2 3 4 2 2 2 2" xfId="27621"/>
    <cellStyle name="Note 2 3 2 3 4 2 2 2 2 2" xfId="55635"/>
    <cellStyle name="Note 2 3 2 3 4 2 2 2 3" xfId="41631"/>
    <cellStyle name="Note 2 3 2 3 4 2 2 3" xfId="20618"/>
    <cellStyle name="Note 2 3 2 3 4 2 2 3 2" xfId="48632"/>
    <cellStyle name="Note 2 3 2 3 4 2 2 4" xfId="34628"/>
    <cellStyle name="Note 2 3 2 3 4 2 3" xfId="10116"/>
    <cellStyle name="Note 2 3 2 3 4 2 3 2" xfId="24120"/>
    <cellStyle name="Note 2 3 2 3 4 2 3 2 2" xfId="52134"/>
    <cellStyle name="Note 2 3 2 3 4 2 3 3" xfId="38130"/>
    <cellStyle name="Note 2 3 2 3 4 2 4" xfId="17117"/>
    <cellStyle name="Note 2 3 2 3 4 2 4 2" xfId="45131"/>
    <cellStyle name="Note 2 3 2 3 4 2 5" xfId="31127"/>
    <cellStyle name="Note 2 3 2 3 4 3" xfId="4858"/>
    <cellStyle name="Note 2 3 2 3 4 3 2" xfId="11865"/>
    <cellStyle name="Note 2 3 2 3 4 3 2 2" xfId="25869"/>
    <cellStyle name="Note 2 3 2 3 4 3 2 2 2" xfId="53883"/>
    <cellStyle name="Note 2 3 2 3 4 3 2 3" xfId="39879"/>
    <cellStyle name="Note 2 3 2 3 4 3 3" xfId="18866"/>
    <cellStyle name="Note 2 3 2 3 4 3 3 2" xfId="46880"/>
    <cellStyle name="Note 2 3 2 3 4 3 4" xfId="32876"/>
    <cellStyle name="Note 2 3 2 3 4 4" xfId="8364"/>
    <cellStyle name="Note 2 3 2 3 4 4 2" xfId="22368"/>
    <cellStyle name="Note 2 3 2 3 4 4 2 2" xfId="50382"/>
    <cellStyle name="Note 2 3 2 3 4 4 3" xfId="36378"/>
    <cellStyle name="Note 2 3 2 3 4 5" xfId="15365"/>
    <cellStyle name="Note 2 3 2 3 4 5 2" xfId="43379"/>
    <cellStyle name="Note 2 3 2 3 4 6" xfId="29375"/>
    <cellStyle name="Note 2 3 2 3 5" xfId="2231"/>
    <cellStyle name="Note 2 3 2 3 5 2" xfId="5735"/>
    <cellStyle name="Note 2 3 2 3 5 2 2" xfId="12742"/>
    <cellStyle name="Note 2 3 2 3 5 2 2 2" xfId="26746"/>
    <cellStyle name="Note 2 3 2 3 5 2 2 2 2" xfId="54760"/>
    <cellStyle name="Note 2 3 2 3 5 2 2 3" xfId="40756"/>
    <cellStyle name="Note 2 3 2 3 5 2 3" xfId="19743"/>
    <cellStyle name="Note 2 3 2 3 5 2 3 2" xfId="47757"/>
    <cellStyle name="Note 2 3 2 3 5 2 4" xfId="33753"/>
    <cellStyle name="Note 2 3 2 3 5 3" xfId="9241"/>
    <cellStyle name="Note 2 3 2 3 5 3 2" xfId="23245"/>
    <cellStyle name="Note 2 3 2 3 5 3 2 2" xfId="51259"/>
    <cellStyle name="Note 2 3 2 3 5 3 3" xfId="37255"/>
    <cellStyle name="Note 2 3 2 3 5 4" xfId="16242"/>
    <cellStyle name="Note 2 3 2 3 5 4 2" xfId="44256"/>
    <cellStyle name="Note 2 3 2 3 5 5" xfId="30252"/>
    <cellStyle name="Note 2 3 2 3 6" xfId="3983"/>
    <cellStyle name="Note 2 3 2 3 6 2" xfId="10990"/>
    <cellStyle name="Note 2 3 2 3 6 2 2" xfId="24994"/>
    <cellStyle name="Note 2 3 2 3 6 2 2 2" xfId="53008"/>
    <cellStyle name="Note 2 3 2 3 6 2 3" xfId="39004"/>
    <cellStyle name="Note 2 3 2 3 6 3" xfId="17991"/>
    <cellStyle name="Note 2 3 2 3 6 3 2" xfId="46005"/>
    <cellStyle name="Note 2 3 2 3 6 4" xfId="32001"/>
    <cellStyle name="Note 2 3 2 3 7" xfId="7489"/>
    <cellStyle name="Note 2 3 2 3 7 2" xfId="21493"/>
    <cellStyle name="Note 2 3 2 3 7 2 2" xfId="49507"/>
    <cellStyle name="Note 2 3 2 3 7 3" xfId="35503"/>
    <cellStyle name="Note 2 3 2 3 8" xfId="14490"/>
    <cellStyle name="Note 2 3 2 3 8 2" xfId="42504"/>
    <cellStyle name="Note 2 3 2 3 9" xfId="28500"/>
    <cellStyle name="Note 2 3 2 4" xfId="557"/>
    <cellStyle name="Note 2 3 2 4 2" xfId="1435"/>
    <cellStyle name="Note 2 3 2 4 2 2" xfId="3203"/>
    <cellStyle name="Note 2 3 2 4 2 2 2" xfId="6707"/>
    <cellStyle name="Note 2 3 2 4 2 2 2 2" xfId="13714"/>
    <cellStyle name="Note 2 3 2 4 2 2 2 2 2" xfId="27718"/>
    <cellStyle name="Note 2 3 2 4 2 2 2 2 2 2" xfId="55732"/>
    <cellStyle name="Note 2 3 2 4 2 2 2 2 3" xfId="41728"/>
    <cellStyle name="Note 2 3 2 4 2 2 2 3" xfId="20715"/>
    <cellStyle name="Note 2 3 2 4 2 2 2 3 2" xfId="48729"/>
    <cellStyle name="Note 2 3 2 4 2 2 2 4" xfId="34725"/>
    <cellStyle name="Note 2 3 2 4 2 2 3" xfId="10213"/>
    <cellStyle name="Note 2 3 2 4 2 2 3 2" xfId="24217"/>
    <cellStyle name="Note 2 3 2 4 2 2 3 2 2" xfId="52231"/>
    <cellStyle name="Note 2 3 2 4 2 2 3 3" xfId="38227"/>
    <cellStyle name="Note 2 3 2 4 2 2 4" xfId="17214"/>
    <cellStyle name="Note 2 3 2 4 2 2 4 2" xfId="45228"/>
    <cellStyle name="Note 2 3 2 4 2 2 5" xfId="31224"/>
    <cellStyle name="Note 2 3 2 4 2 3" xfId="4955"/>
    <cellStyle name="Note 2 3 2 4 2 3 2" xfId="11962"/>
    <cellStyle name="Note 2 3 2 4 2 3 2 2" xfId="25966"/>
    <cellStyle name="Note 2 3 2 4 2 3 2 2 2" xfId="53980"/>
    <cellStyle name="Note 2 3 2 4 2 3 2 3" xfId="39976"/>
    <cellStyle name="Note 2 3 2 4 2 3 3" xfId="18963"/>
    <cellStyle name="Note 2 3 2 4 2 3 3 2" xfId="46977"/>
    <cellStyle name="Note 2 3 2 4 2 3 4" xfId="32973"/>
    <cellStyle name="Note 2 3 2 4 2 4" xfId="8461"/>
    <cellStyle name="Note 2 3 2 4 2 4 2" xfId="22465"/>
    <cellStyle name="Note 2 3 2 4 2 4 2 2" xfId="50479"/>
    <cellStyle name="Note 2 3 2 4 2 4 3" xfId="36475"/>
    <cellStyle name="Note 2 3 2 4 2 5" xfId="15462"/>
    <cellStyle name="Note 2 3 2 4 2 5 2" xfId="43476"/>
    <cellStyle name="Note 2 3 2 4 2 6" xfId="29472"/>
    <cellStyle name="Note 2 3 2 4 3" xfId="2328"/>
    <cellStyle name="Note 2 3 2 4 3 2" xfId="5832"/>
    <cellStyle name="Note 2 3 2 4 3 2 2" xfId="12839"/>
    <cellStyle name="Note 2 3 2 4 3 2 2 2" xfId="26843"/>
    <cellStyle name="Note 2 3 2 4 3 2 2 2 2" xfId="54857"/>
    <cellStyle name="Note 2 3 2 4 3 2 2 3" xfId="40853"/>
    <cellStyle name="Note 2 3 2 4 3 2 3" xfId="19840"/>
    <cellStyle name="Note 2 3 2 4 3 2 3 2" xfId="47854"/>
    <cellStyle name="Note 2 3 2 4 3 2 4" xfId="33850"/>
    <cellStyle name="Note 2 3 2 4 3 3" xfId="9338"/>
    <cellStyle name="Note 2 3 2 4 3 3 2" xfId="23342"/>
    <cellStyle name="Note 2 3 2 4 3 3 2 2" xfId="51356"/>
    <cellStyle name="Note 2 3 2 4 3 3 3" xfId="37352"/>
    <cellStyle name="Note 2 3 2 4 3 4" xfId="16339"/>
    <cellStyle name="Note 2 3 2 4 3 4 2" xfId="44353"/>
    <cellStyle name="Note 2 3 2 4 3 5" xfId="30349"/>
    <cellStyle name="Note 2 3 2 4 4" xfId="4080"/>
    <cellStyle name="Note 2 3 2 4 4 2" xfId="11087"/>
    <cellStyle name="Note 2 3 2 4 4 2 2" xfId="25091"/>
    <cellStyle name="Note 2 3 2 4 4 2 2 2" xfId="53105"/>
    <cellStyle name="Note 2 3 2 4 4 2 3" xfId="39101"/>
    <cellStyle name="Note 2 3 2 4 4 3" xfId="18088"/>
    <cellStyle name="Note 2 3 2 4 4 3 2" xfId="46102"/>
    <cellStyle name="Note 2 3 2 4 4 4" xfId="32098"/>
    <cellStyle name="Note 2 3 2 4 5" xfId="7586"/>
    <cellStyle name="Note 2 3 2 4 5 2" xfId="21590"/>
    <cellStyle name="Note 2 3 2 4 5 2 2" xfId="49604"/>
    <cellStyle name="Note 2 3 2 4 5 3" xfId="35600"/>
    <cellStyle name="Note 2 3 2 4 6" xfId="14587"/>
    <cellStyle name="Note 2 3 2 4 6 2" xfId="42601"/>
    <cellStyle name="Note 2 3 2 4 7" xfId="28597"/>
    <cellStyle name="Note 2 3 2 5" xfId="848"/>
    <cellStyle name="Note 2 3 2 5 2" xfId="1726"/>
    <cellStyle name="Note 2 3 2 5 2 2" xfId="3494"/>
    <cellStyle name="Note 2 3 2 5 2 2 2" xfId="6998"/>
    <cellStyle name="Note 2 3 2 5 2 2 2 2" xfId="14005"/>
    <cellStyle name="Note 2 3 2 5 2 2 2 2 2" xfId="28009"/>
    <cellStyle name="Note 2 3 2 5 2 2 2 2 2 2" xfId="56023"/>
    <cellStyle name="Note 2 3 2 5 2 2 2 2 3" xfId="42019"/>
    <cellStyle name="Note 2 3 2 5 2 2 2 3" xfId="21006"/>
    <cellStyle name="Note 2 3 2 5 2 2 2 3 2" xfId="49020"/>
    <cellStyle name="Note 2 3 2 5 2 2 2 4" xfId="35016"/>
    <cellStyle name="Note 2 3 2 5 2 2 3" xfId="10504"/>
    <cellStyle name="Note 2 3 2 5 2 2 3 2" xfId="24508"/>
    <cellStyle name="Note 2 3 2 5 2 2 3 2 2" xfId="52522"/>
    <cellStyle name="Note 2 3 2 5 2 2 3 3" xfId="38518"/>
    <cellStyle name="Note 2 3 2 5 2 2 4" xfId="17505"/>
    <cellStyle name="Note 2 3 2 5 2 2 4 2" xfId="45519"/>
    <cellStyle name="Note 2 3 2 5 2 2 5" xfId="31515"/>
    <cellStyle name="Note 2 3 2 5 2 3" xfId="5246"/>
    <cellStyle name="Note 2 3 2 5 2 3 2" xfId="12253"/>
    <cellStyle name="Note 2 3 2 5 2 3 2 2" xfId="26257"/>
    <cellStyle name="Note 2 3 2 5 2 3 2 2 2" xfId="54271"/>
    <cellStyle name="Note 2 3 2 5 2 3 2 3" xfId="40267"/>
    <cellStyle name="Note 2 3 2 5 2 3 3" xfId="19254"/>
    <cellStyle name="Note 2 3 2 5 2 3 3 2" xfId="47268"/>
    <cellStyle name="Note 2 3 2 5 2 3 4" xfId="33264"/>
    <cellStyle name="Note 2 3 2 5 2 4" xfId="8752"/>
    <cellStyle name="Note 2 3 2 5 2 4 2" xfId="22756"/>
    <cellStyle name="Note 2 3 2 5 2 4 2 2" xfId="50770"/>
    <cellStyle name="Note 2 3 2 5 2 4 3" xfId="36766"/>
    <cellStyle name="Note 2 3 2 5 2 5" xfId="15753"/>
    <cellStyle name="Note 2 3 2 5 2 5 2" xfId="43767"/>
    <cellStyle name="Note 2 3 2 5 2 6" xfId="29763"/>
    <cellStyle name="Note 2 3 2 5 3" xfId="2619"/>
    <cellStyle name="Note 2 3 2 5 3 2" xfId="6123"/>
    <cellStyle name="Note 2 3 2 5 3 2 2" xfId="13130"/>
    <cellStyle name="Note 2 3 2 5 3 2 2 2" xfId="27134"/>
    <cellStyle name="Note 2 3 2 5 3 2 2 2 2" xfId="55148"/>
    <cellStyle name="Note 2 3 2 5 3 2 2 3" xfId="41144"/>
    <cellStyle name="Note 2 3 2 5 3 2 3" xfId="20131"/>
    <cellStyle name="Note 2 3 2 5 3 2 3 2" xfId="48145"/>
    <cellStyle name="Note 2 3 2 5 3 2 4" xfId="34141"/>
    <cellStyle name="Note 2 3 2 5 3 3" xfId="9629"/>
    <cellStyle name="Note 2 3 2 5 3 3 2" xfId="23633"/>
    <cellStyle name="Note 2 3 2 5 3 3 2 2" xfId="51647"/>
    <cellStyle name="Note 2 3 2 5 3 3 3" xfId="37643"/>
    <cellStyle name="Note 2 3 2 5 3 4" xfId="16630"/>
    <cellStyle name="Note 2 3 2 5 3 4 2" xfId="44644"/>
    <cellStyle name="Note 2 3 2 5 3 5" xfId="30640"/>
    <cellStyle name="Note 2 3 2 5 4" xfId="4371"/>
    <cellStyle name="Note 2 3 2 5 4 2" xfId="11378"/>
    <cellStyle name="Note 2 3 2 5 4 2 2" xfId="25382"/>
    <cellStyle name="Note 2 3 2 5 4 2 2 2" xfId="53396"/>
    <cellStyle name="Note 2 3 2 5 4 2 3" xfId="39392"/>
    <cellStyle name="Note 2 3 2 5 4 3" xfId="18379"/>
    <cellStyle name="Note 2 3 2 5 4 3 2" xfId="46393"/>
    <cellStyle name="Note 2 3 2 5 4 4" xfId="32389"/>
    <cellStyle name="Note 2 3 2 5 5" xfId="7877"/>
    <cellStyle name="Note 2 3 2 5 5 2" xfId="21881"/>
    <cellStyle name="Note 2 3 2 5 5 2 2" xfId="49895"/>
    <cellStyle name="Note 2 3 2 5 5 3" xfId="35891"/>
    <cellStyle name="Note 2 3 2 5 6" xfId="14878"/>
    <cellStyle name="Note 2 3 2 5 6 2" xfId="42892"/>
    <cellStyle name="Note 2 3 2 5 7" xfId="28888"/>
    <cellStyle name="Note 2 3 2 6" xfId="1144"/>
    <cellStyle name="Note 2 3 2 6 2" xfId="2912"/>
    <cellStyle name="Note 2 3 2 6 2 2" xfId="6416"/>
    <cellStyle name="Note 2 3 2 6 2 2 2" xfId="13423"/>
    <cellStyle name="Note 2 3 2 6 2 2 2 2" xfId="27427"/>
    <cellStyle name="Note 2 3 2 6 2 2 2 2 2" xfId="55441"/>
    <cellStyle name="Note 2 3 2 6 2 2 2 3" xfId="41437"/>
    <cellStyle name="Note 2 3 2 6 2 2 3" xfId="20424"/>
    <cellStyle name="Note 2 3 2 6 2 2 3 2" xfId="48438"/>
    <cellStyle name="Note 2 3 2 6 2 2 4" xfId="34434"/>
    <cellStyle name="Note 2 3 2 6 2 3" xfId="9922"/>
    <cellStyle name="Note 2 3 2 6 2 3 2" xfId="23926"/>
    <cellStyle name="Note 2 3 2 6 2 3 2 2" xfId="51940"/>
    <cellStyle name="Note 2 3 2 6 2 3 3" xfId="37936"/>
    <cellStyle name="Note 2 3 2 6 2 4" xfId="16923"/>
    <cellStyle name="Note 2 3 2 6 2 4 2" xfId="44937"/>
    <cellStyle name="Note 2 3 2 6 2 5" xfId="30933"/>
    <cellStyle name="Note 2 3 2 6 3" xfId="4664"/>
    <cellStyle name="Note 2 3 2 6 3 2" xfId="11671"/>
    <cellStyle name="Note 2 3 2 6 3 2 2" xfId="25675"/>
    <cellStyle name="Note 2 3 2 6 3 2 2 2" xfId="53689"/>
    <cellStyle name="Note 2 3 2 6 3 2 3" xfId="39685"/>
    <cellStyle name="Note 2 3 2 6 3 3" xfId="18672"/>
    <cellStyle name="Note 2 3 2 6 3 3 2" xfId="46686"/>
    <cellStyle name="Note 2 3 2 6 3 4" xfId="32682"/>
    <cellStyle name="Note 2 3 2 6 4" xfId="8170"/>
    <cellStyle name="Note 2 3 2 6 4 2" xfId="22174"/>
    <cellStyle name="Note 2 3 2 6 4 2 2" xfId="50188"/>
    <cellStyle name="Note 2 3 2 6 4 3" xfId="36184"/>
    <cellStyle name="Note 2 3 2 6 5" xfId="15171"/>
    <cellStyle name="Note 2 3 2 6 5 2" xfId="43185"/>
    <cellStyle name="Note 2 3 2 6 6" xfId="29181"/>
    <cellStyle name="Note 2 3 2 7" xfId="2033"/>
    <cellStyle name="Note 2 3 2 7 2" xfId="5541"/>
    <cellStyle name="Note 2 3 2 7 2 2" xfId="12548"/>
    <cellStyle name="Note 2 3 2 7 2 2 2" xfId="26552"/>
    <cellStyle name="Note 2 3 2 7 2 2 2 2" xfId="54566"/>
    <cellStyle name="Note 2 3 2 7 2 2 3" xfId="40562"/>
    <cellStyle name="Note 2 3 2 7 2 3" xfId="19549"/>
    <cellStyle name="Note 2 3 2 7 2 3 2" xfId="47563"/>
    <cellStyle name="Note 2 3 2 7 2 4" xfId="33559"/>
    <cellStyle name="Note 2 3 2 7 3" xfId="9047"/>
    <cellStyle name="Note 2 3 2 7 3 2" xfId="23051"/>
    <cellStyle name="Note 2 3 2 7 3 2 2" xfId="51065"/>
    <cellStyle name="Note 2 3 2 7 3 3" xfId="37061"/>
    <cellStyle name="Note 2 3 2 7 4" xfId="16048"/>
    <cellStyle name="Note 2 3 2 7 4 2" xfId="44062"/>
    <cellStyle name="Note 2 3 2 7 5" xfId="30058"/>
    <cellStyle name="Note 2 3 2 8" xfId="3789"/>
    <cellStyle name="Note 2 3 2 8 2" xfId="10796"/>
    <cellStyle name="Note 2 3 2 8 2 2" xfId="24800"/>
    <cellStyle name="Note 2 3 2 8 2 2 2" xfId="52814"/>
    <cellStyle name="Note 2 3 2 8 2 3" xfId="38810"/>
    <cellStyle name="Note 2 3 2 8 3" xfId="17797"/>
    <cellStyle name="Note 2 3 2 8 3 2" xfId="45811"/>
    <cellStyle name="Note 2 3 2 8 4" xfId="31807"/>
    <cellStyle name="Note 2 3 2 9" xfId="7295"/>
    <cellStyle name="Note 2 3 2 9 2" xfId="21299"/>
    <cellStyle name="Note 2 3 2 9 2 2" xfId="49313"/>
    <cellStyle name="Note 2 3 2 9 3" xfId="35309"/>
    <cellStyle name="Note 2 3 3" xfId="312"/>
    <cellStyle name="Note 2 3 3 2" xfId="605"/>
    <cellStyle name="Note 2 3 3 2 2" xfId="1483"/>
    <cellStyle name="Note 2 3 3 2 2 2" xfId="3251"/>
    <cellStyle name="Note 2 3 3 2 2 2 2" xfId="6755"/>
    <cellStyle name="Note 2 3 3 2 2 2 2 2" xfId="13762"/>
    <cellStyle name="Note 2 3 3 2 2 2 2 2 2" xfId="27766"/>
    <cellStyle name="Note 2 3 3 2 2 2 2 2 2 2" xfId="55780"/>
    <cellStyle name="Note 2 3 3 2 2 2 2 2 3" xfId="41776"/>
    <cellStyle name="Note 2 3 3 2 2 2 2 3" xfId="20763"/>
    <cellStyle name="Note 2 3 3 2 2 2 2 3 2" xfId="48777"/>
    <cellStyle name="Note 2 3 3 2 2 2 2 4" xfId="34773"/>
    <cellStyle name="Note 2 3 3 2 2 2 3" xfId="10261"/>
    <cellStyle name="Note 2 3 3 2 2 2 3 2" xfId="24265"/>
    <cellStyle name="Note 2 3 3 2 2 2 3 2 2" xfId="52279"/>
    <cellStyle name="Note 2 3 3 2 2 2 3 3" xfId="38275"/>
    <cellStyle name="Note 2 3 3 2 2 2 4" xfId="17262"/>
    <cellStyle name="Note 2 3 3 2 2 2 4 2" xfId="45276"/>
    <cellStyle name="Note 2 3 3 2 2 2 5" xfId="31272"/>
    <cellStyle name="Note 2 3 3 2 2 3" xfId="5003"/>
    <cellStyle name="Note 2 3 3 2 2 3 2" xfId="12010"/>
    <cellStyle name="Note 2 3 3 2 2 3 2 2" xfId="26014"/>
    <cellStyle name="Note 2 3 3 2 2 3 2 2 2" xfId="54028"/>
    <cellStyle name="Note 2 3 3 2 2 3 2 3" xfId="40024"/>
    <cellStyle name="Note 2 3 3 2 2 3 3" xfId="19011"/>
    <cellStyle name="Note 2 3 3 2 2 3 3 2" xfId="47025"/>
    <cellStyle name="Note 2 3 3 2 2 3 4" xfId="33021"/>
    <cellStyle name="Note 2 3 3 2 2 4" xfId="8509"/>
    <cellStyle name="Note 2 3 3 2 2 4 2" xfId="22513"/>
    <cellStyle name="Note 2 3 3 2 2 4 2 2" xfId="50527"/>
    <cellStyle name="Note 2 3 3 2 2 4 3" xfId="36523"/>
    <cellStyle name="Note 2 3 3 2 2 5" xfId="15510"/>
    <cellStyle name="Note 2 3 3 2 2 5 2" xfId="43524"/>
    <cellStyle name="Note 2 3 3 2 2 6" xfId="29520"/>
    <cellStyle name="Note 2 3 3 2 3" xfId="2376"/>
    <cellStyle name="Note 2 3 3 2 3 2" xfId="5880"/>
    <cellStyle name="Note 2 3 3 2 3 2 2" xfId="12887"/>
    <cellStyle name="Note 2 3 3 2 3 2 2 2" xfId="26891"/>
    <cellStyle name="Note 2 3 3 2 3 2 2 2 2" xfId="54905"/>
    <cellStyle name="Note 2 3 3 2 3 2 2 3" xfId="40901"/>
    <cellStyle name="Note 2 3 3 2 3 2 3" xfId="19888"/>
    <cellStyle name="Note 2 3 3 2 3 2 3 2" xfId="47902"/>
    <cellStyle name="Note 2 3 3 2 3 2 4" xfId="33898"/>
    <cellStyle name="Note 2 3 3 2 3 3" xfId="9386"/>
    <cellStyle name="Note 2 3 3 2 3 3 2" xfId="23390"/>
    <cellStyle name="Note 2 3 3 2 3 3 2 2" xfId="51404"/>
    <cellStyle name="Note 2 3 3 2 3 3 3" xfId="37400"/>
    <cellStyle name="Note 2 3 3 2 3 4" xfId="16387"/>
    <cellStyle name="Note 2 3 3 2 3 4 2" xfId="44401"/>
    <cellStyle name="Note 2 3 3 2 3 5" xfId="30397"/>
    <cellStyle name="Note 2 3 3 2 4" xfId="4128"/>
    <cellStyle name="Note 2 3 3 2 4 2" xfId="11135"/>
    <cellStyle name="Note 2 3 3 2 4 2 2" xfId="25139"/>
    <cellStyle name="Note 2 3 3 2 4 2 2 2" xfId="53153"/>
    <cellStyle name="Note 2 3 3 2 4 2 3" xfId="39149"/>
    <cellStyle name="Note 2 3 3 2 4 3" xfId="18136"/>
    <cellStyle name="Note 2 3 3 2 4 3 2" xfId="46150"/>
    <cellStyle name="Note 2 3 3 2 4 4" xfId="32146"/>
    <cellStyle name="Note 2 3 3 2 5" xfId="7634"/>
    <cellStyle name="Note 2 3 3 2 5 2" xfId="21638"/>
    <cellStyle name="Note 2 3 3 2 5 2 2" xfId="49652"/>
    <cellStyle name="Note 2 3 3 2 5 3" xfId="35648"/>
    <cellStyle name="Note 2 3 3 2 6" xfId="14635"/>
    <cellStyle name="Note 2 3 3 2 6 2" xfId="42649"/>
    <cellStyle name="Note 2 3 3 2 7" xfId="28645"/>
    <cellStyle name="Note 2 3 3 3" xfId="896"/>
    <cellStyle name="Note 2 3 3 3 2" xfId="1774"/>
    <cellStyle name="Note 2 3 3 3 2 2" xfId="3542"/>
    <cellStyle name="Note 2 3 3 3 2 2 2" xfId="7046"/>
    <cellStyle name="Note 2 3 3 3 2 2 2 2" xfId="14053"/>
    <cellStyle name="Note 2 3 3 3 2 2 2 2 2" xfId="28057"/>
    <cellStyle name="Note 2 3 3 3 2 2 2 2 2 2" xfId="56071"/>
    <cellStyle name="Note 2 3 3 3 2 2 2 2 3" xfId="42067"/>
    <cellStyle name="Note 2 3 3 3 2 2 2 3" xfId="21054"/>
    <cellStyle name="Note 2 3 3 3 2 2 2 3 2" xfId="49068"/>
    <cellStyle name="Note 2 3 3 3 2 2 2 4" xfId="35064"/>
    <cellStyle name="Note 2 3 3 3 2 2 3" xfId="10552"/>
    <cellStyle name="Note 2 3 3 3 2 2 3 2" xfId="24556"/>
    <cellStyle name="Note 2 3 3 3 2 2 3 2 2" xfId="52570"/>
    <cellStyle name="Note 2 3 3 3 2 2 3 3" xfId="38566"/>
    <cellStyle name="Note 2 3 3 3 2 2 4" xfId="17553"/>
    <cellStyle name="Note 2 3 3 3 2 2 4 2" xfId="45567"/>
    <cellStyle name="Note 2 3 3 3 2 2 5" xfId="31563"/>
    <cellStyle name="Note 2 3 3 3 2 3" xfId="5294"/>
    <cellStyle name="Note 2 3 3 3 2 3 2" xfId="12301"/>
    <cellStyle name="Note 2 3 3 3 2 3 2 2" xfId="26305"/>
    <cellStyle name="Note 2 3 3 3 2 3 2 2 2" xfId="54319"/>
    <cellStyle name="Note 2 3 3 3 2 3 2 3" xfId="40315"/>
    <cellStyle name="Note 2 3 3 3 2 3 3" xfId="19302"/>
    <cellStyle name="Note 2 3 3 3 2 3 3 2" xfId="47316"/>
    <cellStyle name="Note 2 3 3 3 2 3 4" xfId="33312"/>
    <cellStyle name="Note 2 3 3 3 2 4" xfId="8800"/>
    <cellStyle name="Note 2 3 3 3 2 4 2" xfId="22804"/>
    <cellStyle name="Note 2 3 3 3 2 4 2 2" xfId="50818"/>
    <cellStyle name="Note 2 3 3 3 2 4 3" xfId="36814"/>
    <cellStyle name="Note 2 3 3 3 2 5" xfId="15801"/>
    <cellStyle name="Note 2 3 3 3 2 5 2" xfId="43815"/>
    <cellStyle name="Note 2 3 3 3 2 6" xfId="29811"/>
    <cellStyle name="Note 2 3 3 3 3" xfId="2667"/>
    <cellStyle name="Note 2 3 3 3 3 2" xfId="6171"/>
    <cellStyle name="Note 2 3 3 3 3 2 2" xfId="13178"/>
    <cellStyle name="Note 2 3 3 3 3 2 2 2" xfId="27182"/>
    <cellStyle name="Note 2 3 3 3 3 2 2 2 2" xfId="55196"/>
    <cellStyle name="Note 2 3 3 3 3 2 2 3" xfId="41192"/>
    <cellStyle name="Note 2 3 3 3 3 2 3" xfId="20179"/>
    <cellStyle name="Note 2 3 3 3 3 2 3 2" xfId="48193"/>
    <cellStyle name="Note 2 3 3 3 3 2 4" xfId="34189"/>
    <cellStyle name="Note 2 3 3 3 3 3" xfId="9677"/>
    <cellStyle name="Note 2 3 3 3 3 3 2" xfId="23681"/>
    <cellStyle name="Note 2 3 3 3 3 3 2 2" xfId="51695"/>
    <cellStyle name="Note 2 3 3 3 3 3 3" xfId="37691"/>
    <cellStyle name="Note 2 3 3 3 3 4" xfId="16678"/>
    <cellStyle name="Note 2 3 3 3 3 4 2" xfId="44692"/>
    <cellStyle name="Note 2 3 3 3 3 5" xfId="30688"/>
    <cellStyle name="Note 2 3 3 3 4" xfId="4419"/>
    <cellStyle name="Note 2 3 3 3 4 2" xfId="11426"/>
    <cellStyle name="Note 2 3 3 3 4 2 2" xfId="25430"/>
    <cellStyle name="Note 2 3 3 3 4 2 2 2" xfId="53444"/>
    <cellStyle name="Note 2 3 3 3 4 2 3" xfId="39440"/>
    <cellStyle name="Note 2 3 3 3 4 3" xfId="18427"/>
    <cellStyle name="Note 2 3 3 3 4 3 2" xfId="46441"/>
    <cellStyle name="Note 2 3 3 3 4 4" xfId="32437"/>
    <cellStyle name="Note 2 3 3 3 5" xfId="7925"/>
    <cellStyle name="Note 2 3 3 3 5 2" xfId="21929"/>
    <cellStyle name="Note 2 3 3 3 5 2 2" xfId="49943"/>
    <cellStyle name="Note 2 3 3 3 5 3" xfId="35939"/>
    <cellStyle name="Note 2 3 3 3 6" xfId="14926"/>
    <cellStyle name="Note 2 3 3 3 6 2" xfId="42940"/>
    <cellStyle name="Note 2 3 3 3 7" xfId="28936"/>
    <cellStyle name="Note 2 3 3 4" xfId="1192"/>
    <cellStyle name="Note 2 3 3 4 2" xfId="2960"/>
    <cellStyle name="Note 2 3 3 4 2 2" xfId="6464"/>
    <cellStyle name="Note 2 3 3 4 2 2 2" xfId="13471"/>
    <cellStyle name="Note 2 3 3 4 2 2 2 2" xfId="27475"/>
    <cellStyle name="Note 2 3 3 4 2 2 2 2 2" xfId="55489"/>
    <cellStyle name="Note 2 3 3 4 2 2 2 3" xfId="41485"/>
    <cellStyle name="Note 2 3 3 4 2 2 3" xfId="20472"/>
    <cellStyle name="Note 2 3 3 4 2 2 3 2" xfId="48486"/>
    <cellStyle name="Note 2 3 3 4 2 2 4" xfId="34482"/>
    <cellStyle name="Note 2 3 3 4 2 3" xfId="9970"/>
    <cellStyle name="Note 2 3 3 4 2 3 2" xfId="23974"/>
    <cellStyle name="Note 2 3 3 4 2 3 2 2" xfId="51988"/>
    <cellStyle name="Note 2 3 3 4 2 3 3" xfId="37984"/>
    <cellStyle name="Note 2 3 3 4 2 4" xfId="16971"/>
    <cellStyle name="Note 2 3 3 4 2 4 2" xfId="44985"/>
    <cellStyle name="Note 2 3 3 4 2 5" xfId="30981"/>
    <cellStyle name="Note 2 3 3 4 3" xfId="4712"/>
    <cellStyle name="Note 2 3 3 4 3 2" xfId="11719"/>
    <cellStyle name="Note 2 3 3 4 3 2 2" xfId="25723"/>
    <cellStyle name="Note 2 3 3 4 3 2 2 2" xfId="53737"/>
    <cellStyle name="Note 2 3 3 4 3 2 3" xfId="39733"/>
    <cellStyle name="Note 2 3 3 4 3 3" xfId="18720"/>
    <cellStyle name="Note 2 3 3 4 3 3 2" xfId="46734"/>
    <cellStyle name="Note 2 3 3 4 3 4" xfId="32730"/>
    <cellStyle name="Note 2 3 3 4 4" xfId="8218"/>
    <cellStyle name="Note 2 3 3 4 4 2" xfId="22222"/>
    <cellStyle name="Note 2 3 3 4 4 2 2" xfId="50236"/>
    <cellStyle name="Note 2 3 3 4 4 3" xfId="36232"/>
    <cellStyle name="Note 2 3 3 4 5" xfId="15219"/>
    <cellStyle name="Note 2 3 3 4 5 2" xfId="43233"/>
    <cellStyle name="Note 2 3 3 4 6" xfId="29229"/>
    <cellStyle name="Note 2 3 3 5" xfId="2085"/>
    <cellStyle name="Note 2 3 3 5 2" xfId="5589"/>
    <cellStyle name="Note 2 3 3 5 2 2" xfId="12596"/>
    <cellStyle name="Note 2 3 3 5 2 2 2" xfId="26600"/>
    <cellStyle name="Note 2 3 3 5 2 2 2 2" xfId="54614"/>
    <cellStyle name="Note 2 3 3 5 2 2 3" xfId="40610"/>
    <cellStyle name="Note 2 3 3 5 2 3" xfId="19597"/>
    <cellStyle name="Note 2 3 3 5 2 3 2" xfId="47611"/>
    <cellStyle name="Note 2 3 3 5 2 4" xfId="33607"/>
    <cellStyle name="Note 2 3 3 5 3" xfId="9095"/>
    <cellStyle name="Note 2 3 3 5 3 2" xfId="23099"/>
    <cellStyle name="Note 2 3 3 5 3 2 2" xfId="51113"/>
    <cellStyle name="Note 2 3 3 5 3 3" xfId="37109"/>
    <cellStyle name="Note 2 3 3 5 4" xfId="16096"/>
    <cellStyle name="Note 2 3 3 5 4 2" xfId="44110"/>
    <cellStyle name="Note 2 3 3 5 5" xfId="30106"/>
    <cellStyle name="Note 2 3 3 6" xfId="3837"/>
    <cellStyle name="Note 2 3 3 6 2" xfId="10844"/>
    <cellStyle name="Note 2 3 3 6 2 2" xfId="24848"/>
    <cellStyle name="Note 2 3 3 6 2 2 2" xfId="52862"/>
    <cellStyle name="Note 2 3 3 6 2 3" xfId="38858"/>
    <cellStyle name="Note 2 3 3 6 3" xfId="17845"/>
    <cellStyle name="Note 2 3 3 6 3 2" xfId="45859"/>
    <cellStyle name="Note 2 3 3 6 4" xfId="31855"/>
    <cellStyle name="Note 2 3 3 7" xfId="7343"/>
    <cellStyle name="Note 2 3 3 7 2" xfId="21347"/>
    <cellStyle name="Note 2 3 3 7 2 2" xfId="49361"/>
    <cellStyle name="Note 2 3 3 7 3" xfId="35357"/>
    <cellStyle name="Note 2 3 3 8" xfId="14344"/>
    <cellStyle name="Note 2 3 3 8 2" xfId="42358"/>
    <cellStyle name="Note 2 3 3 9" xfId="28354"/>
    <cellStyle name="Note 2 3 4" xfId="411"/>
    <cellStyle name="Note 2 3 4 2" xfId="702"/>
    <cellStyle name="Note 2 3 4 2 2" xfId="1580"/>
    <cellStyle name="Note 2 3 4 2 2 2" xfId="3348"/>
    <cellStyle name="Note 2 3 4 2 2 2 2" xfId="6852"/>
    <cellStyle name="Note 2 3 4 2 2 2 2 2" xfId="13859"/>
    <cellStyle name="Note 2 3 4 2 2 2 2 2 2" xfId="27863"/>
    <cellStyle name="Note 2 3 4 2 2 2 2 2 2 2" xfId="55877"/>
    <cellStyle name="Note 2 3 4 2 2 2 2 2 3" xfId="41873"/>
    <cellStyle name="Note 2 3 4 2 2 2 2 3" xfId="20860"/>
    <cellStyle name="Note 2 3 4 2 2 2 2 3 2" xfId="48874"/>
    <cellStyle name="Note 2 3 4 2 2 2 2 4" xfId="34870"/>
    <cellStyle name="Note 2 3 4 2 2 2 3" xfId="10358"/>
    <cellStyle name="Note 2 3 4 2 2 2 3 2" xfId="24362"/>
    <cellStyle name="Note 2 3 4 2 2 2 3 2 2" xfId="52376"/>
    <cellStyle name="Note 2 3 4 2 2 2 3 3" xfId="38372"/>
    <cellStyle name="Note 2 3 4 2 2 2 4" xfId="17359"/>
    <cellStyle name="Note 2 3 4 2 2 2 4 2" xfId="45373"/>
    <cellStyle name="Note 2 3 4 2 2 2 5" xfId="31369"/>
    <cellStyle name="Note 2 3 4 2 2 3" xfId="5100"/>
    <cellStyle name="Note 2 3 4 2 2 3 2" xfId="12107"/>
    <cellStyle name="Note 2 3 4 2 2 3 2 2" xfId="26111"/>
    <cellStyle name="Note 2 3 4 2 2 3 2 2 2" xfId="54125"/>
    <cellStyle name="Note 2 3 4 2 2 3 2 3" xfId="40121"/>
    <cellStyle name="Note 2 3 4 2 2 3 3" xfId="19108"/>
    <cellStyle name="Note 2 3 4 2 2 3 3 2" xfId="47122"/>
    <cellStyle name="Note 2 3 4 2 2 3 4" xfId="33118"/>
    <cellStyle name="Note 2 3 4 2 2 4" xfId="8606"/>
    <cellStyle name="Note 2 3 4 2 2 4 2" xfId="22610"/>
    <cellStyle name="Note 2 3 4 2 2 4 2 2" xfId="50624"/>
    <cellStyle name="Note 2 3 4 2 2 4 3" xfId="36620"/>
    <cellStyle name="Note 2 3 4 2 2 5" xfId="15607"/>
    <cellStyle name="Note 2 3 4 2 2 5 2" xfId="43621"/>
    <cellStyle name="Note 2 3 4 2 2 6" xfId="29617"/>
    <cellStyle name="Note 2 3 4 2 3" xfId="2473"/>
    <cellStyle name="Note 2 3 4 2 3 2" xfId="5977"/>
    <cellStyle name="Note 2 3 4 2 3 2 2" xfId="12984"/>
    <cellStyle name="Note 2 3 4 2 3 2 2 2" xfId="26988"/>
    <cellStyle name="Note 2 3 4 2 3 2 2 2 2" xfId="55002"/>
    <cellStyle name="Note 2 3 4 2 3 2 2 3" xfId="40998"/>
    <cellStyle name="Note 2 3 4 2 3 2 3" xfId="19985"/>
    <cellStyle name="Note 2 3 4 2 3 2 3 2" xfId="47999"/>
    <cellStyle name="Note 2 3 4 2 3 2 4" xfId="33995"/>
    <cellStyle name="Note 2 3 4 2 3 3" xfId="9483"/>
    <cellStyle name="Note 2 3 4 2 3 3 2" xfId="23487"/>
    <cellStyle name="Note 2 3 4 2 3 3 2 2" xfId="51501"/>
    <cellStyle name="Note 2 3 4 2 3 3 3" xfId="37497"/>
    <cellStyle name="Note 2 3 4 2 3 4" xfId="16484"/>
    <cellStyle name="Note 2 3 4 2 3 4 2" xfId="44498"/>
    <cellStyle name="Note 2 3 4 2 3 5" xfId="30494"/>
    <cellStyle name="Note 2 3 4 2 4" xfId="4225"/>
    <cellStyle name="Note 2 3 4 2 4 2" xfId="11232"/>
    <cellStyle name="Note 2 3 4 2 4 2 2" xfId="25236"/>
    <cellStyle name="Note 2 3 4 2 4 2 2 2" xfId="53250"/>
    <cellStyle name="Note 2 3 4 2 4 2 3" xfId="39246"/>
    <cellStyle name="Note 2 3 4 2 4 3" xfId="18233"/>
    <cellStyle name="Note 2 3 4 2 4 3 2" xfId="46247"/>
    <cellStyle name="Note 2 3 4 2 4 4" xfId="32243"/>
    <cellStyle name="Note 2 3 4 2 5" xfId="7731"/>
    <cellStyle name="Note 2 3 4 2 5 2" xfId="21735"/>
    <cellStyle name="Note 2 3 4 2 5 2 2" xfId="49749"/>
    <cellStyle name="Note 2 3 4 2 5 3" xfId="35745"/>
    <cellStyle name="Note 2 3 4 2 6" xfId="14732"/>
    <cellStyle name="Note 2 3 4 2 6 2" xfId="42746"/>
    <cellStyle name="Note 2 3 4 2 7" xfId="28742"/>
    <cellStyle name="Note 2 3 4 3" xfId="993"/>
    <cellStyle name="Note 2 3 4 3 2" xfId="1871"/>
    <cellStyle name="Note 2 3 4 3 2 2" xfId="3639"/>
    <cellStyle name="Note 2 3 4 3 2 2 2" xfId="7143"/>
    <cellStyle name="Note 2 3 4 3 2 2 2 2" xfId="14150"/>
    <cellStyle name="Note 2 3 4 3 2 2 2 2 2" xfId="28154"/>
    <cellStyle name="Note 2 3 4 3 2 2 2 2 2 2" xfId="56168"/>
    <cellStyle name="Note 2 3 4 3 2 2 2 2 3" xfId="42164"/>
    <cellStyle name="Note 2 3 4 3 2 2 2 3" xfId="21151"/>
    <cellStyle name="Note 2 3 4 3 2 2 2 3 2" xfId="49165"/>
    <cellStyle name="Note 2 3 4 3 2 2 2 4" xfId="35161"/>
    <cellStyle name="Note 2 3 4 3 2 2 3" xfId="10649"/>
    <cellStyle name="Note 2 3 4 3 2 2 3 2" xfId="24653"/>
    <cellStyle name="Note 2 3 4 3 2 2 3 2 2" xfId="52667"/>
    <cellStyle name="Note 2 3 4 3 2 2 3 3" xfId="38663"/>
    <cellStyle name="Note 2 3 4 3 2 2 4" xfId="17650"/>
    <cellStyle name="Note 2 3 4 3 2 2 4 2" xfId="45664"/>
    <cellStyle name="Note 2 3 4 3 2 2 5" xfId="31660"/>
    <cellStyle name="Note 2 3 4 3 2 3" xfId="5391"/>
    <cellStyle name="Note 2 3 4 3 2 3 2" xfId="12398"/>
    <cellStyle name="Note 2 3 4 3 2 3 2 2" xfId="26402"/>
    <cellStyle name="Note 2 3 4 3 2 3 2 2 2" xfId="54416"/>
    <cellStyle name="Note 2 3 4 3 2 3 2 3" xfId="40412"/>
    <cellStyle name="Note 2 3 4 3 2 3 3" xfId="19399"/>
    <cellStyle name="Note 2 3 4 3 2 3 3 2" xfId="47413"/>
    <cellStyle name="Note 2 3 4 3 2 3 4" xfId="33409"/>
    <cellStyle name="Note 2 3 4 3 2 4" xfId="8897"/>
    <cellStyle name="Note 2 3 4 3 2 4 2" xfId="22901"/>
    <cellStyle name="Note 2 3 4 3 2 4 2 2" xfId="50915"/>
    <cellStyle name="Note 2 3 4 3 2 4 3" xfId="36911"/>
    <cellStyle name="Note 2 3 4 3 2 5" xfId="15898"/>
    <cellStyle name="Note 2 3 4 3 2 5 2" xfId="43912"/>
    <cellStyle name="Note 2 3 4 3 2 6" xfId="29908"/>
    <cellStyle name="Note 2 3 4 3 3" xfId="2764"/>
    <cellStyle name="Note 2 3 4 3 3 2" xfId="6268"/>
    <cellStyle name="Note 2 3 4 3 3 2 2" xfId="13275"/>
    <cellStyle name="Note 2 3 4 3 3 2 2 2" xfId="27279"/>
    <cellStyle name="Note 2 3 4 3 3 2 2 2 2" xfId="55293"/>
    <cellStyle name="Note 2 3 4 3 3 2 2 3" xfId="41289"/>
    <cellStyle name="Note 2 3 4 3 3 2 3" xfId="20276"/>
    <cellStyle name="Note 2 3 4 3 3 2 3 2" xfId="48290"/>
    <cellStyle name="Note 2 3 4 3 3 2 4" xfId="34286"/>
    <cellStyle name="Note 2 3 4 3 3 3" xfId="9774"/>
    <cellStyle name="Note 2 3 4 3 3 3 2" xfId="23778"/>
    <cellStyle name="Note 2 3 4 3 3 3 2 2" xfId="51792"/>
    <cellStyle name="Note 2 3 4 3 3 3 3" xfId="37788"/>
    <cellStyle name="Note 2 3 4 3 3 4" xfId="16775"/>
    <cellStyle name="Note 2 3 4 3 3 4 2" xfId="44789"/>
    <cellStyle name="Note 2 3 4 3 3 5" xfId="30785"/>
    <cellStyle name="Note 2 3 4 3 4" xfId="4516"/>
    <cellStyle name="Note 2 3 4 3 4 2" xfId="11523"/>
    <cellStyle name="Note 2 3 4 3 4 2 2" xfId="25527"/>
    <cellStyle name="Note 2 3 4 3 4 2 2 2" xfId="53541"/>
    <cellStyle name="Note 2 3 4 3 4 2 3" xfId="39537"/>
    <cellStyle name="Note 2 3 4 3 4 3" xfId="18524"/>
    <cellStyle name="Note 2 3 4 3 4 3 2" xfId="46538"/>
    <cellStyle name="Note 2 3 4 3 4 4" xfId="32534"/>
    <cellStyle name="Note 2 3 4 3 5" xfId="8022"/>
    <cellStyle name="Note 2 3 4 3 5 2" xfId="22026"/>
    <cellStyle name="Note 2 3 4 3 5 2 2" xfId="50040"/>
    <cellStyle name="Note 2 3 4 3 5 3" xfId="36036"/>
    <cellStyle name="Note 2 3 4 3 6" xfId="15023"/>
    <cellStyle name="Note 2 3 4 3 6 2" xfId="43037"/>
    <cellStyle name="Note 2 3 4 3 7" xfId="29033"/>
    <cellStyle name="Note 2 3 4 4" xfId="1289"/>
    <cellStyle name="Note 2 3 4 4 2" xfId="3057"/>
    <cellStyle name="Note 2 3 4 4 2 2" xfId="6561"/>
    <cellStyle name="Note 2 3 4 4 2 2 2" xfId="13568"/>
    <cellStyle name="Note 2 3 4 4 2 2 2 2" xfId="27572"/>
    <cellStyle name="Note 2 3 4 4 2 2 2 2 2" xfId="55586"/>
    <cellStyle name="Note 2 3 4 4 2 2 2 3" xfId="41582"/>
    <cellStyle name="Note 2 3 4 4 2 2 3" xfId="20569"/>
    <cellStyle name="Note 2 3 4 4 2 2 3 2" xfId="48583"/>
    <cellStyle name="Note 2 3 4 4 2 2 4" xfId="34579"/>
    <cellStyle name="Note 2 3 4 4 2 3" xfId="10067"/>
    <cellStyle name="Note 2 3 4 4 2 3 2" xfId="24071"/>
    <cellStyle name="Note 2 3 4 4 2 3 2 2" xfId="52085"/>
    <cellStyle name="Note 2 3 4 4 2 3 3" xfId="38081"/>
    <cellStyle name="Note 2 3 4 4 2 4" xfId="17068"/>
    <cellStyle name="Note 2 3 4 4 2 4 2" xfId="45082"/>
    <cellStyle name="Note 2 3 4 4 2 5" xfId="31078"/>
    <cellStyle name="Note 2 3 4 4 3" xfId="4809"/>
    <cellStyle name="Note 2 3 4 4 3 2" xfId="11816"/>
    <cellStyle name="Note 2 3 4 4 3 2 2" xfId="25820"/>
    <cellStyle name="Note 2 3 4 4 3 2 2 2" xfId="53834"/>
    <cellStyle name="Note 2 3 4 4 3 2 3" xfId="39830"/>
    <cellStyle name="Note 2 3 4 4 3 3" xfId="18817"/>
    <cellStyle name="Note 2 3 4 4 3 3 2" xfId="46831"/>
    <cellStyle name="Note 2 3 4 4 3 4" xfId="32827"/>
    <cellStyle name="Note 2 3 4 4 4" xfId="8315"/>
    <cellStyle name="Note 2 3 4 4 4 2" xfId="22319"/>
    <cellStyle name="Note 2 3 4 4 4 2 2" xfId="50333"/>
    <cellStyle name="Note 2 3 4 4 4 3" xfId="36329"/>
    <cellStyle name="Note 2 3 4 4 5" xfId="15316"/>
    <cellStyle name="Note 2 3 4 4 5 2" xfId="43330"/>
    <cellStyle name="Note 2 3 4 4 6" xfId="29326"/>
    <cellStyle name="Note 2 3 4 5" xfId="2182"/>
    <cellStyle name="Note 2 3 4 5 2" xfId="5686"/>
    <cellStyle name="Note 2 3 4 5 2 2" xfId="12693"/>
    <cellStyle name="Note 2 3 4 5 2 2 2" xfId="26697"/>
    <cellStyle name="Note 2 3 4 5 2 2 2 2" xfId="54711"/>
    <cellStyle name="Note 2 3 4 5 2 2 3" xfId="40707"/>
    <cellStyle name="Note 2 3 4 5 2 3" xfId="19694"/>
    <cellStyle name="Note 2 3 4 5 2 3 2" xfId="47708"/>
    <cellStyle name="Note 2 3 4 5 2 4" xfId="33704"/>
    <cellStyle name="Note 2 3 4 5 3" xfId="9192"/>
    <cellStyle name="Note 2 3 4 5 3 2" xfId="23196"/>
    <cellStyle name="Note 2 3 4 5 3 2 2" xfId="51210"/>
    <cellStyle name="Note 2 3 4 5 3 3" xfId="37206"/>
    <cellStyle name="Note 2 3 4 5 4" xfId="16193"/>
    <cellStyle name="Note 2 3 4 5 4 2" xfId="44207"/>
    <cellStyle name="Note 2 3 4 5 5" xfId="30203"/>
    <cellStyle name="Note 2 3 4 6" xfId="3934"/>
    <cellStyle name="Note 2 3 4 6 2" xfId="10941"/>
    <cellStyle name="Note 2 3 4 6 2 2" xfId="24945"/>
    <cellStyle name="Note 2 3 4 6 2 2 2" xfId="52959"/>
    <cellStyle name="Note 2 3 4 6 2 3" xfId="38955"/>
    <cellStyle name="Note 2 3 4 6 3" xfId="17942"/>
    <cellStyle name="Note 2 3 4 6 3 2" xfId="45956"/>
    <cellStyle name="Note 2 3 4 6 4" xfId="31952"/>
    <cellStyle name="Note 2 3 4 7" xfId="7440"/>
    <cellStyle name="Note 2 3 4 7 2" xfId="21444"/>
    <cellStyle name="Note 2 3 4 7 2 2" xfId="49458"/>
    <cellStyle name="Note 2 3 4 7 3" xfId="35454"/>
    <cellStyle name="Note 2 3 4 8" xfId="14441"/>
    <cellStyle name="Note 2 3 4 8 2" xfId="42455"/>
    <cellStyle name="Note 2 3 4 9" xfId="28451"/>
    <cellStyle name="Note 2 3 5" xfId="508"/>
    <cellStyle name="Note 2 3 5 2" xfId="1386"/>
    <cellStyle name="Note 2 3 5 2 2" xfId="3154"/>
    <cellStyle name="Note 2 3 5 2 2 2" xfId="6658"/>
    <cellStyle name="Note 2 3 5 2 2 2 2" xfId="13665"/>
    <cellStyle name="Note 2 3 5 2 2 2 2 2" xfId="27669"/>
    <cellStyle name="Note 2 3 5 2 2 2 2 2 2" xfId="55683"/>
    <cellStyle name="Note 2 3 5 2 2 2 2 3" xfId="41679"/>
    <cellStyle name="Note 2 3 5 2 2 2 3" xfId="20666"/>
    <cellStyle name="Note 2 3 5 2 2 2 3 2" xfId="48680"/>
    <cellStyle name="Note 2 3 5 2 2 2 4" xfId="34676"/>
    <cellStyle name="Note 2 3 5 2 2 3" xfId="10164"/>
    <cellStyle name="Note 2 3 5 2 2 3 2" xfId="24168"/>
    <cellStyle name="Note 2 3 5 2 2 3 2 2" xfId="52182"/>
    <cellStyle name="Note 2 3 5 2 2 3 3" xfId="38178"/>
    <cellStyle name="Note 2 3 5 2 2 4" xfId="17165"/>
    <cellStyle name="Note 2 3 5 2 2 4 2" xfId="45179"/>
    <cellStyle name="Note 2 3 5 2 2 5" xfId="31175"/>
    <cellStyle name="Note 2 3 5 2 3" xfId="4906"/>
    <cellStyle name="Note 2 3 5 2 3 2" xfId="11913"/>
    <cellStyle name="Note 2 3 5 2 3 2 2" xfId="25917"/>
    <cellStyle name="Note 2 3 5 2 3 2 2 2" xfId="53931"/>
    <cellStyle name="Note 2 3 5 2 3 2 3" xfId="39927"/>
    <cellStyle name="Note 2 3 5 2 3 3" xfId="18914"/>
    <cellStyle name="Note 2 3 5 2 3 3 2" xfId="46928"/>
    <cellStyle name="Note 2 3 5 2 3 4" xfId="32924"/>
    <cellStyle name="Note 2 3 5 2 4" xfId="8412"/>
    <cellStyle name="Note 2 3 5 2 4 2" xfId="22416"/>
    <cellStyle name="Note 2 3 5 2 4 2 2" xfId="50430"/>
    <cellStyle name="Note 2 3 5 2 4 3" xfId="36426"/>
    <cellStyle name="Note 2 3 5 2 5" xfId="15413"/>
    <cellStyle name="Note 2 3 5 2 5 2" xfId="43427"/>
    <cellStyle name="Note 2 3 5 2 6" xfId="29423"/>
    <cellStyle name="Note 2 3 5 3" xfId="2279"/>
    <cellStyle name="Note 2 3 5 3 2" xfId="5783"/>
    <cellStyle name="Note 2 3 5 3 2 2" xfId="12790"/>
    <cellStyle name="Note 2 3 5 3 2 2 2" xfId="26794"/>
    <cellStyle name="Note 2 3 5 3 2 2 2 2" xfId="54808"/>
    <cellStyle name="Note 2 3 5 3 2 2 3" xfId="40804"/>
    <cellStyle name="Note 2 3 5 3 2 3" xfId="19791"/>
    <cellStyle name="Note 2 3 5 3 2 3 2" xfId="47805"/>
    <cellStyle name="Note 2 3 5 3 2 4" xfId="33801"/>
    <cellStyle name="Note 2 3 5 3 3" xfId="9289"/>
    <cellStyle name="Note 2 3 5 3 3 2" xfId="23293"/>
    <cellStyle name="Note 2 3 5 3 3 2 2" xfId="51307"/>
    <cellStyle name="Note 2 3 5 3 3 3" xfId="37303"/>
    <cellStyle name="Note 2 3 5 3 4" xfId="16290"/>
    <cellStyle name="Note 2 3 5 3 4 2" xfId="44304"/>
    <cellStyle name="Note 2 3 5 3 5" xfId="30300"/>
    <cellStyle name="Note 2 3 5 4" xfId="4031"/>
    <cellStyle name="Note 2 3 5 4 2" xfId="11038"/>
    <cellStyle name="Note 2 3 5 4 2 2" xfId="25042"/>
    <cellStyle name="Note 2 3 5 4 2 2 2" xfId="53056"/>
    <cellStyle name="Note 2 3 5 4 2 3" xfId="39052"/>
    <cellStyle name="Note 2 3 5 4 3" xfId="18039"/>
    <cellStyle name="Note 2 3 5 4 3 2" xfId="46053"/>
    <cellStyle name="Note 2 3 5 4 4" xfId="32049"/>
    <cellStyle name="Note 2 3 5 5" xfId="7537"/>
    <cellStyle name="Note 2 3 5 5 2" xfId="21541"/>
    <cellStyle name="Note 2 3 5 5 2 2" xfId="49555"/>
    <cellStyle name="Note 2 3 5 5 3" xfId="35551"/>
    <cellStyle name="Note 2 3 5 6" xfId="14538"/>
    <cellStyle name="Note 2 3 5 6 2" xfId="42552"/>
    <cellStyle name="Note 2 3 5 7" xfId="28548"/>
    <cellStyle name="Note 2 3 6" xfId="799"/>
    <cellStyle name="Note 2 3 6 2" xfId="1677"/>
    <cellStyle name="Note 2 3 6 2 2" xfId="3445"/>
    <cellStyle name="Note 2 3 6 2 2 2" xfId="6949"/>
    <cellStyle name="Note 2 3 6 2 2 2 2" xfId="13956"/>
    <cellStyle name="Note 2 3 6 2 2 2 2 2" xfId="27960"/>
    <cellStyle name="Note 2 3 6 2 2 2 2 2 2" xfId="55974"/>
    <cellStyle name="Note 2 3 6 2 2 2 2 3" xfId="41970"/>
    <cellStyle name="Note 2 3 6 2 2 2 3" xfId="20957"/>
    <cellStyle name="Note 2 3 6 2 2 2 3 2" xfId="48971"/>
    <cellStyle name="Note 2 3 6 2 2 2 4" xfId="34967"/>
    <cellStyle name="Note 2 3 6 2 2 3" xfId="10455"/>
    <cellStyle name="Note 2 3 6 2 2 3 2" xfId="24459"/>
    <cellStyle name="Note 2 3 6 2 2 3 2 2" xfId="52473"/>
    <cellStyle name="Note 2 3 6 2 2 3 3" xfId="38469"/>
    <cellStyle name="Note 2 3 6 2 2 4" xfId="17456"/>
    <cellStyle name="Note 2 3 6 2 2 4 2" xfId="45470"/>
    <cellStyle name="Note 2 3 6 2 2 5" xfId="31466"/>
    <cellStyle name="Note 2 3 6 2 3" xfId="5197"/>
    <cellStyle name="Note 2 3 6 2 3 2" xfId="12204"/>
    <cellStyle name="Note 2 3 6 2 3 2 2" xfId="26208"/>
    <cellStyle name="Note 2 3 6 2 3 2 2 2" xfId="54222"/>
    <cellStyle name="Note 2 3 6 2 3 2 3" xfId="40218"/>
    <cellStyle name="Note 2 3 6 2 3 3" xfId="19205"/>
    <cellStyle name="Note 2 3 6 2 3 3 2" xfId="47219"/>
    <cellStyle name="Note 2 3 6 2 3 4" xfId="33215"/>
    <cellStyle name="Note 2 3 6 2 4" xfId="8703"/>
    <cellStyle name="Note 2 3 6 2 4 2" xfId="22707"/>
    <cellStyle name="Note 2 3 6 2 4 2 2" xfId="50721"/>
    <cellStyle name="Note 2 3 6 2 4 3" xfId="36717"/>
    <cellStyle name="Note 2 3 6 2 5" xfId="15704"/>
    <cellStyle name="Note 2 3 6 2 5 2" xfId="43718"/>
    <cellStyle name="Note 2 3 6 2 6" xfId="29714"/>
    <cellStyle name="Note 2 3 6 3" xfId="2570"/>
    <cellStyle name="Note 2 3 6 3 2" xfId="6074"/>
    <cellStyle name="Note 2 3 6 3 2 2" xfId="13081"/>
    <cellStyle name="Note 2 3 6 3 2 2 2" xfId="27085"/>
    <cellStyle name="Note 2 3 6 3 2 2 2 2" xfId="55099"/>
    <cellStyle name="Note 2 3 6 3 2 2 3" xfId="41095"/>
    <cellStyle name="Note 2 3 6 3 2 3" xfId="20082"/>
    <cellStyle name="Note 2 3 6 3 2 3 2" xfId="48096"/>
    <cellStyle name="Note 2 3 6 3 2 4" xfId="34092"/>
    <cellStyle name="Note 2 3 6 3 3" xfId="9580"/>
    <cellStyle name="Note 2 3 6 3 3 2" xfId="23584"/>
    <cellStyle name="Note 2 3 6 3 3 2 2" xfId="51598"/>
    <cellStyle name="Note 2 3 6 3 3 3" xfId="37594"/>
    <cellStyle name="Note 2 3 6 3 4" xfId="16581"/>
    <cellStyle name="Note 2 3 6 3 4 2" xfId="44595"/>
    <cellStyle name="Note 2 3 6 3 5" xfId="30591"/>
    <cellStyle name="Note 2 3 6 4" xfId="4322"/>
    <cellStyle name="Note 2 3 6 4 2" xfId="11329"/>
    <cellStyle name="Note 2 3 6 4 2 2" xfId="25333"/>
    <cellStyle name="Note 2 3 6 4 2 2 2" xfId="53347"/>
    <cellStyle name="Note 2 3 6 4 2 3" xfId="39343"/>
    <cellStyle name="Note 2 3 6 4 3" xfId="18330"/>
    <cellStyle name="Note 2 3 6 4 3 2" xfId="46344"/>
    <cellStyle name="Note 2 3 6 4 4" xfId="32340"/>
    <cellStyle name="Note 2 3 6 5" xfId="7828"/>
    <cellStyle name="Note 2 3 6 5 2" xfId="21832"/>
    <cellStyle name="Note 2 3 6 5 2 2" xfId="49846"/>
    <cellStyle name="Note 2 3 6 5 3" xfId="35842"/>
    <cellStyle name="Note 2 3 6 6" xfId="14829"/>
    <cellStyle name="Note 2 3 6 6 2" xfId="42843"/>
    <cellStyle name="Note 2 3 6 7" xfId="28839"/>
    <cellStyle name="Note 2 3 7" xfId="1095"/>
    <cellStyle name="Note 2 3 7 2" xfId="2863"/>
    <cellStyle name="Note 2 3 7 2 2" xfId="6367"/>
    <cellStyle name="Note 2 3 7 2 2 2" xfId="13374"/>
    <cellStyle name="Note 2 3 7 2 2 2 2" xfId="27378"/>
    <cellStyle name="Note 2 3 7 2 2 2 2 2" xfId="55392"/>
    <cellStyle name="Note 2 3 7 2 2 2 3" xfId="41388"/>
    <cellStyle name="Note 2 3 7 2 2 3" xfId="20375"/>
    <cellStyle name="Note 2 3 7 2 2 3 2" xfId="48389"/>
    <cellStyle name="Note 2 3 7 2 2 4" xfId="34385"/>
    <cellStyle name="Note 2 3 7 2 3" xfId="9873"/>
    <cellStyle name="Note 2 3 7 2 3 2" xfId="23877"/>
    <cellStyle name="Note 2 3 7 2 3 2 2" xfId="51891"/>
    <cellStyle name="Note 2 3 7 2 3 3" xfId="37887"/>
    <cellStyle name="Note 2 3 7 2 4" xfId="16874"/>
    <cellStyle name="Note 2 3 7 2 4 2" xfId="44888"/>
    <cellStyle name="Note 2 3 7 2 5" xfId="30884"/>
    <cellStyle name="Note 2 3 7 3" xfId="4615"/>
    <cellStyle name="Note 2 3 7 3 2" xfId="11622"/>
    <cellStyle name="Note 2 3 7 3 2 2" xfId="25626"/>
    <cellStyle name="Note 2 3 7 3 2 2 2" xfId="53640"/>
    <cellStyle name="Note 2 3 7 3 2 3" xfId="39636"/>
    <cellStyle name="Note 2 3 7 3 3" xfId="18623"/>
    <cellStyle name="Note 2 3 7 3 3 2" xfId="46637"/>
    <cellStyle name="Note 2 3 7 3 4" xfId="32633"/>
    <cellStyle name="Note 2 3 7 4" xfId="8121"/>
    <cellStyle name="Note 2 3 7 4 2" xfId="22125"/>
    <cellStyle name="Note 2 3 7 4 2 2" xfId="50139"/>
    <cellStyle name="Note 2 3 7 4 3" xfId="36135"/>
    <cellStyle name="Note 2 3 7 5" xfId="15122"/>
    <cellStyle name="Note 2 3 7 5 2" xfId="43136"/>
    <cellStyle name="Note 2 3 7 6" xfId="29132"/>
    <cellStyle name="Note 2 3 8" xfId="1995"/>
    <cellStyle name="Note 2 3 8 2" xfId="5504"/>
    <cellStyle name="Note 2 3 8 2 2" xfId="12511"/>
    <cellStyle name="Note 2 3 8 2 2 2" xfId="26515"/>
    <cellStyle name="Note 2 3 8 2 2 2 2" xfId="54529"/>
    <cellStyle name="Note 2 3 8 2 2 3" xfId="40525"/>
    <cellStyle name="Note 2 3 8 2 3" xfId="19512"/>
    <cellStyle name="Note 2 3 8 2 3 2" xfId="47526"/>
    <cellStyle name="Note 2 3 8 2 4" xfId="33522"/>
    <cellStyle name="Note 2 3 8 3" xfId="9010"/>
    <cellStyle name="Note 2 3 8 3 2" xfId="23014"/>
    <cellStyle name="Note 2 3 8 3 2 2" xfId="51028"/>
    <cellStyle name="Note 2 3 8 3 3" xfId="37024"/>
    <cellStyle name="Note 2 3 8 4" xfId="16011"/>
    <cellStyle name="Note 2 3 8 4 2" xfId="44025"/>
    <cellStyle name="Note 2 3 8 5" xfId="30021"/>
    <cellStyle name="Note 2 3 9" xfId="3740"/>
    <cellStyle name="Note 2 3 9 2" xfId="10747"/>
    <cellStyle name="Note 2 3 9 2 2" xfId="24751"/>
    <cellStyle name="Note 2 3 9 2 2 2" xfId="52765"/>
    <cellStyle name="Note 2 3 9 2 3" xfId="38761"/>
    <cellStyle name="Note 2 3 9 3" xfId="17748"/>
    <cellStyle name="Note 2 3 9 3 2" xfId="45762"/>
    <cellStyle name="Note 2 3 9 4" xfId="31758"/>
    <cellStyle name="Note 2 4" xfId="222"/>
    <cellStyle name="Note 2 4 10" xfId="14280"/>
    <cellStyle name="Note 2 4 10 2" xfId="42294"/>
    <cellStyle name="Note 2 4 11" xfId="28290"/>
    <cellStyle name="Note 2 4 2" xfId="347"/>
    <cellStyle name="Note 2 4 2 2" xfId="638"/>
    <cellStyle name="Note 2 4 2 2 2" xfId="1516"/>
    <cellStyle name="Note 2 4 2 2 2 2" xfId="3284"/>
    <cellStyle name="Note 2 4 2 2 2 2 2" xfId="6788"/>
    <cellStyle name="Note 2 4 2 2 2 2 2 2" xfId="13795"/>
    <cellStyle name="Note 2 4 2 2 2 2 2 2 2" xfId="27799"/>
    <cellStyle name="Note 2 4 2 2 2 2 2 2 2 2" xfId="55813"/>
    <cellStyle name="Note 2 4 2 2 2 2 2 2 3" xfId="41809"/>
    <cellStyle name="Note 2 4 2 2 2 2 2 3" xfId="20796"/>
    <cellStyle name="Note 2 4 2 2 2 2 2 3 2" xfId="48810"/>
    <cellStyle name="Note 2 4 2 2 2 2 2 4" xfId="34806"/>
    <cellStyle name="Note 2 4 2 2 2 2 3" xfId="10294"/>
    <cellStyle name="Note 2 4 2 2 2 2 3 2" xfId="24298"/>
    <cellStyle name="Note 2 4 2 2 2 2 3 2 2" xfId="52312"/>
    <cellStyle name="Note 2 4 2 2 2 2 3 3" xfId="38308"/>
    <cellStyle name="Note 2 4 2 2 2 2 4" xfId="17295"/>
    <cellStyle name="Note 2 4 2 2 2 2 4 2" xfId="45309"/>
    <cellStyle name="Note 2 4 2 2 2 2 5" xfId="31305"/>
    <cellStyle name="Note 2 4 2 2 2 3" xfId="5036"/>
    <cellStyle name="Note 2 4 2 2 2 3 2" xfId="12043"/>
    <cellStyle name="Note 2 4 2 2 2 3 2 2" xfId="26047"/>
    <cellStyle name="Note 2 4 2 2 2 3 2 2 2" xfId="54061"/>
    <cellStyle name="Note 2 4 2 2 2 3 2 3" xfId="40057"/>
    <cellStyle name="Note 2 4 2 2 2 3 3" xfId="19044"/>
    <cellStyle name="Note 2 4 2 2 2 3 3 2" xfId="47058"/>
    <cellStyle name="Note 2 4 2 2 2 3 4" xfId="33054"/>
    <cellStyle name="Note 2 4 2 2 2 4" xfId="8542"/>
    <cellStyle name="Note 2 4 2 2 2 4 2" xfId="22546"/>
    <cellStyle name="Note 2 4 2 2 2 4 2 2" xfId="50560"/>
    <cellStyle name="Note 2 4 2 2 2 4 3" xfId="36556"/>
    <cellStyle name="Note 2 4 2 2 2 5" xfId="15543"/>
    <cellStyle name="Note 2 4 2 2 2 5 2" xfId="43557"/>
    <cellStyle name="Note 2 4 2 2 2 6" xfId="29553"/>
    <cellStyle name="Note 2 4 2 2 3" xfId="2409"/>
    <cellStyle name="Note 2 4 2 2 3 2" xfId="5913"/>
    <cellStyle name="Note 2 4 2 2 3 2 2" xfId="12920"/>
    <cellStyle name="Note 2 4 2 2 3 2 2 2" xfId="26924"/>
    <cellStyle name="Note 2 4 2 2 3 2 2 2 2" xfId="54938"/>
    <cellStyle name="Note 2 4 2 2 3 2 2 3" xfId="40934"/>
    <cellStyle name="Note 2 4 2 2 3 2 3" xfId="19921"/>
    <cellStyle name="Note 2 4 2 2 3 2 3 2" xfId="47935"/>
    <cellStyle name="Note 2 4 2 2 3 2 4" xfId="33931"/>
    <cellStyle name="Note 2 4 2 2 3 3" xfId="9419"/>
    <cellStyle name="Note 2 4 2 2 3 3 2" xfId="23423"/>
    <cellStyle name="Note 2 4 2 2 3 3 2 2" xfId="51437"/>
    <cellStyle name="Note 2 4 2 2 3 3 3" xfId="37433"/>
    <cellStyle name="Note 2 4 2 2 3 4" xfId="16420"/>
    <cellStyle name="Note 2 4 2 2 3 4 2" xfId="44434"/>
    <cellStyle name="Note 2 4 2 2 3 5" xfId="30430"/>
    <cellStyle name="Note 2 4 2 2 4" xfId="4161"/>
    <cellStyle name="Note 2 4 2 2 4 2" xfId="11168"/>
    <cellStyle name="Note 2 4 2 2 4 2 2" xfId="25172"/>
    <cellStyle name="Note 2 4 2 2 4 2 2 2" xfId="53186"/>
    <cellStyle name="Note 2 4 2 2 4 2 3" xfId="39182"/>
    <cellStyle name="Note 2 4 2 2 4 3" xfId="18169"/>
    <cellStyle name="Note 2 4 2 2 4 3 2" xfId="46183"/>
    <cellStyle name="Note 2 4 2 2 4 4" xfId="32179"/>
    <cellStyle name="Note 2 4 2 2 5" xfId="7667"/>
    <cellStyle name="Note 2 4 2 2 5 2" xfId="21671"/>
    <cellStyle name="Note 2 4 2 2 5 2 2" xfId="49685"/>
    <cellStyle name="Note 2 4 2 2 5 3" xfId="35681"/>
    <cellStyle name="Note 2 4 2 2 6" xfId="14668"/>
    <cellStyle name="Note 2 4 2 2 6 2" xfId="42682"/>
    <cellStyle name="Note 2 4 2 2 7" xfId="28678"/>
    <cellStyle name="Note 2 4 2 3" xfId="929"/>
    <cellStyle name="Note 2 4 2 3 2" xfId="1807"/>
    <cellStyle name="Note 2 4 2 3 2 2" xfId="3575"/>
    <cellStyle name="Note 2 4 2 3 2 2 2" xfId="7079"/>
    <cellStyle name="Note 2 4 2 3 2 2 2 2" xfId="14086"/>
    <cellStyle name="Note 2 4 2 3 2 2 2 2 2" xfId="28090"/>
    <cellStyle name="Note 2 4 2 3 2 2 2 2 2 2" xfId="56104"/>
    <cellStyle name="Note 2 4 2 3 2 2 2 2 3" xfId="42100"/>
    <cellStyle name="Note 2 4 2 3 2 2 2 3" xfId="21087"/>
    <cellStyle name="Note 2 4 2 3 2 2 2 3 2" xfId="49101"/>
    <cellStyle name="Note 2 4 2 3 2 2 2 4" xfId="35097"/>
    <cellStyle name="Note 2 4 2 3 2 2 3" xfId="10585"/>
    <cellStyle name="Note 2 4 2 3 2 2 3 2" xfId="24589"/>
    <cellStyle name="Note 2 4 2 3 2 2 3 2 2" xfId="52603"/>
    <cellStyle name="Note 2 4 2 3 2 2 3 3" xfId="38599"/>
    <cellStyle name="Note 2 4 2 3 2 2 4" xfId="17586"/>
    <cellStyle name="Note 2 4 2 3 2 2 4 2" xfId="45600"/>
    <cellStyle name="Note 2 4 2 3 2 2 5" xfId="31596"/>
    <cellStyle name="Note 2 4 2 3 2 3" xfId="5327"/>
    <cellStyle name="Note 2 4 2 3 2 3 2" xfId="12334"/>
    <cellStyle name="Note 2 4 2 3 2 3 2 2" xfId="26338"/>
    <cellStyle name="Note 2 4 2 3 2 3 2 2 2" xfId="54352"/>
    <cellStyle name="Note 2 4 2 3 2 3 2 3" xfId="40348"/>
    <cellStyle name="Note 2 4 2 3 2 3 3" xfId="19335"/>
    <cellStyle name="Note 2 4 2 3 2 3 3 2" xfId="47349"/>
    <cellStyle name="Note 2 4 2 3 2 3 4" xfId="33345"/>
    <cellStyle name="Note 2 4 2 3 2 4" xfId="8833"/>
    <cellStyle name="Note 2 4 2 3 2 4 2" xfId="22837"/>
    <cellStyle name="Note 2 4 2 3 2 4 2 2" xfId="50851"/>
    <cellStyle name="Note 2 4 2 3 2 4 3" xfId="36847"/>
    <cellStyle name="Note 2 4 2 3 2 5" xfId="15834"/>
    <cellStyle name="Note 2 4 2 3 2 5 2" xfId="43848"/>
    <cellStyle name="Note 2 4 2 3 2 6" xfId="29844"/>
    <cellStyle name="Note 2 4 2 3 3" xfId="2700"/>
    <cellStyle name="Note 2 4 2 3 3 2" xfId="6204"/>
    <cellStyle name="Note 2 4 2 3 3 2 2" xfId="13211"/>
    <cellStyle name="Note 2 4 2 3 3 2 2 2" xfId="27215"/>
    <cellStyle name="Note 2 4 2 3 3 2 2 2 2" xfId="55229"/>
    <cellStyle name="Note 2 4 2 3 3 2 2 3" xfId="41225"/>
    <cellStyle name="Note 2 4 2 3 3 2 3" xfId="20212"/>
    <cellStyle name="Note 2 4 2 3 3 2 3 2" xfId="48226"/>
    <cellStyle name="Note 2 4 2 3 3 2 4" xfId="34222"/>
    <cellStyle name="Note 2 4 2 3 3 3" xfId="9710"/>
    <cellStyle name="Note 2 4 2 3 3 3 2" xfId="23714"/>
    <cellStyle name="Note 2 4 2 3 3 3 2 2" xfId="51728"/>
    <cellStyle name="Note 2 4 2 3 3 3 3" xfId="37724"/>
    <cellStyle name="Note 2 4 2 3 3 4" xfId="16711"/>
    <cellStyle name="Note 2 4 2 3 3 4 2" xfId="44725"/>
    <cellStyle name="Note 2 4 2 3 3 5" xfId="30721"/>
    <cellStyle name="Note 2 4 2 3 4" xfId="4452"/>
    <cellStyle name="Note 2 4 2 3 4 2" xfId="11459"/>
    <cellStyle name="Note 2 4 2 3 4 2 2" xfId="25463"/>
    <cellStyle name="Note 2 4 2 3 4 2 2 2" xfId="53477"/>
    <cellStyle name="Note 2 4 2 3 4 2 3" xfId="39473"/>
    <cellStyle name="Note 2 4 2 3 4 3" xfId="18460"/>
    <cellStyle name="Note 2 4 2 3 4 3 2" xfId="46474"/>
    <cellStyle name="Note 2 4 2 3 4 4" xfId="32470"/>
    <cellStyle name="Note 2 4 2 3 5" xfId="7958"/>
    <cellStyle name="Note 2 4 2 3 5 2" xfId="21962"/>
    <cellStyle name="Note 2 4 2 3 5 2 2" xfId="49976"/>
    <cellStyle name="Note 2 4 2 3 5 3" xfId="35972"/>
    <cellStyle name="Note 2 4 2 3 6" xfId="14959"/>
    <cellStyle name="Note 2 4 2 3 6 2" xfId="42973"/>
    <cellStyle name="Note 2 4 2 3 7" xfId="28969"/>
    <cellStyle name="Note 2 4 2 4" xfId="1225"/>
    <cellStyle name="Note 2 4 2 4 2" xfId="2993"/>
    <cellStyle name="Note 2 4 2 4 2 2" xfId="6497"/>
    <cellStyle name="Note 2 4 2 4 2 2 2" xfId="13504"/>
    <cellStyle name="Note 2 4 2 4 2 2 2 2" xfId="27508"/>
    <cellStyle name="Note 2 4 2 4 2 2 2 2 2" xfId="55522"/>
    <cellStyle name="Note 2 4 2 4 2 2 2 3" xfId="41518"/>
    <cellStyle name="Note 2 4 2 4 2 2 3" xfId="20505"/>
    <cellStyle name="Note 2 4 2 4 2 2 3 2" xfId="48519"/>
    <cellStyle name="Note 2 4 2 4 2 2 4" xfId="34515"/>
    <cellStyle name="Note 2 4 2 4 2 3" xfId="10003"/>
    <cellStyle name="Note 2 4 2 4 2 3 2" xfId="24007"/>
    <cellStyle name="Note 2 4 2 4 2 3 2 2" xfId="52021"/>
    <cellStyle name="Note 2 4 2 4 2 3 3" xfId="38017"/>
    <cellStyle name="Note 2 4 2 4 2 4" xfId="17004"/>
    <cellStyle name="Note 2 4 2 4 2 4 2" xfId="45018"/>
    <cellStyle name="Note 2 4 2 4 2 5" xfId="31014"/>
    <cellStyle name="Note 2 4 2 4 3" xfId="4745"/>
    <cellStyle name="Note 2 4 2 4 3 2" xfId="11752"/>
    <cellStyle name="Note 2 4 2 4 3 2 2" xfId="25756"/>
    <cellStyle name="Note 2 4 2 4 3 2 2 2" xfId="53770"/>
    <cellStyle name="Note 2 4 2 4 3 2 3" xfId="39766"/>
    <cellStyle name="Note 2 4 2 4 3 3" xfId="18753"/>
    <cellStyle name="Note 2 4 2 4 3 3 2" xfId="46767"/>
    <cellStyle name="Note 2 4 2 4 3 4" xfId="32763"/>
    <cellStyle name="Note 2 4 2 4 4" xfId="8251"/>
    <cellStyle name="Note 2 4 2 4 4 2" xfId="22255"/>
    <cellStyle name="Note 2 4 2 4 4 2 2" xfId="50269"/>
    <cellStyle name="Note 2 4 2 4 4 3" xfId="36265"/>
    <cellStyle name="Note 2 4 2 4 5" xfId="15252"/>
    <cellStyle name="Note 2 4 2 4 5 2" xfId="43266"/>
    <cellStyle name="Note 2 4 2 4 6" xfId="29262"/>
    <cellStyle name="Note 2 4 2 5" xfId="2118"/>
    <cellStyle name="Note 2 4 2 5 2" xfId="5622"/>
    <cellStyle name="Note 2 4 2 5 2 2" xfId="12629"/>
    <cellStyle name="Note 2 4 2 5 2 2 2" xfId="26633"/>
    <cellStyle name="Note 2 4 2 5 2 2 2 2" xfId="54647"/>
    <cellStyle name="Note 2 4 2 5 2 2 3" xfId="40643"/>
    <cellStyle name="Note 2 4 2 5 2 3" xfId="19630"/>
    <cellStyle name="Note 2 4 2 5 2 3 2" xfId="47644"/>
    <cellStyle name="Note 2 4 2 5 2 4" xfId="33640"/>
    <cellStyle name="Note 2 4 2 5 3" xfId="9128"/>
    <cellStyle name="Note 2 4 2 5 3 2" xfId="23132"/>
    <cellStyle name="Note 2 4 2 5 3 2 2" xfId="51146"/>
    <cellStyle name="Note 2 4 2 5 3 3" xfId="37142"/>
    <cellStyle name="Note 2 4 2 5 4" xfId="16129"/>
    <cellStyle name="Note 2 4 2 5 4 2" xfId="44143"/>
    <cellStyle name="Note 2 4 2 5 5" xfId="30139"/>
    <cellStyle name="Note 2 4 2 6" xfId="3870"/>
    <cellStyle name="Note 2 4 2 6 2" xfId="10877"/>
    <cellStyle name="Note 2 4 2 6 2 2" xfId="24881"/>
    <cellStyle name="Note 2 4 2 6 2 2 2" xfId="52895"/>
    <cellStyle name="Note 2 4 2 6 2 3" xfId="38891"/>
    <cellStyle name="Note 2 4 2 6 3" xfId="17878"/>
    <cellStyle name="Note 2 4 2 6 3 2" xfId="45892"/>
    <cellStyle name="Note 2 4 2 6 4" xfId="31888"/>
    <cellStyle name="Note 2 4 2 7" xfId="7376"/>
    <cellStyle name="Note 2 4 2 7 2" xfId="21380"/>
    <cellStyle name="Note 2 4 2 7 2 2" xfId="49394"/>
    <cellStyle name="Note 2 4 2 7 3" xfId="35390"/>
    <cellStyle name="Note 2 4 2 8" xfId="14377"/>
    <cellStyle name="Note 2 4 2 8 2" xfId="42391"/>
    <cellStyle name="Note 2 4 2 9" xfId="28387"/>
    <cellStyle name="Note 2 4 3" xfId="444"/>
    <cellStyle name="Note 2 4 3 2" xfId="735"/>
    <cellStyle name="Note 2 4 3 2 2" xfId="1613"/>
    <cellStyle name="Note 2 4 3 2 2 2" xfId="3381"/>
    <cellStyle name="Note 2 4 3 2 2 2 2" xfId="6885"/>
    <cellStyle name="Note 2 4 3 2 2 2 2 2" xfId="13892"/>
    <cellStyle name="Note 2 4 3 2 2 2 2 2 2" xfId="27896"/>
    <cellStyle name="Note 2 4 3 2 2 2 2 2 2 2" xfId="55910"/>
    <cellStyle name="Note 2 4 3 2 2 2 2 2 3" xfId="41906"/>
    <cellStyle name="Note 2 4 3 2 2 2 2 3" xfId="20893"/>
    <cellStyle name="Note 2 4 3 2 2 2 2 3 2" xfId="48907"/>
    <cellStyle name="Note 2 4 3 2 2 2 2 4" xfId="34903"/>
    <cellStyle name="Note 2 4 3 2 2 2 3" xfId="10391"/>
    <cellStyle name="Note 2 4 3 2 2 2 3 2" xfId="24395"/>
    <cellStyle name="Note 2 4 3 2 2 2 3 2 2" xfId="52409"/>
    <cellStyle name="Note 2 4 3 2 2 2 3 3" xfId="38405"/>
    <cellStyle name="Note 2 4 3 2 2 2 4" xfId="17392"/>
    <cellStyle name="Note 2 4 3 2 2 2 4 2" xfId="45406"/>
    <cellStyle name="Note 2 4 3 2 2 2 5" xfId="31402"/>
    <cellStyle name="Note 2 4 3 2 2 3" xfId="5133"/>
    <cellStyle name="Note 2 4 3 2 2 3 2" xfId="12140"/>
    <cellStyle name="Note 2 4 3 2 2 3 2 2" xfId="26144"/>
    <cellStyle name="Note 2 4 3 2 2 3 2 2 2" xfId="54158"/>
    <cellStyle name="Note 2 4 3 2 2 3 2 3" xfId="40154"/>
    <cellStyle name="Note 2 4 3 2 2 3 3" xfId="19141"/>
    <cellStyle name="Note 2 4 3 2 2 3 3 2" xfId="47155"/>
    <cellStyle name="Note 2 4 3 2 2 3 4" xfId="33151"/>
    <cellStyle name="Note 2 4 3 2 2 4" xfId="8639"/>
    <cellStyle name="Note 2 4 3 2 2 4 2" xfId="22643"/>
    <cellStyle name="Note 2 4 3 2 2 4 2 2" xfId="50657"/>
    <cellStyle name="Note 2 4 3 2 2 4 3" xfId="36653"/>
    <cellStyle name="Note 2 4 3 2 2 5" xfId="15640"/>
    <cellStyle name="Note 2 4 3 2 2 5 2" xfId="43654"/>
    <cellStyle name="Note 2 4 3 2 2 6" xfId="29650"/>
    <cellStyle name="Note 2 4 3 2 3" xfId="2506"/>
    <cellStyle name="Note 2 4 3 2 3 2" xfId="6010"/>
    <cellStyle name="Note 2 4 3 2 3 2 2" xfId="13017"/>
    <cellStyle name="Note 2 4 3 2 3 2 2 2" xfId="27021"/>
    <cellStyle name="Note 2 4 3 2 3 2 2 2 2" xfId="55035"/>
    <cellStyle name="Note 2 4 3 2 3 2 2 3" xfId="41031"/>
    <cellStyle name="Note 2 4 3 2 3 2 3" xfId="20018"/>
    <cellStyle name="Note 2 4 3 2 3 2 3 2" xfId="48032"/>
    <cellStyle name="Note 2 4 3 2 3 2 4" xfId="34028"/>
    <cellStyle name="Note 2 4 3 2 3 3" xfId="9516"/>
    <cellStyle name="Note 2 4 3 2 3 3 2" xfId="23520"/>
    <cellStyle name="Note 2 4 3 2 3 3 2 2" xfId="51534"/>
    <cellStyle name="Note 2 4 3 2 3 3 3" xfId="37530"/>
    <cellStyle name="Note 2 4 3 2 3 4" xfId="16517"/>
    <cellStyle name="Note 2 4 3 2 3 4 2" xfId="44531"/>
    <cellStyle name="Note 2 4 3 2 3 5" xfId="30527"/>
    <cellStyle name="Note 2 4 3 2 4" xfId="4258"/>
    <cellStyle name="Note 2 4 3 2 4 2" xfId="11265"/>
    <cellStyle name="Note 2 4 3 2 4 2 2" xfId="25269"/>
    <cellStyle name="Note 2 4 3 2 4 2 2 2" xfId="53283"/>
    <cellStyle name="Note 2 4 3 2 4 2 3" xfId="39279"/>
    <cellStyle name="Note 2 4 3 2 4 3" xfId="18266"/>
    <cellStyle name="Note 2 4 3 2 4 3 2" xfId="46280"/>
    <cellStyle name="Note 2 4 3 2 4 4" xfId="32276"/>
    <cellStyle name="Note 2 4 3 2 5" xfId="7764"/>
    <cellStyle name="Note 2 4 3 2 5 2" xfId="21768"/>
    <cellStyle name="Note 2 4 3 2 5 2 2" xfId="49782"/>
    <cellStyle name="Note 2 4 3 2 5 3" xfId="35778"/>
    <cellStyle name="Note 2 4 3 2 6" xfId="14765"/>
    <cellStyle name="Note 2 4 3 2 6 2" xfId="42779"/>
    <cellStyle name="Note 2 4 3 2 7" xfId="28775"/>
    <cellStyle name="Note 2 4 3 3" xfId="1026"/>
    <cellStyle name="Note 2 4 3 3 2" xfId="1904"/>
    <cellStyle name="Note 2 4 3 3 2 2" xfId="3672"/>
    <cellStyle name="Note 2 4 3 3 2 2 2" xfId="7176"/>
    <cellStyle name="Note 2 4 3 3 2 2 2 2" xfId="14183"/>
    <cellStyle name="Note 2 4 3 3 2 2 2 2 2" xfId="28187"/>
    <cellStyle name="Note 2 4 3 3 2 2 2 2 2 2" xfId="56201"/>
    <cellStyle name="Note 2 4 3 3 2 2 2 2 3" xfId="42197"/>
    <cellStyle name="Note 2 4 3 3 2 2 2 3" xfId="21184"/>
    <cellStyle name="Note 2 4 3 3 2 2 2 3 2" xfId="49198"/>
    <cellStyle name="Note 2 4 3 3 2 2 2 4" xfId="35194"/>
    <cellStyle name="Note 2 4 3 3 2 2 3" xfId="10682"/>
    <cellStyle name="Note 2 4 3 3 2 2 3 2" xfId="24686"/>
    <cellStyle name="Note 2 4 3 3 2 2 3 2 2" xfId="52700"/>
    <cellStyle name="Note 2 4 3 3 2 2 3 3" xfId="38696"/>
    <cellStyle name="Note 2 4 3 3 2 2 4" xfId="17683"/>
    <cellStyle name="Note 2 4 3 3 2 2 4 2" xfId="45697"/>
    <cellStyle name="Note 2 4 3 3 2 2 5" xfId="31693"/>
    <cellStyle name="Note 2 4 3 3 2 3" xfId="5424"/>
    <cellStyle name="Note 2 4 3 3 2 3 2" xfId="12431"/>
    <cellStyle name="Note 2 4 3 3 2 3 2 2" xfId="26435"/>
    <cellStyle name="Note 2 4 3 3 2 3 2 2 2" xfId="54449"/>
    <cellStyle name="Note 2 4 3 3 2 3 2 3" xfId="40445"/>
    <cellStyle name="Note 2 4 3 3 2 3 3" xfId="19432"/>
    <cellStyle name="Note 2 4 3 3 2 3 3 2" xfId="47446"/>
    <cellStyle name="Note 2 4 3 3 2 3 4" xfId="33442"/>
    <cellStyle name="Note 2 4 3 3 2 4" xfId="8930"/>
    <cellStyle name="Note 2 4 3 3 2 4 2" xfId="22934"/>
    <cellStyle name="Note 2 4 3 3 2 4 2 2" xfId="50948"/>
    <cellStyle name="Note 2 4 3 3 2 4 3" xfId="36944"/>
    <cellStyle name="Note 2 4 3 3 2 5" xfId="15931"/>
    <cellStyle name="Note 2 4 3 3 2 5 2" xfId="43945"/>
    <cellStyle name="Note 2 4 3 3 2 6" xfId="29941"/>
    <cellStyle name="Note 2 4 3 3 3" xfId="2797"/>
    <cellStyle name="Note 2 4 3 3 3 2" xfId="6301"/>
    <cellStyle name="Note 2 4 3 3 3 2 2" xfId="13308"/>
    <cellStyle name="Note 2 4 3 3 3 2 2 2" xfId="27312"/>
    <cellStyle name="Note 2 4 3 3 3 2 2 2 2" xfId="55326"/>
    <cellStyle name="Note 2 4 3 3 3 2 2 3" xfId="41322"/>
    <cellStyle name="Note 2 4 3 3 3 2 3" xfId="20309"/>
    <cellStyle name="Note 2 4 3 3 3 2 3 2" xfId="48323"/>
    <cellStyle name="Note 2 4 3 3 3 2 4" xfId="34319"/>
    <cellStyle name="Note 2 4 3 3 3 3" xfId="9807"/>
    <cellStyle name="Note 2 4 3 3 3 3 2" xfId="23811"/>
    <cellStyle name="Note 2 4 3 3 3 3 2 2" xfId="51825"/>
    <cellStyle name="Note 2 4 3 3 3 3 3" xfId="37821"/>
    <cellStyle name="Note 2 4 3 3 3 4" xfId="16808"/>
    <cellStyle name="Note 2 4 3 3 3 4 2" xfId="44822"/>
    <cellStyle name="Note 2 4 3 3 3 5" xfId="30818"/>
    <cellStyle name="Note 2 4 3 3 4" xfId="4549"/>
    <cellStyle name="Note 2 4 3 3 4 2" xfId="11556"/>
    <cellStyle name="Note 2 4 3 3 4 2 2" xfId="25560"/>
    <cellStyle name="Note 2 4 3 3 4 2 2 2" xfId="53574"/>
    <cellStyle name="Note 2 4 3 3 4 2 3" xfId="39570"/>
    <cellStyle name="Note 2 4 3 3 4 3" xfId="18557"/>
    <cellStyle name="Note 2 4 3 3 4 3 2" xfId="46571"/>
    <cellStyle name="Note 2 4 3 3 4 4" xfId="32567"/>
    <cellStyle name="Note 2 4 3 3 5" xfId="8055"/>
    <cellStyle name="Note 2 4 3 3 5 2" xfId="22059"/>
    <cellStyle name="Note 2 4 3 3 5 2 2" xfId="50073"/>
    <cellStyle name="Note 2 4 3 3 5 3" xfId="36069"/>
    <cellStyle name="Note 2 4 3 3 6" xfId="15056"/>
    <cellStyle name="Note 2 4 3 3 6 2" xfId="43070"/>
    <cellStyle name="Note 2 4 3 3 7" xfId="29066"/>
    <cellStyle name="Note 2 4 3 4" xfId="1322"/>
    <cellStyle name="Note 2 4 3 4 2" xfId="3090"/>
    <cellStyle name="Note 2 4 3 4 2 2" xfId="6594"/>
    <cellStyle name="Note 2 4 3 4 2 2 2" xfId="13601"/>
    <cellStyle name="Note 2 4 3 4 2 2 2 2" xfId="27605"/>
    <cellStyle name="Note 2 4 3 4 2 2 2 2 2" xfId="55619"/>
    <cellStyle name="Note 2 4 3 4 2 2 2 3" xfId="41615"/>
    <cellStyle name="Note 2 4 3 4 2 2 3" xfId="20602"/>
    <cellStyle name="Note 2 4 3 4 2 2 3 2" xfId="48616"/>
    <cellStyle name="Note 2 4 3 4 2 2 4" xfId="34612"/>
    <cellStyle name="Note 2 4 3 4 2 3" xfId="10100"/>
    <cellStyle name="Note 2 4 3 4 2 3 2" xfId="24104"/>
    <cellStyle name="Note 2 4 3 4 2 3 2 2" xfId="52118"/>
    <cellStyle name="Note 2 4 3 4 2 3 3" xfId="38114"/>
    <cellStyle name="Note 2 4 3 4 2 4" xfId="17101"/>
    <cellStyle name="Note 2 4 3 4 2 4 2" xfId="45115"/>
    <cellStyle name="Note 2 4 3 4 2 5" xfId="31111"/>
    <cellStyle name="Note 2 4 3 4 3" xfId="4842"/>
    <cellStyle name="Note 2 4 3 4 3 2" xfId="11849"/>
    <cellStyle name="Note 2 4 3 4 3 2 2" xfId="25853"/>
    <cellStyle name="Note 2 4 3 4 3 2 2 2" xfId="53867"/>
    <cellStyle name="Note 2 4 3 4 3 2 3" xfId="39863"/>
    <cellStyle name="Note 2 4 3 4 3 3" xfId="18850"/>
    <cellStyle name="Note 2 4 3 4 3 3 2" xfId="46864"/>
    <cellStyle name="Note 2 4 3 4 3 4" xfId="32860"/>
    <cellStyle name="Note 2 4 3 4 4" xfId="8348"/>
    <cellStyle name="Note 2 4 3 4 4 2" xfId="22352"/>
    <cellStyle name="Note 2 4 3 4 4 2 2" xfId="50366"/>
    <cellStyle name="Note 2 4 3 4 4 3" xfId="36362"/>
    <cellStyle name="Note 2 4 3 4 5" xfId="15349"/>
    <cellStyle name="Note 2 4 3 4 5 2" xfId="43363"/>
    <cellStyle name="Note 2 4 3 4 6" xfId="29359"/>
    <cellStyle name="Note 2 4 3 5" xfId="2215"/>
    <cellStyle name="Note 2 4 3 5 2" xfId="5719"/>
    <cellStyle name="Note 2 4 3 5 2 2" xfId="12726"/>
    <cellStyle name="Note 2 4 3 5 2 2 2" xfId="26730"/>
    <cellStyle name="Note 2 4 3 5 2 2 2 2" xfId="54744"/>
    <cellStyle name="Note 2 4 3 5 2 2 3" xfId="40740"/>
    <cellStyle name="Note 2 4 3 5 2 3" xfId="19727"/>
    <cellStyle name="Note 2 4 3 5 2 3 2" xfId="47741"/>
    <cellStyle name="Note 2 4 3 5 2 4" xfId="33737"/>
    <cellStyle name="Note 2 4 3 5 3" xfId="9225"/>
    <cellStyle name="Note 2 4 3 5 3 2" xfId="23229"/>
    <cellStyle name="Note 2 4 3 5 3 2 2" xfId="51243"/>
    <cellStyle name="Note 2 4 3 5 3 3" xfId="37239"/>
    <cellStyle name="Note 2 4 3 5 4" xfId="16226"/>
    <cellStyle name="Note 2 4 3 5 4 2" xfId="44240"/>
    <cellStyle name="Note 2 4 3 5 5" xfId="30236"/>
    <cellStyle name="Note 2 4 3 6" xfId="3967"/>
    <cellStyle name="Note 2 4 3 6 2" xfId="10974"/>
    <cellStyle name="Note 2 4 3 6 2 2" xfId="24978"/>
    <cellStyle name="Note 2 4 3 6 2 2 2" xfId="52992"/>
    <cellStyle name="Note 2 4 3 6 2 3" xfId="38988"/>
    <cellStyle name="Note 2 4 3 6 3" xfId="17975"/>
    <cellStyle name="Note 2 4 3 6 3 2" xfId="45989"/>
    <cellStyle name="Note 2 4 3 6 4" xfId="31985"/>
    <cellStyle name="Note 2 4 3 7" xfId="7473"/>
    <cellStyle name="Note 2 4 3 7 2" xfId="21477"/>
    <cellStyle name="Note 2 4 3 7 2 2" xfId="49491"/>
    <cellStyle name="Note 2 4 3 7 3" xfId="35487"/>
    <cellStyle name="Note 2 4 3 8" xfId="14474"/>
    <cellStyle name="Note 2 4 3 8 2" xfId="42488"/>
    <cellStyle name="Note 2 4 3 9" xfId="28484"/>
    <cellStyle name="Note 2 4 4" xfId="541"/>
    <cellStyle name="Note 2 4 4 2" xfId="1419"/>
    <cellStyle name="Note 2 4 4 2 2" xfId="3187"/>
    <cellStyle name="Note 2 4 4 2 2 2" xfId="6691"/>
    <cellStyle name="Note 2 4 4 2 2 2 2" xfId="13698"/>
    <cellStyle name="Note 2 4 4 2 2 2 2 2" xfId="27702"/>
    <cellStyle name="Note 2 4 4 2 2 2 2 2 2" xfId="55716"/>
    <cellStyle name="Note 2 4 4 2 2 2 2 3" xfId="41712"/>
    <cellStyle name="Note 2 4 4 2 2 2 3" xfId="20699"/>
    <cellStyle name="Note 2 4 4 2 2 2 3 2" xfId="48713"/>
    <cellStyle name="Note 2 4 4 2 2 2 4" xfId="34709"/>
    <cellStyle name="Note 2 4 4 2 2 3" xfId="10197"/>
    <cellStyle name="Note 2 4 4 2 2 3 2" xfId="24201"/>
    <cellStyle name="Note 2 4 4 2 2 3 2 2" xfId="52215"/>
    <cellStyle name="Note 2 4 4 2 2 3 3" xfId="38211"/>
    <cellStyle name="Note 2 4 4 2 2 4" xfId="17198"/>
    <cellStyle name="Note 2 4 4 2 2 4 2" xfId="45212"/>
    <cellStyle name="Note 2 4 4 2 2 5" xfId="31208"/>
    <cellStyle name="Note 2 4 4 2 3" xfId="4939"/>
    <cellStyle name="Note 2 4 4 2 3 2" xfId="11946"/>
    <cellStyle name="Note 2 4 4 2 3 2 2" xfId="25950"/>
    <cellStyle name="Note 2 4 4 2 3 2 2 2" xfId="53964"/>
    <cellStyle name="Note 2 4 4 2 3 2 3" xfId="39960"/>
    <cellStyle name="Note 2 4 4 2 3 3" xfId="18947"/>
    <cellStyle name="Note 2 4 4 2 3 3 2" xfId="46961"/>
    <cellStyle name="Note 2 4 4 2 3 4" xfId="32957"/>
    <cellStyle name="Note 2 4 4 2 4" xfId="8445"/>
    <cellStyle name="Note 2 4 4 2 4 2" xfId="22449"/>
    <cellStyle name="Note 2 4 4 2 4 2 2" xfId="50463"/>
    <cellStyle name="Note 2 4 4 2 4 3" xfId="36459"/>
    <cellStyle name="Note 2 4 4 2 5" xfId="15446"/>
    <cellStyle name="Note 2 4 4 2 5 2" xfId="43460"/>
    <cellStyle name="Note 2 4 4 2 6" xfId="29456"/>
    <cellStyle name="Note 2 4 4 3" xfId="2312"/>
    <cellStyle name="Note 2 4 4 3 2" xfId="5816"/>
    <cellStyle name="Note 2 4 4 3 2 2" xfId="12823"/>
    <cellStyle name="Note 2 4 4 3 2 2 2" xfId="26827"/>
    <cellStyle name="Note 2 4 4 3 2 2 2 2" xfId="54841"/>
    <cellStyle name="Note 2 4 4 3 2 2 3" xfId="40837"/>
    <cellStyle name="Note 2 4 4 3 2 3" xfId="19824"/>
    <cellStyle name="Note 2 4 4 3 2 3 2" xfId="47838"/>
    <cellStyle name="Note 2 4 4 3 2 4" xfId="33834"/>
    <cellStyle name="Note 2 4 4 3 3" xfId="9322"/>
    <cellStyle name="Note 2 4 4 3 3 2" xfId="23326"/>
    <cellStyle name="Note 2 4 4 3 3 2 2" xfId="51340"/>
    <cellStyle name="Note 2 4 4 3 3 3" xfId="37336"/>
    <cellStyle name="Note 2 4 4 3 4" xfId="16323"/>
    <cellStyle name="Note 2 4 4 3 4 2" xfId="44337"/>
    <cellStyle name="Note 2 4 4 3 5" xfId="30333"/>
    <cellStyle name="Note 2 4 4 4" xfId="4064"/>
    <cellStyle name="Note 2 4 4 4 2" xfId="11071"/>
    <cellStyle name="Note 2 4 4 4 2 2" xfId="25075"/>
    <cellStyle name="Note 2 4 4 4 2 2 2" xfId="53089"/>
    <cellStyle name="Note 2 4 4 4 2 3" xfId="39085"/>
    <cellStyle name="Note 2 4 4 4 3" xfId="18072"/>
    <cellStyle name="Note 2 4 4 4 3 2" xfId="46086"/>
    <cellStyle name="Note 2 4 4 4 4" xfId="32082"/>
    <cellStyle name="Note 2 4 4 5" xfId="7570"/>
    <cellStyle name="Note 2 4 4 5 2" xfId="21574"/>
    <cellStyle name="Note 2 4 4 5 2 2" xfId="49588"/>
    <cellStyle name="Note 2 4 4 5 3" xfId="35584"/>
    <cellStyle name="Note 2 4 4 6" xfId="14571"/>
    <cellStyle name="Note 2 4 4 6 2" xfId="42585"/>
    <cellStyle name="Note 2 4 4 7" xfId="28581"/>
    <cellStyle name="Note 2 4 5" xfId="832"/>
    <cellStyle name="Note 2 4 5 2" xfId="1710"/>
    <cellStyle name="Note 2 4 5 2 2" xfId="3478"/>
    <cellStyle name="Note 2 4 5 2 2 2" xfId="6982"/>
    <cellStyle name="Note 2 4 5 2 2 2 2" xfId="13989"/>
    <cellStyle name="Note 2 4 5 2 2 2 2 2" xfId="27993"/>
    <cellStyle name="Note 2 4 5 2 2 2 2 2 2" xfId="56007"/>
    <cellStyle name="Note 2 4 5 2 2 2 2 3" xfId="42003"/>
    <cellStyle name="Note 2 4 5 2 2 2 3" xfId="20990"/>
    <cellStyle name="Note 2 4 5 2 2 2 3 2" xfId="49004"/>
    <cellStyle name="Note 2 4 5 2 2 2 4" xfId="35000"/>
    <cellStyle name="Note 2 4 5 2 2 3" xfId="10488"/>
    <cellStyle name="Note 2 4 5 2 2 3 2" xfId="24492"/>
    <cellStyle name="Note 2 4 5 2 2 3 2 2" xfId="52506"/>
    <cellStyle name="Note 2 4 5 2 2 3 3" xfId="38502"/>
    <cellStyle name="Note 2 4 5 2 2 4" xfId="17489"/>
    <cellStyle name="Note 2 4 5 2 2 4 2" xfId="45503"/>
    <cellStyle name="Note 2 4 5 2 2 5" xfId="31499"/>
    <cellStyle name="Note 2 4 5 2 3" xfId="5230"/>
    <cellStyle name="Note 2 4 5 2 3 2" xfId="12237"/>
    <cellStyle name="Note 2 4 5 2 3 2 2" xfId="26241"/>
    <cellStyle name="Note 2 4 5 2 3 2 2 2" xfId="54255"/>
    <cellStyle name="Note 2 4 5 2 3 2 3" xfId="40251"/>
    <cellStyle name="Note 2 4 5 2 3 3" xfId="19238"/>
    <cellStyle name="Note 2 4 5 2 3 3 2" xfId="47252"/>
    <cellStyle name="Note 2 4 5 2 3 4" xfId="33248"/>
    <cellStyle name="Note 2 4 5 2 4" xfId="8736"/>
    <cellStyle name="Note 2 4 5 2 4 2" xfId="22740"/>
    <cellStyle name="Note 2 4 5 2 4 2 2" xfId="50754"/>
    <cellStyle name="Note 2 4 5 2 4 3" xfId="36750"/>
    <cellStyle name="Note 2 4 5 2 5" xfId="15737"/>
    <cellStyle name="Note 2 4 5 2 5 2" xfId="43751"/>
    <cellStyle name="Note 2 4 5 2 6" xfId="29747"/>
    <cellStyle name="Note 2 4 5 3" xfId="2603"/>
    <cellStyle name="Note 2 4 5 3 2" xfId="6107"/>
    <cellStyle name="Note 2 4 5 3 2 2" xfId="13114"/>
    <cellStyle name="Note 2 4 5 3 2 2 2" xfId="27118"/>
    <cellStyle name="Note 2 4 5 3 2 2 2 2" xfId="55132"/>
    <cellStyle name="Note 2 4 5 3 2 2 3" xfId="41128"/>
    <cellStyle name="Note 2 4 5 3 2 3" xfId="20115"/>
    <cellStyle name="Note 2 4 5 3 2 3 2" xfId="48129"/>
    <cellStyle name="Note 2 4 5 3 2 4" xfId="34125"/>
    <cellStyle name="Note 2 4 5 3 3" xfId="9613"/>
    <cellStyle name="Note 2 4 5 3 3 2" xfId="23617"/>
    <cellStyle name="Note 2 4 5 3 3 2 2" xfId="51631"/>
    <cellStyle name="Note 2 4 5 3 3 3" xfId="37627"/>
    <cellStyle name="Note 2 4 5 3 4" xfId="16614"/>
    <cellStyle name="Note 2 4 5 3 4 2" xfId="44628"/>
    <cellStyle name="Note 2 4 5 3 5" xfId="30624"/>
    <cellStyle name="Note 2 4 5 4" xfId="4355"/>
    <cellStyle name="Note 2 4 5 4 2" xfId="11362"/>
    <cellStyle name="Note 2 4 5 4 2 2" xfId="25366"/>
    <cellStyle name="Note 2 4 5 4 2 2 2" xfId="53380"/>
    <cellStyle name="Note 2 4 5 4 2 3" xfId="39376"/>
    <cellStyle name="Note 2 4 5 4 3" xfId="18363"/>
    <cellStyle name="Note 2 4 5 4 3 2" xfId="46377"/>
    <cellStyle name="Note 2 4 5 4 4" xfId="32373"/>
    <cellStyle name="Note 2 4 5 5" xfId="7861"/>
    <cellStyle name="Note 2 4 5 5 2" xfId="21865"/>
    <cellStyle name="Note 2 4 5 5 2 2" xfId="49879"/>
    <cellStyle name="Note 2 4 5 5 3" xfId="35875"/>
    <cellStyle name="Note 2 4 5 6" xfId="14862"/>
    <cellStyle name="Note 2 4 5 6 2" xfId="42876"/>
    <cellStyle name="Note 2 4 5 7" xfId="28872"/>
    <cellStyle name="Note 2 4 6" xfId="1128"/>
    <cellStyle name="Note 2 4 6 2" xfId="2896"/>
    <cellStyle name="Note 2 4 6 2 2" xfId="6400"/>
    <cellStyle name="Note 2 4 6 2 2 2" xfId="13407"/>
    <cellStyle name="Note 2 4 6 2 2 2 2" xfId="27411"/>
    <cellStyle name="Note 2 4 6 2 2 2 2 2" xfId="55425"/>
    <cellStyle name="Note 2 4 6 2 2 2 3" xfId="41421"/>
    <cellStyle name="Note 2 4 6 2 2 3" xfId="20408"/>
    <cellStyle name="Note 2 4 6 2 2 3 2" xfId="48422"/>
    <cellStyle name="Note 2 4 6 2 2 4" xfId="34418"/>
    <cellStyle name="Note 2 4 6 2 3" xfId="9906"/>
    <cellStyle name="Note 2 4 6 2 3 2" xfId="23910"/>
    <cellStyle name="Note 2 4 6 2 3 2 2" xfId="51924"/>
    <cellStyle name="Note 2 4 6 2 3 3" xfId="37920"/>
    <cellStyle name="Note 2 4 6 2 4" xfId="16907"/>
    <cellStyle name="Note 2 4 6 2 4 2" xfId="44921"/>
    <cellStyle name="Note 2 4 6 2 5" xfId="30917"/>
    <cellStyle name="Note 2 4 6 3" xfId="4648"/>
    <cellStyle name="Note 2 4 6 3 2" xfId="11655"/>
    <cellStyle name="Note 2 4 6 3 2 2" xfId="25659"/>
    <cellStyle name="Note 2 4 6 3 2 2 2" xfId="53673"/>
    <cellStyle name="Note 2 4 6 3 2 3" xfId="39669"/>
    <cellStyle name="Note 2 4 6 3 3" xfId="18656"/>
    <cellStyle name="Note 2 4 6 3 3 2" xfId="46670"/>
    <cellStyle name="Note 2 4 6 3 4" xfId="32666"/>
    <cellStyle name="Note 2 4 6 4" xfId="8154"/>
    <cellStyle name="Note 2 4 6 4 2" xfId="22158"/>
    <cellStyle name="Note 2 4 6 4 2 2" xfId="50172"/>
    <cellStyle name="Note 2 4 6 4 3" xfId="36168"/>
    <cellStyle name="Note 2 4 6 5" xfId="15155"/>
    <cellStyle name="Note 2 4 6 5 2" xfId="43169"/>
    <cellStyle name="Note 2 4 6 6" xfId="29165"/>
    <cellStyle name="Note 2 4 7" xfId="2017"/>
    <cellStyle name="Note 2 4 7 2" xfId="5525"/>
    <cellStyle name="Note 2 4 7 2 2" xfId="12532"/>
    <cellStyle name="Note 2 4 7 2 2 2" xfId="26536"/>
    <cellStyle name="Note 2 4 7 2 2 2 2" xfId="54550"/>
    <cellStyle name="Note 2 4 7 2 2 3" xfId="40546"/>
    <cellStyle name="Note 2 4 7 2 3" xfId="19533"/>
    <cellStyle name="Note 2 4 7 2 3 2" xfId="47547"/>
    <cellStyle name="Note 2 4 7 2 4" xfId="33543"/>
    <cellStyle name="Note 2 4 7 3" xfId="9031"/>
    <cellStyle name="Note 2 4 7 3 2" xfId="23035"/>
    <cellStyle name="Note 2 4 7 3 2 2" xfId="51049"/>
    <cellStyle name="Note 2 4 7 3 3" xfId="37045"/>
    <cellStyle name="Note 2 4 7 4" xfId="16032"/>
    <cellStyle name="Note 2 4 7 4 2" xfId="44046"/>
    <cellStyle name="Note 2 4 7 5" xfId="30042"/>
    <cellStyle name="Note 2 4 8" xfId="3773"/>
    <cellStyle name="Note 2 4 8 2" xfId="10780"/>
    <cellStyle name="Note 2 4 8 2 2" xfId="24784"/>
    <cellStyle name="Note 2 4 8 2 2 2" xfId="52798"/>
    <cellStyle name="Note 2 4 8 2 3" xfId="38794"/>
    <cellStyle name="Note 2 4 8 3" xfId="17781"/>
    <cellStyle name="Note 2 4 8 3 2" xfId="45795"/>
    <cellStyle name="Note 2 4 8 4" xfId="31791"/>
    <cellStyle name="Note 2 4 9" xfId="7279"/>
    <cellStyle name="Note 2 4 9 2" xfId="21283"/>
    <cellStyle name="Note 2 4 9 2 2" xfId="49297"/>
    <cellStyle name="Note 2 4 9 3" xfId="35293"/>
    <cellStyle name="Note 2 5" xfId="296"/>
    <cellStyle name="Note 2 5 2" xfId="589"/>
    <cellStyle name="Note 2 5 2 2" xfId="1467"/>
    <cellStyle name="Note 2 5 2 2 2" xfId="3235"/>
    <cellStyle name="Note 2 5 2 2 2 2" xfId="6739"/>
    <cellStyle name="Note 2 5 2 2 2 2 2" xfId="13746"/>
    <cellStyle name="Note 2 5 2 2 2 2 2 2" xfId="27750"/>
    <cellStyle name="Note 2 5 2 2 2 2 2 2 2" xfId="55764"/>
    <cellStyle name="Note 2 5 2 2 2 2 2 3" xfId="41760"/>
    <cellStyle name="Note 2 5 2 2 2 2 3" xfId="20747"/>
    <cellStyle name="Note 2 5 2 2 2 2 3 2" xfId="48761"/>
    <cellStyle name="Note 2 5 2 2 2 2 4" xfId="34757"/>
    <cellStyle name="Note 2 5 2 2 2 3" xfId="10245"/>
    <cellStyle name="Note 2 5 2 2 2 3 2" xfId="24249"/>
    <cellStyle name="Note 2 5 2 2 2 3 2 2" xfId="52263"/>
    <cellStyle name="Note 2 5 2 2 2 3 3" xfId="38259"/>
    <cellStyle name="Note 2 5 2 2 2 4" xfId="17246"/>
    <cellStyle name="Note 2 5 2 2 2 4 2" xfId="45260"/>
    <cellStyle name="Note 2 5 2 2 2 5" xfId="31256"/>
    <cellStyle name="Note 2 5 2 2 3" xfId="4987"/>
    <cellStyle name="Note 2 5 2 2 3 2" xfId="11994"/>
    <cellStyle name="Note 2 5 2 2 3 2 2" xfId="25998"/>
    <cellStyle name="Note 2 5 2 2 3 2 2 2" xfId="54012"/>
    <cellStyle name="Note 2 5 2 2 3 2 3" xfId="40008"/>
    <cellStyle name="Note 2 5 2 2 3 3" xfId="18995"/>
    <cellStyle name="Note 2 5 2 2 3 3 2" xfId="47009"/>
    <cellStyle name="Note 2 5 2 2 3 4" xfId="33005"/>
    <cellStyle name="Note 2 5 2 2 4" xfId="8493"/>
    <cellStyle name="Note 2 5 2 2 4 2" xfId="22497"/>
    <cellStyle name="Note 2 5 2 2 4 2 2" xfId="50511"/>
    <cellStyle name="Note 2 5 2 2 4 3" xfId="36507"/>
    <cellStyle name="Note 2 5 2 2 5" xfId="15494"/>
    <cellStyle name="Note 2 5 2 2 5 2" xfId="43508"/>
    <cellStyle name="Note 2 5 2 2 6" xfId="29504"/>
    <cellStyle name="Note 2 5 2 3" xfId="2360"/>
    <cellStyle name="Note 2 5 2 3 2" xfId="5864"/>
    <cellStyle name="Note 2 5 2 3 2 2" xfId="12871"/>
    <cellStyle name="Note 2 5 2 3 2 2 2" xfId="26875"/>
    <cellStyle name="Note 2 5 2 3 2 2 2 2" xfId="54889"/>
    <cellStyle name="Note 2 5 2 3 2 2 3" xfId="40885"/>
    <cellStyle name="Note 2 5 2 3 2 3" xfId="19872"/>
    <cellStyle name="Note 2 5 2 3 2 3 2" xfId="47886"/>
    <cellStyle name="Note 2 5 2 3 2 4" xfId="33882"/>
    <cellStyle name="Note 2 5 2 3 3" xfId="9370"/>
    <cellStyle name="Note 2 5 2 3 3 2" xfId="23374"/>
    <cellStyle name="Note 2 5 2 3 3 2 2" xfId="51388"/>
    <cellStyle name="Note 2 5 2 3 3 3" xfId="37384"/>
    <cellStyle name="Note 2 5 2 3 4" xfId="16371"/>
    <cellStyle name="Note 2 5 2 3 4 2" xfId="44385"/>
    <cellStyle name="Note 2 5 2 3 5" xfId="30381"/>
    <cellStyle name="Note 2 5 2 4" xfId="4112"/>
    <cellStyle name="Note 2 5 2 4 2" xfId="11119"/>
    <cellStyle name="Note 2 5 2 4 2 2" xfId="25123"/>
    <cellStyle name="Note 2 5 2 4 2 2 2" xfId="53137"/>
    <cellStyle name="Note 2 5 2 4 2 3" xfId="39133"/>
    <cellStyle name="Note 2 5 2 4 3" xfId="18120"/>
    <cellStyle name="Note 2 5 2 4 3 2" xfId="46134"/>
    <cellStyle name="Note 2 5 2 4 4" xfId="32130"/>
    <cellStyle name="Note 2 5 2 5" xfId="7618"/>
    <cellStyle name="Note 2 5 2 5 2" xfId="21622"/>
    <cellStyle name="Note 2 5 2 5 2 2" xfId="49636"/>
    <cellStyle name="Note 2 5 2 5 3" xfId="35632"/>
    <cellStyle name="Note 2 5 2 6" xfId="14619"/>
    <cellStyle name="Note 2 5 2 6 2" xfId="42633"/>
    <cellStyle name="Note 2 5 2 7" xfId="28629"/>
    <cellStyle name="Note 2 5 3" xfId="880"/>
    <cellStyle name="Note 2 5 3 2" xfId="1758"/>
    <cellStyle name="Note 2 5 3 2 2" xfId="3526"/>
    <cellStyle name="Note 2 5 3 2 2 2" xfId="7030"/>
    <cellStyle name="Note 2 5 3 2 2 2 2" xfId="14037"/>
    <cellStyle name="Note 2 5 3 2 2 2 2 2" xfId="28041"/>
    <cellStyle name="Note 2 5 3 2 2 2 2 2 2" xfId="56055"/>
    <cellStyle name="Note 2 5 3 2 2 2 2 3" xfId="42051"/>
    <cellStyle name="Note 2 5 3 2 2 2 3" xfId="21038"/>
    <cellStyle name="Note 2 5 3 2 2 2 3 2" xfId="49052"/>
    <cellStyle name="Note 2 5 3 2 2 2 4" xfId="35048"/>
    <cellStyle name="Note 2 5 3 2 2 3" xfId="10536"/>
    <cellStyle name="Note 2 5 3 2 2 3 2" xfId="24540"/>
    <cellStyle name="Note 2 5 3 2 2 3 2 2" xfId="52554"/>
    <cellStyle name="Note 2 5 3 2 2 3 3" xfId="38550"/>
    <cellStyle name="Note 2 5 3 2 2 4" xfId="17537"/>
    <cellStyle name="Note 2 5 3 2 2 4 2" xfId="45551"/>
    <cellStyle name="Note 2 5 3 2 2 5" xfId="31547"/>
    <cellStyle name="Note 2 5 3 2 3" xfId="5278"/>
    <cellStyle name="Note 2 5 3 2 3 2" xfId="12285"/>
    <cellStyle name="Note 2 5 3 2 3 2 2" xfId="26289"/>
    <cellStyle name="Note 2 5 3 2 3 2 2 2" xfId="54303"/>
    <cellStyle name="Note 2 5 3 2 3 2 3" xfId="40299"/>
    <cellStyle name="Note 2 5 3 2 3 3" xfId="19286"/>
    <cellStyle name="Note 2 5 3 2 3 3 2" xfId="47300"/>
    <cellStyle name="Note 2 5 3 2 3 4" xfId="33296"/>
    <cellStyle name="Note 2 5 3 2 4" xfId="8784"/>
    <cellStyle name="Note 2 5 3 2 4 2" xfId="22788"/>
    <cellStyle name="Note 2 5 3 2 4 2 2" xfId="50802"/>
    <cellStyle name="Note 2 5 3 2 4 3" xfId="36798"/>
    <cellStyle name="Note 2 5 3 2 5" xfId="15785"/>
    <cellStyle name="Note 2 5 3 2 5 2" xfId="43799"/>
    <cellStyle name="Note 2 5 3 2 6" xfId="29795"/>
    <cellStyle name="Note 2 5 3 3" xfId="2651"/>
    <cellStyle name="Note 2 5 3 3 2" xfId="6155"/>
    <cellStyle name="Note 2 5 3 3 2 2" xfId="13162"/>
    <cellStyle name="Note 2 5 3 3 2 2 2" xfId="27166"/>
    <cellStyle name="Note 2 5 3 3 2 2 2 2" xfId="55180"/>
    <cellStyle name="Note 2 5 3 3 2 2 3" xfId="41176"/>
    <cellStyle name="Note 2 5 3 3 2 3" xfId="20163"/>
    <cellStyle name="Note 2 5 3 3 2 3 2" xfId="48177"/>
    <cellStyle name="Note 2 5 3 3 2 4" xfId="34173"/>
    <cellStyle name="Note 2 5 3 3 3" xfId="9661"/>
    <cellStyle name="Note 2 5 3 3 3 2" xfId="23665"/>
    <cellStyle name="Note 2 5 3 3 3 2 2" xfId="51679"/>
    <cellStyle name="Note 2 5 3 3 3 3" xfId="37675"/>
    <cellStyle name="Note 2 5 3 3 4" xfId="16662"/>
    <cellStyle name="Note 2 5 3 3 4 2" xfId="44676"/>
    <cellStyle name="Note 2 5 3 3 5" xfId="30672"/>
    <cellStyle name="Note 2 5 3 4" xfId="4403"/>
    <cellStyle name="Note 2 5 3 4 2" xfId="11410"/>
    <cellStyle name="Note 2 5 3 4 2 2" xfId="25414"/>
    <cellStyle name="Note 2 5 3 4 2 2 2" xfId="53428"/>
    <cellStyle name="Note 2 5 3 4 2 3" xfId="39424"/>
    <cellStyle name="Note 2 5 3 4 3" xfId="18411"/>
    <cellStyle name="Note 2 5 3 4 3 2" xfId="46425"/>
    <cellStyle name="Note 2 5 3 4 4" xfId="32421"/>
    <cellStyle name="Note 2 5 3 5" xfId="7909"/>
    <cellStyle name="Note 2 5 3 5 2" xfId="21913"/>
    <cellStyle name="Note 2 5 3 5 2 2" xfId="49927"/>
    <cellStyle name="Note 2 5 3 5 3" xfId="35923"/>
    <cellStyle name="Note 2 5 3 6" xfId="14910"/>
    <cellStyle name="Note 2 5 3 6 2" xfId="42924"/>
    <cellStyle name="Note 2 5 3 7" xfId="28920"/>
    <cellStyle name="Note 2 5 4" xfId="1176"/>
    <cellStyle name="Note 2 5 4 2" xfId="2944"/>
    <cellStyle name="Note 2 5 4 2 2" xfId="6448"/>
    <cellStyle name="Note 2 5 4 2 2 2" xfId="13455"/>
    <cellStyle name="Note 2 5 4 2 2 2 2" xfId="27459"/>
    <cellStyle name="Note 2 5 4 2 2 2 2 2" xfId="55473"/>
    <cellStyle name="Note 2 5 4 2 2 2 3" xfId="41469"/>
    <cellStyle name="Note 2 5 4 2 2 3" xfId="20456"/>
    <cellStyle name="Note 2 5 4 2 2 3 2" xfId="48470"/>
    <cellStyle name="Note 2 5 4 2 2 4" xfId="34466"/>
    <cellStyle name="Note 2 5 4 2 3" xfId="9954"/>
    <cellStyle name="Note 2 5 4 2 3 2" xfId="23958"/>
    <cellStyle name="Note 2 5 4 2 3 2 2" xfId="51972"/>
    <cellStyle name="Note 2 5 4 2 3 3" xfId="37968"/>
    <cellStyle name="Note 2 5 4 2 4" xfId="16955"/>
    <cellStyle name="Note 2 5 4 2 4 2" xfId="44969"/>
    <cellStyle name="Note 2 5 4 2 5" xfId="30965"/>
    <cellStyle name="Note 2 5 4 3" xfId="4696"/>
    <cellStyle name="Note 2 5 4 3 2" xfId="11703"/>
    <cellStyle name="Note 2 5 4 3 2 2" xfId="25707"/>
    <cellStyle name="Note 2 5 4 3 2 2 2" xfId="53721"/>
    <cellStyle name="Note 2 5 4 3 2 3" xfId="39717"/>
    <cellStyle name="Note 2 5 4 3 3" xfId="18704"/>
    <cellStyle name="Note 2 5 4 3 3 2" xfId="46718"/>
    <cellStyle name="Note 2 5 4 3 4" xfId="32714"/>
    <cellStyle name="Note 2 5 4 4" xfId="8202"/>
    <cellStyle name="Note 2 5 4 4 2" xfId="22206"/>
    <cellStyle name="Note 2 5 4 4 2 2" xfId="50220"/>
    <cellStyle name="Note 2 5 4 4 3" xfId="36216"/>
    <cellStyle name="Note 2 5 4 5" xfId="15203"/>
    <cellStyle name="Note 2 5 4 5 2" xfId="43217"/>
    <cellStyle name="Note 2 5 4 6" xfId="29213"/>
    <cellStyle name="Note 2 5 5" xfId="2069"/>
    <cellStyle name="Note 2 5 5 2" xfId="5573"/>
    <cellStyle name="Note 2 5 5 2 2" xfId="12580"/>
    <cellStyle name="Note 2 5 5 2 2 2" xfId="26584"/>
    <cellStyle name="Note 2 5 5 2 2 2 2" xfId="54598"/>
    <cellStyle name="Note 2 5 5 2 2 3" xfId="40594"/>
    <cellStyle name="Note 2 5 5 2 3" xfId="19581"/>
    <cellStyle name="Note 2 5 5 2 3 2" xfId="47595"/>
    <cellStyle name="Note 2 5 5 2 4" xfId="33591"/>
    <cellStyle name="Note 2 5 5 3" xfId="9079"/>
    <cellStyle name="Note 2 5 5 3 2" xfId="23083"/>
    <cellStyle name="Note 2 5 5 3 2 2" xfId="51097"/>
    <cellStyle name="Note 2 5 5 3 3" xfId="37093"/>
    <cellStyle name="Note 2 5 5 4" xfId="16080"/>
    <cellStyle name="Note 2 5 5 4 2" xfId="44094"/>
    <cellStyle name="Note 2 5 5 5" xfId="30090"/>
    <cellStyle name="Note 2 5 6" xfId="3821"/>
    <cellStyle name="Note 2 5 6 2" xfId="10828"/>
    <cellStyle name="Note 2 5 6 2 2" xfId="24832"/>
    <cellStyle name="Note 2 5 6 2 2 2" xfId="52846"/>
    <cellStyle name="Note 2 5 6 2 3" xfId="38842"/>
    <cellStyle name="Note 2 5 6 3" xfId="17829"/>
    <cellStyle name="Note 2 5 6 3 2" xfId="45843"/>
    <cellStyle name="Note 2 5 6 4" xfId="31839"/>
    <cellStyle name="Note 2 5 7" xfId="7327"/>
    <cellStyle name="Note 2 5 7 2" xfId="21331"/>
    <cellStyle name="Note 2 5 7 2 2" xfId="49345"/>
    <cellStyle name="Note 2 5 7 3" xfId="35341"/>
    <cellStyle name="Note 2 5 8" xfId="14328"/>
    <cellStyle name="Note 2 5 8 2" xfId="42342"/>
    <cellStyle name="Note 2 5 9" xfId="28338"/>
    <cellStyle name="Note 2 6" xfId="395"/>
    <cellStyle name="Note 2 6 2" xfId="686"/>
    <cellStyle name="Note 2 6 2 2" xfId="1564"/>
    <cellStyle name="Note 2 6 2 2 2" xfId="3332"/>
    <cellStyle name="Note 2 6 2 2 2 2" xfId="6836"/>
    <cellStyle name="Note 2 6 2 2 2 2 2" xfId="13843"/>
    <cellStyle name="Note 2 6 2 2 2 2 2 2" xfId="27847"/>
    <cellStyle name="Note 2 6 2 2 2 2 2 2 2" xfId="55861"/>
    <cellStyle name="Note 2 6 2 2 2 2 2 3" xfId="41857"/>
    <cellStyle name="Note 2 6 2 2 2 2 3" xfId="20844"/>
    <cellStyle name="Note 2 6 2 2 2 2 3 2" xfId="48858"/>
    <cellStyle name="Note 2 6 2 2 2 2 4" xfId="34854"/>
    <cellStyle name="Note 2 6 2 2 2 3" xfId="10342"/>
    <cellStyle name="Note 2 6 2 2 2 3 2" xfId="24346"/>
    <cellStyle name="Note 2 6 2 2 2 3 2 2" xfId="52360"/>
    <cellStyle name="Note 2 6 2 2 2 3 3" xfId="38356"/>
    <cellStyle name="Note 2 6 2 2 2 4" xfId="17343"/>
    <cellStyle name="Note 2 6 2 2 2 4 2" xfId="45357"/>
    <cellStyle name="Note 2 6 2 2 2 5" xfId="31353"/>
    <cellStyle name="Note 2 6 2 2 3" xfId="5084"/>
    <cellStyle name="Note 2 6 2 2 3 2" xfId="12091"/>
    <cellStyle name="Note 2 6 2 2 3 2 2" xfId="26095"/>
    <cellStyle name="Note 2 6 2 2 3 2 2 2" xfId="54109"/>
    <cellStyle name="Note 2 6 2 2 3 2 3" xfId="40105"/>
    <cellStyle name="Note 2 6 2 2 3 3" xfId="19092"/>
    <cellStyle name="Note 2 6 2 2 3 3 2" xfId="47106"/>
    <cellStyle name="Note 2 6 2 2 3 4" xfId="33102"/>
    <cellStyle name="Note 2 6 2 2 4" xfId="8590"/>
    <cellStyle name="Note 2 6 2 2 4 2" xfId="22594"/>
    <cellStyle name="Note 2 6 2 2 4 2 2" xfId="50608"/>
    <cellStyle name="Note 2 6 2 2 4 3" xfId="36604"/>
    <cellStyle name="Note 2 6 2 2 5" xfId="15591"/>
    <cellStyle name="Note 2 6 2 2 5 2" xfId="43605"/>
    <cellStyle name="Note 2 6 2 2 6" xfId="29601"/>
    <cellStyle name="Note 2 6 2 3" xfId="2457"/>
    <cellStyle name="Note 2 6 2 3 2" xfId="5961"/>
    <cellStyle name="Note 2 6 2 3 2 2" xfId="12968"/>
    <cellStyle name="Note 2 6 2 3 2 2 2" xfId="26972"/>
    <cellStyle name="Note 2 6 2 3 2 2 2 2" xfId="54986"/>
    <cellStyle name="Note 2 6 2 3 2 2 3" xfId="40982"/>
    <cellStyle name="Note 2 6 2 3 2 3" xfId="19969"/>
    <cellStyle name="Note 2 6 2 3 2 3 2" xfId="47983"/>
    <cellStyle name="Note 2 6 2 3 2 4" xfId="33979"/>
    <cellStyle name="Note 2 6 2 3 3" xfId="9467"/>
    <cellStyle name="Note 2 6 2 3 3 2" xfId="23471"/>
    <cellStyle name="Note 2 6 2 3 3 2 2" xfId="51485"/>
    <cellStyle name="Note 2 6 2 3 3 3" xfId="37481"/>
    <cellStyle name="Note 2 6 2 3 4" xfId="16468"/>
    <cellStyle name="Note 2 6 2 3 4 2" xfId="44482"/>
    <cellStyle name="Note 2 6 2 3 5" xfId="30478"/>
    <cellStyle name="Note 2 6 2 4" xfId="4209"/>
    <cellStyle name="Note 2 6 2 4 2" xfId="11216"/>
    <cellStyle name="Note 2 6 2 4 2 2" xfId="25220"/>
    <cellStyle name="Note 2 6 2 4 2 2 2" xfId="53234"/>
    <cellStyle name="Note 2 6 2 4 2 3" xfId="39230"/>
    <cellStyle name="Note 2 6 2 4 3" xfId="18217"/>
    <cellStyle name="Note 2 6 2 4 3 2" xfId="46231"/>
    <cellStyle name="Note 2 6 2 4 4" xfId="32227"/>
    <cellStyle name="Note 2 6 2 5" xfId="7715"/>
    <cellStyle name="Note 2 6 2 5 2" xfId="21719"/>
    <cellStyle name="Note 2 6 2 5 2 2" xfId="49733"/>
    <cellStyle name="Note 2 6 2 5 3" xfId="35729"/>
    <cellStyle name="Note 2 6 2 6" xfId="14716"/>
    <cellStyle name="Note 2 6 2 6 2" xfId="42730"/>
    <cellStyle name="Note 2 6 2 7" xfId="28726"/>
    <cellStyle name="Note 2 6 3" xfId="977"/>
    <cellStyle name="Note 2 6 3 2" xfId="1855"/>
    <cellStyle name="Note 2 6 3 2 2" xfId="3623"/>
    <cellStyle name="Note 2 6 3 2 2 2" xfId="7127"/>
    <cellStyle name="Note 2 6 3 2 2 2 2" xfId="14134"/>
    <cellStyle name="Note 2 6 3 2 2 2 2 2" xfId="28138"/>
    <cellStyle name="Note 2 6 3 2 2 2 2 2 2" xfId="56152"/>
    <cellStyle name="Note 2 6 3 2 2 2 2 3" xfId="42148"/>
    <cellStyle name="Note 2 6 3 2 2 2 3" xfId="21135"/>
    <cellStyle name="Note 2 6 3 2 2 2 3 2" xfId="49149"/>
    <cellStyle name="Note 2 6 3 2 2 2 4" xfId="35145"/>
    <cellStyle name="Note 2 6 3 2 2 3" xfId="10633"/>
    <cellStyle name="Note 2 6 3 2 2 3 2" xfId="24637"/>
    <cellStyle name="Note 2 6 3 2 2 3 2 2" xfId="52651"/>
    <cellStyle name="Note 2 6 3 2 2 3 3" xfId="38647"/>
    <cellStyle name="Note 2 6 3 2 2 4" xfId="17634"/>
    <cellStyle name="Note 2 6 3 2 2 4 2" xfId="45648"/>
    <cellStyle name="Note 2 6 3 2 2 5" xfId="31644"/>
    <cellStyle name="Note 2 6 3 2 3" xfId="5375"/>
    <cellStyle name="Note 2 6 3 2 3 2" xfId="12382"/>
    <cellStyle name="Note 2 6 3 2 3 2 2" xfId="26386"/>
    <cellStyle name="Note 2 6 3 2 3 2 2 2" xfId="54400"/>
    <cellStyle name="Note 2 6 3 2 3 2 3" xfId="40396"/>
    <cellStyle name="Note 2 6 3 2 3 3" xfId="19383"/>
    <cellStyle name="Note 2 6 3 2 3 3 2" xfId="47397"/>
    <cellStyle name="Note 2 6 3 2 3 4" xfId="33393"/>
    <cellStyle name="Note 2 6 3 2 4" xfId="8881"/>
    <cellStyle name="Note 2 6 3 2 4 2" xfId="22885"/>
    <cellStyle name="Note 2 6 3 2 4 2 2" xfId="50899"/>
    <cellStyle name="Note 2 6 3 2 4 3" xfId="36895"/>
    <cellStyle name="Note 2 6 3 2 5" xfId="15882"/>
    <cellStyle name="Note 2 6 3 2 5 2" xfId="43896"/>
    <cellStyle name="Note 2 6 3 2 6" xfId="29892"/>
    <cellStyle name="Note 2 6 3 3" xfId="2748"/>
    <cellStyle name="Note 2 6 3 3 2" xfId="6252"/>
    <cellStyle name="Note 2 6 3 3 2 2" xfId="13259"/>
    <cellStyle name="Note 2 6 3 3 2 2 2" xfId="27263"/>
    <cellStyle name="Note 2 6 3 3 2 2 2 2" xfId="55277"/>
    <cellStyle name="Note 2 6 3 3 2 2 3" xfId="41273"/>
    <cellStyle name="Note 2 6 3 3 2 3" xfId="20260"/>
    <cellStyle name="Note 2 6 3 3 2 3 2" xfId="48274"/>
    <cellStyle name="Note 2 6 3 3 2 4" xfId="34270"/>
    <cellStyle name="Note 2 6 3 3 3" xfId="9758"/>
    <cellStyle name="Note 2 6 3 3 3 2" xfId="23762"/>
    <cellStyle name="Note 2 6 3 3 3 2 2" xfId="51776"/>
    <cellStyle name="Note 2 6 3 3 3 3" xfId="37772"/>
    <cellStyle name="Note 2 6 3 3 4" xfId="16759"/>
    <cellStyle name="Note 2 6 3 3 4 2" xfId="44773"/>
    <cellStyle name="Note 2 6 3 3 5" xfId="30769"/>
    <cellStyle name="Note 2 6 3 4" xfId="4500"/>
    <cellStyle name="Note 2 6 3 4 2" xfId="11507"/>
    <cellStyle name="Note 2 6 3 4 2 2" xfId="25511"/>
    <cellStyle name="Note 2 6 3 4 2 2 2" xfId="53525"/>
    <cellStyle name="Note 2 6 3 4 2 3" xfId="39521"/>
    <cellStyle name="Note 2 6 3 4 3" xfId="18508"/>
    <cellStyle name="Note 2 6 3 4 3 2" xfId="46522"/>
    <cellStyle name="Note 2 6 3 4 4" xfId="32518"/>
    <cellStyle name="Note 2 6 3 5" xfId="8006"/>
    <cellStyle name="Note 2 6 3 5 2" xfId="22010"/>
    <cellStyle name="Note 2 6 3 5 2 2" xfId="50024"/>
    <cellStyle name="Note 2 6 3 5 3" xfId="36020"/>
    <cellStyle name="Note 2 6 3 6" xfId="15007"/>
    <cellStyle name="Note 2 6 3 6 2" xfId="43021"/>
    <cellStyle name="Note 2 6 3 7" xfId="29017"/>
    <cellStyle name="Note 2 6 4" xfId="1273"/>
    <cellStyle name="Note 2 6 4 2" xfId="3041"/>
    <cellStyle name="Note 2 6 4 2 2" xfId="6545"/>
    <cellStyle name="Note 2 6 4 2 2 2" xfId="13552"/>
    <cellStyle name="Note 2 6 4 2 2 2 2" xfId="27556"/>
    <cellStyle name="Note 2 6 4 2 2 2 2 2" xfId="55570"/>
    <cellStyle name="Note 2 6 4 2 2 2 3" xfId="41566"/>
    <cellStyle name="Note 2 6 4 2 2 3" xfId="20553"/>
    <cellStyle name="Note 2 6 4 2 2 3 2" xfId="48567"/>
    <cellStyle name="Note 2 6 4 2 2 4" xfId="34563"/>
    <cellStyle name="Note 2 6 4 2 3" xfId="10051"/>
    <cellStyle name="Note 2 6 4 2 3 2" xfId="24055"/>
    <cellStyle name="Note 2 6 4 2 3 2 2" xfId="52069"/>
    <cellStyle name="Note 2 6 4 2 3 3" xfId="38065"/>
    <cellStyle name="Note 2 6 4 2 4" xfId="17052"/>
    <cellStyle name="Note 2 6 4 2 4 2" xfId="45066"/>
    <cellStyle name="Note 2 6 4 2 5" xfId="31062"/>
    <cellStyle name="Note 2 6 4 3" xfId="4793"/>
    <cellStyle name="Note 2 6 4 3 2" xfId="11800"/>
    <cellStyle name="Note 2 6 4 3 2 2" xfId="25804"/>
    <cellStyle name="Note 2 6 4 3 2 2 2" xfId="53818"/>
    <cellStyle name="Note 2 6 4 3 2 3" xfId="39814"/>
    <cellStyle name="Note 2 6 4 3 3" xfId="18801"/>
    <cellStyle name="Note 2 6 4 3 3 2" xfId="46815"/>
    <cellStyle name="Note 2 6 4 3 4" xfId="32811"/>
    <cellStyle name="Note 2 6 4 4" xfId="8299"/>
    <cellStyle name="Note 2 6 4 4 2" xfId="22303"/>
    <cellStyle name="Note 2 6 4 4 2 2" xfId="50317"/>
    <cellStyle name="Note 2 6 4 4 3" xfId="36313"/>
    <cellStyle name="Note 2 6 4 5" xfId="15300"/>
    <cellStyle name="Note 2 6 4 5 2" xfId="43314"/>
    <cellStyle name="Note 2 6 4 6" xfId="29310"/>
    <cellStyle name="Note 2 6 5" xfId="2166"/>
    <cellStyle name="Note 2 6 5 2" xfId="5670"/>
    <cellStyle name="Note 2 6 5 2 2" xfId="12677"/>
    <cellStyle name="Note 2 6 5 2 2 2" xfId="26681"/>
    <cellStyle name="Note 2 6 5 2 2 2 2" xfId="54695"/>
    <cellStyle name="Note 2 6 5 2 2 3" xfId="40691"/>
    <cellStyle name="Note 2 6 5 2 3" xfId="19678"/>
    <cellStyle name="Note 2 6 5 2 3 2" xfId="47692"/>
    <cellStyle name="Note 2 6 5 2 4" xfId="33688"/>
    <cellStyle name="Note 2 6 5 3" xfId="9176"/>
    <cellStyle name="Note 2 6 5 3 2" xfId="23180"/>
    <cellStyle name="Note 2 6 5 3 2 2" xfId="51194"/>
    <cellStyle name="Note 2 6 5 3 3" xfId="37190"/>
    <cellStyle name="Note 2 6 5 4" xfId="16177"/>
    <cellStyle name="Note 2 6 5 4 2" xfId="44191"/>
    <cellStyle name="Note 2 6 5 5" xfId="30187"/>
    <cellStyle name="Note 2 6 6" xfId="3918"/>
    <cellStyle name="Note 2 6 6 2" xfId="10925"/>
    <cellStyle name="Note 2 6 6 2 2" xfId="24929"/>
    <cellStyle name="Note 2 6 6 2 2 2" xfId="52943"/>
    <cellStyle name="Note 2 6 6 2 3" xfId="38939"/>
    <cellStyle name="Note 2 6 6 3" xfId="17926"/>
    <cellStyle name="Note 2 6 6 3 2" xfId="45940"/>
    <cellStyle name="Note 2 6 6 4" xfId="31936"/>
    <cellStyle name="Note 2 6 7" xfId="7424"/>
    <cellStyle name="Note 2 6 7 2" xfId="21428"/>
    <cellStyle name="Note 2 6 7 2 2" xfId="49442"/>
    <cellStyle name="Note 2 6 7 3" xfId="35438"/>
    <cellStyle name="Note 2 6 8" xfId="14425"/>
    <cellStyle name="Note 2 6 8 2" xfId="42439"/>
    <cellStyle name="Note 2 6 9" xfId="28435"/>
    <cellStyle name="Note 2 7" xfId="492"/>
    <cellStyle name="Note 2 7 2" xfId="1370"/>
    <cellStyle name="Note 2 7 2 2" xfId="3138"/>
    <cellStyle name="Note 2 7 2 2 2" xfId="6642"/>
    <cellStyle name="Note 2 7 2 2 2 2" xfId="13649"/>
    <cellStyle name="Note 2 7 2 2 2 2 2" xfId="27653"/>
    <cellStyle name="Note 2 7 2 2 2 2 2 2" xfId="55667"/>
    <cellStyle name="Note 2 7 2 2 2 2 3" xfId="41663"/>
    <cellStyle name="Note 2 7 2 2 2 3" xfId="20650"/>
    <cellStyle name="Note 2 7 2 2 2 3 2" xfId="48664"/>
    <cellStyle name="Note 2 7 2 2 2 4" xfId="34660"/>
    <cellStyle name="Note 2 7 2 2 3" xfId="10148"/>
    <cellStyle name="Note 2 7 2 2 3 2" xfId="24152"/>
    <cellStyle name="Note 2 7 2 2 3 2 2" xfId="52166"/>
    <cellStyle name="Note 2 7 2 2 3 3" xfId="38162"/>
    <cellStyle name="Note 2 7 2 2 4" xfId="17149"/>
    <cellStyle name="Note 2 7 2 2 4 2" xfId="45163"/>
    <cellStyle name="Note 2 7 2 2 5" xfId="31159"/>
    <cellStyle name="Note 2 7 2 3" xfId="4890"/>
    <cellStyle name="Note 2 7 2 3 2" xfId="11897"/>
    <cellStyle name="Note 2 7 2 3 2 2" xfId="25901"/>
    <cellStyle name="Note 2 7 2 3 2 2 2" xfId="53915"/>
    <cellStyle name="Note 2 7 2 3 2 3" xfId="39911"/>
    <cellStyle name="Note 2 7 2 3 3" xfId="18898"/>
    <cellStyle name="Note 2 7 2 3 3 2" xfId="46912"/>
    <cellStyle name="Note 2 7 2 3 4" xfId="32908"/>
    <cellStyle name="Note 2 7 2 4" xfId="8396"/>
    <cellStyle name="Note 2 7 2 4 2" xfId="22400"/>
    <cellStyle name="Note 2 7 2 4 2 2" xfId="50414"/>
    <cellStyle name="Note 2 7 2 4 3" xfId="36410"/>
    <cellStyle name="Note 2 7 2 5" xfId="15397"/>
    <cellStyle name="Note 2 7 2 5 2" xfId="43411"/>
    <cellStyle name="Note 2 7 2 6" xfId="29407"/>
    <cellStyle name="Note 2 7 3" xfId="2263"/>
    <cellStyle name="Note 2 7 3 2" xfId="5767"/>
    <cellStyle name="Note 2 7 3 2 2" xfId="12774"/>
    <cellStyle name="Note 2 7 3 2 2 2" xfId="26778"/>
    <cellStyle name="Note 2 7 3 2 2 2 2" xfId="54792"/>
    <cellStyle name="Note 2 7 3 2 2 3" xfId="40788"/>
    <cellStyle name="Note 2 7 3 2 3" xfId="19775"/>
    <cellStyle name="Note 2 7 3 2 3 2" xfId="47789"/>
    <cellStyle name="Note 2 7 3 2 4" xfId="33785"/>
    <cellStyle name="Note 2 7 3 3" xfId="9273"/>
    <cellStyle name="Note 2 7 3 3 2" xfId="23277"/>
    <cellStyle name="Note 2 7 3 3 2 2" xfId="51291"/>
    <cellStyle name="Note 2 7 3 3 3" xfId="37287"/>
    <cellStyle name="Note 2 7 3 4" xfId="16274"/>
    <cellStyle name="Note 2 7 3 4 2" xfId="44288"/>
    <cellStyle name="Note 2 7 3 5" xfId="30284"/>
    <cellStyle name="Note 2 7 4" xfId="4015"/>
    <cellStyle name="Note 2 7 4 2" xfId="11022"/>
    <cellStyle name="Note 2 7 4 2 2" xfId="25026"/>
    <cellStyle name="Note 2 7 4 2 2 2" xfId="53040"/>
    <cellStyle name="Note 2 7 4 2 3" xfId="39036"/>
    <cellStyle name="Note 2 7 4 3" xfId="18023"/>
    <cellStyle name="Note 2 7 4 3 2" xfId="46037"/>
    <cellStyle name="Note 2 7 4 4" xfId="32033"/>
    <cellStyle name="Note 2 7 5" xfId="7521"/>
    <cellStyle name="Note 2 7 5 2" xfId="21525"/>
    <cellStyle name="Note 2 7 5 2 2" xfId="49539"/>
    <cellStyle name="Note 2 7 5 3" xfId="35535"/>
    <cellStyle name="Note 2 7 6" xfId="14522"/>
    <cellStyle name="Note 2 7 6 2" xfId="42536"/>
    <cellStyle name="Note 2 7 7" xfId="28532"/>
    <cellStyle name="Note 2 8" xfId="783"/>
    <cellStyle name="Note 2 8 2" xfId="1661"/>
    <cellStyle name="Note 2 8 2 2" xfId="3429"/>
    <cellStyle name="Note 2 8 2 2 2" xfId="6933"/>
    <cellStyle name="Note 2 8 2 2 2 2" xfId="13940"/>
    <cellStyle name="Note 2 8 2 2 2 2 2" xfId="27944"/>
    <cellStyle name="Note 2 8 2 2 2 2 2 2" xfId="55958"/>
    <cellStyle name="Note 2 8 2 2 2 2 3" xfId="41954"/>
    <cellStyle name="Note 2 8 2 2 2 3" xfId="20941"/>
    <cellStyle name="Note 2 8 2 2 2 3 2" xfId="48955"/>
    <cellStyle name="Note 2 8 2 2 2 4" xfId="34951"/>
    <cellStyle name="Note 2 8 2 2 3" xfId="10439"/>
    <cellStyle name="Note 2 8 2 2 3 2" xfId="24443"/>
    <cellStyle name="Note 2 8 2 2 3 2 2" xfId="52457"/>
    <cellStyle name="Note 2 8 2 2 3 3" xfId="38453"/>
    <cellStyle name="Note 2 8 2 2 4" xfId="17440"/>
    <cellStyle name="Note 2 8 2 2 4 2" xfId="45454"/>
    <cellStyle name="Note 2 8 2 2 5" xfId="31450"/>
    <cellStyle name="Note 2 8 2 3" xfId="5181"/>
    <cellStyle name="Note 2 8 2 3 2" xfId="12188"/>
    <cellStyle name="Note 2 8 2 3 2 2" xfId="26192"/>
    <cellStyle name="Note 2 8 2 3 2 2 2" xfId="54206"/>
    <cellStyle name="Note 2 8 2 3 2 3" xfId="40202"/>
    <cellStyle name="Note 2 8 2 3 3" xfId="19189"/>
    <cellStyle name="Note 2 8 2 3 3 2" xfId="47203"/>
    <cellStyle name="Note 2 8 2 3 4" xfId="33199"/>
    <cellStyle name="Note 2 8 2 4" xfId="8687"/>
    <cellStyle name="Note 2 8 2 4 2" xfId="22691"/>
    <cellStyle name="Note 2 8 2 4 2 2" xfId="50705"/>
    <cellStyle name="Note 2 8 2 4 3" xfId="36701"/>
    <cellStyle name="Note 2 8 2 5" xfId="15688"/>
    <cellStyle name="Note 2 8 2 5 2" xfId="43702"/>
    <cellStyle name="Note 2 8 2 6" xfId="29698"/>
    <cellStyle name="Note 2 8 3" xfId="2554"/>
    <cellStyle name="Note 2 8 3 2" xfId="6058"/>
    <cellStyle name="Note 2 8 3 2 2" xfId="13065"/>
    <cellStyle name="Note 2 8 3 2 2 2" xfId="27069"/>
    <cellStyle name="Note 2 8 3 2 2 2 2" xfId="55083"/>
    <cellStyle name="Note 2 8 3 2 2 3" xfId="41079"/>
    <cellStyle name="Note 2 8 3 2 3" xfId="20066"/>
    <cellStyle name="Note 2 8 3 2 3 2" xfId="48080"/>
    <cellStyle name="Note 2 8 3 2 4" xfId="34076"/>
    <cellStyle name="Note 2 8 3 3" xfId="9564"/>
    <cellStyle name="Note 2 8 3 3 2" xfId="23568"/>
    <cellStyle name="Note 2 8 3 3 2 2" xfId="51582"/>
    <cellStyle name="Note 2 8 3 3 3" xfId="37578"/>
    <cellStyle name="Note 2 8 3 4" xfId="16565"/>
    <cellStyle name="Note 2 8 3 4 2" xfId="44579"/>
    <cellStyle name="Note 2 8 3 5" xfId="30575"/>
    <cellStyle name="Note 2 8 4" xfId="4306"/>
    <cellStyle name="Note 2 8 4 2" xfId="11313"/>
    <cellStyle name="Note 2 8 4 2 2" xfId="25317"/>
    <cellStyle name="Note 2 8 4 2 2 2" xfId="53331"/>
    <cellStyle name="Note 2 8 4 2 3" xfId="39327"/>
    <cellStyle name="Note 2 8 4 3" xfId="18314"/>
    <cellStyle name="Note 2 8 4 3 2" xfId="46328"/>
    <cellStyle name="Note 2 8 4 4" xfId="32324"/>
    <cellStyle name="Note 2 8 5" xfId="7812"/>
    <cellStyle name="Note 2 8 5 2" xfId="21816"/>
    <cellStyle name="Note 2 8 5 2 2" xfId="49830"/>
    <cellStyle name="Note 2 8 5 3" xfId="35826"/>
    <cellStyle name="Note 2 8 6" xfId="14813"/>
    <cellStyle name="Note 2 8 6 2" xfId="42827"/>
    <cellStyle name="Note 2 8 7" xfId="28823"/>
    <cellStyle name="Note 2 9" xfId="1079"/>
    <cellStyle name="Note 2 9 2" xfId="2847"/>
    <cellStyle name="Note 2 9 2 2" xfId="6351"/>
    <cellStyle name="Note 2 9 2 2 2" xfId="13358"/>
    <cellStyle name="Note 2 9 2 2 2 2" xfId="27362"/>
    <cellStyle name="Note 2 9 2 2 2 2 2" xfId="55376"/>
    <cellStyle name="Note 2 9 2 2 2 3" xfId="41372"/>
    <cellStyle name="Note 2 9 2 2 3" xfId="20359"/>
    <cellStyle name="Note 2 9 2 2 3 2" xfId="48373"/>
    <cellStyle name="Note 2 9 2 2 4" xfId="34369"/>
    <cellStyle name="Note 2 9 2 3" xfId="9857"/>
    <cellStyle name="Note 2 9 2 3 2" xfId="23861"/>
    <cellStyle name="Note 2 9 2 3 2 2" xfId="51875"/>
    <cellStyle name="Note 2 9 2 3 3" xfId="37871"/>
    <cellStyle name="Note 2 9 2 4" xfId="16858"/>
    <cellStyle name="Note 2 9 2 4 2" xfId="44872"/>
    <cellStyle name="Note 2 9 2 5" xfId="30868"/>
    <cellStyle name="Note 2 9 3" xfId="4599"/>
    <cellStyle name="Note 2 9 3 2" xfId="11606"/>
    <cellStyle name="Note 2 9 3 2 2" xfId="25610"/>
    <cellStyle name="Note 2 9 3 2 2 2" xfId="53624"/>
    <cellStyle name="Note 2 9 3 2 3" xfId="39620"/>
    <cellStyle name="Note 2 9 3 3" xfId="18607"/>
    <cellStyle name="Note 2 9 3 3 2" xfId="46621"/>
    <cellStyle name="Note 2 9 3 4" xfId="32617"/>
    <cellStyle name="Note 2 9 4" xfId="8105"/>
    <cellStyle name="Note 2 9 4 2" xfId="22109"/>
    <cellStyle name="Note 2 9 4 2 2" xfId="50123"/>
    <cellStyle name="Note 2 9 4 3" xfId="36119"/>
    <cellStyle name="Note 2 9 5" xfId="15106"/>
    <cellStyle name="Note 2 9 5 2" xfId="43120"/>
    <cellStyle name="Note 2 9 6" xfId="29116"/>
    <cellStyle name="Note 3" xfId="56257"/>
    <cellStyle name="Note 3 2" xfId="56354"/>
    <cellStyle name="Note 4" xfId="56306"/>
    <cellStyle name="Output" xfId="56403" builtinId="21" customBuiltin="1"/>
    <cellStyle name="Output 2" xfId="261"/>
    <cellStyle name="Output 2 2" xfId="56266"/>
    <cellStyle name="Output 3" xfId="56349"/>
    <cellStyle name="Output 4" xfId="59"/>
    <cellStyle name="Percent 10" xfId="56252"/>
    <cellStyle name="Percent 11" xfId="56254"/>
    <cellStyle name="Percent 12" xfId="56319"/>
    <cellStyle name="Percent 13" xfId="49"/>
    <cellStyle name="Percent 2" xfId="137"/>
    <cellStyle name="Percent 2 2" xfId="56299"/>
    <cellStyle name="Percent 2 2 2" xfId="56383"/>
    <cellStyle name="Percent 2 3" xfId="56339"/>
    <cellStyle name="Percent 3" xfId="215"/>
    <cellStyle name="Percent 4" xfId="218"/>
    <cellStyle name="Percent 4 2" xfId="56336"/>
    <cellStyle name="Percent 5" xfId="1075"/>
    <cellStyle name="Percent 5 2" xfId="56381"/>
    <cellStyle name="Percent 6" xfId="1972"/>
    <cellStyle name="Percent 6 2" xfId="56390"/>
    <cellStyle name="Percent 7" xfId="3720"/>
    <cellStyle name="Percent 8" xfId="7226"/>
    <cellStyle name="Percent 9" xfId="28221"/>
    <cellStyle name="Title" xfId="2" builtinId="15" customBuiltin="1"/>
    <cellStyle name="Title 2" xfId="56435"/>
    <cellStyle name="Total" xfId="56410" builtinId="25" customBuiltin="1"/>
    <cellStyle name="Total 2" xfId="280"/>
    <cellStyle name="Total 2 2" xfId="56272"/>
    <cellStyle name="Total 3" xfId="56356"/>
    <cellStyle name="Total 4" xfId="65"/>
    <cellStyle name="Warning Text" xfId="56407" builtinId="11" customBuiltin="1"/>
    <cellStyle name="Warning Text 2" xfId="273"/>
    <cellStyle name="Warning Text 2 2" xfId="56270"/>
    <cellStyle name="Warning Text 3" xfId="56353"/>
    <cellStyle name="Warning Text 4" xfId="63"/>
  </cellStyles>
  <dxfs count="2">
    <dxf>
      <font>
        <b/>
        <i val="0"/>
        <color rgb="FFFF0000"/>
      </font>
    </dxf>
    <dxf>
      <font>
        <b/>
        <i val="0"/>
        <color rgb="FFFF0000"/>
      </font>
    </dxf>
  </dxfs>
  <tableStyles count="0" defaultTableStyle="TableStyleMedium2" defaultPivotStyle="PivotStyleLight16"/>
  <colors>
    <mruColors>
      <color rgb="FF00ADEE"/>
      <color rgb="FFEB008B"/>
      <color rgb="FF929497"/>
      <color rgb="FFC3D941"/>
      <color rgb="FF4040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'Tx-Dx connection points'!$C$4</c:f>
          <c:strCache>
            <c:ptCount val="1"/>
            <c:pt idx="0">
              <c:v>Electrona</c:v>
            </c:pt>
          </c:strCache>
        </c:strRef>
      </c:tx>
      <c:layout/>
      <c:overlay val="0"/>
    </c:title>
    <c:autoTitleDeleted val="0"/>
    <c:plotArea>
      <c:layout/>
      <c:lineChart>
        <c:grouping val="standard"/>
        <c:varyColors val="0"/>
        <c:ser>
          <c:idx val="0"/>
          <c:order val="0"/>
          <c:tx>
            <c:strRef>
              <c:f>'Tx-Dx connection points'!$C$4</c:f>
              <c:strCache>
                <c:ptCount val="1"/>
                <c:pt idx="0">
                  <c:v>Electrona</c:v>
                </c:pt>
              </c:strCache>
            </c:strRef>
          </c:tx>
          <c:marker>
            <c:symbol val="none"/>
          </c:marker>
          <c:cat>
            <c:strRef>
              <c:f>'Tx-Dx connection points'!$F$8:$Q$8</c:f>
              <c:strCache>
                <c:ptCount val="12"/>
                <c:pt idx="0">
                  <c:v>2021 (Actual)</c:v>
                </c:pt>
                <c:pt idx="1">
                  <c:v>2022 (Actuals)</c:v>
                </c:pt>
                <c:pt idx="2">
                  <c:v>2023</c:v>
                </c:pt>
                <c:pt idx="3">
                  <c:v>2024</c:v>
                </c:pt>
                <c:pt idx="4">
                  <c:v>2025</c:v>
                </c:pt>
                <c:pt idx="5">
                  <c:v>2026</c:v>
                </c:pt>
                <c:pt idx="6">
                  <c:v>2027</c:v>
                </c:pt>
                <c:pt idx="7">
                  <c:v>2028</c:v>
                </c:pt>
                <c:pt idx="8">
                  <c:v>2029</c:v>
                </c:pt>
                <c:pt idx="9">
                  <c:v>2030</c:v>
                </c:pt>
                <c:pt idx="10">
                  <c:v>2031</c:v>
                </c:pt>
                <c:pt idx="11">
                  <c:v>2032</c:v>
                </c:pt>
              </c:strCache>
            </c:strRef>
          </c:cat>
          <c:val>
            <c:numRef>
              <c:f>'Tx-Dx connection points'!$F$14:$Q$14</c:f>
              <c:numCache>
                <c:formatCode>0.0</c:formatCode>
                <c:ptCount val="12"/>
                <c:pt idx="0">
                  <c:v>16.087446612851689</c:v>
                </c:pt>
                <c:pt idx="1">
                  <c:v>16.265317487518168</c:v>
                </c:pt>
                <c:pt idx="2">
                  <c:v>16.205021623392867</c:v>
                </c:pt>
                <c:pt idx="3">
                  <c:v>15.912179454626928</c:v>
                </c:pt>
                <c:pt idx="4">
                  <c:v>15.710139813672697</c:v>
                </c:pt>
                <c:pt idx="5">
                  <c:v>15.622035215399505</c:v>
                </c:pt>
                <c:pt idx="6">
                  <c:v>15.774321013429224</c:v>
                </c:pt>
                <c:pt idx="7">
                  <c:v>15.891019912472984</c:v>
                </c:pt>
                <c:pt idx="8">
                  <c:v>16.074426362175579</c:v>
                </c:pt>
                <c:pt idx="9">
                  <c:v>16.270602226730965</c:v>
                </c:pt>
                <c:pt idx="10">
                  <c:v>16.705852746059723</c:v>
                </c:pt>
                <c:pt idx="11">
                  <c:v>17.003044918005088</c:v>
                </c:pt>
              </c:numCache>
            </c:numRef>
          </c:val>
          <c:smooth val="0"/>
          <c:extLst>
            <c:ext xmlns:c16="http://schemas.microsoft.com/office/drawing/2014/chart" uri="{C3380CC4-5D6E-409C-BE32-E72D297353CC}">
              <c16:uniqueId val="{00000000-EDB3-4EDC-84C6-47C8E2E7D656}"/>
            </c:ext>
          </c:extLst>
        </c:ser>
        <c:ser>
          <c:idx val="1"/>
          <c:order val="1"/>
          <c:tx>
            <c:strRef>
              <c:f>'Tx-Dx connection points'!$C$11</c:f>
              <c:strCache>
                <c:ptCount val="1"/>
                <c:pt idx="0">
                  <c:v>Firm delivery</c:v>
                </c:pt>
              </c:strCache>
            </c:strRef>
          </c:tx>
          <c:marker>
            <c:symbol val="none"/>
          </c:marker>
          <c:cat>
            <c:strRef>
              <c:f>'Tx-Dx connection points'!$F$8:$Q$8</c:f>
              <c:strCache>
                <c:ptCount val="12"/>
                <c:pt idx="0">
                  <c:v>2021 (Actual)</c:v>
                </c:pt>
                <c:pt idx="1">
                  <c:v>2022 (Actuals)</c:v>
                </c:pt>
                <c:pt idx="2">
                  <c:v>2023</c:v>
                </c:pt>
                <c:pt idx="3">
                  <c:v>2024</c:v>
                </c:pt>
                <c:pt idx="4">
                  <c:v>2025</c:v>
                </c:pt>
                <c:pt idx="5">
                  <c:v>2026</c:v>
                </c:pt>
                <c:pt idx="6">
                  <c:v>2027</c:v>
                </c:pt>
                <c:pt idx="7">
                  <c:v>2028</c:v>
                </c:pt>
                <c:pt idx="8">
                  <c:v>2029</c:v>
                </c:pt>
                <c:pt idx="9">
                  <c:v>2030</c:v>
                </c:pt>
                <c:pt idx="10">
                  <c:v>2031</c:v>
                </c:pt>
                <c:pt idx="11">
                  <c:v>2032</c:v>
                </c:pt>
              </c:strCache>
            </c:strRef>
          </c:cat>
          <c:val>
            <c:numRef>
              <c:f>'Tx-Dx connection points'!$F$11:$Q$11</c:f>
              <c:numCache>
                <c:formatCode>General</c:formatCode>
                <c:ptCount val="12"/>
                <c:pt idx="0">
                  <c:v>25</c:v>
                </c:pt>
                <c:pt idx="1">
                  <c:v>25</c:v>
                </c:pt>
                <c:pt idx="2">
                  <c:v>25</c:v>
                </c:pt>
                <c:pt idx="3">
                  <c:v>25</c:v>
                </c:pt>
                <c:pt idx="4">
                  <c:v>25</c:v>
                </c:pt>
                <c:pt idx="5">
                  <c:v>25</c:v>
                </c:pt>
                <c:pt idx="6">
                  <c:v>25</c:v>
                </c:pt>
                <c:pt idx="7">
                  <c:v>25</c:v>
                </c:pt>
                <c:pt idx="8">
                  <c:v>25</c:v>
                </c:pt>
                <c:pt idx="9">
                  <c:v>25</c:v>
                </c:pt>
                <c:pt idx="10">
                  <c:v>25</c:v>
                </c:pt>
                <c:pt idx="11">
                  <c:v>25</c:v>
                </c:pt>
              </c:numCache>
            </c:numRef>
          </c:val>
          <c:smooth val="0"/>
          <c:extLst>
            <c:ext xmlns:c16="http://schemas.microsoft.com/office/drawing/2014/chart" uri="{C3380CC4-5D6E-409C-BE32-E72D297353CC}">
              <c16:uniqueId val="{00000001-EDB3-4EDC-84C6-47C8E2E7D656}"/>
            </c:ext>
          </c:extLst>
        </c:ser>
        <c:ser>
          <c:idx val="2"/>
          <c:order val="2"/>
          <c:tx>
            <c:strRef>
              <c:f>'Tx-Dx connection points'!$C$12</c:f>
              <c:strCache>
                <c:ptCount val="1"/>
                <c:pt idx="0">
                  <c:v>Short-term firm delivery</c:v>
                </c:pt>
              </c:strCache>
            </c:strRef>
          </c:tx>
          <c:marker>
            <c:symbol val="none"/>
          </c:marker>
          <c:cat>
            <c:strRef>
              <c:f>'Tx-Dx connection points'!$F$8:$Q$8</c:f>
              <c:strCache>
                <c:ptCount val="12"/>
                <c:pt idx="0">
                  <c:v>2021 (Actual)</c:v>
                </c:pt>
                <c:pt idx="1">
                  <c:v>2022 (Actuals)</c:v>
                </c:pt>
                <c:pt idx="2">
                  <c:v>2023</c:v>
                </c:pt>
                <c:pt idx="3">
                  <c:v>2024</c:v>
                </c:pt>
                <c:pt idx="4">
                  <c:v>2025</c:v>
                </c:pt>
                <c:pt idx="5">
                  <c:v>2026</c:v>
                </c:pt>
                <c:pt idx="6">
                  <c:v>2027</c:v>
                </c:pt>
                <c:pt idx="7">
                  <c:v>2028</c:v>
                </c:pt>
                <c:pt idx="8">
                  <c:v>2029</c:v>
                </c:pt>
                <c:pt idx="9">
                  <c:v>2030</c:v>
                </c:pt>
                <c:pt idx="10">
                  <c:v>2031</c:v>
                </c:pt>
                <c:pt idx="11">
                  <c:v>2032</c:v>
                </c:pt>
              </c:strCache>
            </c:strRef>
          </c:cat>
          <c:val>
            <c:numRef>
              <c:f>'Tx-Dx connection points'!$F$12:$Q$12</c:f>
              <c:numCache>
                <c:formatCode>General</c:formatCode>
                <c:ptCount val="12"/>
                <c:pt idx="0">
                  <c:v>30</c:v>
                </c:pt>
                <c:pt idx="1">
                  <c:v>30</c:v>
                </c:pt>
                <c:pt idx="2">
                  <c:v>30</c:v>
                </c:pt>
                <c:pt idx="3">
                  <c:v>30</c:v>
                </c:pt>
                <c:pt idx="4">
                  <c:v>30</c:v>
                </c:pt>
                <c:pt idx="5">
                  <c:v>30</c:v>
                </c:pt>
                <c:pt idx="6">
                  <c:v>30</c:v>
                </c:pt>
                <c:pt idx="7">
                  <c:v>30</c:v>
                </c:pt>
                <c:pt idx="8">
                  <c:v>30</c:v>
                </c:pt>
                <c:pt idx="9">
                  <c:v>30</c:v>
                </c:pt>
                <c:pt idx="10">
                  <c:v>30</c:v>
                </c:pt>
                <c:pt idx="11">
                  <c:v>30</c:v>
                </c:pt>
              </c:numCache>
            </c:numRef>
          </c:val>
          <c:smooth val="0"/>
          <c:extLst>
            <c:ext xmlns:c16="http://schemas.microsoft.com/office/drawing/2014/chart" uri="{C3380CC4-5D6E-409C-BE32-E72D297353CC}">
              <c16:uniqueId val="{00000002-EDB3-4EDC-84C6-47C8E2E7D656}"/>
            </c:ext>
          </c:extLst>
        </c:ser>
        <c:dLbls>
          <c:showLegendKey val="0"/>
          <c:showVal val="0"/>
          <c:showCatName val="0"/>
          <c:showSerName val="0"/>
          <c:showPercent val="0"/>
          <c:showBubbleSize val="0"/>
        </c:dLbls>
        <c:smooth val="0"/>
        <c:axId val="168272256"/>
        <c:axId val="168274176"/>
      </c:lineChart>
      <c:catAx>
        <c:axId val="168272256"/>
        <c:scaling>
          <c:orientation val="minMax"/>
        </c:scaling>
        <c:delete val="0"/>
        <c:axPos val="b"/>
        <c:title>
          <c:tx>
            <c:rich>
              <a:bodyPr/>
              <a:lstStyle/>
              <a:p>
                <a:pPr>
                  <a:defRPr/>
                </a:pPr>
                <a:r>
                  <a:rPr lang="en-US"/>
                  <a:t>Year</a:t>
                </a:r>
              </a:p>
            </c:rich>
          </c:tx>
          <c:layout/>
          <c:overlay val="0"/>
        </c:title>
        <c:numFmt formatCode="General" sourceLinked="1"/>
        <c:majorTickMark val="out"/>
        <c:minorTickMark val="none"/>
        <c:tickLblPos val="nextTo"/>
        <c:crossAx val="168274176"/>
        <c:crosses val="autoZero"/>
        <c:auto val="1"/>
        <c:lblAlgn val="ctr"/>
        <c:lblOffset val="100"/>
        <c:tickMarkSkip val="1"/>
        <c:noMultiLvlLbl val="1"/>
      </c:catAx>
      <c:valAx>
        <c:axId val="168274176"/>
        <c:scaling>
          <c:orientation val="minMax"/>
        </c:scaling>
        <c:delete val="0"/>
        <c:axPos val="l"/>
        <c:majorGridlines/>
        <c:title>
          <c:tx>
            <c:rich>
              <a:bodyPr rot="0" vert="horz"/>
              <a:lstStyle/>
              <a:p>
                <a:pPr>
                  <a:defRPr/>
                </a:pPr>
                <a:r>
                  <a:rPr lang="en-AU"/>
                  <a:t>MVA</a:t>
                </a:r>
              </a:p>
            </c:rich>
          </c:tx>
          <c:layout/>
          <c:overlay val="0"/>
        </c:title>
        <c:numFmt formatCode="0.0" sourceLinked="1"/>
        <c:majorTickMark val="out"/>
        <c:minorTickMark val="none"/>
        <c:tickLblPos val="nextTo"/>
        <c:crossAx val="168272256"/>
        <c:crosses val="autoZero"/>
        <c:crossBetween val="between"/>
      </c:valAx>
      <c:spPr>
        <a:solidFill>
          <a:schemeClr val="tx1">
            <a:lumMod val="75000"/>
            <a:lumOff val="25000"/>
          </a:schemeClr>
        </a:solidFill>
      </c:spPr>
    </c:plotArea>
    <c:legend>
      <c:legendPos val="r"/>
      <c:layout/>
      <c:overlay val="0"/>
    </c:legend>
    <c:plotVisOnly val="1"/>
    <c:dispBlanksAs val="gap"/>
    <c:showDLblsOverMax val="0"/>
  </c:chart>
  <c:spPr>
    <a:solidFill>
      <a:schemeClr val="tx1">
        <a:lumMod val="75000"/>
        <a:lumOff val="25000"/>
      </a:schemeClr>
    </a:solidFill>
  </c:spPr>
  <c:txPr>
    <a:bodyPr/>
    <a:lstStyle/>
    <a:p>
      <a:pPr>
        <a:defRPr baseline="0">
          <a:solidFill>
            <a:schemeClr val="bg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'Zone subs &amp; sub-trans lines'!$C$4</c:f>
          <c:strCache>
            <c:ptCount val="1"/>
            <c:pt idx="0">
              <c:v>Howrah</c:v>
            </c:pt>
          </c:strCache>
        </c:strRef>
      </c:tx>
      <c:overlay val="0"/>
    </c:title>
    <c:autoTitleDeleted val="0"/>
    <c:plotArea>
      <c:layout/>
      <c:lineChart>
        <c:grouping val="standard"/>
        <c:varyColors val="0"/>
        <c:ser>
          <c:idx val="0"/>
          <c:order val="0"/>
          <c:tx>
            <c:strRef>
              <c:f>'Zone subs &amp; sub-trans lines'!$C$4</c:f>
              <c:strCache>
                <c:ptCount val="1"/>
                <c:pt idx="0">
                  <c:v>Howrah</c:v>
                </c:pt>
              </c:strCache>
            </c:strRef>
          </c:tx>
          <c:marker>
            <c:symbol val="none"/>
          </c:marker>
          <c:cat>
            <c:strRef>
              <c:f>'Zone subs &amp; sub-trans lines'!$F$8:$Q$8</c:f>
              <c:strCache>
                <c:ptCount val="12"/>
                <c:pt idx="0">
                  <c:v>2021 (Actual)</c:v>
                </c:pt>
                <c:pt idx="1">
                  <c:v>2022 (Actuals)</c:v>
                </c:pt>
                <c:pt idx="2">
                  <c:v>2023</c:v>
                </c:pt>
                <c:pt idx="3">
                  <c:v>2024</c:v>
                </c:pt>
                <c:pt idx="4">
                  <c:v>2025</c:v>
                </c:pt>
                <c:pt idx="5">
                  <c:v>2026</c:v>
                </c:pt>
                <c:pt idx="6">
                  <c:v>2027</c:v>
                </c:pt>
                <c:pt idx="7">
                  <c:v>2028</c:v>
                </c:pt>
                <c:pt idx="8">
                  <c:v>2029</c:v>
                </c:pt>
                <c:pt idx="9">
                  <c:v>2030</c:v>
                </c:pt>
                <c:pt idx="10">
                  <c:v>2031</c:v>
                </c:pt>
                <c:pt idx="11">
                  <c:v>2032</c:v>
                </c:pt>
              </c:strCache>
            </c:strRef>
          </c:cat>
          <c:val>
            <c:numRef>
              <c:f>'Zone subs &amp; sub-trans lines'!$F$19:$Q$19</c:f>
              <c:numCache>
                <c:formatCode>0.0</c:formatCode>
                <c:ptCount val="12"/>
                <c:pt idx="0">
                  <c:v>21.63437841273468</c:v>
                </c:pt>
                <c:pt idx="1">
                  <c:v>21.28156238524458</c:v>
                </c:pt>
                <c:pt idx="2">
                  <c:v>21.512647838701426</c:v>
                </c:pt>
                <c:pt idx="3">
                  <c:v>21.204564937068483</c:v>
                </c:pt>
                <c:pt idx="4">
                  <c:v>21.057045579536641</c:v>
                </c:pt>
                <c:pt idx="5">
                  <c:v>21.129680233169385</c:v>
                </c:pt>
                <c:pt idx="6">
                  <c:v>21.514119636687802</c:v>
                </c:pt>
                <c:pt idx="7">
                  <c:v>21.850840203720146</c:v>
                </c:pt>
                <c:pt idx="8">
                  <c:v>22.241660041623064</c:v>
                </c:pt>
                <c:pt idx="9">
                  <c:v>22.604008236058981</c:v>
                </c:pt>
                <c:pt idx="10">
                  <c:v>23.260256258719075</c:v>
                </c:pt>
                <c:pt idx="11">
                  <c:v>23.739098619013845</c:v>
                </c:pt>
              </c:numCache>
            </c:numRef>
          </c:val>
          <c:smooth val="0"/>
          <c:extLst>
            <c:ext xmlns:c16="http://schemas.microsoft.com/office/drawing/2014/chart" uri="{C3380CC4-5D6E-409C-BE32-E72D297353CC}">
              <c16:uniqueId val="{00000000-DCC2-4469-AE9F-1F63A2726138}"/>
            </c:ext>
          </c:extLst>
        </c:ser>
        <c:ser>
          <c:idx val="1"/>
          <c:order val="1"/>
          <c:tx>
            <c:strRef>
              <c:f>'Zone subs &amp; sub-trans lines'!$C$11</c:f>
              <c:strCache>
                <c:ptCount val="1"/>
                <c:pt idx="0">
                  <c:v>Firm delivery</c:v>
                </c:pt>
              </c:strCache>
            </c:strRef>
          </c:tx>
          <c:marker>
            <c:symbol val="none"/>
          </c:marker>
          <c:cat>
            <c:strRef>
              <c:f>'Zone subs &amp; sub-trans lines'!$F$8:$Q$8</c:f>
              <c:strCache>
                <c:ptCount val="12"/>
                <c:pt idx="0">
                  <c:v>2021 (Actual)</c:v>
                </c:pt>
                <c:pt idx="1">
                  <c:v>2022 (Actuals)</c:v>
                </c:pt>
                <c:pt idx="2">
                  <c:v>2023</c:v>
                </c:pt>
                <c:pt idx="3">
                  <c:v>2024</c:v>
                </c:pt>
                <c:pt idx="4">
                  <c:v>2025</c:v>
                </c:pt>
                <c:pt idx="5">
                  <c:v>2026</c:v>
                </c:pt>
                <c:pt idx="6">
                  <c:v>2027</c:v>
                </c:pt>
                <c:pt idx="7">
                  <c:v>2028</c:v>
                </c:pt>
                <c:pt idx="8">
                  <c:v>2029</c:v>
                </c:pt>
                <c:pt idx="9">
                  <c:v>2030</c:v>
                </c:pt>
                <c:pt idx="10">
                  <c:v>2031</c:v>
                </c:pt>
                <c:pt idx="11">
                  <c:v>2032</c:v>
                </c:pt>
              </c:strCache>
            </c:strRef>
          </c:cat>
          <c:val>
            <c:numRef>
              <c:f>'Zone subs &amp; sub-trans lines'!$F$11:$Q$11</c:f>
              <c:numCache>
                <c:formatCode>General</c:formatCode>
                <c:ptCount val="12"/>
                <c:pt idx="0">
                  <c:v>25</c:v>
                </c:pt>
                <c:pt idx="1">
                  <c:v>25</c:v>
                </c:pt>
                <c:pt idx="2">
                  <c:v>25</c:v>
                </c:pt>
                <c:pt idx="3">
                  <c:v>25</c:v>
                </c:pt>
                <c:pt idx="4">
                  <c:v>25</c:v>
                </c:pt>
                <c:pt idx="5">
                  <c:v>25</c:v>
                </c:pt>
                <c:pt idx="6">
                  <c:v>25</c:v>
                </c:pt>
                <c:pt idx="7">
                  <c:v>25</c:v>
                </c:pt>
                <c:pt idx="8">
                  <c:v>25</c:v>
                </c:pt>
                <c:pt idx="9">
                  <c:v>25</c:v>
                </c:pt>
                <c:pt idx="10">
                  <c:v>25</c:v>
                </c:pt>
                <c:pt idx="11">
                  <c:v>25</c:v>
                </c:pt>
              </c:numCache>
            </c:numRef>
          </c:val>
          <c:smooth val="0"/>
          <c:extLst>
            <c:ext xmlns:c16="http://schemas.microsoft.com/office/drawing/2014/chart" uri="{C3380CC4-5D6E-409C-BE32-E72D297353CC}">
              <c16:uniqueId val="{00000001-DCC2-4469-AE9F-1F63A2726138}"/>
            </c:ext>
          </c:extLst>
        </c:ser>
        <c:ser>
          <c:idx val="2"/>
          <c:order val="2"/>
          <c:tx>
            <c:strRef>
              <c:f>'Zone subs &amp; sub-trans lines'!$C$12</c:f>
              <c:strCache>
                <c:ptCount val="1"/>
                <c:pt idx="0">
                  <c:v>Short-term firm delivery</c:v>
                </c:pt>
              </c:strCache>
            </c:strRef>
          </c:tx>
          <c:marker>
            <c:symbol val="none"/>
          </c:marker>
          <c:cat>
            <c:strRef>
              <c:f>'Zone subs &amp; sub-trans lines'!$F$8:$Q$8</c:f>
              <c:strCache>
                <c:ptCount val="12"/>
                <c:pt idx="0">
                  <c:v>2021 (Actual)</c:v>
                </c:pt>
                <c:pt idx="1">
                  <c:v>2022 (Actuals)</c:v>
                </c:pt>
                <c:pt idx="2">
                  <c:v>2023</c:v>
                </c:pt>
                <c:pt idx="3">
                  <c:v>2024</c:v>
                </c:pt>
                <c:pt idx="4">
                  <c:v>2025</c:v>
                </c:pt>
                <c:pt idx="5">
                  <c:v>2026</c:v>
                </c:pt>
                <c:pt idx="6">
                  <c:v>2027</c:v>
                </c:pt>
                <c:pt idx="7">
                  <c:v>2028</c:v>
                </c:pt>
                <c:pt idx="8">
                  <c:v>2029</c:v>
                </c:pt>
                <c:pt idx="9">
                  <c:v>2030</c:v>
                </c:pt>
                <c:pt idx="10">
                  <c:v>2031</c:v>
                </c:pt>
                <c:pt idx="11">
                  <c:v>2032</c:v>
                </c:pt>
              </c:strCache>
            </c:strRef>
          </c:cat>
          <c:val>
            <c:numRef>
              <c:f>'Zone subs &amp; sub-trans lines'!$F$12:$Q$12</c:f>
              <c:numCache>
                <c:formatCode>General</c:formatCode>
                <c:ptCount val="12"/>
                <c:pt idx="0">
                  <c:v>32.5</c:v>
                </c:pt>
                <c:pt idx="1">
                  <c:v>32.5</c:v>
                </c:pt>
                <c:pt idx="2">
                  <c:v>32.5</c:v>
                </c:pt>
                <c:pt idx="3">
                  <c:v>32.5</c:v>
                </c:pt>
                <c:pt idx="4">
                  <c:v>32.5</c:v>
                </c:pt>
                <c:pt idx="5">
                  <c:v>32.5</c:v>
                </c:pt>
                <c:pt idx="6">
                  <c:v>32.5</c:v>
                </c:pt>
                <c:pt idx="7">
                  <c:v>32.5</c:v>
                </c:pt>
                <c:pt idx="8">
                  <c:v>32.5</c:v>
                </c:pt>
                <c:pt idx="9">
                  <c:v>32.5</c:v>
                </c:pt>
                <c:pt idx="10">
                  <c:v>32.5</c:v>
                </c:pt>
                <c:pt idx="11">
                  <c:v>32.5</c:v>
                </c:pt>
              </c:numCache>
            </c:numRef>
          </c:val>
          <c:smooth val="0"/>
          <c:extLst>
            <c:ext xmlns:c16="http://schemas.microsoft.com/office/drawing/2014/chart" uri="{C3380CC4-5D6E-409C-BE32-E72D297353CC}">
              <c16:uniqueId val="{00000002-DCC2-4469-AE9F-1F63A2726138}"/>
            </c:ext>
          </c:extLst>
        </c:ser>
        <c:dLbls>
          <c:showLegendKey val="0"/>
          <c:showVal val="0"/>
          <c:showCatName val="0"/>
          <c:showSerName val="0"/>
          <c:showPercent val="0"/>
          <c:showBubbleSize val="0"/>
        </c:dLbls>
        <c:smooth val="0"/>
        <c:axId val="168728448"/>
        <c:axId val="168742912"/>
      </c:lineChart>
      <c:catAx>
        <c:axId val="168728448"/>
        <c:scaling>
          <c:orientation val="minMax"/>
        </c:scaling>
        <c:delete val="0"/>
        <c:axPos val="b"/>
        <c:title>
          <c:tx>
            <c:rich>
              <a:bodyPr/>
              <a:lstStyle/>
              <a:p>
                <a:pPr>
                  <a:defRPr/>
                </a:pPr>
                <a:r>
                  <a:rPr lang="en-US"/>
                  <a:t>Year</a:t>
                </a:r>
              </a:p>
            </c:rich>
          </c:tx>
          <c:overlay val="0"/>
        </c:title>
        <c:numFmt formatCode="General" sourceLinked="1"/>
        <c:majorTickMark val="out"/>
        <c:minorTickMark val="none"/>
        <c:tickLblPos val="nextTo"/>
        <c:spPr>
          <a:noFill/>
        </c:spPr>
        <c:txPr>
          <a:bodyPr/>
          <a:lstStyle/>
          <a:p>
            <a:pPr>
              <a:defRPr>
                <a:solidFill>
                  <a:schemeClr val="bg1"/>
                </a:solidFill>
              </a:defRPr>
            </a:pPr>
            <a:endParaRPr lang="en-US"/>
          </a:p>
        </c:txPr>
        <c:crossAx val="168742912"/>
        <c:crosses val="autoZero"/>
        <c:auto val="1"/>
        <c:lblAlgn val="ctr"/>
        <c:lblOffset val="100"/>
        <c:noMultiLvlLbl val="1"/>
      </c:catAx>
      <c:valAx>
        <c:axId val="168742912"/>
        <c:scaling>
          <c:orientation val="minMax"/>
          <c:min val="0"/>
        </c:scaling>
        <c:delete val="0"/>
        <c:axPos val="l"/>
        <c:majorGridlines/>
        <c:title>
          <c:tx>
            <c:rich>
              <a:bodyPr rot="0" vert="horz"/>
              <a:lstStyle/>
              <a:p>
                <a:pPr>
                  <a:defRPr/>
                </a:pPr>
                <a:r>
                  <a:rPr lang="en-AU"/>
                  <a:t>MVA</a:t>
                </a:r>
              </a:p>
            </c:rich>
          </c:tx>
          <c:overlay val="0"/>
        </c:title>
        <c:numFmt formatCode="0.0" sourceLinked="1"/>
        <c:majorTickMark val="out"/>
        <c:minorTickMark val="none"/>
        <c:tickLblPos val="nextTo"/>
        <c:txPr>
          <a:bodyPr/>
          <a:lstStyle/>
          <a:p>
            <a:pPr>
              <a:defRPr>
                <a:solidFill>
                  <a:schemeClr val="bg1"/>
                </a:solidFill>
              </a:defRPr>
            </a:pPr>
            <a:endParaRPr lang="en-US"/>
          </a:p>
        </c:txPr>
        <c:crossAx val="168728448"/>
        <c:crosses val="autoZero"/>
        <c:crossBetween val="between"/>
      </c:valAx>
      <c:spPr>
        <a:noFill/>
      </c:spPr>
    </c:plotArea>
    <c:legend>
      <c:legendPos val="r"/>
      <c:overlay val="0"/>
      <c:txPr>
        <a:bodyPr/>
        <a:lstStyle/>
        <a:p>
          <a:pPr>
            <a:defRPr>
              <a:solidFill>
                <a:schemeClr val="bg1"/>
              </a:solidFill>
            </a:defRPr>
          </a:pPr>
          <a:endParaRPr lang="en-US"/>
        </a:p>
      </c:txPr>
    </c:legend>
    <c:plotVisOnly val="1"/>
    <c:dispBlanksAs val="gap"/>
    <c:showDLblsOverMax val="0"/>
  </c:chart>
  <c:spPr>
    <a:solidFill>
      <a:schemeClr val="tx1"/>
    </a:solidFill>
  </c:spPr>
  <c:txPr>
    <a:bodyPr/>
    <a:lstStyle/>
    <a:p>
      <a:pPr>
        <a:defRPr baseline="0">
          <a:solidFill>
            <a:schemeClr val="bg1"/>
          </a:solidFill>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17</xdr:col>
      <xdr:colOff>105832</xdr:colOff>
      <xdr:row>7</xdr:row>
      <xdr:rowOff>4234</xdr:rowOff>
    </xdr:from>
    <xdr:to>
      <xdr:col>32</xdr:col>
      <xdr:colOff>127000</xdr:colOff>
      <xdr:row>40</xdr:row>
      <xdr:rowOff>31750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17</xdr:col>
      <xdr:colOff>95250</xdr:colOff>
      <xdr:row>7</xdr:row>
      <xdr:rowOff>0</xdr:rowOff>
    </xdr:from>
    <xdr:to>
      <xdr:col>32</xdr:col>
      <xdr:colOff>361950</xdr:colOff>
      <xdr:row>42</xdr:row>
      <xdr:rowOff>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20Kerin\Dropbox%20(CutlerMerz)\CutlerMerz\Projects\CMPJ0382%20-%20Power%20and%20Water%20-%20Future%20Network%20Pathways\2.%20Technical\NT%20FN%20Model%20v1.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tasnetworks.com.au/business-functions/network-planning/LF1415/Development/LoadForecast-2014_For_2015-2044_StudyYears_V1.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Ryan%20Kerin\Downloads\Appendix%206%20-%20Power%20and%20Water%20Corporation%20%202021-22%20SCS%20Pricing%20Model%20-%2031%20March%202021%20-%20Publi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ollaborationzone.tnad.tasnetworks.com.au/business-functions/network-planning/LF1415/Development/Demand%20Forecast%202023-205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Sheet2"/>
      <sheetName val="Sheet3"/>
      <sheetName val="Sheet1"/>
      <sheetName val="Misc Charts"/>
      <sheetName val="Sheet4"/>
      <sheetName val="Model"/>
      <sheetName val="Annual Calcs"/>
      <sheetName val="Export PPA"/>
      <sheetName val="Other"/>
      <sheetName val="Curtailment"/>
      <sheetName val="Underlying Demand"/>
      <sheetName val="BTM Solar Coincident"/>
      <sheetName val="Suncable"/>
      <sheetName val="ESOO"/>
      <sheetName val="Solar Avg kW"/>
      <sheetName val="EV"/>
      <sheetName val="EV_Fleet"/>
      <sheetName val="Fleet 2.0"/>
      <sheetName val="Pop"/>
      <sheetName val="Solar curtailment"/>
      <sheetName val="Thermal Capacity"/>
      <sheetName val="LRMC"/>
      <sheetName val="BTM Solar Cost"/>
      <sheetName val="Solar"/>
      <sheetName val="REF"/>
    </sheetNames>
    <sheetDataSet>
      <sheetData sheetId="0">
        <row r="3">
          <cell r="A3" t="str">
            <v>BAU PriceExistingBase</v>
          </cell>
        </row>
        <row r="4">
          <cell r="A4" t="str">
            <v>BAU PriceVPP EnabledBase</v>
          </cell>
        </row>
        <row r="5">
          <cell r="A5" t="str">
            <v>SubsidisedExistingBase</v>
          </cell>
        </row>
        <row r="6">
          <cell r="A6" t="str">
            <v>SubsidisedVPP EnabledBase</v>
          </cell>
        </row>
        <row r="7">
          <cell r="A7" t="str">
            <v>BAU PriceExistingRapid Electrification</v>
          </cell>
        </row>
        <row r="8">
          <cell r="A8" t="str">
            <v>BAU PriceVPP EnabledRapid Electrification</v>
          </cell>
        </row>
        <row r="9">
          <cell r="A9" t="str">
            <v>SubsidisedExistingRapid Electrification</v>
          </cell>
        </row>
        <row r="10">
          <cell r="A10" t="str">
            <v>SubsidisedVPP EnabledRapid Electrification</v>
          </cell>
        </row>
        <row r="11">
          <cell r="A11" t="str">
            <v>BAU PriceExistingBaseSuperpower</v>
          </cell>
        </row>
        <row r="12">
          <cell r="A12" t="str">
            <v>SubsidisedVPP EnabledRapid ElectrificationSuperpower</v>
          </cell>
        </row>
        <row r="17">
          <cell r="A17" t="str">
            <v>SubsidisedVPP EnabledRapid ElectrificationSuperpower</v>
          </cell>
        </row>
        <row r="33">
          <cell r="EG33" t="str">
            <v>BTM Solar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0">
          <cell r="D20">
            <v>2021</v>
          </cell>
        </row>
      </sheetData>
      <sheetData sheetId="18">
        <row r="7">
          <cell r="W7">
            <v>2021</v>
          </cell>
        </row>
      </sheetData>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alculation"/>
      <sheetName val="ReconciledForecast"/>
      <sheetName val="CustomerForecast"/>
      <sheetName val="Datapnt"/>
      <sheetName val="Customer_data"/>
      <sheetName val="GenForecast"/>
      <sheetName val="Historic_data"/>
      <sheetName val="ArLc_data"/>
      <sheetName val="Sheet1"/>
    </sheetNames>
    <sheetDataSet>
      <sheetData sheetId="0" refreshError="1"/>
      <sheetData sheetId="1" refreshError="1"/>
      <sheetData sheetId="2" refreshError="1"/>
      <sheetData sheetId="3" refreshError="1"/>
      <sheetData sheetId="4" refreshError="1"/>
      <sheetData sheetId="5">
        <row r="2">
          <cell r="E2">
            <v>2015</v>
          </cell>
        </row>
      </sheetData>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Diagram"/>
      <sheetName val="Inputs_Prices"/>
      <sheetName val="Inputs_Volumes"/>
      <sheetName val="Inputs_Other"/>
      <sheetName val="Calc_Revenue"/>
      <sheetName val="Calc_A_SA_Cost"/>
      <sheetName val="Calc_LRMC_Tariff"/>
      <sheetName val="Calc_Residual_Tariff"/>
      <sheetName val="Calc_Allocated_Tariff"/>
      <sheetName val="Output_Revenue"/>
      <sheetName val="Output_AER_Compliance"/>
      <sheetName val="Output_Charts"/>
      <sheetName val="Output_Tariffs"/>
      <sheetName val="Output_Pricing_Proposal"/>
      <sheetName val="Lookup"/>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6">
          <cell r="D66" t="str">
            <v>Real $2018</v>
          </cell>
        </row>
        <row r="67">
          <cell r="D67" t="str">
            <v>Real $2019</v>
          </cell>
        </row>
        <row r="68">
          <cell r="D68" t="str">
            <v>Real $2020</v>
          </cell>
        </row>
        <row r="69">
          <cell r="D69" t="str">
            <v xml:space="preserve">Real </v>
          </cell>
        </row>
        <row r="70">
          <cell r="D70" t="str">
            <v>N/A</v>
          </cell>
        </row>
        <row r="71">
          <cell r="D71" t="str">
            <v>Nominal</v>
          </cell>
        </row>
      </sheetData>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SS_E_Input_calculations"/>
      <sheetName val="State-level MD forecast"/>
      <sheetName val="State-level Energy forecast"/>
      <sheetName val="Substations forecast data"/>
      <sheetName val="Substations graphs"/>
      <sheetName val="MI-Customers graphs"/>
      <sheetName val="Areas-localities forecast data"/>
      <sheetName val="Substations diversity factors"/>
      <sheetName val="AreaLocalities list"/>
      <sheetName val="Areas-Localities graphs"/>
    </sheetNames>
    <sheetDataSet>
      <sheetData sheetId="0"/>
      <sheetData sheetId="1">
        <row r="19">
          <cell r="E19" t="str">
            <v>TAL2</v>
          </cell>
          <cell r="F19" t="str">
            <v>Ax</v>
          </cell>
          <cell r="G19">
            <v>790661</v>
          </cell>
          <cell r="H19" t="str">
            <v>7ALKE_6A    6.6000</v>
          </cell>
          <cell r="I19">
            <v>1</v>
          </cell>
          <cell r="J19">
            <v>10</v>
          </cell>
          <cell r="K19">
            <v>703</v>
          </cell>
          <cell r="L19" t="str">
            <v>INDUSTRY</v>
          </cell>
          <cell r="M19">
            <v>1</v>
          </cell>
          <cell r="N19" t="str">
            <v>HYDROTAS</v>
          </cell>
          <cell r="O19">
            <v>1</v>
          </cell>
          <cell r="P19">
            <v>6.53</v>
          </cell>
          <cell r="Q19">
            <v>1.28</v>
          </cell>
          <cell r="R19">
            <v>0.99921765366717719</v>
          </cell>
        </row>
        <row r="20">
          <cell r="E20" t="str">
            <v>TAV2</v>
          </cell>
          <cell r="F20" t="str">
            <v>RT</v>
          </cell>
          <cell r="G20">
            <v>760691</v>
          </cell>
          <cell r="H20" t="str">
            <v>7AVOC_22A   22.000</v>
          </cell>
          <cell r="I20">
            <v>1</v>
          </cell>
          <cell r="J20">
            <v>10</v>
          </cell>
          <cell r="K20">
            <v>707</v>
          </cell>
          <cell r="L20" t="str">
            <v>DOMESTIC</v>
          </cell>
          <cell r="M20">
            <v>3</v>
          </cell>
          <cell r="N20" t="str">
            <v>AURORA_D</v>
          </cell>
          <cell r="O20">
            <v>1</v>
          </cell>
          <cell r="P20">
            <v>1.5182</v>
          </cell>
          <cell r="Q20">
            <v>1.8928</v>
          </cell>
          <cell r="R20">
            <v>0.98538543555972991</v>
          </cell>
        </row>
        <row r="21">
          <cell r="E21" t="str">
            <v>TBW2</v>
          </cell>
          <cell r="F21" t="str">
            <v>RT</v>
          </cell>
          <cell r="G21">
            <v>770481</v>
          </cell>
          <cell r="H21" t="str">
            <v>7BWTR_11A   11.000</v>
          </cell>
          <cell r="I21">
            <v>1</v>
          </cell>
          <cell r="J21">
            <v>6</v>
          </cell>
          <cell r="K21">
            <v>707</v>
          </cell>
          <cell r="L21" t="str">
            <v>DOMESTIC</v>
          </cell>
          <cell r="M21">
            <v>3</v>
          </cell>
          <cell r="N21" t="str">
            <v>AURORA_D</v>
          </cell>
          <cell r="O21">
            <v>1</v>
          </cell>
          <cell r="P21">
            <v>7.06</v>
          </cell>
          <cell r="Q21">
            <v>0.7</v>
          </cell>
          <cell r="R21">
            <v>0.99946132705249335</v>
          </cell>
        </row>
        <row r="22">
          <cell r="E22" t="str">
            <v>TBW2</v>
          </cell>
          <cell r="F22" t="str">
            <v>RT</v>
          </cell>
          <cell r="G22">
            <v>770482</v>
          </cell>
          <cell r="H22" t="str">
            <v>7BWTR_11B   11.000</v>
          </cell>
          <cell r="I22">
            <v>1</v>
          </cell>
          <cell r="J22">
            <v>6</v>
          </cell>
          <cell r="K22">
            <v>707</v>
          </cell>
          <cell r="L22" t="str">
            <v>DOMESTIC</v>
          </cell>
          <cell r="M22">
            <v>3</v>
          </cell>
          <cell r="N22" t="str">
            <v>AURORA_D</v>
          </cell>
          <cell r="O22">
            <v>1</v>
          </cell>
          <cell r="P22">
            <v>2.1800000000000002</v>
          </cell>
          <cell r="Q22">
            <v>0.68</v>
          </cell>
          <cell r="R22">
            <v>0.99946132705249335</v>
          </cell>
        </row>
        <row r="23">
          <cell r="E23" t="str">
            <v>TBU2</v>
          </cell>
          <cell r="F23" t="str">
            <v>RT</v>
          </cell>
          <cell r="G23">
            <v>760201</v>
          </cell>
          <cell r="H23" t="str">
            <v>7BURN_22A   22.000</v>
          </cell>
          <cell r="I23">
            <v>1</v>
          </cell>
          <cell r="J23">
            <v>20</v>
          </cell>
          <cell r="K23">
            <v>704</v>
          </cell>
          <cell r="L23" t="str">
            <v>RETAILMX</v>
          </cell>
          <cell r="M23">
            <v>3</v>
          </cell>
          <cell r="N23" t="str">
            <v>AURORA_D</v>
          </cell>
          <cell r="O23">
            <v>1</v>
          </cell>
          <cell r="P23">
            <v>24.4</v>
          </cell>
          <cell r="Q23">
            <v>4.8</v>
          </cell>
          <cell r="R23">
            <v>0.99862916552401748</v>
          </cell>
        </row>
        <row r="24">
          <cell r="E24" t="str">
            <v>TCS3</v>
          </cell>
          <cell r="F24" t="str">
            <v>RT</v>
          </cell>
          <cell r="G24">
            <v>770491</v>
          </cell>
          <cell r="H24" t="str">
            <v>7CHAP_11A   11.000</v>
          </cell>
          <cell r="I24">
            <v>1</v>
          </cell>
          <cell r="J24">
            <v>2</v>
          </cell>
          <cell r="K24">
            <v>704</v>
          </cell>
          <cell r="L24" t="str">
            <v>RETAILMX</v>
          </cell>
          <cell r="M24">
            <v>3</v>
          </cell>
          <cell r="N24" t="str">
            <v>AURORA_D</v>
          </cell>
          <cell r="O24">
            <v>1</v>
          </cell>
          <cell r="P24">
            <v>2.0474999999999999</v>
          </cell>
          <cell r="Q24">
            <v>7.2499999999999995E-2</v>
          </cell>
          <cell r="R24">
            <v>0.99976448703941845</v>
          </cell>
        </row>
        <row r="25">
          <cell r="E25" t="str">
            <v>TCS3</v>
          </cell>
          <cell r="F25" t="str">
            <v>RT</v>
          </cell>
          <cell r="G25">
            <v>770492</v>
          </cell>
          <cell r="H25" t="str">
            <v>7CHAP_11B   11.000</v>
          </cell>
          <cell r="I25">
            <v>1</v>
          </cell>
          <cell r="J25">
            <v>2</v>
          </cell>
          <cell r="K25">
            <v>704</v>
          </cell>
          <cell r="L25" t="str">
            <v>RETAILMX</v>
          </cell>
          <cell r="M25">
            <v>3</v>
          </cell>
          <cell r="N25" t="str">
            <v>AURORA_D</v>
          </cell>
          <cell r="O25">
            <v>1</v>
          </cell>
          <cell r="P25">
            <v>2.0474999999999999</v>
          </cell>
          <cell r="Q25">
            <v>7.2499999999999995E-2</v>
          </cell>
          <cell r="R25">
            <v>0.99976448703941845</v>
          </cell>
        </row>
        <row r="26">
          <cell r="E26" t="str">
            <v>TCS3</v>
          </cell>
          <cell r="F26" t="str">
            <v>RT</v>
          </cell>
          <cell r="G26">
            <v>770493</v>
          </cell>
          <cell r="H26" t="str">
            <v>7CHAP_11C   11.000</v>
          </cell>
          <cell r="I26">
            <v>1</v>
          </cell>
          <cell r="J26">
            <v>2</v>
          </cell>
          <cell r="K26">
            <v>704</v>
          </cell>
          <cell r="L26" t="str">
            <v>RETAILMX</v>
          </cell>
          <cell r="M26">
            <v>3</v>
          </cell>
          <cell r="N26" t="str">
            <v>AURORA_D</v>
          </cell>
          <cell r="O26">
            <v>1</v>
          </cell>
          <cell r="P26">
            <v>2.0474999999999999</v>
          </cell>
          <cell r="Q26">
            <v>7.2499999999999995E-2</v>
          </cell>
          <cell r="R26">
            <v>0.99976448703941845</v>
          </cell>
        </row>
        <row r="27">
          <cell r="E27" t="str">
            <v>TCS3</v>
          </cell>
          <cell r="F27" t="str">
            <v>RT</v>
          </cell>
          <cell r="G27">
            <v>770494</v>
          </cell>
          <cell r="H27" t="str">
            <v>7CHAP_11D   11.000</v>
          </cell>
          <cell r="I27">
            <v>1</v>
          </cell>
          <cell r="J27">
            <v>2</v>
          </cell>
          <cell r="K27">
            <v>704</v>
          </cell>
          <cell r="L27" t="str">
            <v>RETAILMX</v>
          </cell>
          <cell r="M27">
            <v>3</v>
          </cell>
          <cell r="N27" t="str">
            <v>AURORA_D</v>
          </cell>
          <cell r="O27">
            <v>1</v>
          </cell>
          <cell r="P27">
            <v>2.0474999999999999</v>
          </cell>
          <cell r="Q27">
            <v>7.2499999999999995E-2</v>
          </cell>
          <cell r="R27">
            <v>0.99976448703941845</v>
          </cell>
        </row>
        <row r="28">
          <cell r="E28" t="str">
            <v>TCR2</v>
          </cell>
          <cell r="F28" t="str">
            <v>RT</v>
          </cell>
          <cell r="G28">
            <v>730502</v>
          </cell>
          <cell r="H28" t="str">
            <v>7CRRD_33B   33.000</v>
          </cell>
          <cell r="I28">
            <v>1</v>
          </cell>
          <cell r="J28">
            <v>6</v>
          </cell>
          <cell r="K28">
            <v>704</v>
          </cell>
          <cell r="L28" t="str">
            <v>RETAILMX</v>
          </cell>
          <cell r="M28">
            <v>3</v>
          </cell>
          <cell r="N28" t="str">
            <v>AURORA_D</v>
          </cell>
          <cell r="O28">
            <v>1</v>
          </cell>
          <cell r="P28">
            <v>29.7</v>
          </cell>
          <cell r="Q28">
            <v>0</v>
          </cell>
          <cell r="R28">
            <v>0.98956823373741454</v>
          </cell>
        </row>
        <row r="29">
          <cell r="E29" t="str">
            <v>TDE2</v>
          </cell>
          <cell r="F29" t="str">
            <v>RT</v>
          </cell>
          <cell r="G29">
            <v>760341</v>
          </cell>
          <cell r="H29" t="str">
            <v>7DERB_22A   22.000</v>
          </cell>
          <cell r="I29">
            <v>1</v>
          </cell>
          <cell r="J29">
            <v>10</v>
          </cell>
          <cell r="K29">
            <v>707</v>
          </cell>
          <cell r="L29" t="str">
            <v>DOMESTIC</v>
          </cell>
          <cell r="M29">
            <v>3</v>
          </cell>
          <cell r="N29" t="str">
            <v>AURORA_D</v>
          </cell>
          <cell r="O29">
            <v>1</v>
          </cell>
          <cell r="P29">
            <v>3.5</v>
          </cell>
          <cell r="Q29">
            <v>0.4</v>
          </cell>
          <cell r="R29">
            <v>0.99999904546418306</v>
          </cell>
        </row>
        <row r="30">
          <cell r="E30" t="str">
            <v>TDB2</v>
          </cell>
          <cell r="F30" t="str">
            <v>RT</v>
          </cell>
          <cell r="G30">
            <v>760451</v>
          </cell>
          <cell r="H30" t="str">
            <v>7DBRG_22A   22.000</v>
          </cell>
          <cell r="I30">
            <v>1</v>
          </cell>
          <cell r="J30">
            <v>18</v>
          </cell>
          <cell r="K30">
            <v>707</v>
          </cell>
          <cell r="L30" t="str">
            <v>DOMESTIC</v>
          </cell>
          <cell r="M30">
            <v>3</v>
          </cell>
          <cell r="N30" t="str">
            <v>AURORA_D</v>
          </cell>
          <cell r="O30">
            <v>1</v>
          </cell>
          <cell r="P30">
            <v>0.11600000000000001</v>
          </cell>
          <cell r="Q30">
            <v>6.4000000000000001E-2</v>
          </cell>
          <cell r="R30">
            <v>0.99450545292140502</v>
          </cell>
        </row>
        <row r="31">
          <cell r="E31" t="str">
            <v>TDP2</v>
          </cell>
          <cell r="F31" t="str">
            <v>RT</v>
          </cell>
          <cell r="G31">
            <v>760241</v>
          </cell>
          <cell r="H31" t="str">
            <v>7DPRT_22A   22.000</v>
          </cell>
          <cell r="I31">
            <v>1</v>
          </cell>
          <cell r="J31">
            <v>20</v>
          </cell>
          <cell r="K31">
            <v>704</v>
          </cell>
          <cell r="L31" t="str">
            <v>RETAILMX</v>
          </cell>
          <cell r="M31">
            <v>3</v>
          </cell>
          <cell r="N31" t="str">
            <v>AURORA_D</v>
          </cell>
          <cell r="O31">
            <v>1</v>
          </cell>
          <cell r="P31">
            <v>23.025400000000001</v>
          </cell>
          <cell r="Q31">
            <v>6.9325000000000001</v>
          </cell>
          <cell r="R31">
            <v>0.99780177549709492</v>
          </cell>
        </row>
        <row r="32">
          <cell r="E32" t="str">
            <v>TEL2</v>
          </cell>
          <cell r="F32" t="str">
            <v>RT</v>
          </cell>
          <cell r="G32">
            <v>770571</v>
          </cell>
          <cell r="H32" t="str">
            <v>7ELEC_11A   11.000</v>
          </cell>
          <cell r="I32">
            <v>1</v>
          </cell>
          <cell r="J32">
            <v>8</v>
          </cell>
          <cell r="K32">
            <v>707</v>
          </cell>
          <cell r="L32" t="str">
            <v>DOMESTIC</v>
          </cell>
          <cell r="M32">
            <v>3</v>
          </cell>
          <cell r="N32" t="str">
            <v>AURORA_D</v>
          </cell>
          <cell r="O32">
            <v>1</v>
          </cell>
          <cell r="P32">
            <v>2.1886000000000001</v>
          </cell>
          <cell r="Q32">
            <v>0.35730000000000001</v>
          </cell>
          <cell r="R32">
            <v>0.99827181724664693</v>
          </cell>
        </row>
        <row r="33">
          <cell r="E33" t="str">
            <v>TEL2</v>
          </cell>
          <cell r="F33" t="str">
            <v>RT</v>
          </cell>
          <cell r="G33">
            <v>770572</v>
          </cell>
          <cell r="H33" t="str">
            <v>7ELEC_11B   11.000</v>
          </cell>
          <cell r="I33">
            <v>1</v>
          </cell>
          <cell r="J33">
            <v>8</v>
          </cell>
          <cell r="K33">
            <v>707</v>
          </cell>
          <cell r="L33" t="str">
            <v>DOMESTIC</v>
          </cell>
          <cell r="M33">
            <v>3</v>
          </cell>
          <cell r="N33" t="str">
            <v>AURORA_D</v>
          </cell>
          <cell r="O33">
            <v>1</v>
          </cell>
          <cell r="P33">
            <v>0.62529999999999997</v>
          </cell>
          <cell r="Q33">
            <v>4.4699999999999997E-2</v>
          </cell>
          <cell r="R33">
            <v>0.99827181724664693</v>
          </cell>
        </row>
        <row r="34">
          <cell r="E34" t="str">
            <v>TGT3</v>
          </cell>
          <cell r="F34" t="str">
            <v>RT</v>
          </cell>
          <cell r="G34">
            <v>760301</v>
          </cell>
          <cell r="H34" t="str">
            <v>7GTWN_22A   22.000</v>
          </cell>
          <cell r="I34">
            <v>1</v>
          </cell>
          <cell r="J34">
            <v>14</v>
          </cell>
          <cell r="K34">
            <v>704</v>
          </cell>
          <cell r="L34" t="str">
            <v>RETAILMX</v>
          </cell>
          <cell r="M34">
            <v>3</v>
          </cell>
          <cell r="N34" t="str">
            <v>AURORA_D</v>
          </cell>
          <cell r="O34">
            <v>1</v>
          </cell>
          <cell r="P34">
            <v>7.984</v>
          </cell>
          <cell r="Q34">
            <v>2.3460000000000001</v>
          </cell>
          <cell r="R34">
            <v>0.99988613613298227</v>
          </cell>
        </row>
        <row r="35">
          <cell r="E35" t="str">
            <v>THA2</v>
          </cell>
          <cell r="F35" t="str">
            <v>RT</v>
          </cell>
          <cell r="G35">
            <v>760681</v>
          </cell>
          <cell r="H35" t="str">
            <v>7HADS_22A   22.000</v>
          </cell>
          <cell r="I35">
            <v>1</v>
          </cell>
          <cell r="J35">
            <v>10</v>
          </cell>
          <cell r="K35">
            <v>707</v>
          </cell>
          <cell r="L35" t="str">
            <v>DOMESTIC</v>
          </cell>
          <cell r="M35">
            <v>3</v>
          </cell>
          <cell r="N35" t="str">
            <v>AURORA_D</v>
          </cell>
          <cell r="O35">
            <v>1</v>
          </cell>
          <cell r="P35">
            <v>21.68</v>
          </cell>
          <cell r="Q35">
            <v>3.7</v>
          </cell>
          <cell r="R35">
            <v>0.99996738925439221</v>
          </cell>
        </row>
        <row r="36">
          <cell r="E36" t="str">
            <v>TKE2</v>
          </cell>
          <cell r="F36" t="str">
            <v>RT</v>
          </cell>
          <cell r="G36">
            <v>770601</v>
          </cell>
          <cell r="H36" t="str">
            <v>7KERM_11A   11.000</v>
          </cell>
          <cell r="I36">
            <v>1</v>
          </cell>
          <cell r="J36">
            <v>8</v>
          </cell>
          <cell r="K36">
            <v>707</v>
          </cell>
          <cell r="L36" t="str">
            <v>DOMESTIC</v>
          </cell>
          <cell r="M36">
            <v>3</v>
          </cell>
          <cell r="N36" t="str">
            <v>AURORA_D</v>
          </cell>
          <cell r="O36">
            <v>1</v>
          </cell>
          <cell r="P36">
            <v>2.9874999999999998</v>
          </cell>
          <cell r="Q36">
            <v>1.0141</v>
          </cell>
          <cell r="R36">
            <v>0.99324524555103</v>
          </cell>
        </row>
        <row r="37">
          <cell r="E37" t="str">
            <v>TKI2</v>
          </cell>
          <cell r="F37" t="str">
            <v>RT</v>
          </cell>
          <cell r="G37">
            <v>770561</v>
          </cell>
          <cell r="H37" t="str">
            <v>7KING_11A   11.000</v>
          </cell>
          <cell r="I37">
            <v>1</v>
          </cell>
          <cell r="J37">
            <v>8</v>
          </cell>
          <cell r="K37">
            <v>707</v>
          </cell>
          <cell r="L37" t="str">
            <v>DOMESTIC</v>
          </cell>
          <cell r="M37">
            <v>3</v>
          </cell>
          <cell r="N37" t="str">
            <v>AURORA_D</v>
          </cell>
          <cell r="O37">
            <v>1</v>
          </cell>
          <cell r="P37">
            <v>1.59</v>
          </cell>
          <cell r="Q37">
            <v>0.93</v>
          </cell>
          <cell r="R37">
            <v>0.99999923594787155</v>
          </cell>
        </row>
        <row r="38">
          <cell r="E38" t="str">
            <v>TKI2</v>
          </cell>
          <cell r="F38" t="str">
            <v>RT</v>
          </cell>
          <cell r="G38">
            <v>770562</v>
          </cell>
          <cell r="H38" t="str">
            <v>7KING_11B   11.000</v>
          </cell>
          <cell r="I38">
            <v>1</v>
          </cell>
          <cell r="J38">
            <v>8</v>
          </cell>
          <cell r="K38">
            <v>707</v>
          </cell>
          <cell r="L38" t="str">
            <v>DOMESTIC</v>
          </cell>
          <cell r="M38">
            <v>3</v>
          </cell>
          <cell r="N38" t="str">
            <v>AURORA_D</v>
          </cell>
          <cell r="O38">
            <v>1</v>
          </cell>
          <cell r="P38">
            <v>4.25</v>
          </cell>
          <cell r="Q38">
            <v>0.06</v>
          </cell>
          <cell r="R38">
            <v>0.99999923594787155</v>
          </cell>
        </row>
        <row r="39">
          <cell r="E39" t="str">
            <v>TKI3</v>
          </cell>
          <cell r="F39" t="str">
            <v>RT</v>
          </cell>
          <cell r="G39">
            <v>730561</v>
          </cell>
          <cell r="H39" t="str">
            <v>7KING_33A   33.000</v>
          </cell>
          <cell r="I39">
            <v>1</v>
          </cell>
          <cell r="J39">
            <v>8</v>
          </cell>
          <cell r="K39">
            <v>707</v>
          </cell>
          <cell r="L39" t="str">
            <v>DOMESTIC</v>
          </cell>
          <cell r="M39">
            <v>3</v>
          </cell>
          <cell r="N39" t="str">
            <v>AURORA_D</v>
          </cell>
          <cell r="O39">
            <v>1</v>
          </cell>
          <cell r="P39">
            <v>2.75</v>
          </cell>
          <cell r="Q39">
            <v>0.39</v>
          </cell>
          <cell r="R39">
            <v>0.99554994572944278</v>
          </cell>
        </row>
        <row r="40">
          <cell r="E40" t="str">
            <v>TKR2</v>
          </cell>
          <cell r="F40" t="str">
            <v>RT</v>
          </cell>
          <cell r="G40">
            <v>770581</v>
          </cell>
          <cell r="H40" t="str">
            <v>7KROD_11A   11.000</v>
          </cell>
          <cell r="I40">
            <v>1</v>
          </cell>
          <cell r="J40">
            <v>8</v>
          </cell>
          <cell r="K40">
            <v>707</v>
          </cell>
          <cell r="L40" t="str">
            <v>DOMESTIC</v>
          </cell>
          <cell r="M40">
            <v>3</v>
          </cell>
          <cell r="N40" t="str">
            <v>AURORA_D</v>
          </cell>
          <cell r="O40">
            <v>1</v>
          </cell>
          <cell r="P40">
            <v>7.98</v>
          </cell>
          <cell r="Q40">
            <v>2.86</v>
          </cell>
          <cell r="R40">
            <v>0.99260574941395696</v>
          </cell>
        </row>
        <row r="41">
          <cell r="E41" t="str">
            <v>TLF2</v>
          </cell>
          <cell r="F41" t="str">
            <v>RT</v>
          </cell>
          <cell r="G41">
            <v>730532</v>
          </cell>
          <cell r="H41" t="str">
            <v>7LIND_33B   33.000</v>
          </cell>
          <cell r="I41">
            <v>1</v>
          </cell>
          <cell r="J41">
            <v>6</v>
          </cell>
          <cell r="K41">
            <v>704</v>
          </cell>
          <cell r="L41" t="str">
            <v>RETAILMX</v>
          </cell>
          <cell r="M41">
            <v>3</v>
          </cell>
          <cell r="N41" t="str">
            <v>AURORA_D</v>
          </cell>
          <cell r="O41">
            <v>1</v>
          </cell>
          <cell r="P41">
            <v>9.8834</v>
          </cell>
          <cell r="Q41">
            <v>6.7000000000000004E-2</v>
          </cell>
          <cell r="R41">
            <v>0.99913176655350333</v>
          </cell>
        </row>
        <row r="42">
          <cell r="E42" t="str">
            <v>TMB2</v>
          </cell>
          <cell r="F42" t="str">
            <v>RT</v>
          </cell>
          <cell r="G42">
            <v>760441</v>
          </cell>
          <cell r="H42" t="str">
            <v>7MBNK_22A   22.000</v>
          </cell>
          <cell r="I42">
            <v>1</v>
          </cell>
          <cell r="J42">
            <v>16</v>
          </cell>
          <cell r="K42">
            <v>707</v>
          </cell>
          <cell r="L42" t="str">
            <v>DOMESTIC</v>
          </cell>
          <cell r="M42">
            <v>3</v>
          </cell>
          <cell r="N42" t="str">
            <v>AURORA_D</v>
          </cell>
          <cell r="O42">
            <v>1</v>
          </cell>
          <cell r="P42">
            <v>3.8380000000000001</v>
          </cell>
          <cell r="Q42">
            <v>0.98499999999999999</v>
          </cell>
          <cell r="R42">
            <v>0.99998715191666598</v>
          </cell>
        </row>
        <row r="43">
          <cell r="E43" t="str">
            <v>TMT2</v>
          </cell>
          <cell r="F43" t="str">
            <v>RT</v>
          </cell>
          <cell r="G43">
            <v>730791</v>
          </cell>
          <cell r="H43" t="str">
            <v>7MTON_33A   33.000</v>
          </cell>
          <cell r="I43">
            <v>1</v>
          </cell>
          <cell r="J43">
            <v>6</v>
          </cell>
          <cell r="K43">
            <v>704</v>
          </cell>
          <cell r="L43" t="str">
            <v>RETAILMX</v>
          </cell>
          <cell r="M43">
            <v>3</v>
          </cell>
          <cell r="N43" t="str">
            <v>AURORA_D</v>
          </cell>
          <cell r="O43">
            <v>1</v>
          </cell>
          <cell r="P43">
            <v>20.734000000000002</v>
          </cell>
          <cell r="Q43">
            <v>-2.96</v>
          </cell>
          <cell r="R43">
            <v>0.99762147894032638</v>
          </cell>
        </row>
        <row r="44">
          <cell r="E44" t="str">
            <v>TMY2</v>
          </cell>
          <cell r="F44" t="str">
            <v>RT</v>
          </cell>
          <cell r="G44">
            <v>760761</v>
          </cell>
          <cell r="H44" t="str">
            <v>7MYBR_22A   22.000</v>
          </cell>
          <cell r="I44">
            <v>1</v>
          </cell>
          <cell r="J44">
            <v>10</v>
          </cell>
          <cell r="K44">
            <v>704</v>
          </cell>
          <cell r="L44" t="str">
            <v>RETAILMX</v>
          </cell>
          <cell r="M44">
            <v>3</v>
          </cell>
          <cell r="N44" t="str">
            <v>AURORA_D</v>
          </cell>
          <cell r="O44">
            <v>1</v>
          </cell>
          <cell r="P44">
            <v>14.9678</v>
          </cell>
          <cell r="Q44">
            <v>3.5297000000000001</v>
          </cell>
          <cell r="R44">
            <v>0.99873901553258237</v>
          </cell>
        </row>
        <row r="45">
          <cell r="E45" t="str">
            <v>TNN2</v>
          </cell>
          <cell r="F45" t="str">
            <v>MI</v>
          </cell>
          <cell r="G45">
            <v>760621</v>
          </cell>
          <cell r="H45" t="str">
            <v>7NNFK_22A   22.000</v>
          </cell>
          <cell r="I45">
            <v>1</v>
          </cell>
          <cell r="J45">
            <v>2</v>
          </cell>
          <cell r="K45">
            <v>704</v>
          </cell>
          <cell r="L45" t="str">
            <v>RETAILMX</v>
          </cell>
          <cell r="M45">
            <v>3</v>
          </cell>
          <cell r="N45" t="str">
            <v>AURORA_D</v>
          </cell>
          <cell r="O45">
            <v>1</v>
          </cell>
          <cell r="P45">
            <v>7.8</v>
          </cell>
          <cell r="Q45">
            <v>1.83</v>
          </cell>
          <cell r="R45">
            <v>0.99504507442036516</v>
          </cell>
        </row>
        <row r="46">
          <cell r="E46" t="str">
            <v>TNT2</v>
          </cell>
          <cell r="F46" t="str">
            <v>Ax</v>
          </cell>
          <cell r="G46">
            <v>770101</v>
          </cell>
          <cell r="H46" t="str">
            <v>7NTON_11A   11.000</v>
          </cell>
          <cell r="I46">
            <v>1</v>
          </cell>
          <cell r="J46">
            <v>26</v>
          </cell>
          <cell r="K46">
            <v>703</v>
          </cell>
          <cell r="L46" t="str">
            <v>INDUSTRY</v>
          </cell>
          <cell r="M46">
            <v>1</v>
          </cell>
          <cell r="N46" t="str">
            <v>HYDROTAS</v>
          </cell>
          <cell r="O46">
            <v>1</v>
          </cell>
          <cell r="P46">
            <v>3.4354</v>
          </cell>
          <cell r="Q46">
            <v>0</v>
          </cell>
          <cell r="R46">
            <v>0.83483758827377097</v>
          </cell>
        </row>
        <row r="47">
          <cell r="E47" t="str">
            <v>TNT2</v>
          </cell>
          <cell r="F47" t="str">
            <v>RT</v>
          </cell>
          <cell r="G47">
            <v>760101</v>
          </cell>
          <cell r="H47" t="str">
            <v>7NTON_22A   22.000</v>
          </cell>
          <cell r="I47">
            <v>1</v>
          </cell>
          <cell r="J47">
            <v>26</v>
          </cell>
          <cell r="K47">
            <v>703</v>
          </cell>
          <cell r="L47" t="str">
            <v>INDUSTRY</v>
          </cell>
          <cell r="M47">
            <v>3</v>
          </cell>
          <cell r="N47" t="str">
            <v>AURORA_D</v>
          </cell>
          <cell r="O47">
            <v>1</v>
          </cell>
          <cell r="P47">
            <v>3.2</v>
          </cell>
          <cell r="Q47">
            <v>0.49</v>
          </cell>
          <cell r="R47">
            <v>0.99640080143251997</v>
          </cell>
        </row>
        <row r="48">
          <cell r="E48" t="str">
            <v>TNH2</v>
          </cell>
          <cell r="F48" t="str">
            <v>RT</v>
          </cell>
          <cell r="G48">
            <v>770521</v>
          </cell>
          <cell r="H48" t="str">
            <v>7NHBT_11A   11.000</v>
          </cell>
          <cell r="I48">
            <v>1</v>
          </cell>
          <cell r="J48">
            <v>2</v>
          </cell>
          <cell r="K48">
            <v>704</v>
          </cell>
          <cell r="L48" t="str">
            <v>RETAILMX</v>
          </cell>
          <cell r="M48">
            <v>3</v>
          </cell>
          <cell r="N48" t="str">
            <v>AURORA_D</v>
          </cell>
          <cell r="O48">
            <v>1</v>
          </cell>
          <cell r="P48">
            <v>5.2</v>
          </cell>
          <cell r="Q48">
            <v>0</v>
          </cell>
          <cell r="R48">
            <v>0.99887396832646047</v>
          </cell>
        </row>
        <row r="49">
          <cell r="E49" t="str">
            <v>TNH2</v>
          </cell>
          <cell r="F49" t="str">
            <v>RT</v>
          </cell>
          <cell r="G49">
            <v>770522</v>
          </cell>
          <cell r="H49" t="str">
            <v>7NHBT_11B   11.000</v>
          </cell>
          <cell r="I49">
            <v>1</v>
          </cell>
          <cell r="J49">
            <v>2</v>
          </cell>
          <cell r="K49">
            <v>704</v>
          </cell>
          <cell r="L49" t="str">
            <v>RETAILMX</v>
          </cell>
          <cell r="M49">
            <v>3</v>
          </cell>
          <cell r="N49" t="str">
            <v>AURORA_D</v>
          </cell>
          <cell r="O49">
            <v>1</v>
          </cell>
          <cell r="P49">
            <v>5.7176999999999998</v>
          </cell>
          <cell r="Q49">
            <v>0.56130000000000002</v>
          </cell>
          <cell r="R49">
            <v>0.99887396832646047</v>
          </cell>
        </row>
        <row r="50">
          <cell r="E50" t="str">
            <v>TNH2</v>
          </cell>
          <cell r="F50" t="str">
            <v>RT</v>
          </cell>
          <cell r="G50">
            <v>770523</v>
          </cell>
          <cell r="H50" t="str">
            <v>7NHBT_11C   11.000</v>
          </cell>
          <cell r="I50">
            <v>1</v>
          </cell>
          <cell r="J50">
            <v>2</v>
          </cell>
          <cell r="K50">
            <v>704</v>
          </cell>
          <cell r="L50" t="str">
            <v>RETAILMX</v>
          </cell>
          <cell r="M50">
            <v>3</v>
          </cell>
          <cell r="N50" t="str">
            <v>AURORA_D</v>
          </cell>
          <cell r="O50">
            <v>1</v>
          </cell>
          <cell r="P50">
            <v>6.9983000000000004</v>
          </cell>
          <cell r="Q50">
            <v>0.2303</v>
          </cell>
          <cell r="R50">
            <v>0.99887396832646047</v>
          </cell>
        </row>
        <row r="51">
          <cell r="E51" t="str">
            <v>TNH2</v>
          </cell>
          <cell r="F51" t="str">
            <v>RT</v>
          </cell>
          <cell r="G51">
            <v>770524</v>
          </cell>
          <cell r="H51" t="str">
            <v>7NHBT_11D   11.000</v>
          </cell>
          <cell r="I51">
            <v>1</v>
          </cell>
          <cell r="J51">
            <v>2</v>
          </cell>
          <cell r="K51">
            <v>704</v>
          </cell>
          <cell r="L51" t="str">
            <v>RETAILMX</v>
          </cell>
          <cell r="M51">
            <v>3</v>
          </cell>
          <cell r="N51" t="str">
            <v>AURORA_D</v>
          </cell>
          <cell r="O51">
            <v>1</v>
          </cell>
          <cell r="P51">
            <v>7.0606999999999998</v>
          </cell>
          <cell r="Q51">
            <v>0.27800000000000002</v>
          </cell>
          <cell r="R51">
            <v>0.99887396832646047</v>
          </cell>
        </row>
        <row r="52">
          <cell r="E52" t="str">
            <v>TNW2</v>
          </cell>
          <cell r="F52" t="str">
            <v>RT</v>
          </cell>
          <cell r="G52">
            <v>760711</v>
          </cell>
          <cell r="H52" t="str">
            <v>7NWOD_22A   22.000</v>
          </cell>
          <cell r="I52">
            <v>1</v>
          </cell>
          <cell r="J52">
            <v>10</v>
          </cell>
          <cell r="K52">
            <v>704</v>
          </cell>
          <cell r="L52" t="str">
            <v>RETAILMX</v>
          </cell>
          <cell r="M52">
            <v>3</v>
          </cell>
          <cell r="N52" t="str">
            <v>AURORA_D</v>
          </cell>
          <cell r="O52">
            <v>1</v>
          </cell>
          <cell r="P52">
            <v>5.95</v>
          </cell>
          <cell r="Q52">
            <v>0.45</v>
          </cell>
          <cell r="R52">
            <v>0.99971436752501897</v>
          </cell>
        </row>
        <row r="53">
          <cell r="E53" t="str">
            <v>TPM3</v>
          </cell>
          <cell r="F53" t="str">
            <v>RT</v>
          </cell>
          <cell r="G53">
            <v>760671</v>
          </cell>
          <cell r="H53" t="str">
            <v>7PMTN_22A   22.000</v>
          </cell>
          <cell r="I53">
            <v>1</v>
          </cell>
          <cell r="J53">
            <v>10</v>
          </cell>
          <cell r="K53">
            <v>707</v>
          </cell>
          <cell r="L53" t="str">
            <v>DOMESTIC</v>
          </cell>
          <cell r="M53">
            <v>3</v>
          </cell>
          <cell r="N53" t="str">
            <v>AURORA_D</v>
          </cell>
          <cell r="O53">
            <v>1</v>
          </cell>
          <cell r="P53">
            <v>8.7087000000000003</v>
          </cell>
          <cell r="Q53">
            <v>2.8891</v>
          </cell>
          <cell r="R53">
            <v>0.98298445403507895</v>
          </cell>
        </row>
        <row r="54">
          <cell r="E54" t="str">
            <v>TQT2</v>
          </cell>
          <cell r="F54" t="str">
            <v>RT</v>
          </cell>
          <cell r="G54">
            <v>760071</v>
          </cell>
          <cell r="H54" t="str">
            <v>7QTWN_22A   22.000</v>
          </cell>
          <cell r="I54">
            <v>1</v>
          </cell>
          <cell r="J54">
            <v>26</v>
          </cell>
          <cell r="K54">
            <v>704</v>
          </cell>
          <cell r="L54" t="str">
            <v>RETAILMX</v>
          </cell>
          <cell r="M54">
            <v>3</v>
          </cell>
          <cell r="N54" t="str">
            <v>AURORA_D</v>
          </cell>
          <cell r="O54">
            <v>1</v>
          </cell>
          <cell r="P54">
            <v>1.6073999999999999</v>
          </cell>
          <cell r="Q54">
            <v>0</v>
          </cell>
          <cell r="R54">
            <v>0.99961011906131092</v>
          </cell>
        </row>
        <row r="55">
          <cell r="E55" t="str">
            <v>TQT3</v>
          </cell>
          <cell r="F55" t="str">
            <v>MI</v>
          </cell>
          <cell r="G55">
            <v>770071</v>
          </cell>
          <cell r="H55" t="str">
            <v>7QTWN_11A   11.000</v>
          </cell>
          <cell r="I55">
            <v>1</v>
          </cell>
          <cell r="J55">
            <v>26</v>
          </cell>
          <cell r="K55">
            <v>703</v>
          </cell>
          <cell r="L55" t="str">
            <v>INDUSTRY</v>
          </cell>
          <cell r="M55">
            <v>8</v>
          </cell>
          <cell r="N55" t="str">
            <v>CMT</v>
          </cell>
          <cell r="O55">
            <v>1</v>
          </cell>
          <cell r="P55">
            <v>-2.7147000000000001</v>
          </cell>
          <cell r="Q55">
            <v>1.6967000000000001</v>
          </cell>
          <cell r="R55">
            <v>0.7878721811365843</v>
          </cell>
        </row>
        <row r="56">
          <cell r="E56" t="str">
            <v>TRA2</v>
          </cell>
          <cell r="F56" t="str">
            <v>RT</v>
          </cell>
          <cell r="G56">
            <v>760261</v>
          </cell>
          <cell r="H56" t="str">
            <v>7RAIL_22A   22.000</v>
          </cell>
          <cell r="I56">
            <v>1</v>
          </cell>
          <cell r="J56">
            <v>20</v>
          </cell>
          <cell r="K56">
            <v>703</v>
          </cell>
          <cell r="L56" t="str">
            <v>INDUSTRY</v>
          </cell>
          <cell r="M56">
            <v>9</v>
          </cell>
          <cell r="N56" t="str">
            <v>GOLIATH</v>
          </cell>
          <cell r="O56">
            <v>1</v>
          </cell>
          <cell r="P56">
            <v>16.8</v>
          </cell>
          <cell r="Q56">
            <v>5.66</v>
          </cell>
          <cell r="R56">
            <v>0.99394132989675643</v>
          </cell>
        </row>
        <row r="57">
          <cell r="E57" t="str">
            <v>TRA2</v>
          </cell>
          <cell r="F57" t="str">
            <v>RT</v>
          </cell>
          <cell r="G57">
            <v>760261</v>
          </cell>
          <cell r="H57" t="str">
            <v>7RAIL_22A   22.000</v>
          </cell>
          <cell r="I57">
            <v>2</v>
          </cell>
          <cell r="J57">
            <v>20</v>
          </cell>
          <cell r="K57">
            <v>707</v>
          </cell>
          <cell r="L57" t="str">
            <v>DOMESTIC</v>
          </cell>
          <cell r="M57">
            <v>3</v>
          </cell>
          <cell r="N57" t="str">
            <v>AURORA_D</v>
          </cell>
          <cell r="O57">
            <v>1</v>
          </cell>
          <cell r="P57">
            <v>16.8</v>
          </cell>
          <cell r="Q57">
            <v>5.66</v>
          </cell>
          <cell r="R57">
            <v>0.99394132989675643</v>
          </cell>
        </row>
        <row r="58">
          <cell r="E58" t="str">
            <v>TRI4</v>
          </cell>
          <cell r="F58" t="str">
            <v>RT</v>
          </cell>
          <cell r="G58">
            <v>730517</v>
          </cell>
          <cell r="H58" t="str">
            <v>7RISD_33G   33.000</v>
          </cell>
          <cell r="I58">
            <v>1</v>
          </cell>
          <cell r="J58">
            <v>6</v>
          </cell>
          <cell r="K58">
            <v>704</v>
          </cell>
          <cell r="L58" t="str">
            <v>RETAILMX</v>
          </cell>
          <cell r="M58">
            <v>3</v>
          </cell>
          <cell r="N58" t="str">
            <v>AURORA_D</v>
          </cell>
          <cell r="O58">
            <v>1</v>
          </cell>
          <cell r="P58">
            <v>35.911499999999997</v>
          </cell>
          <cell r="Q58">
            <v>8.3079000000000001</v>
          </cell>
          <cell r="R58">
            <v>0.97749012402732405</v>
          </cell>
        </row>
        <row r="59">
          <cell r="E59" t="str">
            <v>TRI3</v>
          </cell>
          <cell r="F59" t="str">
            <v>MI</v>
          </cell>
          <cell r="G59">
            <v>770511</v>
          </cell>
          <cell r="H59" t="str">
            <v>7RISD_11A   11.400</v>
          </cell>
          <cell r="I59">
            <v>1</v>
          </cell>
          <cell r="J59">
            <v>6</v>
          </cell>
          <cell r="K59">
            <v>703</v>
          </cell>
          <cell r="L59" t="str">
            <v>INDUSTRY</v>
          </cell>
          <cell r="M59">
            <v>10</v>
          </cell>
          <cell r="N59" t="str">
            <v>NYRSTAR</v>
          </cell>
          <cell r="O59">
            <v>1</v>
          </cell>
          <cell r="P59">
            <v>34.919400000000003</v>
          </cell>
          <cell r="Q59">
            <v>11.2585</v>
          </cell>
          <cell r="R59">
            <v>0.94535875217134346</v>
          </cell>
        </row>
        <row r="60">
          <cell r="E60" t="str">
            <v>TRI3</v>
          </cell>
          <cell r="F60" t="str">
            <v>MI</v>
          </cell>
          <cell r="G60">
            <v>770512</v>
          </cell>
          <cell r="H60" t="str">
            <v>7RISD_11B   11.400</v>
          </cell>
          <cell r="I60">
            <v>1</v>
          </cell>
          <cell r="J60">
            <v>6</v>
          </cell>
          <cell r="K60">
            <v>703</v>
          </cell>
          <cell r="L60" t="str">
            <v>INDUSTRY</v>
          </cell>
          <cell r="M60">
            <v>10</v>
          </cell>
          <cell r="N60" t="str">
            <v>NYRSTAR</v>
          </cell>
          <cell r="O60">
            <v>1</v>
          </cell>
          <cell r="P60">
            <v>34.919400000000003</v>
          </cell>
          <cell r="Q60">
            <v>11.2585</v>
          </cell>
          <cell r="R60">
            <v>0.94535875217134346</v>
          </cell>
        </row>
        <row r="61">
          <cell r="E61" t="str">
            <v>TRI3</v>
          </cell>
          <cell r="F61" t="str">
            <v>MI</v>
          </cell>
          <cell r="G61">
            <v>770513</v>
          </cell>
          <cell r="H61" t="str">
            <v>7RISD_11C   11.400</v>
          </cell>
          <cell r="I61">
            <v>1</v>
          </cell>
          <cell r="J61">
            <v>6</v>
          </cell>
          <cell r="K61">
            <v>703</v>
          </cell>
          <cell r="L61" t="str">
            <v>INDUSTRY</v>
          </cell>
          <cell r="M61">
            <v>10</v>
          </cell>
          <cell r="N61" t="str">
            <v>NYRSTAR</v>
          </cell>
          <cell r="O61">
            <v>1</v>
          </cell>
          <cell r="P61">
            <v>34.919400000000003</v>
          </cell>
          <cell r="Q61">
            <v>11.2585</v>
          </cell>
          <cell r="R61">
            <v>0.94535875217134346</v>
          </cell>
        </row>
        <row r="62">
          <cell r="E62" t="str">
            <v>TRI3</v>
          </cell>
          <cell r="F62" t="str">
            <v>MI</v>
          </cell>
          <cell r="G62">
            <v>770514</v>
          </cell>
          <cell r="H62" t="str">
            <v>7RISD_11D   11.400</v>
          </cell>
          <cell r="I62">
            <v>1</v>
          </cell>
          <cell r="J62">
            <v>6</v>
          </cell>
          <cell r="K62">
            <v>703</v>
          </cell>
          <cell r="L62" t="str">
            <v>INDUSTRY</v>
          </cell>
          <cell r="M62">
            <v>10</v>
          </cell>
          <cell r="N62" t="str">
            <v>NYRSTAR</v>
          </cell>
          <cell r="O62">
            <v>1</v>
          </cell>
          <cell r="P62">
            <v>34.919400000000003</v>
          </cell>
          <cell r="Q62">
            <v>11.2585</v>
          </cell>
          <cell r="R62">
            <v>0.94535875217134346</v>
          </cell>
        </row>
        <row r="63">
          <cell r="E63" t="str">
            <v>TRK2</v>
          </cell>
          <cell r="F63" t="str">
            <v>RT</v>
          </cell>
          <cell r="G63">
            <v>770541</v>
          </cell>
          <cell r="H63" t="str">
            <v>7RKBY_11A   11.000</v>
          </cell>
          <cell r="I63">
            <v>1</v>
          </cell>
          <cell r="J63">
            <v>6</v>
          </cell>
          <cell r="K63">
            <v>707</v>
          </cell>
          <cell r="L63" t="str">
            <v>DOMESTIC</v>
          </cell>
          <cell r="M63">
            <v>3</v>
          </cell>
          <cell r="N63" t="str">
            <v>AURORA_D</v>
          </cell>
          <cell r="O63">
            <v>1</v>
          </cell>
          <cell r="P63">
            <v>5.9153000000000002</v>
          </cell>
          <cell r="Q63">
            <v>-0.64729999999999999</v>
          </cell>
          <cell r="R63">
            <v>0.99941000982989359</v>
          </cell>
        </row>
        <row r="64">
          <cell r="E64" t="str">
            <v>TRK2</v>
          </cell>
          <cell r="F64" t="str">
            <v>RT</v>
          </cell>
          <cell r="G64">
            <v>770542</v>
          </cell>
          <cell r="H64" t="str">
            <v>7RKBY_11B   11.000</v>
          </cell>
          <cell r="I64">
            <v>1</v>
          </cell>
          <cell r="J64">
            <v>6</v>
          </cell>
          <cell r="K64">
            <v>707</v>
          </cell>
          <cell r="L64" t="str">
            <v>DOMESTIC</v>
          </cell>
          <cell r="M64">
            <v>3</v>
          </cell>
          <cell r="N64" t="str">
            <v>AURORA_D</v>
          </cell>
          <cell r="O64">
            <v>1</v>
          </cell>
          <cell r="P64">
            <v>5.2030000000000003</v>
          </cell>
          <cell r="Q64">
            <v>-0.28270000000000001</v>
          </cell>
          <cell r="R64">
            <v>0.99941000982989359</v>
          </cell>
        </row>
        <row r="65">
          <cell r="E65" t="str">
            <v>TSD2</v>
          </cell>
          <cell r="F65" t="str">
            <v>RT</v>
          </cell>
          <cell r="G65">
            <v>760331</v>
          </cell>
          <cell r="H65" t="str">
            <v>7SDAL_22A   22.000</v>
          </cell>
          <cell r="I65">
            <v>1</v>
          </cell>
          <cell r="J65">
            <v>10</v>
          </cell>
          <cell r="K65">
            <v>704</v>
          </cell>
          <cell r="L65" t="str">
            <v>RETAILMX</v>
          </cell>
          <cell r="M65">
            <v>3</v>
          </cell>
          <cell r="N65" t="str">
            <v>AURORA_D</v>
          </cell>
          <cell r="O65">
            <v>1</v>
          </cell>
          <cell r="P65">
            <v>6.4</v>
          </cell>
          <cell r="Q65">
            <v>1.3</v>
          </cell>
          <cell r="R65">
            <v>0.99999562623799731</v>
          </cell>
        </row>
        <row r="66">
          <cell r="E66" t="str">
            <v>TSH3</v>
          </cell>
          <cell r="F66" t="str">
            <v>RT</v>
          </cell>
          <cell r="G66">
            <v>760221</v>
          </cell>
          <cell r="H66" t="str">
            <v>7SHEF_22A   22.000</v>
          </cell>
          <cell r="I66">
            <v>1</v>
          </cell>
          <cell r="J66">
            <v>20</v>
          </cell>
          <cell r="K66">
            <v>707</v>
          </cell>
          <cell r="L66" t="str">
            <v>DOMESTIC</v>
          </cell>
          <cell r="M66">
            <v>5</v>
          </cell>
          <cell r="N66" t="str">
            <v>TASNETWK</v>
          </cell>
          <cell r="O66">
            <v>1</v>
          </cell>
          <cell r="P66">
            <v>0.72175999999999996</v>
          </cell>
          <cell r="Q66">
            <v>0</v>
          </cell>
          <cell r="R66">
            <v>0.9425148220871129</v>
          </cell>
        </row>
        <row r="67">
          <cell r="E67" t="str">
            <v>TST2</v>
          </cell>
          <cell r="F67" t="str">
            <v>RT</v>
          </cell>
          <cell r="G67">
            <v>760181</v>
          </cell>
          <cell r="H67" t="str">
            <v>7STON_22A   22.000</v>
          </cell>
          <cell r="I67">
            <v>1</v>
          </cell>
          <cell r="J67">
            <v>20</v>
          </cell>
          <cell r="K67">
            <v>704</v>
          </cell>
          <cell r="L67" t="str">
            <v>RETAILMX</v>
          </cell>
          <cell r="M67">
            <v>3</v>
          </cell>
          <cell r="N67" t="str">
            <v>AURORA_D</v>
          </cell>
          <cell r="O67">
            <v>1</v>
          </cell>
          <cell r="P67">
            <v>8.7871000000000006</v>
          </cell>
          <cell r="Q67">
            <v>2.1164000000000001</v>
          </cell>
          <cell r="R67">
            <v>0.97926243943329305</v>
          </cell>
        </row>
        <row r="68">
          <cell r="E68" t="str">
            <v>TST2</v>
          </cell>
          <cell r="F68" t="str">
            <v>RT</v>
          </cell>
          <cell r="G68">
            <v>760182</v>
          </cell>
          <cell r="H68" t="str">
            <v>7STON_22B   22.000</v>
          </cell>
          <cell r="I68">
            <v>1</v>
          </cell>
          <cell r="J68">
            <v>20</v>
          </cell>
          <cell r="K68">
            <v>704</v>
          </cell>
          <cell r="L68" t="str">
            <v>RETAILMX</v>
          </cell>
          <cell r="M68">
            <v>5</v>
          </cell>
          <cell r="N68" t="str">
            <v>TASNETWK</v>
          </cell>
          <cell r="O68">
            <v>1</v>
          </cell>
          <cell r="P68">
            <v>8.5289999999999999</v>
          </cell>
          <cell r="Q68">
            <v>1.5806</v>
          </cell>
          <cell r="R68">
            <v>0.97926243943329305</v>
          </cell>
        </row>
        <row r="69">
          <cell r="E69" t="str">
            <v>TSO2</v>
          </cell>
          <cell r="F69" t="str">
            <v>RT</v>
          </cell>
          <cell r="G69">
            <v>760611</v>
          </cell>
          <cell r="H69" t="str">
            <v>7SORR_22A   22.000</v>
          </cell>
          <cell r="I69">
            <v>1</v>
          </cell>
          <cell r="J69">
            <v>6</v>
          </cell>
          <cell r="K69">
            <v>704</v>
          </cell>
          <cell r="L69" t="str">
            <v>RETAILMX</v>
          </cell>
          <cell r="M69">
            <v>3</v>
          </cell>
          <cell r="N69" t="str">
            <v>AURORA_D</v>
          </cell>
          <cell r="O69">
            <v>1</v>
          </cell>
          <cell r="P69">
            <v>9.1202000000000005</v>
          </cell>
          <cell r="Q69">
            <v>-1.0912999999999999</v>
          </cell>
          <cell r="R69">
            <v>0.99997931578640498</v>
          </cell>
        </row>
        <row r="70">
          <cell r="E70" t="str">
            <v>TSO2</v>
          </cell>
          <cell r="F70" t="str">
            <v>RT</v>
          </cell>
          <cell r="G70">
            <v>760612</v>
          </cell>
          <cell r="H70" t="str">
            <v>7SORR_22B   22.000</v>
          </cell>
          <cell r="I70">
            <v>1</v>
          </cell>
          <cell r="J70">
            <v>6</v>
          </cell>
          <cell r="K70">
            <v>707</v>
          </cell>
          <cell r="L70" t="str">
            <v>DOMESTIC</v>
          </cell>
          <cell r="M70">
            <v>3</v>
          </cell>
          <cell r="N70" t="str">
            <v>AURORA_D</v>
          </cell>
          <cell r="O70">
            <v>1</v>
          </cell>
          <cell r="P70">
            <v>8.7925000000000004</v>
          </cell>
          <cell r="Q70">
            <v>-0.96499999999999997</v>
          </cell>
          <cell r="R70">
            <v>0.99997931578640498</v>
          </cell>
        </row>
        <row r="71">
          <cell r="E71" t="str">
            <v>TSL2</v>
          </cell>
          <cell r="F71" t="str">
            <v>RT</v>
          </cell>
          <cell r="G71">
            <v>760771</v>
          </cell>
          <cell r="H71" t="str">
            <v>7SLND_22A   22.000</v>
          </cell>
          <cell r="I71">
            <v>1</v>
          </cell>
          <cell r="J71">
            <v>10</v>
          </cell>
          <cell r="K71">
            <v>704</v>
          </cell>
          <cell r="L71" t="str">
            <v>RETAILMX</v>
          </cell>
          <cell r="M71">
            <v>3</v>
          </cell>
          <cell r="N71" t="str">
            <v>AURORA_D</v>
          </cell>
          <cell r="O71">
            <v>1</v>
          </cell>
          <cell r="P71">
            <v>12.7516</v>
          </cell>
          <cell r="Q71">
            <v>-1.5253000000000001</v>
          </cell>
          <cell r="R71">
            <v>0.99893478394239299</v>
          </cell>
        </row>
        <row r="72">
          <cell r="E72" t="str">
            <v>TSL3</v>
          </cell>
          <cell r="F72" t="str">
            <v>MI</v>
          </cell>
          <cell r="G72">
            <v>790774</v>
          </cell>
          <cell r="H72" t="str">
            <v>7FMUS_04A   0.4150</v>
          </cell>
          <cell r="I72">
            <v>1</v>
          </cell>
          <cell r="J72">
            <v>10</v>
          </cell>
          <cell r="K72">
            <v>703</v>
          </cell>
          <cell r="L72" t="str">
            <v>INDUSTRY</v>
          </cell>
          <cell r="M72">
            <v>2</v>
          </cell>
          <cell r="N72" t="str">
            <v>FIRMUS GRID</v>
          </cell>
          <cell r="O72">
            <v>1</v>
          </cell>
          <cell r="P72">
            <v>7.5501242916455</v>
          </cell>
          <cell r="Q72">
            <v>2.1164000000000001</v>
          </cell>
          <cell r="R72">
            <v>0.99893478394239299</v>
          </cell>
        </row>
        <row r="73">
          <cell r="E73" t="str">
            <v>TSL3</v>
          </cell>
          <cell r="F73" t="str">
            <v>MI</v>
          </cell>
          <cell r="G73">
            <v>790775</v>
          </cell>
          <cell r="H73" t="str">
            <v>7FMUS_04B   0.4150</v>
          </cell>
          <cell r="I73">
            <v>2</v>
          </cell>
          <cell r="J73">
            <v>10</v>
          </cell>
          <cell r="K73">
            <v>703</v>
          </cell>
          <cell r="L73" t="str">
            <v>INDUSTRY</v>
          </cell>
          <cell r="M73">
            <v>2</v>
          </cell>
          <cell r="N73" t="str">
            <v>FIRMUS GRID</v>
          </cell>
          <cell r="O73">
            <v>1</v>
          </cell>
          <cell r="P73">
            <v>7.5501242916455</v>
          </cell>
          <cell r="Q73">
            <v>2.1164000000000001</v>
          </cell>
          <cell r="R73">
            <v>0.99893478394239299</v>
          </cell>
        </row>
        <row r="74">
          <cell r="E74" t="str">
            <v>TSM2</v>
          </cell>
          <cell r="F74" t="str">
            <v>RT</v>
          </cell>
          <cell r="G74">
            <v>760701</v>
          </cell>
          <cell r="H74" t="str">
            <v>7SMRY_22A   22.000</v>
          </cell>
          <cell r="I74">
            <v>1</v>
          </cell>
          <cell r="J74">
            <v>10</v>
          </cell>
          <cell r="K74">
            <v>704</v>
          </cell>
          <cell r="L74" t="str">
            <v>RETAILMX</v>
          </cell>
          <cell r="M74">
            <v>3</v>
          </cell>
          <cell r="N74" t="str">
            <v>AURORA_D</v>
          </cell>
          <cell r="O74">
            <v>1</v>
          </cell>
          <cell r="P74">
            <v>6.67</v>
          </cell>
          <cell r="Q74">
            <v>-1.0033000000000001</v>
          </cell>
          <cell r="R74">
            <v>0.99912259107412971</v>
          </cell>
        </row>
        <row r="75">
          <cell r="E75" t="str">
            <v>TTR2</v>
          </cell>
          <cell r="F75" t="str">
            <v>RT</v>
          </cell>
          <cell r="G75">
            <v>760631</v>
          </cell>
          <cell r="H75" t="str">
            <v>7TREV_22A   22.000</v>
          </cell>
          <cell r="I75">
            <v>1</v>
          </cell>
          <cell r="J75">
            <v>10</v>
          </cell>
          <cell r="K75">
            <v>704</v>
          </cell>
          <cell r="L75" t="str">
            <v>RETAILMX</v>
          </cell>
          <cell r="M75">
            <v>3</v>
          </cell>
          <cell r="N75" t="str">
            <v>AURORA_D</v>
          </cell>
          <cell r="O75">
            <v>1</v>
          </cell>
          <cell r="P75">
            <v>19.600000000000001</v>
          </cell>
          <cell r="Q75">
            <v>1.1000000000000001</v>
          </cell>
          <cell r="R75">
            <v>0.99991664623589438</v>
          </cell>
        </row>
        <row r="76">
          <cell r="E76" t="str">
            <v>TTB2</v>
          </cell>
          <cell r="F76" t="str">
            <v>RT</v>
          </cell>
          <cell r="G76">
            <v>760551</v>
          </cell>
          <cell r="H76" t="str">
            <v>7TBUN_22A   22.000</v>
          </cell>
          <cell r="I76">
            <v>1</v>
          </cell>
          <cell r="J76">
            <v>6</v>
          </cell>
          <cell r="K76">
            <v>703</v>
          </cell>
          <cell r="L76" t="str">
            <v>INDUSTRY</v>
          </cell>
          <cell r="M76">
            <v>16</v>
          </cell>
          <cell r="N76" t="str">
            <v>NFP TB</v>
          </cell>
          <cell r="O76">
            <v>0</v>
          </cell>
          <cell r="P76">
            <v>0</v>
          </cell>
          <cell r="Q76">
            <v>0</v>
          </cell>
          <cell r="R76">
            <v>0.99999997972111754</v>
          </cell>
        </row>
        <row r="77">
          <cell r="E77" t="str">
            <v>TTB2</v>
          </cell>
          <cell r="F77" t="str">
            <v>RT</v>
          </cell>
          <cell r="G77">
            <v>760552</v>
          </cell>
          <cell r="H77" t="str">
            <v>7TBUN_22B   22.000</v>
          </cell>
          <cell r="I77">
            <v>1</v>
          </cell>
          <cell r="J77">
            <v>6</v>
          </cell>
          <cell r="K77">
            <v>707</v>
          </cell>
          <cell r="L77" t="str">
            <v>DOMESTIC</v>
          </cell>
          <cell r="M77">
            <v>3</v>
          </cell>
          <cell r="N77" t="str">
            <v>AURORA_D</v>
          </cell>
          <cell r="O77">
            <v>1</v>
          </cell>
          <cell r="P77">
            <v>1.7179</v>
          </cell>
          <cell r="Q77">
            <v>0.11169999999999999</v>
          </cell>
          <cell r="R77">
            <v>0.99999997972111754</v>
          </cell>
        </row>
        <row r="78">
          <cell r="E78" t="str">
            <v>TTU2</v>
          </cell>
          <cell r="F78" t="str">
            <v>RT</v>
          </cell>
          <cell r="G78">
            <v>760371</v>
          </cell>
          <cell r="H78" t="str">
            <v>7TUNG_22A   22.000</v>
          </cell>
          <cell r="I78">
            <v>1</v>
          </cell>
          <cell r="J78">
            <v>18</v>
          </cell>
          <cell r="K78">
            <v>707</v>
          </cell>
          <cell r="L78" t="str">
            <v>DOMESTIC</v>
          </cell>
          <cell r="M78">
            <v>3</v>
          </cell>
          <cell r="N78" t="str">
            <v>AURORA_D</v>
          </cell>
          <cell r="O78">
            <v>1</v>
          </cell>
          <cell r="P78">
            <v>0.88009999999999999</v>
          </cell>
          <cell r="Q78">
            <v>0</v>
          </cell>
          <cell r="R78">
            <v>0.98466447719765404</v>
          </cell>
        </row>
        <row r="79">
          <cell r="E79" t="str">
            <v>TUL2</v>
          </cell>
          <cell r="F79" t="str">
            <v>RT</v>
          </cell>
          <cell r="G79">
            <v>760231</v>
          </cell>
          <cell r="H79" t="str">
            <v>7ULVT_22A   22.000</v>
          </cell>
          <cell r="I79">
            <v>1</v>
          </cell>
          <cell r="J79">
            <v>20</v>
          </cell>
          <cell r="K79">
            <v>704</v>
          </cell>
          <cell r="L79" t="str">
            <v>RETAILMX</v>
          </cell>
          <cell r="M79">
            <v>3</v>
          </cell>
          <cell r="N79" t="str">
            <v>AURORA_D</v>
          </cell>
          <cell r="O79">
            <v>1</v>
          </cell>
          <cell r="P79">
            <v>12.466699999999999</v>
          </cell>
          <cell r="Q79">
            <v>-0.52969999999999995</v>
          </cell>
          <cell r="R79">
            <v>0.99999981724538878</v>
          </cell>
        </row>
        <row r="80">
          <cell r="E80" t="str">
            <v>TWA2</v>
          </cell>
          <cell r="F80" t="str">
            <v>RT</v>
          </cell>
          <cell r="G80">
            <v>760651</v>
          </cell>
          <cell r="H80" t="str">
            <v>7WADA_22A   22.000</v>
          </cell>
          <cell r="I80">
            <v>1</v>
          </cell>
          <cell r="J80">
            <v>18</v>
          </cell>
          <cell r="K80">
            <v>707</v>
          </cell>
          <cell r="L80" t="str">
            <v>DOMESTIC</v>
          </cell>
          <cell r="M80">
            <v>3</v>
          </cell>
          <cell r="N80" t="str">
            <v>AURORA_D</v>
          </cell>
          <cell r="O80">
            <v>1</v>
          </cell>
          <cell r="P80">
            <v>0.78300000000000003</v>
          </cell>
          <cell r="Q80">
            <v>0</v>
          </cell>
          <cell r="R80">
            <v>0.99995136530907103</v>
          </cell>
        </row>
        <row r="81">
          <cell r="E81" t="str">
            <v>TCO1</v>
          </cell>
          <cell r="F81" t="str">
            <v>MI</v>
          </cell>
          <cell r="G81">
            <v>720311</v>
          </cell>
          <cell r="H81" t="str">
            <v>7BBAL_220A  220.00</v>
          </cell>
          <cell r="I81">
            <v>1</v>
          </cell>
          <cell r="J81">
            <v>14</v>
          </cell>
          <cell r="K81">
            <v>703</v>
          </cell>
          <cell r="L81" t="str">
            <v>INDUSTRY</v>
          </cell>
          <cell r="M81">
            <v>7</v>
          </cell>
          <cell r="N81" t="str">
            <v>BBA</v>
          </cell>
          <cell r="O81">
            <v>1</v>
          </cell>
          <cell r="P81">
            <v>10.199999999999999</v>
          </cell>
          <cell r="Q81">
            <v>2.7719999999999998</v>
          </cell>
          <cell r="R81">
            <v>0.96404161538912092</v>
          </cell>
        </row>
        <row r="82">
          <cell r="E82" t="str">
            <v>TCO1</v>
          </cell>
          <cell r="F82" t="str">
            <v>MI</v>
          </cell>
          <cell r="G82">
            <v>720311</v>
          </cell>
          <cell r="H82" t="str">
            <v>7BBAL_220A  220.00</v>
          </cell>
          <cell r="I82">
            <v>4</v>
          </cell>
          <cell r="J82">
            <v>14</v>
          </cell>
          <cell r="K82">
            <v>703</v>
          </cell>
          <cell r="L82" t="str">
            <v>INDUSTRY</v>
          </cell>
          <cell r="M82">
            <v>7</v>
          </cell>
          <cell r="N82" t="str">
            <v>BBA</v>
          </cell>
          <cell r="O82">
            <v>1</v>
          </cell>
          <cell r="P82">
            <v>119.91249999999999</v>
          </cell>
          <cell r="Q82">
            <v>32.587400000000002</v>
          </cell>
          <cell r="R82">
            <v>0.96404161538912092</v>
          </cell>
        </row>
        <row r="83">
          <cell r="E83" t="str">
            <v>TCO1</v>
          </cell>
          <cell r="F83" t="str">
            <v>MI</v>
          </cell>
          <cell r="G83">
            <v>720312</v>
          </cell>
          <cell r="H83" t="str">
            <v>7BBAL_220B  220.00</v>
          </cell>
          <cell r="I83">
            <v>1</v>
          </cell>
          <cell r="J83">
            <v>14</v>
          </cell>
          <cell r="K83">
            <v>703</v>
          </cell>
          <cell r="L83" t="str">
            <v>INDUSTRY</v>
          </cell>
          <cell r="M83">
            <v>7</v>
          </cell>
          <cell r="N83" t="str">
            <v>BBA</v>
          </cell>
          <cell r="O83">
            <v>1</v>
          </cell>
          <cell r="P83">
            <v>10.199999999999999</v>
          </cell>
          <cell r="Q83">
            <v>2.7719999999999998</v>
          </cell>
          <cell r="R83">
            <v>0.96404161538912092</v>
          </cell>
        </row>
        <row r="84">
          <cell r="E84" t="str">
            <v>TCO1</v>
          </cell>
          <cell r="F84" t="str">
            <v>MI</v>
          </cell>
          <cell r="G84">
            <v>720312</v>
          </cell>
          <cell r="H84" t="str">
            <v>7BBAL_220B  220.00</v>
          </cell>
          <cell r="I84">
            <v>2</v>
          </cell>
          <cell r="J84">
            <v>14</v>
          </cell>
          <cell r="K84">
            <v>703</v>
          </cell>
          <cell r="L84" t="str">
            <v>INDUSTRY</v>
          </cell>
          <cell r="M84">
            <v>7</v>
          </cell>
          <cell r="N84" t="str">
            <v>BBA</v>
          </cell>
          <cell r="O84">
            <v>1</v>
          </cell>
          <cell r="P84">
            <v>99.337500000000006</v>
          </cell>
          <cell r="Q84">
            <v>26.995999999999999</v>
          </cell>
          <cell r="R84">
            <v>0.96404161538912092</v>
          </cell>
        </row>
        <row r="85">
          <cell r="E85" t="str">
            <v>TCO1</v>
          </cell>
          <cell r="F85" t="str">
            <v>MI</v>
          </cell>
          <cell r="G85">
            <v>720312</v>
          </cell>
          <cell r="H85" t="str">
            <v>7BBAL_220B  220.00</v>
          </cell>
          <cell r="I85">
            <v>3</v>
          </cell>
          <cell r="J85">
            <v>14</v>
          </cell>
          <cell r="K85">
            <v>703</v>
          </cell>
          <cell r="L85" t="str">
            <v>INDUSTRY</v>
          </cell>
          <cell r="M85">
            <v>7</v>
          </cell>
          <cell r="N85" t="str">
            <v>BBA</v>
          </cell>
          <cell r="O85">
            <v>1</v>
          </cell>
          <cell r="P85">
            <v>99.55</v>
          </cell>
          <cell r="Q85">
            <v>27.053699999999999</v>
          </cell>
          <cell r="R85">
            <v>0.96404161538912092</v>
          </cell>
        </row>
        <row r="86">
          <cell r="E86" t="str">
            <v>TSW1</v>
          </cell>
          <cell r="F86" t="str">
            <v>MI</v>
          </cell>
          <cell r="G86">
            <v>710731</v>
          </cell>
          <cell r="H86" t="str">
            <v>7SWOD_110A  110.00</v>
          </cell>
          <cell r="I86">
            <v>1</v>
          </cell>
          <cell r="J86">
            <v>14</v>
          </cell>
          <cell r="K86">
            <v>703</v>
          </cell>
          <cell r="L86" t="str">
            <v>INDUSTRY</v>
          </cell>
          <cell r="M86">
            <v>13</v>
          </cell>
          <cell r="N86" t="str">
            <v>TIMBLINK</v>
          </cell>
          <cell r="O86">
            <v>1</v>
          </cell>
          <cell r="P86">
            <v>2.7336999999999998</v>
          </cell>
          <cell r="Q86">
            <v>1.2346999999999999</v>
          </cell>
          <cell r="R86">
            <v>0.88543981220947388</v>
          </cell>
        </row>
        <row r="87">
          <cell r="E87" t="str">
            <v>TTE1</v>
          </cell>
          <cell r="F87" t="str">
            <v>MI</v>
          </cell>
          <cell r="G87">
            <v>710321</v>
          </cell>
          <cell r="H87" t="str">
            <v>7TEMCO_110A 110.00</v>
          </cell>
          <cell r="I87">
            <v>1</v>
          </cell>
          <cell r="J87">
            <v>14</v>
          </cell>
          <cell r="K87">
            <v>703</v>
          </cell>
          <cell r="L87" t="str">
            <v>INDUSTRY</v>
          </cell>
          <cell r="M87">
            <v>14</v>
          </cell>
          <cell r="N87" t="str">
            <v>TEMCO</v>
          </cell>
          <cell r="O87">
            <v>1</v>
          </cell>
          <cell r="P87">
            <v>13.270300000000001</v>
          </cell>
          <cell r="Q87">
            <v>2.1269999999999998</v>
          </cell>
          <cell r="R87">
            <v>0.99375266361777803</v>
          </cell>
        </row>
        <row r="88">
          <cell r="E88" t="str">
            <v>TTE1</v>
          </cell>
          <cell r="F88" t="str">
            <v>MI</v>
          </cell>
          <cell r="G88">
            <v>710321</v>
          </cell>
          <cell r="H88" t="str">
            <v>7TEMCO_110A 110.00</v>
          </cell>
          <cell r="I88">
            <v>2</v>
          </cell>
          <cell r="J88">
            <v>14</v>
          </cell>
          <cell r="K88">
            <v>703</v>
          </cell>
          <cell r="L88" t="str">
            <v>INDUSTRY</v>
          </cell>
          <cell r="M88">
            <v>14</v>
          </cell>
          <cell r="N88" t="str">
            <v>TEMCO</v>
          </cell>
          <cell r="O88">
            <v>1</v>
          </cell>
          <cell r="P88">
            <v>-1.6799999999999999E-2</v>
          </cell>
          <cell r="Q88">
            <v>-2.7000000000000001E-3</v>
          </cell>
          <cell r="R88">
            <v>0.99375266361777803</v>
          </cell>
        </row>
        <row r="89">
          <cell r="E89" t="str">
            <v>TTE1</v>
          </cell>
          <cell r="F89" t="str">
            <v>MI</v>
          </cell>
          <cell r="G89">
            <v>710321</v>
          </cell>
          <cell r="H89" t="str">
            <v>7TEMCO_110A 110.00</v>
          </cell>
          <cell r="I89">
            <v>3</v>
          </cell>
          <cell r="J89">
            <v>14</v>
          </cell>
          <cell r="K89">
            <v>703</v>
          </cell>
          <cell r="L89" t="str">
            <v>INDUSTRY</v>
          </cell>
          <cell r="M89">
            <v>14</v>
          </cell>
          <cell r="N89" t="str">
            <v>TEMCO</v>
          </cell>
          <cell r="O89">
            <v>1</v>
          </cell>
          <cell r="P89">
            <v>24.855699999999999</v>
          </cell>
          <cell r="Q89">
            <v>3.984</v>
          </cell>
          <cell r="R89">
            <v>0.99375266361777803</v>
          </cell>
        </row>
        <row r="90">
          <cell r="E90" t="str">
            <v>TTE1</v>
          </cell>
          <cell r="F90" t="str">
            <v>MI</v>
          </cell>
          <cell r="G90">
            <v>710321</v>
          </cell>
          <cell r="H90" t="str">
            <v>7TEMCO_110A 110.00</v>
          </cell>
          <cell r="I90">
            <v>5</v>
          </cell>
          <cell r="J90">
            <v>14</v>
          </cell>
          <cell r="K90">
            <v>703</v>
          </cell>
          <cell r="L90" t="str">
            <v>INDUSTRY</v>
          </cell>
          <cell r="M90">
            <v>14</v>
          </cell>
          <cell r="N90" t="str">
            <v>TEMCO</v>
          </cell>
          <cell r="O90">
            <v>1</v>
          </cell>
          <cell r="P90">
            <v>22.407299999999999</v>
          </cell>
          <cell r="Q90">
            <v>3.5916000000000001</v>
          </cell>
          <cell r="R90">
            <v>0.99375266361777803</v>
          </cell>
        </row>
        <row r="91">
          <cell r="E91" t="str">
            <v>TTE1</v>
          </cell>
          <cell r="F91" t="str">
            <v>MI</v>
          </cell>
          <cell r="G91">
            <v>710321</v>
          </cell>
          <cell r="H91" t="str">
            <v>7TEMCO_110A 110.00</v>
          </cell>
          <cell r="I91">
            <v>6</v>
          </cell>
          <cell r="J91">
            <v>14</v>
          </cell>
          <cell r="K91">
            <v>703</v>
          </cell>
          <cell r="L91" t="str">
            <v>INDUSTRY</v>
          </cell>
          <cell r="M91">
            <v>14</v>
          </cell>
          <cell r="N91" t="str">
            <v>TEMCO</v>
          </cell>
          <cell r="O91">
            <v>1</v>
          </cell>
          <cell r="P91">
            <v>3.8835000000000002</v>
          </cell>
          <cell r="Q91">
            <v>0</v>
          </cell>
          <cell r="R91">
            <v>0.99375266361777803</v>
          </cell>
        </row>
        <row r="92">
          <cell r="E92" t="str">
            <v>TEB2</v>
          </cell>
          <cell r="F92" t="str">
            <v>MI</v>
          </cell>
          <cell r="G92">
            <v>770211</v>
          </cell>
          <cell r="H92" t="str">
            <v>7EBAY_11A   11.000</v>
          </cell>
          <cell r="I92">
            <v>1</v>
          </cell>
          <cell r="J92">
            <v>20</v>
          </cell>
          <cell r="K92">
            <v>704</v>
          </cell>
          <cell r="L92" t="str">
            <v>RETAILMX</v>
          </cell>
          <cell r="M92">
            <v>3</v>
          </cell>
          <cell r="N92" t="str">
            <v>AURORA_D</v>
          </cell>
          <cell r="O92">
            <v>1</v>
          </cell>
          <cell r="P92">
            <v>4.2</v>
          </cell>
          <cell r="Q92">
            <v>1.2</v>
          </cell>
          <cell r="R92">
            <v>0.96009888678791799</v>
          </cell>
        </row>
        <row r="93">
          <cell r="E93" t="str">
            <v>TEB2</v>
          </cell>
          <cell r="F93" t="str">
            <v>MI</v>
          </cell>
          <cell r="G93">
            <v>770213</v>
          </cell>
          <cell r="H93" t="str">
            <v>7EBAY_11C   11.000</v>
          </cell>
          <cell r="I93">
            <v>1</v>
          </cell>
          <cell r="J93">
            <v>20</v>
          </cell>
          <cell r="K93">
            <v>704</v>
          </cell>
          <cell r="L93" t="str">
            <v>RETAILMX</v>
          </cell>
          <cell r="M93">
            <v>3</v>
          </cell>
          <cell r="N93" t="str">
            <v>AURORA_D</v>
          </cell>
          <cell r="O93">
            <v>1</v>
          </cell>
          <cell r="P93">
            <v>1.7</v>
          </cell>
          <cell r="Q93">
            <v>0.2</v>
          </cell>
          <cell r="R93">
            <v>0.96009888678791799</v>
          </cell>
        </row>
        <row r="94">
          <cell r="E94" t="str">
            <v>THM2</v>
          </cell>
          <cell r="F94" t="str">
            <v>MI</v>
          </cell>
          <cell r="G94">
            <v>710721</v>
          </cell>
          <cell r="H94" t="str">
            <v>7HMPS_110A  110.00</v>
          </cell>
          <cell r="I94">
            <v>1</v>
          </cell>
          <cell r="J94">
            <v>20</v>
          </cell>
          <cell r="K94">
            <v>703</v>
          </cell>
          <cell r="L94" t="str">
            <v>INDUSTRY</v>
          </cell>
          <cell r="M94">
            <v>15</v>
          </cell>
          <cell r="N94" t="str">
            <v>NFP HAMP</v>
          </cell>
          <cell r="O94">
            <v>1</v>
          </cell>
          <cell r="P94">
            <v>1.6992</v>
          </cell>
          <cell r="Q94">
            <v>0</v>
          </cell>
          <cell r="R94">
            <v>0.77846470370706655</v>
          </cell>
        </row>
        <row r="95">
          <cell r="E95" t="str">
            <v>TPL2</v>
          </cell>
          <cell r="F95" t="str">
            <v>MI</v>
          </cell>
          <cell r="G95">
            <v>760191</v>
          </cell>
          <cell r="H95" t="str">
            <v>7PLTA_22A   22.000</v>
          </cell>
          <cell r="I95">
            <v>1</v>
          </cell>
          <cell r="J95">
            <v>20</v>
          </cell>
          <cell r="K95">
            <v>703</v>
          </cell>
          <cell r="L95" t="str">
            <v>INDUSTRY</v>
          </cell>
          <cell r="M95">
            <v>18</v>
          </cell>
          <cell r="N95" t="str">
            <v>GRANGE</v>
          </cell>
          <cell r="O95">
            <v>1</v>
          </cell>
          <cell r="P95">
            <v>2.6204000000000001</v>
          </cell>
          <cell r="Q95">
            <v>0.97360000000000002</v>
          </cell>
          <cell r="R95" t="e">
            <v>#N/A</v>
          </cell>
        </row>
        <row r="96">
          <cell r="E96" t="str">
            <v>TPL2</v>
          </cell>
          <cell r="F96" t="str">
            <v>MI</v>
          </cell>
          <cell r="G96">
            <v>760191</v>
          </cell>
          <cell r="H96" t="str">
            <v>7PLTA_22A   22.000</v>
          </cell>
          <cell r="I96">
            <v>2</v>
          </cell>
          <cell r="J96">
            <v>20</v>
          </cell>
          <cell r="K96">
            <v>707</v>
          </cell>
          <cell r="L96" t="str">
            <v>DOMESTIC</v>
          </cell>
          <cell r="M96">
            <v>3</v>
          </cell>
          <cell r="N96" t="str">
            <v>AURORA_D</v>
          </cell>
          <cell r="O96">
            <v>1</v>
          </cell>
          <cell r="P96">
            <v>1.8631</v>
          </cell>
          <cell r="Q96">
            <v>0.64910000000000001</v>
          </cell>
          <cell r="R96" t="e">
            <v>#N/A</v>
          </cell>
        </row>
        <row r="97">
          <cell r="E97" t="str">
            <v>TPL2</v>
          </cell>
          <cell r="F97" t="str">
            <v>MI</v>
          </cell>
          <cell r="G97">
            <v>760192</v>
          </cell>
          <cell r="H97" t="str">
            <v>7PLTA_22B   22.000</v>
          </cell>
          <cell r="I97">
            <v>1</v>
          </cell>
          <cell r="J97">
            <v>20</v>
          </cell>
          <cell r="K97">
            <v>703</v>
          </cell>
          <cell r="L97" t="str">
            <v>INDUSTRY</v>
          </cell>
          <cell r="M97">
            <v>18</v>
          </cell>
          <cell r="N97" t="str">
            <v>GRANGE</v>
          </cell>
          <cell r="O97">
            <v>1</v>
          </cell>
          <cell r="P97">
            <v>5.8777999999999997</v>
          </cell>
          <cell r="Q97">
            <v>2.8367</v>
          </cell>
          <cell r="R97" t="e">
            <v>#N/A</v>
          </cell>
        </row>
        <row r="98">
          <cell r="E98" t="str">
            <v>TPL2</v>
          </cell>
          <cell r="F98" t="str">
            <v>MI</v>
          </cell>
          <cell r="G98">
            <v>760192</v>
          </cell>
          <cell r="H98" t="str">
            <v>7PLTA_22B   22.000</v>
          </cell>
          <cell r="I98">
            <v>2</v>
          </cell>
          <cell r="J98">
            <v>20</v>
          </cell>
          <cell r="K98">
            <v>707</v>
          </cell>
          <cell r="L98" t="str">
            <v>DOMESTIC</v>
          </cell>
          <cell r="M98">
            <v>3</v>
          </cell>
          <cell r="N98" t="str">
            <v>AURORA_D</v>
          </cell>
          <cell r="O98">
            <v>1</v>
          </cell>
          <cell r="P98">
            <v>2.4279999999999999</v>
          </cell>
          <cell r="Q98">
            <v>0.78129999999999999</v>
          </cell>
          <cell r="R98" t="e">
            <v>#N/A</v>
          </cell>
        </row>
        <row r="99">
          <cell r="E99" t="str">
            <v>TWV2</v>
          </cell>
          <cell r="F99" t="str">
            <v>MI</v>
          </cell>
          <cell r="G99">
            <v>760253</v>
          </cell>
          <cell r="H99" t="str">
            <v>7WVAL_22A   22.000</v>
          </cell>
          <cell r="I99">
            <v>1</v>
          </cell>
          <cell r="J99">
            <v>20</v>
          </cell>
          <cell r="K99">
            <v>707</v>
          </cell>
          <cell r="L99" t="str">
            <v>DOMESTIC</v>
          </cell>
          <cell r="M99">
            <v>3</v>
          </cell>
          <cell r="N99" t="str">
            <v>AURORA_D</v>
          </cell>
          <cell r="O99">
            <v>1</v>
          </cell>
          <cell r="P99">
            <v>4.0587999999999997</v>
          </cell>
          <cell r="Q99">
            <v>0.43330000000000002</v>
          </cell>
          <cell r="R99">
            <v>0.99997107957718834</v>
          </cell>
        </row>
        <row r="100">
          <cell r="E100" t="str">
            <v>TBYA</v>
          </cell>
          <cell r="F100" t="str">
            <v>MI</v>
          </cell>
          <cell r="G100">
            <v>790471</v>
          </cell>
          <cell r="H100" t="str">
            <v>7BYER_6A    6.6000</v>
          </cell>
          <cell r="I100">
            <v>5</v>
          </cell>
          <cell r="J100">
            <v>2</v>
          </cell>
          <cell r="K100">
            <v>703</v>
          </cell>
          <cell r="L100" t="str">
            <v>INDUSTRY</v>
          </cell>
          <cell r="M100">
            <v>6</v>
          </cell>
          <cell r="N100" t="str">
            <v>NORSKE</v>
          </cell>
          <cell r="O100">
            <v>1</v>
          </cell>
          <cell r="P100">
            <v>9.4837000000000007</v>
          </cell>
          <cell r="Q100">
            <v>6.7504</v>
          </cell>
          <cell r="R100">
            <v>0.80961565050509321</v>
          </cell>
        </row>
        <row r="101">
          <cell r="E101" t="str">
            <v>TBYA</v>
          </cell>
          <cell r="F101" t="str">
            <v>MI</v>
          </cell>
          <cell r="G101">
            <v>790472</v>
          </cell>
          <cell r="H101" t="str">
            <v>7BYER_6B    6.6000</v>
          </cell>
          <cell r="I101">
            <v>1</v>
          </cell>
          <cell r="J101">
            <v>2</v>
          </cell>
          <cell r="K101">
            <v>703</v>
          </cell>
          <cell r="L101" t="str">
            <v>INDUSTRY</v>
          </cell>
          <cell r="M101">
            <v>6</v>
          </cell>
          <cell r="N101" t="str">
            <v>NORSKE</v>
          </cell>
          <cell r="O101">
            <v>1</v>
          </cell>
          <cell r="P101">
            <v>4.6550000000000002</v>
          </cell>
          <cell r="Q101">
            <v>3.3134000000000001</v>
          </cell>
          <cell r="R101">
            <v>0.80961565050509321</v>
          </cell>
        </row>
        <row r="102">
          <cell r="E102" t="str">
            <v>TBYA</v>
          </cell>
          <cell r="F102" t="str">
            <v>MI</v>
          </cell>
          <cell r="G102">
            <v>790472</v>
          </cell>
          <cell r="H102" t="str">
            <v>7BYER_6B    6.6000</v>
          </cell>
          <cell r="I102">
            <v>2</v>
          </cell>
          <cell r="J102">
            <v>2</v>
          </cell>
          <cell r="K102">
            <v>703</v>
          </cell>
          <cell r="L102" t="str">
            <v>INDUSTRY</v>
          </cell>
          <cell r="M102">
            <v>6</v>
          </cell>
          <cell r="N102" t="str">
            <v>NORSKE</v>
          </cell>
          <cell r="O102">
            <v>1</v>
          </cell>
          <cell r="P102">
            <v>8.7613000000000003</v>
          </cell>
          <cell r="Q102">
            <v>6.2362000000000002</v>
          </cell>
          <cell r="R102">
            <v>0.80961565050509321</v>
          </cell>
        </row>
        <row r="103">
          <cell r="E103" t="str">
            <v>TBYB</v>
          </cell>
          <cell r="F103" t="str">
            <v>MI</v>
          </cell>
          <cell r="G103">
            <v>790474</v>
          </cell>
          <cell r="H103" t="str">
            <v>7BYER_6D    6.6000</v>
          </cell>
          <cell r="I103">
            <v>7</v>
          </cell>
          <cell r="J103">
            <v>2</v>
          </cell>
          <cell r="K103">
            <v>703</v>
          </cell>
          <cell r="L103" t="str">
            <v>INDUSTRY</v>
          </cell>
          <cell r="M103">
            <v>6</v>
          </cell>
          <cell r="N103" t="str">
            <v>NORSKE</v>
          </cell>
          <cell r="O103">
            <v>1</v>
          </cell>
          <cell r="P103">
            <v>14.8588</v>
          </cell>
          <cell r="Q103">
            <v>4.9336000000000002</v>
          </cell>
          <cell r="R103">
            <v>0.97262302412994228</v>
          </cell>
        </row>
        <row r="104">
          <cell r="E104" t="str">
            <v>TBYB</v>
          </cell>
          <cell r="F104" t="str">
            <v>MI</v>
          </cell>
          <cell r="G104">
            <v>790475</v>
          </cell>
          <cell r="H104" t="str">
            <v>7BYER_6E    6.6000</v>
          </cell>
          <cell r="I104">
            <v>12</v>
          </cell>
          <cell r="J104">
            <v>2</v>
          </cell>
          <cell r="K104">
            <v>703</v>
          </cell>
          <cell r="L104" t="str">
            <v>INDUSTRY</v>
          </cell>
          <cell r="M104">
            <v>6</v>
          </cell>
          <cell r="N104" t="str">
            <v>NORSKE</v>
          </cell>
          <cell r="O104">
            <v>1</v>
          </cell>
          <cell r="P104">
            <v>4.6166999999999998</v>
          </cell>
          <cell r="Q104">
            <v>1.5328999999999999</v>
          </cell>
          <cell r="R104">
            <v>0.97262302412994228</v>
          </cell>
        </row>
        <row r="105">
          <cell r="E105" t="str">
            <v>TBYB</v>
          </cell>
          <cell r="F105" t="str">
            <v>MI</v>
          </cell>
          <cell r="G105">
            <v>790475</v>
          </cell>
          <cell r="H105" t="str">
            <v>7BYER_6E    6.6000</v>
          </cell>
          <cell r="I105">
            <v>3</v>
          </cell>
          <cell r="J105">
            <v>2</v>
          </cell>
          <cell r="K105">
            <v>703</v>
          </cell>
          <cell r="L105" t="str">
            <v>INDUSTRY</v>
          </cell>
          <cell r="M105">
            <v>6</v>
          </cell>
          <cell r="N105" t="str">
            <v>NORSKE</v>
          </cell>
          <cell r="O105">
            <v>1</v>
          </cell>
          <cell r="P105">
            <v>6.1245000000000003</v>
          </cell>
          <cell r="Q105">
            <v>2.0335000000000001</v>
          </cell>
          <cell r="R105">
            <v>0.97262302412994228</v>
          </cell>
        </row>
        <row r="106">
          <cell r="E106" t="str">
            <v>TBYB</v>
          </cell>
          <cell r="F106" t="str">
            <v>MI</v>
          </cell>
          <cell r="G106">
            <v>790476</v>
          </cell>
          <cell r="H106" t="str">
            <v>7BYER_6F    6.6000</v>
          </cell>
          <cell r="I106">
            <v>6</v>
          </cell>
          <cell r="J106">
            <v>2</v>
          </cell>
          <cell r="K106">
            <v>703</v>
          </cell>
          <cell r="L106" t="str">
            <v>INDUSTRY</v>
          </cell>
          <cell r="M106">
            <v>6</v>
          </cell>
          <cell r="N106" t="str">
            <v>NORSKE</v>
          </cell>
          <cell r="O106">
            <v>1</v>
          </cell>
          <cell r="P106">
            <v>13.1</v>
          </cell>
          <cell r="Q106">
            <v>1.6</v>
          </cell>
          <cell r="R106">
            <v>0.97262302412994228</v>
          </cell>
        </row>
        <row r="107">
          <cell r="E107" t="str">
            <v>TBYB</v>
          </cell>
          <cell r="F107" t="str">
            <v>MI</v>
          </cell>
          <cell r="G107">
            <v>790477</v>
          </cell>
          <cell r="H107" t="str">
            <v>7BYER_6G    6.6000</v>
          </cell>
          <cell r="I107">
            <v>11</v>
          </cell>
          <cell r="J107">
            <v>2</v>
          </cell>
          <cell r="K107">
            <v>703</v>
          </cell>
          <cell r="L107" t="str">
            <v>INDUSTRY</v>
          </cell>
          <cell r="M107">
            <v>6</v>
          </cell>
          <cell r="N107" t="str">
            <v>NORSKE</v>
          </cell>
          <cell r="O107">
            <v>1</v>
          </cell>
          <cell r="P107">
            <v>19.3</v>
          </cell>
          <cell r="Q107">
            <v>-5.9</v>
          </cell>
          <cell r="R107">
            <v>0.97262302412994228</v>
          </cell>
        </row>
        <row r="108">
          <cell r="E108" t="str">
            <v>THR2</v>
          </cell>
          <cell r="F108" t="str">
            <v>MI</v>
          </cell>
          <cell r="G108">
            <v>770801</v>
          </cell>
          <cell r="H108" t="str">
            <v>7HRVR_11A   11.000</v>
          </cell>
          <cell r="I108">
            <v>1</v>
          </cell>
          <cell r="J108">
            <v>1</v>
          </cell>
          <cell r="K108">
            <v>707</v>
          </cell>
          <cell r="L108" t="str">
            <v>DOMESTIC</v>
          </cell>
          <cell r="M108">
            <v>11</v>
          </cell>
          <cell r="N108" t="str">
            <v>FORESTRY</v>
          </cell>
          <cell r="O108">
            <v>1</v>
          </cell>
          <cell r="P108">
            <v>0.22</v>
          </cell>
          <cell r="Q108">
            <v>0.14000000000000001</v>
          </cell>
          <cell r="R108">
            <v>0.68186777646833097</v>
          </cell>
        </row>
        <row r="109">
          <cell r="E109" t="str">
            <v>TQU2</v>
          </cell>
          <cell r="F109" t="str">
            <v>MI</v>
          </cell>
          <cell r="G109">
            <v>760091</v>
          </cell>
          <cell r="H109" t="str">
            <v>7QUE_22A    22.000</v>
          </cell>
          <cell r="I109">
            <v>1</v>
          </cell>
          <cell r="J109">
            <v>26</v>
          </cell>
          <cell r="K109">
            <v>703</v>
          </cell>
          <cell r="L109" t="str">
            <v>INDUSTRY</v>
          </cell>
          <cell r="M109">
            <v>4</v>
          </cell>
          <cell r="N109" t="str">
            <v>ABERFOYL</v>
          </cell>
          <cell r="O109">
            <v>1</v>
          </cell>
          <cell r="P109">
            <v>5.0199999999999996</v>
          </cell>
          <cell r="Q109">
            <v>-0.36470000000000002</v>
          </cell>
          <cell r="R109">
            <v>0.99999565000000001</v>
          </cell>
        </row>
        <row r="110">
          <cell r="E110" t="str">
            <v>TRB2</v>
          </cell>
          <cell r="F110" t="str">
            <v>MI</v>
          </cell>
          <cell r="G110">
            <v>740061</v>
          </cell>
          <cell r="H110" t="str">
            <v>7RBRY_44A   44.000</v>
          </cell>
          <cell r="I110">
            <v>1</v>
          </cell>
          <cell r="J110">
            <v>26</v>
          </cell>
          <cell r="K110">
            <v>703</v>
          </cell>
          <cell r="L110" t="str">
            <v>INDUSTRY</v>
          </cell>
          <cell r="M110">
            <v>10</v>
          </cell>
          <cell r="N110" t="str">
            <v>NYRSTAR</v>
          </cell>
          <cell r="O110">
            <v>1</v>
          </cell>
          <cell r="P110">
            <v>15.085000000000001</v>
          </cell>
          <cell r="Q110">
            <v>7.6947999999999999</v>
          </cell>
          <cell r="R110" t="e">
            <v>#N/A</v>
          </cell>
        </row>
        <row r="111">
          <cell r="E111" t="str">
            <v>TRB2</v>
          </cell>
          <cell r="F111" t="str">
            <v>MI</v>
          </cell>
          <cell r="G111">
            <v>740061</v>
          </cell>
          <cell r="H111" t="str">
            <v>7RBRY_44A   44.000</v>
          </cell>
          <cell r="I111">
            <v>2</v>
          </cell>
          <cell r="J111">
            <v>26</v>
          </cell>
          <cell r="K111">
            <v>707</v>
          </cell>
          <cell r="L111" t="str">
            <v>DOMESTIC</v>
          </cell>
          <cell r="M111">
            <v>3</v>
          </cell>
          <cell r="N111" t="str">
            <v>AURORA_D</v>
          </cell>
          <cell r="O111">
            <v>1</v>
          </cell>
          <cell r="P111">
            <v>15.085000000000001</v>
          </cell>
          <cell r="Q111">
            <v>7.6947999999999999</v>
          </cell>
          <cell r="R111" t="e">
            <v>#N/A</v>
          </cell>
        </row>
        <row r="112">
          <cell r="E112" t="str">
            <v>RBZ</v>
          </cell>
          <cell r="F112" t="str">
            <v>Zs</v>
          </cell>
          <cell r="G112">
            <v>760061</v>
          </cell>
          <cell r="H112" t="str">
            <v>7RBRY_22A   22.000</v>
          </cell>
          <cell r="I112">
            <v>1</v>
          </cell>
          <cell r="J112">
            <v>26</v>
          </cell>
          <cell r="K112">
            <v>707</v>
          </cell>
          <cell r="L112" t="str">
            <v>DOMESTIC</v>
          </cell>
          <cell r="M112">
            <v>3</v>
          </cell>
          <cell r="N112" t="str">
            <v>AURORA_D</v>
          </cell>
          <cell r="O112">
            <v>1</v>
          </cell>
          <cell r="P112">
            <v>3.6560999999999995</v>
          </cell>
          <cell r="Q112">
            <v>0</v>
          </cell>
          <cell r="R112">
            <v>0.99834461609314595</v>
          </cell>
        </row>
        <row r="113">
          <cell r="E113" t="str">
            <v>RBZ</v>
          </cell>
          <cell r="F113" t="str">
            <v>Zs</v>
          </cell>
          <cell r="G113">
            <v>760062</v>
          </cell>
          <cell r="H113" t="str">
            <v>7RBRY_22B   22.000</v>
          </cell>
          <cell r="I113">
            <v>1</v>
          </cell>
          <cell r="J113">
            <v>26</v>
          </cell>
          <cell r="K113">
            <v>707</v>
          </cell>
          <cell r="L113" t="str">
            <v>DOMESTIC</v>
          </cell>
          <cell r="M113">
            <v>3</v>
          </cell>
          <cell r="N113" t="str">
            <v>AURORA_D</v>
          </cell>
          <cell r="O113">
            <v>1</v>
          </cell>
          <cell r="P113">
            <v>1.5669</v>
          </cell>
          <cell r="Q113">
            <v>0</v>
          </cell>
          <cell r="R113">
            <v>0.99834461609314595</v>
          </cell>
        </row>
        <row r="114">
          <cell r="E114" t="str">
            <v>TSR2</v>
          </cell>
          <cell r="F114" t="str">
            <v>MI</v>
          </cell>
          <cell r="G114">
            <v>760271</v>
          </cell>
          <cell r="H114" t="str">
            <v>7SRVR_22A   22.000</v>
          </cell>
          <cell r="I114">
            <v>1</v>
          </cell>
          <cell r="J114">
            <v>26</v>
          </cell>
          <cell r="K114">
            <v>707</v>
          </cell>
          <cell r="L114" t="str">
            <v>DOMESTIC</v>
          </cell>
          <cell r="M114">
            <v>3</v>
          </cell>
          <cell r="N114" t="str">
            <v>AURORA_D</v>
          </cell>
          <cell r="O114">
            <v>1</v>
          </cell>
          <cell r="P114">
            <v>10</v>
          </cell>
          <cell r="Q114">
            <v>2.52</v>
          </cell>
          <cell r="R114" t="e">
            <v>#N/A</v>
          </cell>
        </row>
        <row r="115">
          <cell r="E115" t="str">
            <v>TSR2</v>
          </cell>
          <cell r="F115" t="str">
            <v>MI</v>
          </cell>
          <cell r="G115">
            <v>760271</v>
          </cell>
          <cell r="H115" t="str">
            <v>7SRVR_22A   22.000</v>
          </cell>
          <cell r="I115">
            <v>2</v>
          </cell>
          <cell r="J115">
            <v>26</v>
          </cell>
          <cell r="K115">
            <v>703</v>
          </cell>
          <cell r="L115" t="str">
            <v>INDUSTRY</v>
          </cell>
          <cell r="M115">
            <v>18</v>
          </cell>
          <cell r="N115" t="str">
            <v>GRANGE</v>
          </cell>
          <cell r="O115">
            <v>1</v>
          </cell>
          <cell r="P115">
            <v>10</v>
          </cell>
          <cell r="Q115">
            <v>2.52</v>
          </cell>
          <cell r="R115" t="e">
            <v>#N/A</v>
          </cell>
        </row>
      </sheetData>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O20"/>
  <sheetViews>
    <sheetView tabSelected="1" workbookViewId="0">
      <selection activeCell="M4" sqref="M4"/>
    </sheetView>
  </sheetViews>
  <sheetFormatPr defaultColWidth="8.85546875" defaultRowHeight="15" x14ac:dyDescent="0.25"/>
  <cols>
    <col min="1" max="16384" width="8.85546875" style="39"/>
  </cols>
  <sheetData>
    <row r="1" spans="1:15" x14ac:dyDescent="0.25">
      <c r="A1" s="38" t="s">
        <v>514</v>
      </c>
    </row>
    <row r="2" spans="1:15" x14ac:dyDescent="0.25">
      <c r="A2" s="40" t="s">
        <v>515</v>
      </c>
    </row>
    <row r="3" spans="1:15" x14ac:dyDescent="0.25">
      <c r="A3" s="40"/>
    </row>
    <row r="4" spans="1:15" ht="14.45" customHeight="1" x14ac:dyDescent="0.25">
      <c r="A4" s="102" t="s">
        <v>290</v>
      </c>
      <c r="B4" s="103"/>
      <c r="C4" s="103"/>
      <c r="D4" s="103"/>
      <c r="E4" s="103"/>
      <c r="F4" s="103"/>
      <c r="G4" s="103"/>
      <c r="H4" s="103"/>
      <c r="I4" s="103"/>
      <c r="J4" s="103"/>
      <c r="K4" s="103"/>
      <c r="L4" s="68"/>
      <c r="M4" s="68"/>
      <c r="N4" s="68"/>
      <c r="O4" s="68"/>
    </row>
    <row r="5" spans="1:15" x14ac:dyDescent="0.25">
      <c r="A5" s="104"/>
      <c r="B5" s="105"/>
      <c r="C5" s="105"/>
      <c r="D5" s="105"/>
      <c r="E5" s="105"/>
      <c r="F5" s="105"/>
      <c r="G5" s="105"/>
      <c r="H5" s="105"/>
      <c r="I5" s="105"/>
      <c r="J5" s="105"/>
      <c r="K5" s="105"/>
      <c r="L5" s="68"/>
      <c r="M5" s="68"/>
      <c r="N5" s="68"/>
      <c r="O5" s="68"/>
    </row>
    <row r="6" spans="1:15" x14ac:dyDescent="0.25">
      <c r="A6" s="104"/>
      <c r="B6" s="105"/>
      <c r="C6" s="105"/>
      <c r="D6" s="105"/>
      <c r="E6" s="105"/>
      <c r="F6" s="105"/>
      <c r="G6" s="105"/>
      <c r="H6" s="105"/>
      <c r="I6" s="105"/>
      <c r="J6" s="105"/>
      <c r="K6" s="105"/>
      <c r="L6" s="68"/>
      <c r="M6" s="68"/>
      <c r="N6" s="68"/>
      <c r="O6" s="68"/>
    </row>
    <row r="7" spans="1:15" x14ac:dyDescent="0.25">
      <c r="A7" s="104"/>
      <c r="B7" s="105"/>
      <c r="C7" s="105"/>
      <c r="D7" s="105"/>
      <c r="E7" s="105"/>
      <c r="F7" s="105"/>
      <c r="G7" s="105"/>
      <c r="H7" s="105"/>
      <c r="I7" s="105"/>
      <c r="J7" s="105"/>
      <c r="K7" s="105"/>
      <c r="L7" s="68"/>
      <c r="M7" s="68"/>
      <c r="N7" s="68"/>
      <c r="O7" s="68"/>
    </row>
    <row r="8" spans="1:15" x14ac:dyDescent="0.25">
      <c r="A8" s="104"/>
      <c r="B8" s="105"/>
      <c r="C8" s="105"/>
      <c r="D8" s="105"/>
      <c r="E8" s="105"/>
      <c r="F8" s="105"/>
      <c r="G8" s="105"/>
      <c r="H8" s="105"/>
      <c r="I8" s="105"/>
      <c r="J8" s="105"/>
      <c r="K8" s="105"/>
      <c r="L8" s="68"/>
      <c r="M8" s="68"/>
      <c r="N8" s="68"/>
      <c r="O8" s="68"/>
    </row>
    <row r="9" spans="1:15" x14ac:dyDescent="0.25">
      <c r="A9" s="104"/>
      <c r="B9" s="105"/>
      <c r="C9" s="105"/>
      <c r="D9" s="105"/>
      <c r="E9" s="105"/>
      <c r="F9" s="105"/>
      <c r="G9" s="105"/>
      <c r="H9" s="105"/>
      <c r="I9" s="105"/>
      <c r="J9" s="105"/>
      <c r="K9" s="105"/>
      <c r="L9" s="68"/>
      <c r="M9" s="68"/>
      <c r="N9" s="68"/>
      <c r="O9" s="68"/>
    </row>
    <row r="10" spans="1:15" x14ac:dyDescent="0.25">
      <c r="A10" s="104"/>
      <c r="B10" s="105"/>
      <c r="C10" s="105"/>
      <c r="D10" s="105"/>
      <c r="E10" s="105"/>
      <c r="F10" s="105"/>
      <c r="G10" s="105"/>
      <c r="H10" s="105"/>
      <c r="I10" s="105"/>
      <c r="J10" s="105"/>
      <c r="K10" s="105"/>
      <c r="L10" s="68"/>
      <c r="M10" s="68"/>
      <c r="N10" s="68"/>
      <c r="O10" s="68"/>
    </row>
    <row r="11" spans="1:15" x14ac:dyDescent="0.25">
      <c r="A11" s="104"/>
      <c r="B11" s="105"/>
      <c r="C11" s="105"/>
      <c r="D11" s="105"/>
      <c r="E11" s="105"/>
      <c r="F11" s="105"/>
      <c r="G11" s="105"/>
      <c r="H11" s="105"/>
      <c r="I11" s="105"/>
      <c r="J11" s="105"/>
      <c r="K11" s="105"/>
      <c r="L11" s="68"/>
      <c r="M11" s="68"/>
      <c r="N11" s="68"/>
      <c r="O11" s="68"/>
    </row>
    <row r="12" spans="1:15" x14ac:dyDescent="0.25">
      <c r="A12" s="104"/>
      <c r="B12" s="105"/>
      <c r="C12" s="105"/>
      <c r="D12" s="105"/>
      <c r="E12" s="105"/>
      <c r="F12" s="105"/>
      <c r="G12" s="105"/>
      <c r="H12" s="105"/>
      <c r="I12" s="105"/>
      <c r="J12" s="105"/>
      <c r="K12" s="105"/>
      <c r="L12" s="68"/>
      <c r="M12" s="68"/>
      <c r="N12" s="68"/>
      <c r="O12" s="68"/>
    </row>
    <row r="13" spans="1:15" x14ac:dyDescent="0.25">
      <c r="A13" s="104"/>
      <c r="B13" s="105"/>
      <c r="C13" s="105"/>
      <c r="D13" s="105"/>
      <c r="E13" s="105"/>
      <c r="F13" s="105"/>
      <c r="G13" s="105"/>
      <c r="H13" s="105"/>
      <c r="I13" s="105"/>
      <c r="J13" s="105"/>
      <c r="K13" s="105"/>
      <c r="L13" s="68"/>
      <c r="M13" s="68"/>
      <c r="N13" s="68"/>
      <c r="O13" s="68"/>
    </row>
    <row r="14" spans="1:15" x14ac:dyDescent="0.25">
      <c r="A14" s="104"/>
      <c r="B14" s="105"/>
      <c r="C14" s="105"/>
      <c r="D14" s="105"/>
      <c r="E14" s="105"/>
      <c r="F14" s="105"/>
      <c r="G14" s="105"/>
      <c r="H14" s="105"/>
      <c r="I14" s="105"/>
      <c r="J14" s="105"/>
      <c r="K14" s="105"/>
      <c r="L14" s="68"/>
      <c r="M14" s="68"/>
      <c r="N14" s="68"/>
      <c r="O14" s="68"/>
    </row>
    <row r="15" spans="1:15" x14ac:dyDescent="0.25">
      <c r="A15" s="104"/>
      <c r="B15" s="105"/>
      <c r="C15" s="105"/>
      <c r="D15" s="105"/>
      <c r="E15" s="105"/>
      <c r="F15" s="105"/>
      <c r="G15" s="105"/>
      <c r="H15" s="105"/>
      <c r="I15" s="105"/>
      <c r="J15" s="105"/>
      <c r="K15" s="105"/>
      <c r="L15" s="68"/>
      <c r="M15" s="68"/>
      <c r="N15" s="68"/>
      <c r="O15" s="68"/>
    </row>
    <row r="16" spans="1:15" x14ac:dyDescent="0.25">
      <c r="A16" s="104"/>
      <c r="B16" s="105"/>
      <c r="C16" s="105"/>
      <c r="D16" s="105"/>
      <c r="E16" s="105"/>
      <c r="F16" s="105"/>
      <c r="G16" s="105"/>
      <c r="H16" s="105"/>
      <c r="I16" s="105"/>
      <c r="J16" s="105"/>
      <c r="K16" s="105"/>
      <c r="L16" s="68"/>
      <c r="M16" s="68"/>
      <c r="N16" s="68"/>
      <c r="O16" s="68"/>
    </row>
    <row r="17" spans="1:15" x14ac:dyDescent="0.25">
      <c r="A17" s="104"/>
      <c r="B17" s="105"/>
      <c r="C17" s="105"/>
      <c r="D17" s="105"/>
      <c r="E17" s="105"/>
      <c r="F17" s="105"/>
      <c r="G17" s="105"/>
      <c r="H17" s="105"/>
      <c r="I17" s="105"/>
      <c r="J17" s="105"/>
      <c r="K17" s="105"/>
      <c r="L17" s="68"/>
      <c r="M17" s="68"/>
      <c r="N17" s="68"/>
      <c r="O17" s="68"/>
    </row>
    <row r="18" spans="1:15" x14ac:dyDescent="0.25">
      <c r="A18" s="104"/>
      <c r="B18" s="105"/>
      <c r="C18" s="105"/>
      <c r="D18" s="105"/>
      <c r="E18" s="105"/>
      <c r="F18" s="105"/>
      <c r="G18" s="105"/>
      <c r="H18" s="105"/>
      <c r="I18" s="105"/>
      <c r="J18" s="105"/>
      <c r="K18" s="105"/>
      <c r="L18" s="68"/>
      <c r="M18" s="68"/>
      <c r="N18" s="68"/>
      <c r="O18" s="68"/>
    </row>
    <row r="19" spans="1:15" x14ac:dyDescent="0.25">
      <c r="A19" s="104"/>
      <c r="B19" s="105"/>
      <c r="C19" s="105"/>
      <c r="D19" s="105"/>
      <c r="E19" s="105"/>
      <c r="F19" s="105"/>
      <c r="G19" s="105"/>
      <c r="H19" s="105"/>
      <c r="I19" s="105"/>
      <c r="J19" s="105"/>
      <c r="K19" s="105"/>
      <c r="L19" s="68"/>
      <c r="M19" s="68"/>
      <c r="N19" s="68"/>
      <c r="O19" s="68"/>
    </row>
    <row r="20" spans="1:15" x14ac:dyDescent="0.25">
      <c r="A20" s="106"/>
      <c r="B20" s="107"/>
      <c r="C20" s="107"/>
      <c r="D20" s="107"/>
      <c r="E20" s="107"/>
      <c r="F20" s="107"/>
      <c r="G20" s="107"/>
      <c r="H20" s="107"/>
      <c r="I20" s="107"/>
      <c r="J20" s="107"/>
      <c r="K20" s="107"/>
      <c r="L20" s="68"/>
      <c r="M20" s="68"/>
      <c r="N20" s="68"/>
      <c r="O20" s="68"/>
    </row>
  </sheetData>
  <mergeCells count="1">
    <mergeCell ref="A4:K20"/>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BM558"/>
  <sheetViews>
    <sheetView topLeftCell="I1" workbookViewId="0">
      <selection activeCell="BD6" sqref="BD6"/>
    </sheetView>
  </sheetViews>
  <sheetFormatPr defaultRowHeight="15" x14ac:dyDescent="0.25"/>
  <cols>
    <col min="1" max="3" width="0" hidden="1" customWidth="1"/>
    <col min="6" max="6" width="32.28515625" bestFit="1" customWidth="1"/>
    <col min="7" max="8" width="9.140625" customWidth="1"/>
    <col min="10" max="14" width="9.140625" customWidth="1"/>
    <col min="16" max="17" width="9.140625" customWidth="1"/>
    <col min="18" max="21" width="9.140625" hidden="1" customWidth="1"/>
    <col min="22" max="31" width="9.140625" customWidth="1"/>
    <col min="32" max="54" width="9.140625" hidden="1" customWidth="1"/>
  </cols>
  <sheetData>
    <row r="1" spans="1:65" x14ac:dyDescent="0.25">
      <c r="V1" s="146" t="s">
        <v>363</v>
      </c>
      <c r="W1" s="146"/>
      <c r="X1" s="146"/>
      <c r="Y1" s="146"/>
      <c r="Z1" s="146"/>
      <c r="AA1" s="146"/>
      <c r="AB1" s="146"/>
      <c r="AC1" s="146"/>
      <c r="AD1" s="146"/>
      <c r="AE1" s="146"/>
      <c r="BD1" s="146" t="s">
        <v>512</v>
      </c>
      <c r="BE1" s="146"/>
      <c r="BF1" s="146"/>
      <c r="BG1" s="146"/>
      <c r="BH1" s="146"/>
      <c r="BI1" s="146"/>
      <c r="BJ1" s="146"/>
      <c r="BK1" s="146"/>
      <c r="BL1" s="146"/>
      <c r="BM1" s="146"/>
    </row>
    <row r="2" spans="1:65" x14ac:dyDescent="0.25">
      <c r="A2" t="s">
        <v>496</v>
      </c>
      <c r="B2" t="s">
        <v>497</v>
      </c>
      <c r="C2" t="s">
        <v>498</v>
      </c>
      <c r="E2" t="s">
        <v>499</v>
      </c>
      <c r="F2" t="s">
        <v>500</v>
      </c>
      <c r="G2" t="s">
        <v>501</v>
      </c>
      <c r="H2" t="s">
        <v>502</v>
      </c>
      <c r="I2" t="s">
        <v>503</v>
      </c>
      <c r="J2" t="s">
        <v>504</v>
      </c>
      <c r="K2" t="s">
        <v>505</v>
      </c>
      <c r="L2" t="s">
        <v>506</v>
      </c>
      <c r="M2" t="s">
        <v>507</v>
      </c>
      <c r="N2" t="s">
        <v>508</v>
      </c>
      <c r="O2" t="s">
        <v>509</v>
      </c>
      <c r="P2" t="s">
        <v>510</v>
      </c>
      <c r="Q2" t="s">
        <v>511</v>
      </c>
      <c r="R2">
        <v>2019</v>
      </c>
      <c r="S2">
        <v>2020</v>
      </c>
      <c r="T2">
        <v>2021</v>
      </c>
      <c r="U2">
        <v>2022</v>
      </c>
      <c r="V2">
        <v>2023</v>
      </c>
      <c r="W2">
        <v>2024</v>
      </c>
      <c r="X2">
        <v>2025</v>
      </c>
      <c r="Y2">
        <v>2026</v>
      </c>
      <c r="Z2">
        <v>2027</v>
      </c>
      <c r="AA2">
        <v>2028</v>
      </c>
      <c r="AB2">
        <v>2029</v>
      </c>
      <c r="AC2">
        <v>2030</v>
      </c>
      <c r="AD2">
        <v>2031</v>
      </c>
      <c r="AE2">
        <v>2032</v>
      </c>
      <c r="AF2">
        <v>2033</v>
      </c>
      <c r="AG2">
        <v>2034</v>
      </c>
      <c r="AH2">
        <v>2035</v>
      </c>
      <c r="AI2">
        <v>2036</v>
      </c>
      <c r="AJ2">
        <v>2037</v>
      </c>
      <c r="AK2">
        <v>2038</v>
      </c>
      <c r="AL2">
        <v>2039</v>
      </c>
      <c r="AM2">
        <v>2040</v>
      </c>
      <c r="AN2">
        <v>2041</v>
      </c>
      <c r="AO2">
        <v>2042</v>
      </c>
      <c r="AP2">
        <v>2043</v>
      </c>
      <c r="AQ2">
        <v>2044</v>
      </c>
      <c r="AR2">
        <v>2045</v>
      </c>
      <c r="AS2">
        <v>2046</v>
      </c>
      <c r="AT2">
        <v>2047</v>
      </c>
      <c r="AU2">
        <v>2048</v>
      </c>
      <c r="AV2">
        <v>2049</v>
      </c>
      <c r="AW2">
        <v>2050</v>
      </c>
      <c r="AX2">
        <v>2051</v>
      </c>
      <c r="AY2">
        <v>2052</v>
      </c>
      <c r="AZ2">
        <v>2053</v>
      </c>
      <c r="BA2">
        <v>2054</v>
      </c>
      <c r="BB2">
        <v>2055</v>
      </c>
      <c r="BD2">
        <v>2023</v>
      </c>
      <c r="BE2">
        <v>2024</v>
      </c>
      <c r="BF2">
        <v>2025</v>
      </c>
      <c r="BG2">
        <v>2026</v>
      </c>
      <c r="BH2">
        <v>2027</v>
      </c>
      <c r="BI2">
        <v>2028</v>
      </c>
      <c r="BJ2">
        <v>2029</v>
      </c>
      <c r="BK2">
        <v>2030</v>
      </c>
      <c r="BL2">
        <v>2031</v>
      </c>
      <c r="BM2">
        <v>2032</v>
      </c>
    </row>
    <row r="3" spans="1:65" x14ac:dyDescent="0.25">
      <c r="A3">
        <v>48</v>
      </c>
      <c r="B3" t="s">
        <v>353</v>
      </c>
      <c r="C3" t="s">
        <v>25</v>
      </c>
      <c r="E3" t="s">
        <v>379</v>
      </c>
      <c r="F3" t="s">
        <v>380</v>
      </c>
      <c r="G3" t="s">
        <v>357</v>
      </c>
      <c r="H3" t="s">
        <v>358</v>
      </c>
      <c r="I3" t="s">
        <v>349</v>
      </c>
      <c r="J3" t="s">
        <v>359</v>
      </c>
      <c r="K3" t="s">
        <v>360</v>
      </c>
      <c r="L3" t="s">
        <v>361</v>
      </c>
      <c r="M3" t="s">
        <v>362</v>
      </c>
      <c r="N3" t="s">
        <v>362</v>
      </c>
      <c r="O3" t="s">
        <v>363</v>
      </c>
      <c r="P3" t="s">
        <v>381</v>
      </c>
      <c r="Q3" t="s">
        <v>364</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D3">
        <f>V3*1000</f>
        <v>0</v>
      </c>
      <c r="BE3">
        <f t="shared" ref="BE3:BM3" si="0">W3*1000</f>
        <v>0</v>
      </c>
      <c r="BF3">
        <f t="shared" si="0"/>
        <v>0</v>
      </c>
      <c r="BG3">
        <f t="shared" si="0"/>
        <v>0</v>
      </c>
      <c r="BH3">
        <f t="shared" si="0"/>
        <v>0</v>
      </c>
      <c r="BI3">
        <f t="shared" si="0"/>
        <v>0</v>
      </c>
      <c r="BJ3">
        <f t="shared" si="0"/>
        <v>0</v>
      </c>
      <c r="BK3">
        <f t="shared" si="0"/>
        <v>0</v>
      </c>
      <c r="BL3">
        <f t="shared" si="0"/>
        <v>0</v>
      </c>
      <c r="BM3">
        <f t="shared" si="0"/>
        <v>0</v>
      </c>
    </row>
    <row r="4" spans="1:65" x14ac:dyDescent="0.25">
      <c r="A4">
        <v>48</v>
      </c>
      <c r="B4" t="s">
        <v>353</v>
      </c>
      <c r="C4" t="s">
        <v>25</v>
      </c>
      <c r="E4" t="s">
        <v>382</v>
      </c>
      <c r="F4" t="s">
        <v>383</v>
      </c>
      <c r="G4" t="s">
        <v>357</v>
      </c>
      <c r="H4" t="s">
        <v>358</v>
      </c>
      <c r="I4" t="s">
        <v>349</v>
      </c>
      <c r="J4" t="s">
        <v>359</v>
      </c>
      <c r="K4" t="s">
        <v>360</v>
      </c>
      <c r="L4" t="s">
        <v>361</v>
      </c>
      <c r="M4" t="s">
        <v>362</v>
      </c>
      <c r="N4" t="s">
        <v>362</v>
      </c>
      <c r="O4" t="s">
        <v>363</v>
      </c>
      <c r="P4" t="s">
        <v>383</v>
      </c>
      <c r="Q4" t="s">
        <v>364</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D4">
        <f t="shared" ref="BD4:BD67" si="1">V4*1000</f>
        <v>0</v>
      </c>
      <c r="BE4">
        <f t="shared" ref="BE4:BE67" si="2">W4*1000</f>
        <v>0</v>
      </c>
      <c r="BF4">
        <f t="shared" ref="BF4:BF67" si="3">X4*1000</f>
        <v>0</v>
      </c>
      <c r="BG4">
        <f t="shared" ref="BG4:BG67" si="4">Y4*1000</f>
        <v>0</v>
      </c>
      <c r="BH4">
        <f t="shared" ref="BH4:BH67" si="5">Z4*1000</f>
        <v>0</v>
      </c>
      <c r="BI4">
        <f t="shared" ref="BI4:BI67" si="6">AA4*1000</f>
        <v>0</v>
      </c>
      <c r="BJ4">
        <f t="shared" ref="BJ4:BJ67" si="7">AB4*1000</f>
        <v>0</v>
      </c>
      <c r="BK4">
        <f t="shared" ref="BK4:BK67" si="8">AC4*1000</f>
        <v>0</v>
      </c>
      <c r="BL4">
        <f t="shared" ref="BL4:BL67" si="9">AD4*1000</f>
        <v>0</v>
      </c>
      <c r="BM4">
        <f t="shared" ref="BM4:BM67" si="10">AE4*1000</f>
        <v>0</v>
      </c>
    </row>
    <row r="5" spans="1:65" x14ac:dyDescent="0.25">
      <c r="A5">
        <v>48</v>
      </c>
      <c r="B5" t="s">
        <v>353</v>
      </c>
      <c r="C5" t="s">
        <v>25</v>
      </c>
      <c r="E5" t="s">
        <v>384</v>
      </c>
      <c r="F5" t="s">
        <v>385</v>
      </c>
      <c r="G5" t="s">
        <v>357</v>
      </c>
      <c r="H5" t="s">
        <v>358</v>
      </c>
      <c r="I5" t="s">
        <v>349</v>
      </c>
      <c r="J5" t="s">
        <v>359</v>
      </c>
      <c r="K5" t="s">
        <v>360</v>
      </c>
      <c r="L5" t="s">
        <v>361</v>
      </c>
      <c r="M5" t="s">
        <v>362</v>
      </c>
      <c r="N5" t="s">
        <v>362</v>
      </c>
      <c r="O5" t="s">
        <v>363</v>
      </c>
      <c r="P5" t="s">
        <v>385</v>
      </c>
      <c r="Q5" t="s">
        <v>364</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D5">
        <f t="shared" si="1"/>
        <v>0</v>
      </c>
      <c r="BE5">
        <f t="shared" si="2"/>
        <v>0</v>
      </c>
      <c r="BF5">
        <f t="shared" si="3"/>
        <v>0</v>
      </c>
      <c r="BG5">
        <f t="shared" si="4"/>
        <v>0</v>
      </c>
      <c r="BH5">
        <f t="shared" si="5"/>
        <v>0</v>
      </c>
      <c r="BI5">
        <f t="shared" si="6"/>
        <v>0</v>
      </c>
      <c r="BJ5">
        <f t="shared" si="7"/>
        <v>0</v>
      </c>
      <c r="BK5">
        <f t="shared" si="8"/>
        <v>0</v>
      </c>
      <c r="BL5">
        <f t="shared" si="9"/>
        <v>0</v>
      </c>
      <c r="BM5">
        <f t="shared" si="10"/>
        <v>0</v>
      </c>
    </row>
    <row r="6" spans="1:65" x14ac:dyDescent="0.25">
      <c r="A6">
        <v>48</v>
      </c>
      <c r="B6" t="s">
        <v>353</v>
      </c>
      <c r="C6" t="s">
        <v>386</v>
      </c>
      <c r="E6" t="s">
        <v>387</v>
      </c>
      <c r="F6" t="s">
        <v>388</v>
      </c>
      <c r="G6" t="s">
        <v>357</v>
      </c>
      <c r="H6" t="s">
        <v>358</v>
      </c>
      <c r="I6" t="s">
        <v>349</v>
      </c>
      <c r="J6" t="s">
        <v>359</v>
      </c>
      <c r="K6" t="s">
        <v>360</v>
      </c>
      <c r="L6" t="s">
        <v>361</v>
      </c>
      <c r="M6" t="s">
        <v>362</v>
      </c>
      <c r="N6" t="s">
        <v>362</v>
      </c>
      <c r="O6" t="s">
        <v>363</v>
      </c>
      <c r="P6">
        <v>0</v>
      </c>
      <c r="Q6" t="s">
        <v>389</v>
      </c>
      <c r="R6">
        <v>3.4908484960116724E-4</v>
      </c>
      <c r="S6">
        <v>3.9754892056456415E-4</v>
      </c>
      <c r="T6">
        <v>4.7541975693401306E-4</v>
      </c>
      <c r="U6">
        <v>5.6388878036274428E-4</v>
      </c>
      <c r="V6">
        <v>6.4962615695041441E-4</v>
      </c>
      <c r="W6">
        <v>7.2358695425796932E-4</v>
      </c>
      <c r="X6">
        <v>7.8166368251365089E-4</v>
      </c>
      <c r="Y6">
        <v>8.389132911698809E-4</v>
      </c>
      <c r="Z6">
        <v>8.9536472745308762E-4</v>
      </c>
      <c r="AA6">
        <v>9.4916754152613058E-4</v>
      </c>
      <c r="AB6">
        <v>1.0008455697256941E-3</v>
      </c>
      <c r="AC6">
        <v>1.050654636265933E-3</v>
      </c>
      <c r="AD6">
        <v>1.0985564295237992E-3</v>
      </c>
      <c r="AE6">
        <v>1.1448131226978831E-3</v>
      </c>
      <c r="AF6">
        <v>1.1898024345712516E-3</v>
      </c>
      <c r="AG6">
        <v>1.2348524092446436E-3</v>
      </c>
      <c r="AH6">
        <v>1.2812924735232573E-3</v>
      </c>
      <c r="AI6">
        <v>1.3284318329838869E-3</v>
      </c>
      <c r="AJ6">
        <v>1.3749902450662088E-3</v>
      </c>
      <c r="AK6">
        <v>1.4206952400514375E-3</v>
      </c>
      <c r="AL6">
        <v>1.4653639449035407E-3</v>
      </c>
      <c r="AM6">
        <v>1.5086484258536742E-3</v>
      </c>
      <c r="AN6">
        <v>1.551221569759106E-3</v>
      </c>
      <c r="AO6">
        <v>1.5930376854996031E-3</v>
      </c>
      <c r="AP6">
        <v>1.6337801409757942E-3</v>
      </c>
      <c r="AQ6">
        <v>1.6742495032839374E-3</v>
      </c>
      <c r="AR6">
        <v>1.7141954785553771E-3</v>
      </c>
      <c r="AS6">
        <v>1.7533756891303482E-3</v>
      </c>
      <c r="AT6">
        <v>1.7923274416250677E-3</v>
      </c>
      <c r="AU6">
        <v>1.831013776052422E-3</v>
      </c>
      <c r="AV6">
        <v>1.8693982060895417E-3</v>
      </c>
      <c r="AW6">
        <v>1.9074839409123823E-3</v>
      </c>
      <c r="AX6">
        <v>1.9453124391112353E-3</v>
      </c>
      <c r="AY6">
        <v>1.9829245739856147E-3</v>
      </c>
      <c r="AZ6">
        <v>2.0203223211677853E-3</v>
      </c>
      <c r="BA6">
        <v>2.0575076039019533E-3</v>
      </c>
      <c r="BB6">
        <v>2.0944822941806698E-3</v>
      </c>
      <c r="BD6">
        <f t="shared" si="1"/>
        <v>0.64962615695041437</v>
      </c>
      <c r="BE6">
        <f t="shared" si="2"/>
        <v>0.72358695425796937</v>
      </c>
      <c r="BF6">
        <f t="shared" si="3"/>
        <v>0.78166368251365093</v>
      </c>
      <c r="BG6">
        <f t="shared" si="4"/>
        <v>0.83891329116988089</v>
      </c>
      <c r="BH6">
        <f t="shared" si="5"/>
        <v>0.89536472745308759</v>
      </c>
      <c r="BI6">
        <f t="shared" si="6"/>
        <v>0.94916754152613059</v>
      </c>
      <c r="BJ6">
        <f t="shared" si="7"/>
        <v>1.0008455697256942</v>
      </c>
      <c r="BK6">
        <f t="shared" si="8"/>
        <v>1.050654636265933</v>
      </c>
      <c r="BL6">
        <f t="shared" si="9"/>
        <v>1.0985564295237993</v>
      </c>
      <c r="BM6">
        <f t="shared" si="10"/>
        <v>1.144813122697883</v>
      </c>
    </row>
    <row r="7" spans="1:65" x14ac:dyDescent="0.25">
      <c r="A7">
        <v>48</v>
      </c>
      <c r="B7" t="s">
        <v>353</v>
      </c>
      <c r="C7" t="s">
        <v>386</v>
      </c>
      <c r="E7" t="s">
        <v>390</v>
      </c>
      <c r="F7" t="s">
        <v>391</v>
      </c>
      <c r="G7" t="s">
        <v>357</v>
      </c>
      <c r="H7" t="s">
        <v>358</v>
      </c>
      <c r="I7" t="s">
        <v>349</v>
      </c>
      <c r="J7" t="s">
        <v>359</v>
      </c>
      <c r="K7" t="s">
        <v>360</v>
      </c>
      <c r="L7" t="s">
        <v>361</v>
      </c>
      <c r="M7" t="s">
        <v>362</v>
      </c>
      <c r="N7" t="s">
        <v>392</v>
      </c>
      <c r="O7" t="s">
        <v>363</v>
      </c>
      <c r="P7">
        <v>0</v>
      </c>
      <c r="Q7" t="s">
        <v>374</v>
      </c>
      <c r="R7">
        <v>0.11792337545095347</v>
      </c>
      <c r="S7">
        <v>0.14942174669269512</v>
      </c>
      <c r="T7">
        <v>0.1748905805618611</v>
      </c>
      <c r="U7">
        <v>0.19931385085968065</v>
      </c>
      <c r="V7">
        <v>0.22982016967692254</v>
      </c>
      <c r="W7">
        <v>0.26330287128726737</v>
      </c>
      <c r="X7">
        <v>0.29438010518612789</v>
      </c>
      <c r="Y7">
        <v>0.32500647923216286</v>
      </c>
      <c r="Z7">
        <v>0.35484838693594856</v>
      </c>
      <c r="AA7">
        <v>0.38310858865190039</v>
      </c>
      <c r="AB7">
        <v>0.41005138285849402</v>
      </c>
      <c r="AC7">
        <v>0.43580712036202796</v>
      </c>
      <c r="AD7">
        <v>0.46039993188053485</v>
      </c>
      <c r="AE7">
        <v>0.48396190204412015</v>
      </c>
      <c r="AF7">
        <v>0.50670054982764134</v>
      </c>
      <c r="AG7">
        <v>0.52929077730704732</v>
      </c>
      <c r="AH7">
        <v>0.55239427941239572</v>
      </c>
      <c r="AI7">
        <v>0.57566135297013976</v>
      </c>
      <c r="AJ7">
        <v>0.59845919975423101</v>
      </c>
      <c r="AK7">
        <v>0.62065848258120226</v>
      </c>
      <c r="AL7">
        <v>0.64217971718987821</v>
      </c>
      <c r="AM7">
        <v>0.66286372193896637</v>
      </c>
      <c r="AN7">
        <v>0.68303952822296787</v>
      </c>
      <c r="AO7">
        <v>0.70269370226000127</v>
      </c>
      <c r="AP7">
        <v>0.72168317382458813</v>
      </c>
      <c r="AQ7">
        <v>0.74038612445851881</v>
      </c>
      <c r="AR7">
        <v>0.75869285204446568</v>
      </c>
      <c r="AS7">
        <v>0.77649508485038587</v>
      </c>
      <c r="AT7">
        <v>0.79404222628440824</v>
      </c>
      <c r="AU7">
        <v>0.81132000286686989</v>
      </c>
      <c r="AV7">
        <v>0.8283146457033943</v>
      </c>
      <c r="AW7">
        <v>0.84503032312669712</v>
      </c>
      <c r="AX7">
        <v>0.86148774734485811</v>
      </c>
      <c r="AY7">
        <v>0.87770706294815981</v>
      </c>
      <c r="AZ7">
        <v>0.89369125986391174</v>
      </c>
      <c r="BA7">
        <v>0.90944329662941858</v>
      </c>
      <c r="BB7">
        <v>0.92496610067176144</v>
      </c>
      <c r="BD7">
        <f t="shared" si="1"/>
        <v>229.82016967692255</v>
      </c>
      <c r="BE7">
        <f t="shared" si="2"/>
        <v>263.30287128726735</v>
      </c>
      <c r="BF7">
        <f t="shared" si="3"/>
        <v>294.38010518612788</v>
      </c>
      <c r="BG7">
        <f t="shared" si="4"/>
        <v>325.00647923216286</v>
      </c>
      <c r="BH7">
        <f t="shared" si="5"/>
        <v>354.84838693594855</v>
      </c>
      <c r="BI7">
        <f t="shared" si="6"/>
        <v>383.10858865190039</v>
      </c>
      <c r="BJ7">
        <f t="shared" si="7"/>
        <v>410.05138285849404</v>
      </c>
      <c r="BK7">
        <f t="shared" si="8"/>
        <v>435.80712036202794</v>
      </c>
      <c r="BL7">
        <f t="shared" si="9"/>
        <v>460.39993188053484</v>
      </c>
      <c r="BM7">
        <f t="shared" si="10"/>
        <v>483.96190204412017</v>
      </c>
    </row>
    <row r="8" spans="1:65" x14ac:dyDescent="0.25">
      <c r="A8">
        <v>48</v>
      </c>
      <c r="B8" t="s">
        <v>353</v>
      </c>
      <c r="C8" t="s">
        <v>386</v>
      </c>
      <c r="E8" t="s">
        <v>393</v>
      </c>
      <c r="F8" t="s">
        <v>394</v>
      </c>
      <c r="G8" t="s">
        <v>357</v>
      </c>
      <c r="H8" t="s">
        <v>358</v>
      </c>
      <c r="I8" t="s">
        <v>349</v>
      </c>
      <c r="J8" t="s">
        <v>359</v>
      </c>
      <c r="K8" t="s">
        <v>360</v>
      </c>
      <c r="L8" t="s">
        <v>361</v>
      </c>
      <c r="M8" t="s">
        <v>362</v>
      </c>
      <c r="N8" t="s">
        <v>392</v>
      </c>
      <c r="O8" t="s">
        <v>363</v>
      </c>
      <c r="P8">
        <v>0</v>
      </c>
      <c r="Q8" t="s">
        <v>374</v>
      </c>
      <c r="R8">
        <v>0.33084712054088217</v>
      </c>
      <c r="S8">
        <v>0.38030257009756213</v>
      </c>
      <c r="T8">
        <v>0.44368673150641552</v>
      </c>
      <c r="U8">
        <v>0.5035021738426908</v>
      </c>
      <c r="V8">
        <v>0.56971746447075922</v>
      </c>
      <c r="W8">
        <v>0.63738424971667362</v>
      </c>
      <c r="X8">
        <v>0.69886944074253943</v>
      </c>
      <c r="Y8">
        <v>0.75910783133217208</v>
      </c>
      <c r="Z8">
        <v>0.81710152692116234</v>
      </c>
      <c r="AA8">
        <v>0.87153254420137405</v>
      </c>
      <c r="AB8">
        <v>0.92297303611959713</v>
      </c>
      <c r="AC8">
        <v>0.97159713209549792</v>
      </c>
      <c r="AD8">
        <v>1.0175760326986119</v>
      </c>
      <c r="AE8">
        <v>1.0611874445916665</v>
      </c>
      <c r="AF8">
        <v>1.1028475323392155</v>
      </c>
      <c r="AG8">
        <v>1.143819397733933</v>
      </c>
      <c r="AH8">
        <v>1.1853046944700683</v>
      </c>
      <c r="AI8">
        <v>1.2266722058163788</v>
      </c>
      <c r="AJ8">
        <v>1.2668074752496898</v>
      </c>
      <c r="AK8">
        <v>1.3055030731114436</v>
      </c>
      <c r="AL8">
        <v>1.3426516503960537</v>
      </c>
      <c r="AM8">
        <v>1.3780065948867677</v>
      </c>
      <c r="AN8">
        <v>1.4121554169950623</v>
      </c>
      <c r="AO8">
        <v>1.4451014543190135</v>
      </c>
      <c r="AP8">
        <v>1.476625321048789</v>
      </c>
      <c r="AQ8">
        <v>1.5073734921892721</v>
      </c>
      <c r="AR8">
        <v>1.537185331268651</v>
      </c>
      <c r="AS8">
        <v>1.5658978962361436</v>
      </c>
      <c r="AT8">
        <v>1.5939309524418981</v>
      </c>
      <c r="AU8">
        <v>1.6212735779888703</v>
      </c>
      <c r="AV8">
        <v>1.6479158101263196</v>
      </c>
      <c r="AW8">
        <v>1.6738760756477031</v>
      </c>
      <c r="AX8">
        <v>1.6991977419044453</v>
      </c>
      <c r="AY8">
        <v>1.7239224621009808</v>
      </c>
      <c r="AZ8">
        <v>1.7480648157442182</v>
      </c>
      <c r="BA8">
        <v>1.7716390329869249</v>
      </c>
      <c r="BB8">
        <v>1.7946590025852081</v>
      </c>
      <c r="BD8">
        <f t="shared" si="1"/>
        <v>569.71746447075918</v>
      </c>
      <c r="BE8">
        <f t="shared" si="2"/>
        <v>637.38424971667359</v>
      </c>
      <c r="BF8">
        <f t="shared" si="3"/>
        <v>698.86944074253938</v>
      </c>
      <c r="BG8">
        <f t="shared" si="4"/>
        <v>759.10783133217205</v>
      </c>
      <c r="BH8">
        <f t="shared" si="5"/>
        <v>817.1015269211623</v>
      </c>
      <c r="BI8">
        <f t="shared" si="6"/>
        <v>871.53254420137409</v>
      </c>
      <c r="BJ8">
        <f t="shared" si="7"/>
        <v>922.97303611959717</v>
      </c>
      <c r="BK8">
        <f t="shared" si="8"/>
        <v>971.59713209549795</v>
      </c>
      <c r="BL8">
        <f t="shared" si="9"/>
        <v>1017.5760326986118</v>
      </c>
      <c r="BM8">
        <f t="shared" si="10"/>
        <v>1061.1874445916665</v>
      </c>
    </row>
    <row r="9" spans="1:65" x14ac:dyDescent="0.25">
      <c r="A9">
        <v>48</v>
      </c>
      <c r="B9" t="s">
        <v>353</v>
      </c>
      <c r="C9" t="s">
        <v>386</v>
      </c>
      <c r="E9" t="s">
        <v>395</v>
      </c>
      <c r="F9" t="s">
        <v>396</v>
      </c>
      <c r="G9" t="s">
        <v>357</v>
      </c>
      <c r="H9" t="s">
        <v>358</v>
      </c>
      <c r="I9" t="s">
        <v>349</v>
      </c>
      <c r="J9" t="s">
        <v>359</v>
      </c>
      <c r="K9" t="s">
        <v>360</v>
      </c>
      <c r="L9" t="s">
        <v>361</v>
      </c>
      <c r="M9" t="s">
        <v>362</v>
      </c>
      <c r="N9" t="s">
        <v>392</v>
      </c>
      <c r="O9" t="s">
        <v>363</v>
      </c>
      <c r="P9">
        <v>0</v>
      </c>
      <c r="Q9" t="s">
        <v>374</v>
      </c>
      <c r="R9">
        <v>2.9418829080763698</v>
      </c>
      <c r="S9">
        <v>3.5358739324278079</v>
      </c>
      <c r="T9">
        <v>4.1462026625077346</v>
      </c>
      <c r="U9">
        <v>4.8132159848163214</v>
      </c>
      <c r="V9">
        <v>5.6000614669141076</v>
      </c>
      <c r="W9">
        <v>6.4081550057744954</v>
      </c>
      <c r="X9">
        <v>7.1943763930371754</v>
      </c>
      <c r="Y9">
        <v>7.9642156988141473</v>
      </c>
      <c r="Z9">
        <v>8.7120619109405801</v>
      </c>
      <c r="AA9">
        <v>9.4190044102908281</v>
      </c>
      <c r="AB9">
        <v>10.090827802889695</v>
      </c>
      <c r="AC9">
        <v>10.73155483758536</v>
      </c>
      <c r="AD9">
        <v>11.341602398160063</v>
      </c>
      <c r="AE9">
        <v>11.92448788966554</v>
      </c>
      <c r="AF9">
        <v>12.485518128212219</v>
      </c>
      <c r="AG9">
        <v>13.041337492204224</v>
      </c>
      <c r="AH9">
        <v>13.608255243034685</v>
      </c>
      <c r="AI9">
        <v>14.177655487284015</v>
      </c>
      <c r="AJ9">
        <v>14.734070685181964</v>
      </c>
      <c r="AK9">
        <v>15.274408927736411</v>
      </c>
      <c r="AL9">
        <v>15.796835999398546</v>
      </c>
      <c r="AM9">
        <v>16.297581757025384</v>
      </c>
      <c r="AN9">
        <v>16.78469527736338</v>
      </c>
      <c r="AO9">
        <v>17.257940355164564</v>
      </c>
      <c r="AP9">
        <v>17.713939675257059</v>
      </c>
      <c r="AQ9">
        <v>18.161835840443132</v>
      </c>
      <c r="AR9">
        <v>18.599068709059043</v>
      </c>
      <c r="AS9">
        <v>19.023094259070696</v>
      </c>
      <c r="AT9">
        <v>19.43991290705134</v>
      </c>
      <c r="AU9">
        <v>19.849222888970093</v>
      </c>
      <c r="AV9">
        <v>20.250735833465633</v>
      </c>
      <c r="AW9">
        <v>20.644589079428322</v>
      </c>
      <c r="AX9">
        <v>21.031307238881851</v>
      </c>
      <c r="AY9">
        <v>21.411398598625745</v>
      </c>
      <c r="AZ9">
        <v>21.784966011423037</v>
      </c>
      <c r="BA9">
        <v>22.152110905919919</v>
      </c>
      <c r="BB9">
        <v>22.512933303972076</v>
      </c>
      <c r="BD9">
        <f t="shared" si="1"/>
        <v>5600.0614669141078</v>
      </c>
      <c r="BE9">
        <f t="shared" si="2"/>
        <v>6408.1550057744953</v>
      </c>
      <c r="BF9">
        <f t="shared" si="3"/>
        <v>7194.3763930371751</v>
      </c>
      <c r="BG9">
        <f t="shared" si="4"/>
        <v>7964.2156988141469</v>
      </c>
      <c r="BH9">
        <f t="shared" si="5"/>
        <v>8712.0619109405798</v>
      </c>
      <c r="BI9">
        <f t="shared" si="6"/>
        <v>9419.0044102908287</v>
      </c>
      <c r="BJ9">
        <f t="shared" si="7"/>
        <v>10090.827802889695</v>
      </c>
      <c r="BK9">
        <f t="shared" si="8"/>
        <v>10731.55483758536</v>
      </c>
      <c r="BL9">
        <f t="shared" si="9"/>
        <v>11341.602398160063</v>
      </c>
      <c r="BM9">
        <f t="shared" si="10"/>
        <v>11924.487889665541</v>
      </c>
    </row>
    <row r="10" spans="1:65" x14ac:dyDescent="0.25">
      <c r="A10">
        <v>48</v>
      </c>
      <c r="B10" t="s">
        <v>353</v>
      </c>
      <c r="C10" t="s">
        <v>386</v>
      </c>
      <c r="E10" t="s">
        <v>397</v>
      </c>
      <c r="F10" t="s">
        <v>398</v>
      </c>
      <c r="G10" t="s">
        <v>357</v>
      </c>
      <c r="H10" t="s">
        <v>358</v>
      </c>
      <c r="I10" t="s">
        <v>349</v>
      </c>
      <c r="J10" t="s">
        <v>359</v>
      </c>
      <c r="K10" t="s">
        <v>360</v>
      </c>
      <c r="L10" t="s">
        <v>361</v>
      </c>
      <c r="M10" t="s">
        <v>362</v>
      </c>
      <c r="N10" t="s">
        <v>392</v>
      </c>
      <c r="O10" t="s">
        <v>363</v>
      </c>
      <c r="P10">
        <v>0</v>
      </c>
      <c r="Q10" t="s">
        <v>374</v>
      </c>
      <c r="R10">
        <v>0.92570455114517758</v>
      </c>
      <c r="S10">
        <v>1.1314629201722142</v>
      </c>
      <c r="T10">
        <v>1.3509571939554443</v>
      </c>
      <c r="U10">
        <v>1.570695461212273</v>
      </c>
      <c r="V10">
        <v>1.7862562473438932</v>
      </c>
      <c r="W10">
        <v>1.9720527994121646</v>
      </c>
      <c r="X10">
        <v>2.147815099392631</v>
      </c>
      <c r="Y10">
        <v>2.318109539812228</v>
      </c>
      <c r="Z10">
        <v>2.4833738029521566</v>
      </c>
      <c r="AA10">
        <v>2.6384180056830049</v>
      </c>
      <c r="AB10">
        <v>2.7849553949517207</v>
      </c>
      <c r="AC10">
        <v>2.924045217659677</v>
      </c>
      <c r="AD10">
        <v>3.0556901701976238</v>
      </c>
      <c r="AE10">
        <v>3.1807996836646781</v>
      </c>
      <c r="AF10">
        <v>3.300559987205125</v>
      </c>
      <c r="AG10">
        <v>3.418540794552436</v>
      </c>
      <c r="AH10">
        <v>3.5382167768494943</v>
      </c>
      <c r="AI10">
        <v>3.6577555538252593</v>
      </c>
      <c r="AJ10">
        <v>3.7739240992683762</v>
      </c>
      <c r="AK10">
        <v>3.886107329618548</v>
      </c>
      <c r="AL10">
        <v>3.9939714907022488</v>
      </c>
      <c r="AM10">
        <v>4.0967818811140573</v>
      </c>
      <c r="AN10">
        <v>4.1962295879621569</v>
      </c>
      <c r="AO10">
        <v>4.2923070986364085</v>
      </c>
      <c r="AP10">
        <v>4.384360476193141</v>
      </c>
      <c r="AQ10">
        <v>4.4742642727915714</v>
      </c>
      <c r="AR10">
        <v>4.5615357446177685</v>
      </c>
      <c r="AS10">
        <v>4.6456875706648972</v>
      </c>
      <c r="AT10">
        <v>4.7279385059173267</v>
      </c>
      <c r="AU10">
        <v>4.8082473180185179</v>
      </c>
      <c r="AV10">
        <v>4.8865758576130727</v>
      </c>
      <c r="AW10">
        <v>4.9629696805741803</v>
      </c>
      <c r="AX10">
        <v>5.037548272155397</v>
      </c>
      <c r="AY10">
        <v>5.1104266033425176</v>
      </c>
      <c r="AZ10">
        <v>5.1816403722539199</v>
      </c>
      <c r="BA10">
        <v>5.2512245992781468</v>
      </c>
      <c r="BB10">
        <v>5.3192136384310933</v>
      </c>
      <c r="BD10">
        <f t="shared" si="1"/>
        <v>1786.2562473438932</v>
      </c>
      <c r="BE10">
        <f t="shared" si="2"/>
        <v>1972.0527994121646</v>
      </c>
      <c r="BF10">
        <f t="shared" si="3"/>
        <v>2147.8150993926311</v>
      </c>
      <c r="BG10">
        <f t="shared" si="4"/>
        <v>2318.1095398122279</v>
      </c>
      <c r="BH10">
        <f t="shared" si="5"/>
        <v>2483.3738029521564</v>
      </c>
      <c r="BI10">
        <f t="shared" si="6"/>
        <v>2638.418005683005</v>
      </c>
      <c r="BJ10">
        <f t="shared" si="7"/>
        <v>2784.9553949517208</v>
      </c>
      <c r="BK10">
        <f t="shared" si="8"/>
        <v>2924.0452176596768</v>
      </c>
      <c r="BL10">
        <f t="shared" si="9"/>
        <v>3055.690170197624</v>
      </c>
      <c r="BM10">
        <f t="shared" si="10"/>
        <v>3180.799683664678</v>
      </c>
    </row>
    <row r="11" spans="1:65" x14ac:dyDescent="0.25">
      <c r="A11">
        <v>48</v>
      </c>
      <c r="B11" t="s">
        <v>353</v>
      </c>
      <c r="C11" t="s">
        <v>386</v>
      </c>
      <c r="E11" t="s">
        <v>399</v>
      </c>
      <c r="F11" t="s">
        <v>400</v>
      </c>
      <c r="G11" t="s">
        <v>357</v>
      </c>
      <c r="H11" t="s">
        <v>358</v>
      </c>
      <c r="I11" t="s">
        <v>349</v>
      </c>
      <c r="J11" t="s">
        <v>359</v>
      </c>
      <c r="K11" t="s">
        <v>360</v>
      </c>
      <c r="L11" t="s">
        <v>361</v>
      </c>
      <c r="M11" t="s">
        <v>362</v>
      </c>
      <c r="N11" t="s">
        <v>392</v>
      </c>
      <c r="O11" t="s">
        <v>363</v>
      </c>
      <c r="P11">
        <v>0</v>
      </c>
      <c r="Q11" t="s">
        <v>374</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D11">
        <f t="shared" si="1"/>
        <v>0</v>
      </c>
      <c r="BE11">
        <f t="shared" si="2"/>
        <v>0</v>
      </c>
      <c r="BF11">
        <f t="shared" si="3"/>
        <v>0</v>
      </c>
      <c r="BG11">
        <f t="shared" si="4"/>
        <v>0</v>
      </c>
      <c r="BH11">
        <f t="shared" si="5"/>
        <v>0</v>
      </c>
      <c r="BI11">
        <f t="shared" si="6"/>
        <v>0</v>
      </c>
      <c r="BJ11">
        <f t="shared" si="7"/>
        <v>0</v>
      </c>
      <c r="BK11">
        <f t="shared" si="8"/>
        <v>0</v>
      </c>
      <c r="BL11">
        <f t="shared" si="9"/>
        <v>0</v>
      </c>
      <c r="BM11">
        <f t="shared" si="10"/>
        <v>0</v>
      </c>
    </row>
    <row r="12" spans="1:65" x14ac:dyDescent="0.25">
      <c r="A12">
        <v>48</v>
      </c>
      <c r="B12" t="s">
        <v>353</v>
      </c>
      <c r="C12" t="s">
        <v>386</v>
      </c>
      <c r="E12" t="s">
        <v>401</v>
      </c>
      <c r="F12" t="s">
        <v>402</v>
      </c>
      <c r="G12" t="s">
        <v>357</v>
      </c>
      <c r="H12" t="s">
        <v>358</v>
      </c>
      <c r="I12" t="s">
        <v>349</v>
      </c>
      <c r="J12" t="s">
        <v>359</v>
      </c>
      <c r="K12" t="s">
        <v>360</v>
      </c>
      <c r="L12" t="s">
        <v>361</v>
      </c>
      <c r="M12" t="s">
        <v>362</v>
      </c>
      <c r="N12" t="s">
        <v>392</v>
      </c>
      <c r="O12" t="s">
        <v>363</v>
      </c>
      <c r="P12">
        <v>0</v>
      </c>
      <c r="Q12" t="s">
        <v>374</v>
      </c>
      <c r="R12">
        <v>0.68794519021374001</v>
      </c>
      <c r="S12">
        <v>0.77766380039099681</v>
      </c>
      <c r="T12">
        <v>0.89744487873028045</v>
      </c>
      <c r="U12">
        <v>1.0187149936580835</v>
      </c>
      <c r="V12">
        <v>1.1458772010570664</v>
      </c>
      <c r="W12">
        <v>1.2767921916509175</v>
      </c>
      <c r="X12">
        <v>1.3981869151099773</v>
      </c>
      <c r="Y12">
        <v>1.516785543080873</v>
      </c>
      <c r="Z12">
        <v>1.6311942104168768</v>
      </c>
      <c r="AA12">
        <v>1.7386446503236099</v>
      </c>
      <c r="AB12">
        <v>1.840250611530452</v>
      </c>
      <c r="AC12">
        <v>1.9364079269467014</v>
      </c>
      <c r="AD12">
        <v>2.0274019803326135</v>
      </c>
      <c r="AE12">
        <v>2.1137905837279503</v>
      </c>
      <c r="AF12">
        <v>2.1963904380857824</v>
      </c>
      <c r="AG12">
        <v>2.2776985731158108</v>
      </c>
      <c r="AH12">
        <v>2.3601011183571496</v>
      </c>
      <c r="AI12">
        <v>2.4423437154078305</v>
      </c>
      <c r="AJ12">
        <v>2.5222086225334373</v>
      </c>
      <c r="AK12">
        <v>2.5992791760667333</v>
      </c>
      <c r="AL12">
        <v>2.673335385604882</v>
      </c>
      <c r="AM12">
        <v>2.7438801967056961</v>
      </c>
      <c r="AN12">
        <v>2.8120809517265335</v>
      </c>
      <c r="AO12">
        <v>2.8779391659930766</v>
      </c>
      <c r="AP12">
        <v>2.9410121950337578</v>
      </c>
      <c r="AQ12">
        <v>3.0025897138695856</v>
      </c>
      <c r="AR12">
        <v>3.0623460293420872</v>
      </c>
      <c r="AS12">
        <v>3.1199517305346181</v>
      </c>
      <c r="AT12">
        <v>3.1762453813516189</v>
      </c>
      <c r="AU12">
        <v>3.2312025174683456</v>
      </c>
      <c r="AV12">
        <v>3.2848005846678383</v>
      </c>
      <c r="AW12">
        <v>3.3370741034993516</v>
      </c>
      <c r="AX12">
        <v>3.3881079758681794</v>
      </c>
      <c r="AY12">
        <v>3.4379838274803021</v>
      </c>
      <c r="AZ12">
        <v>3.4867288648336729</v>
      </c>
      <c r="BA12">
        <v>3.5343696612717124</v>
      </c>
      <c r="BB12">
        <v>3.5809321711523756</v>
      </c>
      <c r="BD12">
        <f t="shared" si="1"/>
        <v>1145.8772010570663</v>
      </c>
      <c r="BE12">
        <f t="shared" si="2"/>
        <v>1276.7921916509174</v>
      </c>
      <c r="BF12">
        <f t="shared" si="3"/>
        <v>1398.1869151099772</v>
      </c>
      <c r="BG12">
        <f t="shared" si="4"/>
        <v>1516.7855430808729</v>
      </c>
      <c r="BH12">
        <f t="shared" si="5"/>
        <v>1631.1942104168768</v>
      </c>
      <c r="BI12">
        <f t="shared" si="6"/>
        <v>1738.64465032361</v>
      </c>
      <c r="BJ12">
        <f t="shared" si="7"/>
        <v>1840.250611530452</v>
      </c>
      <c r="BK12">
        <f t="shared" si="8"/>
        <v>1936.4079269467013</v>
      </c>
      <c r="BL12">
        <f t="shared" si="9"/>
        <v>2027.4019803326134</v>
      </c>
      <c r="BM12">
        <f t="shared" si="10"/>
        <v>2113.7905837279504</v>
      </c>
    </row>
    <row r="13" spans="1:65" x14ac:dyDescent="0.25">
      <c r="A13">
        <v>48</v>
      </c>
      <c r="B13" t="s">
        <v>353</v>
      </c>
      <c r="C13" t="s">
        <v>386</v>
      </c>
      <c r="E13" t="s">
        <v>403</v>
      </c>
      <c r="F13" t="s">
        <v>404</v>
      </c>
      <c r="G13" t="s">
        <v>357</v>
      </c>
      <c r="H13" t="s">
        <v>358</v>
      </c>
      <c r="I13" t="s">
        <v>349</v>
      </c>
      <c r="J13" t="s">
        <v>359</v>
      </c>
      <c r="K13" t="s">
        <v>360</v>
      </c>
      <c r="L13" t="s">
        <v>361</v>
      </c>
      <c r="M13" t="s">
        <v>362</v>
      </c>
      <c r="N13" t="s">
        <v>392</v>
      </c>
      <c r="O13" t="s">
        <v>363</v>
      </c>
      <c r="P13">
        <v>0</v>
      </c>
      <c r="Q13" t="s">
        <v>374</v>
      </c>
      <c r="R13">
        <v>1.3142868192025445</v>
      </c>
      <c r="S13">
        <v>1.5404369916703631</v>
      </c>
      <c r="T13">
        <v>1.8153951026227966</v>
      </c>
      <c r="U13">
        <v>2.1420285423369831</v>
      </c>
      <c r="V13">
        <v>2.4452478423394823</v>
      </c>
      <c r="W13">
        <v>2.6914473878255087</v>
      </c>
      <c r="X13">
        <v>2.9245603785870014</v>
      </c>
      <c r="Y13">
        <v>3.1504487706785769</v>
      </c>
      <c r="Z13">
        <v>3.3696633940335037</v>
      </c>
      <c r="AA13">
        <v>3.5753478512956116</v>
      </c>
      <c r="AB13">
        <v>3.7697604795612447</v>
      </c>
      <c r="AC13">
        <v>3.9543050412765615</v>
      </c>
      <c r="AD13">
        <v>4.1289861086942814</v>
      </c>
      <c r="AE13">
        <v>4.2950075662634335</v>
      </c>
      <c r="AF13">
        <v>4.4539428841179465</v>
      </c>
      <c r="AG13">
        <v>4.6105289345284532</v>
      </c>
      <c r="AH13">
        <v>4.7693771548483399</v>
      </c>
      <c r="AI13">
        <v>4.9280556164403881</v>
      </c>
      <c r="AJ13">
        <v>5.0822724072801515</v>
      </c>
      <c r="AK13">
        <v>5.2312103928103815</v>
      </c>
      <c r="AL13">
        <v>5.3744255435549393</v>
      </c>
      <c r="AM13">
        <v>5.510941511795358</v>
      </c>
      <c r="AN13">
        <v>5.6430030373787599</v>
      </c>
      <c r="AO13">
        <v>5.7705993394147672</v>
      </c>
      <c r="AP13">
        <v>5.8928613197994801</v>
      </c>
      <c r="AQ13">
        <v>6.0122781096563243</v>
      </c>
      <c r="AR13">
        <v>6.1282078689002937</v>
      </c>
      <c r="AS13">
        <v>6.240002829354439</v>
      </c>
      <c r="AT13">
        <v>6.3492815314794404</v>
      </c>
      <c r="AU13">
        <v>6.4559888140048605</v>
      </c>
      <c r="AV13">
        <v>6.5600736047016515</v>
      </c>
      <c r="AW13">
        <v>6.661596049490603</v>
      </c>
      <c r="AX13">
        <v>6.7607145663062349</v>
      </c>
      <c r="AY13">
        <v>6.8575816015493816</v>
      </c>
      <c r="AZ13">
        <v>6.9522442667172069</v>
      </c>
      <c r="BA13">
        <v>7.0447487817027588</v>
      </c>
      <c r="BB13">
        <v>7.1351404896919206</v>
      </c>
      <c r="BD13">
        <f t="shared" si="1"/>
        <v>2445.2478423394823</v>
      </c>
      <c r="BE13">
        <f t="shared" si="2"/>
        <v>2691.4473878255089</v>
      </c>
      <c r="BF13">
        <f t="shared" si="3"/>
        <v>2924.5603785870012</v>
      </c>
      <c r="BG13">
        <f t="shared" si="4"/>
        <v>3150.4487706785767</v>
      </c>
      <c r="BH13">
        <f t="shared" si="5"/>
        <v>3369.6633940335037</v>
      </c>
      <c r="BI13">
        <f t="shared" si="6"/>
        <v>3575.3478512956117</v>
      </c>
      <c r="BJ13">
        <f t="shared" si="7"/>
        <v>3769.7604795612447</v>
      </c>
      <c r="BK13">
        <f t="shared" si="8"/>
        <v>3954.3050412765615</v>
      </c>
      <c r="BL13">
        <f t="shared" si="9"/>
        <v>4128.986108694281</v>
      </c>
      <c r="BM13">
        <f t="shared" si="10"/>
        <v>4295.0075662634335</v>
      </c>
    </row>
    <row r="14" spans="1:65" x14ac:dyDescent="0.25">
      <c r="A14">
        <v>48</v>
      </c>
      <c r="B14" t="s">
        <v>353</v>
      </c>
      <c r="C14" t="s">
        <v>386</v>
      </c>
      <c r="E14" t="s">
        <v>405</v>
      </c>
      <c r="F14" t="s">
        <v>406</v>
      </c>
      <c r="G14" t="s">
        <v>357</v>
      </c>
      <c r="H14" t="s">
        <v>358</v>
      </c>
      <c r="I14" t="s">
        <v>349</v>
      </c>
      <c r="J14" t="s">
        <v>359</v>
      </c>
      <c r="K14" t="s">
        <v>360</v>
      </c>
      <c r="L14" t="s">
        <v>361</v>
      </c>
      <c r="M14" t="s">
        <v>362</v>
      </c>
      <c r="N14" t="s">
        <v>362</v>
      </c>
      <c r="O14" t="s">
        <v>363</v>
      </c>
      <c r="P14" t="s">
        <v>407</v>
      </c>
      <c r="Q14" t="s">
        <v>364</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D14">
        <f t="shared" si="1"/>
        <v>0</v>
      </c>
      <c r="BE14">
        <f t="shared" si="2"/>
        <v>0</v>
      </c>
      <c r="BF14">
        <f t="shared" si="3"/>
        <v>0</v>
      </c>
      <c r="BG14">
        <f t="shared" si="4"/>
        <v>0</v>
      </c>
      <c r="BH14">
        <f t="shared" si="5"/>
        <v>0</v>
      </c>
      <c r="BI14">
        <f t="shared" si="6"/>
        <v>0</v>
      </c>
      <c r="BJ14">
        <f t="shared" si="7"/>
        <v>0</v>
      </c>
      <c r="BK14">
        <f t="shared" si="8"/>
        <v>0</v>
      </c>
      <c r="BL14">
        <f t="shared" si="9"/>
        <v>0</v>
      </c>
      <c r="BM14">
        <f t="shared" si="10"/>
        <v>0</v>
      </c>
    </row>
    <row r="15" spans="1:65" x14ac:dyDescent="0.25">
      <c r="A15">
        <v>48</v>
      </c>
      <c r="B15" t="s">
        <v>353</v>
      </c>
      <c r="C15" t="s">
        <v>386</v>
      </c>
      <c r="E15" t="s">
        <v>408</v>
      </c>
      <c r="F15" t="s">
        <v>409</v>
      </c>
      <c r="G15" t="s">
        <v>357</v>
      </c>
      <c r="H15" t="s">
        <v>358</v>
      </c>
      <c r="I15" t="s">
        <v>349</v>
      </c>
      <c r="J15" t="s">
        <v>359</v>
      </c>
      <c r="K15" t="s">
        <v>360</v>
      </c>
      <c r="L15" t="s">
        <v>361</v>
      </c>
      <c r="M15" t="s">
        <v>362</v>
      </c>
      <c r="N15" t="s">
        <v>362</v>
      </c>
      <c r="O15" t="s">
        <v>363</v>
      </c>
      <c r="P15">
        <v>0</v>
      </c>
      <c r="Q15" t="s">
        <v>374</v>
      </c>
      <c r="R15">
        <v>0.94174361965568776</v>
      </c>
      <c r="S15">
        <v>1.1809191699042081</v>
      </c>
      <c r="T15">
        <v>1.4435794381926146</v>
      </c>
      <c r="U15">
        <v>1.6677358036938401</v>
      </c>
      <c r="V15">
        <v>1.8973816722220063</v>
      </c>
      <c r="W15">
        <v>2.0800644945138007</v>
      </c>
      <c r="X15">
        <v>2.2304408708623229</v>
      </c>
      <c r="Y15">
        <v>2.3774267068142114</v>
      </c>
      <c r="Z15">
        <v>2.520939753049706</v>
      </c>
      <c r="AA15">
        <v>2.6555784139724747</v>
      </c>
      <c r="AB15">
        <v>2.7833421314837832</v>
      </c>
      <c r="AC15">
        <v>2.9049174608812147</v>
      </c>
      <c r="AD15">
        <v>3.0203026769803487</v>
      </c>
      <c r="AE15">
        <v>3.1302846947388803</v>
      </c>
      <c r="AF15">
        <v>3.2358536388010206</v>
      </c>
      <c r="AG15">
        <v>3.3401598759774958</v>
      </c>
      <c r="AH15">
        <v>3.4462691284887308</v>
      </c>
      <c r="AI15">
        <v>3.552560705789487</v>
      </c>
      <c r="AJ15">
        <v>3.656155733400503</v>
      </c>
      <c r="AK15">
        <v>3.7564908023952928</v>
      </c>
      <c r="AL15">
        <v>3.8532456845055973</v>
      </c>
      <c r="AM15">
        <v>3.9457410633590517</v>
      </c>
      <c r="AN15">
        <v>4.035480050477827</v>
      </c>
      <c r="AO15">
        <v>4.1224366392270992</v>
      </c>
      <c r="AP15">
        <v>4.2060038870766974</v>
      </c>
      <c r="AQ15">
        <v>4.2878697158566874</v>
      </c>
      <c r="AR15">
        <v>4.367579550299908</v>
      </c>
      <c r="AS15">
        <v>4.4446784489615334</v>
      </c>
      <c r="AT15">
        <v>4.5202694177206402</v>
      </c>
      <c r="AU15">
        <v>4.5943056595107867</v>
      </c>
      <c r="AV15">
        <v>4.6667429805516605</v>
      </c>
      <c r="AW15">
        <v>4.7376142556637708</v>
      </c>
      <c r="AX15">
        <v>4.8070215399803384</v>
      </c>
      <c r="AY15">
        <v>4.8750633787174902</v>
      </c>
      <c r="AZ15">
        <v>4.9417650889708336</v>
      </c>
      <c r="BA15">
        <v>5.0071515552724168</v>
      </c>
      <c r="BB15">
        <v>5.0712472362333028</v>
      </c>
      <c r="BD15">
        <f t="shared" si="1"/>
        <v>1897.3816722220063</v>
      </c>
      <c r="BE15">
        <f t="shared" si="2"/>
        <v>2080.0644945138006</v>
      </c>
      <c r="BF15">
        <f t="shared" si="3"/>
        <v>2230.4408708623228</v>
      </c>
      <c r="BG15">
        <f t="shared" si="4"/>
        <v>2377.4267068142112</v>
      </c>
      <c r="BH15">
        <f t="shared" si="5"/>
        <v>2520.9397530497058</v>
      </c>
      <c r="BI15">
        <f t="shared" si="6"/>
        <v>2655.5784139724747</v>
      </c>
      <c r="BJ15">
        <f t="shared" si="7"/>
        <v>2783.3421314837833</v>
      </c>
      <c r="BK15">
        <f t="shared" si="8"/>
        <v>2904.9174608812145</v>
      </c>
      <c r="BL15">
        <f t="shared" si="9"/>
        <v>3020.3026769803487</v>
      </c>
      <c r="BM15">
        <f t="shared" si="10"/>
        <v>3130.2846947388803</v>
      </c>
    </row>
    <row r="16" spans="1:65" x14ac:dyDescent="0.25">
      <c r="A16">
        <v>48</v>
      </c>
      <c r="B16" t="s">
        <v>353</v>
      </c>
      <c r="C16" t="s">
        <v>410</v>
      </c>
      <c r="E16" t="s">
        <v>411</v>
      </c>
      <c r="F16" t="s">
        <v>412</v>
      </c>
      <c r="G16" t="s">
        <v>357</v>
      </c>
      <c r="H16" t="s">
        <v>358</v>
      </c>
      <c r="I16" t="s">
        <v>349</v>
      </c>
      <c r="J16" t="s">
        <v>359</v>
      </c>
      <c r="K16" t="s">
        <v>360</v>
      </c>
      <c r="L16" t="s">
        <v>361</v>
      </c>
      <c r="M16" t="s">
        <v>362</v>
      </c>
      <c r="N16" t="s">
        <v>362</v>
      </c>
      <c r="O16" t="s">
        <v>363</v>
      </c>
      <c r="P16">
        <v>0</v>
      </c>
      <c r="Q16" t="s">
        <v>374</v>
      </c>
      <c r="R16">
        <v>1.8824618076157034</v>
      </c>
      <c r="S16">
        <v>2.1757065206514148</v>
      </c>
      <c r="T16">
        <v>2.5355354545841711</v>
      </c>
      <c r="U16">
        <v>2.9784191385211227</v>
      </c>
      <c r="V16">
        <v>3.4445090162073582</v>
      </c>
      <c r="W16">
        <v>3.8310398569837574</v>
      </c>
      <c r="X16">
        <v>4.1600934000001901</v>
      </c>
      <c r="Y16">
        <v>4.4804893644129598</v>
      </c>
      <c r="Z16">
        <v>4.7921505169842984</v>
      </c>
      <c r="AA16">
        <v>5.0856470492894896</v>
      </c>
      <c r="AB16">
        <v>5.3640208527330921</v>
      </c>
      <c r="AC16">
        <v>5.6288831969918851</v>
      </c>
      <c r="AD16">
        <v>5.8803891673482083</v>
      </c>
      <c r="AE16">
        <v>6.1201366106182133</v>
      </c>
      <c r="AF16">
        <v>6.3503142962260206</v>
      </c>
      <c r="AG16">
        <v>6.5777834666665287</v>
      </c>
      <c r="AH16">
        <v>6.8092260375432376</v>
      </c>
      <c r="AI16">
        <v>7.0411111779252886</v>
      </c>
      <c r="AJ16">
        <v>7.267154166237396</v>
      </c>
      <c r="AK16">
        <v>7.4861241935726364</v>
      </c>
      <c r="AL16">
        <v>7.69731891293097</v>
      </c>
      <c r="AM16">
        <v>7.8992520227681808</v>
      </c>
      <c r="AN16">
        <v>8.0952025158876726</v>
      </c>
      <c r="AO16">
        <v>8.28511062965676</v>
      </c>
      <c r="AP16">
        <v>8.4676485206047474</v>
      </c>
      <c r="AQ16">
        <v>8.6465010594632723</v>
      </c>
      <c r="AR16">
        <v>8.8206729170256377</v>
      </c>
      <c r="AS16">
        <v>8.9891684833928505</v>
      </c>
      <c r="AT16">
        <v>9.1543963663991832</v>
      </c>
      <c r="AU16">
        <v>9.3162529211496956</v>
      </c>
      <c r="AV16">
        <v>9.4746401948186456</v>
      </c>
      <c r="AW16">
        <v>9.6296287345466851</v>
      </c>
      <c r="AX16">
        <v>9.7814404719992272</v>
      </c>
      <c r="AY16">
        <v>9.9302897639434384</v>
      </c>
      <c r="AZ16">
        <v>10.076230882490309</v>
      </c>
      <c r="BA16">
        <v>10.219317197654465</v>
      </c>
      <c r="BB16">
        <v>10.35960119037148</v>
      </c>
      <c r="BD16">
        <f t="shared" si="1"/>
        <v>3444.5090162073579</v>
      </c>
      <c r="BE16">
        <f t="shared" si="2"/>
        <v>3831.0398569837575</v>
      </c>
      <c r="BF16">
        <f t="shared" si="3"/>
        <v>4160.0934000001898</v>
      </c>
      <c r="BG16">
        <f t="shared" si="4"/>
        <v>4480.4893644129597</v>
      </c>
      <c r="BH16">
        <f t="shared" si="5"/>
        <v>4792.1505169842985</v>
      </c>
      <c r="BI16">
        <f t="shared" si="6"/>
        <v>5085.6470492894896</v>
      </c>
      <c r="BJ16">
        <f t="shared" si="7"/>
        <v>5364.0208527330924</v>
      </c>
      <c r="BK16">
        <f t="shared" si="8"/>
        <v>5628.8831969918847</v>
      </c>
      <c r="BL16">
        <f t="shared" si="9"/>
        <v>5880.3891673482085</v>
      </c>
      <c r="BM16">
        <f t="shared" si="10"/>
        <v>6120.1366106182131</v>
      </c>
    </row>
    <row r="17" spans="1:65" x14ac:dyDescent="0.25">
      <c r="A17">
        <v>48</v>
      </c>
      <c r="B17" t="s">
        <v>353</v>
      </c>
      <c r="C17" t="s">
        <v>410</v>
      </c>
      <c r="E17" t="s">
        <v>413</v>
      </c>
      <c r="F17" t="s">
        <v>414</v>
      </c>
      <c r="G17" t="s">
        <v>357</v>
      </c>
      <c r="H17" t="s">
        <v>358</v>
      </c>
      <c r="I17" t="s">
        <v>349</v>
      </c>
      <c r="J17" t="s">
        <v>359</v>
      </c>
      <c r="K17" t="s">
        <v>360</v>
      </c>
      <c r="L17" t="s">
        <v>361</v>
      </c>
      <c r="M17" t="s">
        <v>362</v>
      </c>
      <c r="N17" t="s">
        <v>362</v>
      </c>
      <c r="O17" t="s">
        <v>363</v>
      </c>
      <c r="P17" t="s">
        <v>19</v>
      </c>
      <c r="Q17" t="s">
        <v>364</v>
      </c>
      <c r="R17">
        <v>0.1367304924106483</v>
      </c>
      <c r="S17">
        <v>0.1667496518221053</v>
      </c>
      <c r="T17">
        <v>0.19870972141044665</v>
      </c>
      <c r="U17">
        <v>0.23160904029869092</v>
      </c>
      <c r="V17">
        <v>0.26551338429723048</v>
      </c>
      <c r="W17">
        <v>0.29363545690692755</v>
      </c>
      <c r="X17">
        <v>0.31442200832867706</v>
      </c>
      <c r="Y17">
        <v>0.33437440311937894</v>
      </c>
      <c r="Z17">
        <v>0.35381179501493309</v>
      </c>
      <c r="AA17">
        <v>0.37187907264662895</v>
      </c>
      <c r="AB17">
        <v>0.3888847379549229</v>
      </c>
      <c r="AC17">
        <v>0.40494521563128694</v>
      </c>
      <c r="AD17">
        <v>0.42006047310531341</v>
      </c>
      <c r="AE17">
        <v>0.43435357397262231</v>
      </c>
      <c r="AF17">
        <v>0.44796239798360377</v>
      </c>
      <c r="AG17">
        <v>0.46129780812521343</v>
      </c>
      <c r="AH17">
        <v>0.47475417519108126</v>
      </c>
      <c r="AI17">
        <v>0.48812487093591245</v>
      </c>
      <c r="AJ17">
        <v>0.50105093702072667</v>
      </c>
      <c r="AK17">
        <v>0.51346789042650987</v>
      </c>
      <c r="AL17">
        <v>0.52534460119443627</v>
      </c>
      <c r="AM17">
        <v>0.53660552936821704</v>
      </c>
      <c r="AN17">
        <v>0.54744066600250219</v>
      </c>
      <c r="AO17">
        <v>0.55785411419879949</v>
      </c>
      <c r="AP17">
        <v>0.56777893082114672</v>
      </c>
      <c r="AQ17">
        <v>0.57742083965798729</v>
      </c>
      <c r="AR17">
        <v>0.58673184581040239</v>
      </c>
      <c r="AS17">
        <v>0.59566263284938037</v>
      </c>
      <c r="AT17">
        <v>0.6043459202435465</v>
      </c>
      <c r="AU17">
        <v>0.61277975058540024</v>
      </c>
      <c r="AV17">
        <v>0.62096249285161254</v>
      </c>
      <c r="AW17">
        <v>0.62890128247899191</v>
      </c>
      <c r="AX17">
        <v>0.63661078388433245</v>
      </c>
      <c r="AY17">
        <v>0.6441050269898958</v>
      </c>
      <c r="AZ17">
        <v>0.65138970883811154</v>
      </c>
      <c r="BA17">
        <v>0.6584703845026717</v>
      </c>
      <c r="BB17">
        <v>0.66535247040644663</v>
      </c>
      <c r="BD17">
        <f t="shared" si="1"/>
        <v>265.51338429723046</v>
      </c>
      <c r="BE17">
        <f t="shared" si="2"/>
        <v>293.63545690692757</v>
      </c>
      <c r="BF17">
        <f t="shared" si="3"/>
        <v>314.42200832867707</v>
      </c>
      <c r="BG17">
        <f t="shared" si="4"/>
        <v>334.37440311937894</v>
      </c>
      <c r="BH17">
        <f t="shared" si="5"/>
        <v>353.81179501493307</v>
      </c>
      <c r="BI17">
        <f t="shared" si="6"/>
        <v>371.87907264662897</v>
      </c>
      <c r="BJ17">
        <f t="shared" si="7"/>
        <v>388.88473795492291</v>
      </c>
      <c r="BK17">
        <f t="shared" si="8"/>
        <v>404.94521563128694</v>
      </c>
      <c r="BL17">
        <f t="shared" si="9"/>
        <v>420.06047310531341</v>
      </c>
      <c r="BM17">
        <f t="shared" si="10"/>
        <v>434.35357397262231</v>
      </c>
    </row>
    <row r="18" spans="1:65" x14ac:dyDescent="0.25">
      <c r="A18">
        <v>48</v>
      </c>
      <c r="B18" t="s">
        <v>353</v>
      </c>
      <c r="C18" t="s">
        <v>410</v>
      </c>
      <c r="E18" t="s">
        <v>415</v>
      </c>
      <c r="F18" t="s">
        <v>416</v>
      </c>
      <c r="G18" t="s">
        <v>357</v>
      </c>
      <c r="H18" t="s">
        <v>358</v>
      </c>
      <c r="I18" t="s">
        <v>349</v>
      </c>
      <c r="J18" t="s">
        <v>359</v>
      </c>
      <c r="K18" t="s">
        <v>360</v>
      </c>
      <c r="L18" t="s">
        <v>361</v>
      </c>
      <c r="M18" t="s">
        <v>362</v>
      </c>
      <c r="N18" t="s">
        <v>362</v>
      </c>
      <c r="O18" t="s">
        <v>363</v>
      </c>
      <c r="P18" t="s">
        <v>416</v>
      </c>
      <c r="Q18" t="s">
        <v>364</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D18">
        <f t="shared" si="1"/>
        <v>0</v>
      </c>
      <c r="BE18">
        <f t="shared" si="2"/>
        <v>0</v>
      </c>
      <c r="BF18">
        <f t="shared" si="3"/>
        <v>0</v>
      </c>
      <c r="BG18">
        <f t="shared" si="4"/>
        <v>0</v>
      </c>
      <c r="BH18">
        <f t="shared" si="5"/>
        <v>0</v>
      </c>
      <c r="BI18">
        <f t="shared" si="6"/>
        <v>0</v>
      </c>
      <c r="BJ18">
        <f t="shared" si="7"/>
        <v>0</v>
      </c>
      <c r="BK18">
        <f t="shared" si="8"/>
        <v>0</v>
      </c>
      <c r="BL18">
        <f t="shared" si="9"/>
        <v>0</v>
      </c>
      <c r="BM18">
        <f t="shared" si="10"/>
        <v>0</v>
      </c>
    </row>
    <row r="19" spans="1:65" x14ac:dyDescent="0.25">
      <c r="A19">
        <v>48</v>
      </c>
      <c r="B19" t="s">
        <v>353</v>
      </c>
      <c r="C19" t="s">
        <v>410</v>
      </c>
      <c r="E19" t="s">
        <v>417</v>
      </c>
      <c r="F19" t="s">
        <v>65</v>
      </c>
      <c r="G19" t="s">
        <v>357</v>
      </c>
      <c r="H19" t="s">
        <v>358</v>
      </c>
      <c r="I19" t="s">
        <v>349</v>
      </c>
      <c r="J19" t="s">
        <v>359</v>
      </c>
      <c r="K19" t="s">
        <v>360</v>
      </c>
      <c r="L19" t="s">
        <v>361</v>
      </c>
      <c r="M19" t="s">
        <v>362</v>
      </c>
      <c r="N19" t="s">
        <v>392</v>
      </c>
      <c r="O19" t="s">
        <v>363</v>
      </c>
      <c r="P19" t="s">
        <v>65</v>
      </c>
      <c r="Q19" t="s">
        <v>364</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D19">
        <f t="shared" si="1"/>
        <v>0</v>
      </c>
      <c r="BE19">
        <f t="shared" si="2"/>
        <v>0</v>
      </c>
      <c r="BF19">
        <f t="shared" si="3"/>
        <v>0</v>
      </c>
      <c r="BG19">
        <f t="shared" si="4"/>
        <v>0</v>
      </c>
      <c r="BH19">
        <f t="shared" si="5"/>
        <v>0</v>
      </c>
      <c r="BI19">
        <f t="shared" si="6"/>
        <v>0</v>
      </c>
      <c r="BJ19">
        <f t="shared" si="7"/>
        <v>0</v>
      </c>
      <c r="BK19">
        <f t="shared" si="8"/>
        <v>0</v>
      </c>
      <c r="BL19">
        <f t="shared" si="9"/>
        <v>0</v>
      </c>
      <c r="BM19">
        <f t="shared" si="10"/>
        <v>0</v>
      </c>
    </row>
    <row r="20" spans="1:65" x14ac:dyDescent="0.25">
      <c r="A20">
        <v>48</v>
      </c>
      <c r="B20" t="s">
        <v>353</v>
      </c>
      <c r="C20" t="s">
        <v>410</v>
      </c>
      <c r="E20" t="s">
        <v>418</v>
      </c>
      <c r="F20" t="s">
        <v>419</v>
      </c>
      <c r="G20" t="s">
        <v>357</v>
      </c>
      <c r="H20" t="s">
        <v>358</v>
      </c>
      <c r="I20" t="s">
        <v>349</v>
      </c>
      <c r="J20" t="s">
        <v>359</v>
      </c>
      <c r="K20" t="s">
        <v>360</v>
      </c>
      <c r="L20" t="s">
        <v>361</v>
      </c>
      <c r="M20" t="s">
        <v>362</v>
      </c>
      <c r="N20" t="s">
        <v>392</v>
      </c>
      <c r="O20" t="s">
        <v>363</v>
      </c>
      <c r="P20">
        <v>0</v>
      </c>
      <c r="Q20" t="s">
        <v>374</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D20">
        <f t="shared" si="1"/>
        <v>0</v>
      </c>
      <c r="BE20">
        <f t="shared" si="2"/>
        <v>0</v>
      </c>
      <c r="BF20">
        <f t="shared" si="3"/>
        <v>0</v>
      </c>
      <c r="BG20">
        <f t="shared" si="4"/>
        <v>0</v>
      </c>
      <c r="BH20">
        <f t="shared" si="5"/>
        <v>0</v>
      </c>
      <c r="BI20">
        <f t="shared" si="6"/>
        <v>0</v>
      </c>
      <c r="BJ20">
        <f t="shared" si="7"/>
        <v>0</v>
      </c>
      <c r="BK20">
        <f t="shared" si="8"/>
        <v>0</v>
      </c>
      <c r="BL20">
        <f t="shared" si="9"/>
        <v>0</v>
      </c>
      <c r="BM20">
        <f t="shared" si="10"/>
        <v>0</v>
      </c>
    </row>
    <row r="21" spans="1:65" x14ac:dyDescent="0.25">
      <c r="A21">
        <v>48</v>
      </c>
      <c r="B21" t="s">
        <v>353</v>
      </c>
      <c r="C21" t="s">
        <v>410</v>
      </c>
      <c r="E21" t="s">
        <v>420</v>
      </c>
      <c r="F21" t="s">
        <v>421</v>
      </c>
      <c r="G21" t="s">
        <v>357</v>
      </c>
      <c r="H21" t="s">
        <v>358</v>
      </c>
      <c r="I21" t="s">
        <v>349</v>
      </c>
      <c r="J21" t="s">
        <v>359</v>
      </c>
      <c r="K21" t="s">
        <v>360</v>
      </c>
      <c r="L21" t="s">
        <v>361</v>
      </c>
      <c r="M21" t="s">
        <v>362</v>
      </c>
      <c r="N21" t="s">
        <v>392</v>
      </c>
      <c r="O21" t="s">
        <v>363</v>
      </c>
      <c r="P21">
        <v>0</v>
      </c>
      <c r="Q21" t="s">
        <v>374</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D21">
        <f t="shared" si="1"/>
        <v>0</v>
      </c>
      <c r="BE21">
        <f t="shared" si="2"/>
        <v>0</v>
      </c>
      <c r="BF21">
        <f t="shared" si="3"/>
        <v>0</v>
      </c>
      <c r="BG21">
        <f t="shared" si="4"/>
        <v>0</v>
      </c>
      <c r="BH21">
        <f t="shared" si="5"/>
        <v>0</v>
      </c>
      <c r="BI21">
        <f t="shared" si="6"/>
        <v>0</v>
      </c>
      <c r="BJ21">
        <f t="shared" si="7"/>
        <v>0</v>
      </c>
      <c r="BK21">
        <f t="shared" si="8"/>
        <v>0</v>
      </c>
      <c r="BL21">
        <f t="shared" si="9"/>
        <v>0</v>
      </c>
      <c r="BM21">
        <f t="shared" si="10"/>
        <v>0</v>
      </c>
    </row>
    <row r="22" spans="1:65" x14ac:dyDescent="0.25">
      <c r="A22">
        <v>48</v>
      </c>
      <c r="B22" t="s">
        <v>353</v>
      </c>
      <c r="C22" t="s">
        <v>410</v>
      </c>
      <c r="E22" t="s">
        <v>422</v>
      </c>
      <c r="F22" t="s">
        <v>423</v>
      </c>
      <c r="G22" t="s">
        <v>357</v>
      </c>
      <c r="H22" t="s">
        <v>358</v>
      </c>
      <c r="I22" t="s">
        <v>349</v>
      </c>
      <c r="J22" t="s">
        <v>359</v>
      </c>
      <c r="K22" t="s">
        <v>360</v>
      </c>
      <c r="L22" t="s">
        <v>361</v>
      </c>
      <c r="M22" t="s">
        <v>362</v>
      </c>
      <c r="N22" t="s">
        <v>392</v>
      </c>
      <c r="O22" t="s">
        <v>363</v>
      </c>
      <c r="P22">
        <v>0</v>
      </c>
      <c r="Q22" t="s">
        <v>374</v>
      </c>
      <c r="R22">
        <v>0.11297561944674918</v>
      </c>
      <c r="S22">
        <v>0.13907122341306016</v>
      </c>
      <c r="T22">
        <v>0.16419923192345309</v>
      </c>
      <c r="U22">
        <v>0.18345599672371915</v>
      </c>
      <c r="V22">
        <v>0.21333760456669262</v>
      </c>
      <c r="W22">
        <v>0.24884934099757569</v>
      </c>
      <c r="X22">
        <v>0.28540136101395663</v>
      </c>
      <c r="Y22">
        <v>0.32151373853296372</v>
      </c>
      <c r="Z22">
        <v>0.35578318555373351</v>
      </c>
      <c r="AA22">
        <v>0.38809447010382248</v>
      </c>
      <c r="AB22">
        <v>0.41847881649847457</v>
      </c>
      <c r="AC22">
        <v>0.4470898327934803</v>
      </c>
      <c r="AD22">
        <v>0.47408516297240799</v>
      </c>
      <c r="AE22">
        <v>0.49959237291843328</v>
      </c>
      <c r="AF22">
        <v>0.52388034463015298</v>
      </c>
      <c r="AG22">
        <v>0.54768588710288868</v>
      </c>
      <c r="AH22">
        <v>0.57170557319701032</v>
      </c>
      <c r="AI22">
        <v>0.59557494079283102</v>
      </c>
      <c r="AJ22">
        <v>0.61865149935753216</v>
      </c>
      <c r="AK22">
        <v>0.64082014403676957</v>
      </c>
      <c r="AL22">
        <v>0.66202558865882399</v>
      </c>
      <c r="AM22">
        <v>0.68213255286398844</v>
      </c>
      <c r="AN22">
        <v>0.70148027613358754</v>
      </c>
      <c r="AO22">
        <v>0.72007597549151314</v>
      </c>
      <c r="AP22">
        <v>0.73780001172214182</v>
      </c>
      <c r="AQ22">
        <v>0.75501971976235449</v>
      </c>
      <c r="AR22">
        <v>0.77164930381702268</v>
      </c>
      <c r="AS22">
        <v>0.78760063229140564</v>
      </c>
      <c r="AT22">
        <v>0.80311069204702334</v>
      </c>
      <c r="AU22">
        <v>0.81817593821836565</v>
      </c>
      <c r="AV22">
        <v>0.83279341093741333</v>
      </c>
      <c r="AW22">
        <v>0.84697581006115763</v>
      </c>
      <c r="AX22">
        <v>0.86074928898309955</v>
      </c>
      <c r="AY22">
        <v>0.87413887099762622</v>
      </c>
      <c r="AZ22">
        <v>0.88715469494486221</v>
      </c>
      <c r="BA22">
        <v>0.89980664772426033</v>
      </c>
      <c r="BB22">
        <v>0.91210437011008516</v>
      </c>
      <c r="BD22">
        <f t="shared" si="1"/>
        <v>213.33760456669262</v>
      </c>
      <c r="BE22">
        <f t="shared" si="2"/>
        <v>248.84934099757569</v>
      </c>
      <c r="BF22">
        <f t="shared" si="3"/>
        <v>285.40136101395666</v>
      </c>
      <c r="BG22">
        <f t="shared" si="4"/>
        <v>321.51373853296371</v>
      </c>
      <c r="BH22">
        <f t="shared" si="5"/>
        <v>355.78318555373352</v>
      </c>
      <c r="BI22">
        <f t="shared" si="6"/>
        <v>388.09447010382246</v>
      </c>
      <c r="BJ22">
        <f t="shared" si="7"/>
        <v>418.47881649847454</v>
      </c>
      <c r="BK22">
        <f t="shared" si="8"/>
        <v>447.0898327934803</v>
      </c>
      <c r="BL22">
        <f t="shared" si="9"/>
        <v>474.085162972408</v>
      </c>
      <c r="BM22">
        <f t="shared" si="10"/>
        <v>499.59237291843328</v>
      </c>
    </row>
    <row r="23" spans="1:65" x14ac:dyDescent="0.25">
      <c r="A23">
        <v>48</v>
      </c>
      <c r="B23" t="s">
        <v>353</v>
      </c>
      <c r="C23" t="s">
        <v>410</v>
      </c>
      <c r="E23" t="s">
        <v>424</v>
      </c>
      <c r="F23" t="s">
        <v>425</v>
      </c>
      <c r="G23" t="s">
        <v>357</v>
      </c>
      <c r="H23" t="s">
        <v>358</v>
      </c>
      <c r="I23" t="s">
        <v>349</v>
      </c>
      <c r="J23" t="s">
        <v>359</v>
      </c>
      <c r="K23" t="s">
        <v>360</v>
      </c>
      <c r="L23" t="s">
        <v>361</v>
      </c>
      <c r="M23" t="s">
        <v>362</v>
      </c>
      <c r="N23" t="s">
        <v>392</v>
      </c>
      <c r="O23" t="s">
        <v>363</v>
      </c>
      <c r="P23">
        <v>0</v>
      </c>
      <c r="Q23" t="s">
        <v>374</v>
      </c>
      <c r="R23">
        <v>2.3972913646973666</v>
      </c>
      <c r="S23">
        <v>2.7384872303245578</v>
      </c>
      <c r="T23">
        <v>3.1520239273695623</v>
      </c>
      <c r="U23">
        <v>3.6104832958682542</v>
      </c>
      <c r="V23">
        <v>4.1196579040739509</v>
      </c>
      <c r="W23">
        <v>4.5861666708588338</v>
      </c>
      <c r="X23">
        <v>4.9744162349819439</v>
      </c>
      <c r="Y23">
        <v>5.3512218752578091</v>
      </c>
      <c r="Z23">
        <v>5.7168458735179595</v>
      </c>
      <c r="AA23">
        <v>6.0600787040999</v>
      </c>
      <c r="AB23">
        <v>6.3843523086303424</v>
      </c>
      <c r="AC23">
        <v>6.6919362218629344</v>
      </c>
      <c r="AD23">
        <v>6.9830195976240947</v>
      </c>
      <c r="AE23">
        <v>7.2595298525537322</v>
      </c>
      <c r="AF23">
        <v>7.5241102808572684</v>
      </c>
      <c r="AG23">
        <v>7.784665621019121</v>
      </c>
      <c r="AH23">
        <v>8.0488609909218098</v>
      </c>
      <c r="AI23">
        <v>8.3126549245249084</v>
      </c>
      <c r="AJ23">
        <v>8.568915360240128</v>
      </c>
      <c r="AK23">
        <v>8.8162907009241387</v>
      </c>
      <c r="AL23">
        <v>9.0540537010301829</v>
      </c>
      <c r="AM23">
        <v>9.2805920187757476</v>
      </c>
      <c r="AN23">
        <v>9.4996386267696327</v>
      </c>
      <c r="AO23">
        <v>9.7111838912341799</v>
      </c>
      <c r="AP23">
        <v>9.9137934422212499</v>
      </c>
      <c r="AQ23">
        <v>10.11159826269747</v>
      </c>
      <c r="AR23">
        <v>10.303541535308177</v>
      </c>
      <c r="AS23">
        <v>10.488555195955025</v>
      </c>
      <c r="AT23">
        <v>10.669323524332345</v>
      </c>
      <c r="AU23">
        <v>10.845759254636166</v>
      </c>
      <c r="AV23">
        <v>11.017781908458332</v>
      </c>
      <c r="AW23">
        <v>11.185494877901101</v>
      </c>
      <c r="AX23">
        <v>11.349163642811794</v>
      </c>
      <c r="AY23">
        <v>11.509043540193801</v>
      </c>
      <c r="AZ23">
        <v>11.665215742675441</v>
      </c>
      <c r="BA23">
        <v>11.817759837942345</v>
      </c>
      <c r="BB23">
        <v>11.966753856394579</v>
      </c>
      <c r="BD23">
        <f t="shared" si="1"/>
        <v>4119.6579040739507</v>
      </c>
      <c r="BE23">
        <f t="shared" si="2"/>
        <v>4586.1666708588336</v>
      </c>
      <c r="BF23">
        <f t="shared" si="3"/>
        <v>4974.4162349819435</v>
      </c>
      <c r="BG23">
        <f t="shared" si="4"/>
        <v>5351.2218752578092</v>
      </c>
      <c r="BH23">
        <f t="shared" si="5"/>
        <v>5716.8458735179593</v>
      </c>
      <c r="BI23">
        <f t="shared" si="6"/>
        <v>6060.0787040999003</v>
      </c>
      <c r="BJ23">
        <f t="shared" si="7"/>
        <v>6384.3523086303421</v>
      </c>
      <c r="BK23">
        <f t="shared" si="8"/>
        <v>6691.936221862934</v>
      </c>
      <c r="BL23">
        <f t="shared" si="9"/>
        <v>6983.0195976240948</v>
      </c>
      <c r="BM23">
        <f t="shared" si="10"/>
        <v>7259.5298525537319</v>
      </c>
    </row>
    <row r="24" spans="1:65" x14ac:dyDescent="0.25">
      <c r="A24">
        <v>48</v>
      </c>
      <c r="B24" t="s">
        <v>353</v>
      </c>
      <c r="C24" t="s">
        <v>410</v>
      </c>
      <c r="E24" t="s">
        <v>426</v>
      </c>
      <c r="F24" t="s">
        <v>427</v>
      </c>
      <c r="G24" t="s">
        <v>357</v>
      </c>
      <c r="H24" t="s">
        <v>358</v>
      </c>
      <c r="I24" t="s">
        <v>349</v>
      </c>
      <c r="J24" t="s">
        <v>359</v>
      </c>
      <c r="K24" t="s">
        <v>360</v>
      </c>
      <c r="L24" t="s">
        <v>361</v>
      </c>
      <c r="M24" t="s">
        <v>362</v>
      </c>
      <c r="N24" t="s">
        <v>392</v>
      </c>
      <c r="O24" t="s">
        <v>363</v>
      </c>
      <c r="P24" t="s">
        <v>23</v>
      </c>
      <c r="Q24" t="s">
        <v>364</v>
      </c>
      <c r="R24">
        <v>0.36593896251629288</v>
      </c>
      <c r="S24">
        <v>0.43044641084979229</v>
      </c>
      <c r="T24">
        <v>0.5226204712562359</v>
      </c>
      <c r="U24">
        <v>0.6295550629185005</v>
      </c>
      <c r="V24">
        <v>0.73500569422389539</v>
      </c>
      <c r="W24">
        <v>0.83114388706054454</v>
      </c>
      <c r="X24">
        <v>0.92150042237813901</v>
      </c>
      <c r="Y24">
        <v>1.0104842243211645</v>
      </c>
      <c r="Z24">
        <v>1.0978486935441023</v>
      </c>
      <c r="AA24">
        <v>1.1812098343116131</v>
      </c>
      <c r="AB24">
        <v>1.2611601212159091</v>
      </c>
      <c r="AC24">
        <v>1.3381141457297647</v>
      </c>
      <c r="AD24">
        <v>1.4120384135786459</v>
      </c>
      <c r="AE24">
        <v>1.4833205299974712</v>
      </c>
      <c r="AF24">
        <v>1.5525520379419191</v>
      </c>
      <c r="AG24">
        <v>1.6217712221841742</v>
      </c>
      <c r="AH24">
        <v>1.6930138034844118</v>
      </c>
      <c r="AI24">
        <v>1.7652122548448186</v>
      </c>
      <c r="AJ24">
        <v>1.8364002655243081</v>
      </c>
      <c r="AK24">
        <v>1.906159674179053</v>
      </c>
      <c r="AL24">
        <v>1.9742133352564066</v>
      </c>
      <c r="AM24">
        <v>2.0400330762015986</v>
      </c>
      <c r="AN24">
        <v>2.1046437879933744</v>
      </c>
      <c r="AO24">
        <v>2.1679785054186183</v>
      </c>
      <c r="AP24">
        <v>2.2295584235209009</v>
      </c>
      <c r="AQ24">
        <v>2.2905939090343739</v>
      </c>
      <c r="AR24">
        <v>2.3507088695798735</v>
      </c>
      <c r="AS24">
        <v>2.4095374411971111</v>
      </c>
      <c r="AT24">
        <v>2.4678875450627835</v>
      </c>
      <c r="AU24">
        <v>2.5257025776435964</v>
      </c>
      <c r="AV24">
        <v>2.5829270217876807</v>
      </c>
      <c r="AW24">
        <v>2.6395649918399715</v>
      </c>
      <c r="AX24">
        <v>2.6956773599226134</v>
      </c>
      <c r="AY24">
        <v>2.7513239269748824</v>
      </c>
      <c r="AZ24">
        <v>2.8065066617245615</v>
      </c>
      <c r="BA24">
        <v>2.8612275390531363</v>
      </c>
      <c r="BB24">
        <v>2.91548854007742</v>
      </c>
      <c r="BD24">
        <f t="shared" si="1"/>
        <v>735.00569422389538</v>
      </c>
      <c r="BE24">
        <f t="shared" si="2"/>
        <v>831.14388706054456</v>
      </c>
      <c r="BF24">
        <f t="shared" si="3"/>
        <v>921.50042237813898</v>
      </c>
      <c r="BG24">
        <f t="shared" si="4"/>
        <v>1010.4842243211644</v>
      </c>
      <c r="BH24">
        <f t="shared" si="5"/>
        <v>1097.8486935441024</v>
      </c>
      <c r="BI24">
        <f t="shared" si="6"/>
        <v>1181.2098343116131</v>
      </c>
      <c r="BJ24">
        <f t="shared" si="7"/>
        <v>1261.1601212159092</v>
      </c>
      <c r="BK24">
        <f t="shared" si="8"/>
        <v>1338.1141457297647</v>
      </c>
      <c r="BL24">
        <f t="shared" si="9"/>
        <v>1412.038413578646</v>
      </c>
      <c r="BM24">
        <f t="shared" si="10"/>
        <v>1483.3205299974711</v>
      </c>
    </row>
    <row r="25" spans="1:65" x14ac:dyDescent="0.25">
      <c r="A25">
        <v>48</v>
      </c>
      <c r="B25" t="s">
        <v>353</v>
      </c>
      <c r="C25" t="s">
        <v>368</v>
      </c>
      <c r="E25" t="s">
        <v>428</v>
      </c>
      <c r="F25" t="s">
        <v>429</v>
      </c>
      <c r="G25" t="s">
        <v>357</v>
      </c>
      <c r="H25" t="s">
        <v>358</v>
      </c>
      <c r="I25" t="s">
        <v>349</v>
      </c>
      <c r="J25" t="s">
        <v>359</v>
      </c>
      <c r="K25" t="s">
        <v>360</v>
      </c>
      <c r="L25" t="s">
        <v>361</v>
      </c>
      <c r="M25" t="s">
        <v>362</v>
      </c>
      <c r="N25" t="s">
        <v>392</v>
      </c>
      <c r="O25" t="s">
        <v>363</v>
      </c>
      <c r="P25">
        <v>0</v>
      </c>
      <c r="Q25" t="s">
        <v>374</v>
      </c>
      <c r="R25">
        <v>1.6264039603699363</v>
      </c>
      <c r="S25">
        <v>1.8376153503390318</v>
      </c>
      <c r="T25">
        <v>2.1832080632902238</v>
      </c>
      <c r="U25">
        <v>2.5897301262472556</v>
      </c>
      <c r="V25">
        <v>2.9744872540847132</v>
      </c>
      <c r="W25">
        <v>3.300083264149694</v>
      </c>
      <c r="X25">
        <v>3.5561955248315527</v>
      </c>
      <c r="Y25">
        <v>3.8087783560536317</v>
      </c>
      <c r="Z25">
        <v>4.0579860026765395</v>
      </c>
      <c r="AA25">
        <v>4.2956772628220401</v>
      </c>
      <c r="AB25">
        <v>4.5241311941179667</v>
      </c>
      <c r="AC25">
        <v>4.7444679481105423</v>
      </c>
      <c r="AD25">
        <v>4.9565053215594537</v>
      </c>
      <c r="AE25">
        <v>5.1613921258867306</v>
      </c>
      <c r="AF25">
        <v>5.3607910879367138</v>
      </c>
      <c r="AG25">
        <v>5.5605845914891008</v>
      </c>
      <c r="AH25">
        <v>5.7666689840864631</v>
      </c>
      <c r="AI25">
        <v>5.9759816190170554</v>
      </c>
      <c r="AJ25">
        <v>6.1828364608497086</v>
      </c>
      <c r="AK25">
        <v>6.3860184142491994</v>
      </c>
      <c r="AL25">
        <v>6.584706709011007</v>
      </c>
      <c r="AM25">
        <v>6.7773465953884209</v>
      </c>
      <c r="AN25">
        <v>6.9669264912312165</v>
      </c>
      <c r="AO25">
        <v>7.1532362691225275</v>
      </c>
      <c r="AP25">
        <v>7.3348601825715907</v>
      </c>
      <c r="AQ25">
        <v>7.5153625445732919</v>
      </c>
      <c r="AR25">
        <v>7.6936220523619152</v>
      </c>
      <c r="AS25">
        <v>7.8685541148978073</v>
      </c>
      <c r="AT25">
        <v>8.0425533444573514</v>
      </c>
      <c r="AU25">
        <v>8.2154520299719316</v>
      </c>
      <c r="AV25">
        <v>8.3870844630111545</v>
      </c>
      <c r="AW25">
        <v>8.5574622794244846</v>
      </c>
      <c r="AX25">
        <v>8.7267684107786287</v>
      </c>
      <c r="AY25">
        <v>8.8951833879719597</v>
      </c>
      <c r="AZ25">
        <v>9.0627138211032143</v>
      </c>
      <c r="BA25">
        <v>9.229366133469993</v>
      </c>
      <c r="BB25">
        <v>9.3951465657723272</v>
      </c>
      <c r="BD25">
        <f t="shared" si="1"/>
        <v>2974.4872540847132</v>
      </c>
      <c r="BE25">
        <f t="shared" si="2"/>
        <v>3300.0832641496941</v>
      </c>
      <c r="BF25">
        <f t="shared" si="3"/>
        <v>3556.1955248315526</v>
      </c>
      <c r="BG25">
        <f t="shared" si="4"/>
        <v>3808.7783560536318</v>
      </c>
      <c r="BH25">
        <f t="shared" si="5"/>
        <v>4057.9860026765396</v>
      </c>
      <c r="BI25">
        <f t="shared" si="6"/>
        <v>4295.6772628220397</v>
      </c>
      <c r="BJ25">
        <f t="shared" si="7"/>
        <v>4524.1311941179665</v>
      </c>
      <c r="BK25">
        <f t="shared" si="8"/>
        <v>4744.4679481105422</v>
      </c>
      <c r="BL25">
        <f t="shared" si="9"/>
        <v>4956.5053215594535</v>
      </c>
      <c r="BM25">
        <f t="shared" si="10"/>
        <v>5161.3921258867304</v>
      </c>
    </row>
    <row r="26" spans="1:65" x14ac:dyDescent="0.25">
      <c r="A26">
        <v>48</v>
      </c>
      <c r="B26" t="s">
        <v>353</v>
      </c>
      <c r="C26" t="s">
        <v>368</v>
      </c>
      <c r="E26" t="s">
        <v>430</v>
      </c>
      <c r="F26" t="s">
        <v>431</v>
      </c>
      <c r="G26" t="s">
        <v>357</v>
      </c>
      <c r="H26" t="s">
        <v>358</v>
      </c>
      <c r="I26" t="s">
        <v>349</v>
      </c>
      <c r="J26" t="s">
        <v>359</v>
      </c>
      <c r="K26" t="s">
        <v>360</v>
      </c>
      <c r="L26" t="s">
        <v>361</v>
      </c>
      <c r="M26" t="s">
        <v>362</v>
      </c>
      <c r="N26" t="s">
        <v>362</v>
      </c>
      <c r="O26" t="s">
        <v>363</v>
      </c>
      <c r="P26" t="s">
        <v>432</v>
      </c>
      <c r="Q26" t="s">
        <v>364</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D26">
        <f t="shared" si="1"/>
        <v>0</v>
      </c>
      <c r="BE26">
        <f t="shared" si="2"/>
        <v>0</v>
      </c>
      <c r="BF26">
        <f t="shared" si="3"/>
        <v>0</v>
      </c>
      <c r="BG26">
        <f t="shared" si="4"/>
        <v>0</v>
      </c>
      <c r="BH26">
        <f t="shared" si="5"/>
        <v>0</v>
      </c>
      <c r="BI26">
        <f t="shared" si="6"/>
        <v>0</v>
      </c>
      <c r="BJ26">
        <f t="shared" si="7"/>
        <v>0</v>
      </c>
      <c r="BK26">
        <f t="shared" si="8"/>
        <v>0</v>
      </c>
      <c r="BL26">
        <f t="shared" si="9"/>
        <v>0</v>
      </c>
      <c r="BM26">
        <f t="shared" si="10"/>
        <v>0</v>
      </c>
    </row>
    <row r="27" spans="1:65" x14ac:dyDescent="0.25">
      <c r="A27">
        <v>48</v>
      </c>
      <c r="B27" t="s">
        <v>353</v>
      </c>
      <c r="C27" t="s">
        <v>368</v>
      </c>
      <c r="E27" t="s">
        <v>433</v>
      </c>
      <c r="F27" t="s">
        <v>434</v>
      </c>
      <c r="G27" t="s">
        <v>357</v>
      </c>
      <c r="H27" t="s">
        <v>358</v>
      </c>
      <c r="I27" t="s">
        <v>349</v>
      </c>
      <c r="J27" t="s">
        <v>359</v>
      </c>
      <c r="K27" t="s">
        <v>360</v>
      </c>
      <c r="L27" t="s">
        <v>361</v>
      </c>
      <c r="M27" t="s">
        <v>362</v>
      </c>
      <c r="N27" t="s">
        <v>362</v>
      </c>
      <c r="O27" t="s">
        <v>363</v>
      </c>
      <c r="P27" t="s">
        <v>432</v>
      </c>
      <c r="Q27" t="s">
        <v>364</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D27">
        <f t="shared" si="1"/>
        <v>0</v>
      </c>
      <c r="BE27">
        <f t="shared" si="2"/>
        <v>0</v>
      </c>
      <c r="BF27">
        <f t="shared" si="3"/>
        <v>0</v>
      </c>
      <c r="BG27">
        <f t="shared" si="4"/>
        <v>0</v>
      </c>
      <c r="BH27">
        <f t="shared" si="5"/>
        <v>0</v>
      </c>
      <c r="BI27">
        <f t="shared" si="6"/>
        <v>0</v>
      </c>
      <c r="BJ27">
        <f t="shared" si="7"/>
        <v>0</v>
      </c>
      <c r="BK27">
        <f t="shared" si="8"/>
        <v>0</v>
      </c>
      <c r="BL27">
        <f t="shared" si="9"/>
        <v>0</v>
      </c>
      <c r="BM27">
        <f t="shared" si="10"/>
        <v>0</v>
      </c>
    </row>
    <row r="28" spans="1:65" x14ac:dyDescent="0.25">
      <c r="A28">
        <v>48</v>
      </c>
      <c r="B28" t="s">
        <v>353</v>
      </c>
      <c r="C28" t="s">
        <v>368</v>
      </c>
      <c r="E28" t="s">
        <v>435</v>
      </c>
      <c r="F28" t="s">
        <v>436</v>
      </c>
      <c r="G28" t="s">
        <v>357</v>
      </c>
      <c r="H28" t="s">
        <v>358</v>
      </c>
      <c r="I28" t="s">
        <v>349</v>
      </c>
      <c r="J28" t="s">
        <v>359</v>
      </c>
      <c r="K28" t="s">
        <v>360</v>
      </c>
      <c r="L28" t="s">
        <v>361</v>
      </c>
      <c r="M28" t="s">
        <v>362</v>
      </c>
      <c r="N28" t="s">
        <v>362</v>
      </c>
      <c r="O28" t="s">
        <v>363</v>
      </c>
      <c r="P28">
        <v>0</v>
      </c>
      <c r="Q28" t="s">
        <v>374</v>
      </c>
      <c r="R28">
        <v>2.5047113256641111</v>
      </c>
      <c r="S28">
        <v>2.8774548412103016</v>
      </c>
      <c r="T28">
        <v>3.3595484035939136</v>
      </c>
      <c r="U28">
        <v>3.9286578097056113</v>
      </c>
      <c r="V28">
        <v>4.567377145883972</v>
      </c>
      <c r="W28">
        <v>5.1584751882075963</v>
      </c>
      <c r="X28">
        <v>5.6315337487816146</v>
      </c>
      <c r="Y28">
        <v>6.0907118460901426</v>
      </c>
      <c r="Z28">
        <v>6.5384676216367028</v>
      </c>
      <c r="AA28">
        <v>6.9603251224103388</v>
      </c>
      <c r="AB28">
        <v>7.3606932457091556</v>
      </c>
      <c r="AC28">
        <v>7.7422333471051807</v>
      </c>
      <c r="AD28">
        <v>8.1048566915669085</v>
      </c>
      <c r="AE28">
        <v>8.4509187425870049</v>
      </c>
      <c r="AF28">
        <v>8.7835571324475978</v>
      </c>
      <c r="AG28">
        <v>9.1126433204889441</v>
      </c>
      <c r="AH28">
        <v>9.447856471318806</v>
      </c>
      <c r="AI28">
        <v>9.7840823578495648</v>
      </c>
      <c r="AJ28">
        <v>10.112199082209697</v>
      </c>
      <c r="AK28">
        <v>10.430403479955064</v>
      </c>
      <c r="AL28">
        <v>10.737646352907161</v>
      </c>
      <c r="AM28">
        <v>11.031740188517855</v>
      </c>
      <c r="AN28">
        <v>11.317437204266072</v>
      </c>
      <c r="AO28">
        <v>11.594626217016675</v>
      </c>
      <c r="AP28">
        <v>11.861350321952225</v>
      </c>
      <c r="AQ28">
        <v>12.1229765399841</v>
      </c>
      <c r="AR28">
        <v>12.378030455892937</v>
      </c>
      <c r="AS28">
        <v>12.62504167775279</v>
      </c>
      <c r="AT28">
        <v>12.867524594409065</v>
      </c>
      <c r="AU28">
        <v>13.105315922075818</v>
      </c>
      <c r="AV28">
        <v>13.338260536631683</v>
      </c>
      <c r="AW28">
        <v>13.566450821094449</v>
      </c>
      <c r="AX28">
        <v>13.790202757381174</v>
      </c>
      <c r="AY28">
        <v>14.009821972888933</v>
      </c>
      <c r="AZ28">
        <v>14.225378800252379</v>
      </c>
      <c r="BA28">
        <v>14.436942512536596</v>
      </c>
      <c r="BB28">
        <v>14.644581336636733</v>
      </c>
      <c r="BD28">
        <f t="shared" si="1"/>
        <v>4567.3771458839719</v>
      </c>
      <c r="BE28">
        <f t="shared" si="2"/>
        <v>5158.4751882075961</v>
      </c>
      <c r="BF28">
        <f t="shared" si="3"/>
        <v>5631.533748781615</v>
      </c>
      <c r="BG28">
        <f t="shared" si="4"/>
        <v>6090.7118460901429</v>
      </c>
      <c r="BH28">
        <f t="shared" si="5"/>
        <v>6538.4676216367025</v>
      </c>
      <c r="BI28">
        <f t="shared" si="6"/>
        <v>6960.3251224103387</v>
      </c>
      <c r="BJ28">
        <f t="shared" si="7"/>
        <v>7360.6932457091552</v>
      </c>
      <c r="BK28">
        <f t="shared" si="8"/>
        <v>7742.2333471051807</v>
      </c>
      <c r="BL28">
        <f t="shared" si="9"/>
        <v>8104.8566915669089</v>
      </c>
      <c r="BM28">
        <f t="shared" si="10"/>
        <v>8450.9187425870041</v>
      </c>
    </row>
    <row r="29" spans="1:65" x14ac:dyDescent="0.25">
      <c r="A29">
        <v>48</v>
      </c>
      <c r="B29" t="s">
        <v>353</v>
      </c>
      <c r="C29" t="s">
        <v>368</v>
      </c>
      <c r="E29" t="s">
        <v>437</v>
      </c>
      <c r="F29" t="s">
        <v>438</v>
      </c>
      <c r="G29" t="s">
        <v>357</v>
      </c>
      <c r="H29" t="s">
        <v>358</v>
      </c>
      <c r="I29" t="s">
        <v>349</v>
      </c>
      <c r="J29" t="s">
        <v>359</v>
      </c>
      <c r="K29" t="s">
        <v>360</v>
      </c>
      <c r="L29" t="s">
        <v>361</v>
      </c>
      <c r="M29" t="s">
        <v>362</v>
      </c>
      <c r="N29" t="s">
        <v>392</v>
      </c>
      <c r="O29" t="s">
        <v>363</v>
      </c>
      <c r="P29">
        <v>0</v>
      </c>
      <c r="Q29" t="s">
        <v>374</v>
      </c>
      <c r="R29">
        <v>1.0991373712029036</v>
      </c>
      <c r="S29">
        <v>1.2489871022791434</v>
      </c>
      <c r="T29">
        <v>1.4605164451783013</v>
      </c>
      <c r="U29">
        <v>1.7132961591640008</v>
      </c>
      <c r="V29">
        <v>1.9911387813071506</v>
      </c>
      <c r="W29">
        <v>2.2689418929539418</v>
      </c>
      <c r="X29">
        <v>2.5053562809445946</v>
      </c>
      <c r="Y29">
        <v>2.7338643003577152</v>
      </c>
      <c r="Z29">
        <v>2.9565448553781231</v>
      </c>
      <c r="AA29">
        <v>3.1662393571669702</v>
      </c>
      <c r="AB29">
        <v>3.3651136933334742</v>
      </c>
      <c r="AC29">
        <v>3.5545276902057581</v>
      </c>
      <c r="AD29">
        <v>3.7344090925473892</v>
      </c>
      <c r="AE29">
        <v>3.9059658536536741</v>
      </c>
      <c r="AF29">
        <v>4.0707554073039383</v>
      </c>
      <c r="AG29">
        <v>4.2336669596660368</v>
      </c>
      <c r="AH29">
        <v>4.3994953148907214</v>
      </c>
      <c r="AI29">
        <v>4.5657055365997934</v>
      </c>
      <c r="AJ29">
        <v>4.7277891558799707</v>
      </c>
      <c r="AK29">
        <v>4.8848593884292502</v>
      </c>
      <c r="AL29">
        <v>5.0364051033739843</v>
      </c>
      <c r="AM29">
        <v>5.1813540683265096</v>
      </c>
      <c r="AN29">
        <v>5.3220545898970206</v>
      </c>
      <c r="AO29">
        <v>5.458458355362338</v>
      </c>
      <c r="AP29">
        <v>5.5896072072880871</v>
      </c>
      <c r="AQ29">
        <v>5.7181444774480559</v>
      </c>
      <c r="AR29">
        <v>5.8433507468233739</v>
      </c>
      <c r="AS29">
        <v>5.9645070525518857</v>
      </c>
      <c r="AT29">
        <v>6.0833416717256457</v>
      </c>
      <c r="AU29">
        <v>6.1997771481481569</v>
      </c>
      <c r="AV29">
        <v>6.3137401908963371</v>
      </c>
      <c r="AW29">
        <v>6.4252788134529375</v>
      </c>
      <c r="AX29">
        <v>6.5345501292356181</v>
      </c>
      <c r="AY29">
        <v>6.6417059536450589</v>
      </c>
      <c r="AZ29">
        <v>6.7467830106162285</v>
      </c>
      <c r="BA29">
        <v>6.8498174762575585</v>
      </c>
      <c r="BB29">
        <v>6.9508449854209315</v>
      </c>
      <c r="BD29">
        <f t="shared" si="1"/>
        <v>1991.1387813071506</v>
      </c>
      <c r="BE29">
        <f t="shared" si="2"/>
        <v>2268.941892953942</v>
      </c>
      <c r="BF29">
        <f t="shared" si="3"/>
        <v>2505.3562809445948</v>
      </c>
      <c r="BG29">
        <f t="shared" si="4"/>
        <v>2733.8643003577154</v>
      </c>
      <c r="BH29">
        <f t="shared" si="5"/>
        <v>2956.544855378123</v>
      </c>
      <c r="BI29">
        <f t="shared" si="6"/>
        <v>3166.2393571669704</v>
      </c>
      <c r="BJ29">
        <f t="shared" si="7"/>
        <v>3365.1136933334742</v>
      </c>
      <c r="BK29">
        <f t="shared" si="8"/>
        <v>3554.5276902057581</v>
      </c>
      <c r="BL29">
        <f t="shared" si="9"/>
        <v>3734.4090925473893</v>
      </c>
      <c r="BM29">
        <f t="shared" si="10"/>
        <v>3905.965853653674</v>
      </c>
    </row>
    <row r="30" spans="1:65" x14ac:dyDescent="0.25">
      <c r="A30">
        <v>48</v>
      </c>
      <c r="B30" t="s">
        <v>353</v>
      </c>
      <c r="C30" t="s">
        <v>368</v>
      </c>
      <c r="E30" t="s">
        <v>439</v>
      </c>
      <c r="F30" t="s">
        <v>440</v>
      </c>
      <c r="G30" t="s">
        <v>357</v>
      </c>
      <c r="H30" t="s">
        <v>358</v>
      </c>
      <c r="I30" t="s">
        <v>349</v>
      </c>
      <c r="J30" t="s">
        <v>359</v>
      </c>
      <c r="K30" t="s">
        <v>360</v>
      </c>
      <c r="L30" t="s">
        <v>361</v>
      </c>
      <c r="M30" t="s">
        <v>362</v>
      </c>
      <c r="N30" t="s">
        <v>362</v>
      </c>
      <c r="O30" t="s">
        <v>363</v>
      </c>
      <c r="P30">
        <v>0</v>
      </c>
      <c r="Q30" t="s">
        <v>374</v>
      </c>
      <c r="R30">
        <v>5.8532376220592755E-3</v>
      </c>
      <c r="S30">
        <v>6.661106088076847E-3</v>
      </c>
      <c r="T30">
        <v>7.6296410194346366E-3</v>
      </c>
      <c r="U30">
        <v>8.7711705296894711E-3</v>
      </c>
      <c r="V30">
        <v>1.004410398386041E-2</v>
      </c>
      <c r="W30">
        <v>1.1225331791403568E-2</v>
      </c>
      <c r="X30">
        <v>1.2150450109483265E-2</v>
      </c>
      <c r="Y30">
        <v>1.3052032541463069E-2</v>
      </c>
      <c r="Z30">
        <v>1.3932170183446287E-2</v>
      </c>
      <c r="AA30">
        <v>1.476439388329899E-2</v>
      </c>
      <c r="AB30">
        <v>1.5555798533114753E-2</v>
      </c>
      <c r="AC30">
        <v>1.6311786371806455E-2</v>
      </c>
      <c r="AD30">
        <v>1.7032107623666564E-2</v>
      </c>
      <c r="AE30">
        <v>1.7721128607420325E-2</v>
      </c>
      <c r="AF30">
        <v>1.8385032616626509E-2</v>
      </c>
      <c r="AG30">
        <v>1.9043449011991512E-2</v>
      </c>
      <c r="AH30">
        <v>1.9715733040215025E-2</v>
      </c>
      <c r="AI30">
        <v>2.0391663930634931E-2</v>
      </c>
      <c r="AJ30">
        <v>2.1052871795752357E-2</v>
      </c>
      <c r="AK30">
        <v>2.169565504164362E-2</v>
      </c>
      <c r="AL30">
        <v>2.2317781509957356E-2</v>
      </c>
      <c r="AM30">
        <v>2.291471826474388E-2</v>
      </c>
      <c r="AN30">
        <v>2.3496020058989531E-2</v>
      </c>
      <c r="AO30">
        <v>2.4061363021870775E-2</v>
      </c>
      <c r="AP30">
        <v>2.4606680511399956E-2</v>
      </c>
      <c r="AQ30">
        <v>2.5142876581187475E-2</v>
      </c>
      <c r="AR30">
        <v>2.5666854513862206E-2</v>
      </c>
      <c r="AS30">
        <v>2.6175545432703406E-2</v>
      </c>
      <c r="AT30">
        <v>2.6676119303012936E-2</v>
      </c>
      <c r="AU30">
        <v>2.7168195836179257E-2</v>
      </c>
      <c r="AV30">
        <v>2.7651410244622504E-2</v>
      </c>
      <c r="AW30">
        <v>2.8125909251294351E-2</v>
      </c>
      <c r="AX30">
        <v>2.8592307423557728E-2</v>
      </c>
      <c r="AY30">
        <v>2.9051201124955916E-2</v>
      </c>
      <c r="AZ30">
        <v>2.9502698921610858E-2</v>
      </c>
      <c r="BA30">
        <v>2.9946908052792324E-2</v>
      </c>
      <c r="BB30">
        <v>3.0383934443627653E-2</v>
      </c>
      <c r="BD30">
        <f t="shared" si="1"/>
        <v>10.04410398386041</v>
      </c>
      <c r="BE30">
        <f t="shared" si="2"/>
        <v>11.225331791403567</v>
      </c>
      <c r="BF30">
        <f t="shared" si="3"/>
        <v>12.150450109483264</v>
      </c>
      <c r="BG30">
        <f t="shared" si="4"/>
        <v>13.052032541463069</v>
      </c>
      <c r="BH30">
        <f t="shared" si="5"/>
        <v>13.932170183446287</v>
      </c>
      <c r="BI30">
        <f t="shared" si="6"/>
        <v>14.76439388329899</v>
      </c>
      <c r="BJ30">
        <f t="shared" si="7"/>
        <v>15.555798533114753</v>
      </c>
      <c r="BK30">
        <f t="shared" si="8"/>
        <v>16.311786371806456</v>
      </c>
      <c r="BL30">
        <f t="shared" si="9"/>
        <v>17.032107623666565</v>
      </c>
      <c r="BM30">
        <f t="shared" si="10"/>
        <v>17.721128607420326</v>
      </c>
    </row>
    <row r="31" spans="1:65" x14ac:dyDescent="0.25">
      <c r="A31">
        <v>48</v>
      </c>
      <c r="B31" t="s">
        <v>353</v>
      </c>
      <c r="C31" t="s">
        <v>368</v>
      </c>
      <c r="E31" t="s">
        <v>441</v>
      </c>
      <c r="F31" t="s">
        <v>442</v>
      </c>
      <c r="G31" t="s">
        <v>357</v>
      </c>
      <c r="H31" t="s">
        <v>358</v>
      </c>
      <c r="I31" t="s">
        <v>349</v>
      </c>
      <c r="J31" t="s">
        <v>359</v>
      </c>
      <c r="K31" t="s">
        <v>360</v>
      </c>
      <c r="L31" t="s">
        <v>361</v>
      </c>
      <c r="M31" t="s">
        <v>362</v>
      </c>
      <c r="N31" t="s">
        <v>392</v>
      </c>
      <c r="O31" t="s">
        <v>363</v>
      </c>
      <c r="P31">
        <v>0</v>
      </c>
      <c r="Q31" t="s">
        <v>374</v>
      </c>
      <c r="R31">
        <v>0.27973658325426148</v>
      </c>
      <c r="S31">
        <v>0.31639498188018123</v>
      </c>
      <c r="T31">
        <v>0.36260383789364414</v>
      </c>
      <c r="U31">
        <v>0.41423509086039756</v>
      </c>
      <c r="V31">
        <v>0.46839893601624366</v>
      </c>
      <c r="W31">
        <v>0.52294040991909796</v>
      </c>
      <c r="X31">
        <v>0.56908247021293812</v>
      </c>
      <c r="Y31">
        <v>0.61421352917115601</v>
      </c>
      <c r="Z31">
        <v>0.65838531464283101</v>
      </c>
      <c r="AA31">
        <v>0.70028910788575849</v>
      </c>
      <c r="AB31">
        <v>0.74029379749778956</v>
      </c>
      <c r="AC31">
        <v>0.77863998753556685</v>
      </c>
      <c r="AD31">
        <v>0.81530366579102898</v>
      </c>
      <c r="AE31">
        <v>0.85049963085715252</v>
      </c>
      <c r="AF31">
        <v>0.88453089566605125</v>
      </c>
      <c r="AG31">
        <v>0.91840036001498038</v>
      </c>
      <c r="AH31">
        <v>0.95310355711863859</v>
      </c>
      <c r="AI31">
        <v>0.98811500789289886</v>
      </c>
      <c r="AJ31">
        <v>1.022481500085852</v>
      </c>
      <c r="AK31">
        <v>1.0560056839177983</v>
      </c>
      <c r="AL31">
        <v>1.0885630584558104</v>
      </c>
      <c r="AM31">
        <v>1.1199089425190818</v>
      </c>
      <c r="AN31">
        <v>1.1505383602297974</v>
      </c>
      <c r="AO31">
        <v>1.180427187110898</v>
      </c>
      <c r="AP31">
        <v>1.2093549946803896</v>
      </c>
      <c r="AQ31">
        <v>1.2378952722305254</v>
      </c>
      <c r="AR31">
        <v>1.2658777910768086</v>
      </c>
      <c r="AS31">
        <v>1.2931352369188094</v>
      </c>
      <c r="AT31">
        <v>1.3200469470688121</v>
      </c>
      <c r="AU31">
        <v>1.3465894095038806</v>
      </c>
      <c r="AV31">
        <v>1.3727398355573794</v>
      </c>
      <c r="AW31">
        <v>1.3985029674272067</v>
      </c>
      <c r="AX31">
        <v>1.4239091510202604</v>
      </c>
      <c r="AY31">
        <v>1.4489879784077866</v>
      </c>
      <c r="AZ31">
        <v>1.4737426555256106</v>
      </c>
      <c r="BA31">
        <v>1.4981763716727228</v>
      </c>
      <c r="BB31">
        <v>1.5222922994158989</v>
      </c>
      <c r="BD31">
        <f t="shared" si="1"/>
        <v>468.39893601624368</v>
      </c>
      <c r="BE31">
        <f t="shared" si="2"/>
        <v>522.94040991909799</v>
      </c>
      <c r="BF31">
        <f t="shared" si="3"/>
        <v>569.08247021293812</v>
      </c>
      <c r="BG31">
        <f t="shared" si="4"/>
        <v>614.21352917115598</v>
      </c>
      <c r="BH31">
        <f t="shared" si="5"/>
        <v>658.38531464283096</v>
      </c>
      <c r="BI31">
        <f t="shared" si="6"/>
        <v>700.28910788575854</v>
      </c>
      <c r="BJ31">
        <f t="shared" si="7"/>
        <v>740.29379749778957</v>
      </c>
      <c r="BK31">
        <f t="shared" si="8"/>
        <v>778.63998753556689</v>
      </c>
      <c r="BL31">
        <f t="shared" si="9"/>
        <v>815.30366579102895</v>
      </c>
      <c r="BM31">
        <f t="shared" si="10"/>
        <v>850.49963085715251</v>
      </c>
    </row>
    <row r="32" spans="1:65" x14ac:dyDescent="0.25">
      <c r="A32">
        <v>48</v>
      </c>
      <c r="B32" t="s">
        <v>353</v>
      </c>
      <c r="C32" t="s">
        <v>368</v>
      </c>
      <c r="E32" t="s">
        <v>443</v>
      </c>
      <c r="F32" t="s">
        <v>199</v>
      </c>
      <c r="G32" t="s">
        <v>357</v>
      </c>
      <c r="H32" t="s">
        <v>358</v>
      </c>
      <c r="I32" t="s">
        <v>349</v>
      </c>
      <c r="J32" t="s">
        <v>359</v>
      </c>
      <c r="K32" t="s">
        <v>360</v>
      </c>
      <c r="L32" t="s">
        <v>361</v>
      </c>
      <c r="M32" t="s">
        <v>362</v>
      </c>
      <c r="N32" t="s">
        <v>362</v>
      </c>
      <c r="O32" t="s">
        <v>363</v>
      </c>
      <c r="P32" t="s">
        <v>199</v>
      </c>
      <c r="Q32" t="s">
        <v>364</v>
      </c>
      <c r="R32">
        <v>7.7138756577293935E-4</v>
      </c>
      <c r="S32">
        <v>8.9743197090572395E-4</v>
      </c>
      <c r="T32">
        <v>1.0512021160086074E-3</v>
      </c>
      <c r="U32">
        <v>1.2211517610276486E-3</v>
      </c>
      <c r="V32">
        <v>1.4081223136772356E-3</v>
      </c>
      <c r="W32">
        <v>1.5862125882106909E-3</v>
      </c>
      <c r="X32">
        <v>1.7335738407235999E-3</v>
      </c>
      <c r="Y32">
        <v>1.8786022595922191E-3</v>
      </c>
      <c r="Z32">
        <v>2.0213755350841278E-3</v>
      </c>
      <c r="AA32">
        <v>2.1572460296001065E-3</v>
      </c>
      <c r="AB32">
        <v>2.2875305571793104E-3</v>
      </c>
      <c r="AC32">
        <v>2.4128314163499431E-3</v>
      </c>
      <c r="AD32">
        <v>2.5330966157228797E-3</v>
      </c>
      <c r="AE32">
        <v>2.6489830523446145E-3</v>
      </c>
      <c r="AF32">
        <v>2.7614402405318158E-3</v>
      </c>
      <c r="AG32">
        <v>2.8737874771434836E-3</v>
      </c>
      <c r="AH32">
        <v>2.9893250453077039E-3</v>
      </c>
      <c r="AI32">
        <v>3.1063160622582203E-3</v>
      </c>
      <c r="AJ32">
        <v>3.2215744332161999E-3</v>
      </c>
      <c r="AK32">
        <v>3.334423994758372E-3</v>
      </c>
      <c r="AL32">
        <v>3.4444207865224597E-3</v>
      </c>
      <c r="AM32">
        <v>3.5507150455760632E-3</v>
      </c>
      <c r="AN32">
        <v>3.6549650894073991E-3</v>
      </c>
      <c r="AO32">
        <v>3.7570667536380694E-3</v>
      </c>
      <c r="AP32">
        <v>3.8562507018674772E-3</v>
      </c>
      <c r="AQ32">
        <v>3.9544686093529752E-3</v>
      </c>
      <c r="AR32">
        <v>4.0511180489556228E-3</v>
      </c>
      <c r="AS32">
        <v>4.1456118262829939E-3</v>
      </c>
      <c r="AT32">
        <v>4.2392501286883134E-3</v>
      </c>
      <c r="AU32">
        <v>4.3319429554881158E-3</v>
      </c>
      <c r="AV32">
        <v>4.4236022448125552E-3</v>
      </c>
      <c r="AW32">
        <v>4.5142356897540838E-3</v>
      </c>
      <c r="AX32">
        <v>4.6039416914151502E-3</v>
      </c>
      <c r="AY32">
        <v>4.6928167779095118E-3</v>
      </c>
      <c r="AZ32">
        <v>4.7808649074887943E-3</v>
      </c>
      <c r="BA32">
        <v>4.8680900662246233E-3</v>
      </c>
      <c r="BB32">
        <v>4.9544962674817937E-3</v>
      </c>
      <c r="BD32">
        <f t="shared" si="1"/>
        <v>1.4081223136772356</v>
      </c>
      <c r="BE32">
        <f t="shared" si="2"/>
        <v>1.586212588210691</v>
      </c>
      <c r="BF32">
        <f t="shared" si="3"/>
        <v>1.7335738407235999</v>
      </c>
      <c r="BG32">
        <f t="shared" si="4"/>
        <v>1.8786022595922192</v>
      </c>
      <c r="BH32">
        <f t="shared" si="5"/>
        <v>2.0213755350841276</v>
      </c>
      <c r="BI32">
        <f t="shared" si="6"/>
        <v>2.1572460296001066</v>
      </c>
      <c r="BJ32">
        <f t="shared" si="7"/>
        <v>2.2875305571793105</v>
      </c>
      <c r="BK32">
        <f t="shared" si="8"/>
        <v>2.4128314163499431</v>
      </c>
      <c r="BL32">
        <f t="shared" si="9"/>
        <v>2.5330966157228798</v>
      </c>
      <c r="BM32">
        <f t="shared" si="10"/>
        <v>2.6489830523446143</v>
      </c>
    </row>
    <row r="33" spans="1:65" x14ac:dyDescent="0.25">
      <c r="A33">
        <v>48</v>
      </c>
      <c r="B33" t="s">
        <v>353</v>
      </c>
      <c r="C33" t="s">
        <v>368</v>
      </c>
      <c r="E33" t="s">
        <v>444</v>
      </c>
      <c r="F33" t="s">
        <v>445</v>
      </c>
      <c r="G33" t="s">
        <v>357</v>
      </c>
      <c r="H33" t="s">
        <v>358</v>
      </c>
      <c r="I33" t="s">
        <v>349</v>
      </c>
      <c r="J33" t="s">
        <v>359</v>
      </c>
      <c r="K33" t="s">
        <v>360</v>
      </c>
      <c r="L33" t="s">
        <v>361</v>
      </c>
      <c r="M33" t="s">
        <v>362</v>
      </c>
      <c r="N33" t="s">
        <v>362</v>
      </c>
      <c r="O33" t="s">
        <v>363</v>
      </c>
      <c r="P33">
        <v>0</v>
      </c>
      <c r="Q33" t="s">
        <v>374</v>
      </c>
      <c r="R33">
        <v>1.7335603059518987</v>
      </c>
      <c r="S33">
        <v>1.9837008935449523</v>
      </c>
      <c r="T33">
        <v>2.3405625666506182</v>
      </c>
      <c r="U33">
        <v>2.7539126756577743</v>
      </c>
      <c r="V33">
        <v>3.1949083607820548</v>
      </c>
      <c r="W33">
        <v>3.5986732204615981</v>
      </c>
      <c r="X33">
        <v>3.941153504353593</v>
      </c>
      <c r="Y33">
        <v>4.2761485513564335</v>
      </c>
      <c r="Z33">
        <v>4.6040192553206669</v>
      </c>
      <c r="AA33">
        <v>4.9150951534336231</v>
      </c>
      <c r="AB33">
        <v>5.2120947800412329</v>
      </c>
      <c r="AC33">
        <v>5.4968078183256628</v>
      </c>
      <c r="AD33">
        <v>5.7690512408229644</v>
      </c>
      <c r="AE33">
        <v>6.0304179506179167</v>
      </c>
      <c r="AF33">
        <v>6.283157024677374</v>
      </c>
      <c r="AG33">
        <v>6.534715017614241</v>
      </c>
      <c r="AH33">
        <v>6.7924860645891112</v>
      </c>
      <c r="AI33">
        <v>7.0525671676012411</v>
      </c>
      <c r="AJ33">
        <v>7.3078768380464156</v>
      </c>
      <c r="AK33">
        <v>7.5569479801514419</v>
      </c>
      <c r="AL33">
        <v>7.7988540532329811</v>
      </c>
      <c r="AM33">
        <v>8.0317756395632021</v>
      </c>
      <c r="AN33">
        <v>8.2593898623543502</v>
      </c>
      <c r="AO33">
        <v>8.481516151955109</v>
      </c>
      <c r="AP33">
        <v>8.6965153213307467</v>
      </c>
      <c r="AQ33">
        <v>8.9086487638626828</v>
      </c>
      <c r="AR33">
        <v>9.1166502271877743</v>
      </c>
      <c r="AS33">
        <v>9.3192753451203885</v>
      </c>
      <c r="AT33">
        <v>9.5193431449784818</v>
      </c>
      <c r="AU33">
        <v>9.7166782304114001</v>
      </c>
      <c r="AV33">
        <v>9.9111105751393307</v>
      </c>
      <c r="AW33">
        <v>10.102674836222828</v>
      </c>
      <c r="AX33">
        <v>10.291596085089573</v>
      </c>
      <c r="AY33">
        <v>10.478093827135606</v>
      </c>
      <c r="AZ33">
        <v>10.662191391485761</v>
      </c>
      <c r="BA33">
        <v>10.84391199788994</v>
      </c>
      <c r="BB33">
        <v>11.023278755734079</v>
      </c>
      <c r="BD33">
        <f t="shared" si="1"/>
        <v>3194.9083607820548</v>
      </c>
      <c r="BE33">
        <f t="shared" si="2"/>
        <v>3598.6732204615982</v>
      </c>
      <c r="BF33">
        <f t="shared" si="3"/>
        <v>3941.1535043535932</v>
      </c>
      <c r="BG33">
        <f t="shared" si="4"/>
        <v>4276.148551356433</v>
      </c>
      <c r="BH33">
        <f t="shared" si="5"/>
        <v>4604.0192553206671</v>
      </c>
      <c r="BI33">
        <f t="shared" si="6"/>
        <v>4915.0951534336227</v>
      </c>
      <c r="BJ33">
        <f t="shared" si="7"/>
        <v>5212.0947800412332</v>
      </c>
      <c r="BK33">
        <f t="shared" si="8"/>
        <v>5496.807818325663</v>
      </c>
      <c r="BL33">
        <f t="shared" si="9"/>
        <v>5769.0512408229642</v>
      </c>
      <c r="BM33">
        <f t="shared" si="10"/>
        <v>6030.4179506179171</v>
      </c>
    </row>
    <row r="34" spans="1:65" x14ac:dyDescent="0.25">
      <c r="A34">
        <v>48</v>
      </c>
      <c r="B34" t="s">
        <v>353</v>
      </c>
      <c r="C34" t="s">
        <v>368</v>
      </c>
      <c r="E34" t="s">
        <v>446</v>
      </c>
      <c r="F34" t="s">
        <v>447</v>
      </c>
      <c r="G34" t="s">
        <v>357</v>
      </c>
      <c r="H34" t="s">
        <v>358</v>
      </c>
      <c r="I34" t="s">
        <v>349</v>
      </c>
      <c r="J34" t="s">
        <v>359</v>
      </c>
      <c r="K34" t="s">
        <v>360</v>
      </c>
      <c r="L34" t="s">
        <v>361</v>
      </c>
      <c r="M34" t="s">
        <v>362</v>
      </c>
      <c r="N34" t="s">
        <v>362</v>
      </c>
      <c r="O34" t="s">
        <v>363</v>
      </c>
      <c r="P34">
        <v>0</v>
      </c>
      <c r="Q34" t="s">
        <v>374</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D34">
        <f t="shared" si="1"/>
        <v>0</v>
      </c>
      <c r="BE34">
        <f t="shared" si="2"/>
        <v>0</v>
      </c>
      <c r="BF34">
        <f t="shared" si="3"/>
        <v>0</v>
      </c>
      <c r="BG34">
        <f t="shared" si="4"/>
        <v>0</v>
      </c>
      <c r="BH34">
        <f t="shared" si="5"/>
        <v>0</v>
      </c>
      <c r="BI34">
        <f t="shared" si="6"/>
        <v>0</v>
      </c>
      <c r="BJ34">
        <f t="shared" si="7"/>
        <v>0</v>
      </c>
      <c r="BK34">
        <f t="shared" si="8"/>
        <v>0</v>
      </c>
      <c r="BL34">
        <f t="shared" si="9"/>
        <v>0</v>
      </c>
      <c r="BM34">
        <f t="shared" si="10"/>
        <v>0</v>
      </c>
    </row>
    <row r="35" spans="1:65" x14ac:dyDescent="0.25">
      <c r="A35">
        <v>48</v>
      </c>
      <c r="B35" t="s">
        <v>353</v>
      </c>
      <c r="C35" t="s">
        <v>368</v>
      </c>
      <c r="E35" t="s">
        <v>448</v>
      </c>
      <c r="F35" t="s">
        <v>449</v>
      </c>
      <c r="G35" t="s">
        <v>357</v>
      </c>
      <c r="H35" t="s">
        <v>358</v>
      </c>
      <c r="I35" t="s">
        <v>349</v>
      </c>
      <c r="J35" t="s">
        <v>359</v>
      </c>
      <c r="K35" t="s">
        <v>360</v>
      </c>
      <c r="L35" t="s">
        <v>361</v>
      </c>
      <c r="M35" t="s">
        <v>362</v>
      </c>
      <c r="N35" t="s">
        <v>362</v>
      </c>
      <c r="O35" t="s">
        <v>363</v>
      </c>
      <c r="P35">
        <v>0</v>
      </c>
      <c r="Q35" t="s">
        <v>374</v>
      </c>
      <c r="R35">
        <v>0.20695951104750498</v>
      </c>
      <c r="S35">
        <v>0.24483076197292145</v>
      </c>
      <c r="T35">
        <v>0.28984677626896954</v>
      </c>
      <c r="U35">
        <v>0.33255595318802728</v>
      </c>
      <c r="V35">
        <v>0.38301441169507006</v>
      </c>
      <c r="W35">
        <v>0.4311130375017948</v>
      </c>
      <c r="X35">
        <v>0.47087542408711408</v>
      </c>
      <c r="Y35">
        <v>0.51001734608714877</v>
      </c>
      <c r="Z35">
        <v>0.54855898816798232</v>
      </c>
      <c r="AA35">
        <v>0.58524132644250693</v>
      </c>
      <c r="AB35">
        <v>0.62042117605095815</v>
      </c>
      <c r="AC35">
        <v>0.65425935101289834</v>
      </c>
      <c r="AD35">
        <v>0.68674209593368585</v>
      </c>
      <c r="AE35">
        <v>0.71804637232467317</v>
      </c>
      <c r="AF35">
        <v>0.74842820219012507</v>
      </c>
      <c r="AG35">
        <v>0.77878439723417825</v>
      </c>
      <c r="AH35">
        <v>0.81000667375822422</v>
      </c>
      <c r="AI35">
        <v>0.84162578731781446</v>
      </c>
      <c r="AJ35">
        <v>0.87278062719102278</v>
      </c>
      <c r="AK35">
        <v>0.903288289879012</v>
      </c>
      <c r="AL35">
        <v>0.93302852322729946</v>
      </c>
      <c r="AM35">
        <v>0.96177135861693619</v>
      </c>
      <c r="AN35">
        <v>0.98996503018530901</v>
      </c>
      <c r="AO35">
        <v>1.0175811633224814</v>
      </c>
      <c r="AP35">
        <v>1.0444115199592123</v>
      </c>
      <c r="AQ35">
        <v>1.0709839158097147</v>
      </c>
      <c r="AR35">
        <v>1.0971352150776288</v>
      </c>
      <c r="AS35">
        <v>1.1227064511220486</v>
      </c>
      <c r="AT35">
        <v>1.1480493363669597</v>
      </c>
      <c r="AU35">
        <v>1.1731394388744187</v>
      </c>
      <c r="AV35">
        <v>1.197952846082071</v>
      </c>
      <c r="AW35">
        <v>1.2224915607682199</v>
      </c>
      <c r="AX35">
        <v>1.2467821503099512</v>
      </c>
      <c r="AY35">
        <v>1.2708506819820744</v>
      </c>
      <c r="AZ35">
        <v>1.2946981623251912</v>
      </c>
      <c r="BA35">
        <v>1.3183256061409336</v>
      </c>
      <c r="BB35">
        <v>1.3417340363488921</v>
      </c>
      <c r="BD35">
        <f t="shared" si="1"/>
        <v>383.01441169507007</v>
      </c>
      <c r="BE35">
        <f t="shared" si="2"/>
        <v>431.11303750179479</v>
      </c>
      <c r="BF35">
        <f t="shared" si="3"/>
        <v>470.87542408711408</v>
      </c>
      <c r="BG35">
        <f t="shared" si="4"/>
        <v>510.01734608714878</v>
      </c>
      <c r="BH35">
        <f t="shared" si="5"/>
        <v>548.55898816798231</v>
      </c>
      <c r="BI35">
        <f t="shared" si="6"/>
        <v>585.24132644250687</v>
      </c>
      <c r="BJ35">
        <f t="shared" si="7"/>
        <v>620.42117605095814</v>
      </c>
      <c r="BK35">
        <f t="shared" si="8"/>
        <v>654.25935101289838</v>
      </c>
      <c r="BL35">
        <f t="shared" si="9"/>
        <v>686.74209593368585</v>
      </c>
      <c r="BM35">
        <f t="shared" si="10"/>
        <v>718.04637232467314</v>
      </c>
    </row>
    <row r="36" spans="1:65" x14ac:dyDescent="0.25">
      <c r="A36">
        <v>48</v>
      </c>
      <c r="B36" t="s">
        <v>353</v>
      </c>
      <c r="C36" t="s">
        <v>368</v>
      </c>
      <c r="E36" t="s">
        <v>450</v>
      </c>
      <c r="F36" t="s">
        <v>451</v>
      </c>
      <c r="G36" t="s">
        <v>357</v>
      </c>
      <c r="H36" t="s">
        <v>358</v>
      </c>
      <c r="I36" t="s">
        <v>349</v>
      </c>
      <c r="J36" t="s">
        <v>359</v>
      </c>
      <c r="K36" t="s">
        <v>360</v>
      </c>
      <c r="L36" t="s">
        <v>361</v>
      </c>
      <c r="M36" t="s">
        <v>362</v>
      </c>
      <c r="N36" t="s">
        <v>362</v>
      </c>
      <c r="O36" t="s">
        <v>363</v>
      </c>
      <c r="P36">
        <v>0</v>
      </c>
      <c r="Q36" t="s">
        <v>374</v>
      </c>
      <c r="R36">
        <v>1.3375936774265791</v>
      </c>
      <c r="S36">
        <v>1.5205973195267832</v>
      </c>
      <c r="T36">
        <v>1.7943750832061152</v>
      </c>
      <c r="U36">
        <v>2.1301646903337135</v>
      </c>
      <c r="V36">
        <v>2.5128722515628108</v>
      </c>
      <c r="W36">
        <v>2.8660671033282039</v>
      </c>
      <c r="X36">
        <v>3.1398628472131151</v>
      </c>
      <c r="Y36">
        <v>3.4087187828515004</v>
      </c>
      <c r="Z36">
        <v>3.6721590035011173</v>
      </c>
      <c r="AA36">
        <v>3.922715002584948</v>
      </c>
      <c r="AB36">
        <v>4.1623224993030785</v>
      </c>
      <c r="AC36">
        <v>4.3923221117937477</v>
      </c>
      <c r="AD36">
        <v>4.6126713501549181</v>
      </c>
      <c r="AE36">
        <v>4.824553624150445</v>
      </c>
      <c r="AF36">
        <v>5.0297734177311266</v>
      </c>
      <c r="AG36">
        <v>5.234382786379733</v>
      </c>
      <c r="AH36">
        <v>5.4443890588381656</v>
      </c>
      <c r="AI36">
        <v>5.6566257927120702</v>
      </c>
      <c r="AJ36">
        <v>5.8653122615631981</v>
      </c>
      <c r="AK36">
        <v>6.0692376875669751</v>
      </c>
      <c r="AL36">
        <v>6.2676233280972591</v>
      </c>
      <c r="AM36">
        <v>6.4589580985472699</v>
      </c>
      <c r="AN36">
        <v>6.6462462989849787</v>
      </c>
      <c r="AO36">
        <v>6.8293214012844601</v>
      </c>
      <c r="AP36">
        <v>7.006819104271405</v>
      </c>
      <c r="AQ36">
        <v>7.1822456302288371</v>
      </c>
      <c r="AR36">
        <v>7.3545403421771249</v>
      </c>
      <c r="AS36">
        <v>7.5226649412991584</v>
      </c>
      <c r="AT36">
        <v>7.6889464012577866</v>
      </c>
      <c r="AU36">
        <v>7.8532323070360333</v>
      </c>
      <c r="AV36">
        <v>8.0153742412222204</v>
      </c>
      <c r="AW36">
        <v>8.1753938754643212</v>
      </c>
      <c r="AX36">
        <v>8.3334724594053036</v>
      </c>
      <c r="AY36">
        <v>8.4897872286709379</v>
      </c>
      <c r="AZ36">
        <v>8.6443517564972669</v>
      </c>
      <c r="BA36">
        <v>8.7971795973304978</v>
      </c>
      <c r="BB36">
        <v>8.9482842857019005</v>
      </c>
      <c r="BD36">
        <f t="shared" si="1"/>
        <v>2512.872251562811</v>
      </c>
      <c r="BE36">
        <f t="shared" si="2"/>
        <v>2866.0671033282038</v>
      </c>
      <c r="BF36">
        <f t="shared" si="3"/>
        <v>3139.8628472131149</v>
      </c>
      <c r="BG36">
        <f t="shared" si="4"/>
        <v>3408.7187828515002</v>
      </c>
      <c r="BH36">
        <f t="shared" si="5"/>
        <v>3672.1590035011172</v>
      </c>
      <c r="BI36">
        <f t="shared" si="6"/>
        <v>3922.7150025849478</v>
      </c>
      <c r="BJ36">
        <f t="shared" si="7"/>
        <v>4162.3224993030781</v>
      </c>
      <c r="BK36">
        <f t="shared" si="8"/>
        <v>4392.3221117937474</v>
      </c>
      <c r="BL36">
        <f t="shared" si="9"/>
        <v>4612.6713501549184</v>
      </c>
      <c r="BM36">
        <f t="shared" si="10"/>
        <v>4824.5536241504451</v>
      </c>
    </row>
    <row r="37" spans="1:65" x14ac:dyDescent="0.25">
      <c r="A37">
        <v>48</v>
      </c>
      <c r="B37" t="s">
        <v>353</v>
      </c>
      <c r="C37" t="s">
        <v>368</v>
      </c>
      <c r="E37" t="s">
        <v>452</v>
      </c>
      <c r="F37" t="s">
        <v>453</v>
      </c>
      <c r="G37" t="s">
        <v>357</v>
      </c>
      <c r="H37" t="s">
        <v>358</v>
      </c>
      <c r="I37" t="s">
        <v>349</v>
      </c>
      <c r="J37" t="s">
        <v>359</v>
      </c>
      <c r="K37" t="s">
        <v>360</v>
      </c>
      <c r="L37" t="s">
        <v>361</v>
      </c>
      <c r="M37" t="s">
        <v>362</v>
      </c>
      <c r="N37" t="s">
        <v>392</v>
      </c>
      <c r="O37" t="s">
        <v>363</v>
      </c>
      <c r="P37">
        <v>0</v>
      </c>
      <c r="Q37" t="s">
        <v>374</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D37">
        <f t="shared" si="1"/>
        <v>0</v>
      </c>
      <c r="BE37">
        <f t="shared" si="2"/>
        <v>0</v>
      </c>
      <c r="BF37">
        <f t="shared" si="3"/>
        <v>0</v>
      </c>
      <c r="BG37">
        <f t="shared" si="4"/>
        <v>0</v>
      </c>
      <c r="BH37">
        <f t="shared" si="5"/>
        <v>0</v>
      </c>
      <c r="BI37">
        <f t="shared" si="6"/>
        <v>0</v>
      </c>
      <c r="BJ37">
        <f t="shared" si="7"/>
        <v>0</v>
      </c>
      <c r="BK37">
        <f t="shared" si="8"/>
        <v>0</v>
      </c>
      <c r="BL37">
        <f t="shared" si="9"/>
        <v>0</v>
      </c>
      <c r="BM37">
        <f t="shared" si="10"/>
        <v>0</v>
      </c>
    </row>
    <row r="38" spans="1:65" x14ac:dyDescent="0.25">
      <c r="A38">
        <v>48</v>
      </c>
      <c r="B38" t="s">
        <v>353</v>
      </c>
      <c r="C38" t="s">
        <v>368</v>
      </c>
      <c r="E38" t="s">
        <v>454</v>
      </c>
      <c r="F38" t="s">
        <v>455</v>
      </c>
      <c r="G38" t="s">
        <v>357</v>
      </c>
      <c r="H38" t="s">
        <v>358</v>
      </c>
      <c r="I38" t="s">
        <v>349</v>
      </c>
      <c r="J38" t="s">
        <v>359</v>
      </c>
      <c r="K38" t="s">
        <v>360</v>
      </c>
      <c r="L38" t="s">
        <v>361</v>
      </c>
      <c r="M38" t="s">
        <v>362</v>
      </c>
      <c r="N38" t="s">
        <v>362</v>
      </c>
      <c r="O38" t="s">
        <v>363</v>
      </c>
      <c r="P38">
        <v>0</v>
      </c>
      <c r="Q38" t="s">
        <v>374</v>
      </c>
      <c r="R38">
        <v>1.8846994437641249</v>
      </c>
      <c r="S38">
        <v>2.1390928641784792</v>
      </c>
      <c r="T38">
        <v>2.5250732700829994</v>
      </c>
      <c r="U38">
        <v>3.0196880087100069</v>
      </c>
      <c r="V38">
        <v>3.5971319700277755</v>
      </c>
      <c r="W38">
        <v>4.1231508094543265</v>
      </c>
      <c r="X38">
        <v>4.5306172268379861</v>
      </c>
      <c r="Y38">
        <v>4.9306250279897395</v>
      </c>
      <c r="Z38">
        <v>5.3224274483942695</v>
      </c>
      <c r="AA38">
        <v>5.6949681448841272</v>
      </c>
      <c r="AB38">
        <v>6.0511175890230113</v>
      </c>
      <c r="AC38">
        <v>6.3928766373285768</v>
      </c>
      <c r="AD38">
        <v>6.7201960892449728</v>
      </c>
      <c r="AE38">
        <v>7.0348373819269607</v>
      </c>
      <c r="AF38">
        <v>7.3394877460571237</v>
      </c>
      <c r="AG38">
        <v>7.6431328409566115</v>
      </c>
      <c r="AH38">
        <v>7.9546856445922272</v>
      </c>
      <c r="AI38">
        <v>8.269444984659831</v>
      </c>
      <c r="AJ38">
        <v>8.5788372617906372</v>
      </c>
      <c r="AK38">
        <v>8.881069746849569</v>
      </c>
      <c r="AL38">
        <v>9.1749935129134563</v>
      </c>
      <c r="AM38">
        <v>9.458374558416363</v>
      </c>
      <c r="AN38">
        <v>9.735666693669053</v>
      </c>
      <c r="AO38">
        <v>10.006628035136998</v>
      </c>
      <c r="AP38">
        <v>10.269242618979497</v>
      </c>
      <c r="AQ38">
        <v>10.528700915107354</v>
      </c>
      <c r="AR38">
        <v>10.783437656534666</v>
      </c>
      <c r="AS38">
        <v>11.03191932285819</v>
      </c>
      <c r="AT38">
        <v>11.277588138173185</v>
      </c>
      <c r="AU38">
        <v>11.520220275513198</v>
      </c>
      <c r="AV38">
        <v>11.759597987058736</v>
      </c>
      <c r="AW38">
        <v>11.995754853152279</v>
      </c>
      <c r="AX38">
        <v>12.22895981480773</v>
      </c>
      <c r="AY38">
        <v>12.459475704233597</v>
      </c>
      <c r="AZ38">
        <v>12.687323772732025</v>
      </c>
      <c r="BA38">
        <v>12.912525240366</v>
      </c>
      <c r="BB38">
        <v>13.135101294161956</v>
      </c>
      <c r="BD38">
        <f t="shared" si="1"/>
        <v>3597.1319700277754</v>
      </c>
      <c r="BE38">
        <f t="shared" si="2"/>
        <v>4123.1508094543269</v>
      </c>
      <c r="BF38">
        <f t="shared" si="3"/>
        <v>4530.617226837986</v>
      </c>
      <c r="BG38">
        <f t="shared" si="4"/>
        <v>4930.6250279897395</v>
      </c>
      <c r="BH38">
        <f t="shared" si="5"/>
        <v>5322.42744839427</v>
      </c>
      <c r="BI38">
        <f t="shared" si="6"/>
        <v>5694.9681448841275</v>
      </c>
      <c r="BJ38">
        <f t="shared" si="7"/>
        <v>6051.1175890230115</v>
      </c>
      <c r="BK38">
        <f t="shared" si="8"/>
        <v>6392.8766373285771</v>
      </c>
      <c r="BL38">
        <f t="shared" si="9"/>
        <v>6720.1960892449724</v>
      </c>
      <c r="BM38">
        <f t="shared" si="10"/>
        <v>7034.8373819269609</v>
      </c>
    </row>
    <row r="39" spans="1:65" x14ac:dyDescent="0.25">
      <c r="A39">
        <v>48</v>
      </c>
      <c r="B39" t="s">
        <v>353</v>
      </c>
      <c r="C39" t="s">
        <v>368</v>
      </c>
      <c r="E39" t="s">
        <v>456</v>
      </c>
      <c r="F39" t="s">
        <v>457</v>
      </c>
      <c r="G39" t="s">
        <v>357</v>
      </c>
      <c r="H39" t="s">
        <v>358</v>
      </c>
      <c r="I39" t="s">
        <v>349</v>
      </c>
      <c r="J39" t="s">
        <v>359</v>
      </c>
      <c r="K39" t="s">
        <v>360</v>
      </c>
      <c r="L39" t="s">
        <v>361</v>
      </c>
      <c r="M39" t="s">
        <v>362</v>
      </c>
      <c r="N39" t="s">
        <v>362</v>
      </c>
      <c r="O39" t="s">
        <v>363</v>
      </c>
      <c r="P39">
        <v>0</v>
      </c>
      <c r="Q39" t="s">
        <v>374</v>
      </c>
      <c r="R39">
        <v>0.45368392472936392</v>
      </c>
      <c r="S39">
        <v>0.5194614891256053</v>
      </c>
      <c r="T39">
        <v>0.59562246566847099</v>
      </c>
      <c r="U39">
        <v>0.68753092463010879</v>
      </c>
      <c r="V39">
        <v>0.80023840527515677</v>
      </c>
      <c r="W39">
        <v>0.90233776857007419</v>
      </c>
      <c r="X39">
        <v>0.98068194215099835</v>
      </c>
      <c r="Y39">
        <v>1.0566788278625088</v>
      </c>
      <c r="Z39">
        <v>1.130705850037089</v>
      </c>
      <c r="AA39">
        <v>1.200300896856854</v>
      </c>
      <c r="AB39">
        <v>1.2662328944319976</v>
      </c>
      <c r="AC39">
        <v>1.3289486756534963</v>
      </c>
      <c r="AD39">
        <v>1.3884472001256016</v>
      </c>
      <c r="AE39">
        <v>1.4451221269566723</v>
      </c>
      <c r="AF39">
        <v>1.4994964094474259</v>
      </c>
      <c r="AG39">
        <v>1.5531877346016647</v>
      </c>
      <c r="AH39">
        <v>1.6077748711537894</v>
      </c>
      <c r="AI39">
        <v>1.6624231154559397</v>
      </c>
      <c r="AJ39">
        <v>1.7156514237764131</v>
      </c>
      <c r="AK39">
        <v>1.7671714941859096</v>
      </c>
      <c r="AL39">
        <v>1.8168205517691596</v>
      </c>
      <c r="AM39">
        <v>1.8642515811326987</v>
      </c>
      <c r="AN39">
        <v>1.910236774577277</v>
      </c>
      <c r="AO39">
        <v>1.9547643975350233</v>
      </c>
      <c r="AP39">
        <v>1.9975248266988694</v>
      </c>
      <c r="AQ39">
        <v>2.0393828034624129</v>
      </c>
      <c r="AR39">
        <v>2.0801071633843615</v>
      </c>
      <c r="AS39">
        <v>2.1194661134291692</v>
      </c>
      <c r="AT39">
        <v>2.1580239049402907</v>
      </c>
      <c r="AU39">
        <v>2.1957572507464271</v>
      </c>
      <c r="AV39">
        <v>2.2326442580446888</v>
      </c>
      <c r="AW39">
        <v>2.2687023615849338</v>
      </c>
      <c r="AX39">
        <v>2.3039841450472838</v>
      </c>
      <c r="AY39">
        <v>2.3385403426848796</v>
      </c>
      <c r="AZ39">
        <v>2.3723844172636603</v>
      </c>
      <c r="BA39">
        <v>2.4055296129529502</v>
      </c>
      <c r="BB39">
        <v>2.4379889582891998</v>
      </c>
      <c r="BD39">
        <f t="shared" si="1"/>
        <v>800.23840527515677</v>
      </c>
      <c r="BE39">
        <f t="shared" si="2"/>
        <v>902.33776857007422</v>
      </c>
      <c r="BF39">
        <f t="shared" si="3"/>
        <v>980.68194215099834</v>
      </c>
      <c r="BG39">
        <f t="shared" si="4"/>
        <v>1056.6788278625088</v>
      </c>
      <c r="BH39">
        <f t="shared" si="5"/>
        <v>1130.705850037089</v>
      </c>
      <c r="BI39">
        <f t="shared" si="6"/>
        <v>1200.300896856854</v>
      </c>
      <c r="BJ39">
        <f t="shared" si="7"/>
        <v>1266.2328944319977</v>
      </c>
      <c r="BK39">
        <f t="shared" si="8"/>
        <v>1328.9486756534964</v>
      </c>
      <c r="BL39">
        <f t="shared" si="9"/>
        <v>1388.4472001256017</v>
      </c>
      <c r="BM39">
        <f t="shared" si="10"/>
        <v>1445.1221269566722</v>
      </c>
    </row>
    <row r="40" spans="1:65" x14ac:dyDescent="0.25">
      <c r="A40">
        <v>48</v>
      </c>
      <c r="B40" t="s">
        <v>353</v>
      </c>
      <c r="C40" t="s">
        <v>368</v>
      </c>
      <c r="E40" t="s">
        <v>458</v>
      </c>
      <c r="F40" t="s">
        <v>459</v>
      </c>
      <c r="G40" t="s">
        <v>357</v>
      </c>
      <c r="H40" t="s">
        <v>358</v>
      </c>
      <c r="I40" t="s">
        <v>349</v>
      </c>
      <c r="J40" t="s">
        <v>359</v>
      </c>
      <c r="K40" t="s">
        <v>360</v>
      </c>
      <c r="L40" t="s">
        <v>361</v>
      </c>
      <c r="M40" t="s">
        <v>362</v>
      </c>
      <c r="N40" t="s">
        <v>392</v>
      </c>
      <c r="O40" t="s">
        <v>363</v>
      </c>
      <c r="P40" t="s">
        <v>460</v>
      </c>
      <c r="Q40" t="s">
        <v>364</v>
      </c>
      <c r="R40">
        <v>0.14704998427906493</v>
      </c>
      <c r="S40">
        <v>0.16720474971672084</v>
      </c>
      <c r="T40">
        <v>0.19176142888262171</v>
      </c>
      <c r="U40">
        <v>0.22063725820335442</v>
      </c>
      <c r="V40">
        <v>0.25257412111915301</v>
      </c>
      <c r="W40">
        <v>0.28210632034465688</v>
      </c>
      <c r="X40">
        <v>0.30523963542398291</v>
      </c>
      <c r="Y40">
        <v>0.32779657677144541</v>
      </c>
      <c r="Z40">
        <v>0.349827582510714</v>
      </c>
      <c r="AA40">
        <v>0.37066716194452864</v>
      </c>
      <c r="AB40">
        <v>0.39049424723377768</v>
      </c>
      <c r="AC40">
        <v>0.40944234931899948</v>
      </c>
      <c r="AD40">
        <v>0.42750479787629758</v>
      </c>
      <c r="AE40">
        <v>0.44479055839056336</v>
      </c>
      <c r="AF40">
        <v>0.46145405062866601</v>
      </c>
      <c r="AG40">
        <v>0.47798791869474794</v>
      </c>
      <c r="AH40">
        <v>0.49487829997516336</v>
      </c>
      <c r="AI40">
        <v>0.51186869551534708</v>
      </c>
      <c r="AJ40">
        <v>0.52849737192947766</v>
      </c>
      <c r="AK40">
        <v>0.54467101708074417</v>
      </c>
      <c r="AL40">
        <v>0.56033301334181362</v>
      </c>
      <c r="AM40">
        <v>0.5753688235970007</v>
      </c>
      <c r="AN40">
        <v>0.59001874230581319</v>
      </c>
      <c r="AO40">
        <v>0.60427419575363195</v>
      </c>
      <c r="AP40">
        <v>0.61803234465634416</v>
      </c>
      <c r="AQ40">
        <v>0.63156802994111871</v>
      </c>
      <c r="AR40">
        <v>0.64480276801650849</v>
      </c>
      <c r="AS40">
        <v>0.65765888722049992</v>
      </c>
      <c r="AT40">
        <v>0.67031731395778515</v>
      </c>
      <c r="AU40">
        <v>0.68276829385267745</v>
      </c>
      <c r="AV40">
        <v>0.69500245073377143</v>
      </c>
      <c r="AW40">
        <v>0.70702334137793943</v>
      </c>
      <c r="AX40">
        <v>0.71884638794500055</v>
      </c>
      <c r="AY40">
        <v>0.73048656784701282</v>
      </c>
      <c r="AZ40">
        <v>0.74194650548021746</v>
      </c>
      <c r="BA40">
        <v>0.75322879262016795</v>
      </c>
      <c r="BB40">
        <v>0.76433598874641917</v>
      </c>
      <c r="BD40">
        <f t="shared" si="1"/>
        <v>252.57412111915301</v>
      </c>
      <c r="BE40">
        <f t="shared" si="2"/>
        <v>282.10632034465687</v>
      </c>
      <c r="BF40">
        <f t="shared" si="3"/>
        <v>305.23963542398292</v>
      </c>
      <c r="BG40">
        <f t="shared" si="4"/>
        <v>327.79657677144542</v>
      </c>
      <c r="BH40">
        <f t="shared" si="5"/>
        <v>349.82758251071402</v>
      </c>
      <c r="BI40">
        <f t="shared" si="6"/>
        <v>370.66716194452863</v>
      </c>
      <c r="BJ40">
        <f t="shared" si="7"/>
        <v>390.49424723377768</v>
      </c>
      <c r="BK40">
        <f t="shared" si="8"/>
        <v>409.4423493189995</v>
      </c>
      <c r="BL40">
        <f t="shared" si="9"/>
        <v>427.50479787629757</v>
      </c>
      <c r="BM40">
        <f t="shared" si="10"/>
        <v>444.79055839056338</v>
      </c>
    </row>
    <row r="41" spans="1:65" x14ac:dyDescent="0.25">
      <c r="A41">
        <v>48</v>
      </c>
      <c r="B41" t="s">
        <v>353</v>
      </c>
      <c r="C41" t="s">
        <v>368</v>
      </c>
      <c r="E41" t="s">
        <v>461</v>
      </c>
      <c r="F41" t="s">
        <v>462</v>
      </c>
      <c r="G41" t="s">
        <v>357</v>
      </c>
      <c r="H41" t="s">
        <v>358</v>
      </c>
      <c r="I41" t="s">
        <v>349</v>
      </c>
      <c r="J41" t="s">
        <v>359</v>
      </c>
      <c r="K41" t="s">
        <v>360</v>
      </c>
      <c r="L41" t="s">
        <v>361</v>
      </c>
      <c r="M41" t="s">
        <v>362</v>
      </c>
      <c r="N41" t="s">
        <v>362</v>
      </c>
      <c r="O41" t="s">
        <v>363</v>
      </c>
      <c r="P41" t="s">
        <v>44</v>
      </c>
      <c r="Q41" t="s">
        <v>364</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D41">
        <f t="shared" si="1"/>
        <v>0</v>
      </c>
      <c r="BE41">
        <f t="shared" si="2"/>
        <v>0</v>
      </c>
      <c r="BF41">
        <f t="shared" si="3"/>
        <v>0</v>
      </c>
      <c r="BG41">
        <f t="shared" si="4"/>
        <v>0</v>
      </c>
      <c r="BH41">
        <f t="shared" si="5"/>
        <v>0</v>
      </c>
      <c r="BI41">
        <f t="shared" si="6"/>
        <v>0</v>
      </c>
      <c r="BJ41">
        <f t="shared" si="7"/>
        <v>0</v>
      </c>
      <c r="BK41">
        <f t="shared" si="8"/>
        <v>0</v>
      </c>
      <c r="BL41">
        <f t="shared" si="9"/>
        <v>0</v>
      </c>
      <c r="BM41">
        <f t="shared" si="10"/>
        <v>0</v>
      </c>
    </row>
    <row r="42" spans="1:65" x14ac:dyDescent="0.25">
      <c r="A42">
        <v>48</v>
      </c>
      <c r="B42" t="s">
        <v>353</v>
      </c>
      <c r="C42" t="s">
        <v>368</v>
      </c>
      <c r="E42" t="s">
        <v>463</v>
      </c>
      <c r="F42" t="s">
        <v>464</v>
      </c>
      <c r="G42" t="s">
        <v>357</v>
      </c>
      <c r="H42" t="s">
        <v>358</v>
      </c>
      <c r="I42" t="s">
        <v>349</v>
      </c>
      <c r="J42" t="s">
        <v>359</v>
      </c>
      <c r="K42" t="s">
        <v>360</v>
      </c>
      <c r="L42" t="s">
        <v>361</v>
      </c>
      <c r="M42" t="s">
        <v>362</v>
      </c>
      <c r="N42" t="s">
        <v>362</v>
      </c>
      <c r="O42" t="s">
        <v>363</v>
      </c>
      <c r="P42">
        <v>0</v>
      </c>
      <c r="Q42" t="s">
        <v>374</v>
      </c>
      <c r="R42">
        <v>0.91939437873479679</v>
      </c>
      <c r="S42">
        <v>1.0442648936776968</v>
      </c>
      <c r="T42">
        <v>1.2009936516484607</v>
      </c>
      <c r="U42">
        <v>1.399966791632566</v>
      </c>
      <c r="V42">
        <v>1.635815283207867</v>
      </c>
      <c r="W42">
        <v>1.8535789321978051</v>
      </c>
      <c r="X42">
        <v>2.0332974571604785</v>
      </c>
      <c r="Y42">
        <v>2.2073248237312617</v>
      </c>
      <c r="Z42">
        <v>2.3769980524825756</v>
      </c>
      <c r="AA42">
        <v>2.5368123024009988</v>
      </c>
      <c r="AB42">
        <v>2.6884398668610676</v>
      </c>
      <c r="AC42">
        <v>2.8329010822599807</v>
      </c>
      <c r="AD42">
        <v>2.970150377646354</v>
      </c>
      <c r="AE42">
        <v>3.1010968066570554</v>
      </c>
      <c r="AF42">
        <v>3.2269273654378732</v>
      </c>
      <c r="AG42">
        <v>3.351376683107707</v>
      </c>
      <c r="AH42">
        <v>3.478107196570166</v>
      </c>
      <c r="AI42">
        <v>3.605184354787113</v>
      </c>
      <c r="AJ42">
        <v>3.7291615787397161</v>
      </c>
      <c r="AK42">
        <v>3.8493594118397181</v>
      </c>
      <c r="AL42">
        <v>3.9653841395429854</v>
      </c>
      <c r="AM42">
        <v>4.0764122870305073</v>
      </c>
      <c r="AN42">
        <v>4.1842403108902761</v>
      </c>
      <c r="AO42">
        <v>4.2888286405338674</v>
      </c>
      <c r="AP42">
        <v>4.3894408108198419</v>
      </c>
      <c r="AQ42">
        <v>4.4881030950874354</v>
      </c>
      <c r="AR42">
        <v>4.5842613393810554</v>
      </c>
      <c r="AS42">
        <v>4.6773624939640515</v>
      </c>
      <c r="AT42">
        <v>4.7687328565875804</v>
      </c>
      <c r="AU42">
        <v>4.8583120899907026</v>
      </c>
      <c r="AV42">
        <v>4.9460429502856016</v>
      </c>
      <c r="AW42">
        <v>5.0319614377523694</v>
      </c>
      <c r="AX42">
        <v>5.116187678882695</v>
      </c>
      <c r="AY42">
        <v>5.1988378307770722</v>
      </c>
      <c r="AZ42">
        <v>5.2799394220464375</v>
      </c>
      <c r="BA42">
        <v>5.3595195585711917</v>
      </c>
      <c r="BB42">
        <v>5.4376049288089137</v>
      </c>
      <c r="BD42">
        <f t="shared" si="1"/>
        <v>1635.815283207867</v>
      </c>
      <c r="BE42">
        <f t="shared" si="2"/>
        <v>1853.5789321978052</v>
      </c>
      <c r="BF42">
        <f t="shared" si="3"/>
        <v>2033.2974571604784</v>
      </c>
      <c r="BG42">
        <f t="shared" si="4"/>
        <v>2207.3248237312619</v>
      </c>
      <c r="BH42">
        <f t="shared" si="5"/>
        <v>2376.9980524825755</v>
      </c>
      <c r="BI42">
        <f t="shared" si="6"/>
        <v>2536.8123024009988</v>
      </c>
      <c r="BJ42">
        <f t="shared" si="7"/>
        <v>2688.4398668610675</v>
      </c>
      <c r="BK42">
        <f t="shared" si="8"/>
        <v>2832.9010822599807</v>
      </c>
      <c r="BL42">
        <f t="shared" si="9"/>
        <v>2970.1503776463542</v>
      </c>
      <c r="BM42">
        <f t="shared" si="10"/>
        <v>3101.0968066570554</v>
      </c>
    </row>
    <row r="43" spans="1:65" x14ac:dyDescent="0.25">
      <c r="A43">
        <v>48</v>
      </c>
      <c r="B43" t="s">
        <v>353</v>
      </c>
      <c r="C43" t="s">
        <v>368</v>
      </c>
      <c r="E43" t="s">
        <v>465</v>
      </c>
      <c r="F43" t="s">
        <v>466</v>
      </c>
      <c r="G43" t="s">
        <v>357</v>
      </c>
      <c r="H43" t="s">
        <v>358</v>
      </c>
      <c r="I43" t="s">
        <v>349</v>
      </c>
      <c r="J43" t="s">
        <v>359</v>
      </c>
      <c r="K43" t="s">
        <v>360</v>
      </c>
      <c r="L43" t="s">
        <v>361</v>
      </c>
      <c r="M43" t="s">
        <v>362</v>
      </c>
      <c r="N43" t="s">
        <v>362</v>
      </c>
      <c r="O43" t="s">
        <v>363</v>
      </c>
      <c r="P43">
        <v>0</v>
      </c>
      <c r="Q43" t="s">
        <v>374</v>
      </c>
      <c r="R43">
        <v>1.6070474321006987</v>
      </c>
      <c r="S43">
        <v>1.8441755218928939</v>
      </c>
      <c r="T43">
        <v>2.1931375693825732</v>
      </c>
      <c r="U43">
        <v>2.6339796753791784</v>
      </c>
      <c r="V43">
        <v>3.1542151874533242</v>
      </c>
      <c r="W43">
        <v>3.6209044530388947</v>
      </c>
      <c r="X43">
        <v>3.982406659340096</v>
      </c>
      <c r="Y43">
        <v>4.3372829807468083</v>
      </c>
      <c r="Z43">
        <v>4.6848695581146576</v>
      </c>
      <c r="AA43">
        <v>5.0153616704279091</v>
      </c>
      <c r="AB43">
        <v>5.3313046322529036</v>
      </c>
      <c r="AC43">
        <v>5.6344743962772945</v>
      </c>
      <c r="AD43">
        <v>5.9248280820860488</v>
      </c>
      <c r="AE43">
        <v>6.2039284558236503</v>
      </c>
      <c r="AF43">
        <v>6.4741597597322222</v>
      </c>
      <c r="AG43">
        <v>6.7434925192714061</v>
      </c>
      <c r="AH43">
        <v>7.0198323988826141</v>
      </c>
      <c r="AI43">
        <v>7.2990093133187113</v>
      </c>
      <c r="AJ43">
        <v>7.5734188393862114</v>
      </c>
      <c r="AK43">
        <v>7.8414711077660986</v>
      </c>
      <c r="AL43">
        <v>8.1021474817336721</v>
      </c>
      <c r="AM43">
        <v>8.3534669875372902</v>
      </c>
      <c r="AN43">
        <v>8.5993798229830229</v>
      </c>
      <c r="AO43">
        <v>8.8396717966114355</v>
      </c>
      <c r="AP43">
        <v>9.0725553491843431</v>
      </c>
      <c r="AQ43">
        <v>9.3026335246083462</v>
      </c>
      <c r="AR43">
        <v>9.5285185355349302</v>
      </c>
      <c r="AS43">
        <v>9.7488506562167334</v>
      </c>
      <c r="AT43">
        <v>9.9666823624577336</v>
      </c>
      <c r="AU43">
        <v>10.181815279394945</v>
      </c>
      <c r="AV43">
        <v>10.394056434715827</v>
      </c>
      <c r="AW43">
        <v>10.603435708388886</v>
      </c>
      <c r="AX43">
        <v>10.810191643693734</v>
      </c>
      <c r="AY43">
        <v>11.014557354861223</v>
      </c>
      <c r="AZ43">
        <v>11.216551764543357</v>
      </c>
      <c r="BA43">
        <v>11.416193767539919</v>
      </c>
      <c r="BB43">
        <v>11.613502229195428</v>
      </c>
      <c r="BD43">
        <f t="shared" si="1"/>
        <v>3154.2151874533242</v>
      </c>
      <c r="BE43">
        <f t="shared" si="2"/>
        <v>3620.9044530388946</v>
      </c>
      <c r="BF43">
        <f t="shared" si="3"/>
        <v>3982.4066593400958</v>
      </c>
      <c r="BG43">
        <f t="shared" si="4"/>
        <v>4337.2829807468079</v>
      </c>
      <c r="BH43">
        <f t="shared" si="5"/>
        <v>4684.8695581146576</v>
      </c>
      <c r="BI43">
        <f t="shared" si="6"/>
        <v>5015.3616704279093</v>
      </c>
      <c r="BJ43">
        <f t="shared" si="7"/>
        <v>5331.3046322529035</v>
      </c>
      <c r="BK43">
        <f t="shared" si="8"/>
        <v>5634.4743962772945</v>
      </c>
      <c r="BL43">
        <f t="shared" si="9"/>
        <v>5924.8280820860491</v>
      </c>
      <c r="BM43">
        <f t="shared" si="10"/>
        <v>6203.9284558236504</v>
      </c>
    </row>
    <row r="44" spans="1:65" x14ac:dyDescent="0.25">
      <c r="A44">
        <v>48</v>
      </c>
      <c r="B44" t="s">
        <v>353</v>
      </c>
      <c r="C44" t="s">
        <v>368</v>
      </c>
      <c r="E44" t="s">
        <v>467</v>
      </c>
      <c r="F44" t="s">
        <v>47</v>
      </c>
      <c r="G44" t="s">
        <v>357</v>
      </c>
      <c r="H44" t="s">
        <v>358</v>
      </c>
      <c r="I44" t="s">
        <v>349</v>
      </c>
      <c r="J44" t="s">
        <v>359</v>
      </c>
      <c r="K44" t="s">
        <v>360</v>
      </c>
      <c r="L44" t="s">
        <v>361</v>
      </c>
      <c r="M44" t="s">
        <v>362</v>
      </c>
      <c r="N44" t="s">
        <v>392</v>
      </c>
      <c r="O44" t="s">
        <v>363</v>
      </c>
      <c r="P44">
        <v>0</v>
      </c>
      <c r="Q44" t="s">
        <v>374</v>
      </c>
      <c r="R44">
        <v>0.7645985806033202</v>
      </c>
      <c r="S44">
        <v>0.89122847540880823</v>
      </c>
      <c r="T44">
        <v>1.0631819323304568</v>
      </c>
      <c r="U44">
        <v>1.2586211028643743</v>
      </c>
      <c r="V44">
        <v>1.4769060404214398</v>
      </c>
      <c r="W44">
        <v>1.6771502274094567</v>
      </c>
      <c r="X44">
        <v>1.8335517582182639</v>
      </c>
      <c r="Y44">
        <v>1.9869946493535178</v>
      </c>
      <c r="Z44">
        <v>2.1378332494917092</v>
      </c>
      <c r="AA44">
        <v>2.2815013423583257</v>
      </c>
      <c r="AB44">
        <v>2.4191064434870473</v>
      </c>
      <c r="AC44">
        <v>2.5515051028632736</v>
      </c>
      <c r="AD44">
        <v>2.6785636774910451</v>
      </c>
      <c r="AE44">
        <v>2.8009859328873339</v>
      </c>
      <c r="AF44">
        <v>2.9198024059891785</v>
      </c>
      <c r="AG44">
        <v>3.0385085250160659</v>
      </c>
      <c r="AH44">
        <v>3.1606024960887171</v>
      </c>
      <c r="AI44">
        <v>3.2842543186429092</v>
      </c>
      <c r="AJ44">
        <v>3.4061000162244865</v>
      </c>
      <c r="AK44">
        <v>3.5254298544439928</v>
      </c>
      <c r="AL44">
        <v>3.6417767622860611</v>
      </c>
      <c r="AM44">
        <v>3.7542446065812523</v>
      </c>
      <c r="AN44">
        <v>3.8645907309155159</v>
      </c>
      <c r="AO44">
        <v>3.9727067807175378</v>
      </c>
      <c r="AP44">
        <v>4.0777804282174532</v>
      </c>
      <c r="AQ44">
        <v>4.1818815510704885</v>
      </c>
      <c r="AR44">
        <v>4.2843733357188274</v>
      </c>
      <c r="AS44">
        <v>4.3846356794073369</v>
      </c>
      <c r="AT44">
        <v>4.4840496639135319</v>
      </c>
      <c r="AU44">
        <v>4.5825221819356132</v>
      </c>
      <c r="AV44">
        <v>4.6799619298171828</v>
      </c>
      <c r="AW44">
        <v>4.7763791022084794</v>
      </c>
      <c r="AX44">
        <v>4.8718803710798655</v>
      </c>
      <c r="AY44">
        <v>4.966570440694797</v>
      </c>
      <c r="AZ44">
        <v>5.0604554635480197</v>
      </c>
      <c r="BA44">
        <v>5.1535415140671352</v>
      </c>
      <c r="BB44">
        <v>5.245834590356635</v>
      </c>
      <c r="BD44">
        <f t="shared" si="1"/>
        <v>1476.9060404214399</v>
      </c>
      <c r="BE44">
        <f t="shared" si="2"/>
        <v>1677.1502274094566</v>
      </c>
      <c r="BF44">
        <f t="shared" si="3"/>
        <v>1833.5517582182638</v>
      </c>
      <c r="BG44">
        <f t="shared" si="4"/>
        <v>1986.9946493535178</v>
      </c>
      <c r="BH44">
        <f t="shared" si="5"/>
        <v>2137.833249491709</v>
      </c>
      <c r="BI44">
        <f t="shared" si="6"/>
        <v>2281.5013423583255</v>
      </c>
      <c r="BJ44">
        <f t="shared" si="7"/>
        <v>2419.1064434870473</v>
      </c>
      <c r="BK44">
        <f t="shared" si="8"/>
        <v>2551.5051028632738</v>
      </c>
      <c r="BL44">
        <f t="shared" si="9"/>
        <v>2678.5636774910449</v>
      </c>
      <c r="BM44">
        <f t="shared" si="10"/>
        <v>2800.985932887334</v>
      </c>
    </row>
    <row r="45" spans="1:65" x14ac:dyDescent="0.25">
      <c r="A45">
        <v>48</v>
      </c>
      <c r="B45" t="s">
        <v>353</v>
      </c>
      <c r="C45" t="s">
        <v>368</v>
      </c>
      <c r="E45" t="s">
        <v>468</v>
      </c>
      <c r="F45" t="s">
        <v>469</v>
      </c>
      <c r="G45" t="s">
        <v>357</v>
      </c>
      <c r="H45" t="s">
        <v>358</v>
      </c>
      <c r="I45" t="s">
        <v>349</v>
      </c>
      <c r="J45" t="s">
        <v>359</v>
      </c>
      <c r="K45" t="s">
        <v>360</v>
      </c>
      <c r="L45" t="s">
        <v>361</v>
      </c>
      <c r="M45" t="s">
        <v>362</v>
      </c>
      <c r="N45" t="s">
        <v>362</v>
      </c>
      <c r="O45" t="s">
        <v>363</v>
      </c>
      <c r="P45">
        <v>0</v>
      </c>
      <c r="Q45" t="s">
        <v>374</v>
      </c>
      <c r="R45">
        <v>0.15761308954040681</v>
      </c>
      <c r="S45">
        <v>0.19623538336962187</v>
      </c>
      <c r="T45">
        <v>0.23444874917639982</v>
      </c>
      <c r="U45">
        <v>0.27076763601501264</v>
      </c>
      <c r="V45">
        <v>0.31457360413387059</v>
      </c>
      <c r="W45">
        <v>0.34972066700986143</v>
      </c>
      <c r="X45">
        <v>0.37699041659577182</v>
      </c>
      <c r="Y45">
        <v>0.40373442770151591</v>
      </c>
      <c r="Z45">
        <v>0.42994946322648148</v>
      </c>
      <c r="AA45">
        <v>0.45478157488858156</v>
      </c>
      <c r="AB45">
        <v>0.47848577158127725</v>
      </c>
      <c r="AC45">
        <v>0.50119869675742834</v>
      </c>
      <c r="AD45">
        <v>0.52290746980864145</v>
      </c>
      <c r="AE45">
        <v>0.5437406805962991</v>
      </c>
      <c r="AF45">
        <v>0.56387777769748992</v>
      </c>
      <c r="AG45">
        <v>0.58391356999881727</v>
      </c>
      <c r="AH45">
        <v>0.60443699589917133</v>
      </c>
      <c r="AI45">
        <v>0.62513755007848704</v>
      </c>
      <c r="AJ45">
        <v>0.64545217433065416</v>
      </c>
      <c r="AK45">
        <v>0.66526471086886507</v>
      </c>
      <c r="AL45">
        <v>0.68450226167869099</v>
      </c>
      <c r="AM45">
        <v>0.70302082560569357</v>
      </c>
      <c r="AN45">
        <v>0.72111334725489862</v>
      </c>
      <c r="AO45">
        <v>0.73876608057796611</v>
      </c>
      <c r="AP45">
        <v>0.7558492691089429</v>
      </c>
      <c r="AQ45">
        <v>0.77270198935250711</v>
      </c>
      <c r="AR45">
        <v>0.78922410702848311</v>
      </c>
      <c r="AS45">
        <v>0.80531716916700657</v>
      </c>
      <c r="AT45">
        <v>0.82120547687606338</v>
      </c>
      <c r="AU45">
        <v>0.83687545230743077</v>
      </c>
      <c r="AV45">
        <v>0.85231393138662404</v>
      </c>
      <c r="AW45">
        <v>0.86752398968469924</v>
      </c>
      <c r="AX45">
        <v>0.88252380546739995</v>
      </c>
      <c r="AY45">
        <v>0.89733110009726125</v>
      </c>
      <c r="AZ45">
        <v>0.91194800550743305</v>
      </c>
      <c r="BA45">
        <v>0.92637663236756784</v>
      </c>
      <c r="BB45">
        <v>0.94061907032987113</v>
      </c>
      <c r="BD45">
        <f t="shared" si="1"/>
        <v>314.57360413387056</v>
      </c>
      <c r="BE45">
        <f t="shared" si="2"/>
        <v>349.72066700986142</v>
      </c>
      <c r="BF45">
        <f t="shared" si="3"/>
        <v>376.99041659577182</v>
      </c>
      <c r="BG45">
        <f t="shared" si="4"/>
        <v>403.73442770151593</v>
      </c>
      <c r="BH45">
        <f t="shared" si="5"/>
        <v>429.9494632264815</v>
      </c>
      <c r="BI45">
        <f t="shared" si="6"/>
        <v>454.78157488858159</v>
      </c>
      <c r="BJ45">
        <f t="shared" si="7"/>
        <v>478.48577158127728</v>
      </c>
      <c r="BK45">
        <f t="shared" si="8"/>
        <v>501.19869675742837</v>
      </c>
      <c r="BL45">
        <f t="shared" si="9"/>
        <v>522.90746980864139</v>
      </c>
      <c r="BM45">
        <f t="shared" si="10"/>
        <v>543.74068059629906</v>
      </c>
    </row>
    <row r="46" spans="1:65" x14ac:dyDescent="0.25">
      <c r="A46">
        <v>48</v>
      </c>
      <c r="B46" t="s">
        <v>353</v>
      </c>
      <c r="C46" t="s">
        <v>368</v>
      </c>
      <c r="E46" t="s">
        <v>470</v>
      </c>
      <c r="F46" t="s">
        <v>471</v>
      </c>
      <c r="G46" t="s">
        <v>357</v>
      </c>
      <c r="H46" t="s">
        <v>358</v>
      </c>
      <c r="I46" t="s">
        <v>349</v>
      </c>
      <c r="J46" t="s">
        <v>359</v>
      </c>
      <c r="K46" t="s">
        <v>360</v>
      </c>
      <c r="L46" t="s">
        <v>361</v>
      </c>
      <c r="M46" t="s">
        <v>362</v>
      </c>
      <c r="N46" t="s">
        <v>362</v>
      </c>
      <c r="O46" t="s">
        <v>363</v>
      </c>
      <c r="P46">
        <v>0</v>
      </c>
      <c r="Q46" t="s">
        <v>374</v>
      </c>
      <c r="R46">
        <v>4.1793382972219476E-2</v>
      </c>
      <c r="S46">
        <v>4.7520949874032853E-2</v>
      </c>
      <c r="T46">
        <v>5.43923744387542E-2</v>
      </c>
      <c r="U46">
        <v>6.2490232151238133E-2</v>
      </c>
      <c r="V46">
        <v>7.151480393458079E-2</v>
      </c>
      <c r="W46">
        <v>7.9889380453883163E-2</v>
      </c>
      <c r="X46">
        <v>8.6448219674138668E-2</v>
      </c>
      <c r="Y46">
        <v>9.284018095769081E-2</v>
      </c>
      <c r="Z46">
        <v>9.9080093493984334E-2</v>
      </c>
      <c r="AA46">
        <v>0.10498030002014146</v>
      </c>
      <c r="AB46">
        <v>0.11059110103877907</v>
      </c>
      <c r="AC46">
        <v>0.11595079847480073</v>
      </c>
      <c r="AD46">
        <v>0.12105762197317368</v>
      </c>
      <c r="AE46">
        <v>0.12594252796993435</v>
      </c>
      <c r="AF46">
        <v>0.13064935452543089</v>
      </c>
      <c r="AG46">
        <v>0.13531726642923456</v>
      </c>
      <c r="AH46">
        <v>0.14008348463842385</v>
      </c>
      <c r="AI46">
        <v>0.14487554775986486</v>
      </c>
      <c r="AJ46">
        <v>0.14956322109717129</v>
      </c>
      <c r="AK46">
        <v>0.15412026225596254</v>
      </c>
      <c r="AL46">
        <v>0.15853084679901014</v>
      </c>
      <c r="AM46">
        <v>0.16276283885090553</v>
      </c>
      <c r="AN46">
        <v>0.16688397743008659</v>
      </c>
      <c r="AO46">
        <v>0.17089196695195252</v>
      </c>
      <c r="AP46">
        <v>0.17475797738824134</v>
      </c>
      <c r="AQ46">
        <v>0.17855931299295683</v>
      </c>
      <c r="AR46">
        <v>0.18227402011650257</v>
      </c>
      <c r="AS46">
        <v>0.18588034235768619</v>
      </c>
      <c r="AT46">
        <v>0.18942911093129522</v>
      </c>
      <c r="AU46">
        <v>0.19291762999360057</v>
      </c>
      <c r="AV46">
        <v>0.19634331360889404</v>
      </c>
      <c r="AW46">
        <v>0.19970720214598328</v>
      </c>
      <c r="AX46">
        <v>0.20301365266986943</v>
      </c>
      <c r="AY46">
        <v>0.2062668931730067</v>
      </c>
      <c r="AZ46">
        <v>0.20946769347617367</v>
      </c>
      <c r="BA46">
        <v>0.2126168139918938</v>
      </c>
      <c r="BB46">
        <v>0.21571500581455036</v>
      </c>
      <c r="BD46">
        <f t="shared" si="1"/>
        <v>71.514803934580783</v>
      </c>
      <c r="BE46">
        <f t="shared" si="2"/>
        <v>79.889380453883163</v>
      </c>
      <c r="BF46">
        <f t="shared" si="3"/>
        <v>86.44821967413867</v>
      </c>
      <c r="BG46">
        <f t="shared" si="4"/>
        <v>92.840180957690805</v>
      </c>
      <c r="BH46">
        <f t="shared" si="5"/>
        <v>99.080093493984336</v>
      </c>
      <c r="BI46">
        <f t="shared" si="6"/>
        <v>104.98030002014146</v>
      </c>
      <c r="BJ46">
        <f t="shared" si="7"/>
        <v>110.59110103877907</v>
      </c>
      <c r="BK46">
        <f t="shared" si="8"/>
        <v>115.95079847480073</v>
      </c>
      <c r="BL46">
        <f t="shared" si="9"/>
        <v>121.05762197317368</v>
      </c>
      <c r="BM46">
        <f t="shared" si="10"/>
        <v>125.94252796993436</v>
      </c>
    </row>
    <row r="47" spans="1:65" x14ac:dyDescent="0.25">
      <c r="A47">
        <v>48</v>
      </c>
      <c r="B47" t="s">
        <v>353</v>
      </c>
      <c r="C47" t="s">
        <v>368</v>
      </c>
      <c r="E47" t="s">
        <v>472</v>
      </c>
      <c r="F47" t="s">
        <v>473</v>
      </c>
      <c r="G47" t="s">
        <v>357</v>
      </c>
      <c r="H47" t="s">
        <v>358</v>
      </c>
      <c r="I47" t="s">
        <v>349</v>
      </c>
      <c r="J47" t="s">
        <v>359</v>
      </c>
      <c r="K47" t="s">
        <v>360</v>
      </c>
      <c r="L47" t="s">
        <v>361</v>
      </c>
      <c r="M47" t="s">
        <v>362</v>
      </c>
      <c r="N47" t="s">
        <v>362</v>
      </c>
      <c r="O47" t="s">
        <v>363</v>
      </c>
      <c r="P47">
        <v>0</v>
      </c>
      <c r="Q47" t="s">
        <v>374</v>
      </c>
      <c r="R47">
        <v>1.770109834159888E-2</v>
      </c>
      <c r="S47">
        <v>2.0159776364785501E-2</v>
      </c>
      <c r="T47">
        <v>2.4109716824003421E-2</v>
      </c>
      <c r="U47">
        <v>2.8596420980722622E-2</v>
      </c>
      <c r="V47">
        <v>3.2949377730468216E-2</v>
      </c>
      <c r="W47">
        <v>3.6708346355792773E-2</v>
      </c>
      <c r="X47">
        <v>3.9661309730776022E-2</v>
      </c>
      <c r="Y47">
        <v>4.2572041401660855E-2</v>
      </c>
      <c r="Z47">
        <v>4.5442054897240902E-2</v>
      </c>
      <c r="AA47">
        <v>4.8177229301153639E-2</v>
      </c>
      <c r="AB47">
        <v>5.0804240748501664E-2</v>
      </c>
      <c r="AC47">
        <v>5.3336101865138388E-2</v>
      </c>
      <c r="AD47">
        <v>5.5770875508316602E-2</v>
      </c>
      <c r="AE47">
        <v>5.8121901857785895E-2</v>
      </c>
      <c r="AF47">
        <v>6.0408387704159273E-2</v>
      </c>
      <c r="AG47">
        <v>6.2697831740100449E-2</v>
      </c>
      <c r="AH47">
        <v>6.505779527401484E-2</v>
      </c>
      <c r="AI47">
        <v>6.7453170872726523E-2</v>
      </c>
      <c r="AJ47">
        <v>6.9818904674888854E-2</v>
      </c>
      <c r="AK47">
        <v>7.2141156341406637E-2</v>
      </c>
      <c r="AL47">
        <v>7.4410641867201907E-2</v>
      </c>
      <c r="AM47">
        <v>7.6609690802970837E-2</v>
      </c>
      <c r="AN47">
        <v>7.8772495080238453E-2</v>
      </c>
      <c r="AO47">
        <v>8.0896740080780821E-2</v>
      </c>
      <c r="AP47">
        <v>8.2966345936269004E-2</v>
      </c>
      <c r="AQ47">
        <v>8.5021983710199256E-2</v>
      </c>
      <c r="AR47">
        <v>8.7050944624325693E-2</v>
      </c>
      <c r="AS47">
        <v>8.9040920604736812E-2</v>
      </c>
      <c r="AT47">
        <v>9.1019205940078701E-2</v>
      </c>
      <c r="AU47">
        <v>9.2983926064235778E-2</v>
      </c>
      <c r="AV47">
        <v>9.4933230583302164E-2</v>
      </c>
      <c r="AW47">
        <v>9.6867285141978246E-2</v>
      </c>
      <c r="AX47">
        <v>9.8788197567858727E-2</v>
      </c>
      <c r="AY47">
        <v>0.10069804575070973</v>
      </c>
      <c r="AZ47">
        <v>0.10259693220719442</v>
      </c>
      <c r="BA47">
        <v>0.10448495674798118</v>
      </c>
      <c r="BB47">
        <v>0.106362216536269</v>
      </c>
      <c r="BD47">
        <f t="shared" si="1"/>
        <v>32.949377730468214</v>
      </c>
      <c r="BE47">
        <f t="shared" si="2"/>
        <v>36.70834635579277</v>
      </c>
      <c r="BF47">
        <f t="shared" si="3"/>
        <v>39.661309730776019</v>
      </c>
      <c r="BG47">
        <f t="shared" si="4"/>
        <v>42.572041401660854</v>
      </c>
      <c r="BH47">
        <f t="shared" si="5"/>
        <v>45.442054897240901</v>
      </c>
      <c r="BI47">
        <f t="shared" si="6"/>
        <v>48.177229301153638</v>
      </c>
      <c r="BJ47">
        <f t="shared" si="7"/>
        <v>50.804240748501662</v>
      </c>
      <c r="BK47">
        <f t="shared" si="8"/>
        <v>53.336101865138389</v>
      </c>
      <c r="BL47">
        <f t="shared" si="9"/>
        <v>55.7708755083166</v>
      </c>
      <c r="BM47">
        <f t="shared" si="10"/>
        <v>58.121901857785893</v>
      </c>
    </row>
    <row r="48" spans="1:65" x14ac:dyDescent="0.25">
      <c r="A48">
        <v>48</v>
      </c>
      <c r="B48" t="s">
        <v>353</v>
      </c>
      <c r="C48" t="s">
        <v>354</v>
      </c>
      <c r="E48" t="s">
        <v>474</v>
      </c>
      <c r="F48" t="s">
        <v>188</v>
      </c>
      <c r="G48" t="s">
        <v>357</v>
      </c>
      <c r="H48" t="s">
        <v>358</v>
      </c>
      <c r="I48" t="s">
        <v>349</v>
      </c>
      <c r="J48" t="s">
        <v>359</v>
      </c>
      <c r="K48" t="s">
        <v>360</v>
      </c>
      <c r="L48" t="s">
        <v>361</v>
      </c>
      <c r="M48" t="s">
        <v>362</v>
      </c>
      <c r="N48" t="s">
        <v>362</v>
      </c>
      <c r="O48" t="s">
        <v>363</v>
      </c>
      <c r="P48">
        <v>0</v>
      </c>
      <c r="Q48" t="s">
        <v>374</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D48">
        <f t="shared" si="1"/>
        <v>0</v>
      </c>
      <c r="BE48">
        <f t="shared" si="2"/>
        <v>0</v>
      </c>
      <c r="BF48">
        <f t="shared" si="3"/>
        <v>0</v>
      </c>
      <c r="BG48">
        <f t="shared" si="4"/>
        <v>0</v>
      </c>
      <c r="BH48">
        <f t="shared" si="5"/>
        <v>0</v>
      </c>
      <c r="BI48">
        <f t="shared" si="6"/>
        <v>0</v>
      </c>
      <c r="BJ48">
        <f t="shared" si="7"/>
        <v>0</v>
      </c>
      <c r="BK48">
        <f t="shared" si="8"/>
        <v>0</v>
      </c>
      <c r="BL48">
        <f t="shared" si="9"/>
        <v>0</v>
      </c>
      <c r="BM48">
        <f t="shared" si="10"/>
        <v>0</v>
      </c>
    </row>
    <row r="49" spans="1:65" x14ac:dyDescent="0.25">
      <c r="A49">
        <v>48</v>
      </c>
      <c r="B49" t="s">
        <v>353</v>
      </c>
      <c r="C49" t="s">
        <v>354</v>
      </c>
      <c r="E49" t="s">
        <v>475</v>
      </c>
      <c r="F49" t="s">
        <v>476</v>
      </c>
      <c r="G49" t="s">
        <v>357</v>
      </c>
      <c r="H49" t="s">
        <v>358</v>
      </c>
      <c r="I49" t="s">
        <v>349</v>
      </c>
      <c r="J49" t="s">
        <v>359</v>
      </c>
      <c r="K49" t="s">
        <v>360</v>
      </c>
      <c r="L49" t="s">
        <v>361</v>
      </c>
      <c r="M49" t="s">
        <v>362</v>
      </c>
      <c r="N49" t="s">
        <v>362</v>
      </c>
      <c r="O49" t="s">
        <v>363</v>
      </c>
      <c r="P49">
        <v>0</v>
      </c>
      <c r="Q49" t="s">
        <v>374</v>
      </c>
      <c r="R49">
        <v>7.9239614556203796E-5</v>
      </c>
      <c r="S49">
        <v>8.808955888156733E-5</v>
      </c>
      <c r="T49">
        <v>9.9043189020912536E-5</v>
      </c>
      <c r="U49">
        <v>1.2120841458228735E-4</v>
      </c>
      <c r="V49">
        <v>1.49976218373682E-4</v>
      </c>
      <c r="W49">
        <v>1.6790141542348712E-4</v>
      </c>
      <c r="X49">
        <v>1.7770379006095609E-4</v>
      </c>
      <c r="Y49">
        <v>1.8724742264825985E-4</v>
      </c>
      <c r="Z49">
        <v>1.9654849841103201E-4</v>
      </c>
      <c r="AA49">
        <v>2.0533061070114643E-4</v>
      </c>
      <c r="AB49">
        <v>2.1366983707404145E-4</v>
      </c>
      <c r="AC49">
        <v>2.2162141868644735E-4</v>
      </c>
      <c r="AD49">
        <v>2.2918581507242112E-4</v>
      </c>
      <c r="AE49">
        <v>2.3640942296026171E-4</v>
      </c>
      <c r="AF49">
        <v>2.4335792991160088E-4</v>
      </c>
      <c r="AG49">
        <v>2.5023735629161307E-4</v>
      </c>
      <c r="AH49">
        <v>2.5724985097835438E-4</v>
      </c>
      <c r="AI49">
        <v>2.6428845831006254E-4</v>
      </c>
      <c r="AJ49">
        <v>2.7116206592641242E-4</v>
      </c>
      <c r="AK49">
        <v>2.7783280425636885E-4</v>
      </c>
      <c r="AL49">
        <v>2.8427854391313128E-4</v>
      </c>
      <c r="AM49">
        <v>2.9045303368300287E-4</v>
      </c>
      <c r="AN49">
        <v>2.9645549750262936E-4</v>
      </c>
      <c r="AO49">
        <v>3.0228327389292703E-4</v>
      </c>
      <c r="AP49">
        <v>3.0789496247322473E-4</v>
      </c>
      <c r="AQ49">
        <v>3.1340324516549014E-4</v>
      </c>
      <c r="AR49">
        <v>3.1877682619130954E-4</v>
      </c>
      <c r="AS49">
        <v>3.2398455309349248E-4</v>
      </c>
      <c r="AT49">
        <v>3.2910029011220848E-4</v>
      </c>
      <c r="AU49">
        <v>3.3412043414431244E-4</v>
      </c>
      <c r="AV49">
        <v>3.3904155101992277E-4</v>
      </c>
      <c r="AW49">
        <v>3.4386543062427555E-4</v>
      </c>
      <c r="AX49">
        <v>3.4859859851685477E-4</v>
      </c>
      <c r="AY49">
        <v>3.5324737135008604E-4</v>
      </c>
      <c r="AZ49">
        <v>3.5781309650792964E-4</v>
      </c>
      <c r="BA49">
        <v>3.6229710214670492E-4</v>
      </c>
      <c r="BB49">
        <v>3.6670069746272936E-4</v>
      </c>
      <c r="BD49">
        <f t="shared" si="1"/>
        <v>0.149976218373682</v>
      </c>
      <c r="BE49">
        <f t="shared" si="2"/>
        <v>0.1679014154234871</v>
      </c>
      <c r="BF49">
        <f t="shared" si="3"/>
        <v>0.17770379006095607</v>
      </c>
      <c r="BG49">
        <f t="shared" si="4"/>
        <v>0.18724742264825986</v>
      </c>
      <c r="BH49">
        <f t="shared" si="5"/>
        <v>0.196548498411032</v>
      </c>
      <c r="BI49">
        <f t="shared" si="6"/>
        <v>0.20533061070114644</v>
      </c>
      <c r="BJ49">
        <f t="shared" si="7"/>
        <v>0.21366983707404144</v>
      </c>
      <c r="BK49">
        <f t="shared" si="8"/>
        <v>0.22162141868644736</v>
      </c>
      <c r="BL49">
        <f t="shared" si="9"/>
        <v>0.22918581507242111</v>
      </c>
      <c r="BM49">
        <f t="shared" si="10"/>
        <v>0.23640942296026171</v>
      </c>
    </row>
    <row r="50" spans="1:65" x14ac:dyDescent="0.25">
      <c r="A50">
        <v>48</v>
      </c>
      <c r="B50" t="s">
        <v>353</v>
      </c>
      <c r="C50" t="s">
        <v>354</v>
      </c>
      <c r="E50" t="s">
        <v>477</v>
      </c>
      <c r="F50" t="s">
        <v>478</v>
      </c>
      <c r="G50" t="s">
        <v>357</v>
      </c>
      <c r="H50" t="s">
        <v>358</v>
      </c>
      <c r="I50" t="s">
        <v>349</v>
      </c>
      <c r="J50" t="s">
        <v>359</v>
      </c>
      <c r="K50" t="s">
        <v>360</v>
      </c>
      <c r="L50" t="s">
        <v>361</v>
      </c>
      <c r="M50" t="s">
        <v>362</v>
      </c>
      <c r="N50" t="s">
        <v>362</v>
      </c>
      <c r="O50" t="s">
        <v>363</v>
      </c>
      <c r="P50">
        <v>0</v>
      </c>
      <c r="Q50" t="s">
        <v>389</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D50">
        <f t="shared" si="1"/>
        <v>0</v>
      </c>
      <c r="BE50">
        <f t="shared" si="2"/>
        <v>0</v>
      </c>
      <c r="BF50">
        <f t="shared" si="3"/>
        <v>0</v>
      </c>
      <c r="BG50">
        <f t="shared" si="4"/>
        <v>0</v>
      </c>
      <c r="BH50">
        <f t="shared" si="5"/>
        <v>0</v>
      </c>
      <c r="BI50">
        <f t="shared" si="6"/>
        <v>0</v>
      </c>
      <c r="BJ50">
        <f t="shared" si="7"/>
        <v>0</v>
      </c>
      <c r="BK50">
        <f t="shared" si="8"/>
        <v>0</v>
      </c>
      <c r="BL50">
        <f t="shared" si="9"/>
        <v>0</v>
      </c>
      <c r="BM50">
        <f t="shared" si="10"/>
        <v>0</v>
      </c>
    </row>
    <row r="51" spans="1:65" x14ac:dyDescent="0.25">
      <c r="A51">
        <v>48</v>
      </c>
      <c r="B51" t="s">
        <v>353</v>
      </c>
      <c r="C51" t="s">
        <v>354</v>
      </c>
      <c r="E51" t="s">
        <v>479</v>
      </c>
      <c r="F51" t="s">
        <v>480</v>
      </c>
      <c r="G51" t="s">
        <v>357</v>
      </c>
      <c r="H51" t="s">
        <v>358</v>
      </c>
      <c r="I51" t="s">
        <v>349</v>
      </c>
      <c r="J51" t="s">
        <v>359</v>
      </c>
      <c r="K51" t="s">
        <v>360</v>
      </c>
      <c r="L51" t="s">
        <v>361</v>
      </c>
      <c r="M51" t="s">
        <v>362</v>
      </c>
      <c r="N51" t="s">
        <v>362</v>
      </c>
      <c r="O51" t="s">
        <v>363</v>
      </c>
      <c r="P51">
        <v>0</v>
      </c>
      <c r="Q51" t="s">
        <v>374</v>
      </c>
      <c r="R51">
        <v>0.13382511235753947</v>
      </c>
      <c r="S51">
        <v>0.1487714848296027</v>
      </c>
      <c r="T51">
        <v>0.16727070131785401</v>
      </c>
      <c r="U51">
        <v>0.20470480315939252</v>
      </c>
      <c r="V51">
        <v>0.25328977667579428</v>
      </c>
      <c r="W51">
        <v>0.28356303737571514</v>
      </c>
      <c r="X51">
        <v>0.30011793727744962</v>
      </c>
      <c r="Y51">
        <v>0.31623585645774954</v>
      </c>
      <c r="Z51">
        <v>0.33194412959827707</v>
      </c>
      <c r="AA51">
        <v>0.34677594283390922</v>
      </c>
      <c r="AB51">
        <v>0.36085978098201205</v>
      </c>
      <c r="AC51">
        <v>0.37428893896896315</v>
      </c>
      <c r="AD51">
        <v>0.38706419288633154</v>
      </c>
      <c r="AE51">
        <v>0.39926390060363004</v>
      </c>
      <c r="AF51">
        <v>0.41099899962812797</v>
      </c>
      <c r="AG51">
        <v>0.42261743080572489</v>
      </c>
      <c r="AH51">
        <v>0.43446059655830654</v>
      </c>
      <c r="AI51">
        <v>0.4463478630762216</v>
      </c>
      <c r="AJ51">
        <v>0.45795646714012955</v>
      </c>
      <c r="AK51">
        <v>0.46922245210880931</v>
      </c>
      <c r="AL51">
        <v>0.48010844440729333</v>
      </c>
      <c r="AM51">
        <v>0.49053633192077256</v>
      </c>
      <c r="AN51">
        <v>0.50067369060913192</v>
      </c>
      <c r="AO51">
        <v>0.51051602559011577</v>
      </c>
      <c r="AP51">
        <v>0.51999341715719871</v>
      </c>
      <c r="AQ51">
        <v>0.52929617000775242</v>
      </c>
      <c r="AR51">
        <v>0.5383714297571871</v>
      </c>
      <c r="AS51">
        <v>0.54716658407129204</v>
      </c>
      <c r="AT51">
        <v>0.55580637977392877</v>
      </c>
      <c r="AU51">
        <v>0.56428473170572468</v>
      </c>
      <c r="AV51">
        <v>0.57259584001299724</v>
      </c>
      <c r="AW51">
        <v>0.58074272757255074</v>
      </c>
      <c r="AX51">
        <v>0.58873641518169784</v>
      </c>
      <c r="AY51">
        <v>0.59658757082166602</v>
      </c>
      <c r="AZ51">
        <v>0.60429847004378023</v>
      </c>
      <c r="BA51">
        <v>0.61187135592645081</v>
      </c>
      <c r="BB51">
        <v>0.61930843952718084</v>
      </c>
      <c r="BD51">
        <f t="shared" si="1"/>
        <v>253.28977667579429</v>
      </c>
      <c r="BE51">
        <f t="shared" si="2"/>
        <v>283.56303737571517</v>
      </c>
      <c r="BF51">
        <f t="shared" si="3"/>
        <v>300.11793727744964</v>
      </c>
      <c r="BG51">
        <f t="shared" si="4"/>
        <v>316.23585645774955</v>
      </c>
      <c r="BH51">
        <f t="shared" si="5"/>
        <v>331.94412959827707</v>
      </c>
      <c r="BI51">
        <f t="shared" si="6"/>
        <v>346.7759428339092</v>
      </c>
      <c r="BJ51">
        <f t="shared" si="7"/>
        <v>360.85978098201207</v>
      </c>
      <c r="BK51">
        <f t="shared" si="8"/>
        <v>374.28893896896312</v>
      </c>
      <c r="BL51">
        <f t="shared" si="9"/>
        <v>387.06419288633151</v>
      </c>
      <c r="BM51">
        <f t="shared" si="10"/>
        <v>399.26390060363002</v>
      </c>
    </row>
    <row r="52" spans="1:65" x14ac:dyDescent="0.25">
      <c r="A52">
        <v>48</v>
      </c>
      <c r="B52" t="s">
        <v>353</v>
      </c>
      <c r="C52" t="s">
        <v>354</v>
      </c>
      <c r="E52" t="s">
        <v>481</v>
      </c>
      <c r="F52" t="s">
        <v>482</v>
      </c>
      <c r="G52" t="s">
        <v>357</v>
      </c>
      <c r="H52" t="s">
        <v>358</v>
      </c>
      <c r="I52" t="s">
        <v>349</v>
      </c>
      <c r="J52" t="s">
        <v>359</v>
      </c>
      <c r="K52" t="s">
        <v>360</v>
      </c>
      <c r="L52" t="s">
        <v>361</v>
      </c>
      <c r="M52" t="s">
        <v>362</v>
      </c>
      <c r="N52" t="s">
        <v>362</v>
      </c>
      <c r="O52" t="s">
        <v>363</v>
      </c>
      <c r="P52" t="s">
        <v>482</v>
      </c>
      <c r="Q52" t="s">
        <v>364</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D52">
        <f t="shared" si="1"/>
        <v>0</v>
      </c>
      <c r="BE52">
        <f t="shared" si="2"/>
        <v>0</v>
      </c>
      <c r="BF52">
        <f t="shared" si="3"/>
        <v>0</v>
      </c>
      <c r="BG52">
        <f t="shared" si="4"/>
        <v>0</v>
      </c>
      <c r="BH52">
        <f t="shared" si="5"/>
        <v>0</v>
      </c>
      <c r="BI52">
        <f t="shared" si="6"/>
        <v>0</v>
      </c>
      <c r="BJ52">
        <f t="shared" si="7"/>
        <v>0</v>
      </c>
      <c r="BK52">
        <f t="shared" si="8"/>
        <v>0</v>
      </c>
      <c r="BL52">
        <f t="shared" si="9"/>
        <v>0</v>
      </c>
      <c r="BM52">
        <f t="shared" si="10"/>
        <v>0</v>
      </c>
    </row>
    <row r="53" spans="1:65" x14ac:dyDescent="0.25">
      <c r="A53">
        <v>48</v>
      </c>
      <c r="B53" t="s">
        <v>353</v>
      </c>
      <c r="C53" t="s">
        <v>354</v>
      </c>
      <c r="E53" t="s">
        <v>355</v>
      </c>
      <c r="F53" t="s">
        <v>356</v>
      </c>
      <c r="G53" t="s">
        <v>357</v>
      </c>
      <c r="H53" t="s">
        <v>358</v>
      </c>
      <c r="I53" t="s">
        <v>349</v>
      </c>
      <c r="J53" t="s">
        <v>359</v>
      </c>
      <c r="K53" t="s">
        <v>360</v>
      </c>
      <c r="L53" t="s">
        <v>361</v>
      </c>
      <c r="M53" t="s">
        <v>362</v>
      </c>
      <c r="N53" t="s">
        <v>362</v>
      </c>
      <c r="O53" t="s">
        <v>363</v>
      </c>
      <c r="P53" t="s">
        <v>356</v>
      </c>
      <c r="Q53" t="s">
        <v>364</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D53">
        <f t="shared" si="1"/>
        <v>0</v>
      </c>
      <c r="BE53">
        <f t="shared" si="2"/>
        <v>0</v>
      </c>
      <c r="BF53">
        <f t="shared" si="3"/>
        <v>0</v>
      </c>
      <c r="BG53">
        <f t="shared" si="4"/>
        <v>0</v>
      </c>
      <c r="BH53">
        <f t="shared" si="5"/>
        <v>0</v>
      </c>
      <c r="BI53">
        <f t="shared" si="6"/>
        <v>0</v>
      </c>
      <c r="BJ53">
        <f t="shared" si="7"/>
        <v>0</v>
      </c>
      <c r="BK53">
        <f t="shared" si="8"/>
        <v>0</v>
      </c>
      <c r="BL53">
        <f t="shared" si="9"/>
        <v>0</v>
      </c>
      <c r="BM53">
        <f t="shared" si="10"/>
        <v>0</v>
      </c>
    </row>
    <row r="54" spans="1:65" x14ac:dyDescent="0.25">
      <c r="A54">
        <v>48</v>
      </c>
      <c r="B54" t="s">
        <v>353</v>
      </c>
      <c r="C54" t="s">
        <v>354</v>
      </c>
      <c r="E54" t="s">
        <v>365</v>
      </c>
      <c r="F54" t="s">
        <v>366</v>
      </c>
      <c r="G54" t="s">
        <v>357</v>
      </c>
      <c r="H54" t="s">
        <v>358</v>
      </c>
      <c r="I54" t="s">
        <v>349</v>
      </c>
      <c r="J54" t="s">
        <v>359</v>
      </c>
      <c r="K54" t="s">
        <v>360</v>
      </c>
      <c r="L54" t="s">
        <v>361</v>
      </c>
      <c r="M54" t="s">
        <v>362</v>
      </c>
      <c r="N54" t="s">
        <v>362</v>
      </c>
      <c r="O54" t="s">
        <v>363</v>
      </c>
      <c r="P54" t="s">
        <v>339</v>
      </c>
      <c r="Q54" t="s">
        <v>364</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D54">
        <f t="shared" si="1"/>
        <v>0</v>
      </c>
      <c r="BE54">
        <f t="shared" si="2"/>
        <v>0</v>
      </c>
      <c r="BF54">
        <f t="shared" si="3"/>
        <v>0</v>
      </c>
      <c r="BG54">
        <f t="shared" si="4"/>
        <v>0</v>
      </c>
      <c r="BH54">
        <f t="shared" si="5"/>
        <v>0</v>
      </c>
      <c r="BI54">
        <f t="shared" si="6"/>
        <v>0</v>
      </c>
      <c r="BJ54">
        <f t="shared" si="7"/>
        <v>0</v>
      </c>
      <c r="BK54">
        <f t="shared" si="8"/>
        <v>0</v>
      </c>
      <c r="BL54">
        <f t="shared" si="9"/>
        <v>0</v>
      </c>
      <c r="BM54">
        <f t="shared" si="10"/>
        <v>0</v>
      </c>
    </row>
    <row r="55" spans="1:65" x14ac:dyDescent="0.25">
      <c r="A55">
        <v>48</v>
      </c>
      <c r="B55" t="s">
        <v>353</v>
      </c>
      <c r="C55" t="s">
        <v>354</v>
      </c>
      <c r="E55" t="s">
        <v>367</v>
      </c>
      <c r="F55" t="s">
        <v>318</v>
      </c>
      <c r="G55" t="s">
        <v>357</v>
      </c>
      <c r="H55" t="s">
        <v>358</v>
      </c>
      <c r="I55" t="s">
        <v>349</v>
      </c>
      <c r="J55" t="s">
        <v>359</v>
      </c>
      <c r="K55" t="s">
        <v>360</v>
      </c>
      <c r="L55" t="s">
        <v>361</v>
      </c>
      <c r="M55" t="s">
        <v>362</v>
      </c>
      <c r="N55" t="s">
        <v>362</v>
      </c>
      <c r="O55" t="s">
        <v>363</v>
      </c>
      <c r="P55" t="s">
        <v>318</v>
      </c>
      <c r="Q55" t="s">
        <v>364</v>
      </c>
      <c r="R55">
        <v>4.8061382705179248E-2</v>
      </c>
      <c r="S55">
        <v>5.6142444133813932E-2</v>
      </c>
      <c r="T55">
        <v>6.5245071960389367E-2</v>
      </c>
      <c r="U55">
        <v>7.4328302025853096E-2</v>
      </c>
      <c r="V55">
        <v>8.5288153865600139E-2</v>
      </c>
      <c r="W55">
        <v>9.5187361821303232E-2</v>
      </c>
      <c r="X55">
        <v>0.10346465732821369</v>
      </c>
      <c r="Y55">
        <v>0.11149735250221819</v>
      </c>
      <c r="Z55">
        <v>0.11926156148250334</v>
      </c>
      <c r="AA55">
        <v>0.12654157198925031</v>
      </c>
      <c r="AB55">
        <v>0.13340608563992148</v>
      </c>
      <c r="AC55">
        <v>0.13990191056183854</v>
      </c>
      <c r="AD55">
        <v>0.14603766191425216</v>
      </c>
      <c r="AE55">
        <v>0.15185400173243938</v>
      </c>
      <c r="AF55">
        <v>0.15740791148307764</v>
      </c>
      <c r="AG55">
        <v>0.16286609779614544</v>
      </c>
      <c r="AH55">
        <v>0.16838923806964481</v>
      </c>
      <c r="AI55">
        <v>0.17389291208303584</v>
      </c>
      <c r="AJ55">
        <v>0.17922868963941804</v>
      </c>
      <c r="AK55">
        <v>0.18436908823350576</v>
      </c>
      <c r="AL55">
        <v>0.18929994198868699</v>
      </c>
      <c r="AM55">
        <v>0.19398866584425789</v>
      </c>
      <c r="AN55">
        <v>0.1985132921320594</v>
      </c>
      <c r="AO55">
        <v>0.20287441089499597</v>
      </c>
      <c r="AP55">
        <v>0.20704308492129173</v>
      </c>
      <c r="AQ55">
        <v>0.21110489193748211</v>
      </c>
      <c r="AR55">
        <v>0.21503873668431653</v>
      </c>
      <c r="AS55">
        <v>0.21882316208748642</v>
      </c>
      <c r="AT55">
        <v>0.22251361578653192</v>
      </c>
      <c r="AU55">
        <v>0.22610870313848117</v>
      </c>
      <c r="AV55">
        <v>0.22960716724125282</v>
      </c>
      <c r="AW55">
        <v>0.23301149300048216</v>
      </c>
      <c r="AX55">
        <v>0.23632743062393485</v>
      </c>
      <c r="AY55">
        <v>0.23956049786517744</v>
      </c>
      <c r="AZ55">
        <v>0.24271266161854951</v>
      </c>
      <c r="BA55">
        <v>0.24578584469191095</v>
      </c>
      <c r="BB55">
        <v>0.24878192673454796</v>
      </c>
      <c r="BD55">
        <f t="shared" si="1"/>
        <v>85.288153865600137</v>
      </c>
      <c r="BE55">
        <f t="shared" si="2"/>
        <v>95.187361821303227</v>
      </c>
      <c r="BF55">
        <f t="shared" si="3"/>
        <v>103.46465732821369</v>
      </c>
      <c r="BG55">
        <f t="shared" si="4"/>
        <v>111.49735250221819</v>
      </c>
      <c r="BH55">
        <f t="shared" si="5"/>
        <v>119.26156148250334</v>
      </c>
      <c r="BI55">
        <f t="shared" si="6"/>
        <v>126.54157198925031</v>
      </c>
      <c r="BJ55">
        <f t="shared" si="7"/>
        <v>133.40608563992149</v>
      </c>
      <c r="BK55">
        <f t="shared" si="8"/>
        <v>139.90191056183855</v>
      </c>
      <c r="BL55">
        <f t="shared" si="9"/>
        <v>146.03766191425217</v>
      </c>
      <c r="BM55">
        <f t="shared" si="10"/>
        <v>151.85400173243937</v>
      </c>
    </row>
    <row r="56" spans="1:65" x14ac:dyDescent="0.25">
      <c r="A56">
        <v>48</v>
      </c>
      <c r="B56" t="s">
        <v>353</v>
      </c>
      <c r="C56" t="s">
        <v>368</v>
      </c>
      <c r="E56" t="s">
        <v>153</v>
      </c>
      <c r="F56" t="s">
        <v>81</v>
      </c>
      <c r="G56" t="s">
        <v>357</v>
      </c>
      <c r="H56" t="s">
        <v>358</v>
      </c>
      <c r="I56" t="s">
        <v>349</v>
      </c>
      <c r="J56" t="s">
        <v>359</v>
      </c>
      <c r="K56" t="s">
        <v>360</v>
      </c>
      <c r="L56" t="s">
        <v>361</v>
      </c>
      <c r="M56" t="s">
        <v>369</v>
      </c>
      <c r="N56" t="s">
        <v>369</v>
      </c>
      <c r="O56" t="s">
        <v>363</v>
      </c>
      <c r="P56">
        <v>0</v>
      </c>
      <c r="Q56" t="s">
        <v>370</v>
      </c>
      <c r="R56">
        <v>0.54720125591233748</v>
      </c>
      <c r="S56">
        <v>0.6176035030539051</v>
      </c>
      <c r="T56">
        <v>0.72902371116038578</v>
      </c>
      <c r="U56">
        <v>0.87404181041919804</v>
      </c>
      <c r="V56">
        <v>1.0428348086707293</v>
      </c>
      <c r="W56">
        <v>1.1956916035904126</v>
      </c>
      <c r="X56">
        <v>1.3140960590520236</v>
      </c>
      <c r="Y56">
        <v>1.4303303992029459</v>
      </c>
      <c r="Z56">
        <v>1.5441771969892499</v>
      </c>
      <c r="AA56">
        <v>1.6524250254394715</v>
      </c>
      <c r="AB56">
        <v>1.7559075754406879</v>
      </c>
      <c r="AC56">
        <v>1.8552065245601943</v>
      </c>
      <c r="AD56">
        <v>1.9503078203817679</v>
      </c>
      <c r="AE56">
        <v>2.0417233222160158</v>
      </c>
      <c r="AF56">
        <v>2.1302339502860237</v>
      </c>
      <c r="AG56">
        <v>2.2184503423652693</v>
      </c>
      <c r="AH56">
        <v>2.3089618958521578</v>
      </c>
      <c r="AI56">
        <v>2.4004027558662897</v>
      </c>
      <c r="AJ56">
        <v>2.4902821903202912</v>
      </c>
      <c r="AK56">
        <v>2.5780794556022526</v>
      </c>
      <c r="AL56">
        <v>2.6634609059554544</v>
      </c>
      <c r="AM56">
        <v>2.7457776935762706</v>
      </c>
      <c r="AN56">
        <v>2.8263236569349859</v>
      </c>
      <c r="AO56">
        <v>2.9050286367496287</v>
      </c>
      <c r="AP56">
        <v>2.9813071354417486</v>
      </c>
      <c r="AQ56">
        <v>3.0566668284251288</v>
      </c>
      <c r="AR56">
        <v>3.1306531580911807</v>
      </c>
      <c r="AS56">
        <v>3.2028207590333584</v>
      </c>
      <c r="AT56">
        <v>3.2741694372785033</v>
      </c>
      <c r="AU56">
        <v>3.3446342161054927</v>
      </c>
      <c r="AV56">
        <v>3.4141518882232704</v>
      </c>
      <c r="AW56">
        <v>3.482732239435725</v>
      </c>
      <c r="AX56">
        <v>3.5504534014938036</v>
      </c>
      <c r="AY56">
        <v>3.6173917280431058</v>
      </c>
      <c r="AZ56">
        <v>3.6835534161838601</v>
      </c>
      <c r="BA56">
        <v>3.7489446538960327</v>
      </c>
      <c r="BB56">
        <v>3.8135716195143416</v>
      </c>
      <c r="BD56">
        <f t="shared" si="1"/>
        <v>1042.8348086707292</v>
      </c>
      <c r="BE56">
        <f t="shared" si="2"/>
        <v>1195.6916035904126</v>
      </c>
      <c r="BF56">
        <f t="shared" si="3"/>
        <v>1314.0960590520237</v>
      </c>
      <c r="BG56">
        <f t="shared" si="4"/>
        <v>1430.330399202946</v>
      </c>
      <c r="BH56">
        <f t="shared" si="5"/>
        <v>1544.17719698925</v>
      </c>
      <c r="BI56">
        <f t="shared" si="6"/>
        <v>1652.4250254394715</v>
      </c>
      <c r="BJ56">
        <f t="shared" si="7"/>
        <v>1755.9075754406879</v>
      </c>
      <c r="BK56">
        <f t="shared" si="8"/>
        <v>1855.2065245601943</v>
      </c>
      <c r="BL56">
        <f t="shared" si="9"/>
        <v>1950.3078203817679</v>
      </c>
      <c r="BM56">
        <f t="shared" si="10"/>
        <v>2041.7233222160157</v>
      </c>
    </row>
    <row r="57" spans="1:65" x14ac:dyDescent="0.25">
      <c r="A57">
        <v>48</v>
      </c>
      <c r="B57" t="s">
        <v>353</v>
      </c>
      <c r="C57" t="s">
        <v>368</v>
      </c>
      <c r="E57" t="s">
        <v>155</v>
      </c>
      <c r="F57" t="s">
        <v>62</v>
      </c>
      <c r="G57" t="s">
        <v>357</v>
      </c>
      <c r="H57" t="s">
        <v>358</v>
      </c>
      <c r="I57" t="s">
        <v>349</v>
      </c>
      <c r="J57" t="s">
        <v>359</v>
      </c>
      <c r="K57" t="s">
        <v>360</v>
      </c>
      <c r="L57" t="s">
        <v>361</v>
      </c>
      <c r="M57" t="s">
        <v>369</v>
      </c>
      <c r="N57" t="s">
        <v>371</v>
      </c>
      <c r="O57" t="s">
        <v>363</v>
      </c>
      <c r="P57">
        <v>0</v>
      </c>
      <c r="Q57" t="s">
        <v>370</v>
      </c>
      <c r="R57">
        <v>0.83836393605614179</v>
      </c>
      <c r="S57">
        <v>0.95382879984383762</v>
      </c>
      <c r="T57">
        <v>1.1451366277196227</v>
      </c>
      <c r="U57">
        <v>1.3743184865318503</v>
      </c>
      <c r="V57">
        <v>1.6120006416120101</v>
      </c>
      <c r="W57">
        <v>1.8301551525102304</v>
      </c>
      <c r="X57">
        <v>2.016069534100561</v>
      </c>
      <c r="Y57">
        <v>2.195977118647308</v>
      </c>
      <c r="Z57">
        <v>2.3714661469443845</v>
      </c>
      <c r="AA57">
        <v>2.5369033381942261</v>
      </c>
      <c r="AB57">
        <v>2.6939781681469732</v>
      </c>
      <c r="AC57">
        <v>2.8437425656682218</v>
      </c>
      <c r="AD57">
        <v>2.9861295540140191</v>
      </c>
      <c r="AE57">
        <v>3.1220818252611364</v>
      </c>
      <c r="AF57">
        <v>3.2528215179257671</v>
      </c>
      <c r="AG57">
        <v>3.3822249152579795</v>
      </c>
      <c r="AH57">
        <v>3.5141017374199537</v>
      </c>
      <c r="AI57">
        <v>3.6464407287483382</v>
      </c>
      <c r="AJ57">
        <v>3.7756514686546101</v>
      </c>
      <c r="AK57">
        <v>3.9010220313154322</v>
      </c>
      <c r="AL57">
        <v>4.0221350285070061</v>
      </c>
      <c r="AM57">
        <v>4.1381248157215227</v>
      </c>
      <c r="AN57">
        <v>4.2508627675041728</v>
      </c>
      <c r="AO57">
        <v>4.3603016920367761</v>
      </c>
      <c r="AP57">
        <v>4.4656665523835928</v>
      </c>
      <c r="AQ57">
        <v>4.569075323725726</v>
      </c>
      <c r="AR57">
        <v>4.6699427366662931</v>
      </c>
      <c r="AS57">
        <v>4.7676859509139264</v>
      </c>
      <c r="AT57">
        <v>4.8636933713493669</v>
      </c>
      <c r="AU57">
        <v>4.9578991800731291</v>
      </c>
      <c r="AV57">
        <v>5.0502406996673264</v>
      </c>
      <c r="AW57">
        <v>5.1407532478208866</v>
      </c>
      <c r="AX57">
        <v>5.2295609456235912</v>
      </c>
      <c r="AY57">
        <v>5.3167839432920312</v>
      </c>
      <c r="AZ57">
        <v>5.4024491081967536</v>
      </c>
      <c r="BA57">
        <v>5.4865829060635551</v>
      </c>
      <c r="BB57">
        <v>5.5692114058136513</v>
      </c>
      <c r="BD57">
        <f t="shared" si="1"/>
        <v>1612.00064161201</v>
      </c>
      <c r="BE57">
        <f t="shared" si="2"/>
        <v>1830.1551525102304</v>
      </c>
      <c r="BF57">
        <f t="shared" si="3"/>
        <v>2016.069534100561</v>
      </c>
      <c r="BG57">
        <f t="shared" si="4"/>
        <v>2195.9771186473081</v>
      </c>
      <c r="BH57">
        <f t="shared" si="5"/>
        <v>2371.4661469443845</v>
      </c>
      <c r="BI57">
        <f t="shared" si="6"/>
        <v>2536.9033381942263</v>
      </c>
      <c r="BJ57">
        <f t="shared" si="7"/>
        <v>2693.9781681469731</v>
      </c>
      <c r="BK57">
        <f t="shared" si="8"/>
        <v>2843.7425656682217</v>
      </c>
      <c r="BL57">
        <f t="shared" si="9"/>
        <v>2986.129554014019</v>
      </c>
      <c r="BM57">
        <f t="shared" si="10"/>
        <v>3122.0818252611366</v>
      </c>
    </row>
    <row r="58" spans="1:65" x14ac:dyDescent="0.25">
      <c r="A58">
        <v>48</v>
      </c>
      <c r="B58" t="s">
        <v>353</v>
      </c>
      <c r="C58" t="s">
        <v>368</v>
      </c>
      <c r="E58" t="s">
        <v>156</v>
      </c>
      <c r="F58" t="s">
        <v>63</v>
      </c>
      <c r="G58" t="s">
        <v>357</v>
      </c>
      <c r="H58" t="s">
        <v>358</v>
      </c>
      <c r="I58" t="s">
        <v>349</v>
      </c>
      <c r="J58" t="s">
        <v>359</v>
      </c>
      <c r="K58" t="s">
        <v>360</v>
      </c>
      <c r="L58" t="s">
        <v>361</v>
      </c>
      <c r="M58" t="s">
        <v>369</v>
      </c>
      <c r="N58" t="s">
        <v>369</v>
      </c>
      <c r="O58" t="s">
        <v>363</v>
      </c>
      <c r="P58">
        <v>0</v>
      </c>
      <c r="Q58" t="s">
        <v>370</v>
      </c>
      <c r="R58">
        <v>0.30994031051551796</v>
      </c>
      <c r="S58">
        <v>0.35038329178812261</v>
      </c>
      <c r="T58">
        <v>0.40670433025098662</v>
      </c>
      <c r="U58">
        <v>0.47679730862728092</v>
      </c>
      <c r="V58">
        <v>0.55338808215914437</v>
      </c>
      <c r="W58">
        <v>0.62645671303966055</v>
      </c>
      <c r="X58">
        <v>0.68835305318927353</v>
      </c>
      <c r="Y58">
        <v>0.74835704247167523</v>
      </c>
      <c r="Z58">
        <v>0.80695578125840162</v>
      </c>
      <c r="AA58">
        <v>0.8622674027248729</v>
      </c>
      <c r="AB58">
        <v>0.91485118388597708</v>
      </c>
      <c r="AC58">
        <v>0.96504995575940733</v>
      </c>
      <c r="AD58">
        <v>1.0128387255378166</v>
      </c>
      <c r="AE58">
        <v>1.0585276803652277</v>
      </c>
      <c r="AF58">
        <v>1.1025230868454381</v>
      </c>
      <c r="AG58">
        <v>1.1461284830810226</v>
      </c>
      <c r="AH58">
        <v>1.1906279551081447</v>
      </c>
      <c r="AI58">
        <v>1.2353447241982842</v>
      </c>
      <c r="AJ58">
        <v>1.2790653463466382</v>
      </c>
      <c r="AK58">
        <v>1.3215470179798487</v>
      </c>
      <c r="AL58">
        <v>1.3626447103954022</v>
      </c>
      <c r="AM58">
        <v>1.4020613310550498</v>
      </c>
      <c r="AN58">
        <v>1.4404298469985057</v>
      </c>
      <c r="AO58">
        <v>1.4777309524697444</v>
      </c>
      <c r="AP58">
        <v>1.5136980828818143</v>
      </c>
      <c r="AQ58">
        <v>1.5490520641896082</v>
      </c>
      <c r="AR58">
        <v>1.5835903263503008</v>
      </c>
      <c r="AS58">
        <v>1.6171119201231248</v>
      </c>
      <c r="AT58">
        <v>1.6500907687174067</v>
      </c>
      <c r="AU58">
        <v>1.6825030397193146</v>
      </c>
      <c r="AV58">
        <v>1.7143258927587592</v>
      </c>
      <c r="AW58">
        <v>1.745570145336069</v>
      </c>
      <c r="AX58">
        <v>1.7762773712550404</v>
      </c>
      <c r="AY58">
        <v>1.8064878980408541</v>
      </c>
      <c r="AZ58">
        <v>1.8362098949894621</v>
      </c>
      <c r="BA58">
        <v>1.8654514084467235</v>
      </c>
      <c r="BB58">
        <v>1.894220363310378</v>
      </c>
      <c r="BD58">
        <f t="shared" si="1"/>
        <v>553.38808215914435</v>
      </c>
      <c r="BE58">
        <f t="shared" si="2"/>
        <v>626.4567130396606</v>
      </c>
      <c r="BF58">
        <f t="shared" si="3"/>
        <v>688.35305318927351</v>
      </c>
      <c r="BG58">
        <f t="shared" si="4"/>
        <v>748.35704247167519</v>
      </c>
      <c r="BH58">
        <f t="shared" si="5"/>
        <v>806.95578125840166</v>
      </c>
      <c r="BI58">
        <f t="shared" si="6"/>
        <v>862.26740272487291</v>
      </c>
      <c r="BJ58">
        <f t="shared" si="7"/>
        <v>914.85118388597709</v>
      </c>
      <c r="BK58">
        <f t="shared" si="8"/>
        <v>965.04995575940734</v>
      </c>
      <c r="BL58">
        <f t="shared" si="9"/>
        <v>1012.8387255378166</v>
      </c>
      <c r="BM58">
        <f t="shared" si="10"/>
        <v>1058.5276803652278</v>
      </c>
    </row>
    <row r="59" spans="1:65" x14ac:dyDescent="0.25">
      <c r="A59">
        <v>48</v>
      </c>
      <c r="B59" t="s">
        <v>353</v>
      </c>
      <c r="C59" t="s">
        <v>368</v>
      </c>
      <c r="E59" t="s">
        <v>157</v>
      </c>
      <c r="F59" t="s">
        <v>72</v>
      </c>
      <c r="G59" t="s">
        <v>357</v>
      </c>
      <c r="H59" t="s">
        <v>358</v>
      </c>
      <c r="I59" t="s">
        <v>349</v>
      </c>
      <c r="J59" t="s">
        <v>359</v>
      </c>
      <c r="K59" t="s">
        <v>360</v>
      </c>
      <c r="L59" t="s">
        <v>361</v>
      </c>
      <c r="M59" t="s">
        <v>369</v>
      </c>
      <c r="N59" t="s">
        <v>369</v>
      </c>
      <c r="O59" t="s">
        <v>363</v>
      </c>
      <c r="P59">
        <v>0</v>
      </c>
      <c r="Q59" t="s">
        <v>370</v>
      </c>
      <c r="R59">
        <v>0.166899449695285</v>
      </c>
      <c r="S59">
        <v>0.19392775736791962</v>
      </c>
      <c r="T59">
        <v>0.2229759782339342</v>
      </c>
      <c r="U59">
        <v>0.25522280373878936</v>
      </c>
      <c r="V59">
        <v>0.29633154588827554</v>
      </c>
      <c r="W59">
        <v>0.33485346927179793</v>
      </c>
      <c r="X59">
        <v>0.36441364628744582</v>
      </c>
      <c r="Y59">
        <v>0.39308834979370333</v>
      </c>
      <c r="Z59">
        <v>0.42101987689252307</v>
      </c>
      <c r="AA59">
        <v>0.44727930080625766</v>
      </c>
      <c r="AB59">
        <v>0.4721567137046917</v>
      </c>
      <c r="AC59">
        <v>0.49582070220327373</v>
      </c>
      <c r="AD59">
        <v>0.51827086573992742</v>
      </c>
      <c r="AE59">
        <v>0.53965572854076271</v>
      </c>
      <c r="AF59">
        <v>0.56017260578886352</v>
      </c>
      <c r="AG59">
        <v>0.58043189048211419</v>
      </c>
      <c r="AH59">
        <v>0.60102929726464582</v>
      </c>
      <c r="AI59">
        <v>0.62164986888716356</v>
      </c>
      <c r="AJ59">
        <v>0.64173475731008001</v>
      </c>
      <c r="AK59">
        <v>0.66117517175602947</v>
      </c>
      <c r="AL59">
        <v>0.6799096839069948</v>
      </c>
      <c r="AM59">
        <v>0.69780734460693505</v>
      </c>
      <c r="AN59">
        <v>0.71515952739792321</v>
      </c>
      <c r="AO59">
        <v>0.73196179784481008</v>
      </c>
      <c r="AP59">
        <v>0.74809731617232245</v>
      </c>
      <c r="AQ59">
        <v>0.76389238534726123</v>
      </c>
      <c r="AR59">
        <v>0.77925977066706242</v>
      </c>
      <c r="AS59">
        <v>0.79411200155694217</v>
      </c>
      <c r="AT59">
        <v>0.80866199559922225</v>
      </c>
      <c r="AU59">
        <v>0.82290096236503174</v>
      </c>
      <c r="AV59">
        <v>0.8368206374989009</v>
      </c>
      <c r="AW59">
        <v>0.8504275971455183</v>
      </c>
      <c r="AX59">
        <v>0.86374168151626474</v>
      </c>
      <c r="AY59">
        <v>0.87678203314420644</v>
      </c>
      <c r="AZ59">
        <v>0.88955372981463432</v>
      </c>
      <c r="BA59">
        <v>0.9020617668781723</v>
      </c>
      <c r="BB59">
        <v>0.91431105836831128</v>
      </c>
      <c r="BD59">
        <f t="shared" si="1"/>
        <v>296.33154588827551</v>
      </c>
      <c r="BE59">
        <f t="shared" si="2"/>
        <v>334.85346927179791</v>
      </c>
      <c r="BF59">
        <f t="shared" si="3"/>
        <v>364.41364628744583</v>
      </c>
      <c r="BG59">
        <f t="shared" si="4"/>
        <v>393.08834979370334</v>
      </c>
      <c r="BH59">
        <f t="shared" si="5"/>
        <v>421.01987689252309</v>
      </c>
      <c r="BI59">
        <f t="shared" si="6"/>
        <v>447.27930080625765</v>
      </c>
      <c r="BJ59">
        <f t="shared" si="7"/>
        <v>472.1567137046917</v>
      </c>
      <c r="BK59">
        <f t="shared" si="8"/>
        <v>495.82070220327375</v>
      </c>
      <c r="BL59">
        <f t="shared" si="9"/>
        <v>518.27086573992744</v>
      </c>
      <c r="BM59">
        <f t="shared" si="10"/>
        <v>539.65572854076277</v>
      </c>
    </row>
    <row r="60" spans="1:65" x14ac:dyDescent="0.25">
      <c r="A60">
        <v>48</v>
      </c>
      <c r="B60" t="s">
        <v>353</v>
      </c>
      <c r="C60" t="s">
        <v>368</v>
      </c>
      <c r="E60" t="s">
        <v>158</v>
      </c>
      <c r="F60" t="s">
        <v>82</v>
      </c>
      <c r="G60" t="s">
        <v>357</v>
      </c>
      <c r="H60" t="s">
        <v>358</v>
      </c>
      <c r="I60" t="s">
        <v>349</v>
      </c>
      <c r="J60" t="s">
        <v>359</v>
      </c>
      <c r="K60" t="s">
        <v>360</v>
      </c>
      <c r="L60" t="s">
        <v>361</v>
      </c>
      <c r="M60" t="s">
        <v>369</v>
      </c>
      <c r="N60" t="s">
        <v>369</v>
      </c>
      <c r="O60" t="s">
        <v>363</v>
      </c>
      <c r="P60">
        <v>0</v>
      </c>
      <c r="Q60" t="s">
        <v>370</v>
      </c>
      <c r="R60">
        <v>0.85514897342480933</v>
      </c>
      <c r="S60">
        <v>0.96362557846508134</v>
      </c>
      <c r="T60">
        <v>1.1407733623786476</v>
      </c>
      <c r="U60">
        <v>1.3486022108702576</v>
      </c>
      <c r="V60">
        <v>1.569020083194645</v>
      </c>
      <c r="W60">
        <v>1.7763658417111932</v>
      </c>
      <c r="X60">
        <v>1.9370253106545927</v>
      </c>
      <c r="Y60">
        <v>2.0948438303186752</v>
      </c>
      <c r="Z60">
        <v>2.2495380123980504</v>
      </c>
      <c r="AA60">
        <v>2.3967012098265839</v>
      </c>
      <c r="AB60">
        <v>2.5374793351038867</v>
      </c>
      <c r="AC60">
        <v>2.6726521794428515</v>
      </c>
      <c r="AD60">
        <v>2.802191951133024</v>
      </c>
      <c r="AE60">
        <v>2.9267926028011608</v>
      </c>
      <c r="AF60">
        <v>3.0475120923697689</v>
      </c>
      <c r="AG60">
        <v>3.167910385219705</v>
      </c>
      <c r="AH60">
        <v>3.2915230224135956</v>
      </c>
      <c r="AI60">
        <v>3.4164876334947976</v>
      </c>
      <c r="AJ60">
        <v>3.5394007592737808</v>
      </c>
      <c r="AK60">
        <v>3.6595483952550967</v>
      </c>
      <c r="AL60">
        <v>3.7764697793788118</v>
      </c>
      <c r="AM60">
        <v>3.8892725299418522</v>
      </c>
      <c r="AN60">
        <v>3.9997262624890859</v>
      </c>
      <c r="AO60">
        <v>4.1077310092890382</v>
      </c>
      <c r="AP60">
        <v>4.2124806778080641</v>
      </c>
      <c r="AQ60">
        <v>4.3160433799991367</v>
      </c>
      <c r="AR60">
        <v>4.4177916846260947</v>
      </c>
      <c r="AS60">
        <v>4.5171118438737894</v>
      </c>
      <c r="AT60">
        <v>4.615377384409026</v>
      </c>
      <c r="AU60">
        <v>4.7124977455875809</v>
      </c>
      <c r="AV60">
        <v>4.8083846620998374</v>
      </c>
      <c r="AW60">
        <v>4.9030503707767439</v>
      </c>
      <c r="AX60">
        <v>4.9966015682965281</v>
      </c>
      <c r="AY60">
        <v>5.0891426478689956</v>
      </c>
      <c r="AZ60">
        <v>5.1806812002638907</v>
      </c>
      <c r="BA60">
        <v>5.2712248061654812</v>
      </c>
      <c r="BB60">
        <v>5.3607810355469772</v>
      </c>
      <c r="BD60">
        <f t="shared" si="1"/>
        <v>1569.0200831946449</v>
      </c>
      <c r="BE60">
        <f t="shared" si="2"/>
        <v>1776.3658417111931</v>
      </c>
      <c r="BF60">
        <f t="shared" si="3"/>
        <v>1937.0253106545927</v>
      </c>
      <c r="BG60">
        <f t="shared" si="4"/>
        <v>2094.8438303186754</v>
      </c>
      <c r="BH60">
        <f t="shared" si="5"/>
        <v>2249.5380123980503</v>
      </c>
      <c r="BI60">
        <f t="shared" si="6"/>
        <v>2396.7012098265836</v>
      </c>
      <c r="BJ60">
        <f t="shared" si="7"/>
        <v>2537.4793351038866</v>
      </c>
      <c r="BK60">
        <f t="shared" si="8"/>
        <v>2672.6521794428513</v>
      </c>
      <c r="BL60">
        <f t="shared" si="9"/>
        <v>2802.1919511330238</v>
      </c>
      <c r="BM60">
        <f t="shared" si="10"/>
        <v>2926.7926028011607</v>
      </c>
    </row>
    <row r="61" spans="1:65" x14ac:dyDescent="0.25">
      <c r="A61">
        <v>48</v>
      </c>
      <c r="B61" t="s">
        <v>353</v>
      </c>
      <c r="C61" t="s">
        <v>368</v>
      </c>
      <c r="E61" t="s">
        <v>165</v>
      </c>
      <c r="F61" t="s">
        <v>336</v>
      </c>
      <c r="G61" t="s">
        <v>357</v>
      </c>
      <c r="H61" t="s">
        <v>358</v>
      </c>
      <c r="I61" t="s">
        <v>349</v>
      </c>
      <c r="J61" t="s">
        <v>359</v>
      </c>
      <c r="K61" t="s">
        <v>360</v>
      </c>
      <c r="L61" t="s">
        <v>361</v>
      </c>
      <c r="M61" t="s">
        <v>369</v>
      </c>
      <c r="N61" t="s">
        <v>369</v>
      </c>
      <c r="O61" t="s">
        <v>363</v>
      </c>
      <c r="P61">
        <v>0</v>
      </c>
      <c r="Q61" t="s">
        <v>370</v>
      </c>
      <c r="R61">
        <v>7.4075923166578026E-3</v>
      </c>
      <c r="S61">
        <v>8.4189315934649501E-3</v>
      </c>
      <c r="T61">
        <v>9.6327161815514626E-3</v>
      </c>
      <c r="U61">
        <v>1.1063055459067512E-2</v>
      </c>
      <c r="V61">
        <v>1.265655229935825E-2</v>
      </c>
      <c r="W61">
        <v>1.4135285029087896E-2</v>
      </c>
      <c r="X61">
        <v>1.5293405931002202E-2</v>
      </c>
      <c r="Y61">
        <v>1.6422059798304807E-2</v>
      </c>
      <c r="Z61">
        <v>1.7523865260803871E-2</v>
      </c>
      <c r="AA61">
        <v>1.8565687008614763E-2</v>
      </c>
      <c r="AB61">
        <v>1.9556406785203435E-2</v>
      </c>
      <c r="AC61">
        <v>2.0502787791822474E-2</v>
      </c>
      <c r="AD61">
        <v>2.1404517453860145E-2</v>
      </c>
      <c r="AE61">
        <v>2.2267061894829847E-2</v>
      </c>
      <c r="AF61">
        <v>2.3098161788201673E-2</v>
      </c>
      <c r="AG61">
        <v>2.3922389924745935E-2</v>
      </c>
      <c r="AH61">
        <v>2.4763975843357679E-2</v>
      </c>
      <c r="AI61">
        <v>2.5610124795689408E-2</v>
      </c>
      <c r="AJ61">
        <v>2.6437840851331391E-2</v>
      </c>
      <c r="AK61">
        <v>2.7242490328427797E-2</v>
      </c>
      <c r="AL61">
        <v>2.8021279088906264E-2</v>
      </c>
      <c r="AM61">
        <v>2.8768532839980151E-2</v>
      </c>
      <c r="AN61">
        <v>2.9496212457065473E-2</v>
      </c>
      <c r="AO61">
        <v>3.0203912627464205E-2</v>
      </c>
      <c r="AP61">
        <v>3.0886542782766632E-2</v>
      </c>
      <c r="AQ61">
        <v>3.1557752724766734E-2</v>
      </c>
      <c r="AR61">
        <v>3.2213666069075296E-2</v>
      </c>
      <c r="AS61">
        <v>3.2850441253671404E-2</v>
      </c>
      <c r="AT61">
        <v>3.3477053659485473E-2</v>
      </c>
      <c r="AU61">
        <v>3.409302728509981E-2</v>
      </c>
      <c r="AV61">
        <v>3.4697905536489652E-2</v>
      </c>
      <c r="AW61">
        <v>3.5291872122774487E-2</v>
      </c>
      <c r="AX61">
        <v>3.5875696386076551E-2</v>
      </c>
      <c r="AY61">
        <v>3.6450124877047123E-2</v>
      </c>
      <c r="AZ61">
        <v>3.701529353174756E-2</v>
      </c>
      <c r="BA61">
        <v>3.7571336624926038E-2</v>
      </c>
      <c r="BB61">
        <v>3.8118386785929874E-2</v>
      </c>
      <c r="BD61">
        <f t="shared" si="1"/>
        <v>12.65655229935825</v>
      </c>
      <c r="BE61">
        <f t="shared" si="2"/>
        <v>14.135285029087896</v>
      </c>
      <c r="BF61">
        <f t="shared" si="3"/>
        <v>15.293405931002201</v>
      </c>
      <c r="BG61">
        <f t="shared" si="4"/>
        <v>16.422059798304808</v>
      </c>
      <c r="BH61">
        <f t="shared" si="5"/>
        <v>17.52386526080387</v>
      </c>
      <c r="BI61">
        <f t="shared" si="6"/>
        <v>18.565687008614763</v>
      </c>
      <c r="BJ61">
        <f t="shared" si="7"/>
        <v>19.556406785203436</v>
      </c>
      <c r="BK61">
        <f t="shared" si="8"/>
        <v>20.502787791822474</v>
      </c>
      <c r="BL61">
        <f t="shared" si="9"/>
        <v>21.404517453860144</v>
      </c>
      <c r="BM61">
        <f t="shared" si="10"/>
        <v>22.267061894829848</v>
      </c>
    </row>
    <row r="62" spans="1:65" x14ac:dyDescent="0.25">
      <c r="A62">
        <v>48</v>
      </c>
      <c r="B62" t="s">
        <v>353</v>
      </c>
      <c r="C62" t="s">
        <v>368</v>
      </c>
      <c r="E62" t="s">
        <v>159</v>
      </c>
      <c r="F62" t="s">
        <v>76</v>
      </c>
      <c r="G62" t="s">
        <v>357</v>
      </c>
      <c r="H62" t="s">
        <v>358</v>
      </c>
      <c r="I62" t="s">
        <v>349</v>
      </c>
      <c r="J62" t="s">
        <v>359</v>
      </c>
      <c r="K62" t="s">
        <v>360</v>
      </c>
      <c r="L62" t="s">
        <v>361</v>
      </c>
      <c r="M62" t="s">
        <v>369</v>
      </c>
      <c r="N62" t="s">
        <v>371</v>
      </c>
      <c r="O62" t="s">
        <v>363</v>
      </c>
      <c r="P62">
        <v>0</v>
      </c>
      <c r="Q62" t="s">
        <v>370</v>
      </c>
      <c r="R62">
        <v>0.89543737897952924</v>
      </c>
      <c r="S62">
        <v>1.0102570549344458</v>
      </c>
      <c r="T62">
        <v>1.198865428667842</v>
      </c>
      <c r="U62">
        <v>1.4459870624196858</v>
      </c>
      <c r="V62">
        <v>1.7308706426808016</v>
      </c>
      <c r="W62">
        <v>1.9869391121196331</v>
      </c>
      <c r="X62">
        <v>2.1852947211615659</v>
      </c>
      <c r="Y62">
        <v>2.380014339289843</v>
      </c>
      <c r="Z62">
        <v>2.5707339769508235</v>
      </c>
      <c r="AA62">
        <v>2.7520737264248227</v>
      </c>
      <c r="AB62">
        <v>2.9254302480454419</v>
      </c>
      <c r="AC62">
        <v>3.0917780247137543</v>
      </c>
      <c r="AD62">
        <v>3.251093523009843</v>
      </c>
      <c r="AE62">
        <v>3.4042342494220605</v>
      </c>
      <c r="AF62">
        <v>3.55250843304451</v>
      </c>
      <c r="AG62">
        <v>3.7002894529828509</v>
      </c>
      <c r="AH62">
        <v>3.8519150939228455</v>
      </c>
      <c r="AI62">
        <v>4.005097257617134</v>
      </c>
      <c r="AJ62">
        <v>4.1556634591680073</v>
      </c>
      <c r="AK62">
        <v>4.3027413560425982</v>
      </c>
      <c r="AL62">
        <v>4.4457720402040275</v>
      </c>
      <c r="AM62">
        <v>4.5836685781430697</v>
      </c>
      <c r="AN62">
        <v>4.7185984117518691</v>
      </c>
      <c r="AO62">
        <v>4.8504440240824884</v>
      </c>
      <c r="AP62">
        <v>4.9782246065332654</v>
      </c>
      <c r="AQ62">
        <v>5.1044658027466472</v>
      </c>
      <c r="AR62">
        <v>5.2284061558742048</v>
      </c>
      <c r="AS62">
        <v>5.3492996045557728</v>
      </c>
      <c r="AT62">
        <v>5.4688210088274376</v>
      </c>
      <c r="AU62">
        <v>5.5868615261794972</v>
      </c>
      <c r="AV62">
        <v>5.7033152785389074</v>
      </c>
      <c r="AW62">
        <v>5.8181986639335959</v>
      </c>
      <c r="AX62">
        <v>5.9316425707251801</v>
      </c>
      <c r="AY62">
        <v>6.0437749081847443</v>
      </c>
      <c r="AZ62">
        <v>6.1546060616533804</v>
      </c>
      <c r="BA62">
        <v>6.2641464011354158</v>
      </c>
      <c r="BB62">
        <v>6.3724062804195993</v>
      </c>
      <c r="BD62">
        <f t="shared" si="1"/>
        <v>1730.8706426808017</v>
      </c>
      <c r="BE62">
        <f t="shared" si="2"/>
        <v>1986.9391121196331</v>
      </c>
      <c r="BF62">
        <f t="shared" si="3"/>
        <v>2185.294721161566</v>
      </c>
      <c r="BG62">
        <f t="shared" si="4"/>
        <v>2380.0143392898431</v>
      </c>
      <c r="BH62">
        <f t="shared" si="5"/>
        <v>2570.7339769508235</v>
      </c>
      <c r="BI62">
        <f t="shared" si="6"/>
        <v>2752.0737264248228</v>
      </c>
      <c r="BJ62">
        <f t="shared" si="7"/>
        <v>2925.4302480454421</v>
      </c>
      <c r="BK62">
        <f t="shared" si="8"/>
        <v>3091.7780247137543</v>
      </c>
      <c r="BL62">
        <f t="shared" si="9"/>
        <v>3251.093523009843</v>
      </c>
      <c r="BM62">
        <f t="shared" si="10"/>
        <v>3404.2342494220607</v>
      </c>
    </row>
    <row r="63" spans="1:65" x14ac:dyDescent="0.25">
      <c r="A63">
        <v>48</v>
      </c>
      <c r="B63" t="s">
        <v>353</v>
      </c>
      <c r="C63" t="s">
        <v>368</v>
      </c>
      <c r="E63" t="s">
        <v>160</v>
      </c>
      <c r="F63" t="s">
        <v>66</v>
      </c>
      <c r="G63" t="s">
        <v>357</v>
      </c>
      <c r="H63" t="s">
        <v>358</v>
      </c>
      <c r="I63" t="s">
        <v>349</v>
      </c>
      <c r="J63" t="s">
        <v>359</v>
      </c>
      <c r="K63" t="s">
        <v>360</v>
      </c>
      <c r="L63" t="s">
        <v>361</v>
      </c>
      <c r="M63" t="s">
        <v>369</v>
      </c>
      <c r="N63" t="s">
        <v>369</v>
      </c>
      <c r="O63" t="s">
        <v>363</v>
      </c>
      <c r="P63">
        <v>0</v>
      </c>
      <c r="Q63" t="s">
        <v>370</v>
      </c>
      <c r="R63">
        <v>0.45272770765949566</v>
      </c>
      <c r="S63">
        <v>0.51284068590082366</v>
      </c>
      <c r="T63">
        <v>0.58700662693613115</v>
      </c>
      <c r="U63">
        <v>0.68502959842972488</v>
      </c>
      <c r="V63">
        <v>0.80441303179635448</v>
      </c>
      <c r="W63">
        <v>0.91251360450879659</v>
      </c>
      <c r="X63">
        <v>1.001863814989878</v>
      </c>
      <c r="Y63">
        <v>1.0883025271596787</v>
      </c>
      <c r="Z63">
        <v>1.1725210780121225</v>
      </c>
      <c r="AA63">
        <v>1.2517861441990836</v>
      </c>
      <c r="AB63">
        <v>1.3269327369419703</v>
      </c>
      <c r="AC63">
        <v>1.3984741979487556</v>
      </c>
      <c r="AD63">
        <v>1.4663906568054181</v>
      </c>
      <c r="AE63">
        <v>1.5311368702378527</v>
      </c>
      <c r="AF63">
        <v>1.5933036536427032</v>
      </c>
      <c r="AG63">
        <v>1.654736929063241</v>
      </c>
      <c r="AH63">
        <v>1.7172443055002795</v>
      </c>
      <c r="AI63">
        <v>1.7798700191432872</v>
      </c>
      <c r="AJ63">
        <v>1.8409157699334111</v>
      </c>
      <c r="AK63">
        <v>1.9000486490815078</v>
      </c>
      <c r="AL63">
        <v>1.9570780741171405</v>
      </c>
      <c r="AM63">
        <v>2.0116021757742981</v>
      </c>
      <c r="AN63">
        <v>2.0645057366394561</v>
      </c>
      <c r="AO63">
        <v>2.1157721477456382</v>
      </c>
      <c r="AP63">
        <v>2.1650424934924346</v>
      </c>
      <c r="AQ63">
        <v>2.2133109262349979</v>
      </c>
      <c r="AR63">
        <v>2.2603084835629921</v>
      </c>
      <c r="AS63">
        <v>2.3057660609580823</v>
      </c>
      <c r="AT63">
        <v>2.3503331805831942</v>
      </c>
      <c r="AU63">
        <v>2.3939814804562158</v>
      </c>
      <c r="AV63">
        <v>2.4366841818468985</v>
      </c>
      <c r="AW63">
        <v>2.4784599898250645</v>
      </c>
      <c r="AX63">
        <v>2.5193684249217534</v>
      </c>
      <c r="AY63">
        <v>2.5594669694077221</v>
      </c>
      <c r="AZ63">
        <v>2.5987699749678801</v>
      </c>
      <c r="BA63">
        <v>2.6372915736951699</v>
      </c>
      <c r="BB63">
        <v>2.6750456808296614</v>
      </c>
      <c r="BD63">
        <f t="shared" si="1"/>
        <v>804.41303179635452</v>
      </c>
      <c r="BE63">
        <f t="shared" si="2"/>
        <v>912.51360450879656</v>
      </c>
      <c r="BF63">
        <f t="shared" si="3"/>
        <v>1001.8638149898779</v>
      </c>
      <c r="BG63">
        <f t="shared" si="4"/>
        <v>1088.3025271596787</v>
      </c>
      <c r="BH63">
        <f t="shared" si="5"/>
        <v>1172.5210780121224</v>
      </c>
      <c r="BI63">
        <f t="shared" si="6"/>
        <v>1251.7861441990835</v>
      </c>
      <c r="BJ63">
        <f t="shared" si="7"/>
        <v>1326.9327369419702</v>
      </c>
      <c r="BK63">
        <f t="shared" si="8"/>
        <v>1398.4741979487555</v>
      </c>
      <c r="BL63">
        <f t="shared" si="9"/>
        <v>1466.3906568054181</v>
      </c>
      <c r="BM63">
        <f t="shared" si="10"/>
        <v>1531.1368702378527</v>
      </c>
    </row>
    <row r="64" spans="1:65" x14ac:dyDescent="0.25">
      <c r="A64">
        <v>48</v>
      </c>
      <c r="B64" t="s">
        <v>353</v>
      </c>
      <c r="C64" t="s">
        <v>368</v>
      </c>
      <c r="E64" t="s">
        <v>167</v>
      </c>
      <c r="F64" t="s">
        <v>338</v>
      </c>
      <c r="G64" t="s">
        <v>357</v>
      </c>
      <c r="H64" t="s">
        <v>358</v>
      </c>
      <c r="I64" t="s">
        <v>349</v>
      </c>
      <c r="J64" t="s">
        <v>359</v>
      </c>
      <c r="K64" t="s">
        <v>360</v>
      </c>
      <c r="L64" t="s">
        <v>361</v>
      </c>
      <c r="M64" t="s">
        <v>369</v>
      </c>
      <c r="N64" t="s">
        <v>369</v>
      </c>
      <c r="O64" t="s">
        <v>363</v>
      </c>
      <c r="P64">
        <v>0</v>
      </c>
      <c r="Q64" t="s">
        <v>370</v>
      </c>
      <c r="R64">
        <v>0.31001573630991008</v>
      </c>
      <c r="S64">
        <v>0.35456548264642002</v>
      </c>
      <c r="T64">
        <v>0.41890576913406941</v>
      </c>
      <c r="U64">
        <v>0.49457665927413053</v>
      </c>
      <c r="V64">
        <v>0.57949259708706136</v>
      </c>
      <c r="W64">
        <v>0.65972592867882873</v>
      </c>
      <c r="X64">
        <v>0.72464723422145827</v>
      </c>
      <c r="Y64">
        <v>0.78831777289863381</v>
      </c>
      <c r="Z64">
        <v>0.85081051183185674</v>
      </c>
      <c r="AA64">
        <v>0.91010623372569155</v>
      </c>
      <c r="AB64">
        <v>0.96678448379366633</v>
      </c>
      <c r="AC64">
        <v>1.0211656190971941</v>
      </c>
      <c r="AD64">
        <v>1.0732224371465986</v>
      </c>
      <c r="AE64">
        <v>1.1232576714654396</v>
      </c>
      <c r="AF64">
        <v>1.1716986810957499</v>
      </c>
      <c r="AG64">
        <v>1.2199785346030052</v>
      </c>
      <c r="AH64">
        <v>1.2695199566575317</v>
      </c>
      <c r="AI64">
        <v>1.3195790245378394</v>
      </c>
      <c r="AJ64">
        <v>1.3687967568484511</v>
      </c>
      <c r="AK64">
        <v>1.4168917634489178</v>
      </c>
      <c r="AL64">
        <v>1.4636842689791314</v>
      </c>
      <c r="AM64">
        <v>1.5088214473269184</v>
      </c>
      <c r="AN64">
        <v>1.553015259348794</v>
      </c>
      <c r="AO64">
        <v>1.5962293267898304</v>
      </c>
      <c r="AP64">
        <v>1.6381444508062866</v>
      </c>
      <c r="AQ64">
        <v>1.6795913486592433</v>
      </c>
      <c r="AR64">
        <v>1.7203217778749498</v>
      </c>
      <c r="AS64">
        <v>1.7600929274741526</v>
      </c>
      <c r="AT64">
        <v>1.7994573429210048</v>
      </c>
      <c r="AU64">
        <v>1.8383813958630302</v>
      </c>
      <c r="AV64">
        <v>1.8768322247076132</v>
      </c>
      <c r="AW64">
        <v>1.914817099766853</v>
      </c>
      <c r="AX64">
        <v>1.9523811176070216</v>
      </c>
      <c r="AY64">
        <v>1.989568397033582</v>
      </c>
      <c r="AZ64">
        <v>2.0263841296678082</v>
      </c>
      <c r="BA64">
        <v>2.0628334074603565</v>
      </c>
      <c r="BB64">
        <v>2.0989212245734237</v>
      </c>
      <c r="BD64">
        <f t="shared" si="1"/>
        <v>579.49259708706131</v>
      </c>
      <c r="BE64">
        <f t="shared" si="2"/>
        <v>659.72592867882872</v>
      </c>
      <c r="BF64">
        <f t="shared" si="3"/>
        <v>724.64723422145823</v>
      </c>
      <c r="BG64">
        <f t="shared" si="4"/>
        <v>788.31777289863385</v>
      </c>
      <c r="BH64">
        <f t="shared" si="5"/>
        <v>850.81051183185673</v>
      </c>
      <c r="BI64">
        <f t="shared" si="6"/>
        <v>910.1062337256916</v>
      </c>
      <c r="BJ64">
        <f t="shared" si="7"/>
        <v>966.78448379366637</v>
      </c>
      <c r="BK64">
        <f t="shared" si="8"/>
        <v>1021.1656190971941</v>
      </c>
      <c r="BL64">
        <f t="shared" si="9"/>
        <v>1073.2224371465986</v>
      </c>
      <c r="BM64">
        <f t="shared" si="10"/>
        <v>1123.2576714654397</v>
      </c>
    </row>
    <row r="65" spans="1:65" x14ac:dyDescent="0.25">
      <c r="A65">
        <v>48</v>
      </c>
      <c r="B65" t="s">
        <v>353</v>
      </c>
      <c r="C65" t="s">
        <v>368</v>
      </c>
      <c r="E65" t="s">
        <v>202</v>
      </c>
      <c r="F65" t="s">
        <v>205</v>
      </c>
      <c r="G65" t="s">
        <v>357</v>
      </c>
      <c r="H65" t="s">
        <v>358</v>
      </c>
      <c r="I65" t="s">
        <v>349</v>
      </c>
      <c r="J65" t="s">
        <v>359</v>
      </c>
      <c r="K65" t="s">
        <v>360</v>
      </c>
      <c r="L65" t="s">
        <v>361</v>
      </c>
      <c r="M65" t="s">
        <v>369</v>
      </c>
      <c r="N65" t="s">
        <v>369</v>
      </c>
      <c r="O65" t="s">
        <v>363</v>
      </c>
      <c r="P65">
        <v>0</v>
      </c>
      <c r="Q65" t="s">
        <v>370</v>
      </c>
      <c r="R65">
        <v>0.62924832457866198</v>
      </c>
      <c r="S65">
        <v>0.70515058995004598</v>
      </c>
      <c r="T65">
        <v>0.83116503165132349</v>
      </c>
      <c r="U65">
        <v>0.99073478660748471</v>
      </c>
      <c r="V65">
        <v>1.1682490855883665</v>
      </c>
      <c r="W65">
        <v>1.3326669689459085</v>
      </c>
      <c r="X65">
        <v>1.4600315281296292</v>
      </c>
      <c r="Y65">
        <v>1.5850721597403004</v>
      </c>
      <c r="Z65">
        <v>1.7075562671757292</v>
      </c>
      <c r="AA65">
        <v>1.8240243502277276</v>
      </c>
      <c r="AB65">
        <v>1.9353747111302295</v>
      </c>
      <c r="AC65">
        <v>2.0422320921987294</v>
      </c>
      <c r="AD65">
        <v>2.1445804879662482</v>
      </c>
      <c r="AE65">
        <v>2.2429704405934738</v>
      </c>
      <c r="AF65">
        <v>2.3382417980515822</v>
      </c>
      <c r="AG65">
        <v>2.4332045392486403</v>
      </c>
      <c r="AH65">
        <v>2.5306462402646157</v>
      </c>
      <c r="AI65">
        <v>2.6290967706701069</v>
      </c>
      <c r="AJ65">
        <v>2.7258745070983634</v>
      </c>
      <c r="AK65">
        <v>2.8204185504557442</v>
      </c>
      <c r="AL65">
        <v>2.9123691944614301</v>
      </c>
      <c r="AM65">
        <v>3.0010272810844509</v>
      </c>
      <c r="AN65">
        <v>3.0877859775331222</v>
      </c>
      <c r="AO65">
        <v>3.1725693337975347</v>
      </c>
      <c r="AP65">
        <v>3.2547463692153329</v>
      </c>
      <c r="AQ65">
        <v>3.3359411135412138</v>
      </c>
      <c r="AR65">
        <v>3.4156635348758364</v>
      </c>
      <c r="AS65">
        <v>3.4934336115614153</v>
      </c>
      <c r="AT65">
        <v>3.5703285189240273</v>
      </c>
      <c r="AU65">
        <v>3.646278121678864</v>
      </c>
      <c r="AV65">
        <v>3.7212141771617451</v>
      </c>
      <c r="AW65">
        <v>3.795147106983372</v>
      </c>
      <c r="AX65">
        <v>3.8681610248750924</v>
      </c>
      <c r="AY65">
        <v>3.9403381429435034</v>
      </c>
      <c r="AZ65">
        <v>4.0116850450785915</v>
      </c>
      <c r="BA65">
        <v>4.0822083055723501</v>
      </c>
      <c r="BB65">
        <v>4.1519144885630901</v>
      </c>
      <c r="BD65">
        <f t="shared" si="1"/>
        <v>1168.2490855883666</v>
      </c>
      <c r="BE65">
        <f t="shared" si="2"/>
        <v>1332.6669689459086</v>
      </c>
      <c r="BF65">
        <f t="shared" si="3"/>
        <v>1460.0315281296291</v>
      </c>
      <c r="BG65">
        <f t="shared" si="4"/>
        <v>1585.0721597403003</v>
      </c>
      <c r="BH65">
        <f t="shared" si="5"/>
        <v>1707.5562671757291</v>
      </c>
      <c r="BI65">
        <f t="shared" si="6"/>
        <v>1824.0243502277276</v>
      </c>
      <c r="BJ65">
        <f t="shared" si="7"/>
        <v>1935.3747111302296</v>
      </c>
      <c r="BK65">
        <f t="shared" si="8"/>
        <v>2042.2320921987293</v>
      </c>
      <c r="BL65">
        <f t="shared" si="9"/>
        <v>2144.5804879662483</v>
      </c>
      <c r="BM65">
        <f t="shared" si="10"/>
        <v>2242.970440593474</v>
      </c>
    </row>
    <row r="66" spans="1:65" x14ac:dyDescent="0.25">
      <c r="A66">
        <v>48</v>
      </c>
      <c r="B66" t="s">
        <v>353</v>
      </c>
      <c r="C66" t="s">
        <v>368</v>
      </c>
      <c r="E66" t="s">
        <v>161</v>
      </c>
      <c r="F66" t="s">
        <v>70</v>
      </c>
      <c r="G66" t="s">
        <v>357</v>
      </c>
      <c r="H66" t="s">
        <v>358</v>
      </c>
      <c r="I66" t="s">
        <v>349</v>
      </c>
      <c r="J66" t="s">
        <v>359</v>
      </c>
      <c r="K66" t="s">
        <v>360</v>
      </c>
      <c r="L66" t="s">
        <v>361</v>
      </c>
      <c r="M66" t="s">
        <v>369</v>
      </c>
      <c r="N66" t="s">
        <v>369</v>
      </c>
      <c r="O66" t="s">
        <v>363</v>
      </c>
      <c r="P66">
        <v>0</v>
      </c>
      <c r="Q66" t="s">
        <v>370</v>
      </c>
      <c r="R66">
        <v>1.3654985245832145</v>
      </c>
      <c r="S66">
        <v>1.5685789682584625</v>
      </c>
      <c r="T66">
        <v>1.8186586039664141</v>
      </c>
      <c r="U66">
        <v>2.1206211015301886</v>
      </c>
      <c r="V66">
        <v>2.4663089163625846</v>
      </c>
      <c r="W66">
        <v>2.7799908546073921</v>
      </c>
      <c r="X66">
        <v>3.026022534402625</v>
      </c>
      <c r="Y66">
        <v>3.2651114294750534</v>
      </c>
      <c r="Z66">
        <v>3.4982363858154328</v>
      </c>
      <c r="AA66">
        <v>3.7178520643205313</v>
      </c>
      <c r="AB66">
        <v>3.9262663893174148</v>
      </c>
      <c r="AC66">
        <v>4.1248598324218539</v>
      </c>
      <c r="AD66">
        <v>4.3135997818336511</v>
      </c>
      <c r="AE66">
        <v>4.4937024577725353</v>
      </c>
      <c r="AF66">
        <v>4.666804572070582</v>
      </c>
      <c r="AG66">
        <v>4.8380442568876845</v>
      </c>
      <c r="AH66">
        <v>5.0124563257826313</v>
      </c>
      <c r="AI66">
        <v>5.1873797506464303</v>
      </c>
      <c r="AJ66">
        <v>5.3580685817131517</v>
      </c>
      <c r="AK66">
        <v>5.5235850658419379</v>
      </c>
      <c r="AL66">
        <v>5.6833843436262725</v>
      </c>
      <c r="AM66">
        <v>5.8363293308228998</v>
      </c>
      <c r="AN66">
        <v>5.9848919843194874</v>
      </c>
      <c r="AO66">
        <v>6.1290151822766976</v>
      </c>
      <c r="AP66">
        <v>6.2676819084514372</v>
      </c>
      <c r="AQ66">
        <v>6.4036828262146015</v>
      </c>
      <c r="AR66">
        <v>6.5362520015021905</v>
      </c>
      <c r="AS66">
        <v>6.6646253723176274</v>
      </c>
      <c r="AT66">
        <v>6.7906298475455751</v>
      </c>
      <c r="AU66">
        <v>6.9141807441592755</v>
      </c>
      <c r="AV66">
        <v>7.0351976490783308</v>
      </c>
      <c r="AW66">
        <v>7.1537287698516501</v>
      </c>
      <c r="AX66">
        <v>7.2699384330803252</v>
      </c>
      <c r="AY66">
        <v>7.3839855522404259</v>
      </c>
      <c r="AZ66">
        <v>7.4959068097545423</v>
      </c>
      <c r="BA66">
        <v>7.6057383363796136</v>
      </c>
      <c r="BB66">
        <v>7.7135157182682192</v>
      </c>
      <c r="BD66">
        <f t="shared" si="1"/>
        <v>2466.3089163625846</v>
      </c>
      <c r="BE66">
        <f t="shared" si="2"/>
        <v>2779.9908546073921</v>
      </c>
      <c r="BF66">
        <f t="shared" si="3"/>
        <v>3026.0225344026248</v>
      </c>
      <c r="BG66">
        <f t="shared" si="4"/>
        <v>3265.1114294750532</v>
      </c>
      <c r="BH66">
        <f t="shared" si="5"/>
        <v>3498.2363858154326</v>
      </c>
      <c r="BI66">
        <f t="shared" si="6"/>
        <v>3717.8520643205311</v>
      </c>
      <c r="BJ66">
        <f t="shared" si="7"/>
        <v>3926.2663893174149</v>
      </c>
      <c r="BK66">
        <f t="shared" si="8"/>
        <v>4124.8598324218538</v>
      </c>
      <c r="BL66">
        <f t="shared" si="9"/>
        <v>4313.5997818336509</v>
      </c>
      <c r="BM66">
        <f t="shared" si="10"/>
        <v>4493.7024577725351</v>
      </c>
    </row>
    <row r="67" spans="1:65" x14ac:dyDescent="0.25">
      <c r="A67">
        <v>48</v>
      </c>
      <c r="B67" t="s">
        <v>353</v>
      </c>
      <c r="C67" t="s">
        <v>368</v>
      </c>
      <c r="E67" t="s">
        <v>162</v>
      </c>
      <c r="F67" t="s">
        <v>372</v>
      </c>
      <c r="G67" t="s">
        <v>357</v>
      </c>
      <c r="H67" t="s">
        <v>358</v>
      </c>
      <c r="I67" t="s">
        <v>349</v>
      </c>
      <c r="J67" t="s">
        <v>359</v>
      </c>
      <c r="K67" t="s">
        <v>360</v>
      </c>
      <c r="L67" t="s">
        <v>361</v>
      </c>
      <c r="M67" t="s">
        <v>369</v>
      </c>
      <c r="N67" t="s">
        <v>369</v>
      </c>
      <c r="O67" t="s">
        <v>363</v>
      </c>
      <c r="P67">
        <v>0</v>
      </c>
      <c r="Q67" t="s">
        <v>370</v>
      </c>
      <c r="R67">
        <v>0.65882717451763906</v>
      </c>
      <c r="S67">
        <v>0.75888714732060703</v>
      </c>
      <c r="T67">
        <v>0.90745552513363859</v>
      </c>
      <c r="U67">
        <v>1.0782626243263664</v>
      </c>
      <c r="V67">
        <v>1.2596357671773721</v>
      </c>
      <c r="W67">
        <v>1.4235800406539512</v>
      </c>
      <c r="X67">
        <v>1.5628685949812353</v>
      </c>
      <c r="Y67">
        <v>1.6990662989893384</v>
      </c>
      <c r="Z67">
        <v>1.8323232475022895</v>
      </c>
      <c r="AA67">
        <v>1.9587338137073638</v>
      </c>
      <c r="AB67">
        <v>2.0793951331489615</v>
      </c>
      <c r="AC67">
        <v>2.1950441369199614</v>
      </c>
      <c r="AD67">
        <v>2.3056047948501424</v>
      </c>
      <c r="AE67">
        <v>2.4117264153746953</v>
      </c>
      <c r="AF67">
        <v>2.5143246794374101</v>
      </c>
      <c r="AG67">
        <v>2.6164221084425843</v>
      </c>
      <c r="AH67">
        <v>2.7210197954816748</v>
      </c>
      <c r="AI67">
        <v>2.8265333333450031</v>
      </c>
      <c r="AJ67">
        <v>2.9300898138178741</v>
      </c>
      <c r="AK67">
        <v>3.0310948685775343</v>
      </c>
      <c r="AL67">
        <v>3.1291739911131695</v>
      </c>
      <c r="AM67">
        <v>3.2235906565290136</v>
      </c>
      <c r="AN67">
        <v>3.3158364230877377</v>
      </c>
      <c r="AO67">
        <v>3.4058392068702337</v>
      </c>
      <c r="AP67">
        <v>3.4929356384465535</v>
      </c>
      <c r="AQ67">
        <v>3.578852736197311</v>
      </c>
      <c r="AR67">
        <v>3.6630784742991347</v>
      </c>
      <c r="AS67">
        <v>3.74510942779761</v>
      </c>
      <c r="AT67">
        <v>3.8260875929483524</v>
      </c>
      <c r="AU67">
        <v>3.9059423769742483</v>
      </c>
      <c r="AV67">
        <v>3.9846053909475088</v>
      </c>
      <c r="AW67">
        <v>4.0620910950211986</v>
      </c>
      <c r="AX67">
        <v>4.1384909382771715</v>
      </c>
      <c r="AY67">
        <v>4.2138940793274271</v>
      </c>
      <c r="AZ67">
        <v>4.2883103132220821</v>
      </c>
      <c r="BA67">
        <v>4.3617493870408728</v>
      </c>
      <c r="BB67">
        <v>4.4342209994864241</v>
      </c>
      <c r="BD67">
        <f t="shared" si="1"/>
        <v>1259.6357671773721</v>
      </c>
      <c r="BE67">
        <f t="shared" si="2"/>
        <v>1423.5800406539511</v>
      </c>
      <c r="BF67">
        <f t="shared" si="3"/>
        <v>1562.8685949812352</v>
      </c>
      <c r="BG67">
        <f t="shared" si="4"/>
        <v>1699.0662989893383</v>
      </c>
      <c r="BH67">
        <f t="shared" si="5"/>
        <v>1832.3232475022894</v>
      </c>
      <c r="BI67">
        <f t="shared" si="6"/>
        <v>1958.7338137073639</v>
      </c>
      <c r="BJ67">
        <f t="shared" si="7"/>
        <v>2079.3951331489616</v>
      </c>
      <c r="BK67">
        <f t="shared" si="8"/>
        <v>2195.0441369199611</v>
      </c>
      <c r="BL67">
        <f t="shared" si="9"/>
        <v>2305.6047948501423</v>
      </c>
      <c r="BM67">
        <f t="shared" si="10"/>
        <v>2411.7264153746955</v>
      </c>
    </row>
    <row r="68" spans="1:65" x14ac:dyDescent="0.25">
      <c r="A68">
        <v>48</v>
      </c>
      <c r="B68" t="s">
        <v>353</v>
      </c>
      <c r="C68" t="s">
        <v>368</v>
      </c>
      <c r="E68" t="s">
        <v>373</v>
      </c>
      <c r="F68" t="s">
        <v>55</v>
      </c>
      <c r="G68" t="s">
        <v>357</v>
      </c>
      <c r="H68" t="s">
        <v>358</v>
      </c>
      <c r="I68" t="s">
        <v>349</v>
      </c>
      <c r="J68" t="s">
        <v>359</v>
      </c>
      <c r="K68" t="s">
        <v>360</v>
      </c>
      <c r="L68" t="s">
        <v>361</v>
      </c>
      <c r="M68" t="s">
        <v>369</v>
      </c>
      <c r="N68" t="s">
        <v>369</v>
      </c>
      <c r="O68" t="s">
        <v>363</v>
      </c>
      <c r="P68">
        <v>0</v>
      </c>
      <c r="Q68" t="s">
        <v>374</v>
      </c>
      <c r="R68">
        <v>1.3722097261604598E-2</v>
      </c>
      <c r="S68">
        <v>1.5616853486799732E-2</v>
      </c>
      <c r="T68">
        <v>1.7888295988420511E-2</v>
      </c>
      <c r="U68">
        <v>2.0565468768806074E-2</v>
      </c>
      <c r="V68">
        <v>2.9854907682215701E-3</v>
      </c>
      <c r="W68">
        <v>5.7559128317898195E-3</v>
      </c>
      <c r="X68">
        <v>7.9256632179158029E-3</v>
      </c>
      <c r="Y68">
        <v>1.0040211809999255E-2</v>
      </c>
      <c r="Z68">
        <v>1.2104463375596997E-2</v>
      </c>
      <c r="AA68">
        <v>1.4056337948138587E-2</v>
      </c>
      <c r="AB68">
        <v>1.5912475694401424E-2</v>
      </c>
      <c r="AC68">
        <v>1.768554702264408E-2</v>
      </c>
      <c r="AD68">
        <v>1.9374966155523889E-2</v>
      </c>
      <c r="AE68">
        <v>2.0990973789420383E-2</v>
      </c>
      <c r="AF68">
        <v>2.2548072087615587E-2</v>
      </c>
      <c r="AG68">
        <v>2.4092299105995359E-2</v>
      </c>
      <c r="AH68">
        <v>2.5669049962728212E-2</v>
      </c>
      <c r="AI68">
        <v>2.7254353201714942E-2</v>
      </c>
      <c r="AJ68">
        <v>2.8805124771128236E-2</v>
      </c>
      <c r="AK68">
        <v>3.0312683118533208E-2</v>
      </c>
      <c r="AL68">
        <v>3.1771793075213328E-2</v>
      </c>
      <c r="AM68">
        <v>3.3171823322378571E-2</v>
      </c>
      <c r="AN68">
        <v>3.4535183212774337E-2</v>
      </c>
      <c r="AO68">
        <v>3.5861113196276884E-2</v>
      </c>
      <c r="AP68">
        <v>3.7140075584399398E-2</v>
      </c>
      <c r="AQ68">
        <v>3.8397644267190001E-2</v>
      </c>
      <c r="AR68">
        <v>3.9626556383469611E-2</v>
      </c>
      <c r="AS68">
        <v>4.0819614357438957E-2</v>
      </c>
      <c r="AT68">
        <v>4.1993634292202833E-2</v>
      </c>
      <c r="AU68">
        <v>4.3147724293539066E-2</v>
      </c>
      <c r="AV68">
        <v>4.428102882380934E-2</v>
      </c>
      <c r="AW68">
        <v>4.5393892015716225E-2</v>
      </c>
      <c r="AX68">
        <v>4.6487755256513358E-2</v>
      </c>
      <c r="AY68">
        <v>4.7564017237598219E-2</v>
      </c>
      <c r="AZ68">
        <v>4.8622932597308044E-2</v>
      </c>
      <c r="BA68">
        <v>4.9664752861905082E-2</v>
      </c>
      <c r="BB68">
        <v>5.0689726475386179E-2</v>
      </c>
      <c r="BD68">
        <f t="shared" ref="BD68:BD131" si="11">V68*1000</f>
        <v>2.9854907682215699</v>
      </c>
      <c r="BE68">
        <f t="shared" ref="BE68:BE131" si="12">W68*1000</f>
        <v>5.7559128317898196</v>
      </c>
      <c r="BF68">
        <f t="shared" ref="BF68:BF131" si="13">X68*1000</f>
        <v>7.9256632179158029</v>
      </c>
      <c r="BG68">
        <f t="shared" ref="BG68:BG131" si="14">Y68*1000</f>
        <v>10.040211809999256</v>
      </c>
      <c r="BH68">
        <f t="shared" ref="BH68:BH131" si="15">Z68*1000</f>
        <v>12.104463375596998</v>
      </c>
      <c r="BI68">
        <f t="shared" ref="BI68:BI131" si="16">AA68*1000</f>
        <v>14.056337948138587</v>
      </c>
      <c r="BJ68">
        <f t="shared" ref="BJ68:BJ131" si="17">AB68*1000</f>
        <v>15.912475694401424</v>
      </c>
      <c r="BK68">
        <f t="shared" ref="BK68:BK131" si="18">AC68*1000</f>
        <v>17.68554702264408</v>
      </c>
      <c r="BL68">
        <f t="shared" ref="BL68:BL131" si="19">AD68*1000</f>
        <v>19.374966155523889</v>
      </c>
      <c r="BM68">
        <f t="shared" ref="BM68:BM131" si="20">AE68*1000</f>
        <v>20.990973789420384</v>
      </c>
    </row>
    <row r="69" spans="1:65" x14ac:dyDescent="0.25">
      <c r="A69">
        <v>48</v>
      </c>
      <c r="B69" t="s">
        <v>353</v>
      </c>
      <c r="C69" t="s">
        <v>368</v>
      </c>
      <c r="E69" t="s">
        <v>164</v>
      </c>
      <c r="F69" t="s">
        <v>333</v>
      </c>
      <c r="G69" t="s">
        <v>357</v>
      </c>
      <c r="H69" t="s">
        <v>358</v>
      </c>
      <c r="I69" t="s">
        <v>349</v>
      </c>
      <c r="J69" t="s">
        <v>359</v>
      </c>
      <c r="K69" t="s">
        <v>360</v>
      </c>
      <c r="L69" t="s">
        <v>361</v>
      </c>
      <c r="M69" t="s">
        <v>369</v>
      </c>
      <c r="N69" t="s">
        <v>371</v>
      </c>
      <c r="O69" t="s">
        <v>363</v>
      </c>
      <c r="P69">
        <v>0</v>
      </c>
      <c r="Q69" t="s">
        <v>370</v>
      </c>
      <c r="R69">
        <v>0.60518335542701807</v>
      </c>
      <c r="S69">
        <v>0.69966895737898305</v>
      </c>
      <c r="T69">
        <v>0.80933678946746135</v>
      </c>
      <c r="U69">
        <v>0.93342472089866968</v>
      </c>
      <c r="V69">
        <v>0.14457016594146577</v>
      </c>
      <c r="W69">
        <v>0.28272732471559348</v>
      </c>
      <c r="X69">
        <v>0.39082517325467658</v>
      </c>
      <c r="Y69">
        <v>0.49585335936515729</v>
      </c>
      <c r="Z69">
        <v>0.5982516501565982</v>
      </c>
      <c r="AA69">
        <v>0.69469540256572948</v>
      </c>
      <c r="AB69">
        <v>0.78620389966447379</v>
      </c>
      <c r="AC69">
        <v>0.87338454461324733</v>
      </c>
      <c r="AD69">
        <v>0.95622443753701658</v>
      </c>
      <c r="AE69">
        <v>1.0352588591962943</v>
      </c>
      <c r="AF69">
        <v>1.1112071665048782</v>
      </c>
      <c r="AG69">
        <v>1.1863242682874557</v>
      </c>
      <c r="AH69">
        <v>1.2628187848774552</v>
      </c>
      <c r="AI69">
        <v>1.3395233679930429</v>
      </c>
      <c r="AJ69">
        <v>1.4143571454797752</v>
      </c>
      <c r="AK69">
        <v>1.4869095829543499</v>
      </c>
      <c r="AL69">
        <v>1.5569428318482839</v>
      </c>
      <c r="AM69">
        <v>1.6239594613281598</v>
      </c>
      <c r="AN69">
        <v>1.6890434276181945</v>
      </c>
      <c r="AO69">
        <v>1.7521705635061844</v>
      </c>
      <c r="AP69">
        <v>1.8128960699579744</v>
      </c>
      <c r="AQ69">
        <v>1.8724426506773111</v>
      </c>
      <c r="AR69">
        <v>1.9304756086840893</v>
      </c>
      <c r="AS69">
        <v>1.9866608940282351</v>
      </c>
      <c r="AT69">
        <v>2.0417986862079678</v>
      </c>
      <c r="AU69">
        <v>2.0958523091964403</v>
      </c>
      <c r="AV69">
        <v>2.1487869677447899</v>
      </c>
      <c r="AW69">
        <v>2.2006241445605754</v>
      </c>
      <c r="AX69">
        <v>2.2514360794041521</v>
      </c>
      <c r="AY69">
        <v>2.301292615586235</v>
      </c>
      <c r="AZ69">
        <v>2.3502101284228458</v>
      </c>
      <c r="BA69">
        <v>2.3982047445340244</v>
      </c>
      <c r="BB69">
        <v>2.4452923450529385</v>
      </c>
      <c r="BD69">
        <f t="shared" si="11"/>
        <v>144.57016594146577</v>
      </c>
      <c r="BE69">
        <f t="shared" si="12"/>
        <v>282.72732471559345</v>
      </c>
      <c r="BF69">
        <f t="shared" si="13"/>
        <v>390.8251732546766</v>
      </c>
      <c r="BG69">
        <f t="shared" si="14"/>
        <v>495.8533593651573</v>
      </c>
      <c r="BH69">
        <f t="shared" si="15"/>
        <v>598.2516501565982</v>
      </c>
      <c r="BI69">
        <f t="shared" si="16"/>
        <v>694.69540256572952</v>
      </c>
      <c r="BJ69">
        <f t="shared" si="17"/>
        <v>786.20389966447374</v>
      </c>
      <c r="BK69">
        <f t="shared" si="18"/>
        <v>873.38454461324727</v>
      </c>
      <c r="BL69">
        <f t="shared" si="19"/>
        <v>956.22443753701657</v>
      </c>
      <c r="BM69">
        <f t="shared" si="20"/>
        <v>1035.2588591962945</v>
      </c>
    </row>
    <row r="70" spans="1:65" x14ac:dyDescent="0.25">
      <c r="A70">
        <v>48</v>
      </c>
      <c r="B70" t="s">
        <v>353</v>
      </c>
      <c r="C70" t="s">
        <v>354</v>
      </c>
      <c r="E70" t="s">
        <v>163</v>
      </c>
      <c r="F70" t="s">
        <v>84</v>
      </c>
      <c r="G70" t="s">
        <v>357</v>
      </c>
      <c r="H70" t="s">
        <v>358</v>
      </c>
      <c r="I70" t="s">
        <v>349</v>
      </c>
      <c r="J70" t="s">
        <v>359</v>
      </c>
      <c r="K70" t="s">
        <v>360</v>
      </c>
      <c r="L70" t="s">
        <v>361</v>
      </c>
      <c r="M70" t="s">
        <v>369</v>
      </c>
      <c r="N70" t="s">
        <v>369</v>
      </c>
      <c r="O70" t="s">
        <v>363</v>
      </c>
      <c r="P70">
        <v>0</v>
      </c>
      <c r="Q70" t="s">
        <v>370</v>
      </c>
      <c r="R70">
        <v>6.3728530886192042E-2</v>
      </c>
      <c r="S70">
        <v>7.0961477882149737E-2</v>
      </c>
      <c r="T70">
        <v>7.9860484404356433E-2</v>
      </c>
      <c r="U70">
        <v>9.7554862917622318E-2</v>
      </c>
      <c r="V70">
        <v>2.2984369177790842E-2</v>
      </c>
      <c r="W70">
        <v>3.7441944717955131E-2</v>
      </c>
      <c r="X70">
        <v>4.5481227067142818E-2</v>
      </c>
      <c r="Y70">
        <v>5.3310908272812582E-2</v>
      </c>
      <c r="Z70">
        <v>6.0935523309417886E-2</v>
      </c>
      <c r="AA70">
        <v>6.813372236707714E-2</v>
      </c>
      <c r="AB70">
        <v>7.4966573818362428E-2</v>
      </c>
      <c r="AC70">
        <v>8.1479077500418426E-2</v>
      </c>
      <c r="AD70">
        <v>8.7672605331890766E-2</v>
      </c>
      <c r="AE70">
        <v>9.3584975904094467E-2</v>
      </c>
      <c r="AF70">
        <v>9.9270216354883326E-2</v>
      </c>
      <c r="AG70">
        <v>0.10489701526895299</v>
      </c>
      <c r="AH70">
        <v>0.11063070116934832</v>
      </c>
      <c r="AI70">
        <v>0.11638383121091141</v>
      </c>
      <c r="AJ70">
        <v>0.12200024229699268</v>
      </c>
      <c r="AK70">
        <v>0.12744908594517929</v>
      </c>
      <c r="AL70">
        <v>0.1327124295920864</v>
      </c>
      <c r="AM70">
        <v>0.13775264035313783</v>
      </c>
      <c r="AN70">
        <v>0.14265084236927639</v>
      </c>
      <c r="AO70">
        <v>0.14740498895025489</v>
      </c>
      <c r="AP70">
        <v>0.15198140547525496</v>
      </c>
      <c r="AQ70">
        <v>0.15647207628567472</v>
      </c>
      <c r="AR70">
        <v>0.16085158268188232</v>
      </c>
      <c r="AS70">
        <v>0.16509460064684212</v>
      </c>
      <c r="AT70">
        <v>0.16926139654093242</v>
      </c>
      <c r="AU70">
        <v>0.17334909400150617</v>
      </c>
      <c r="AV70">
        <v>0.17735495487860187</v>
      </c>
      <c r="AW70">
        <v>0.1812804946539569</v>
      </c>
      <c r="AX70">
        <v>0.18513107885367502</v>
      </c>
      <c r="AY70">
        <v>0.1889118989110421</v>
      </c>
      <c r="AZ70">
        <v>0.19262410024249293</v>
      </c>
      <c r="BA70">
        <v>0.19626881108531452</v>
      </c>
      <c r="BB70">
        <v>0.19984714275442989</v>
      </c>
      <c r="BD70">
        <f t="shared" si="11"/>
        <v>22.984369177790843</v>
      </c>
      <c r="BE70">
        <f t="shared" si="12"/>
        <v>37.441944717955131</v>
      </c>
      <c r="BF70">
        <f t="shared" si="13"/>
        <v>45.481227067142818</v>
      </c>
      <c r="BG70">
        <f t="shared" si="14"/>
        <v>53.310908272812583</v>
      </c>
      <c r="BH70">
        <f t="shared" si="15"/>
        <v>60.935523309417889</v>
      </c>
      <c r="BI70">
        <f t="shared" si="16"/>
        <v>68.133722367077141</v>
      </c>
      <c r="BJ70">
        <f t="shared" si="17"/>
        <v>74.966573818362434</v>
      </c>
      <c r="BK70">
        <f t="shared" si="18"/>
        <v>81.479077500418427</v>
      </c>
      <c r="BL70">
        <f t="shared" si="19"/>
        <v>87.672605331890765</v>
      </c>
      <c r="BM70">
        <f t="shared" si="20"/>
        <v>93.584975904094463</v>
      </c>
    </row>
    <row r="71" spans="1:65" x14ac:dyDescent="0.25">
      <c r="A71">
        <v>48</v>
      </c>
      <c r="B71" t="s">
        <v>353</v>
      </c>
      <c r="C71" t="s">
        <v>354</v>
      </c>
      <c r="E71" t="s">
        <v>375</v>
      </c>
      <c r="F71" t="s">
        <v>376</v>
      </c>
      <c r="G71" t="s">
        <v>357</v>
      </c>
      <c r="H71" t="s">
        <v>358</v>
      </c>
      <c r="I71" t="s">
        <v>349</v>
      </c>
      <c r="J71" t="s">
        <v>359</v>
      </c>
      <c r="K71" t="s">
        <v>360</v>
      </c>
      <c r="L71" t="s">
        <v>361</v>
      </c>
      <c r="M71" t="s">
        <v>369</v>
      </c>
      <c r="N71" t="s">
        <v>369</v>
      </c>
      <c r="O71" t="s">
        <v>363</v>
      </c>
      <c r="P71">
        <v>0</v>
      </c>
      <c r="Q71" t="s">
        <v>370</v>
      </c>
      <c r="R71">
        <v>0.11520386531666443</v>
      </c>
      <c r="S71">
        <v>0.12955105463019242</v>
      </c>
      <c r="T71">
        <v>0.14680783162486882</v>
      </c>
      <c r="U71">
        <v>0.17668943198102571</v>
      </c>
      <c r="V71">
        <v>3.8366896629494524E-2</v>
      </c>
      <c r="W71">
        <v>6.3952279788877298E-2</v>
      </c>
      <c r="X71">
        <v>7.9514068806161631E-2</v>
      </c>
      <c r="Y71">
        <v>9.4653335149301743E-2</v>
      </c>
      <c r="Z71">
        <v>0.10937048411603983</v>
      </c>
      <c r="AA71">
        <v>0.12323944219545208</v>
      </c>
      <c r="AB71">
        <v>0.13638240213841352</v>
      </c>
      <c r="AC71">
        <v>0.14888694073682029</v>
      </c>
      <c r="AD71">
        <v>0.16075871023157856</v>
      </c>
      <c r="AE71">
        <v>0.17207197862469559</v>
      </c>
      <c r="AF71">
        <v>0.18293191490433525</v>
      </c>
      <c r="AG71">
        <v>0.19366164725759716</v>
      </c>
      <c r="AH71">
        <v>0.20457660621602503</v>
      </c>
      <c r="AI71">
        <v>0.21551022735088582</v>
      </c>
      <c r="AJ71">
        <v>0.22616619173419372</v>
      </c>
      <c r="AK71">
        <v>0.2364868448242996</v>
      </c>
      <c r="AL71">
        <v>0.24643953814271852</v>
      </c>
      <c r="AM71">
        <v>0.25595439241287382</v>
      </c>
      <c r="AN71">
        <v>0.26518578543228288</v>
      </c>
      <c r="AO71">
        <v>0.27413105064796967</v>
      </c>
      <c r="AP71">
        <v>0.28272776443935932</v>
      </c>
      <c r="AQ71">
        <v>0.29114957612241232</v>
      </c>
      <c r="AR71">
        <v>0.29934972559910944</v>
      </c>
      <c r="AS71">
        <v>0.30728141526431707</v>
      </c>
      <c r="AT71">
        <v>0.31505811787814719</v>
      </c>
      <c r="AU71">
        <v>0.3226750183078817</v>
      </c>
      <c r="AV71">
        <v>0.33012756684728517</v>
      </c>
      <c r="AW71">
        <v>0.33741914036797738</v>
      </c>
      <c r="AX71">
        <v>0.34456023178999307</v>
      </c>
      <c r="AY71">
        <v>0.35156097154419874</v>
      </c>
      <c r="AZ71">
        <v>0.35842395455464926</v>
      </c>
      <c r="BA71">
        <v>0.36515172987176769</v>
      </c>
      <c r="BB71">
        <v>0.37174680148524342</v>
      </c>
      <c r="BD71">
        <f t="shared" si="11"/>
        <v>38.366896629494526</v>
      </c>
      <c r="BE71">
        <f t="shared" si="12"/>
        <v>63.952279788877298</v>
      </c>
      <c r="BF71">
        <f t="shared" si="13"/>
        <v>79.514068806161632</v>
      </c>
      <c r="BG71">
        <f t="shared" si="14"/>
        <v>94.653335149301739</v>
      </c>
      <c r="BH71">
        <f t="shared" si="15"/>
        <v>109.37048411603983</v>
      </c>
      <c r="BI71">
        <f t="shared" si="16"/>
        <v>123.23944219545207</v>
      </c>
      <c r="BJ71">
        <f t="shared" si="17"/>
        <v>136.38240213841351</v>
      </c>
      <c r="BK71">
        <f t="shared" si="18"/>
        <v>148.88694073682029</v>
      </c>
      <c r="BL71">
        <f t="shared" si="19"/>
        <v>160.75871023157856</v>
      </c>
      <c r="BM71">
        <f t="shared" si="20"/>
        <v>172.07197862469559</v>
      </c>
    </row>
    <row r="72" spans="1:65" x14ac:dyDescent="0.25">
      <c r="A72">
        <v>48</v>
      </c>
      <c r="B72" t="s">
        <v>353</v>
      </c>
      <c r="C72" t="s">
        <v>377</v>
      </c>
      <c r="F72" t="s">
        <v>377</v>
      </c>
      <c r="G72" t="s">
        <v>357</v>
      </c>
      <c r="H72" t="s">
        <v>358</v>
      </c>
      <c r="I72" t="s">
        <v>349</v>
      </c>
      <c r="J72" t="s">
        <v>359</v>
      </c>
      <c r="K72" t="s">
        <v>360</v>
      </c>
      <c r="L72" t="s">
        <v>361</v>
      </c>
      <c r="M72" t="s">
        <v>369</v>
      </c>
      <c r="N72" t="s">
        <v>369</v>
      </c>
      <c r="O72" t="s">
        <v>363</v>
      </c>
      <c r="P72" t="e">
        <v>#N/A</v>
      </c>
      <c r="Q72" t="e">
        <v>#N/A</v>
      </c>
      <c r="R72">
        <v>33.590329002099026</v>
      </c>
      <c r="S72">
        <v>38.97384738768303</v>
      </c>
      <c r="T72">
        <v>45.724969284838352</v>
      </c>
      <c r="U72">
        <v>53.486813044698522</v>
      </c>
      <c r="V72">
        <v>61.964236559651468</v>
      </c>
      <c r="W72">
        <v>69.73674426227133</v>
      </c>
      <c r="X72">
        <v>76.388947398801477</v>
      </c>
      <c r="Y72">
        <v>82.880995933937058</v>
      </c>
      <c r="Z72">
        <v>89.213748623172648</v>
      </c>
      <c r="AA72">
        <v>95.198225167708898</v>
      </c>
      <c r="AB72">
        <v>100.89062311249886</v>
      </c>
      <c r="AC72">
        <v>106.32581631472101</v>
      </c>
      <c r="AD72">
        <v>111.50395454282845</v>
      </c>
      <c r="AE72">
        <v>116.45646759286038</v>
      </c>
      <c r="AF72">
        <v>121.22760602574223</v>
      </c>
      <c r="AG72">
        <v>125.9588542757307</v>
      </c>
      <c r="AH72">
        <v>130.78930224453106</v>
      </c>
      <c r="AI72">
        <v>135.64562604595258</v>
      </c>
      <c r="AJ72">
        <v>140.39598329846947</v>
      </c>
      <c r="AK72">
        <v>145.01388414995091</v>
      </c>
      <c r="AL72">
        <v>149.48341473478513</v>
      </c>
      <c r="AM72">
        <v>153.77210914673293</v>
      </c>
      <c r="AN72">
        <v>157.9487033557993</v>
      </c>
      <c r="AO72">
        <v>162.01095300995541</v>
      </c>
      <c r="AP72">
        <v>165.9297141886905</v>
      </c>
      <c r="AQ72">
        <v>169.78341910234593</v>
      </c>
      <c r="AR72">
        <v>173.54987333580038</v>
      </c>
      <c r="AS72">
        <v>177.20708478490613</v>
      </c>
      <c r="AT72">
        <v>180.80665429171415</v>
      </c>
      <c r="AU72">
        <v>184.34590767279039</v>
      </c>
      <c r="AV72">
        <v>187.82227677009533</v>
      </c>
      <c r="AW72">
        <v>191.23686736838806</v>
      </c>
      <c r="AX72">
        <v>194.59414972482608</v>
      </c>
      <c r="AY72">
        <v>197.89846163462155</v>
      </c>
      <c r="AZ72">
        <v>201.15062787280056</v>
      </c>
      <c r="BA72">
        <v>204.35146054699652</v>
      </c>
      <c r="BB72">
        <v>207.50175928864905</v>
      </c>
      <c r="BD72">
        <f t="shared" si="11"/>
        <v>61964.236559651465</v>
      </c>
      <c r="BE72">
        <f t="shared" si="12"/>
        <v>69736.744262271328</v>
      </c>
      <c r="BF72">
        <f t="shared" si="13"/>
        <v>76388.94739880148</v>
      </c>
      <c r="BG72">
        <f t="shared" si="14"/>
        <v>82880.995933937054</v>
      </c>
      <c r="BH72">
        <f t="shared" si="15"/>
        <v>89213.748623172651</v>
      </c>
      <c r="BI72">
        <f t="shared" si="16"/>
        <v>95198.225167708893</v>
      </c>
      <c r="BJ72">
        <f t="shared" si="17"/>
        <v>100890.62311249886</v>
      </c>
      <c r="BK72">
        <f t="shared" si="18"/>
        <v>106325.81631472101</v>
      </c>
      <c r="BL72">
        <f t="shared" si="19"/>
        <v>111503.95454282845</v>
      </c>
      <c r="BM72">
        <f t="shared" si="20"/>
        <v>116456.46759286038</v>
      </c>
    </row>
    <row r="73" spans="1:65" x14ac:dyDescent="0.25">
      <c r="A73">
        <v>48</v>
      </c>
      <c r="B73" t="s">
        <v>353</v>
      </c>
      <c r="C73" t="s">
        <v>378</v>
      </c>
      <c r="F73" t="s">
        <v>378</v>
      </c>
      <c r="G73" t="s">
        <v>357</v>
      </c>
      <c r="H73" t="s">
        <v>358</v>
      </c>
      <c r="I73" t="s">
        <v>349</v>
      </c>
      <c r="J73" t="s">
        <v>359</v>
      </c>
      <c r="K73" t="s">
        <v>360</v>
      </c>
      <c r="L73" t="s">
        <v>361</v>
      </c>
      <c r="M73" t="s">
        <v>369</v>
      </c>
      <c r="N73" t="s">
        <v>369</v>
      </c>
      <c r="O73" t="s">
        <v>363</v>
      </c>
      <c r="P73" t="e">
        <v>#N/A</v>
      </c>
      <c r="Q73" t="e">
        <v>#N/A</v>
      </c>
      <c r="R73">
        <v>8.6353767976351872</v>
      </c>
      <c r="S73">
        <v>9.8513080138842728</v>
      </c>
      <c r="T73">
        <v>11.567741825844442</v>
      </c>
      <c r="U73">
        <v>13.679540127940594</v>
      </c>
      <c r="V73">
        <v>14.854348207501033</v>
      </c>
      <c r="W73">
        <v>17.045941025612034</v>
      </c>
      <c r="X73">
        <v>18.783229203529427</v>
      </c>
      <c r="Y73">
        <v>20.479471919815076</v>
      </c>
      <c r="Z73">
        <v>22.137827115442242</v>
      </c>
      <c r="AA73">
        <v>23.708219026212198</v>
      </c>
      <c r="AB73">
        <v>25.204775715058837</v>
      </c>
      <c r="AC73">
        <v>26.636621999624467</v>
      </c>
      <c r="AD73">
        <v>28.003395691662536</v>
      </c>
      <c r="AE73">
        <v>29.313178805752809</v>
      </c>
      <c r="AF73">
        <v>30.577445857423136</v>
      </c>
      <c r="AG73">
        <v>31.833580749926778</v>
      </c>
      <c r="AH73">
        <v>33.118500345888471</v>
      </c>
      <c r="AI73">
        <v>34.412727969624811</v>
      </c>
      <c r="AJ73">
        <v>35.681075389561244</v>
      </c>
      <c r="AK73">
        <v>36.916357027871257</v>
      </c>
      <c r="AL73">
        <v>38.114139601764208</v>
      </c>
      <c r="AM73">
        <v>39.265561078366808</v>
      </c>
      <c r="AN73">
        <v>40.388930393202557</v>
      </c>
      <c r="AO73">
        <v>41.48349287770629</v>
      </c>
      <c r="AP73">
        <v>42.541277854182695</v>
      </c>
      <c r="AQ73">
        <v>43.58334864550207</v>
      </c>
      <c r="AR73">
        <v>44.603588495187978</v>
      </c>
      <c r="AS73">
        <v>45.595963552420343</v>
      </c>
      <c r="AT73">
        <v>46.574372482142202</v>
      </c>
      <c r="AU73">
        <v>47.538019781944406</v>
      </c>
      <c r="AV73">
        <v>48.486137371896135</v>
      </c>
      <c r="AW73">
        <v>49.41895703918177</v>
      </c>
      <c r="AX73">
        <v>50.337634057680546</v>
      </c>
      <c r="AY73">
        <v>51.243292415930235</v>
      </c>
      <c r="AZ73">
        <v>52.136098771731618</v>
      </c>
      <c r="BA73">
        <v>53.016217883154532</v>
      </c>
      <c r="BB73">
        <v>53.883812628243703</v>
      </c>
      <c r="BD73">
        <f t="shared" si="11"/>
        <v>14854.348207501032</v>
      </c>
      <c r="BE73">
        <f t="shared" si="12"/>
        <v>17045.941025612035</v>
      </c>
      <c r="BF73">
        <f t="shared" si="13"/>
        <v>18783.229203529427</v>
      </c>
      <c r="BG73">
        <f t="shared" si="14"/>
        <v>20479.471919815074</v>
      </c>
      <c r="BH73">
        <f t="shared" si="15"/>
        <v>22137.827115442244</v>
      </c>
      <c r="BI73">
        <f t="shared" si="16"/>
        <v>23708.219026212199</v>
      </c>
      <c r="BJ73">
        <f t="shared" si="17"/>
        <v>25204.775715058837</v>
      </c>
      <c r="BK73">
        <f t="shared" si="18"/>
        <v>26636.621999624465</v>
      </c>
      <c r="BL73">
        <f t="shared" si="19"/>
        <v>28003.395691662536</v>
      </c>
      <c r="BM73">
        <f t="shared" si="20"/>
        <v>29313.17880575281</v>
      </c>
    </row>
    <row r="74" spans="1:65" x14ac:dyDescent="0.25">
      <c r="A74">
        <v>48</v>
      </c>
      <c r="B74" t="s">
        <v>353</v>
      </c>
      <c r="C74" t="s">
        <v>25</v>
      </c>
      <c r="E74" t="s">
        <v>486</v>
      </c>
      <c r="F74" t="s">
        <v>487</v>
      </c>
      <c r="G74" t="s">
        <v>357</v>
      </c>
      <c r="H74" t="s">
        <v>358</v>
      </c>
      <c r="I74" t="s">
        <v>349</v>
      </c>
      <c r="J74" t="s">
        <v>359</v>
      </c>
      <c r="K74" t="s">
        <v>360</v>
      </c>
      <c r="L74" t="s">
        <v>361</v>
      </c>
      <c r="M74" t="s">
        <v>362</v>
      </c>
      <c r="N74" t="s">
        <v>392</v>
      </c>
      <c r="O74" t="s">
        <v>363</v>
      </c>
      <c r="P74">
        <v>0</v>
      </c>
      <c r="Q74" t="s">
        <v>374</v>
      </c>
      <c r="R74">
        <v>7.8265611533226101E-2</v>
      </c>
      <c r="S74">
        <v>8.9154066529582618E-2</v>
      </c>
      <c r="T74">
        <v>0.10374707793903991</v>
      </c>
      <c r="U74">
        <v>0.12051363601515469</v>
      </c>
      <c r="V74">
        <v>0.13662151570725206</v>
      </c>
      <c r="W74">
        <v>0.15214453086346585</v>
      </c>
      <c r="X74">
        <v>0.16731312983367946</v>
      </c>
      <c r="Y74">
        <v>0.18197914719663064</v>
      </c>
      <c r="Z74">
        <v>0.19635507179116685</v>
      </c>
      <c r="AA74">
        <v>0.20992604270640872</v>
      </c>
      <c r="AB74">
        <v>0.22283638794767757</v>
      </c>
      <c r="AC74">
        <v>0.23517332061904875</v>
      </c>
      <c r="AD74">
        <v>0.24692515832421402</v>
      </c>
      <c r="AE74">
        <v>0.25816910152977834</v>
      </c>
      <c r="AF74">
        <v>0.26900322725309928</v>
      </c>
      <c r="AG74">
        <v>0.27974804586334096</v>
      </c>
      <c r="AH74">
        <v>0.29071972457167644</v>
      </c>
      <c r="AI74">
        <v>0.30175096022778708</v>
      </c>
      <c r="AJ74">
        <v>0.3125420086732828</v>
      </c>
      <c r="AK74">
        <v>0.32303228605576523</v>
      </c>
      <c r="AL74">
        <v>0.33318519709288369</v>
      </c>
      <c r="AM74">
        <v>0.34292668805941173</v>
      </c>
      <c r="AN74">
        <v>0.35241260351713394</v>
      </c>
      <c r="AO74">
        <v>0.36163757721858392</v>
      </c>
      <c r="AP74">
        <v>0.37053517021546811</v>
      </c>
      <c r="AQ74">
        <v>0.37928321556917477</v>
      </c>
      <c r="AR74">
        <v>0.38783112425725841</v>
      </c>
      <c r="AS74">
        <v>0.39612875462704289</v>
      </c>
      <c r="AT74">
        <v>0.40429300270387752</v>
      </c>
      <c r="AU74">
        <v>0.41231759493390896</v>
      </c>
      <c r="AV74">
        <v>0.42019651619760073</v>
      </c>
      <c r="AW74">
        <v>0.42793209828361622</v>
      </c>
      <c r="AX74">
        <v>0.43553430160499046</v>
      </c>
      <c r="AY74">
        <v>0.44301279041862357</v>
      </c>
      <c r="AZ74">
        <v>0.45036927898476237</v>
      </c>
      <c r="BA74">
        <v>0.45760546288005005</v>
      </c>
      <c r="BB74">
        <v>0.4647230191361485</v>
      </c>
      <c r="BD74">
        <f t="shared" si="11"/>
        <v>136.62151570725206</v>
      </c>
      <c r="BE74">
        <f t="shared" si="12"/>
        <v>152.14453086346586</v>
      </c>
      <c r="BF74">
        <f t="shared" si="13"/>
        <v>167.31312983367945</v>
      </c>
      <c r="BG74">
        <f t="shared" si="14"/>
        <v>181.97914719663063</v>
      </c>
      <c r="BH74">
        <f t="shared" si="15"/>
        <v>196.35507179116684</v>
      </c>
      <c r="BI74">
        <f t="shared" si="16"/>
        <v>209.92604270640871</v>
      </c>
      <c r="BJ74">
        <f t="shared" si="17"/>
        <v>222.83638794767757</v>
      </c>
      <c r="BK74">
        <f t="shared" si="18"/>
        <v>235.17332061904875</v>
      </c>
      <c r="BL74">
        <f t="shared" si="19"/>
        <v>246.92515832421401</v>
      </c>
      <c r="BM74">
        <f t="shared" si="20"/>
        <v>258.16910152977835</v>
      </c>
    </row>
    <row r="75" spans="1:65" x14ac:dyDescent="0.25">
      <c r="A75">
        <v>48</v>
      </c>
      <c r="B75" t="s">
        <v>353</v>
      </c>
      <c r="C75" t="s">
        <v>386</v>
      </c>
      <c r="E75" t="s">
        <v>488</v>
      </c>
      <c r="F75" t="s">
        <v>489</v>
      </c>
      <c r="G75" t="s">
        <v>357</v>
      </c>
      <c r="H75" t="s">
        <v>358</v>
      </c>
      <c r="I75" t="s">
        <v>349</v>
      </c>
      <c r="J75" t="s">
        <v>359</v>
      </c>
      <c r="K75" t="s">
        <v>360</v>
      </c>
      <c r="L75" t="s">
        <v>361</v>
      </c>
      <c r="M75" t="s">
        <v>362</v>
      </c>
      <c r="N75" t="s">
        <v>392</v>
      </c>
      <c r="O75" t="s">
        <v>363</v>
      </c>
      <c r="P75">
        <v>0</v>
      </c>
      <c r="Q75" t="s">
        <v>374</v>
      </c>
      <c r="R75">
        <v>0.89761169175813582</v>
      </c>
      <c r="S75">
        <v>1.0511940264780837</v>
      </c>
      <c r="T75">
        <v>1.2232017049904886</v>
      </c>
      <c r="U75">
        <v>1.4230756174352455</v>
      </c>
      <c r="V75">
        <v>1.6332376442235472</v>
      </c>
      <c r="W75">
        <v>1.8181747931820307</v>
      </c>
      <c r="X75">
        <v>1.993682769036893</v>
      </c>
      <c r="Y75">
        <v>2.1644032428574667</v>
      </c>
      <c r="Z75">
        <v>2.3302652787909324</v>
      </c>
      <c r="AA75">
        <v>2.4862814780973075</v>
      </c>
      <c r="AB75">
        <v>2.6340830291789801</v>
      </c>
      <c r="AC75">
        <v>2.7746516203457441</v>
      </c>
      <c r="AD75">
        <v>2.908021336890168</v>
      </c>
      <c r="AE75">
        <v>3.0350574391695404</v>
      </c>
      <c r="AF75">
        <v>3.1569404312334424</v>
      </c>
      <c r="AG75">
        <v>3.2772981916051518</v>
      </c>
      <c r="AH75">
        <v>3.3996701414074897</v>
      </c>
      <c r="AI75">
        <v>3.5221884023807912</v>
      </c>
      <c r="AJ75">
        <v>3.6415338535588719</v>
      </c>
      <c r="AK75">
        <v>3.7570614328950929</v>
      </c>
      <c r="AL75">
        <v>3.8684069761307778</v>
      </c>
      <c r="AM75">
        <v>3.9747929454588453</v>
      </c>
      <c r="AN75">
        <v>4.077952241648986</v>
      </c>
      <c r="AO75">
        <v>4.1778589973201514</v>
      </c>
      <c r="AP75">
        <v>4.273819079946124</v>
      </c>
      <c r="AQ75">
        <v>4.367773644566336</v>
      </c>
      <c r="AR75">
        <v>4.4592041200163921</v>
      </c>
      <c r="AS75">
        <v>4.5475907320950419</v>
      </c>
      <c r="AT75">
        <v>4.6342007887316834</v>
      </c>
      <c r="AU75">
        <v>4.7189825121914808</v>
      </c>
      <c r="AV75">
        <v>4.8018871491995716</v>
      </c>
      <c r="AW75">
        <v>4.8829542145898746</v>
      </c>
      <c r="AX75">
        <v>4.9623022307963884</v>
      </c>
      <c r="AY75">
        <v>5.0400455635085875</v>
      </c>
      <c r="AZ75">
        <v>5.116214747440095</v>
      </c>
      <c r="BA75">
        <v>5.1908397787027623</v>
      </c>
      <c r="BB75">
        <v>5.2639501234303294</v>
      </c>
      <c r="BD75">
        <f t="shared" si="11"/>
        <v>1633.2376442235472</v>
      </c>
      <c r="BE75">
        <f t="shared" si="12"/>
        <v>1818.1747931820307</v>
      </c>
      <c r="BF75">
        <f t="shared" si="13"/>
        <v>1993.682769036893</v>
      </c>
      <c r="BG75">
        <f t="shared" si="14"/>
        <v>2164.4032428574665</v>
      </c>
      <c r="BH75">
        <f t="shared" si="15"/>
        <v>2330.2652787909324</v>
      </c>
      <c r="BI75">
        <f t="shared" si="16"/>
        <v>2486.2814780973076</v>
      </c>
      <c r="BJ75">
        <f t="shared" si="17"/>
        <v>2634.0830291789803</v>
      </c>
      <c r="BK75">
        <f t="shared" si="18"/>
        <v>2774.651620345744</v>
      </c>
      <c r="BL75">
        <f t="shared" si="19"/>
        <v>2908.0213368901677</v>
      </c>
      <c r="BM75">
        <f t="shared" si="20"/>
        <v>3035.0574391695404</v>
      </c>
    </row>
    <row r="76" spans="1:65" x14ac:dyDescent="0.25">
      <c r="A76">
        <v>48</v>
      </c>
      <c r="B76" t="s">
        <v>353</v>
      </c>
      <c r="C76" t="s">
        <v>386</v>
      </c>
      <c r="E76" t="s">
        <v>490</v>
      </c>
      <c r="F76" t="s">
        <v>491</v>
      </c>
      <c r="G76" t="s">
        <v>357</v>
      </c>
      <c r="H76" t="s">
        <v>358</v>
      </c>
      <c r="I76" t="s">
        <v>349</v>
      </c>
      <c r="J76" t="s">
        <v>359</v>
      </c>
      <c r="K76" t="s">
        <v>360</v>
      </c>
      <c r="L76" t="s">
        <v>361</v>
      </c>
      <c r="M76" t="s">
        <v>362</v>
      </c>
      <c r="N76" t="s">
        <v>392</v>
      </c>
      <c r="O76" t="s">
        <v>363</v>
      </c>
      <c r="P76">
        <v>0</v>
      </c>
      <c r="Q76" t="s">
        <v>374</v>
      </c>
      <c r="R76">
        <v>1.8699012480634098</v>
      </c>
      <c r="S76">
        <v>2.1880329255013566</v>
      </c>
      <c r="T76">
        <v>2.5557851065514394</v>
      </c>
      <c r="U76">
        <v>2.9925642780852222</v>
      </c>
      <c r="V76">
        <v>3.4559106151674568</v>
      </c>
      <c r="W76">
        <v>3.8879385095232402</v>
      </c>
      <c r="X76">
        <v>4.3045319680589307</v>
      </c>
      <c r="Y76">
        <v>4.7095074796442518</v>
      </c>
      <c r="Z76">
        <v>5.10369762774849</v>
      </c>
      <c r="AA76">
        <v>5.4754868739635567</v>
      </c>
      <c r="AB76">
        <v>5.8282129561328277</v>
      </c>
      <c r="AC76">
        <v>6.1644043641442519</v>
      </c>
      <c r="AD76">
        <v>6.4839599345450223</v>
      </c>
      <c r="AE76">
        <v>6.7889139667341611</v>
      </c>
      <c r="AF76">
        <v>7.0820652941091957</v>
      </c>
      <c r="AG76">
        <v>7.3720975942259273</v>
      </c>
      <c r="AH76">
        <v>7.6675431975717849</v>
      </c>
      <c r="AI76">
        <v>7.9638971916214549</v>
      </c>
      <c r="AJ76">
        <v>8.2531169553068899</v>
      </c>
      <c r="AK76">
        <v>8.5336130261906362</v>
      </c>
      <c r="AL76">
        <v>8.8044587174205233</v>
      </c>
      <c r="AM76">
        <v>9.0637244840197937</v>
      </c>
      <c r="AN76">
        <v>9.3155993379474538</v>
      </c>
      <c r="AO76">
        <v>9.559984121629725</v>
      </c>
      <c r="AP76">
        <v>9.7951526428997209</v>
      </c>
      <c r="AQ76">
        <v>10.025836104174594</v>
      </c>
      <c r="AR76">
        <v>10.250733559003912</v>
      </c>
      <c r="AS76">
        <v>10.468547755221882</v>
      </c>
      <c r="AT76">
        <v>10.682376815636188</v>
      </c>
      <c r="AU76">
        <v>10.892076051816435</v>
      </c>
      <c r="AV76">
        <v>11.097507956220744</v>
      </c>
      <c r="AW76">
        <v>11.298753279467162</v>
      </c>
      <c r="AX76">
        <v>11.49608998144884</v>
      </c>
      <c r="AY76">
        <v>11.689786904761123</v>
      </c>
      <c r="AZ76">
        <v>11.879905386118971</v>
      </c>
      <c r="BA76">
        <v>12.066505830713774</v>
      </c>
      <c r="BB76">
        <v>12.249647724823554</v>
      </c>
      <c r="BD76">
        <f t="shared" si="11"/>
        <v>3455.9106151674569</v>
      </c>
      <c r="BE76">
        <f t="shared" si="12"/>
        <v>3887.9385095232401</v>
      </c>
      <c r="BF76">
        <f t="shared" si="13"/>
        <v>4304.5319680589309</v>
      </c>
      <c r="BG76">
        <f t="shared" si="14"/>
        <v>4709.5074796442514</v>
      </c>
      <c r="BH76">
        <f t="shared" si="15"/>
        <v>5103.69762774849</v>
      </c>
      <c r="BI76">
        <f t="shared" si="16"/>
        <v>5475.4868739635567</v>
      </c>
      <c r="BJ76">
        <f t="shared" si="17"/>
        <v>5828.2129561328275</v>
      </c>
      <c r="BK76">
        <f t="shared" si="18"/>
        <v>6164.4043641442522</v>
      </c>
      <c r="BL76">
        <f t="shared" si="19"/>
        <v>6483.9599345450224</v>
      </c>
      <c r="BM76">
        <f t="shared" si="20"/>
        <v>6788.9139667341615</v>
      </c>
    </row>
    <row r="77" spans="1:65" x14ac:dyDescent="0.25">
      <c r="A77">
        <v>48</v>
      </c>
      <c r="B77" t="s">
        <v>353</v>
      </c>
      <c r="C77" t="s">
        <v>410</v>
      </c>
      <c r="E77" t="s">
        <v>492</v>
      </c>
      <c r="F77" t="s">
        <v>493</v>
      </c>
      <c r="G77" t="s">
        <v>357</v>
      </c>
      <c r="H77" t="s">
        <v>358</v>
      </c>
      <c r="I77" t="s">
        <v>349</v>
      </c>
      <c r="J77" t="s">
        <v>359</v>
      </c>
      <c r="K77" t="s">
        <v>360</v>
      </c>
      <c r="L77" t="s">
        <v>361</v>
      </c>
      <c r="M77" t="s">
        <v>362</v>
      </c>
      <c r="N77" t="s">
        <v>392</v>
      </c>
      <c r="O77" t="s">
        <v>363</v>
      </c>
      <c r="P77">
        <v>0</v>
      </c>
      <c r="Q77" t="s">
        <v>374</v>
      </c>
      <c r="R77">
        <v>0.94235455822739056</v>
      </c>
      <c r="S77">
        <v>1.0981935897776516</v>
      </c>
      <c r="T77">
        <v>1.2769695119911129</v>
      </c>
      <c r="U77">
        <v>1.4721593582803767</v>
      </c>
      <c r="V77">
        <v>1.6837161382544514</v>
      </c>
      <c r="W77">
        <v>1.869244127064128</v>
      </c>
      <c r="X77">
        <v>2.019294156111425</v>
      </c>
      <c r="Y77">
        <v>2.1640092021410786</v>
      </c>
      <c r="Z77">
        <v>2.3045676722402555</v>
      </c>
      <c r="AA77">
        <v>2.4362130904975818</v>
      </c>
      <c r="AB77">
        <v>2.5604248374398266</v>
      </c>
      <c r="AC77">
        <v>2.6781535206930136</v>
      </c>
      <c r="AD77">
        <v>2.7893982153106069</v>
      </c>
      <c r="AE77">
        <v>2.8949568633818075</v>
      </c>
      <c r="AF77">
        <v>2.9958445291495868</v>
      </c>
      <c r="AG77">
        <v>3.0950765393317341</v>
      </c>
      <c r="AH77">
        <v>3.1955802985183763</v>
      </c>
      <c r="AI77">
        <v>3.2958165785428699</v>
      </c>
      <c r="AJ77">
        <v>3.393080129079372</v>
      </c>
      <c r="AK77">
        <v>3.4868652639167657</v>
      </c>
      <c r="AL77">
        <v>3.5769058001556981</v>
      </c>
      <c r="AM77">
        <v>3.6626003708800976</v>
      </c>
      <c r="AN77">
        <v>3.7453692758132893</v>
      </c>
      <c r="AO77">
        <v>3.8252171579717418</v>
      </c>
      <c r="AP77">
        <v>3.901609313717834</v>
      </c>
      <c r="AQ77">
        <v>3.97610943149262</v>
      </c>
      <c r="AR77">
        <v>4.0483258276796068</v>
      </c>
      <c r="AS77">
        <v>4.1178612435503803</v>
      </c>
      <c r="AT77">
        <v>4.1857301841625354</v>
      </c>
      <c r="AU77">
        <v>4.2519039768254032</v>
      </c>
      <c r="AV77">
        <v>4.3163564689143366</v>
      </c>
      <c r="AW77">
        <v>4.3791304043633188</v>
      </c>
      <c r="AX77">
        <v>4.4403289327753921</v>
      </c>
      <c r="AY77">
        <v>4.5000511290426664</v>
      </c>
      <c r="AZ77">
        <v>4.5583307103936876</v>
      </c>
      <c r="BA77">
        <v>4.6152006684332081</v>
      </c>
      <c r="BB77">
        <v>4.6706932838276032</v>
      </c>
      <c r="BD77">
        <f t="shared" si="11"/>
        <v>1683.7161382544514</v>
      </c>
      <c r="BE77">
        <f t="shared" si="12"/>
        <v>1869.244127064128</v>
      </c>
      <c r="BF77">
        <f t="shared" si="13"/>
        <v>2019.2941561114251</v>
      </c>
      <c r="BG77">
        <f t="shared" si="14"/>
        <v>2164.0092021410787</v>
      </c>
      <c r="BH77">
        <f t="shared" si="15"/>
        <v>2304.5676722402554</v>
      </c>
      <c r="BI77">
        <f t="shared" si="16"/>
        <v>2436.213090497582</v>
      </c>
      <c r="BJ77">
        <f t="shared" si="17"/>
        <v>2560.4248374398267</v>
      </c>
      <c r="BK77">
        <f t="shared" si="18"/>
        <v>2678.1535206930134</v>
      </c>
      <c r="BL77">
        <f t="shared" si="19"/>
        <v>2789.3982153106072</v>
      </c>
      <c r="BM77">
        <f t="shared" si="20"/>
        <v>2894.9568633818076</v>
      </c>
    </row>
    <row r="78" spans="1:65" x14ac:dyDescent="0.25">
      <c r="A78">
        <v>48</v>
      </c>
      <c r="B78" t="s">
        <v>353</v>
      </c>
      <c r="C78" t="s">
        <v>368</v>
      </c>
      <c r="E78" t="s">
        <v>494</v>
      </c>
      <c r="F78" t="s">
        <v>495</v>
      </c>
      <c r="G78" t="s">
        <v>357</v>
      </c>
      <c r="H78" t="s">
        <v>358</v>
      </c>
      <c r="I78" t="s">
        <v>349</v>
      </c>
      <c r="J78" t="s">
        <v>359</v>
      </c>
      <c r="K78" t="s">
        <v>360</v>
      </c>
      <c r="L78" t="s">
        <v>361</v>
      </c>
      <c r="M78" t="s">
        <v>362</v>
      </c>
      <c r="N78" t="s">
        <v>362</v>
      </c>
      <c r="O78" t="s">
        <v>363</v>
      </c>
      <c r="P78">
        <v>0</v>
      </c>
      <c r="Q78" t="s">
        <v>374</v>
      </c>
      <c r="R78">
        <v>5.9250843862698667E-2</v>
      </c>
      <c r="S78">
        <v>6.8350619124231599E-2</v>
      </c>
      <c r="T78">
        <v>7.9726157593035848E-2</v>
      </c>
      <c r="U78">
        <v>9.2454203797710729E-2</v>
      </c>
      <c r="V78">
        <v>0.10637009057417719</v>
      </c>
      <c r="W78">
        <v>0.11960408390885864</v>
      </c>
      <c r="X78">
        <v>0.13055547844569901</v>
      </c>
      <c r="Y78">
        <v>0.14133328701350351</v>
      </c>
      <c r="Z78">
        <v>0.15194330210791904</v>
      </c>
      <c r="AA78">
        <v>0.16204024663864214</v>
      </c>
      <c r="AB78">
        <v>0.17172194555499429</v>
      </c>
      <c r="AC78">
        <v>0.18103320084646038</v>
      </c>
      <c r="AD78">
        <v>0.18997014207888643</v>
      </c>
      <c r="AE78">
        <v>0.19858159461463654</v>
      </c>
      <c r="AF78">
        <v>0.2069381276429039</v>
      </c>
      <c r="AG78">
        <v>0.21528639195152177</v>
      </c>
      <c r="AH78">
        <v>0.2238716244441547</v>
      </c>
      <c r="AI78">
        <v>0.23256475989359668</v>
      </c>
      <c r="AJ78">
        <v>0.24112905246558808</v>
      </c>
      <c r="AK78">
        <v>0.24951426295228643</v>
      </c>
      <c r="AL78">
        <v>0.25768740879236973</v>
      </c>
      <c r="AM78">
        <v>0.2655853548312791</v>
      </c>
      <c r="AN78">
        <v>0.27333132302202351</v>
      </c>
      <c r="AO78">
        <v>0.28091757869481182</v>
      </c>
      <c r="AP78">
        <v>0.28828696302177337</v>
      </c>
      <c r="AQ78">
        <v>0.29558448904882223</v>
      </c>
      <c r="AR78">
        <v>0.3027654005078062</v>
      </c>
      <c r="AS78">
        <v>0.30978607175329109</v>
      </c>
      <c r="AT78">
        <v>0.31674310699234431</v>
      </c>
      <c r="AU78">
        <v>0.323629821231534</v>
      </c>
      <c r="AV78">
        <v>0.33043967365475874</v>
      </c>
      <c r="AW78">
        <v>0.33717323775235869</v>
      </c>
      <c r="AX78">
        <v>0.34383782598087248</v>
      </c>
      <c r="AY78">
        <v>0.35044061147485556</v>
      </c>
      <c r="AZ78">
        <v>0.35698188988506296</v>
      </c>
      <c r="BA78">
        <v>0.36346195891150579</v>
      </c>
      <c r="BB78">
        <v>0.36988111826432063</v>
      </c>
      <c r="BD78">
        <f t="shared" si="11"/>
        <v>106.3700905741772</v>
      </c>
      <c r="BE78">
        <f t="shared" si="12"/>
        <v>119.60408390885864</v>
      </c>
      <c r="BF78">
        <f t="shared" si="13"/>
        <v>130.55547844569901</v>
      </c>
      <c r="BG78">
        <f t="shared" si="14"/>
        <v>141.33328701350351</v>
      </c>
      <c r="BH78">
        <f t="shared" si="15"/>
        <v>151.94330210791904</v>
      </c>
      <c r="BI78">
        <f t="shared" si="16"/>
        <v>162.04024663864215</v>
      </c>
      <c r="BJ78">
        <f t="shared" si="17"/>
        <v>171.72194555499428</v>
      </c>
      <c r="BK78">
        <f t="shared" si="18"/>
        <v>181.03320084646037</v>
      </c>
      <c r="BL78">
        <f t="shared" si="19"/>
        <v>189.97014207888643</v>
      </c>
      <c r="BM78">
        <f t="shared" si="20"/>
        <v>198.58159461463654</v>
      </c>
    </row>
    <row r="79" spans="1:65" x14ac:dyDescent="0.25">
      <c r="A79">
        <v>48</v>
      </c>
      <c r="B79" t="s">
        <v>353</v>
      </c>
      <c r="C79" t="s">
        <v>368</v>
      </c>
      <c r="E79" t="s">
        <v>154</v>
      </c>
      <c r="F79" t="s">
        <v>75</v>
      </c>
      <c r="G79" t="s">
        <v>357</v>
      </c>
      <c r="H79" t="s">
        <v>358</v>
      </c>
      <c r="I79" t="s">
        <v>349</v>
      </c>
      <c r="J79" t="s">
        <v>359</v>
      </c>
      <c r="K79" t="s">
        <v>360</v>
      </c>
      <c r="L79" t="s">
        <v>361</v>
      </c>
      <c r="M79" t="s">
        <v>369</v>
      </c>
      <c r="N79" t="s">
        <v>369</v>
      </c>
      <c r="O79" t="s">
        <v>363</v>
      </c>
      <c r="P79">
        <v>0</v>
      </c>
      <c r="Q79" t="s">
        <v>370</v>
      </c>
      <c r="R79">
        <v>0.21307671372720438</v>
      </c>
      <c r="S79">
        <v>0.24942732499246112</v>
      </c>
      <c r="T79">
        <v>0.29202625552595701</v>
      </c>
      <c r="U79">
        <v>0.34484251932750565</v>
      </c>
      <c r="V79">
        <v>0.41247581069936318</v>
      </c>
      <c r="W79">
        <v>0.47440399641925268</v>
      </c>
      <c r="X79">
        <v>0.52243394479500493</v>
      </c>
      <c r="Y79">
        <v>0.56958385852028326</v>
      </c>
      <c r="Z79">
        <v>0.61577184812468444</v>
      </c>
      <c r="AA79">
        <v>0.65969324943180274</v>
      </c>
      <c r="AB79">
        <v>0.70168516797672953</v>
      </c>
      <c r="AC79">
        <v>0.7419844778968242</v>
      </c>
      <c r="AD79">
        <v>0.78058427563259292</v>
      </c>
      <c r="AE79">
        <v>0.81769227251883947</v>
      </c>
      <c r="AF79">
        <v>0.85362522149870212</v>
      </c>
      <c r="AG79">
        <v>0.88944282129245811</v>
      </c>
      <c r="AH79">
        <v>0.92619653596724083</v>
      </c>
      <c r="AI79">
        <v>0.96333187444591339</v>
      </c>
      <c r="AJ79">
        <v>0.99983732405305714</v>
      </c>
      <c r="AK79">
        <v>1.0355012788429716</v>
      </c>
      <c r="AL79">
        <v>1.0701879800107661</v>
      </c>
      <c r="AM79">
        <v>1.1036336241792479</v>
      </c>
      <c r="AN79">
        <v>1.1363637228618371</v>
      </c>
      <c r="AO79">
        <v>1.1683495657160821</v>
      </c>
      <c r="AP79">
        <v>1.1993530628931657</v>
      </c>
      <c r="AQ79">
        <v>1.2299868846191324</v>
      </c>
      <c r="AR79">
        <v>1.2600661040018708</v>
      </c>
      <c r="AS79">
        <v>1.2894095839852979</v>
      </c>
      <c r="AT79">
        <v>1.3184237149909281</v>
      </c>
      <c r="AU79">
        <v>1.3470820108639021</v>
      </c>
      <c r="AV79">
        <v>1.3753586980093733</v>
      </c>
      <c r="AW79">
        <v>1.4032576843884206</v>
      </c>
      <c r="AX79">
        <v>1.4308106875592692</v>
      </c>
      <c r="AY79">
        <v>1.4580487093223957</v>
      </c>
      <c r="AZ79">
        <v>1.4849742133046639</v>
      </c>
      <c r="BA79">
        <v>1.5115896596367115</v>
      </c>
      <c r="BB79">
        <v>1.5378975047483032</v>
      </c>
      <c r="BD79">
        <f t="shared" si="11"/>
        <v>412.47581069936319</v>
      </c>
      <c r="BE79">
        <f t="shared" si="12"/>
        <v>474.40399641925268</v>
      </c>
      <c r="BF79">
        <f t="shared" si="13"/>
        <v>522.43394479500489</v>
      </c>
      <c r="BG79">
        <f t="shared" si="14"/>
        <v>569.58385852028323</v>
      </c>
      <c r="BH79">
        <f t="shared" si="15"/>
        <v>615.77184812468442</v>
      </c>
      <c r="BI79">
        <f t="shared" si="16"/>
        <v>659.69324943180277</v>
      </c>
      <c r="BJ79">
        <f t="shared" si="17"/>
        <v>701.68516797672953</v>
      </c>
      <c r="BK79">
        <f t="shared" si="18"/>
        <v>741.98447789682416</v>
      </c>
      <c r="BL79">
        <f t="shared" si="19"/>
        <v>780.58427563259295</v>
      </c>
      <c r="BM79">
        <f t="shared" si="20"/>
        <v>817.69227251883945</v>
      </c>
    </row>
    <row r="80" spans="1:65" hidden="1" x14ac:dyDescent="0.25">
      <c r="A80">
        <v>51</v>
      </c>
      <c r="B80" t="s">
        <v>353</v>
      </c>
      <c r="C80" t="s">
        <v>368</v>
      </c>
      <c r="E80" t="s">
        <v>157</v>
      </c>
      <c r="F80" t="s">
        <v>72</v>
      </c>
      <c r="G80" t="s">
        <v>357</v>
      </c>
      <c r="H80" t="s">
        <v>358</v>
      </c>
      <c r="I80" t="s">
        <v>351</v>
      </c>
      <c r="J80" t="s">
        <v>359</v>
      </c>
      <c r="K80" t="s">
        <v>360</v>
      </c>
      <c r="L80" t="s">
        <v>361</v>
      </c>
      <c r="M80" t="s">
        <v>369</v>
      </c>
      <c r="N80" t="s">
        <v>369</v>
      </c>
      <c r="O80" t="s">
        <v>363</v>
      </c>
      <c r="P80">
        <v>0</v>
      </c>
      <c r="Q80" t="s">
        <v>370</v>
      </c>
      <c r="R80">
        <v>0</v>
      </c>
      <c r="S80">
        <v>0</v>
      </c>
      <c r="T80">
        <v>0</v>
      </c>
      <c r="U80">
        <v>0</v>
      </c>
      <c r="V80">
        <v>0</v>
      </c>
      <c r="W80">
        <v>2.4611710232399641E-4</v>
      </c>
      <c r="X80">
        <v>5.4164626717488607E-4</v>
      </c>
      <c r="Y80">
        <v>8.844535778554151E-4</v>
      </c>
      <c r="Z80">
        <v>1.090939212810115E-3</v>
      </c>
      <c r="AA80">
        <v>1.3643916819281383E-3</v>
      </c>
      <c r="AB80">
        <v>1.7974695083591314E-3</v>
      </c>
      <c r="AC80">
        <v>2.488529814964344E-3</v>
      </c>
      <c r="AD80">
        <v>3.0761453078211893E-3</v>
      </c>
      <c r="AE80">
        <v>4.3860833346837085E-3</v>
      </c>
      <c r="AF80">
        <v>5.8739395447139527E-3</v>
      </c>
      <c r="AG80">
        <v>7.5405618846594363E-3</v>
      </c>
      <c r="AH80">
        <v>9.4136360189937297E-3</v>
      </c>
      <c r="AI80">
        <v>1.1503486834868329E-2</v>
      </c>
      <c r="AJ80">
        <v>1.3811649845367743E-2</v>
      </c>
      <c r="AK80">
        <v>1.6339672156842129E-2</v>
      </c>
      <c r="AL80">
        <v>1.9089358880713208E-2</v>
      </c>
      <c r="AM80">
        <v>2.2062693153301224E-2</v>
      </c>
      <c r="AN80">
        <v>2.5234118088987005E-2</v>
      </c>
      <c r="AO80">
        <v>2.8597001933884036E-2</v>
      </c>
      <c r="AP80">
        <v>3.21536311010307E-2</v>
      </c>
      <c r="AQ80">
        <v>3.5905825661888345E-2</v>
      </c>
      <c r="AR80">
        <v>3.9777480489981157E-2</v>
      </c>
      <c r="AS80">
        <v>4.3769168123431068E-2</v>
      </c>
      <c r="AT80">
        <v>4.7881330508790836E-2</v>
      </c>
      <c r="AU80">
        <v>5.2114833335981901E-2</v>
      </c>
      <c r="AV80">
        <v>5.647039057412985E-2</v>
      </c>
      <c r="AW80">
        <v>6.0948732253408106E-2</v>
      </c>
      <c r="AX80">
        <v>6.5550973381599112E-2</v>
      </c>
      <c r="AY80">
        <v>7.027797569619755E-2</v>
      </c>
      <c r="AZ80">
        <v>7.5089351208960042E-2</v>
      </c>
      <c r="BA80">
        <v>7.9985610929755327E-2</v>
      </c>
      <c r="BB80">
        <v>8.4967260170705342E-2</v>
      </c>
      <c r="BD80">
        <f t="shared" si="11"/>
        <v>0</v>
      </c>
      <c r="BE80">
        <f t="shared" si="12"/>
        <v>0.24611710232399642</v>
      </c>
      <c r="BF80">
        <f t="shared" si="13"/>
        <v>0.54164626717488606</v>
      </c>
      <c r="BG80">
        <f t="shared" si="14"/>
        <v>0.88445357785541512</v>
      </c>
      <c r="BH80">
        <f t="shared" si="15"/>
        <v>1.090939212810115</v>
      </c>
      <c r="BI80">
        <f t="shared" si="16"/>
        <v>1.3643916819281383</v>
      </c>
      <c r="BJ80">
        <f t="shared" si="17"/>
        <v>1.7974695083591314</v>
      </c>
      <c r="BK80">
        <f t="shared" si="18"/>
        <v>2.4885298149643442</v>
      </c>
      <c r="BL80">
        <f t="shared" si="19"/>
        <v>3.0761453078211893</v>
      </c>
      <c r="BM80">
        <f t="shared" si="20"/>
        <v>4.3860833346837085</v>
      </c>
    </row>
    <row r="81" spans="1:65" hidden="1" x14ac:dyDescent="0.25">
      <c r="A81">
        <v>51</v>
      </c>
      <c r="B81" t="s">
        <v>353</v>
      </c>
      <c r="C81" t="s">
        <v>368</v>
      </c>
      <c r="E81" t="s">
        <v>158</v>
      </c>
      <c r="F81" t="s">
        <v>82</v>
      </c>
      <c r="G81" t="s">
        <v>357</v>
      </c>
      <c r="H81" t="s">
        <v>358</v>
      </c>
      <c r="I81" t="s">
        <v>351</v>
      </c>
      <c r="J81" t="s">
        <v>359</v>
      </c>
      <c r="K81" t="s">
        <v>360</v>
      </c>
      <c r="L81" t="s">
        <v>361</v>
      </c>
      <c r="M81" t="s">
        <v>369</v>
      </c>
      <c r="N81" t="s">
        <v>369</v>
      </c>
      <c r="O81" t="s">
        <v>363</v>
      </c>
      <c r="P81">
        <v>0</v>
      </c>
      <c r="Q81" t="s">
        <v>370</v>
      </c>
      <c r="R81">
        <v>0</v>
      </c>
      <c r="S81">
        <v>0</v>
      </c>
      <c r="T81">
        <v>0</v>
      </c>
      <c r="U81">
        <v>0</v>
      </c>
      <c r="V81">
        <v>0</v>
      </c>
      <c r="W81">
        <v>1.7654816442501193E-3</v>
      </c>
      <c r="X81">
        <v>5.5590280180929262E-3</v>
      </c>
      <c r="Y81">
        <v>9.3564102395679409E-3</v>
      </c>
      <c r="Z81">
        <v>1.2110615531216512E-2</v>
      </c>
      <c r="AA81">
        <v>1.6338730959678163E-2</v>
      </c>
      <c r="AB81">
        <v>2.2249711942386008E-2</v>
      </c>
      <c r="AC81">
        <v>3.2367312010648734E-2</v>
      </c>
      <c r="AD81">
        <v>4.0469761499134456E-2</v>
      </c>
      <c r="AE81">
        <v>5.807776080560887E-2</v>
      </c>
      <c r="AF81">
        <v>7.8279665772868823E-2</v>
      </c>
      <c r="AG81">
        <v>0.10113144512829068</v>
      </c>
      <c r="AH81">
        <v>0.12707495124583393</v>
      </c>
      <c r="AI81">
        <v>0.15631213229053872</v>
      </c>
      <c r="AJ81">
        <v>0.18892240958350298</v>
      </c>
      <c r="AK81">
        <v>0.22498697570667289</v>
      </c>
      <c r="AL81">
        <v>0.26459249014326419</v>
      </c>
      <c r="AM81">
        <v>0.3078300099030693</v>
      </c>
      <c r="AN81">
        <v>0.35437482614196297</v>
      </c>
      <c r="AO81">
        <v>0.40418257231802696</v>
      </c>
      <c r="AP81">
        <v>0.45734376375373148</v>
      </c>
      <c r="AQ81">
        <v>0.51394346287839787</v>
      </c>
      <c r="AR81">
        <v>0.57284355358568573</v>
      </c>
      <c r="AS81">
        <v>0.63408963351522429</v>
      </c>
      <c r="AT81">
        <v>0.69772610093604825</v>
      </c>
      <c r="AU81">
        <v>0.76380502810762718</v>
      </c>
      <c r="AV81">
        <v>0.83237698964029894</v>
      </c>
      <c r="AW81">
        <v>0.90349380036530968</v>
      </c>
      <c r="AX81">
        <v>0.9772146429789107</v>
      </c>
      <c r="AY81">
        <v>1.0535955661184153</v>
      </c>
      <c r="AZ81">
        <v>1.1319947809671667</v>
      </c>
      <c r="BA81">
        <v>1.212451280683859</v>
      </c>
      <c r="BB81">
        <v>1.2950046610015389</v>
      </c>
      <c r="BD81">
        <f t="shared" si="11"/>
        <v>0</v>
      </c>
      <c r="BE81">
        <f t="shared" si="12"/>
        <v>1.7654816442501193</v>
      </c>
      <c r="BF81">
        <f t="shared" si="13"/>
        <v>5.5590280180929259</v>
      </c>
      <c r="BG81">
        <f t="shared" si="14"/>
        <v>9.3564102395679409</v>
      </c>
      <c r="BH81">
        <f t="shared" si="15"/>
        <v>12.110615531216512</v>
      </c>
      <c r="BI81">
        <f t="shared" si="16"/>
        <v>16.338730959678163</v>
      </c>
      <c r="BJ81">
        <f t="shared" si="17"/>
        <v>22.249711942386007</v>
      </c>
      <c r="BK81">
        <f t="shared" si="18"/>
        <v>32.367312010648732</v>
      </c>
      <c r="BL81">
        <f t="shared" si="19"/>
        <v>40.469761499134457</v>
      </c>
      <c r="BM81">
        <f t="shared" si="20"/>
        <v>58.077760805608868</v>
      </c>
    </row>
    <row r="82" spans="1:65" hidden="1" x14ac:dyDescent="0.25">
      <c r="A82">
        <v>51</v>
      </c>
      <c r="B82" t="s">
        <v>353</v>
      </c>
      <c r="C82" t="s">
        <v>368</v>
      </c>
      <c r="E82" t="s">
        <v>165</v>
      </c>
      <c r="F82" t="s">
        <v>336</v>
      </c>
      <c r="G82" t="s">
        <v>357</v>
      </c>
      <c r="H82" t="s">
        <v>358</v>
      </c>
      <c r="I82" t="s">
        <v>351</v>
      </c>
      <c r="J82" t="s">
        <v>359</v>
      </c>
      <c r="K82" t="s">
        <v>360</v>
      </c>
      <c r="L82" t="s">
        <v>361</v>
      </c>
      <c r="M82" t="s">
        <v>369</v>
      </c>
      <c r="N82" t="s">
        <v>369</v>
      </c>
      <c r="O82" t="s">
        <v>363</v>
      </c>
      <c r="P82">
        <v>0</v>
      </c>
      <c r="Q82" t="s">
        <v>370</v>
      </c>
      <c r="R82">
        <v>0</v>
      </c>
      <c r="S82">
        <v>0</v>
      </c>
      <c r="T82">
        <v>0</v>
      </c>
      <c r="U82">
        <v>0</v>
      </c>
      <c r="V82">
        <v>0</v>
      </c>
      <c r="W82">
        <v>4.6564885946527617E-5</v>
      </c>
      <c r="X82">
        <v>1.0624959500956707E-4</v>
      </c>
      <c r="Y82">
        <v>1.8144968782486312E-4</v>
      </c>
      <c r="Z82">
        <v>2.2979837723950539E-4</v>
      </c>
      <c r="AA82">
        <v>3.0732781113879159E-4</v>
      </c>
      <c r="AB82">
        <v>4.0570138503157087E-4</v>
      </c>
      <c r="AC82">
        <v>5.7344944806618427E-4</v>
      </c>
      <c r="AD82">
        <v>7.1348076964314897E-4</v>
      </c>
      <c r="AE82">
        <v>1.0186746829806814E-3</v>
      </c>
      <c r="AF82">
        <v>1.3672237937984854E-3</v>
      </c>
      <c r="AG82">
        <v>1.7596270571572166E-3</v>
      </c>
      <c r="AH82">
        <v>2.2028851901737243E-3</v>
      </c>
      <c r="AI82">
        <v>2.6998537704180257E-3</v>
      </c>
      <c r="AJ82">
        <v>3.2512829945063183E-3</v>
      </c>
      <c r="AK82">
        <v>3.857934019291554E-3</v>
      </c>
      <c r="AL82">
        <v>4.5206395588567958E-3</v>
      </c>
      <c r="AM82">
        <v>5.2402849372373012E-3</v>
      </c>
      <c r="AN82">
        <v>6.0109476710461015E-3</v>
      </c>
      <c r="AO82">
        <v>6.8313451445982352E-3</v>
      </c>
      <c r="AP82">
        <v>7.7023962949471303E-3</v>
      </c>
      <c r="AQ82">
        <v>8.6249126742404814E-3</v>
      </c>
      <c r="AR82">
        <v>9.5801473573189216E-3</v>
      </c>
      <c r="AS82">
        <v>1.0568466330720614E-2</v>
      </c>
      <c r="AT82">
        <v>1.1590206637217125E-2</v>
      </c>
      <c r="AU82">
        <v>1.2645816523641412E-2</v>
      </c>
      <c r="AV82">
        <v>1.3735710103562903E-2</v>
      </c>
      <c r="AW82">
        <v>1.4860310030064595E-2</v>
      </c>
      <c r="AX82">
        <v>1.6020142155889747E-2</v>
      </c>
      <c r="AY82">
        <v>1.7215672252952206E-2</v>
      </c>
      <c r="AZ82">
        <v>1.8436694497797994E-2</v>
      </c>
      <c r="BA82">
        <v>1.9683511590178369E-2</v>
      </c>
      <c r="BB82">
        <v>2.0956427745663749E-2</v>
      </c>
      <c r="BD82">
        <f t="shared" si="11"/>
        <v>0</v>
      </c>
      <c r="BE82">
        <f t="shared" si="12"/>
        <v>4.6564885946527614E-2</v>
      </c>
      <c r="BF82">
        <f t="shared" si="13"/>
        <v>0.10624959500956707</v>
      </c>
      <c r="BG82">
        <f t="shared" si="14"/>
        <v>0.18144968782486312</v>
      </c>
      <c r="BH82">
        <f t="shared" si="15"/>
        <v>0.22979837723950539</v>
      </c>
      <c r="BI82">
        <f t="shared" si="16"/>
        <v>0.3073278111387916</v>
      </c>
      <c r="BJ82">
        <f t="shared" si="17"/>
        <v>0.40570138503157088</v>
      </c>
      <c r="BK82">
        <f t="shared" si="18"/>
        <v>0.57344944806618425</v>
      </c>
      <c r="BL82">
        <f t="shared" si="19"/>
        <v>0.71348076964314899</v>
      </c>
      <c r="BM82">
        <f t="shared" si="20"/>
        <v>1.0186746829806814</v>
      </c>
    </row>
    <row r="83" spans="1:65" hidden="1" x14ac:dyDescent="0.25">
      <c r="A83">
        <v>51</v>
      </c>
      <c r="B83" t="s">
        <v>353</v>
      </c>
      <c r="C83" t="s">
        <v>368</v>
      </c>
      <c r="E83" t="s">
        <v>159</v>
      </c>
      <c r="F83" t="s">
        <v>76</v>
      </c>
      <c r="G83" t="s">
        <v>357</v>
      </c>
      <c r="H83" t="s">
        <v>358</v>
      </c>
      <c r="I83" t="s">
        <v>351</v>
      </c>
      <c r="J83" t="s">
        <v>359</v>
      </c>
      <c r="K83" t="s">
        <v>360</v>
      </c>
      <c r="L83" t="s">
        <v>361</v>
      </c>
      <c r="M83" t="s">
        <v>369</v>
      </c>
      <c r="N83" t="s">
        <v>371</v>
      </c>
      <c r="O83" t="s">
        <v>363</v>
      </c>
      <c r="P83">
        <v>0</v>
      </c>
      <c r="Q83" t="s">
        <v>370</v>
      </c>
      <c r="R83">
        <v>0</v>
      </c>
      <c r="S83">
        <v>0</v>
      </c>
      <c r="T83">
        <v>0</v>
      </c>
      <c r="U83">
        <v>0</v>
      </c>
      <c r="V83">
        <v>0</v>
      </c>
      <c r="W83">
        <v>2.01478671091234E-3</v>
      </c>
      <c r="X83">
        <v>6.3738741756473351E-3</v>
      </c>
      <c r="Y83">
        <v>1.0739467068437498E-2</v>
      </c>
      <c r="Z83">
        <v>1.3899985073265618E-2</v>
      </c>
      <c r="AA83">
        <v>1.8734582397617439E-2</v>
      </c>
      <c r="AB83">
        <v>2.5517057699314442E-2</v>
      </c>
      <c r="AC83">
        <v>3.7138524303885256E-2</v>
      </c>
      <c r="AD83">
        <v>4.6434314300383757E-2</v>
      </c>
      <c r="AE83">
        <v>6.6637778378366569E-2</v>
      </c>
      <c r="AF83">
        <v>8.9813787950109941E-2</v>
      </c>
      <c r="AG83">
        <v>0.11602542096577391</v>
      </c>
      <c r="AH83">
        <v>0.14577806040539792</v>
      </c>
      <c r="AI83">
        <v>0.17930181131660758</v>
      </c>
      <c r="AJ83">
        <v>0.21668620168410879</v>
      </c>
      <c r="AK83">
        <v>0.25802270842201303</v>
      </c>
      <c r="AL83">
        <v>0.30340898729172522</v>
      </c>
      <c r="AM83">
        <v>0.35294764264134942</v>
      </c>
      <c r="AN83">
        <v>0.40626515503541166</v>
      </c>
      <c r="AO83">
        <v>0.46330911833940286</v>
      </c>
      <c r="AP83">
        <v>0.52418151676150249</v>
      </c>
      <c r="AQ83">
        <v>0.58897800475408579</v>
      </c>
      <c r="AR83">
        <v>0.65639484989672392</v>
      </c>
      <c r="AS83">
        <v>0.7264830086977172</v>
      </c>
      <c r="AT83">
        <v>0.79929201192336885</v>
      </c>
      <c r="AU83">
        <v>0.87488010964089924</v>
      </c>
      <c r="AV83">
        <v>0.95330378114111658</v>
      </c>
      <c r="AW83">
        <v>1.0346208623320658</v>
      </c>
      <c r="AX83">
        <v>1.1188975447110063</v>
      </c>
      <c r="AY83">
        <v>1.2061963730814376</v>
      </c>
      <c r="AZ83">
        <v>1.2957829708430559</v>
      </c>
      <c r="BA83">
        <v>1.3877006579541842</v>
      </c>
      <c r="BB83">
        <v>1.4819933931544342</v>
      </c>
      <c r="BD83">
        <f t="shared" si="11"/>
        <v>0</v>
      </c>
      <c r="BE83">
        <f t="shared" si="12"/>
        <v>2.0147867109123401</v>
      </c>
      <c r="BF83">
        <f t="shared" si="13"/>
        <v>6.3738741756473347</v>
      </c>
      <c r="BG83">
        <f t="shared" si="14"/>
        <v>10.739467068437499</v>
      </c>
      <c r="BH83">
        <f t="shared" si="15"/>
        <v>13.899985073265618</v>
      </c>
      <c r="BI83">
        <f t="shared" si="16"/>
        <v>18.734582397617437</v>
      </c>
      <c r="BJ83">
        <f t="shared" si="17"/>
        <v>25.517057699314442</v>
      </c>
      <c r="BK83">
        <f t="shared" si="18"/>
        <v>37.138524303885255</v>
      </c>
      <c r="BL83">
        <f t="shared" si="19"/>
        <v>46.434314300383754</v>
      </c>
      <c r="BM83">
        <f t="shared" si="20"/>
        <v>66.637778378366562</v>
      </c>
    </row>
    <row r="84" spans="1:65" hidden="1" x14ac:dyDescent="0.25">
      <c r="A84">
        <v>51</v>
      </c>
      <c r="B84" t="s">
        <v>353</v>
      </c>
      <c r="C84" t="s">
        <v>368</v>
      </c>
      <c r="E84" t="s">
        <v>160</v>
      </c>
      <c r="F84" t="s">
        <v>66</v>
      </c>
      <c r="G84" t="s">
        <v>357</v>
      </c>
      <c r="H84" t="s">
        <v>358</v>
      </c>
      <c r="I84" t="s">
        <v>351</v>
      </c>
      <c r="J84" t="s">
        <v>359</v>
      </c>
      <c r="K84" t="s">
        <v>360</v>
      </c>
      <c r="L84" t="s">
        <v>361</v>
      </c>
      <c r="M84" t="s">
        <v>369</v>
      </c>
      <c r="N84" t="s">
        <v>369</v>
      </c>
      <c r="O84" t="s">
        <v>363</v>
      </c>
      <c r="P84">
        <v>0</v>
      </c>
      <c r="Q84" t="s">
        <v>370</v>
      </c>
      <c r="R84">
        <v>0</v>
      </c>
      <c r="S84">
        <v>0</v>
      </c>
      <c r="T84">
        <v>0</v>
      </c>
      <c r="U84">
        <v>0</v>
      </c>
      <c r="V84">
        <v>0</v>
      </c>
      <c r="W84">
        <v>2.2528581698147438E-3</v>
      </c>
      <c r="X84">
        <v>4.8251818096837432E-3</v>
      </c>
      <c r="Y84">
        <v>7.6952663854676093E-3</v>
      </c>
      <c r="Z84">
        <v>9.9001509728628458E-3</v>
      </c>
      <c r="AA84">
        <v>1.2668685483083864E-2</v>
      </c>
      <c r="AB84">
        <v>1.6814998991488514E-2</v>
      </c>
      <c r="AC84">
        <v>2.3501773535120511E-2</v>
      </c>
      <c r="AD84">
        <v>2.9667379313764897E-2</v>
      </c>
      <c r="AE84">
        <v>4.3078371332141485E-2</v>
      </c>
      <c r="AF84">
        <v>5.8364508701067172E-2</v>
      </c>
      <c r="AG84">
        <v>7.5537242928839315E-2</v>
      </c>
      <c r="AH84">
        <v>9.4890558250494444E-2</v>
      </c>
      <c r="AI84">
        <v>0.11653613407047524</v>
      </c>
      <c r="AJ84">
        <v>0.14049334105791836</v>
      </c>
      <c r="AK84">
        <v>0.16678172339594921</v>
      </c>
      <c r="AL84">
        <v>0.19542359953179675</v>
      </c>
      <c r="AM84">
        <v>0.2264432238224541</v>
      </c>
      <c r="AN84">
        <v>0.25957373078276402</v>
      </c>
      <c r="AO84">
        <v>0.2947479932298297</v>
      </c>
      <c r="AP84">
        <v>0.33199306903575304</v>
      </c>
      <c r="AQ84">
        <v>0.37133113680179197</v>
      </c>
      <c r="AR84">
        <v>0.41195829532946626</v>
      </c>
      <c r="AS84">
        <v>0.45388236835883766</v>
      </c>
      <c r="AT84">
        <v>0.49710981690617217</v>
      </c>
      <c r="AU84">
        <v>0.54165162349732288</v>
      </c>
      <c r="AV84">
        <v>0.58751718504216377</v>
      </c>
      <c r="AW84">
        <v>0.63471609473640889</v>
      </c>
      <c r="AX84">
        <v>0.68326206970387193</v>
      </c>
      <c r="AY84">
        <v>0.73316616047164374</v>
      </c>
      <c r="AZ84">
        <v>0.78399952777582471</v>
      </c>
      <c r="BA84">
        <v>0.8357688791864416</v>
      </c>
      <c r="BB84">
        <v>0.88848087822454069</v>
      </c>
      <c r="BD84">
        <f t="shared" si="11"/>
        <v>0</v>
      </c>
      <c r="BE84">
        <f t="shared" si="12"/>
        <v>2.2528581698147438</v>
      </c>
      <c r="BF84">
        <f t="shared" si="13"/>
        <v>4.8251818096837429</v>
      </c>
      <c r="BG84">
        <f t="shared" si="14"/>
        <v>7.6952663854676091</v>
      </c>
      <c r="BH84">
        <f t="shared" si="15"/>
        <v>9.9001509728628463</v>
      </c>
      <c r="BI84">
        <f t="shared" si="16"/>
        <v>12.668685483083863</v>
      </c>
      <c r="BJ84">
        <f t="shared" si="17"/>
        <v>16.814998991488515</v>
      </c>
      <c r="BK84">
        <f t="shared" si="18"/>
        <v>23.50177353512051</v>
      </c>
      <c r="BL84">
        <f t="shared" si="19"/>
        <v>29.667379313764897</v>
      </c>
      <c r="BM84">
        <f t="shared" si="20"/>
        <v>43.078371332141487</v>
      </c>
    </row>
    <row r="85" spans="1:65" hidden="1" x14ac:dyDescent="0.25">
      <c r="A85">
        <v>51</v>
      </c>
      <c r="B85" t="s">
        <v>353</v>
      </c>
      <c r="C85" t="s">
        <v>368</v>
      </c>
      <c r="E85" t="s">
        <v>167</v>
      </c>
      <c r="F85" t="s">
        <v>338</v>
      </c>
      <c r="G85" t="s">
        <v>357</v>
      </c>
      <c r="H85" t="s">
        <v>358</v>
      </c>
      <c r="I85" t="s">
        <v>351</v>
      </c>
      <c r="J85" t="s">
        <v>359</v>
      </c>
      <c r="K85" t="s">
        <v>360</v>
      </c>
      <c r="L85" t="s">
        <v>361</v>
      </c>
      <c r="M85" t="s">
        <v>369</v>
      </c>
      <c r="N85" t="s">
        <v>369</v>
      </c>
      <c r="O85" t="s">
        <v>363</v>
      </c>
      <c r="P85">
        <v>0</v>
      </c>
      <c r="Q85" t="s">
        <v>370</v>
      </c>
      <c r="R85">
        <v>0</v>
      </c>
      <c r="S85">
        <v>0</v>
      </c>
      <c r="T85">
        <v>0</v>
      </c>
      <c r="U85">
        <v>0</v>
      </c>
      <c r="V85">
        <v>0</v>
      </c>
      <c r="W85">
        <v>4.9651403631159152E-4</v>
      </c>
      <c r="X85">
        <v>1.3641817033060979E-3</v>
      </c>
      <c r="Y85">
        <v>2.3029724057372944E-3</v>
      </c>
      <c r="Z85">
        <v>3.061176298709238E-3</v>
      </c>
      <c r="AA85">
        <v>4.0928357974881558E-3</v>
      </c>
      <c r="AB85">
        <v>5.5333336093748454E-3</v>
      </c>
      <c r="AC85">
        <v>7.8590127423969671E-3</v>
      </c>
      <c r="AD85">
        <v>9.9256868627107114E-3</v>
      </c>
      <c r="AE85">
        <v>1.4324061992754569E-2</v>
      </c>
      <c r="AF85">
        <v>1.936703182507489E-2</v>
      </c>
      <c r="AG85">
        <v>2.5063711617792118E-2</v>
      </c>
      <c r="AH85">
        <v>3.1519836771341236E-2</v>
      </c>
      <c r="AI85">
        <v>3.8780130252630024E-2</v>
      </c>
      <c r="AJ85">
        <v>4.6858349665608708E-2</v>
      </c>
      <c r="AK85">
        <v>5.5768637929830452E-2</v>
      </c>
      <c r="AL85">
        <v>6.5526436856265635E-2</v>
      </c>
      <c r="AM85">
        <v>7.6148217140042745E-2</v>
      </c>
      <c r="AN85">
        <v>8.7548710780734174E-2</v>
      </c>
      <c r="AO85">
        <v>9.9711994850390562E-2</v>
      </c>
      <c r="AP85">
        <v>0.11265528682700002</v>
      </c>
      <c r="AQ85">
        <v>0.12639443437939693</v>
      </c>
      <c r="AR85">
        <v>0.14065023469421084</v>
      </c>
      <c r="AS85">
        <v>0.15543102655242921</v>
      </c>
      <c r="AT85">
        <v>0.17074486484033374</v>
      </c>
      <c r="AU85">
        <v>0.18660165016274427</v>
      </c>
      <c r="AV85">
        <v>0.20301093150378871</v>
      </c>
      <c r="AW85">
        <v>0.21998256167896324</v>
      </c>
      <c r="AX85">
        <v>0.23752815108444333</v>
      </c>
      <c r="AY85">
        <v>0.25565857917785995</v>
      </c>
      <c r="AZ85">
        <v>0.27422066149309332</v>
      </c>
      <c r="BA85">
        <v>0.29322225154195958</v>
      </c>
      <c r="BB85">
        <v>0.31267136699781073</v>
      </c>
      <c r="BD85">
        <f t="shared" si="11"/>
        <v>0</v>
      </c>
      <c r="BE85">
        <f t="shared" si="12"/>
        <v>0.49651403631159152</v>
      </c>
      <c r="BF85">
        <f t="shared" si="13"/>
        <v>1.3641817033060979</v>
      </c>
      <c r="BG85">
        <f t="shared" si="14"/>
        <v>2.3029724057372944</v>
      </c>
      <c r="BH85">
        <f t="shared" si="15"/>
        <v>3.0611762987092379</v>
      </c>
      <c r="BI85">
        <f t="shared" si="16"/>
        <v>4.0928357974881555</v>
      </c>
      <c r="BJ85">
        <f t="shared" si="17"/>
        <v>5.5333336093748455</v>
      </c>
      <c r="BK85">
        <f t="shared" si="18"/>
        <v>7.8590127423969669</v>
      </c>
      <c r="BL85">
        <f t="shared" si="19"/>
        <v>9.9256868627107107</v>
      </c>
      <c r="BM85">
        <f t="shared" si="20"/>
        <v>14.324061992754569</v>
      </c>
    </row>
    <row r="86" spans="1:65" hidden="1" x14ac:dyDescent="0.25">
      <c r="A86">
        <v>51</v>
      </c>
      <c r="B86" t="s">
        <v>353</v>
      </c>
      <c r="C86" t="s">
        <v>368</v>
      </c>
      <c r="E86" t="s">
        <v>202</v>
      </c>
      <c r="F86" t="s">
        <v>205</v>
      </c>
      <c r="G86" t="s">
        <v>357</v>
      </c>
      <c r="H86" t="s">
        <v>358</v>
      </c>
      <c r="I86" t="s">
        <v>351</v>
      </c>
      <c r="J86" t="s">
        <v>359</v>
      </c>
      <c r="K86" t="s">
        <v>360</v>
      </c>
      <c r="L86" t="s">
        <v>361</v>
      </c>
      <c r="M86" t="s">
        <v>369</v>
      </c>
      <c r="N86" t="s">
        <v>369</v>
      </c>
      <c r="O86" t="s">
        <v>363</v>
      </c>
      <c r="P86">
        <v>0</v>
      </c>
      <c r="Q86" t="s">
        <v>370</v>
      </c>
      <c r="R86">
        <v>0</v>
      </c>
      <c r="S86">
        <v>0</v>
      </c>
      <c r="T86">
        <v>0</v>
      </c>
      <c r="U86">
        <v>0</v>
      </c>
      <c r="V86">
        <v>0</v>
      </c>
      <c r="W86">
        <v>1.2359889463020724E-3</v>
      </c>
      <c r="X86">
        <v>3.9103753430092102E-3</v>
      </c>
      <c r="Y86">
        <v>6.588730964096943E-3</v>
      </c>
      <c r="Z86">
        <v>8.5277015058941915E-3</v>
      </c>
      <c r="AA86">
        <v>1.1493799652794158E-2</v>
      </c>
      <c r="AB86">
        <v>1.5654936081570852E-2</v>
      </c>
      <c r="AC86">
        <v>2.2784898735270342E-2</v>
      </c>
      <c r="AD86">
        <v>2.8487890801324741E-2</v>
      </c>
      <c r="AE86">
        <v>4.0882791623732227E-2</v>
      </c>
      <c r="AF86">
        <v>5.5101368140130301E-2</v>
      </c>
      <c r="AG86">
        <v>7.1182322334145814E-2</v>
      </c>
      <c r="AH86">
        <v>8.9435712753628938E-2</v>
      </c>
      <c r="AI86">
        <v>0.11000271417376324</v>
      </c>
      <c r="AJ86">
        <v>0.13293825685844815</v>
      </c>
      <c r="AK86">
        <v>0.15829846687649721</v>
      </c>
      <c r="AL86">
        <v>0.18614326119126826</v>
      </c>
      <c r="AM86">
        <v>0.21653559289513333</v>
      </c>
      <c r="AN86">
        <v>0.2492463090329165</v>
      </c>
      <c r="AO86">
        <v>0.28424326203868822</v>
      </c>
      <c r="AP86">
        <v>0.32158902418523894</v>
      </c>
      <c r="AQ86">
        <v>0.36134228450443689</v>
      </c>
      <c r="AR86">
        <v>0.40270319269030846</v>
      </c>
      <c r="AS86">
        <v>0.4457030137074221</v>
      </c>
      <c r="AT86">
        <v>0.49037213787362494</v>
      </c>
      <c r="AU86">
        <v>0.53674630496834075</v>
      </c>
      <c r="AV86">
        <v>0.58486016844409583</v>
      </c>
      <c r="AW86">
        <v>0.63474921412472152</v>
      </c>
      <c r="AX86">
        <v>0.68645405417576044</v>
      </c>
      <c r="AY86">
        <v>0.74001306353689578</v>
      </c>
      <c r="AZ86">
        <v>0.79497569351341602</v>
      </c>
      <c r="BA86">
        <v>0.85136852358164139</v>
      </c>
      <c r="BB86">
        <v>0.90921852516728863</v>
      </c>
      <c r="BD86">
        <f t="shared" si="11"/>
        <v>0</v>
      </c>
      <c r="BE86">
        <f t="shared" si="12"/>
        <v>1.2359889463020723</v>
      </c>
      <c r="BF86">
        <f t="shared" si="13"/>
        <v>3.9103753430092101</v>
      </c>
      <c r="BG86">
        <f t="shared" si="14"/>
        <v>6.5887309640969427</v>
      </c>
      <c r="BH86">
        <f t="shared" si="15"/>
        <v>8.527701505894191</v>
      </c>
      <c r="BI86">
        <f t="shared" si="16"/>
        <v>11.493799652794157</v>
      </c>
      <c r="BJ86">
        <f t="shared" si="17"/>
        <v>15.654936081570852</v>
      </c>
      <c r="BK86">
        <f t="shared" si="18"/>
        <v>22.784898735270342</v>
      </c>
      <c r="BL86">
        <f t="shared" si="19"/>
        <v>28.487890801324742</v>
      </c>
      <c r="BM86">
        <f t="shared" si="20"/>
        <v>40.882791623732224</v>
      </c>
    </row>
    <row r="87" spans="1:65" hidden="1" x14ac:dyDescent="0.25">
      <c r="A87">
        <v>51</v>
      </c>
      <c r="B87" t="s">
        <v>353</v>
      </c>
      <c r="C87" t="s">
        <v>368</v>
      </c>
      <c r="E87" t="s">
        <v>161</v>
      </c>
      <c r="F87" t="s">
        <v>70</v>
      </c>
      <c r="G87" t="s">
        <v>357</v>
      </c>
      <c r="H87" t="s">
        <v>358</v>
      </c>
      <c r="I87" t="s">
        <v>351</v>
      </c>
      <c r="J87" t="s">
        <v>359</v>
      </c>
      <c r="K87" t="s">
        <v>360</v>
      </c>
      <c r="L87" t="s">
        <v>361</v>
      </c>
      <c r="M87" t="s">
        <v>369</v>
      </c>
      <c r="N87" t="s">
        <v>369</v>
      </c>
      <c r="O87" t="s">
        <v>363</v>
      </c>
      <c r="P87">
        <v>0</v>
      </c>
      <c r="Q87" t="s">
        <v>370</v>
      </c>
      <c r="R87">
        <v>0</v>
      </c>
      <c r="S87">
        <v>0</v>
      </c>
      <c r="T87">
        <v>0</v>
      </c>
      <c r="U87">
        <v>0</v>
      </c>
      <c r="V87">
        <v>0</v>
      </c>
      <c r="W87">
        <v>4.308090228057903E-3</v>
      </c>
      <c r="X87">
        <v>1.0310777781792143E-2</v>
      </c>
      <c r="Y87">
        <v>1.7079272598445404E-2</v>
      </c>
      <c r="Z87">
        <v>2.1251875501105875E-2</v>
      </c>
      <c r="AA87">
        <v>2.6731274524364957E-2</v>
      </c>
      <c r="AB87">
        <v>3.4947509174276734E-2</v>
      </c>
      <c r="AC87">
        <v>4.8407571469080479E-2</v>
      </c>
      <c r="AD87">
        <v>6.0090898332512785E-2</v>
      </c>
      <c r="AE87">
        <v>8.5941356191918047E-2</v>
      </c>
      <c r="AF87">
        <v>0.11537602613428202</v>
      </c>
      <c r="AG87">
        <v>0.14842638639083205</v>
      </c>
      <c r="AH87">
        <v>0.1856627182492856</v>
      </c>
      <c r="AI87">
        <v>0.22730991642278953</v>
      </c>
      <c r="AJ87">
        <v>0.27341761059334369</v>
      </c>
      <c r="AK87">
        <v>0.3240361375133492</v>
      </c>
      <c r="AL87">
        <v>0.37922153640690215</v>
      </c>
      <c r="AM87">
        <v>0.43903396677989176</v>
      </c>
      <c r="AN87">
        <v>0.50297408660563714</v>
      </c>
      <c r="AO87">
        <v>0.57092517153993005</v>
      </c>
      <c r="AP87">
        <v>0.64295170072478913</v>
      </c>
      <c r="AQ87">
        <v>0.7191091433962804</v>
      </c>
      <c r="AR87">
        <v>0.79785469549364152</v>
      </c>
      <c r="AS87">
        <v>0.87921169087058315</v>
      </c>
      <c r="AT87">
        <v>0.96320102481465009</v>
      </c>
      <c r="AU87">
        <v>1.0498525776331278</v>
      </c>
      <c r="AV87">
        <v>1.1391933653704711</v>
      </c>
      <c r="AW87">
        <v>1.2312510135195929</v>
      </c>
      <c r="AX87">
        <v>1.3260614303620071</v>
      </c>
      <c r="AY87">
        <v>1.4236555587005379</v>
      </c>
      <c r="AZ87">
        <v>1.5232020826605961</v>
      </c>
      <c r="BA87">
        <v>1.6247209864749648</v>
      </c>
      <c r="BB87">
        <v>1.7282323277386218</v>
      </c>
      <c r="BD87">
        <f t="shared" si="11"/>
        <v>0</v>
      </c>
      <c r="BE87">
        <f t="shared" si="12"/>
        <v>4.3080902280579032</v>
      </c>
      <c r="BF87">
        <f t="shared" si="13"/>
        <v>10.310777781792144</v>
      </c>
      <c r="BG87">
        <f t="shared" si="14"/>
        <v>17.079272598445403</v>
      </c>
      <c r="BH87">
        <f t="shared" si="15"/>
        <v>21.251875501105875</v>
      </c>
      <c r="BI87">
        <f t="shared" si="16"/>
        <v>26.731274524364956</v>
      </c>
      <c r="BJ87">
        <f t="shared" si="17"/>
        <v>34.947509174276732</v>
      </c>
      <c r="BK87">
        <f t="shared" si="18"/>
        <v>48.40757146908048</v>
      </c>
      <c r="BL87">
        <f t="shared" si="19"/>
        <v>60.090898332512786</v>
      </c>
      <c r="BM87">
        <f t="shared" si="20"/>
        <v>85.941356191918047</v>
      </c>
    </row>
    <row r="88" spans="1:65" hidden="1" x14ac:dyDescent="0.25">
      <c r="A88">
        <v>51</v>
      </c>
      <c r="B88" t="s">
        <v>353</v>
      </c>
      <c r="C88" t="s">
        <v>368</v>
      </c>
      <c r="E88" t="s">
        <v>162</v>
      </c>
      <c r="F88" t="s">
        <v>372</v>
      </c>
      <c r="G88" t="s">
        <v>357</v>
      </c>
      <c r="H88" t="s">
        <v>358</v>
      </c>
      <c r="I88" t="s">
        <v>351</v>
      </c>
      <c r="J88" t="s">
        <v>359</v>
      </c>
      <c r="K88" t="s">
        <v>360</v>
      </c>
      <c r="L88" t="s">
        <v>361</v>
      </c>
      <c r="M88" t="s">
        <v>369</v>
      </c>
      <c r="N88" t="s">
        <v>369</v>
      </c>
      <c r="O88" t="s">
        <v>363</v>
      </c>
      <c r="P88">
        <v>0</v>
      </c>
      <c r="Q88" t="s">
        <v>370</v>
      </c>
      <c r="R88">
        <v>0</v>
      </c>
      <c r="S88">
        <v>0</v>
      </c>
      <c r="T88">
        <v>0</v>
      </c>
      <c r="U88">
        <v>0</v>
      </c>
      <c r="V88">
        <v>0</v>
      </c>
      <c r="W88">
        <v>1.3928398165259639E-3</v>
      </c>
      <c r="X88">
        <v>4.5150958039987497E-3</v>
      </c>
      <c r="Y88">
        <v>7.7969908926567681E-3</v>
      </c>
      <c r="Z88">
        <v>9.9410006289987352E-3</v>
      </c>
      <c r="AA88">
        <v>1.2699181598325483E-2</v>
      </c>
      <c r="AB88">
        <v>1.6260626476903739E-2</v>
      </c>
      <c r="AC88">
        <v>2.2554245231590778E-2</v>
      </c>
      <c r="AD88">
        <v>2.8321831056938303E-2</v>
      </c>
      <c r="AE88">
        <v>4.0839274626325688E-2</v>
      </c>
      <c r="AF88">
        <v>5.5184692517861206E-2</v>
      </c>
      <c r="AG88">
        <v>7.1391952539028719E-2</v>
      </c>
      <c r="AH88">
        <v>8.9767426370821315E-2</v>
      </c>
      <c r="AI88">
        <v>0.110446720166129</v>
      </c>
      <c r="AJ88">
        <v>0.13347828019478516</v>
      </c>
      <c r="AK88">
        <v>0.15891149927034764</v>
      </c>
      <c r="AL88">
        <v>0.18679930325315744</v>
      </c>
      <c r="AM88">
        <v>0.2171973800476108</v>
      </c>
      <c r="AN88">
        <v>0.24987025192339943</v>
      </c>
      <c r="AO88">
        <v>0.28477926869309983</v>
      </c>
      <c r="AP88">
        <v>0.32198010641913427</v>
      </c>
      <c r="AQ88">
        <v>0.36152432204374696</v>
      </c>
      <c r="AR88">
        <v>0.40261313982586888</v>
      </c>
      <c r="AS88">
        <v>0.44527306136265959</v>
      </c>
      <c r="AT88">
        <v>0.48952958243911926</v>
      </c>
      <c r="AU88">
        <v>0.53541333634907706</v>
      </c>
      <c r="AV88">
        <v>0.58295373341330492</v>
      </c>
      <c r="AW88">
        <v>0.63218084853992174</v>
      </c>
      <c r="AX88">
        <v>0.68312963340577759</v>
      </c>
      <c r="AY88">
        <v>0.7358326764376184</v>
      </c>
      <c r="AZ88">
        <v>0.78984411287334577</v>
      </c>
      <c r="BA88">
        <v>0.84518612492912626</v>
      </c>
      <c r="BB88">
        <v>0.90188116504611782</v>
      </c>
      <c r="BD88">
        <f t="shared" si="11"/>
        <v>0</v>
      </c>
      <c r="BE88">
        <f t="shared" si="12"/>
        <v>1.3928398165259639</v>
      </c>
      <c r="BF88">
        <f t="shared" si="13"/>
        <v>4.5150958039987499</v>
      </c>
      <c r="BG88">
        <f t="shared" si="14"/>
        <v>7.7969908926567681</v>
      </c>
      <c r="BH88">
        <f t="shared" si="15"/>
        <v>9.9410006289987347</v>
      </c>
      <c r="BI88">
        <f t="shared" si="16"/>
        <v>12.699181598325483</v>
      </c>
      <c r="BJ88">
        <f t="shared" si="17"/>
        <v>16.260626476903738</v>
      </c>
      <c r="BK88">
        <f t="shared" si="18"/>
        <v>22.554245231590777</v>
      </c>
      <c r="BL88">
        <f t="shared" si="19"/>
        <v>28.321831056938304</v>
      </c>
      <c r="BM88">
        <f t="shared" si="20"/>
        <v>40.83927462632569</v>
      </c>
    </row>
    <row r="89" spans="1:65" hidden="1" x14ac:dyDescent="0.25">
      <c r="A89">
        <v>51</v>
      </c>
      <c r="B89" t="s">
        <v>353</v>
      </c>
      <c r="C89" t="s">
        <v>368</v>
      </c>
      <c r="E89" t="s">
        <v>373</v>
      </c>
      <c r="F89" t="s">
        <v>55</v>
      </c>
      <c r="G89" t="s">
        <v>357</v>
      </c>
      <c r="H89" t="s">
        <v>358</v>
      </c>
      <c r="I89" t="s">
        <v>351</v>
      </c>
      <c r="J89" t="s">
        <v>359</v>
      </c>
      <c r="K89" t="s">
        <v>360</v>
      </c>
      <c r="L89" t="s">
        <v>361</v>
      </c>
      <c r="M89" t="s">
        <v>369</v>
      </c>
      <c r="N89" t="s">
        <v>369</v>
      </c>
      <c r="O89" t="s">
        <v>363</v>
      </c>
      <c r="P89">
        <v>0</v>
      </c>
      <c r="Q89" t="s">
        <v>374</v>
      </c>
      <c r="R89">
        <v>0</v>
      </c>
      <c r="S89">
        <v>0</v>
      </c>
      <c r="T89">
        <v>0</v>
      </c>
      <c r="U89">
        <v>0</v>
      </c>
      <c r="V89">
        <v>4.564807510860119E-6</v>
      </c>
      <c r="W89">
        <v>2.7764236418239847E-5</v>
      </c>
      <c r="X89">
        <v>6.3353097895004753E-5</v>
      </c>
      <c r="Y89">
        <v>1.0819010261990492E-4</v>
      </c>
      <c r="Z89">
        <v>1.3701938406269796E-4</v>
      </c>
      <c r="AA89">
        <v>1.8324926474042017E-4</v>
      </c>
      <c r="AB89">
        <v>2.4190750012172867E-4</v>
      </c>
      <c r="AC89">
        <v>3.4192657097489751E-4</v>
      </c>
      <c r="AD89">
        <v>4.2541142875256286E-4</v>
      </c>
      <c r="AE89">
        <v>6.0737356400346755E-4</v>
      </c>
      <c r="AF89">
        <v>8.1518380904196301E-4</v>
      </c>
      <c r="AG89">
        <v>1.0491397373852333E-3</v>
      </c>
      <c r="AH89">
        <v>1.3134152265206563E-3</v>
      </c>
      <c r="AI89">
        <v>1.6097128799025531E-3</v>
      </c>
      <c r="AJ89">
        <v>1.9384801015723632E-3</v>
      </c>
      <c r="AK89">
        <v>2.3001708383322281E-3</v>
      </c>
      <c r="AL89">
        <v>2.6952817078181117E-3</v>
      </c>
      <c r="AM89">
        <v>3.1243407027159234E-3</v>
      </c>
      <c r="AN89">
        <v>3.5838170102876141E-3</v>
      </c>
      <c r="AO89">
        <v>4.072946094553092E-3</v>
      </c>
      <c r="AP89">
        <v>4.5922759898576323E-3</v>
      </c>
      <c r="AQ89">
        <v>5.1422907165968338E-3</v>
      </c>
      <c r="AR89">
        <v>5.711813423852791E-3</v>
      </c>
      <c r="AS89">
        <v>6.3010624385047972E-3</v>
      </c>
      <c r="AT89">
        <v>6.9102388365651765E-3</v>
      </c>
      <c r="AU89">
        <v>7.539610000743999E-3</v>
      </c>
      <c r="AV89">
        <v>8.1894229692548049E-3</v>
      </c>
      <c r="AW89">
        <v>8.8599298780423011E-3</v>
      </c>
      <c r="AX89">
        <v>9.5514443988295172E-3</v>
      </c>
      <c r="AY89">
        <v>1.0264244389127502E-2</v>
      </c>
      <c r="AZ89">
        <v>1.0992245096623787E-2</v>
      </c>
      <c r="BA89">
        <v>1.1735627125239718E-2</v>
      </c>
      <c r="BB89">
        <v>1.2494571987791534E-2</v>
      </c>
      <c r="BD89">
        <f t="shared" si="11"/>
        <v>4.5648075108601187E-3</v>
      </c>
      <c r="BE89">
        <f t="shared" si="12"/>
        <v>2.7764236418239847E-2</v>
      </c>
      <c r="BF89">
        <f t="shared" si="13"/>
        <v>6.3353097895004748E-2</v>
      </c>
      <c r="BG89">
        <f t="shared" si="14"/>
        <v>0.10819010261990492</v>
      </c>
      <c r="BH89">
        <f t="shared" si="15"/>
        <v>0.13701938406269795</v>
      </c>
      <c r="BI89">
        <f t="shared" si="16"/>
        <v>0.18324926474042016</v>
      </c>
      <c r="BJ89">
        <f t="shared" si="17"/>
        <v>0.24190750012172868</v>
      </c>
      <c r="BK89">
        <f t="shared" si="18"/>
        <v>0.34192657097489748</v>
      </c>
      <c r="BL89">
        <f t="shared" si="19"/>
        <v>0.42541142875256288</v>
      </c>
      <c r="BM89">
        <f t="shared" si="20"/>
        <v>0.60737356400346754</v>
      </c>
    </row>
    <row r="90" spans="1:65" hidden="1" x14ac:dyDescent="0.25">
      <c r="A90">
        <v>51</v>
      </c>
      <c r="B90" t="s">
        <v>353</v>
      </c>
      <c r="C90" t="s">
        <v>368</v>
      </c>
      <c r="E90" t="s">
        <v>164</v>
      </c>
      <c r="F90" t="s">
        <v>333</v>
      </c>
      <c r="G90" t="s">
        <v>357</v>
      </c>
      <c r="H90" t="s">
        <v>358</v>
      </c>
      <c r="I90" t="s">
        <v>351</v>
      </c>
      <c r="J90" t="s">
        <v>359</v>
      </c>
      <c r="K90" t="s">
        <v>360</v>
      </c>
      <c r="L90" t="s">
        <v>361</v>
      </c>
      <c r="M90" t="s">
        <v>369</v>
      </c>
      <c r="N90" t="s">
        <v>371</v>
      </c>
      <c r="O90" t="s">
        <v>363</v>
      </c>
      <c r="P90">
        <v>0</v>
      </c>
      <c r="Q90" t="s">
        <v>370</v>
      </c>
      <c r="R90">
        <v>0</v>
      </c>
      <c r="S90">
        <v>0</v>
      </c>
      <c r="T90">
        <v>0</v>
      </c>
      <c r="U90">
        <v>0</v>
      </c>
      <c r="V90">
        <v>0</v>
      </c>
      <c r="W90">
        <v>3.6555341735416747E-3</v>
      </c>
      <c r="X90">
        <v>8.3444768299317552E-3</v>
      </c>
      <c r="Y90">
        <v>1.3713277501619736E-2</v>
      </c>
      <c r="Z90">
        <v>1.698165932433407E-2</v>
      </c>
      <c r="AA90">
        <v>2.1293222700894204E-2</v>
      </c>
      <c r="AB90">
        <v>2.795502527475487E-2</v>
      </c>
      <c r="AC90">
        <v>3.8711329329314023E-2</v>
      </c>
      <c r="AD90">
        <v>4.7943446087031161E-2</v>
      </c>
      <c r="AE90">
        <v>6.8453889910059407E-2</v>
      </c>
      <c r="AF90">
        <v>9.1776507901599177E-2</v>
      </c>
      <c r="AG90">
        <v>0.11792990069152326</v>
      </c>
      <c r="AH90">
        <v>0.14735619771135314</v>
      </c>
      <c r="AI90">
        <v>0.18022469510281744</v>
      </c>
      <c r="AJ90">
        <v>0.21656641392402015</v>
      </c>
      <c r="AK90">
        <v>0.25641272948169813</v>
      </c>
      <c r="AL90">
        <v>0.29979927744219281</v>
      </c>
      <c r="AM90">
        <v>0.34676470014971156</v>
      </c>
      <c r="AN90">
        <v>0.39691064543573468</v>
      </c>
      <c r="AO90">
        <v>0.45013838480020596</v>
      </c>
      <c r="AP90">
        <v>0.50649070796631668</v>
      </c>
      <c r="AQ90">
        <v>0.56600317259317268</v>
      </c>
      <c r="AR90">
        <v>0.62746937901677635</v>
      </c>
      <c r="AS90">
        <v>0.69090263764079152</v>
      </c>
      <c r="AT90">
        <v>0.75631426417333392</v>
      </c>
      <c r="AU90">
        <v>0.82372243400665202</v>
      </c>
      <c r="AV90">
        <v>0.89314299385538776</v>
      </c>
      <c r="AW90">
        <v>0.96459214754916944</v>
      </c>
      <c r="AX90">
        <v>1.0380923742961097</v>
      </c>
      <c r="AY90">
        <v>1.11366219950861</v>
      </c>
      <c r="AZ90">
        <v>1.1906568641594149</v>
      </c>
      <c r="BA90">
        <v>1.2690879443685832</v>
      </c>
      <c r="BB90">
        <v>1.3489669941527784</v>
      </c>
      <c r="BD90">
        <f t="shared" si="11"/>
        <v>0</v>
      </c>
      <c r="BE90">
        <f t="shared" si="12"/>
        <v>3.6555341735416746</v>
      </c>
      <c r="BF90">
        <f t="shared" si="13"/>
        <v>8.3444768299317555</v>
      </c>
      <c r="BG90">
        <f t="shared" si="14"/>
        <v>13.713277501619736</v>
      </c>
      <c r="BH90">
        <f t="shared" si="15"/>
        <v>16.981659324334071</v>
      </c>
      <c r="BI90">
        <f t="shared" si="16"/>
        <v>21.293222700894205</v>
      </c>
      <c r="BJ90">
        <f t="shared" si="17"/>
        <v>27.95502527475487</v>
      </c>
      <c r="BK90">
        <f t="shared" si="18"/>
        <v>38.711329329314026</v>
      </c>
      <c r="BL90">
        <f t="shared" si="19"/>
        <v>47.943446087031163</v>
      </c>
      <c r="BM90">
        <f t="shared" si="20"/>
        <v>68.453889910059402</v>
      </c>
    </row>
    <row r="91" spans="1:65" hidden="1" x14ac:dyDescent="0.25">
      <c r="A91">
        <v>51</v>
      </c>
      <c r="B91" t="s">
        <v>353</v>
      </c>
      <c r="C91" t="s">
        <v>354</v>
      </c>
      <c r="E91" t="s">
        <v>163</v>
      </c>
      <c r="F91" t="s">
        <v>84</v>
      </c>
      <c r="G91" t="s">
        <v>357</v>
      </c>
      <c r="H91" t="s">
        <v>358</v>
      </c>
      <c r="I91" t="s">
        <v>351</v>
      </c>
      <c r="J91" t="s">
        <v>359</v>
      </c>
      <c r="K91" t="s">
        <v>360</v>
      </c>
      <c r="L91" t="s">
        <v>361</v>
      </c>
      <c r="M91" t="s">
        <v>369</v>
      </c>
      <c r="N91" t="s">
        <v>369</v>
      </c>
      <c r="O91" t="s">
        <v>363</v>
      </c>
      <c r="P91">
        <v>0</v>
      </c>
      <c r="Q91" t="s">
        <v>370</v>
      </c>
      <c r="R91">
        <v>0</v>
      </c>
      <c r="S91">
        <v>0</v>
      </c>
      <c r="T91">
        <v>0</v>
      </c>
      <c r="U91">
        <v>0</v>
      </c>
      <c r="V91">
        <v>0</v>
      </c>
      <c r="W91">
        <v>7.7554607426802416E-5</v>
      </c>
      <c r="X91">
        <v>1.6113833640064908E-4</v>
      </c>
      <c r="Y91">
        <v>3.8564967928923723E-4</v>
      </c>
      <c r="Z91">
        <v>5.3461338546599015E-4</v>
      </c>
      <c r="AA91">
        <v>7.2331000751144829E-4</v>
      </c>
      <c r="AB91">
        <v>1.3182009924092341E-3</v>
      </c>
      <c r="AC91">
        <v>1.9946010021315102E-3</v>
      </c>
      <c r="AD91">
        <v>2.3058237754411534E-3</v>
      </c>
      <c r="AE91">
        <v>3.1063290774939831E-3</v>
      </c>
      <c r="AF91">
        <v>4.0030393946660645E-3</v>
      </c>
      <c r="AG91">
        <v>4.9970066463596681E-3</v>
      </c>
      <c r="AH91">
        <v>6.1036562933922366E-3</v>
      </c>
      <c r="AI91">
        <v>7.3293183441614888E-3</v>
      </c>
      <c r="AJ91">
        <v>8.6755869862620797E-3</v>
      </c>
      <c r="AK91">
        <v>1.014407842450997E-2</v>
      </c>
      <c r="AL91">
        <v>1.1736565997049003E-2</v>
      </c>
      <c r="AM91">
        <v>1.345493698304928E-2</v>
      </c>
      <c r="AN91">
        <v>1.5286057166989504E-2</v>
      </c>
      <c r="AO91">
        <v>1.7226954663781498E-2</v>
      </c>
      <c r="AP91">
        <v>1.9279595679220208E-2</v>
      </c>
      <c r="AQ91">
        <v>2.1445706237566167E-2</v>
      </c>
      <c r="AR91">
        <v>2.3683728998784435E-2</v>
      </c>
      <c r="AS91">
        <v>2.5994427726965547E-2</v>
      </c>
      <c r="AT91">
        <v>2.8378500773606014E-2</v>
      </c>
      <c r="AU91">
        <v>3.0836891558344782E-2</v>
      </c>
      <c r="AV91">
        <v>3.3370465162274009E-2</v>
      </c>
      <c r="AW91">
        <v>3.5980104875976818E-2</v>
      </c>
      <c r="AX91">
        <v>3.8666920903393312E-2</v>
      </c>
      <c r="AY91">
        <v>4.1431887460843503E-2</v>
      </c>
      <c r="AZ91">
        <v>4.4252424338222414E-2</v>
      </c>
      <c r="BA91">
        <v>4.7129159345733383E-2</v>
      </c>
      <c r="BB91">
        <v>5.006272239286113E-2</v>
      </c>
      <c r="BD91">
        <f t="shared" si="11"/>
        <v>0</v>
      </c>
      <c r="BE91">
        <f t="shared" si="12"/>
        <v>7.755460742680241E-2</v>
      </c>
      <c r="BF91">
        <f t="shared" si="13"/>
        <v>0.16113833640064909</v>
      </c>
      <c r="BG91">
        <f t="shared" si="14"/>
        <v>0.38564967928923721</v>
      </c>
      <c r="BH91">
        <f t="shared" si="15"/>
        <v>0.53461338546599013</v>
      </c>
      <c r="BI91">
        <f t="shared" si="16"/>
        <v>0.72331000751144825</v>
      </c>
      <c r="BJ91">
        <f t="shared" si="17"/>
        <v>1.3182009924092342</v>
      </c>
      <c r="BK91">
        <f t="shared" si="18"/>
        <v>1.9946010021315101</v>
      </c>
      <c r="BL91">
        <f t="shared" si="19"/>
        <v>2.3058237754411532</v>
      </c>
      <c r="BM91">
        <f t="shared" si="20"/>
        <v>3.1063290774939833</v>
      </c>
    </row>
    <row r="92" spans="1:65" hidden="1" x14ac:dyDescent="0.25">
      <c r="A92">
        <v>51</v>
      </c>
      <c r="B92" t="s">
        <v>353</v>
      </c>
      <c r="C92" t="s">
        <v>354</v>
      </c>
      <c r="E92" t="s">
        <v>375</v>
      </c>
      <c r="F92" t="s">
        <v>376</v>
      </c>
      <c r="G92" t="s">
        <v>357</v>
      </c>
      <c r="H92" t="s">
        <v>358</v>
      </c>
      <c r="I92" t="s">
        <v>351</v>
      </c>
      <c r="J92" t="s">
        <v>359</v>
      </c>
      <c r="K92" t="s">
        <v>360</v>
      </c>
      <c r="L92" t="s">
        <v>361</v>
      </c>
      <c r="M92" t="s">
        <v>369</v>
      </c>
      <c r="N92" t="s">
        <v>369</v>
      </c>
      <c r="O92" t="s">
        <v>363</v>
      </c>
      <c r="P92">
        <v>0</v>
      </c>
      <c r="Q92" t="s">
        <v>370</v>
      </c>
      <c r="R92">
        <v>0</v>
      </c>
      <c r="S92">
        <v>0</v>
      </c>
      <c r="T92">
        <v>0</v>
      </c>
      <c r="U92">
        <v>0</v>
      </c>
      <c r="V92">
        <v>8.1510206227065207E-5</v>
      </c>
      <c r="W92">
        <v>2.4647025803135745E-4</v>
      </c>
      <c r="X92">
        <v>5.3498402095552796E-4</v>
      </c>
      <c r="Y92">
        <v>1.1280444904659204E-3</v>
      </c>
      <c r="Z92">
        <v>1.5648912950520892E-3</v>
      </c>
      <c r="AA92">
        <v>2.0659268182202277E-3</v>
      </c>
      <c r="AB92">
        <v>3.4959260100940774E-3</v>
      </c>
      <c r="AC92">
        <v>5.1890203942393867E-3</v>
      </c>
      <c r="AD92">
        <v>6.0889862022427904E-3</v>
      </c>
      <c r="AE92">
        <v>8.294383080621184E-3</v>
      </c>
      <c r="AF92">
        <v>1.0774046415182585E-2</v>
      </c>
      <c r="AG92">
        <v>1.3529837037499493E-2</v>
      </c>
      <c r="AH92">
        <v>1.6604808168422941E-2</v>
      </c>
      <c r="AI92">
        <v>2.0015667175655574E-2</v>
      </c>
      <c r="AJ92">
        <v>2.3765536236832349E-2</v>
      </c>
      <c r="AK92">
        <v>2.7857585794779666E-2</v>
      </c>
      <c r="AL92">
        <v>3.2295417408878827E-2</v>
      </c>
      <c r="AM92">
        <v>3.7082939639753405E-2</v>
      </c>
      <c r="AN92">
        <v>4.2181561752847055E-2</v>
      </c>
      <c r="AO92">
        <v>4.7581674745336713E-2</v>
      </c>
      <c r="AP92">
        <v>5.3287611062952989E-2</v>
      </c>
      <c r="AQ92">
        <v>5.9303009654434677E-2</v>
      </c>
      <c r="AR92">
        <v>6.551023032762876E-2</v>
      </c>
      <c r="AS92">
        <v>7.1910708619700905E-2</v>
      </c>
      <c r="AT92">
        <v>7.8505691645985212E-2</v>
      </c>
      <c r="AU92">
        <v>8.5297104349115652E-2</v>
      </c>
      <c r="AV92">
        <v>9.2286647897487528E-2</v>
      </c>
      <c r="AW92">
        <v>9.947606682012114E-2</v>
      </c>
      <c r="AX92">
        <v>0.10686772713628136</v>
      </c>
      <c r="AY92">
        <v>0.11446361175826805</v>
      </c>
      <c r="AZ92">
        <v>0.12220079380898197</v>
      </c>
      <c r="BA92">
        <v>0.13008054962677881</v>
      </c>
      <c r="BB92">
        <v>0.13810415724489616</v>
      </c>
      <c r="BD92">
        <f t="shared" si="11"/>
        <v>8.1510206227065202E-2</v>
      </c>
      <c r="BE92">
        <f t="shared" si="12"/>
        <v>0.24647025803135744</v>
      </c>
      <c r="BF92">
        <f t="shared" si="13"/>
        <v>0.53498402095552799</v>
      </c>
      <c r="BG92">
        <f t="shared" si="14"/>
        <v>1.1280444904659204</v>
      </c>
      <c r="BH92">
        <f t="shared" si="15"/>
        <v>1.5648912950520892</v>
      </c>
      <c r="BI92">
        <f t="shared" si="16"/>
        <v>2.0659268182202277</v>
      </c>
      <c r="BJ92">
        <f t="shared" si="17"/>
        <v>3.4959260100940774</v>
      </c>
      <c r="BK92">
        <f t="shared" si="18"/>
        <v>5.1890203942393871</v>
      </c>
      <c r="BL92">
        <f t="shared" si="19"/>
        <v>6.0889862022427907</v>
      </c>
      <c r="BM92">
        <f t="shared" si="20"/>
        <v>8.2943830806211842</v>
      </c>
    </row>
    <row r="93" spans="1:65" hidden="1" x14ac:dyDescent="0.25">
      <c r="A93">
        <v>51</v>
      </c>
      <c r="B93" t="s">
        <v>353</v>
      </c>
      <c r="C93" t="s">
        <v>377</v>
      </c>
      <c r="F93" t="s">
        <v>377</v>
      </c>
      <c r="G93" t="s">
        <v>357</v>
      </c>
      <c r="H93" t="s">
        <v>358</v>
      </c>
      <c r="I93" t="s">
        <v>351</v>
      </c>
      <c r="J93" t="s">
        <v>359</v>
      </c>
      <c r="K93" t="s">
        <v>360</v>
      </c>
      <c r="L93" t="s">
        <v>361</v>
      </c>
      <c r="M93" t="s">
        <v>369</v>
      </c>
      <c r="N93" t="s">
        <v>369</v>
      </c>
      <c r="O93" t="s">
        <v>363</v>
      </c>
      <c r="P93" t="e">
        <v>#N/A</v>
      </c>
      <c r="Q93" t="e">
        <v>#N/A</v>
      </c>
      <c r="R93">
        <v>0</v>
      </c>
      <c r="S93">
        <v>0</v>
      </c>
      <c r="T93">
        <v>0</v>
      </c>
      <c r="U93">
        <v>0</v>
      </c>
      <c r="V93">
        <v>3.4476617931522069E-2</v>
      </c>
      <c r="W93">
        <v>0.13522061845081046</v>
      </c>
      <c r="X93">
        <v>0.36171429669597477</v>
      </c>
      <c r="Y93">
        <v>0.59079333661224209</v>
      </c>
      <c r="Z93">
        <v>0.76773006190552351</v>
      </c>
      <c r="AA93">
        <v>0.97139842615685001</v>
      </c>
      <c r="AB93">
        <v>1.271812715543043</v>
      </c>
      <c r="AC93">
        <v>1.7376418827951123</v>
      </c>
      <c r="AD93">
        <v>2.1837666890452927</v>
      </c>
      <c r="AE93">
        <v>3.1372871753594804</v>
      </c>
      <c r="AF93">
        <v>4.2290701121933525</v>
      </c>
      <c r="AG93">
        <v>5.4607779980436391</v>
      </c>
      <c r="AH93">
        <v>6.8548170637909545</v>
      </c>
      <c r="AI93">
        <v>8.4204078862212306</v>
      </c>
      <c r="AJ93">
        <v>10.160078769777909</v>
      </c>
      <c r="AK93">
        <v>12.076413164645267</v>
      </c>
      <c r="AL93">
        <v>14.172243930173421</v>
      </c>
      <c r="AM93">
        <v>16.450593824761928</v>
      </c>
      <c r="AN93">
        <v>18.892755070792663</v>
      </c>
      <c r="AO93">
        <v>21.494843907960217</v>
      </c>
      <c r="AP93">
        <v>24.260029186180798</v>
      </c>
      <c r="AQ93">
        <v>27.191157983727287</v>
      </c>
      <c r="AR93">
        <v>30.228465161681989</v>
      </c>
      <c r="AS93">
        <v>33.373334606767031</v>
      </c>
      <c r="AT93">
        <v>36.627071317999096</v>
      </c>
      <c r="AU93">
        <v>39.991351211226821</v>
      </c>
      <c r="AV93">
        <v>43.467755589847201</v>
      </c>
      <c r="AW93">
        <v>47.057908668866091</v>
      </c>
      <c r="AX93">
        <v>50.763782451112121</v>
      </c>
      <c r="AY93">
        <v>54.587172390742346</v>
      </c>
      <c r="AZ93">
        <v>58.49550387036107</v>
      </c>
      <c r="BA93">
        <v>62.490016143988825</v>
      </c>
      <c r="BB93">
        <v>66.571965708797407</v>
      </c>
      <c r="BD93">
        <f t="shared" si="11"/>
        <v>34.476617931522071</v>
      </c>
      <c r="BE93">
        <f t="shared" si="12"/>
        <v>135.22061845081046</v>
      </c>
      <c r="BF93">
        <f t="shared" si="13"/>
        <v>361.71429669597478</v>
      </c>
      <c r="BG93">
        <f t="shared" si="14"/>
        <v>590.79333661224211</v>
      </c>
      <c r="BH93">
        <f t="shared" si="15"/>
        <v>767.73006190552348</v>
      </c>
      <c r="BI93">
        <f t="shared" si="16"/>
        <v>971.39842615685006</v>
      </c>
      <c r="BJ93">
        <f t="shared" si="17"/>
        <v>1271.8127155430429</v>
      </c>
      <c r="BK93">
        <f t="shared" si="18"/>
        <v>1737.6418827951122</v>
      </c>
      <c r="BL93">
        <f t="shared" si="19"/>
        <v>2183.7666890452929</v>
      </c>
      <c r="BM93">
        <f t="shared" si="20"/>
        <v>3137.2871753594804</v>
      </c>
    </row>
    <row r="94" spans="1:65" hidden="1" x14ac:dyDescent="0.25">
      <c r="A94">
        <v>51</v>
      </c>
      <c r="B94" t="s">
        <v>353</v>
      </c>
      <c r="C94" t="s">
        <v>378</v>
      </c>
      <c r="F94" t="s">
        <v>378</v>
      </c>
      <c r="G94" t="s">
        <v>357</v>
      </c>
      <c r="H94" t="s">
        <v>358</v>
      </c>
      <c r="I94" t="s">
        <v>351</v>
      </c>
      <c r="J94" t="s">
        <v>359</v>
      </c>
      <c r="K94" t="s">
        <v>360</v>
      </c>
      <c r="L94" t="s">
        <v>361</v>
      </c>
      <c r="M94" t="s">
        <v>369</v>
      </c>
      <c r="N94" t="s">
        <v>369</v>
      </c>
      <c r="O94" t="s">
        <v>363</v>
      </c>
      <c r="P94" t="e">
        <v>#N/A</v>
      </c>
      <c r="Q94" t="e">
        <v>#N/A</v>
      </c>
      <c r="R94">
        <v>0</v>
      </c>
      <c r="S94">
        <v>0</v>
      </c>
      <c r="T94">
        <v>0</v>
      </c>
      <c r="U94">
        <v>0</v>
      </c>
      <c r="V94">
        <v>8.6075013737925326E-5</v>
      </c>
      <c r="W94">
        <v>2.291964658729042E-2</v>
      </c>
      <c r="X94">
        <v>5.9520619079496198E-2</v>
      </c>
      <c r="Y94">
        <v>9.8910930689769055E-2</v>
      </c>
      <c r="Z94">
        <v>0.12669128859572257</v>
      </c>
      <c r="AA94">
        <v>0.16510570445693229</v>
      </c>
      <c r="AB94">
        <v>0.22127564765644156</v>
      </c>
      <c r="AC94">
        <v>0.31414966208738959</v>
      </c>
      <c r="AD94">
        <v>0.39275534344892588</v>
      </c>
      <c r="AE94">
        <v>0.56453171783654488</v>
      </c>
      <c r="AF94">
        <v>0.76086651964623231</v>
      </c>
      <c r="AG94">
        <v>0.98211152297868032</v>
      </c>
      <c r="AH94">
        <v>1.232293659544287</v>
      </c>
      <c r="AI94">
        <v>1.5131146473203687</v>
      </c>
      <c r="AJ94">
        <v>1.8250929792624493</v>
      </c>
      <c r="AK94">
        <v>2.1687571775907784</v>
      </c>
      <c r="AL94">
        <v>2.5446803540055201</v>
      </c>
      <c r="AM94">
        <v>2.9534696804470357</v>
      </c>
      <c r="AN94">
        <v>3.3918542720721629</v>
      </c>
      <c r="AO94">
        <v>3.8591989193812184</v>
      </c>
      <c r="AP94">
        <v>4.3561254183021063</v>
      </c>
      <c r="AQ94">
        <v>4.8831982367230822</v>
      </c>
      <c r="AR94">
        <v>5.429757942238469</v>
      </c>
      <c r="AS94">
        <v>5.9960823589254435</v>
      </c>
      <c r="AT94">
        <v>6.5824349441653025</v>
      </c>
      <c r="AU94">
        <v>7.1891455498154624</v>
      </c>
      <c r="AV94">
        <v>7.8165267866577102</v>
      </c>
      <c r="AW94">
        <v>8.4648987481343116</v>
      </c>
      <c r="AX94">
        <v>9.1346439455253883</v>
      </c>
      <c r="AY94">
        <v>9.826112782296903</v>
      </c>
      <c r="AZ94">
        <v>10.533444697434312</v>
      </c>
      <c r="BA94">
        <v>11.256877593907905</v>
      </c>
      <c r="BB94">
        <v>11.996652160165786</v>
      </c>
      <c r="BD94">
        <f t="shared" si="11"/>
        <v>8.6075013737925324E-2</v>
      </c>
      <c r="BE94">
        <f t="shared" si="12"/>
        <v>22.919646587290419</v>
      </c>
      <c r="BF94">
        <f t="shared" si="13"/>
        <v>59.5206190794962</v>
      </c>
      <c r="BG94">
        <f t="shared" si="14"/>
        <v>98.91093068976906</v>
      </c>
      <c r="BH94">
        <f t="shared" si="15"/>
        <v>126.69128859572257</v>
      </c>
      <c r="BI94">
        <f t="shared" si="16"/>
        <v>165.1057044569323</v>
      </c>
      <c r="BJ94">
        <f t="shared" si="17"/>
        <v>221.27564765644155</v>
      </c>
      <c r="BK94">
        <f t="shared" si="18"/>
        <v>314.14966208738957</v>
      </c>
      <c r="BL94">
        <f t="shared" si="19"/>
        <v>392.75534344892588</v>
      </c>
      <c r="BM94">
        <f t="shared" si="20"/>
        <v>564.53171783654489</v>
      </c>
    </row>
    <row r="95" spans="1:65" x14ac:dyDescent="0.25">
      <c r="A95">
        <v>48</v>
      </c>
      <c r="B95" t="s">
        <v>353</v>
      </c>
      <c r="C95" t="s">
        <v>25</v>
      </c>
      <c r="E95" t="s">
        <v>379</v>
      </c>
      <c r="F95" t="s">
        <v>380</v>
      </c>
      <c r="G95" t="s">
        <v>483</v>
      </c>
      <c r="H95" t="s">
        <v>358</v>
      </c>
      <c r="I95" t="s">
        <v>349</v>
      </c>
      <c r="J95" t="s">
        <v>359</v>
      </c>
      <c r="K95" t="s">
        <v>360</v>
      </c>
      <c r="L95" t="s">
        <v>361</v>
      </c>
      <c r="M95" t="s">
        <v>362</v>
      </c>
      <c r="N95" t="s">
        <v>362</v>
      </c>
      <c r="O95" t="s">
        <v>363</v>
      </c>
      <c r="P95" t="s">
        <v>381</v>
      </c>
      <c r="Q95" t="s">
        <v>364</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D95">
        <f t="shared" si="11"/>
        <v>0</v>
      </c>
      <c r="BE95">
        <f t="shared" si="12"/>
        <v>0</v>
      </c>
      <c r="BF95">
        <f t="shared" si="13"/>
        <v>0</v>
      </c>
      <c r="BG95">
        <f t="shared" si="14"/>
        <v>0</v>
      </c>
      <c r="BH95">
        <f t="shared" si="15"/>
        <v>0</v>
      </c>
      <c r="BI95">
        <f t="shared" si="16"/>
        <v>0</v>
      </c>
      <c r="BJ95">
        <f t="shared" si="17"/>
        <v>0</v>
      </c>
      <c r="BK95">
        <f t="shared" si="18"/>
        <v>0</v>
      </c>
      <c r="BL95">
        <f t="shared" si="19"/>
        <v>0</v>
      </c>
      <c r="BM95">
        <f t="shared" si="20"/>
        <v>0</v>
      </c>
    </row>
    <row r="96" spans="1:65" x14ac:dyDescent="0.25">
      <c r="A96">
        <v>48</v>
      </c>
      <c r="B96" t="s">
        <v>353</v>
      </c>
      <c r="C96" t="s">
        <v>25</v>
      </c>
      <c r="E96" t="s">
        <v>382</v>
      </c>
      <c r="F96" t="s">
        <v>383</v>
      </c>
      <c r="G96" t="s">
        <v>483</v>
      </c>
      <c r="H96" t="s">
        <v>358</v>
      </c>
      <c r="I96" t="s">
        <v>349</v>
      </c>
      <c r="J96" t="s">
        <v>359</v>
      </c>
      <c r="K96" t="s">
        <v>360</v>
      </c>
      <c r="L96" t="s">
        <v>361</v>
      </c>
      <c r="M96" t="s">
        <v>362</v>
      </c>
      <c r="N96" t="s">
        <v>362</v>
      </c>
      <c r="O96" t="s">
        <v>363</v>
      </c>
      <c r="P96" t="s">
        <v>383</v>
      </c>
      <c r="Q96" t="s">
        <v>364</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D96">
        <f t="shared" si="11"/>
        <v>0</v>
      </c>
      <c r="BE96">
        <f t="shared" si="12"/>
        <v>0</v>
      </c>
      <c r="BF96">
        <f t="shared" si="13"/>
        <v>0</v>
      </c>
      <c r="BG96">
        <f t="shared" si="14"/>
        <v>0</v>
      </c>
      <c r="BH96">
        <f t="shared" si="15"/>
        <v>0</v>
      </c>
      <c r="BI96">
        <f t="shared" si="16"/>
        <v>0</v>
      </c>
      <c r="BJ96">
        <f t="shared" si="17"/>
        <v>0</v>
      </c>
      <c r="BK96">
        <f t="shared" si="18"/>
        <v>0</v>
      </c>
      <c r="BL96">
        <f t="shared" si="19"/>
        <v>0</v>
      </c>
      <c r="BM96">
        <f t="shared" si="20"/>
        <v>0</v>
      </c>
    </row>
    <row r="97" spans="1:65" x14ac:dyDescent="0.25">
      <c r="A97">
        <v>48</v>
      </c>
      <c r="B97" t="s">
        <v>353</v>
      </c>
      <c r="C97" t="s">
        <v>25</v>
      </c>
      <c r="E97" t="s">
        <v>384</v>
      </c>
      <c r="F97" t="s">
        <v>385</v>
      </c>
      <c r="G97" t="s">
        <v>483</v>
      </c>
      <c r="H97" t="s">
        <v>358</v>
      </c>
      <c r="I97" t="s">
        <v>349</v>
      </c>
      <c r="J97" t="s">
        <v>359</v>
      </c>
      <c r="K97" t="s">
        <v>360</v>
      </c>
      <c r="L97" t="s">
        <v>361</v>
      </c>
      <c r="M97" t="s">
        <v>362</v>
      </c>
      <c r="N97" t="s">
        <v>362</v>
      </c>
      <c r="O97" t="s">
        <v>363</v>
      </c>
      <c r="P97" t="s">
        <v>385</v>
      </c>
      <c r="Q97" t="s">
        <v>364</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D97">
        <f t="shared" si="11"/>
        <v>0</v>
      </c>
      <c r="BE97">
        <f t="shared" si="12"/>
        <v>0</v>
      </c>
      <c r="BF97">
        <f t="shared" si="13"/>
        <v>0</v>
      </c>
      <c r="BG97">
        <f t="shared" si="14"/>
        <v>0</v>
      </c>
      <c r="BH97">
        <f t="shared" si="15"/>
        <v>0</v>
      </c>
      <c r="BI97">
        <f t="shared" si="16"/>
        <v>0</v>
      </c>
      <c r="BJ97">
        <f t="shared" si="17"/>
        <v>0</v>
      </c>
      <c r="BK97">
        <f t="shared" si="18"/>
        <v>0</v>
      </c>
      <c r="BL97">
        <f t="shared" si="19"/>
        <v>0</v>
      </c>
      <c r="BM97">
        <f t="shared" si="20"/>
        <v>0</v>
      </c>
    </row>
    <row r="98" spans="1:65" x14ac:dyDescent="0.25">
      <c r="A98">
        <v>48</v>
      </c>
      <c r="B98" t="s">
        <v>353</v>
      </c>
      <c r="C98" t="s">
        <v>386</v>
      </c>
      <c r="E98" t="s">
        <v>387</v>
      </c>
      <c r="F98" t="s">
        <v>388</v>
      </c>
      <c r="G98" t="s">
        <v>483</v>
      </c>
      <c r="H98" t="s">
        <v>358</v>
      </c>
      <c r="I98" t="s">
        <v>349</v>
      </c>
      <c r="J98" t="s">
        <v>359</v>
      </c>
      <c r="K98" t="s">
        <v>360</v>
      </c>
      <c r="L98" t="s">
        <v>361</v>
      </c>
      <c r="M98" t="s">
        <v>362</v>
      </c>
      <c r="N98" t="s">
        <v>362</v>
      </c>
      <c r="O98" t="s">
        <v>363</v>
      </c>
      <c r="P98">
        <v>0</v>
      </c>
      <c r="Q98" t="s">
        <v>389</v>
      </c>
      <c r="R98">
        <v>3.4908484960116724E-4</v>
      </c>
      <c r="S98">
        <v>3.9754892056456415E-4</v>
      </c>
      <c r="T98">
        <v>4.7541975693401306E-4</v>
      </c>
      <c r="U98">
        <v>5.6388878036274428E-4</v>
      </c>
      <c r="V98">
        <v>6.5008520568684137E-4</v>
      </c>
      <c r="W98">
        <v>7.2600233439356612E-4</v>
      </c>
      <c r="X98">
        <v>7.8782361393408965E-4</v>
      </c>
      <c r="Y98">
        <v>8.5016263788560155E-4</v>
      </c>
      <c r="Z98">
        <v>9.1273086474006574E-4</v>
      </c>
      <c r="AA98">
        <v>9.7487078765789591E-4</v>
      </c>
      <c r="AB98">
        <v>1.036963536227677E-3</v>
      </c>
      <c r="AC98">
        <v>1.0993021835412134E-3</v>
      </c>
      <c r="AD98">
        <v>1.1619353204773001E-3</v>
      </c>
      <c r="AE98">
        <v>1.22455279499802E-3</v>
      </c>
      <c r="AF98">
        <v>1.2887960019153958E-3</v>
      </c>
      <c r="AG98">
        <v>1.3553588211536436E-3</v>
      </c>
      <c r="AH98">
        <v>1.4245804139407911E-3</v>
      </c>
      <c r="AI98">
        <v>1.4955293433289911E-3</v>
      </c>
      <c r="AJ98">
        <v>1.5662903421039352E-3</v>
      </c>
      <c r="AK98">
        <v>1.6363706999518663E-3</v>
      </c>
      <c r="AL98">
        <v>1.7055418760007174E-3</v>
      </c>
      <c r="AM98">
        <v>1.7734493132960879E-3</v>
      </c>
      <c r="AN98">
        <v>1.8412413912569775E-3</v>
      </c>
      <c r="AO98">
        <v>1.9087381464852769E-3</v>
      </c>
      <c r="AP98">
        <v>1.9753429488535809E-3</v>
      </c>
      <c r="AQ98">
        <v>2.0423341095272421E-3</v>
      </c>
      <c r="AR98">
        <v>2.109419784767213E-3</v>
      </c>
      <c r="AS98">
        <v>2.1762371687908851E-3</v>
      </c>
      <c r="AT98">
        <v>2.2435760343292735E-3</v>
      </c>
      <c r="AU98">
        <v>2.3114079517667736E-3</v>
      </c>
      <c r="AV98">
        <v>2.3797039982399633E-3</v>
      </c>
      <c r="AW98">
        <v>2.4484688892133519E-3</v>
      </c>
      <c r="AX98">
        <v>2.5177421815220187E-3</v>
      </c>
      <c r="AY98">
        <v>2.5875639403459137E-3</v>
      </c>
      <c r="AZ98">
        <v>2.6579398965232612E-3</v>
      </c>
      <c r="BA98">
        <v>2.7288757859803376E-3</v>
      </c>
      <c r="BB98">
        <v>2.8003773489483344E-3</v>
      </c>
      <c r="BD98">
        <f t="shared" si="11"/>
        <v>0.65008520568684136</v>
      </c>
      <c r="BE98">
        <f t="shared" si="12"/>
        <v>0.7260023343935661</v>
      </c>
      <c r="BF98">
        <f t="shared" si="13"/>
        <v>0.78782361393408962</v>
      </c>
      <c r="BG98">
        <f t="shared" si="14"/>
        <v>0.85016263788560154</v>
      </c>
      <c r="BH98">
        <f t="shared" si="15"/>
        <v>0.91273086474006571</v>
      </c>
      <c r="BI98">
        <f t="shared" si="16"/>
        <v>0.97487078765789592</v>
      </c>
      <c r="BJ98">
        <f t="shared" si="17"/>
        <v>1.036963536227677</v>
      </c>
      <c r="BK98">
        <f t="shared" si="18"/>
        <v>1.0993021835412133</v>
      </c>
      <c r="BL98">
        <f t="shared" si="19"/>
        <v>1.1619353204773002</v>
      </c>
      <c r="BM98">
        <f t="shared" si="20"/>
        <v>1.2245527949980199</v>
      </c>
    </row>
    <row r="99" spans="1:65" x14ac:dyDescent="0.25">
      <c r="A99">
        <v>48</v>
      </c>
      <c r="B99" t="s">
        <v>353</v>
      </c>
      <c r="C99" t="s">
        <v>386</v>
      </c>
      <c r="E99" t="s">
        <v>390</v>
      </c>
      <c r="F99" t="s">
        <v>391</v>
      </c>
      <c r="G99" t="s">
        <v>483</v>
      </c>
      <c r="H99" t="s">
        <v>358</v>
      </c>
      <c r="I99" t="s">
        <v>349</v>
      </c>
      <c r="J99" t="s">
        <v>359</v>
      </c>
      <c r="K99" t="s">
        <v>360</v>
      </c>
      <c r="L99" t="s">
        <v>361</v>
      </c>
      <c r="M99" t="s">
        <v>362</v>
      </c>
      <c r="N99" t="s">
        <v>392</v>
      </c>
      <c r="O99" t="s">
        <v>363</v>
      </c>
      <c r="P99">
        <v>0</v>
      </c>
      <c r="Q99" t="s">
        <v>374</v>
      </c>
      <c r="R99">
        <v>0.11792337545095347</v>
      </c>
      <c r="S99">
        <v>0.14942174669269512</v>
      </c>
      <c r="T99">
        <v>0.1748905805618611</v>
      </c>
      <c r="U99">
        <v>0.19931385085968065</v>
      </c>
      <c r="V99">
        <v>0.23006053456981543</v>
      </c>
      <c r="W99">
        <v>0.26457889002811724</v>
      </c>
      <c r="X99">
        <v>0.29766218303382097</v>
      </c>
      <c r="Y99">
        <v>0.33100595904059632</v>
      </c>
      <c r="Z99">
        <v>0.36407892460109198</v>
      </c>
      <c r="AA99">
        <v>0.39671515907249089</v>
      </c>
      <c r="AB99">
        <v>0.42908588654341834</v>
      </c>
      <c r="AC99">
        <v>0.46131655555685774</v>
      </c>
      <c r="AD99">
        <v>0.49347054107903437</v>
      </c>
      <c r="AE99">
        <v>0.52536241826587993</v>
      </c>
      <c r="AF99">
        <v>0.55782756150789292</v>
      </c>
      <c r="AG99">
        <v>0.59120351351796419</v>
      </c>
      <c r="AH99">
        <v>0.62563870088250517</v>
      </c>
      <c r="AI99">
        <v>0.66065567997690289</v>
      </c>
      <c r="AJ99">
        <v>0.69530274802111525</v>
      </c>
      <c r="AK99">
        <v>0.72933952201824781</v>
      </c>
      <c r="AL99">
        <v>0.76266389750774055</v>
      </c>
      <c r="AM99">
        <v>0.79511187321561172</v>
      </c>
      <c r="AN99">
        <v>0.82723679298435748</v>
      </c>
      <c r="AO99">
        <v>0.85895899712636503</v>
      </c>
      <c r="AP99">
        <v>0.89000033872255713</v>
      </c>
      <c r="AQ99">
        <v>0.92095817432693605</v>
      </c>
      <c r="AR99">
        <v>0.95170019007338991</v>
      </c>
      <c r="AS99">
        <v>0.98205760559558686</v>
      </c>
      <c r="AT99">
        <v>1.0123904096787291</v>
      </c>
      <c r="AU99">
        <v>1.0426825920640035</v>
      </c>
      <c r="AV99">
        <v>1.0729181844456548</v>
      </c>
      <c r="AW99">
        <v>1.1030964414017126</v>
      </c>
      <c r="AX99">
        <v>1.1332317131734428</v>
      </c>
      <c r="AY99">
        <v>1.1633383078414794</v>
      </c>
      <c r="AZ99">
        <v>1.1934153963818193</v>
      </c>
      <c r="BA99">
        <v>1.223462149711809</v>
      </c>
      <c r="BB99">
        <v>1.2534777388007063</v>
      </c>
      <c r="BD99">
        <f t="shared" si="11"/>
        <v>230.06053456981542</v>
      </c>
      <c r="BE99">
        <f t="shared" si="12"/>
        <v>264.57889002811726</v>
      </c>
      <c r="BF99">
        <f t="shared" si="13"/>
        <v>297.66218303382095</v>
      </c>
      <c r="BG99">
        <f t="shared" si="14"/>
        <v>331.00595904059634</v>
      </c>
      <c r="BH99">
        <f t="shared" si="15"/>
        <v>364.07892460109196</v>
      </c>
      <c r="BI99">
        <f t="shared" si="16"/>
        <v>396.71515907249091</v>
      </c>
      <c r="BJ99">
        <f t="shared" si="17"/>
        <v>429.08588654341833</v>
      </c>
      <c r="BK99">
        <f t="shared" si="18"/>
        <v>461.31655555685774</v>
      </c>
      <c r="BL99">
        <f t="shared" si="19"/>
        <v>493.47054107903438</v>
      </c>
      <c r="BM99">
        <f t="shared" si="20"/>
        <v>525.36241826587991</v>
      </c>
    </row>
    <row r="100" spans="1:65" x14ac:dyDescent="0.25">
      <c r="A100">
        <v>48</v>
      </c>
      <c r="B100" t="s">
        <v>353</v>
      </c>
      <c r="C100" t="s">
        <v>386</v>
      </c>
      <c r="E100" t="s">
        <v>393</v>
      </c>
      <c r="F100" t="s">
        <v>394</v>
      </c>
      <c r="G100" t="s">
        <v>483</v>
      </c>
      <c r="H100" t="s">
        <v>358</v>
      </c>
      <c r="I100" t="s">
        <v>349</v>
      </c>
      <c r="J100" t="s">
        <v>359</v>
      </c>
      <c r="K100" t="s">
        <v>360</v>
      </c>
      <c r="L100" t="s">
        <v>361</v>
      </c>
      <c r="M100" t="s">
        <v>362</v>
      </c>
      <c r="N100" t="s">
        <v>392</v>
      </c>
      <c r="O100" t="s">
        <v>363</v>
      </c>
      <c r="P100">
        <v>0</v>
      </c>
      <c r="Q100" t="s">
        <v>374</v>
      </c>
      <c r="R100">
        <v>0.33084712054088217</v>
      </c>
      <c r="S100">
        <v>0.38030257009756213</v>
      </c>
      <c r="T100">
        <v>0.44368673150641552</v>
      </c>
      <c r="U100">
        <v>0.5035021738426908</v>
      </c>
      <c r="V100">
        <v>0.5702145191345358</v>
      </c>
      <c r="W100">
        <v>0.63994264734959838</v>
      </c>
      <c r="X100">
        <v>0.70539706190732276</v>
      </c>
      <c r="Y100">
        <v>0.77098488651749486</v>
      </c>
      <c r="Z100">
        <v>0.83525161935907932</v>
      </c>
      <c r="AA100">
        <v>0.89810350090248825</v>
      </c>
      <c r="AB100">
        <v>0.95990183833828935</v>
      </c>
      <c r="AC100">
        <v>1.0207373733402352</v>
      </c>
      <c r="AD100">
        <v>1.0808469588233867</v>
      </c>
      <c r="AE100">
        <v>1.139864940594576</v>
      </c>
      <c r="AF100">
        <v>1.1993308481794185</v>
      </c>
      <c r="AG100">
        <v>1.2598577024931212</v>
      </c>
      <c r="AH100">
        <v>1.32168327098853</v>
      </c>
      <c r="AI100">
        <v>1.3839341818670499</v>
      </c>
      <c r="AJ100">
        <v>1.4449232856573733</v>
      </c>
      <c r="AK100">
        <v>1.5042465050227349</v>
      </c>
      <c r="AL100">
        <v>1.5617620180478342</v>
      </c>
      <c r="AM100">
        <v>1.6172173869191684</v>
      </c>
      <c r="AN100">
        <v>1.6715834591634502</v>
      </c>
      <c r="AO100">
        <v>1.7247520314045235</v>
      </c>
      <c r="AP100">
        <v>1.7762761683731561</v>
      </c>
      <c r="AQ100">
        <v>1.8271651726163483</v>
      </c>
      <c r="AR100">
        <v>1.8772204695848607</v>
      </c>
      <c r="AS100">
        <v>1.9261764297760831</v>
      </c>
      <c r="AT100">
        <v>1.974629370362077</v>
      </c>
      <c r="AU100">
        <v>2.0225613784232221</v>
      </c>
      <c r="AV100">
        <v>2.0699550120583319</v>
      </c>
      <c r="AW100">
        <v>2.1168171958928066</v>
      </c>
      <c r="AX100">
        <v>2.1631779041667722</v>
      </c>
      <c r="AY100">
        <v>2.2090665558873375</v>
      </c>
      <c r="AZ100">
        <v>2.2544889115965763</v>
      </c>
      <c r="BA100">
        <v>2.2994506885580606</v>
      </c>
      <c r="BB100">
        <v>2.343957560751381</v>
      </c>
      <c r="BD100">
        <f t="shared" si="11"/>
        <v>570.21451913453575</v>
      </c>
      <c r="BE100">
        <f t="shared" si="12"/>
        <v>639.94264734959836</v>
      </c>
      <c r="BF100">
        <f t="shared" si="13"/>
        <v>705.39706190732272</v>
      </c>
      <c r="BG100">
        <f t="shared" si="14"/>
        <v>770.98488651749483</v>
      </c>
      <c r="BH100">
        <f t="shared" si="15"/>
        <v>835.25161935907931</v>
      </c>
      <c r="BI100">
        <f t="shared" si="16"/>
        <v>898.10350090248824</v>
      </c>
      <c r="BJ100">
        <f t="shared" si="17"/>
        <v>959.90183833828939</v>
      </c>
      <c r="BK100">
        <f t="shared" si="18"/>
        <v>1020.7373733402352</v>
      </c>
      <c r="BL100">
        <f t="shared" si="19"/>
        <v>1080.8469588233866</v>
      </c>
      <c r="BM100">
        <f t="shared" si="20"/>
        <v>1139.864940594576</v>
      </c>
    </row>
    <row r="101" spans="1:65" x14ac:dyDescent="0.25">
      <c r="A101">
        <v>48</v>
      </c>
      <c r="B101" t="s">
        <v>353</v>
      </c>
      <c r="C101" t="s">
        <v>386</v>
      </c>
      <c r="E101" t="s">
        <v>395</v>
      </c>
      <c r="F101" t="s">
        <v>396</v>
      </c>
      <c r="G101" t="s">
        <v>483</v>
      </c>
      <c r="H101" t="s">
        <v>358</v>
      </c>
      <c r="I101" t="s">
        <v>349</v>
      </c>
      <c r="J101" t="s">
        <v>359</v>
      </c>
      <c r="K101" t="s">
        <v>360</v>
      </c>
      <c r="L101" t="s">
        <v>361</v>
      </c>
      <c r="M101" t="s">
        <v>362</v>
      </c>
      <c r="N101" t="s">
        <v>392</v>
      </c>
      <c r="O101" t="s">
        <v>363</v>
      </c>
      <c r="P101">
        <v>0</v>
      </c>
      <c r="Q101" t="s">
        <v>374</v>
      </c>
      <c r="R101">
        <v>2.9418829080763698</v>
      </c>
      <c r="S101">
        <v>3.5358739324278079</v>
      </c>
      <c r="T101">
        <v>4.1462026625077346</v>
      </c>
      <c r="U101">
        <v>4.8132159848163214</v>
      </c>
      <c r="V101">
        <v>5.6061558945494223</v>
      </c>
      <c r="W101">
        <v>6.4405325679607381</v>
      </c>
      <c r="X101">
        <v>7.2774531736848047</v>
      </c>
      <c r="Y101">
        <v>8.1155615298966026</v>
      </c>
      <c r="Z101">
        <v>8.9443935544266164</v>
      </c>
      <c r="AA101">
        <v>9.760735539817194</v>
      </c>
      <c r="AB101">
        <v>10.567890634293008</v>
      </c>
      <c r="AC101">
        <v>11.369650184712984</v>
      </c>
      <c r="AD101">
        <v>12.167239029176416</v>
      </c>
      <c r="AE101">
        <v>12.956157803089505</v>
      </c>
      <c r="AF101">
        <v>13.757119729411281</v>
      </c>
      <c r="AG101">
        <v>14.578293569331132</v>
      </c>
      <c r="AH101">
        <v>15.423247670100052</v>
      </c>
      <c r="AI101">
        <v>16.280172510255813</v>
      </c>
      <c r="AJ101">
        <v>17.125764486840794</v>
      </c>
      <c r="AK101">
        <v>17.954210838103069</v>
      </c>
      <c r="AL101">
        <v>18.763135913563747</v>
      </c>
      <c r="AM101">
        <v>19.54865388954909</v>
      </c>
      <c r="AN101">
        <v>20.324235165674235</v>
      </c>
      <c r="AO101">
        <v>21.088037877712292</v>
      </c>
      <c r="AP101">
        <v>21.833418990779595</v>
      </c>
      <c r="AQ101">
        <v>22.574771040138707</v>
      </c>
      <c r="AR101">
        <v>23.308980147321002</v>
      </c>
      <c r="AS101">
        <v>24.03203067707576</v>
      </c>
      <c r="AT101">
        <v>24.752540050597506</v>
      </c>
      <c r="AU101">
        <v>25.47013778799128</v>
      </c>
      <c r="AV101">
        <v>26.184456479827677</v>
      </c>
      <c r="AW101">
        <v>26.895490909885812</v>
      </c>
      <c r="AX101">
        <v>27.603590197298178</v>
      </c>
      <c r="AY101">
        <v>28.309100660700533</v>
      </c>
      <c r="AZ101">
        <v>29.01201162347169</v>
      </c>
      <c r="BA101">
        <v>29.712312540978445</v>
      </c>
      <c r="BB101">
        <v>30.409993001596867</v>
      </c>
      <c r="BD101">
        <f t="shared" si="11"/>
        <v>5606.1558945494226</v>
      </c>
      <c r="BE101">
        <f t="shared" si="12"/>
        <v>6440.5325679607386</v>
      </c>
      <c r="BF101">
        <f t="shared" si="13"/>
        <v>7277.4531736848048</v>
      </c>
      <c r="BG101">
        <f t="shared" si="14"/>
        <v>8115.5615298966022</v>
      </c>
      <c r="BH101">
        <f t="shared" si="15"/>
        <v>8944.3935544266169</v>
      </c>
      <c r="BI101">
        <f t="shared" si="16"/>
        <v>9760.7355398171949</v>
      </c>
      <c r="BJ101">
        <f t="shared" si="17"/>
        <v>10567.890634293008</v>
      </c>
      <c r="BK101">
        <f t="shared" si="18"/>
        <v>11369.650184712984</v>
      </c>
      <c r="BL101">
        <f t="shared" si="19"/>
        <v>12167.239029176417</v>
      </c>
      <c r="BM101">
        <f t="shared" si="20"/>
        <v>12956.157803089505</v>
      </c>
    </row>
    <row r="102" spans="1:65" x14ac:dyDescent="0.25">
      <c r="A102">
        <v>48</v>
      </c>
      <c r="B102" t="s">
        <v>353</v>
      </c>
      <c r="C102" t="s">
        <v>386</v>
      </c>
      <c r="E102" t="s">
        <v>397</v>
      </c>
      <c r="F102" t="s">
        <v>398</v>
      </c>
      <c r="G102" t="s">
        <v>483</v>
      </c>
      <c r="H102" t="s">
        <v>358</v>
      </c>
      <c r="I102" t="s">
        <v>349</v>
      </c>
      <c r="J102" t="s">
        <v>359</v>
      </c>
      <c r="K102" t="s">
        <v>360</v>
      </c>
      <c r="L102" t="s">
        <v>361</v>
      </c>
      <c r="M102" t="s">
        <v>362</v>
      </c>
      <c r="N102" t="s">
        <v>392</v>
      </c>
      <c r="O102" t="s">
        <v>363</v>
      </c>
      <c r="P102">
        <v>0</v>
      </c>
      <c r="Q102" t="s">
        <v>374</v>
      </c>
      <c r="R102">
        <v>0.92570455114517758</v>
      </c>
      <c r="S102">
        <v>1.1314629201722142</v>
      </c>
      <c r="T102">
        <v>1.3509571939554443</v>
      </c>
      <c r="U102">
        <v>1.570695461212273</v>
      </c>
      <c r="V102">
        <v>1.7876643862745714</v>
      </c>
      <c r="W102">
        <v>1.9794335387015256</v>
      </c>
      <c r="X102">
        <v>2.1664846880937323</v>
      </c>
      <c r="Y102">
        <v>2.3518778614535827</v>
      </c>
      <c r="Z102">
        <v>2.535028774604013</v>
      </c>
      <c r="AA102">
        <v>2.7140391200781275</v>
      </c>
      <c r="AB102">
        <v>2.8900885869193491</v>
      </c>
      <c r="AC102">
        <v>3.0641119991568773</v>
      </c>
      <c r="AD102">
        <v>3.2362178531268242</v>
      </c>
      <c r="AE102">
        <v>3.4055323803551554</v>
      </c>
      <c r="AF102">
        <v>3.5764855476209885</v>
      </c>
      <c r="AG102">
        <v>3.7507798464642401</v>
      </c>
      <c r="AH102">
        <v>3.9291368627347536</v>
      </c>
      <c r="AI102">
        <v>4.1090255366277155</v>
      </c>
      <c r="AJ102">
        <v>4.2855572203151118</v>
      </c>
      <c r="AK102">
        <v>4.4575454887140653</v>
      </c>
      <c r="AL102">
        <v>4.6245500858048532</v>
      </c>
      <c r="AM102">
        <v>4.7858149878590499</v>
      </c>
      <c r="AN102">
        <v>4.9441423709892156</v>
      </c>
      <c r="AO102">
        <v>5.0991960281579578</v>
      </c>
      <c r="AP102">
        <v>5.2496553531769967</v>
      </c>
      <c r="AQ102">
        <v>5.3984510892382147</v>
      </c>
      <c r="AR102">
        <v>5.5449861867873542</v>
      </c>
      <c r="AS102">
        <v>5.6884705164086755</v>
      </c>
      <c r="AT102">
        <v>5.8306371116038465</v>
      </c>
      <c r="AU102">
        <v>5.9714218004697006</v>
      </c>
      <c r="AV102">
        <v>6.1107618327493967</v>
      </c>
      <c r="AW102">
        <v>6.2486661223036002</v>
      </c>
      <c r="AX102">
        <v>6.3852117065189917</v>
      </c>
      <c r="AY102">
        <v>6.5204742936803761</v>
      </c>
      <c r="AZ102">
        <v>6.6544601725794044</v>
      </c>
      <c r="BA102">
        <v>6.7871756743759217</v>
      </c>
      <c r="BB102">
        <v>6.918627171714486</v>
      </c>
      <c r="BD102">
        <f t="shared" si="11"/>
        <v>1787.6643862745714</v>
      </c>
      <c r="BE102">
        <f t="shared" si="12"/>
        <v>1979.4335387015255</v>
      </c>
      <c r="BF102">
        <f t="shared" si="13"/>
        <v>2166.4846880937321</v>
      </c>
      <c r="BG102">
        <f t="shared" si="14"/>
        <v>2351.8778614535827</v>
      </c>
      <c r="BH102">
        <f t="shared" si="15"/>
        <v>2535.0287746040131</v>
      </c>
      <c r="BI102">
        <f t="shared" si="16"/>
        <v>2714.0391200781273</v>
      </c>
      <c r="BJ102">
        <f t="shared" si="17"/>
        <v>2890.0885869193489</v>
      </c>
      <c r="BK102">
        <f t="shared" si="18"/>
        <v>3064.1119991568771</v>
      </c>
      <c r="BL102">
        <f t="shared" si="19"/>
        <v>3236.2178531268241</v>
      </c>
      <c r="BM102">
        <f t="shared" si="20"/>
        <v>3405.5323803551555</v>
      </c>
    </row>
    <row r="103" spans="1:65" x14ac:dyDescent="0.25">
      <c r="A103">
        <v>48</v>
      </c>
      <c r="B103" t="s">
        <v>353</v>
      </c>
      <c r="C103" t="s">
        <v>386</v>
      </c>
      <c r="E103" t="s">
        <v>399</v>
      </c>
      <c r="F103" t="s">
        <v>400</v>
      </c>
      <c r="G103" t="s">
        <v>483</v>
      </c>
      <c r="H103" t="s">
        <v>358</v>
      </c>
      <c r="I103" t="s">
        <v>349</v>
      </c>
      <c r="J103" t="s">
        <v>359</v>
      </c>
      <c r="K103" t="s">
        <v>360</v>
      </c>
      <c r="L103" t="s">
        <v>361</v>
      </c>
      <c r="M103" t="s">
        <v>362</v>
      </c>
      <c r="N103" t="s">
        <v>392</v>
      </c>
      <c r="O103" t="s">
        <v>363</v>
      </c>
      <c r="P103">
        <v>0</v>
      </c>
      <c r="Q103" t="s">
        <v>374</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D103">
        <f t="shared" si="11"/>
        <v>0</v>
      </c>
      <c r="BE103">
        <f t="shared" si="12"/>
        <v>0</v>
      </c>
      <c r="BF103">
        <f t="shared" si="13"/>
        <v>0</v>
      </c>
      <c r="BG103">
        <f t="shared" si="14"/>
        <v>0</v>
      </c>
      <c r="BH103">
        <f t="shared" si="15"/>
        <v>0</v>
      </c>
      <c r="BI103">
        <f t="shared" si="16"/>
        <v>0</v>
      </c>
      <c r="BJ103">
        <f t="shared" si="17"/>
        <v>0</v>
      </c>
      <c r="BK103">
        <f t="shared" si="18"/>
        <v>0</v>
      </c>
      <c r="BL103">
        <f t="shared" si="19"/>
        <v>0</v>
      </c>
      <c r="BM103">
        <f t="shared" si="20"/>
        <v>0</v>
      </c>
    </row>
    <row r="104" spans="1:65" x14ac:dyDescent="0.25">
      <c r="A104">
        <v>48</v>
      </c>
      <c r="B104" t="s">
        <v>353</v>
      </c>
      <c r="C104" t="s">
        <v>386</v>
      </c>
      <c r="E104" t="s">
        <v>401</v>
      </c>
      <c r="F104" t="s">
        <v>402</v>
      </c>
      <c r="G104" t="s">
        <v>483</v>
      </c>
      <c r="H104" t="s">
        <v>358</v>
      </c>
      <c r="I104" t="s">
        <v>349</v>
      </c>
      <c r="J104" t="s">
        <v>359</v>
      </c>
      <c r="K104" t="s">
        <v>360</v>
      </c>
      <c r="L104" t="s">
        <v>361</v>
      </c>
      <c r="M104" t="s">
        <v>362</v>
      </c>
      <c r="N104" t="s">
        <v>392</v>
      </c>
      <c r="O104" t="s">
        <v>363</v>
      </c>
      <c r="P104">
        <v>0</v>
      </c>
      <c r="Q104" t="s">
        <v>374</v>
      </c>
      <c r="R104">
        <v>0.68794519021374001</v>
      </c>
      <c r="S104">
        <v>0.77766380039099681</v>
      </c>
      <c r="T104">
        <v>0.89744487873028045</v>
      </c>
      <c r="U104">
        <v>1.0187149936580835</v>
      </c>
      <c r="V104">
        <v>1.1468518552965319</v>
      </c>
      <c r="W104">
        <v>1.2818409237782438</v>
      </c>
      <c r="X104">
        <v>1.4110617627531545</v>
      </c>
      <c r="Y104">
        <v>1.5401924114310159</v>
      </c>
      <c r="Z104">
        <v>1.6669784419119373</v>
      </c>
      <c r="AA104">
        <v>1.7910513784709678</v>
      </c>
      <c r="AB104">
        <v>1.9131176920478012</v>
      </c>
      <c r="AC104">
        <v>2.0334257536789573</v>
      </c>
      <c r="AD104">
        <v>2.1523860813638733</v>
      </c>
      <c r="AE104">
        <v>2.2692954254831452</v>
      </c>
      <c r="AF104">
        <v>2.3872017439054161</v>
      </c>
      <c r="AG104">
        <v>2.5073180286012833</v>
      </c>
      <c r="AH104">
        <v>2.6301241670412581</v>
      </c>
      <c r="AI104">
        <v>2.7538865365920429</v>
      </c>
      <c r="AJ104">
        <v>2.8752497852080277</v>
      </c>
      <c r="AK104">
        <v>2.9934060493058356</v>
      </c>
      <c r="AL104">
        <v>3.1080655524035343</v>
      </c>
      <c r="AM104">
        <v>3.2187190372537051</v>
      </c>
      <c r="AN104">
        <v>3.3272985703530251</v>
      </c>
      <c r="AO104">
        <v>3.4335826341365889</v>
      </c>
      <c r="AP104">
        <v>3.53667376809523</v>
      </c>
      <c r="AQ104">
        <v>3.6385876194688418</v>
      </c>
      <c r="AR104">
        <v>3.7389224947010198</v>
      </c>
      <c r="AS104">
        <v>3.8371437697964383</v>
      </c>
      <c r="AT104">
        <v>3.9344443954792419</v>
      </c>
      <c r="AU104">
        <v>4.0307865018325648</v>
      </c>
      <c r="AV104">
        <v>4.1261330926228643</v>
      </c>
      <c r="AW104">
        <v>4.2204961003439596</v>
      </c>
      <c r="AX104">
        <v>4.3139339538523362</v>
      </c>
      <c r="AY104">
        <v>4.4065040653811245</v>
      </c>
      <c r="AZ104">
        <v>4.4982162431578576</v>
      </c>
      <c r="BA104">
        <v>4.5890802221464222</v>
      </c>
      <c r="BB104">
        <v>4.6791056640868751</v>
      </c>
      <c r="BD104">
        <f t="shared" si="11"/>
        <v>1146.851855296532</v>
      </c>
      <c r="BE104">
        <f t="shared" si="12"/>
        <v>1281.8409237782437</v>
      </c>
      <c r="BF104">
        <f t="shared" si="13"/>
        <v>1411.0617627531544</v>
      </c>
      <c r="BG104">
        <f t="shared" si="14"/>
        <v>1540.1924114310159</v>
      </c>
      <c r="BH104">
        <f t="shared" si="15"/>
        <v>1666.9784419119374</v>
      </c>
      <c r="BI104">
        <f t="shared" si="16"/>
        <v>1791.0513784709678</v>
      </c>
      <c r="BJ104">
        <f t="shared" si="17"/>
        <v>1913.1176920478013</v>
      </c>
      <c r="BK104">
        <f t="shared" si="18"/>
        <v>2033.4257536789573</v>
      </c>
      <c r="BL104">
        <f t="shared" si="19"/>
        <v>2152.3860813638735</v>
      </c>
      <c r="BM104">
        <f t="shared" si="20"/>
        <v>2269.2954254831452</v>
      </c>
    </row>
    <row r="105" spans="1:65" x14ac:dyDescent="0.25">
      <c r="A105">
        <v>48</v>
      </c>
      <c r="B105" t="s">
        <v>353</v>
      </c>
      <c r="C105" t="s">
        <v>386</v>
      </c>
      <c r="E105" t="s">
        <v>403</v>
      </c>
      <c r="F105" t="s">
        <v>404</v>
      </c>
      <c r="G105" t="s">
        <v>483</v>
      </c>
      <c r="H105" t="s">
        <v>358</v>
      </c>
      <c r="I105" t="s">
        <v>349</v>
      </c>
      <c r="J105" t="s">
        <v>359</v>
      </c>
      <c r="K105" t="s">
        <v>360</v>
      </c>
      <c r="L105" t="s">
        <v>361</v>
      </c>
      <c r="M105" t="s">
        <v>362</v>
      </c>
      <c r="N105" t="s">
        <v>392</v>
      </c>
      <c r="O105" t="s">
        <v>363</v>
      </c>
      <c r="P105">
        <v>0</v>
      </c>
      <c r="Q105" t="s">
        <v>374</v>
      </c>
      <c r="R105">
        <v>1.3142868192025445</v>
      </c>
      <c r="S105">
        <v>1.5404369916703631</v>
      </c>
      <c r="T105">
        <v>1.8153951026227966</v>
      </c>
      <c r="U105">
        <v>2.1420285423369831</v>
      </c>
      <c r="V105">
        <v>2.447114572994304</v>
      </c>
      <c r="W105">
        <v>2.7012337331500125</v>
      </c>
      <c r="X105">
        <v>2.9493200988019419</v>
      </c>
      <c r="Y105">
        <v>3.195236342954336</v>
      </c>
      <c r="Z105">
        <v>3.4381770476104694</v>
      </c>
      <c r="AA105">
        <v>3.6756558681174849</v>
      </c>
      <c r="AB105">
        <v>3.9092225921252637</v>
      </c>
      <c r="AC105">
        <v>4.1401175455230339</v>
      </c>
      <c r="AD105">
        <v>4.3684867892679167</v>
      </c>
      <c r="AE105">
        <v>4.5931690523870987</v>
      </c>
      <c r="AF105">
        <v>4.8200435000962019</v>
      </c>
      <c r="AG105">
        <v>5.0513699827553564</v>
      </c>
      <c r="AH105">
        <v>5.2881069196576904</v>
      </c>
      <c r="AI105">
        <v>5.5268954524865483</v>
      </c>
      <c r="AJ105">
        <v>5.7612461302305453</v>
      </c>
      <c r="AK105">
        <v>5.9895833982162108</v>
      </c>
      <c r="AL105">
        <v>6.2113217011534632</v>
      </c>
      <c r="AM105">
        <v>6.4254563146883639</v>
      </c>
      <c r="AN105">
        <v>6.6357073494295546</v>
      </c>
      <c r="AO105">
        <v>6.8416275336087722</v>
      </c>
      <c r="AP105">
        <v>7.0414624471927612</v>
      </c>
      <c r="AQ105">
        <v>7.2391040676742655</v>
      </c>
      <c r="AR105">
        <v>7.4337587679665482</v>
      </c>
      <c r="AS105">
        <v>7.6243766909562503</v>
      </c>
      <c r="AT105">
        <v>7.8132596712944817</v>
      </c>
      <c r="AU105">
        <v>8.0003222326447574</v>
      </c>
      <c r="AV105">
        <v>8.1854807723741523</v>
      </c>
      <c r="AW105">
        <v>8.3687468978970703</v>
      </c>
      <c r="AX105">
        <v>8.5502227609061237</v>
      </c>
      <c r="AY105">
        <v>8.7300087627627025</v>
      </c>
      <c r="AZ105">
        <v>8.9081130548120342</v>
      </c>
      <c r="BA105">
        <v>9.0845438449817131</v>
      </c>
      <c r="BB105">
        <v>9.2593093966322559</v>
      </c>
      <c r="BD105">
        <f t="shared" si="11"/>
        <v>2447.1145729943041</v>
      </c>
      <c r="BE105">
        <f t="shared" si="12"/>
        <v>2701.2337331500125</v>
      </c>
      <c r="BF105">
        <f t="shared" si="13"/>
        <v>2949.3200988019421</v>
      </c>
      <c r="BG105">
        <f t="shared" si="14"/>
        <v>3195.2363429543361</v>
      </c>
      <c r="BH105">
        <f t="shared" si="15"/>
        <v>3438.1770476104693</v>
      </c>
      <c r="BI105">
        <f t="shared" si="16"/>
        <v>3675.6558681174847</v>
      </c>
      <c r="BJ105">
        <f t="shared" si="17"/>
        <v>3909.2225921252639</v>
      </c>
      <c r="BK105">
        <f t="shared" si="18"/>
        <v>4140.1175455230341</v>
      </c>
      <c r="BL105">
        <f t="shared" si="19"/>
        <v>4368.4867892679167</v>
      </c>
      <c r="BM105">
        <f t="shared" si="20"/>
        <v>4593.1690523870984</v>
      </c>
    </row>
    <row r="106" spans="1:65" x14ac:dyDescent="0.25">
      <c r="A106">
        <v>48</v>
      </c>
      <c r="B106" t="s">
        <v>353</v>
      </c>
      <c r="C106" t="s">
        <v>386</v>
      </c>
      <c r="E106" t="s">
        <v>405</v>
      </c>
      <c r="F106" t="s">
        <v>406</v>
      </c>
      <c r="G106" t="s">
        <v>483</v>
      </c>
      <c r="H106" t="s">
        <v>358</v>
      </c>
      <c r="I106" t="s">
        <v>349</v>
      </c>
      <c r="J106" t="s">
        <v>359</v>
      </c>
      <c r="K106" t="s">
        <v>360</v>
      </c>
      <c r="L106" t="s">
        <v>361</v>
      </c>
      <c r="M106" t="s">
        <v>362</v>
      </c>
      <c r="N106" t="s">
        <v>362</v>
      </c>
      <c r="O106" t="s">
        <v>363</v>
      </c>
      <c r="P106" t="s">
        <v>407</v>
      </c>
      <c r="Q106" t="s">
        <v>364</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D106">
        <f t="shared" si="11"/>
        <v>0</v>
      </c>
      <c r="BE106">
        <f t="shared" si="12"/>
        <v>0</v>
      </c>
      <c r="BF106">
        <f t="shared" si="13"/>
        <v>0</v>
      </c>
      <c r="BG106">
        <f t="shared" si="14"/>
        <v>0</v>
      </c>
      <c r="BH106">
        <f t="shared" si="15"/>
        <v>0</v>
      </c>
      <c r="BI106">
        <f t="shared" si="16"/>
        <v>0</v>
      </c>
      <c r="BJ106">
        <f t="shared" si="17"/>
        <v>0</v>
      </c>
      <c r="BK106">
        <f t="shared" si="18"/>
        <v>0</v>
      </c>
      <c r="BL106">
        <f t="shared" si="19"/>
        <v>0</v>
      </c>
      <c r="BM106">
        <f t="shared" si="20"/>
        <v>0</v>
      </c>
    </row>
    <row r="107" spans="1:65" x14ac:dyDescent="0.25">
      <c r="A107">
        <v>48</v>
      </c>
      <c r="B107" t="s">
        <v>353</v>
      </c>
      <c r="C107" t="s">
        <v>386</v>
      </c>
      <c r="E107" t="s">
        <v>408</v>
      </c>
      <c r="F107" t="s">
        <v>409</v>
      </c>
      <c r="G107" t="s">
        <v>483</v>
      </c>
      <c r="H107" t="s">
        <v>358</v>
      </c>
      <c r="I107" t="s">
        <v>349</v>
      </c>
      <c r="J107" t="s">
        <v>359</v>
      </c>
      <c r="K107" t="s">
        <v>360</v>
      </c>
      <c r="L107" t="s">
        <v>361</v>
      </c>
      <c r="M107" t="s">
        <v>362</v>
      </c>
      <c r="N107" t="s">
        <v>362</v>
      </c>
      <c r="O107" t="s">
        <v>363</v>
      </c>
      <c r="P107">
        <v>0</v>
      </c>
      <c r="Q107" t="s">
        <v>374</v>
      </c>
      <c r="R107">
        <v>0.94174361965568776</v>
      </c>
      <c r="S107">
        <v>1.1809191699042081</v>
      </c>
      <c r="T107">
        <v>1.4435794381926146</v>
      </c>
      <c r="U107">
        <v>1.6677358036938401</v>
      </c>
      <c r="V107">
        <v>1.8986453122524183</v>
      </c>
      <c r="W107">
        <v>2.0864954558943745</v>
      </c>
      <c r="X107">
        <v>2.2465449905007024</v>
      </c>
      <c r="Y107">
        <v>2.4065866577979569</v>
      </c>
      <c r="Z107">
        <v>2.5656266568749135</v>
      </c>
      <c r="AA107">
        <v>2.7210931666428007</v>
      </c>
      <c r="AB107">
        <v>2.8745920268978442</v>
      </c>
      <c r="AC107">
        <v>3.0267090552354405</v>
      </c>
      <c r="AD107">
        <v>3.17756239343856</v>
      </c>
      <c r="AE107">
        <v>3.326411657704214</v>
      </c>
      <c r="AF107">
        <v>3.4771174980631008</v>
      </c>
      <c r="AG107">
        <v>3.6312151795871217</v>
      </c>
      <c r="AH107">
        <v>3.789358294980786</v>
      </c>
      <c r="AI107">
        <v>3.9493170557791255</v>
      </c>
      <c r="AJ107">
        <v>4.1067465426837897</v>
      </c>
      <c r="AK107">
        <v>4.2605750123591166</v>
      </c>
      <c r="AL107">
        <v>4.4103843969324075</v>
      </c>
      <c r="AM107">
        <v>4.5554752663426914</v>
      </c>
      <c r="AN107">
        <v>4.6983513694971215</v>
      </c>
      <c r="AO107">
        <v>4.8386907061447451</v>
      </c>
      <c r="AP107">
        <v>4.975284876595194</v>
      </c>
      <c r="AQ107">
        <v>5.1107825319165219</v>
      </c>
      <c r="AR107">
        <v>5.2446267264946345</v>
      </c>
      <c r="AS107">
        <v>5.3760905883582764</v>
      </c>
      <c r="AT107">
        <v>5.506750993015201</v>
      </c>
      <c r="AU107">
        <v>5.6365449270040795</v>
      </c>
      <c r="AV107">
        <v>5.7654102764145962</v>
      </c>
      <c r="AW107">
        <v>5.8933506948610672</v>
      </c>
      <c r="AX107">
        <v>6.0204333437818445</v>
      </c>
      <c r="AY107">
        <v>6.1467245542420512</v>
      </c>
      <c r="AZ107">
        <v>6.2722263478146827</v>
      </c>
      <c r="BA107">
        <v>6.3969407786617545</v>
      </c>
      <c r="BB107">
        <v>6.5208699332184255</v>
      </c>
      <c r="BD107">
        <f t="shared" si="11"/>
        <v>1898.6453122524183</v>
      </c>
      <c r="BE107">
        <f t="shared" si="12"/>
        <v>2086.4954558943746</v>
      </c>
      <c r="BF107">
        <f t="shared" si="13"/>
        <v>2246.5449905007026</v>
      </c>
      <c r="BG107">
        <f t="shared" si="14"/>
        <v>2406.5866577979568</v>
      </c>
      <c r="BH107">
        <f t="shared" si="15"/>
        <v>2565.6266568749134</v>
      </c>
      <c r="BI107">
        <f t="shared" si="16"/>
        <v>2721.0931666428005</v>
      </c>
      <c r="BJ107">
        <f t="shared" si="17"/>
        <v>2874.5920268978443</v>
      </c>
      <c r="BK107">
        <f t="shared" si="18"/>
        <v>3026.7090552354407</v>
      </c>
      <c r="BL107">
        <f t="shared" si="19"/>
        <v>3177.5623934385599</v>
      </c>
      <c r="BM107">
        <f t="shared" si="20"/>
        <v>3326.4116577042141</v>
      </c>
    </row>
    <row r="108" spans="1:65" x14ac:dyDescent="0.25">
      <c r="A108">
        <v>48</v>
      </c>
      <c r="B108" t="s">
        <v>353</v>
      </c>
      <c r="C108" t="s">
        <v>410</v>
      </c>
      <c r="E108" t="s">
        <v>411</v>
      </c>
      <c r="F108" t="s">
        <v>412</v>
      </c>
      <c r="G108" t="s">
        <v>483</v>
      </c>
      <c r="H108" t="s">
        <v>358</v>
      </c>
      <c r="I108" t="s">
        <v>349</v>
      </c>
      <c r="J108" t="s">
        <v>359</v>
      </c>
      <c r="K108" t="s">
        <v>360</v>
      </c>
      <c r="L108" t="s">
        <v>361</v>
      </c>
      <c r="M108" t="s">
        <v>362</v>
      </c>
      <c r="N108" t="s">
        <v>362</v>
      </c>
      <c r="O108" t="s">
        <v>363</v>
      </c>
      <c r="P108">
        <v>0</v>
      </c>
      <c r="Q108" t="s">
        <v>374</v>
      </c>
      <c r="R108">
        <v>1.8824618076157034</v>
      </c>
      <c r="S108">
        <v>2.1757065206514148</v>
      </c>
      <c r="T108">
        <v>2.5355354545841711</v>
      </c>
      <c r="U108">
        <v>2.9784191385211227</v>
      </c>
      <c r="V108">
        <v>3.4471559230187481</v>
      </c>
      <c r="W108">
        <v>3.8448331003833265</v>
      </c>
      <c r="X108">
        <v>4.1950593575807735</v>
      </c>
      <c r="Y108">
        <v>4.5439050523382667</v>
      </c>
      <c r="Z108">
        <v>4.8893045281120342</v>
      </c>
      <c r="AA108">
        <v>5.2282029751090393</v>
      </c>
      <c r="AB108">
        <v>5.5626476827139824</v>
      </c>
      <c r="AC108">
        <v>5.8940551523312923</v>
      </c>
      <c r="AD108">
        <v>6.2228714438882351</v>
      </c>
      <c r="AE108">
        <v>6.5473465554201447</v>
      </c>
      <c r="AF108">
        <v>6.8759413077421829</v>
      </c>
      <c r="AG108">
        <v>7.2119960245144501</v>
      </c>
      <c r="AH108">
        <v>7.5569348695638539</v>
      </c>
      <c r="AI108">
        <v>7.9059014732511104</v>
      </c>
      <c r="AJ108">
        <v>8.2494118392947975</v>
      </c>
      <c r="AK108">
        <v>8.5851264925106872</v>
      </c>
      <c r="AL108">
        <v>8.9121289524488549</v>
      </c>
      <c r="AM108">
        <v>9.2288884492135086</v>
      </c>
      <c r="AN108">
        <v>9.5408685219693812</v>
      </c>
      <c r="AO108">
        <v>9.8473628728364417</v>
      </c>
      <c r="AP108">
        <v>10.145730105964951</v>
      </c>
      <c r="AQ108">
        <v>10.441753654114661</v>
      </c>
      <c r="AR108">
        <v>10.734214505299404</v>
      </c>
      <c r="AS108">
        <v>11.021523194495993</v>
      </c>
      <c r="AT108">
        <v>11.307124050326404</v>
      </c>
      <c r="AU108">
        <v>11.590878334378175</v>
      </c>
      <c r="AV108">
        <v>11.872649254905381</v>
      </c>
      <c r="AW108">
        <v>12.152443789493393</v>
      </c>
      <c r="AX108">
        <v>12.43040786314371</v>
      </c>
      <c r="AY108">
        <v>12.706685655604325</v>
      </c>
      <c r="AZ108">
        <v>12.9812807424904</v>
      </c>
      <c r="BA108">
        <v>13.254196794577396</v>
      </c>
      <c r="BB108">
        <v>13.525437576916675</v>
      </c>
      <c r="BD108">
        <f t="shared" si="11"/>
        <v>3447.1559230187481</v>
      </c>
      <c r="BE108">
        <f t="shared" si="12"/>
        <v>3844.8331003833264</v>
      </c>
      <c r="BF108">
        <f t="shared" si="13"/>
        <v>4195.0593575807734</v>
      </c>
      <c r="BG108">
        <f t="shared" si="14"/>
        <v>4543.9050523382666</v>
      </c>
      <c r="BH108">
        <f t="shared" si="15"/>
        <v>4889.3045281120339</v>
      </c>
      <c r="BI108">
        <f t="shared" si="16"/>
        <v>5228.2029751090395</v>
      </c>
      <c r="BJ108">
        <f t="shared" si="17"/>
        <v>5562.6476827139822</v>
      </c>
      <c r="BK108">
        <f t="shared" si="18"/>
        <v>5894.0551523312924</v>
      </c>
      <c r="BL108">
        <f t="shared" si="19"/>
        <v>6222.8714438882353</v>
      </c>
      <c r="BM108">
        <f t="shared" si="20"/>
        <v>6547.3465554201448</v>
      </c>
    </row>
    <row r="109" spans="1:65" x14ac:dyDescent="0.25">
      <c r="A109">
        <v>48</v>
      </c>
      <c r="B109" t="s">
        <v>353</v>
      </c>
      <c r="C109" t="s">
        <v>410</v>
      </c>
      <c r="E109" t="s">
        <v>413</v>
      </c>
      <c r="F109" t="s">
        <v>414</v>
      </c>
      <c r="G109" t="s">
        <v>483</v>
      </c>
      <c r="H109" t="s">
        <v>358</v>
      </c>
      <c r="I109" t="s">
        <v>349</v>
      </c>
      <c r="J109" t="s">
        <v>359</v>
      </c>
      <c r="K109" t="s">
        <v>360</v>
      </c>
      <c r="L109" t="s">
        <v>361</v>
      </c>
      <c r="M109" t="s">
        <v>362</v>
      </c>
      <c r="N109" t="s">
        <v>362</v>
      </c>
      <c r="O109" t="s">
        <v>363</v>
      </c>
      <c r="P109" t="s">
        <v>19</v>
      </c>
      <c r="Q109" t="s">
        <v>364</v>
      </c>
      <c r="R109">
        <v>0.1367304924106483</v>
      </c>
      <c r="S109">
        <v>0.1667496518221053</v>
      </c>
      <c r="T109">
        <v>0.19870972141044665</v>
      </c>
      <c r="U109">
        <v>0.23160904029869092</v>
      </c>
      <c r="V109">
        <v>0.26568963682916419</v>
      </c>
      <c r="W109">
        <v>0.29453582468276585</v>
      </c>
      <c r="X109">
        <v>0.31665238347227187</v>
      </c>
      <c r="Y109">
        <v>0.33837790662784467</v>
      </c>
      <c r="Z109">
        <v>0.3599168663058801</v>
      </c>
      <c r="AA109">
        <v>0.38077501517564211</v>
      </c>
      <c r="AB109">
        <v>0.40120503429500337</v>
      </c>
      <c r="AC109">
        <v>0.42129654314979892</v>
      </c>
      <c r="AD109">
        <v>0.44105656502287804</v>
      </c>
      <c r="AE109">
        <v>0.46039796868376226</v>
      </c>
      <c r="AF109">
        <v>0.47982159785222872</v>
      </c>
      <c r="AG109">
        <v>0.49952103098955936</v>
      </c>
      <c r="AH109">
        <v>0.51957434402717051</v>
      </c>
      <c r="AI109">
        <v>0.53969416095320788</v>
      </c>
      <c r="AJ109">
        <v>0.55933579036452497</v>
      </c>
      <c r="AK109">
        <v>0.57837123306920801</v>
      </c>
      <c r="AL109">
        <v>0.59675868393973031</v>
      </c>
      <c r="AM109">
        <v>0.6144209794161688</v>
      </c>
      <c r="AN109">
        <v>0.63167006070451281</v>
      </c>
      <c r="AO109">
        <v>0.64847458450876549</v>
      </c>
      <c r="AP109">
        <v>0.6646954243102341</v>
      </c>
      <c r="AQ109">
        <v>0.68065227274515316</v>
      </c>
      <c r="AR109">
        <v>0.69628500887423972</v>
      </c>
      <c r="AS109">
        <v>0.71151155965648538</v>
      </c>
      <c r="AT109">
        <v>0.72651917764105989</v>
      </c>
      <c r="AU109">
        <v>0.74130302155874472</v>
      </c>
      <c r="AV109">
        <v>0.75585845138909236</v>
      </c>
      <c r="AW109">
        <v>0.77018838275040957</v>
      </c>
      <c r="AX109">
        <v>0.78430272512683019</v>
      </c>
      <c r="AY109">
        <v>0.79821114911175983</v>
      </c>
      <c r="AZ109">
        <v>0.81191606963132301</v>
      </c>
      <c r="BA109">
        <v>0.82541988282736178</v>
      </c>
      <c r="BB109">
        <v>0.83872496609161884</v>
      </c>
      <c r="BD109">
        <f t="shared" si="11"/>
        <v>265.68963682916421</v>
      </c>
      <c r="BE109">
        <f t="shared" si="12"/>
        <v>294.53582468276585</v>
      </c>
      <c r="BF109">
        <f t="shared" si="13"/>
        <v>316.65238347227188</v>
      </c>
      <c r="BG109">
        <f t="shared" si="14"/>
        <v>338.37790662784465</v>
      </c>
      <c r="BH109">
        <f t="shared" si="15"/>
        <v>359.91686630588009</v>
      </c>
      <c r="BI109">
        <f t="shared" si="16"/>
        <v>380.77501517564212</v>
      </c>
      <c r="BJ109">
        <f t="shared" si="17"/>
        <v>401.20503429500337</v>
      </c>
      <c r="BK109">
        <f t="shared" si="18"/>
        <v>421.29654314979894</v>
      </c>
      <c r="BL109">
        <f t="shared" si="19"/>
        <v>441.05656502287803</v>
      </c>
      <c r="BM109">
        <f t="shared" si="20"/>
        <v>460.39796868376226</v>
      </c>
    </row>
    <row r="110" spans="1:65" x14ac:dyDescent="0.25">
      <c r="A110">
        <v>48</v>
      </c>
      <c r="B110" t="s">
        <v>353</v>
      </c>
      <c r="C110" t="s">
        <v>410</v>
      </c>
      <c r="E110" t="s">
        <v>415</v>
      </c>
      <c r="F110" t="s">
        <v>416</v>
      </c>
      <c r="G110" t="s">
        <v>483</v>
      </c>
      <c r="H110" t="s">
        <v>358</v>
      </c>
      <c r="I110" t="s">
        <v>349</v>
      </c>
      <c r="J110" t="s">
        <v>359</v>
      </c>
      <c r="K110" t="s">
        <v>360</v>
      </c>
      <c r="L110" t="s">
        <v>361</v>
      </c>
      <c r="M110" t="s">
        <v>362</v>
      </c>
      <c r="N110" t="s">
        <v>362</v>
      </c>
      <c r="O110" t="s">
        <v>363</v>
      </c>
      <c r="P110" t="s">
        <v>416</v>
      </c>
      <c r="Q110" t="s">
        <v>364</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D110">
        <f t="shared" si="11"/>
        <v>0</v>
      </c>
      <c r="BE110">
        <f t="shared" si="12"/>
        <v>0</v>
      </c>
      <c r="BF110">
        <f t="shared" si="13"/>
        <v>0</v>
      </c>
      <c r="BG110">
        <f t="shared" si="14"/>
        <v>0</v>
      </c>
      <c r="BH110">
        <f t="shared" si="15"/>
        <v>0</v>
      </c>
      <c r="BI110">
        <f t="shared" si="16"/>
        <v>0</v>
      </c>
      <c r="BJ110">
        <f t="shared" si="17"/>
        <v>0</v>
      </c>
      <c r="BK110">
        <f t="shared" si="18"/>
        <v>0</v>
      </c>
      <c r="BL110">
        <f t="shared" si="19"/>
        <v>0</v>
      </c>
      <c r="BM110">
        <f t="shared" si="20"/>
        <v>0</v>
      </c>
    </row>
    <row r="111" spans="1:65" x14ac:dyDescent="0.25">
      <c r="A111">
        <v>48</v>
      </c>
      <c r="B111" t="s">
        <v>353</v>
      </c>
      <c r="C111" t="s">
        <v>410</v>
      </c>
      <c r="E111" t="s">
        <v>417</v>
      </c>
      <c r="F111" t="s">
        <v>65</v>
      </c>
      <c r="G111" t="s">
        <v>483</v>
      </c>
      <c r="H111" t="s">
        <v>358</v>
      </c>
      <c r="I111" t="s">
        <v>349</v>
      </c>
      <c r="J111" t="s">
        <v>359</v>
      </c>
      <c r="K111" t="s">
        <v>360</v>
      </c>
      <c r="L111" t="s">
        <v>361</v>
      </c>
      <c r="M111" t="s">
        <v>362</v>
      </c>
      <c r="N111" t="s">
        <v>392</v>
      </c>
      <c r="O111" t="s">
        <v>363</v>
      </c>
      <c r="P111" t="s">
        <v>65</v>
      </c>
      <c r="Q111" t="s">
        <v>364</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D111">
        <f t="shared" si="11"/>
        <v>0</v>
      </c>
      <c r="BE111">
        <f t="shared" si="12"/>
        <v>0</v>
      </c>
      <c r="BF111">
        <f t="shared" si="13"/>
        <v>0</v>
      </c>
      <c r="BG111">
        <f t="shared" si="14"/>
        <v>0</v>
      </c>
      <c r="BH111">
        <f t="shared" si="15"/>
        <v>0</v>
      </c>
      <c r="BI111">
        <f t="shared" si="16"/>
        <v>0</v>
      </c>
      <c r="BJ111">
        <f t="shared" si="17"/>
        <v>0</v>
      </c>
      <c r="BK111">
        <f t="shared" si="18"/>
        <v>0</v>
      </c>
      <c r="BL111">
        <f t="shared" si="19"/>
        <v>0</v>
      </c>
      <c r="BM111">
        <f t="shared" si="20"/>
        <v>0</v>
      </c>
    </row>
    <row r="112" spans="1:65" x14ac:dyDescent="0.25">
      <c r="A112">
        <v>48</v>
      </c>
      <c r="B112" t="s">
        <v>353</v>
      </c>
      <c r="C112" t="s">
        <v>410</v>
      </c>
      <c r="E112" t="s">
        <v>418</v>
      </c>
      <c r="F112" t="s">
        <v>419</v>
      </c>
      <c r="G112" t="s">
        <v>483</v>
      </c>
      <c r="H112" t="s">
        <v>358</v>
      </c>
      <c r="I112" t="s">
        <v>349</v>
      </c>
      <c r="J112" t="s">
        <v>359</v>
      </c>
      <c r="K112" t="s">
        <v>360</v>
      </c>
      <c r="L112" t="s">
        <v>361</v>
      </c>
      <c r="M112" t="s">
        <v>362</v>
      </c>
      <c r="N112" t="s">
        <v>392</v>
      </c>
      <c r="O112" t="s">
        <v>363</v>
      </c>
      <c r="P112">
        <v>0</v>
      </c>
      <c r="Q112" t="s">
        <v>374</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D112">
        <f t="shared" si="11"/>
        <v>0</v>
      </c>
      <c r="BE112">
        <f t="shared" si="12"/>
        <v>0</v>
      </c>
      <c r="BF112">
        <f t="shared" si="13"/>
        <v>0</v>
      </c>
      <c r="BG112">
        <f t="shared" si="14"/>
        <v>0</v>
      </c>
      <c r="BH112">
        <f t="shared" si="15"/>
        <v>0</v>
      </c>
      <c r="BI112">
        <f t="shared" si="16"/>
        <v>0</v>
      </c>
      <c r="BJ112">
        <f t="shared" si="17"/>
        <v>0</v>
      </c>
      <c r="BK112">
        <f t="shared" si="18"/>
        <v>0</v>
      </c>
      <c r="BL112">
        <f t="shared" si="19"/>
        <v>0</v>
      </c>
      <c r="BM112">
        <f t="shared" si="20"/>
        <v>0</v>
      </c>
    </row>
    <row r="113" spans="1:65" x14ac:dyDescent="0.25">
      <c r="A113">
        <v>48</v>
      </c>
      <c r="B113" t="s">
        <v>353</v>
      </c>
      <c r="C113" t="s">
        <v>410</v>
      </c>
      <c r="E113" t="s">
        <v>420</v>
      </c>
      <c r="F113" t="s">
        <v>421</v>
      </c>
      <c r="G113" t="s">
        <v>483</v>
      </c>
      <c r="H113" t="s">
        <v>358</v>
      </c>
      <c r="I113" t="s">
        <v>349</v>
      </c>
      <c r="J113" t="s">
        <v>359</v>
      </c>
      <c r="K113" t="s">
        <v>360</v>
      </c>
      <c r="L113" t="s">
        <v>361</v>
      </c>
      <c r="M113" t="s">
        <v>362</v>
      </c>
      <c r="N113" t="s">
        <v>392</v>
      </c>
      <c r="O113" t="s">
        <v>363</v>
      </c>
      <c r="P113">
        <v>0</v>
      </c>
      <c r="Q113" t="s">
        <v>374</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D113">
        <f t="shared" si="11"/>
        <v>0</v>
      </c>
      <c r="BE113">
        <f t="shared" si="12"/>
        <v>0</v>
      </c>
      <c r="BF113">
        <f t="shared" si="13"/>
        <v>0</v>
      </c>
      <c r="BG113">
        <f t="shared" si="14"/>
        <v>0</v>
      </c>
      <c r="BH113">
        <f t="shared" si="15"/>
        <v>0</v>
      </c>
      <c r="BI113">
        <f t="shared" si="16"/>
        <v>0</v>
      </c>
      <c r="BJ113">
        <f t="shared" si="17"/>
        <v>0</v>
      </c>
      <c r="BK113">
        <f t="shared" si="18"/>
        <v>0</v>
      </c>
      <c r="BL113">
        <f t="shared" si="19"/>
        <v>0</v>
      </c>
      <c r="BM113">
        <f t="shared" si="20"/>
        <v>0</v>
      </c>
    </row>
    <row r="114" spans="1:65" x14ac:dyDescent="0.25">
      <c r="A114">
        <v>48</v>
      </c>
      <c r="B114" t="s">
        <v>353</v>
      </c>
      <c r="C114" t="s">
        <v>410</v>
      </c>
      <c r="E114" t="s">
        <v>422</v>
      </c>
      <c r="F114" t="s">
        <v>423</v>
      </c>
      <c r="G114" t="s">
        <v>483</v>
      </c>
      <c r="H114" t="s">
        <v>358</v>
      </c>
      <c r="I114" t="s">
        <v>349</v>
      </c>
      <c r="J114" t="s">
        <v>359</v>
      </c>
      <c r="K114" t="s">
        <v>360</v>
      </c>
      <c r="L114" t="s">
        <v>361</v>
      </c>
      <c r="M114" t="s">
        <v>362</v>
      </c>
      <c r="N114" t="s">
        <v>392</v>
      </c>
      <c r="O114" t="s">
        <v>363</v>
      </c>
      <c r="P114">
        <v>0</v>
      </c>
      <c r="Q114" t="s">
        <v>374</v>
      </c>
      <c r="R114">
        <v>0.11297561944674918</v>
      </c>
      <c r="S114">
        <v>0.13907122341306016</v>
      </c>
      <c r="T114">
        <v>0.16419923192345309</v>
      </c>
      <c r="U114">
        <v>0.18345599672371915</v>
      </c>
      <c r="V114">
        <v>0.21360836945402245</v>
      </c>
      <c r="W114">
        <v>0.25030661235474555</v>
      </c>
      <c r="X114">
        <v>0.28924310305085421</v>
      </c>
      <c r="Y114">
        <v>0.32855394878043176</v>
      </c>
      <c r="Z114">
        <v>0.36653245327909145</v>
      </c>
      <c r="AA114">
        <v>0.40384073639692925</v>
      </c>
      <c r="AB114">
        <v>0.44034131949600502</v>
      </c>
      <c r="AC114">
        <v>0.47613728009803052</v>
      </c>
      <c r="AD114">
        <v>0.5114276139836812</v>
      </c>
      <c r="AE114">
        <v>0.5459435439258834</v>
      </c>
      <c r="AF114">
        <v>0.58060958858872069</v>
      </c>
      <c r="AG114">
        <v>0.61577540535871444</v>
      </c>
      <c r="AH114">
        <v>0.65157038159541936</v>
      </c>
      <c r="AI114">
        <v>0.68748801061995102</v>
      </c>
      <c r="AJ114">
        <v>0.72255340268493551</v>
      </c>
      <c r="AK114">
        <v>0.75653813086958754</v>
      </c>
      <c r="AL114">
        <v>0.78936799395425472</v>
      </c>
      <c r="AM114">
        <v>0.82090463986021733</v>
      </c>
      <c r="AN114">
        <v>0.85170512111797803</v>
      </c>
      <c r="AO114">
        <v>0.88171333826841569</v>
      </c>
      <c r="AP114">
        <v>0.91068073774239378</v>
      </c>
      <c r="AQ114">
        <v>0.93917818209025672</v>
      </c>
      <c r="AR114">
        <v>0.96709820853753947</v>
      </c>
      <c r="AS114">
        <v>0.99429418757877219</v>
      </c>
      <c r="AT114">
        <v>1.0211005014553236</v>
      </c>
      <c r="AU114">
        <v>1.0475084571449722</v>
      </c>
      <c r="AV114">
        <v>1.0735097232237139</v>
      </c>
      <c r="AW114">
        <v>1.0991094635512877</v>
      </c>
      <c r="AX114">
        <v>1.1243253383142435</v>
      </c>
      <c r="AY114">
        <v>1.1491745832758178</v>
      </c>
      <c r="AZ114">
        <v>1.1736614732903097</v>
      </c>
      <c r="BA114">
        <v>1.1977902505526172</v>
      </c>
      <c r="BB114">
        <v>1.2215651245485812</v>
      </c>
      <c r="BD114">
        <f t="shared" si="11"/>
        <v>213.60836945402244</v>
      </c>
      <c r="BE114">
        <f t="shared" si="12"/>
        <v>250.30661235474554</v>
      </c>
      <c r="BF114">
        <f t="shared" si="13"/>
        <v>289.24310305085419</v>
      </c>
      <c r="BG114">
        <f t="shared" si="14"/>
        <v>328.55394878043177</v>
      </c>
      <c r="BH114">
        <f t="shared" si="15"/>
        <v>366.53245327909144</v>
      </c>
      <c r="BI114">
        <f t="shared" si="16"/>
        <v>403.84073639692923</v>
      </c>
      <c r="BJ114">
        <f t="shared" si="17"/>
        <v>440.34131949600504</v>
      </c>
      <c r="BK114">
        <f t="shared" si="18"/>
        <v>476.13728009803054</v>
      </c>
      <c r="BL114">
        <f t="shared" si="19"/>
        <v>511.42761398368117</v>
      </c>
      <c r="BM114">
        <f t="shared" si="20"/>
        <v>545.94354392588343</v>
      </c>
    </row>
    <row r="115" spans="1:65" x14ac:dyDescent="0.25">
      <c r="A115">
        <v>48</v>
      </c>
      <c r="B115" t="s">
        <v>353</v>
      </c>
      <c r="C115" t="s">
        <v>410</v>
      </c>
      <c r="E115" t="s">
        <v>424</v>
      </c>
      <c r="F115" t="s">
        <v>425</v>
      </c>
      <c r="G115" t="s">
        <v>483</v>
      </c>
      <c r="H115" t="s">
        <v>358</v>
      </c>
      <c r="I115" t="s">
        <v>349</v>
      </c>
      <c r="J115" t="s">
        <v>359</v>
      </c>
      <c r="K115" t="s">
        <v>360</v>
      </c>
      <c r="L115" t="s">
        <v>361</v>
      </c>
      <c r="M115" t="s">
        <v>362</v>
      </c>
      <c r="N115" t="s">
        <v>392</v>
      </c>
      <c r="O115" t="s">
        <v>363</v>
      </c>
      <c r="P115">
        <v>0</v>
      </c>
      <c r="Q115" t="s">
        <v>374</v>
      </c>
      <c r="R115">
        <v>2.3972913646973666</v>
      </c>
      <c r="S115">
        <v>2.7384872303245578</v>
      </c>
      <c r="T115">
        <v>3.1520239273695623</v>
      </c>
      <c r="U115">
        <v>3.6104832958682542</v>
      </c>
      <c r="V115">
        <v>4.1227459468278829</v>
      </c>
      <c r="W115">
        <v>4.6024241376922861</v>
      </c>
      <c r="X115">
        <v>5.0156745029730914</v>
      </c>
      <c r="Y115">
        <v>5.4259173079327079</v>
      </c>
      <c r="Z115">
        <v>5.8311119086901257</v>
      </c>
      <c r="AA115">
        <v>6.2274052519354282</v>
      </c>
      <c r="AB115">
        <v>6.6169843850271199</v>
      </c>
      <c r="AC115">
        <v>7.0018208830482385</v>
      </c>
      <c r="AD115">
        <v>7.3823666576961271</v>
      </c>
      <c r="AE115">
        <v>7.7565729533994849</v>
      </c>
      <c r="AF115">
        <v>8.1342478970861016</v>
      </c>
      <c r="AG115">
        <v>8.5191668486487178</v>
      </c>
      <c r="AH115">
        <v>8.9129036222371045</v>
      </c>
      <c r="AI115">
        <v>9.3098734140537562</v>
      </c>
      <c r="AJ115">
        <v>9.6992891028865742</v>
      </c>
      <c r="AK115">
        <v>10.078538666189353</v>
      </c>
      <c r="AL115">
        <v>10.446661762774236</v>
      </c>
      <c r="AM115">
        <v>10.801999821924783</v>
      </c>
      <c r="AN115">
        <v>11.150734410053682</v>
      </c>
      <c r="AO115">
        <v>11.492132345529985</v>
      </c>
      <c r="AP115">
        <v>11.823291388930153</v>
      </c>
      <c r="AQ115">
        <v>12.150667261186243</v>
      </c>
      <c r="AR115">
        <v>12.472951761564234</v>
      </c>
      <c r="AS115">
        <v>12.788410111745639</v>
      </c>
      <c r="AT115">
        <v>13.100857119009897</v>
      </c>
      <c r="AU115">
        <v>13.410154354613177</v>
      </c>
      <c r="AV115">
        <v>13.716166598389082</v>
      </c>
      <c r="AW115">
        <v>14.018916122463095</v>
      </c>
      <c r="AX115">
        <v>14.318574638217541</v>
      </c>
      <c r="AY115">
        <v>14.615310799741842</v>
      </c>
      <c r="AZ115">
        <v>14.909140805314522</v>
      </c>
      <c r="BA115">
        <v>15.200080918891061</v>
      </c>
      <c r="BB115">
        <v>15.48814746814112</v>
      </c>
      <c r="BD115">
        <f t="shared" si="11"/>
        <v>4122.745946827883</v>
      </c>
      <c r="BE115">
        <f t="shared" si="12"/>
        <v>4602.4241376922864</v>
      </c>
      <c r="BF115">
        <f t="shared" si="13"/>
        <v>5015.674502973091</v>
      </c>
      <c r="BG115">
        <f t="shared" si="14"/>
        <v>5425.9173079327074</v>
      </c>
      <c r="BH115">
        <f t="shared" si="15"/>
        <v>5831.1119086901253</v>
      </c>
      <c r="BI115">
        <f t="shared" si="16"/>
        <v>6227.4052519354282</v>
      </c>
      <c r="BJ115">
        <f t="shared" si="17"/>
        <v>6616.98438502712</v>
      </c>
      <c r="BK115">
        <f t="shared" si="18"/>
        <v>7001.8208830482381</v>
      </c>
      <c r="BL115">
        <f t="shared" si="19"/>
        <v>7382.3666576961268</v>
      </c>
      <c r="BM115">
        <f t="shared" si="20"/>
        <v>7756.5729533994845</v>
      </c>
    </row>
    <row r="116" spans="1:65" x14ac:dyDescent="0.25">
      <c r="A116">
        <v>48</v>
      </c>
      <c r="B116" t="s">
        <v>353</v>
      </c>
      <c r="C116" t="s">
        <v>410</v>
      </c>
      <c r="E116" t="s">
        <v>426</v>
      </c>
      <c r="F116" t="s">
        <v>427</v>
      </c>
      <c r="G116" t="s">
        <v>483</v>
      </c>
      <c r="H116" t="s">
        <v>358</v>
      </c>
      <c r="I116" t="s">
        <v>349</v>
      </c>
      <c r="J116" t="s">
        <v>359</v>
      </c>
      <c r="K116" t="s">
        <v>360</v>
      </c>
      <c r="L116" t="s">
        <v>361</v>
      </c>
      <c r="M116" t="s">
        <v>362</v>
      </c>
      <c r="N116" t="s">
        <v>392</v>
      </c>
      <c r="O116" t="s">
        <v>363</v>
      </c>
      <c r="P116" t="s">
        <v>23</v>
      </c>
      <c r="Q116" t="s">
        <v>364</v>
      </c>
      <c r="R116">
        <v>0.36593896251629288</v>
      </c>
      <c r="S116">
        <v>0.43044641084979229</v>
      </c>
      <c r="T116">
        <v>0.5226204712562359</v>
      </c>
      <c r="U116">
        <v>0.6295550629185005</v>
      </c>
      <c r="V116">
        <v>0.73571722358354363</v>
      </c>
      <c r="W116">
        <v>0.83488628033152401</v>
      </c>
      <c r="X116">
        <v>0.93107458806558774</v>
      </c>
      <c r="Y116">
        <v>1.0279643651611627</v>
      </c>
      <c r="Z116">
        <v>1.1247991595915769</v>
      </c>
      <c r="AA116">
        <v>1.2210765413562334</v>
      </c>
      <c r="AB116">
        <v>1.3171388735443537</v>
      </c>
      <c r="AC116">
        <v>1.4134502558329836</v>
      </c>
      <c r="AD116">
        <v>1.510108184625359</v>
      </c>
      <c r="AE116">
        <v>1.6066015103518851</v>
      </c>
      <c r="AF116">
        <v>1.7054604607838397</v>
      </c>
      <c r="AG116">
        <v>1.8077344808762557</v>
      </c>
      <c r="AH116">
        <v>1.913926039738167</v>
      </c>
      <c r="AI116">
        <v>2.0225913351492171</v>
      </c>
      <c r="AJ116">
        <v>2.1307854009762455</v>
      </c>
      <c r="AK116">
        <v>2.2377490084125391</v>
      </c>
      <c r="AL116">
        <v>2.343132695545727</v>
      </c>
      <c r="AM116">
        <v>2.4463947004936664</v>
      </c>
      <c r="AN116">
        <v>2.5492784545795413</v>
      </c>
      <c r="AO116">
        <v>2.6515088955257329</v>
      </c>
      <c r="AP116">
        <v>2.7521780492915888</v>
      </c>
      <c r="AQ116">
        <v>2.8532131618575503</v>
      </c>
      <c r="AR116">
        <v>2.9541702360827005</v>
      </c>
      <c r="AS116">
        <v>3.0544951872584019</v>
      </c>
      <c r="AT116">
        <v>3.155368927597197</v>
      </c>
      <c r="AU116">
        <v>3.256740098969602</v>
      </c>
      <c r="AV116">
        <v>3.3585567892963279</v>
      </c>
      <c r="AW116">
        <v>3.460817492352962</v>
      </c>
      <c r="AX116">
        <v>3.5635722744071985</v>
      </c>
      <c r="AY116">
        <v>3.666871640359707</v>
      </c>
      <c r="AZ116">
        <v>3.7707149045914408</v>
      </c>
      <c r="BA116">
        <v>3.8751013227957558</v>
      </c>
      <c r="BB116">
        <v>3.9800300916743465</v>
      </c>
      <c r="BD116">
        <f t="shared" si="11"/>
        <v>735.71722358354361</v>
      </c>
      <c r="BE116">
        <f t="shared" si="12"/>
        <v>834.88628033152406</v>
      </c>
      <c r="BF116">
        <f t="shared" si="13"/>
        <v>931.0745880655877</v>
      </c>
      <c r="BG116">
        <f t="shared" si="14"/>
        <v>1027.9643651611627</v>
      </c>
      <c r="BH116">
        <f t="shared" si="15"/>
        <v>1124.7991595915769</v>
      </c>
      <c r="BI116">
        <f t="shared" si="16"/>
        <v>1221.0765413562335</v>
      </c>
      <c r="BJ116">
        <f t="shared" si="17"/>
        <v>1317.1388735443536</v>
      </c>
      <c r="BK116">
        <f t="shared" si="18"/>
        <v>1413.4502558329837</v>
      </c>
      <c r="BL116">
        <f t="shared" si="19"/>
        <v>1510.1081846253589</v>
      </c>
      <c r="BM116">
        <f t="shared" si="20"/>
        <v>1606.6015103518851</v>
      </c>
    </row>
    <row r="117" spans="1:65" x14ac:dyDescent="0.25">
      <c r="A117">
        <v>48</v>
      </c>
      <c r="B117" t="s">
        <v>353</v>
      </c>
      <c r="C117" t="s">
        <v>368</v>
      </c>
      <c r="E117" t="s">
        <v>428</v>
      </c>
      <c r="F117" t="s">
        <v>429</v>
      </c>
      <c r="G117" t="s">
        <v>483</v>
      </c>
      <c r="H117" t="s">
        <v>358</v>
      </c>
      <c r="I117" t="s">
        <v>349</v>
      </c>
      <c r="J117" t="s">
        <v>359</v>
      </c>
      <c r="K117" t="s">
        <v>360</v>
      </c>
      <c r="L117" t="s">
        <v>361</v>
      </c>
      <c r="M117" t="s">
        <v>362</v>
      </c>
      <c r="N117" t="s">
        <v>392</v>
      </c>
      <c r="O117" t="s">
        <v>363</v>
      </c>
      <c r="P117">
        <v>0</v>
      </c>
      <c r="Q117" t="s">
        <v>374</v>
      </c>
      <c r="R117">
        <v>1.6264039603699363</v>
      </c>
      <c r="S117">
        <v>1.8376153503390318</v>
      </c>
      <c r="T117">
        <v>2.1832080632902238</v>
      </c>
      <c r="U117">
        <v>2.5897301262472556</v>
      </c>
      <c r="V117">
        <v>2.9765082217950689</v>
      </c>
      <c r="W117">
        <v>3.3107254349987989</v>
      </c>
      <c r="X117">
        <v>3.583350875667191</v>
      </c>
      <c r="Y117">
        <v>3.8583889271163119</v>
      </c>
      <c r="Z117">
        <v>4.1346012589065371</v>
      </c>
      <c r="AA117">
        <v>4.4091276843189977</v>
      </c>
      <c r="AB117">
        <v>4.6836233936722405</v>
      </c>
      <c r="AC117">
        <v>4.9593899137898303</v>
      </c>
      <c r="AD117">
        <v>5.2366371289323856</v>
      </c>
      <c r="AE117">
        <v>5.5139944214055614</v>
      </c>
      <c r="AF117">
        <v>5.7987331976324032</v>
      </c>
      <c r="AG117">
        <v>6.0939362936516934</v>
      </c>
      <c r="AH117">
        <v>6.4011186250588183</v>
      </c>
      <c r="AI117">
        <v>6.7161544763052339</v>
      </c>
      <c r="AJ117">
        <v>7.0305407770826829</v>
      </c>
      <c r="AK117">
        <v>7.3420851163170955</v>
      </c>
      <c r="AL117">
        <v>7.6497631012625789</v>
      </c>
      <c r="AM117">
        <v>7.9519906325417002</v>
      </c>
      <c r="AN117">
        <v>8.2538732599582278</v>
      </c>
      <c r="AO117">
        <v>8.554603652263534</v>
      </c>
      <c r="AP117">
        <v>8.8515197815913957</v>
      </c>
      <c r="AQ117">
        <v>9.1503168890614095</v>
      </c>
      <c r="AR117">
        <v>9.4496894865077881</v>
      </c>
      <c r="AS117">
        <v>9.7480178005129225</v>
      </c>
      <c r="AT117">
        <v>10.048825143189337</v>
      </c>
      <c r="AU117">
        <v>10.351984189842756</v>
      </c>
      <c r="AV117">
        <v>10.657365262202559</v>
      </c>
      <c r="AW117">
        <v>10.964988909289197</v>
      </c>
      <c r="AX117">
        <v>11.275031653869712</v>
      </c>
      <c r="AY117">
        <v>11.587672437424663</v>
      </c>
      <c r="AZ117">
        <v>11.902936640086148</v>
      </c>
      <c r="BA117">
        <v>12.220849663744666</v>
      </c>
      <c r="BB117">
        <v>12.54143692856449</v>
      </c>
      <c r="BD117">
        <f t="shared" si="11"/>
        <v>2976.5082217950689</v>
      </c>
      <c r="BE117">
        <f t="shared" si="12"/>
        <v>3310.7254349987988</v>
      </c>
      <c r="BF117">
        <f t="shared" si="13"/>
        <v>3583.3508756671908</v>
      </c>
      <c r="BG117">
        <f t="shared" si="14"/>
        <v>3858.3889271163121</v>
      </c>
      <c r="BH117">
        <f t="shared" si="15"/>
        <v>4134.6012589065367</v>
      </c>
      <c r="BI117">
        <f t="shared" si="16"/>
        <v>4409.127684318998</v>
      </c>
      <c r="BJ117">
        <f t="shared" si="17"/>
        <v>4683.6233936722401</v>
      </c>
      <c r="BK117">
        <f t="shared" si="18"/>
        <v>4959.3899137898306</v>
      </c>
      <c r="BL117">
        <f t="shared" si="19"/>
        <v>5236.6371289323861</v>
      </c>
      <c r="BM117">
        <f t="shared" si="20"/>
        <v>5513.9944214055613</v>
      </c>
    </row>
    <row r="118" spans="1:65" x14ac:dyDescent="0.25">
      <c r="A118">
        <v>48</v>
      </c>
      <c r="B118" t="s">
        <v>353</v>
      </c>
      <c r="C118" t="s">
        <v>368</v>
      </c>
      <c r="E118" t="s">
        <v>430</v>
      </c>
      <c r="F118" t="s">
        <v>431</v>
      </c>
      <c r="G118" t="s">
        <v>483</v>
      </c>
      <c r="H118" t="s">
        <v>358</v>
      </c>
      <c r="I118" t="s">
        <v>349</v>
      </c>
      <c r="J118" t="s">
        <v>359</v>
      </c>
      <c r="K118" t="s">
        <v>360</v>
      </c>
      <c r="L118" t="s">
        <v>361</v>
      </c>
      <c r="M118" t="s">
        <v>362</v>
      </c>
      <c r="N118" t="s">
        <v>362</v>
      </c>
      <c r="O118" t="s">
        <v>363</v>
      </c>
      <c r="P118" t="s">
        <v>432</v>
      </c>
      <c r="Q118" t="s">
        <v>364</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D118">
        <f t="shared" si="11"/>
        <v>0</v>
      </c>
      <c r="BE118">
        <f t="shared" si="12"/>
        <v>0</v>
      </c>
      <c r="BF118">
        <f t="shared" si="13"/>
        <v>0</v>
      </c>
      <c r="BG118">
        <f t="shared" si="14"/>
        <v>0</v>
      </c>
      <c r="BH118">
        <f t="shared" si="15"/>
        <v>0</v>
      </c>
      <c r="BI118">
        <f t="shared" si="16"/>
        <v>0</v>
      </c>
      <c r="BJ118">
        <f t="shared" si="17"/>
        <v>0</v>
      </c>
      <c r="BK118">
        <f t="shared" si="18"/>
        <v>0</v>
      </c>
      <c r="BL118">
        <f t="shared" si="19"/>
        <v>0</v>
      </c>
      <c r="BM118">
        <f t="shared" si="20"/>
        <v>0</v>
      </c>
    </row>
    <row r="119" spans="1:65" x14ac:dyDescent="0.25">
      <c r="A119">
        <v>48</v>
      </c>
      <c r="B119" t="s">
        <v>353</v>
      </c>
      <c r="C119" t="s">
        <v>368</v>
      </c>
      <c r="E119" t="s">
        <v>433</v>
      </c>
      <c r="F119" t="s">
        <v>434</v>
      </c>
      <c r="G119" t="s">
        <v>483</v>
      </c>
      <c r="H119" t="s">
        <v>358</v>
      </c>
      <c r="I119" t="s">
        <v>349</v>
      </c>
      <c r="J119" t="s">
        <v>359</v>
      </c>
      <c r="K119" t="s">
        <v>360</v>
      </c>
      <c r="L119" t="s">
        <v>361</v>
      </c>
      <c r="M119" t="s">
        <v>362</v>
      </c>
      <c r="N119" t="s">
        <v>362</v>
      </c>
      <c r="O119" t="s">
        <v>363</v>
      </c>
      <c r="P119" t="s">
        <v>432</v>
      </c>
      <c r="Q119" t="s">
        <v>364</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D119">
        <f t="shared" si="11"/>
        <v>0</v>
      </c>
      <c r="BE119">
        <f t="shared" si="12"/>
        <v>0</v>
      </c>
      <c r="BF119">
        <f t="shared" si="13"/>
        <v>0</v>
      </c>
      <c r="BG119">
        <f t="shared" si="14"/>
        <v>0</v>
      </c>
      <c r="BH119">
        <f t="shared" si="15"/>
        <v>0</v>
      </c>
      <c r="BI119">
        <f t="shared" si="16"/>
        <v>0</v>
      </c>
      <c r="BJ119">
        <f t="shared" si="17"/>
        <v>0</v>
      </c>
      <c r="BK119">
        <f t="shared" si="18"/>
        <v>0</v>
      </c>
      <c r="BL119">
        <f t="shared" si="19"/>
        <v>0</v>
      </c>
      <c r="BM119">
        <f t="shared" si="20"/>
        <v>0</v>
      </c>
    </row>
    <row r="120" spans="1:65" x14ac:dyDescent="0.25">
      <c r="A120">
        <v>48</v>
      </c>
      <c r="B120" t="s">
        <v>353</v>
      </c>
      <c r="C120" t="s">
        <v>368</v>
      </c>
      <c r="E120" t="s">
        <v>435</v>
      </c>
      <c r="F120" t="s">
        <v>436</v>
      </c>
      <c r="G120" t="s">
        <v>483</v>
      </c>
      <c r="H120" t="s">
        <v>358</v>
      </c>
      <c r="I120" t="s">
        <v>349</v>
      </c>
      <c r="J120" t="s">
        <v>359</v>
      </c>
      <c r="K120" t="s">
        <v>360</v>
      </c>
      <c r="L120" t="s">
        <v>361</v>
      </c>
      <c r="M120" t="s">
        <v>362</v>
      </c>
      <c r="N120" t="s">
        <v>362</v>
      </c>
      <c r="O120" t="s">
        <v>363</v>
      </c>
      <c r="P120">
        <v>0</v>
      </c>
      <c r="Q120" t="s">
        <v>374</v>
      </c>
      <c r="R120">
        <v>2.5047113256641111</v>
      </c>
      <c r="S120">
        <v>2.8774548412103016</v>
      </c>
      <c r="T120">
        <v>3.3595484035939136</v>
      </c>
      <c r="U120">
        <v>3.9286578097056113</v>
      </c>
      <c r="V120">
        <v>4.5711244182185258</v>
      </c>
      <c r="W120">
        <v>5.1782436622102876</v>
      </c>
      <c r="X120">
        <v>5.6816821410374274</v>
      </c>
      <c r="Y120">
        <v>6.1816138606856832</v>
      </c>
      <c r="Z120">
        <v>6.6778457863159542</v>
      </c>
      <c r="AA120">
        <v>7.1649519989322528</v>
      </c>
      <c r="AB120">
        <v>7.6459675513941594</v>
      </c>
      <c r="AC120">
        <v>8.1233743367752069</v>
      </c>
      <c r="AD120">
        <v>8.5974674248955107</v>
      </c>
      <c r="AE120">
        <v>9.0658375997254304</v>
      </c>
      <c r="AF120">
        <v>9.5407109495859466</v>
      </c>
      <c r="AG120">
        <v>10.026893920386335</v>
      </c>
      <c r="AH120">
        <v>10.526494060397667</v>
      </c>
      <c r="AI120">
        <v>11.032487406063327</v>
      </c>
      <c r="AJ120">
        <v>11.531118814631165</v>
      </c>
      <c r="AK120">
        <v>12.018977696209747</v>
      </c>
      <c r="AL120">
        <v>12.494698984070304</v>
      </c>
      <c r="AM120">
        <v>12.956028686821019</v>
      </c>
      <c r="AN120">
        <v>13.410901013413511</v>
      </c>
      <c r="AO120">
        <v>13.85826193584929</v>
      </c>
      <c r="AP120">
        <v>14.294238763070734</v>
      </c>
      <c r="AQ120">
        <v>14.727266182908734</v>
      </c>
      <c r="AR120">
        <v>15.155543681340449</v>
      </c>
      <c r="AS120">
        <v>15.57673563861508</v>
      </c>
      <c r="AT120">
        <v>15.995876879615667</v>
      </c>
      <c r="AU120">
        <v>16.412757136481627</v>
      </c>
      <c r="AV120">
        <v>16.82716856195448</v>
      </c>
      <c r="AW120">
        <v>17.239114216853622</v>
      </c>
      <c r="AX120">
        <v>17.648802094266614</v>
      </c>
      <c r="AY120">
        <v>18.05643807553021</v>
      </c>
      <c r="AZ120">
        <v>18.462021150175119</v>
      </c>
      <c r="BA120">
        <v>18.865550459953919</v>
      </c>
      <c r="BB120">
        <v>19.267025298574804</v>
      </c>
      <c r="BD120">
        <f t="shared" si="11"/>
        <v>4571.1244182185255</v>
      </c>
      <c r="BE120">
        <f t="shared" si="12"/>
        <v>5178.2436622102878</v>
      </c>
      <c r="BF120">
        <f t="shared" si="13"/>
        <v>5681.6821410374278</v>
      </c>
      <c r="BG120">
        <f t="shared" si="14"/>
        <v>6181.613860685683</v>
      </c>
      <c r="BH120">
        <f t="shared" si="15"/>
        <v>6677.8457863159538</v>
      </c>
      <c r="BI120">
        <f t="shared" si="16"/>
        <v>7164.9519989322525</v>
      </c>
      <c r="BJ120">
        <f t="shared" si="17"/>
        <v>7645.9675513941593</v>
      </c>
      <c r="BK120">
        <f t="shared" si="18"/>
        <v>8123.3743367752068</v>
      </c>
      <c r="BL120">
        <f t="shared" si="19"/>
        <v>8597.4674248955107</v>
      </c>
      <c r="BM120">
        <f t="shared" si="20"/>
        <v>9065.8375997254298</v>
      </c>
    </row>
    <row r="121" spans="1:65" x14ac:dyDescent="0.25">
      <c r="A121">
        <v>48</v>
      </c>
      <c r="B121" t="s">
        <v>353</v>
      </c>
      <c r="C121" t="s">
        <v>368</v>
      </c>
      <c r="E121" t="s">
        <v>437</v>
      </c>
      <c r="F121" t="s">
        <v>438</v>
      </c>
      <c r="G121" t="s">
        <v>483</v>
      </c>
      <c r="H121" t="s">
        <v>358</v>
      </c>
      <c r="I121" t="s">
        <v>349</v>
      </c>
      <c r="J121" t="s">
        <v>359</v>
      </c>
      <c r="K121" t="s">
        <v>360</v>
      </c>
      <c r="L121" t="s">
        <v>361</v>
      </c>
      <c r="M121" t="s">
        <v>362</v>
      </c>
      <c r="N121" t="s">
        <v>392</v>
      </c>
      <c r="O121" t="s">
        <v>363</v>
      </c>
      <c r="P121">
        <v>0</v>
      </c>
      <c r="Q121" t="s">
        <v>374</v>
      </c>
      <c r="R121">
        <v>1.0991373712029036</v>
      </c>
      <c r="S121">
        <v>1.2489871022791434</v>
      </c>
      <c r="T121">
        <v>1.4605164451783013</v>
      </c>
      <c r="U121">
        <v>1.7132961591640008</v>
      </c>
      <c r="V121">
        <v>1.9930181121698589</v>
      </c>
      <c r="W121">
        <v>2.2788396276555467</v>
      </c>
      <c r="X121">
        <v>2.5304071549069596</v>
      </c>
      <c r="Y121">
        <v>2.7791957316844185</v>
      </c>
      <c r="Z121">
        <v>3.0259875186401572</v>
      </c>
      <c r="AA121">
        <v>3.2681100474230713</v>
      </c>
      <c r="AB121">
        <v>3.5070442033036087</v>
      </c>
      <c r="AC121">
        <v>3.7440475575906258</v>
      </c>
      <c r="AD121">
        <v>3.9792236448624356</v>
      </c>
      <c r="AE121">
        <v>4.2114122074207216</v>
      </c>
      <c r="AF121">
        <v>4.4466632533862711</v>
      </c>
      <c r="AG121">
        <v>4.6873447008811446</v>
      </c>
      <c r="AH121">
        <v>4.9344948321858135</v>
      </c>
      <c r="AI121">
        <v>5.1846282197588733</v>
      </c>
      <c r="AJ121">
        <v>5.4309431543636109</v>
      </c>
      <c r="AK121">
        <v>5.6717574313298575</v>
      </c>
      <c r="AL121">
        <v>5.9064042056857771</v>
      </c>
      <c r="AM121">
        <v>6.1337780452973583</v>
      </c>
      <c r="AN121">
        <v>6.3577942157405429</v>
      </c>
      <c r="AO121">
        <v>6.5779389705500657</v>
      </c>
      <c r="AP121">
        <v>6.7923097254273905</v>
      </c>
      <c r="AQ121">
        <v>7.0050565464502226</v>
      </c>
      <c r="AR121">
        <v>7.2152981880266216</v>
      </c>
      <c r="AS121">
        <v>7.4218880663180409</v>
      </c>
      <c r="AT121">
        <v>7.6272981675466793</v>
      </c>
      <c r="AU121">
        <v>7.8314249791481334</v>
      </c>
      <c r="AV121">
        <v>8.0341663739492031</v>
      </c>
      <c r="AW121">
        <v>8.2355236544506329</v>
      </c>
      <c r="AX121">
        <v>8.4355981836188683</v>
      </c>
      <c r="AY121">
        <v>8.6344901371279263</v>
      </c>
      <c r="AZ121">
        <v>8.8321985421601834</v>
      </c>
      <c r="BA121">
        <v>9.0287225244206954</v>
      </c>
      <c r="BB121">
        <v>9.2240613080640728</v>
      </c>
      <c r="BD121">
        <f t="shared" si="11"/>
        <v>1993.018112169859</v>
      </c>
      <c r="BE121">
        <f t="shared" si="12"/>
        <v>2278.8396276555468</v>
      </c>
      <c r="BF121">
        <f t="shared" si="13"/>
        <v>2530.4071549069595</v>
      </c>
      <c r="BG121">
        <f t="shared" si="14"/>
        <v>2779.1957316844187</v>
      </c>
      <c r="BH121">
        <f t="shared" si="15"/>
        <v>3025.9875186401573</v>
      </c>
      <c r="BI121">
        <f t="shared" si="16"/>
        <v>3268.1100474230711</v>
      </c>
      <c r="BJ121">
        <f t="shared" si="17"/>
        <v>3507.0442033036088</v>
      </c>
      <c r="BK121">
        <f t="shared" si="18"/>
        <v>3744.0475575906257</v>
      </c>
      <c r="BL121">
        <f t="shared" si="19"/>
        <v>3979.2236448624358</v>
      </c>
      <c r="BM121">
        <f t="shared" si="20"/>
        <v>4211.4122074207216</v>
      </c>
    </row>
    <row r="122" spans="1:65" x14ac:dyDescent="0.25">
      <c r="A122">
        <v>48</v>
      </c>
      <c r="B122" t="s">
        <v>353</v>
      </c>
      <c r="C122" t="s">
        <v>368</v>
      </c>
      <c r="E122" t="s">
        <v>439</v>
      </c>
      <c r="F122" t="s">
        <v>440</v>
      </c>
      <c r="G122" t="s">
        <v>483</v>
      </c>
      <c r="H122" t="s">
        <v>358</v>
      </c>
      <c r="I122" t="s">
        <v>349</v>
      </c>
      <c r="J122" t="s">
        <v>359</v>
      </c>
      <c r="K122" t="s">
        <v>360</v>
      </c>
      <c r="L122" t="s">
        <v>361</v>
      </c>
      <c r="M122" t="s">
        <v>362</v>
      </c>
      <c r="N122" t="s">
        <v>362</v>
      </c>
      <c r="O122" t="s">
        <v>363</v>
      </c>
      <c r="P122">
        <v>0</v>
      </c>
      <c r="Q122" t="s">
        <v>374</v>
      </c>
      <c r="R122">
        <v>5.8532376220592755E-3</v>
      </c>
      <c r="S122">
        <v>6.661106088076847E-3</v>
      </c>
      <c r="T122">
        <v>7.6296410194346366E-3</v>
      </c>
      <c r="U122">
        <v>8.7711705296894711E-3</v>
      </c>
      <c r="V122">
        <v>1.0051295085221226E-2</v>
      </c>
      <c r="W122">
        <v>1.1263682963070213E-2</v>
      </c>
      <c r="X122">
        <v>1.2248379646461489E-2</v>
      </c>
      <c r="Y122">
        <v>1.3229984284606994E-2</v>
      </c>
      <c r="Z122">
        <v>1.4205447550626752E-2</v>
      </c>
      <c r="AA122">
        <v>1.5166435794930631E-2</v>
      </c>
      <c r="AB122">
        <v>1.6117274006553512E-2</v>
      </c>
      <c r="AC122">
        <v>1.7063269785631028E-2</v>
      </c>
      <c r="AD122">
        <v>1.8005039045540079E-2</v>
      </c>
      <c r="AE122">
        <v>1.8937624880145561E-2</v>
      </c>
      <c r="AF122">
        <v>1.988547162683417E-2</v>
      </c>
      <c r="AG122">
        <v>2.0858229067493069E-2</v>
      </c>
      <c r="AH122">
        <v>2.1860230326834009E-2</v>
      </c>
      <c r="AI122">
        <v>2.2877485416351734E-2</v>
      </c>
      <c r="AJ122">
        <v>2.3882337520440253E-2</v>
      </c>
      <c r="AK122">
        <v>2.4867857516329559E-2</v>
      </c>
      <c r="AL122">
        <v>2.5831162664894238E-2</v>
      </c>
      <c r="AM122">
        <v>2.6767581822605045E-2</v>
      </c>
      <c r="AN122">
        <v>2.7693136010669004E-2</v>
      </c>
      <c r="AO122">
        <v>2.8605587761456889E-2</v>
      </c>
      <c r="AP122">
        <v>2.9496974989150868E-2</v>
      </c>
      <c r="AQ122">
        <v>3.0384485513733881E-2</v>
      </c>
      <c r="AR122">
        <v>3.1264365033579516E-2</v>
      </c>
      <c r="AS122">
        <v>3.2131793093035731E-2</v>
      </c>
      <c r="AT122">
        <v>3.2997086738580282E-2</v>
      </c>
      <c r="AU122">
        <v>3.3859795733859534E-2</v>
      </c>
      <c r="AV122">
        <v>3.4719472663354102E-2</v>
      </c>
      <c r="AW122">
        <v>3.557610492989035E-2</v>
      </c>
      <c r="AX122">
        <v>3.6430107580325943E-2</v>
      </c>
      <c r="AY122">
        <v>3.728189325832957E-2</v>
      </c>
      <c r="AZ122">
        <v>3.8131444796213582E-2</v>
      </c>
      <c r="BA122">
        <v>3.8978745243218739E-2</v>
      </c>
      <c r="BB122">
        <v>3.9823777868283047E-2</v>
      </c>
      <c r="BD122">
        <f t="shared" si="11"/>
        <v>10.051295085221225</v>
      </c>
      <c r="BE122">
        <f t="shared" si="12"/>
        <v>11.263682963070213</v>
      </c>
      <c r="BF122">
        <f t="shared" si="13"/>
        <v>12.248379646461489</v>
      </c>
      <c r="BG122">
        <f t="shared" si="14"/>
        <v>13.229984284606994</v>
      </c>
      <c r="BH122">
        <f t="shared" si="15"/>
        <v>14.205447550626753</v>
      </c>
      <c r="BI122">
        <f t="shared" si="16"/>
        <v>15.166435794930631</v>
      </c>
      <c r="BJ122">
        <f t="shared" si="17"/>
        <v>16.117274006553512</v>
      </c>
      <c r="BK122">
        <f t="shared" si="18"/>
        <v>17.063269785631029</v>
      </c>
      <c r="BL122">
        <f t="shared" si="19"/>
        <v>18.00503904554008</v>
      </c>
      <c r="BM122">
        <f t="shared" si="20"/>
        <v>18.93762488014556</v>
      </c>
    </row>
    <row r="123" spans="1:65" x14ac:dyDescent="0.25">
      <c r="A123">
        <v>48</v>
      </c>
      <c r="B123" t="s">
        <v>353</v>
      </c>
      <c r="C123" t="s">
        <v>368</v>
      </c>
      <c r="E123" t="s">
        <v>441</v>
      </c>
      <c r="F123" t="s">
        <v>442</v>
      </c>
      <c r="G123" t="s">
        <v>483</v>
      </c>
      <c r="H123" t="s">
        <v>358</v>
      </c>
      <c r="I123" t="s">
        <v>349</v>
      </c>
      <c r="J123" t="s">
        <v>359</v>
      </c>
      <c r="K123" t="s">
        <v>360</v>
      </c>
      <c r="L123" t="s">
        <v>361</v>
      </c>
      <c r="M123" t="s">
        <v>362</v>
      </c>
      <c r="N123" t="s">
        <v>392</v>
      </c>
      <c r="O123" t="s">
        <v>363</v>
      </c>
      <c r="P123">
        <v>0</v>
      </c>
      <c r="Q123" t="s">
        <v>374</v>
      </c>
      <c r="R123">
        <v>0.27973658325426148</v>
      </c>
      <c r="S123">
        <v>0.31639498188018123</v>
      </c>
      <c r="T123">
        <v>0.36260383789364414</v>
      </c>
      <c r="U123">
        <v>0.41423509086039756</v>
      </c>
      <c r="V123">
        <v>0.46876143075248261</v>
      </c>
      <c r="W123">
        <v>0.52485590303611418</v>
      </c>
      <c r="X123">
        <v>0.57396741166168275</v>
      </c>
      <c r="Y123">
        <v>0.62310445670686188</v>
      </c>
      <c r="Z123">
        <v>0.6720617885645862</v>
      </c>
      <c r="AA123">
        <v>0.72045274004399162</v>
      </c>
      <c r="AB123">
        <v>0.76851771043863004</v>
      </c>
      <c r="AC123">
        <v>0.81650482415096193</v>
      </c>
      <c r="AD123">
        <v>0.86444143778736204</v>
      </c>
      <c r="AE123">
        <v>0.91208165929488738</v>
      </c>
      <c r="AF123">
        <v>0.96067116630293981</v>
      </c>
      <c r="AG123">
        <v>1.0107120254860156</v>
      </c>
      <c r="AH123">
        <v>1.0624366495292996</v>
      </c>
      <c r="AI123">
        <v>1.1151293401234403</v>
      </c>
      <c r="AJ123">
        <v>1.1673582380759353</v>
      </c>
      <c r="AK123">
        <v>1.2187591164445535</v>
      </c>
      <c r="AL123">
        <v>1.269172704161295</v>
      </c>
      <c r="AM123">
        <v>1.3183469477426846</v>
      </c>
      <c r="AN123">
        <v>1.3671170800857508</v>
      </c>
      <c r="AO123">
        <v>1.4153586087402448</v>
      </c>
      <c r="AP123">
        <v>1.4626461424355863</v>
      </c>
      <c r="AQ123">
        <v>1.5098874676961991</v>
      </c>
      <c r="AR123">
        <v>1.5568782444884683</v>
      </c>
      <c r="AS123">
        <v>1.6033596248847315</v>
      </c>
      <c r="AT123">
        <v>1.64988083005705</v>
      </c>
      <c r="AU123">
        <v>1.6964166658956963</v>
      </c>
      <c r="AV123">
        <v>1.7429419188191626</v>
      </c>
      <c r="AW123">
        <v>1.7894546987156796</v>
      </c>
      <c r="AX123">
        <v>1.8359764339875371</v>
      </c>
      <c r="AY123">
        <v>1.882528557866511</v>
      </c>
      <c r="AZ123">
        <v>1.9291091858805742</v>
      </c>
      <c r="BA123">
        <v>1.9757164271531549</v>
      </c>
      <c r="BB123">
        <v>2.0223483846621977</v>
      </c>
      <c r="BD123">
        <f t="shared" si="11"/>
        <v>468.76143075248262</v>
      </c>
      <c r="BE123">
        <f t="shared" si="12"/>
        <v>524.85590303611423</v>
      </c>
      <c r="BF123">
        <f t="shared" si="13"/>
        <v>573.96741166168272</v>
      </c>
      <c r="BG123">
        <f t="shared" si="14"/>
        <v>623.10445670686192</v>
      </c>
      <c r="BH123">
        <f t="shared" si="15"/>
        <v>672.06178856458621</v>
      </c>
      <c r="BI123">
        <f t="shared" si="16"/>
        <v>720.45274004399164</v>
      </c>
      <c r="BJ123">
        <f t="shared" si="17"/>
        <v>768.51771043863005</v>
      </c>
      <c r="BK123">
        <f t="shared" si="18"/>
        <v>816.50482415096189</v>
      </c>
      <c r="BL123">
        <f t="shared" si="19"/>
        <v>864.44143778736202</v>
      </c>
      <c r="BM123">
        <f t="shared" si="20"/>
        <v>912.08165929488734</v>
      </c>
    </row>
    <row r="124" spans="1:65" x14ac:dyDescent="0.25">
      <c r="A124">
        <v>48</v>
      </c>
      <c r="B124" t="s">
        <v>353</v>
      </c>
      <c r="C124" t="s">
        <v>368</v>
      </c>
      <c r="E124" t="s">
        <v>443</v>
      </c>
      <c r="F124" t="s">
        <v>199</v>
      </c>
      <c r="G124" t="s">
        <v>483</v>
      </c>
      <c r="H124" t="s">
        <v>358</v>
      </c>
      <c r="I124" t="s">
        <v>349</v>
      </c>
      <c r="J124" t="s">
        <v>359</v>
      </c>
      <c r="K124" t="s">
        <v>360</v>
      </c>
      <c r="L124" t="s">
        <v>361</v>
      </c>
      <c r="M124" t="s">
        <v>362</v>
      </c>
      <c r="N124" t="s">
        <v>362</v>
      </c>
      <c r="O124" t="s">
        <v>363</v>
      </c>
      <c r="P124" t="s">
        <v>199</v>
      </c>
      <c r="Q124" t="s">
        <v>364</v>
      </c>
      <c r="R124">
        <v>7.7138756577293935E-4</v>
      </c>
      <c r="S124">
        <v>8.9743197090572395E-4</v>
      </c>
      <c r="T124">
        <v>1.0512021160086074E-3</v>
      </c>
      <c r="U124">
        <v>1.2211517610276486E-3</v>
      </c>
      <c r="V124">
        <v>1.4092943884776003E-3</v>
      </c>
      <c r="W124">
        <v>1.5923558235424226E-3</v>
      </c>
      <c r="X124">
        <v>1.7492183766914143E-3</v>
      </c>
      <c r="Y124">
        <v>1.9071444615399876E-3</v>
      </c>
      <c r="Z124">
        <v>2.0653870614218868E-3</v>
      </c>
      <c r="AA124">
        <v>2.2223095355658E-3</v>
      </c>
      <c r="AB124">
        <v>2.3788494139993666E-3</v>
      </c>
      <c r="AC124">
        <v>2.5356650645877205E-3</v>
      </c>
      <c r="AD124">
        <v>2.6929140117217874E-3</v>
      </c>
      <c r="AE124">
        <v>2.8497846864319271E-3</v>
      </c>
      <c r="AF124">
        <v>3.0103642858958575E-3</v>
      </c>
      <c r="AG124">
        <v>3.176359945280335E-3</v>
      </c>
      <c r="AH124">
        <v>3.3485741043404421E-3</v>
      </c>
      <c r="AI124">
        <v>3.5246544241391855E-3</v>
      </c>
      <c r="AJ124">
        <v>3.6998264182833613E-3</v>
      </c>
      <c r="AK124">
        <v>3.8728593230285607E-3</v>
      </c>
      <c r="AL124">
        <v>4.0431915787268527E-3</v>
      </c>
      <c r="AM124">
        <v>4.2099502429240746E-3</v>
      </c>
      <c r="AN124">
        <v>4.3759520146445519E-3</v>
      </c>
      <c r="AO124">
        <v>4.5407551794271932E-3</v>
      </c>
      <c r="AP124">
        <v>4.7028962363864146E-3</v>
      </c>
      <c r="AQ124">
        <v>4.865479143707406E-3</v>
      </c>
      <c r="AR124">
        <v>5.0277899033398304E-3</v>
      </c>
      <c r="AS124">
        <v>5.1889353057552358E-3</v>
      </c>
      <c r="AT124">
        <v>5.3508118905551847E-3</v>
      </c>
      <c r="AU124">
        <v>5.5133344590652866E-3</v>
      </c>
      <c r="AV124">
        <v>5.6764170841973301E-3</v>
      </c>
      <c r="AW124">
        <v>5.8400547790250223E-3</v>
      </c>
      <c r="AX124">
        <v>6.0043249766606986E-3</v>
      </c>
      <c r="AY124">
        <v>6.1693056635613742E-3</v>
      </c>
      <c r="AZ124">
        <v>6.334992878100543E-3</v>
      </c>
      <c r="BA124">
        <v>6.501382571574941E-3</v>
      </c>
      <c r="BB124">
        <v>6.6684706083968842E-3</v>
      </c>
      <c r="BD124">
        <f t="shared" si="11"/>
        <v>1.4092943884776004</v>
      </c>
      <c r="BE124">
        <f t="shared" si="12"/>
        <v>1.5923558235424227</v>
      </c>
      <c r="BF124">
        <f t="shared" si="13"/>
        <v>1.7492183766914142</v>
      </c>
      <c r="BG124">
        <f t="shared" si="14"/>
        <v>1.9071444615399875</v>
      </c>
      <c r="BH124">
        <f t="shared" si="15"/>
        <v>2.065387061421887</v>
      </c>
      <c r="BI124">
        <f t="shared" si="16"/>
        <v>2.2223095355658002</v>
      </c>
      <c r="BJ124">
        <f t="shared" si="17"/>
        <v>2.3788494139993666</v>
      </c>
      <c r="BK124">
        <f t="shared" si="18"/>
        <v>2.5356650645877203</v>
      </c>
      <c r="BL124">
        <f t="shared" si="19"/>
        <v>2.6929140117217876</v>
      </c>
      <c r="BM124">
        <f t="shared" si="20"/>
        <v>2.8497846864319269</v>
      </c>
    </row>
    <row r="125" spans="1:65" x14ac:dyDescent="0.25">
      <c r="A125">
        <v>48</v>
      </c>
      <c r="B125" t="s">
        <v>353</v>
      </c>
      <c r="C125" t="s">
        <v>368</v>
      </c>
      <c r="E125" t="s">
        <v>444</v>
      </c>
      <c r="F125" t="s">
        <v>445</v>
      </c>
      <c r="G125" t="s">
        <v>483</v>
      </c>
      <c r="H125" t="s">
        <v>358</v>
      </c>
      <c r="I125" t="s">
        <v>349</v>
      </c>
      <c r="J125" t="s">
        <v>359</v>
      </c>
      <c r="K125" t="s">
        <v>360</v>
      </c>
      <c r="L125" t="s">
        <v>361</v>
      </c>
      <c r="M125" t="s">
        <v>362</v>
      </c>
      <c r="N125" t="s">
        <v>362</v>
      </c>
      <c r="O125" t="s">
        <v>363</v>
      </c>
      <c r="P125">
        <v>0</v>
      </c>
      <c r="Q125" t="s">
        <v>374</v>
      </c>
      <c r="R125">
        <v>1.7335603059518987</v>
      </c>
      <c r="S125">
        <v>1.9837008935449523</v>
      </c>
      <c r="T125">
        <v>2.3405625666506182</v>
      </c>
      <c r="U125">
        <v>2.7539126756577743</v>
      </c>
      <c r="V125">
        <v>3.1975977168752525</v>
      </c>
      <c r="W125">
        <v>3.6128870106710069</v>
      </c>
      <c r="X125">
        <v>3.9774075121140444</v>
      </c>
      <c r="Y125">
        <v>4.3421368627640984</v>
      </c>
      <c r="Z125">
        <v>4.7055295629735392</v>
      </c>
      <c r="AA125">
        <v>5.0647637191510277</v>
      </c>
      <c r="AB125">
        <v>5.4216040248165323</v>
      </c>
      <c r="AC125">
        <v>5.7778997119417586</v>
      </c>
      <c r="AD125">
        <v>6.1338497385166191</v>
      </c>
      <c r="AE125">
        <v>6.487628569164956</v>
      </c>
      <c r="AF125">
        <v>6.8484876229953677</v>
      </c>
      <c r="AG125">
        <v>7.2201554038427886</v>
      </c>
      <c r="AH125">
        <v>7.6043598198463016</v>
      </c>
      <c r="AI125">
        <v>7.995785596545641</v>
      </c>
      <c r="AJ125">
        <v>8.3837958867810851</v>
      </c>
      <c r="AK125">
        <v>8.76568392416827</v>
      </c>
      <c r="AL125">
        <v>9.1402645845595636</v>
      </c>
      <c r="AM125">
        <v>9.5056635396527174</v>
      </c>
      <c r="AN125">
        <v>9.8680858926072581</v>
      </c>
      <c r="AO125">
        <v>10.226605174758433</v>
      </c>
      <c r="AP125">
        <v>10.578059006069862</v>
      </c>
      <c r="AQ125">
        <v>10.929193396224191</v>
      </c>
      <c r="AR125">
        <v>11.278488567536167</v>
      </c>
      <c r="AS125">
        <v>11.624019937253129</v>
      </c>
      <c r="AT125">
        <v>11.969869468318262</v>
      </c>
      <c r="AU125">
        <v>12.315849432773543</v>
      </c>
      <c r="AV125">
        <v>12.66177193543945</v>
      </c>
      <c r="AW125">
        <v>13.007622467772416</v>
      </c>
      <c r="AX125">
        <v>13.353559923804958</v>
      </c>
      <c r="AY125">
        <v>13.699743253395688</v>
      </c>
      <c r="AZ125">
        <v>14.046158029364872</v>
      </c>
      <c r="BA125">
        <v>14.392789775980937</v>
      </c>
      <c r="BB125">
        <v>14.739623970968056</v>
      </c>
      <c r="BD125">
        <f t="shared" si="11"/>
        <v>3197.5977168752524</v>
      </c>
      <c r="BE125">
        <f t="shared" si="12"/>
        <v>3612.8870106710069</v>
      </c>
      <c r="BF125">
        <f t="shared" si="13"/>
        <v>3977.4075121140445</v>
      </c>
      <c r="BG125">
        <f t="shared" si="14"/>
        <v>4342.1368627640986</v>
      </c>
      <c r="BH125">
        <f t="shared" si="15"/>
        <v>4705.5295629735392</v>
      </c>
      <c r="BI125">
        <f t="shared" si="16"/>
        <v>5064.7637191510275</v>
      </c>
      <c r="BJ125">
        <f t="shared" si="17"/>
        <v>5421.6040248165318</v>
      </c>
      <c r="BK125">
        <f t="shared" si="18"/>
        <v>5777.8997119417581</v>
      </c>
      <c r="BL125">
        <f t="shared" si="19"/>
        <v>6133.8497385166193</v>
      </c>
      <c r="BM125">
        <f t="shared" si="20"/>
        <v>6487.6285691649564</v>
      </c>
    </row>
    <row r="126" spans="1:65" x14ac:dyDescent="0.25">
      <c r="A126">
        <v>48</v>
      </c>
      <c r="B126" t="s">
        <v>353</v>
      </c>
      <c r="C126" t="s">
        <v>368</v>
      </c>
      <c r="E126" t="s">
        <v>446</v>
      </c>
      <c r="F126" t="s">
        <v>447</v>
      </c>
      <c r="G126" t="s">
        <v>483</v>
      </c>
      <c r="H126" t="s">
        <v>358</v>
      </c>
      <c r="I126" t="s">
        <v>349</v>
      </c>
      <c r="J126" t="s">
        <v>359</v>
      </c>
      <c r="K126" t="s">
        <v>360</v>
      </c>
      <c r="L126" t="s">
        <v>361</v>
      </c>
      <c r="M126" t="s">
        <v>362</v>
      </c>
      <c r="N126" t="s">
        <v>362</v>
      </c>
      <c r="O126" t="s">
        <v>363</v>
      </c>
      <c r="P126">
        <v>0</v>
      </c>
      <c r="Q126" t="s">
        <v>374</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D126">
        <f t="shared" si="11"/>
        <v>0</v>
      </c>
      <c r="BE126">
        <f t="shared" si="12"/>
        <v>0</v>
      </c>
      <c r="BF126">
        <f t="shared" si="13"/>
        <v>0</v>
      </c>
      <c r="BG126">
        <f t="shared" si="14"/>
        <v>0</v>
      </c>
      <c r="BH126">
        <f t="shared" si="15"/>
        <v>0</v>
      </c>
      <c r="BI126">
        <f t="shared" si="16"/>
        <v>0</v>
      </c>
      <c r="BJ126">
        <f t="shared" si="17"/>
        <v>0</v>
      </c>
      <c r="BK126">
        <f t="shared" si="18"/>
        <v>0</v>
      </c>
      <c r="BL126">
        <f t="shared" si="19"/>
        <v>0</v>
      </c>
      <c r="BM126">
        <f t="shared" si="20"/>
        <v>0</v>
      </c>
    </row>
    <row r="127" spans="1:65" x14ac:dyDescent="0.25">
      <c r="A127">
        <v>48</v>
      </c>
      <c r="B127" t="s">
        <v>353</v>
      </c>
      <c r="C127" t="s">
        <v>368</v>
      </c>
      <c r="E127" t="s">
        <v>448</v>
      </c>
      <c r="F127" t="s">
        <v>449</v>
      </c>
      <c r="G127" t="s">
        <v>483</v>
      </c>
      <c r="H127" t="s">
        <v>358</v>
      </c>
      <c r="I127" t="s">
        <v>349</v>
      </c>
      <c r="J127" t="s">
        <v>359</v>
      </c>
      <c r="K127" t="s">
        <v>360</v>
      </c>
      <c r="L127" t="s">
        <v>361</v>
      </c>
      <c r="M127" t="s">
        <v>362</v>
      </c>
      <c r="N127" t="s">
        <v>362</v>
      </c>
      <c r="O127" t="s">
        <v>363</v>
      </c>
      <c r="P127">
        <v>0</v>
      </c>
      <c r="Q127" t="s">
        <v>374</v>
      </c>
      <c r="R127">
        <v>0.20695951104750498</v>
      </c>
      <c r="S127">
        <v>0.24483076197292145</v>
      </c>
      <c r="T127">
        <v>0.28984677626896954</v>
      </c>
      <c r="U127">
        <v>0.33255595318802728</v>
      </c>
      <c r="V127">
        <v>0.38333082357382975</v>
      </c>
      <c r="W127">
        <v>0.43277094166765145</v>
      </c>
      <c r="X127">
        <v>0.47509723945830545</v>
      </c>
      <c r="Y127">
        <v>0.5177203818141024</v>
      </c>
      <c r="Z127">
        <v>0.56043797795809713</v>
      </c>
      <c r="AA127">
        <v>0.60280410899358505</v>
      </c>
      <c r="AB127">
        <v>0.64507356406945948</v>
      </c>
      <c r="AC127">
        <v>0.68742259386365734</v>
      </c>
      <c r="AD127">
        <v>0.72989443441735424</v>
      </c>
      <c r="AE127">
        <v>0.77226983612410338</v>
      </c>
      <c r="AF127">
        <v>0.81565272340398032</v>
      </c>
      <c r="AG127">
        <v>0.86050477420945015</v>
      </c>
      <c r="AH127">
        <v>0.90704310749503891</v>
      </c>
      <c r="AI127">
        <v>0.95463233184286744</v>
      </c>
      <c r="AJ127">
        <v>1.0019821482786555</v>
      </c>
      <c r="AK127">
        <v>1.0487597911743105</v>
      </c>
      <c r="AL127">
        <v>1.0948132125355226</v>
      </c>
      <c r="AM127">
        <v>1.139906193840627</v>
      </c>
      <c r="AN127">
        <v>1.1848002503359112</v>
      </c>
      <c r="AO127">
        <v>1.2293757583485185</v>
      </c>
      <c r="AP127">
        <v>1.2732367812038037</v>
      </c>
      <c r="AQ127">
        <v>1.3172228973890661</v>
      </c>
      <c r="AR127">
        <v>1.3611408409217967</v>
      </c>
      <c r="AS127">
        <v>1.4047489383234102</v>
      </c>
      <c r="AT127">
        <v>1.4485603517617351</v>
      </c>
      <c r="AU127">
        <v>1.4925520475302336</v>
      </c>
      <c r="AV127">
        <v>1.5367007887224955</v>
      </c>
      <c r="AW127">
        <v>1.5810052426475156</v>
      </c>
      <c r="AX127">
        <v>1.6254863950704179</v>
      </c>
      <c r="AY127">
        <v>1.6701653864283674</v>
      </c>
      <c r="AZ127">
        <v>1.7150411707196898</v>
      </c>
      <c r="BA127">
        <v>1.7601126777756391</v>
      </c>
      <c r="BB127">
        <v>1.8053788133054498</v>
      </c>
      <c r="BD127">
        <f t="shared" si="11"/>
        <v>383.33082357382978</v>
      </c>
      <c r="BE127">
        <f t="shared" si="12"/>
        <v>432.77094166765147</v>
      </c>
      <c r="BF127">
        <f t="shared" si="13"/>
        <v>475.09723945830547</v>
      </c>
      <c r="BG127">
        <f t="shared" si="14"/>
        <v>517.72038181410244</v>
      </c>
      <c r="BH127">
        <f t="shared" si="15"/>
        <v>560.43797795809712</v>
      </c>
      <c r="BI127">
        <f t="shared" si="16"/>
        <v>602.80410899358503</v>
      </c>
      <c r="BJ127">
        <f t="shared" si="17"/>
        <v>645.07356406945951</v>
      </c>
      <c r="BK127">
        <f t="shared" si="18"/>
        <v>687.42259386365731</v>
      </c>
      <c r="BL127">
        <f t="shared" si="19"/>
        <v>729.8944344173542</v>
      </c>
      <c r="BM127">
        <f t="shared" si="20"/>
        <v>772.26983612410334</v>
      </c>
    </row>
    <row r="128" spans="1:65" x14ac:dyDescent="0.25">
      <c r="A128">
        <v>48</v>
      </c>
      <c r="B128" t="s">
        <v>353</v>
      </c>
      <c r="C128" t="s">
        <v>368</v>
      </c>
      <c r="E128" t="s">
        <v>450</v>
      </c>
      <c r="F128" t="s">
        <v>451</v>
      </c>
      <c r="G128" t="s">
        <v>483</v>
      </c>
      <c r="H128" t="s">
        <v>358</v>
      </c>
      <c r="I128" t="s">
        <v>349</v>
      </c>
      <c r="J128" t="s">
        <v>359</v>
      </c>
      <c r="K128" t="s">
        <v>360</v>
      </c>
      <c r="L128" t="s">
        <v>361</v>
      </c>
      <c r="M128" t="s">
        <v>362</v>
      </c>
      <c r="N128" t="s">
        <v>362</v>
      </c>
      <c r="O128" t="s">
        <v>363</v>
      </c>
      <c r="P128">
        <v>0</v>
      </c>
      <c r="Q128" t="s">
        <v>374</v>
      </c>
      <c r="R128">
        <v>1.3375936774265791</v>
      </c>
      <c r="S128">
        <v>1.5205973195267832</v>
      </c>
      <c r="T128">
        <v>1.7943750832061152</v>
      </c>
      <c r="U128">
        <v>2.1301646903337135</v>
      </c>
      <c r="V128">
        <v>2.5149809739889561</v>
      </c>
      <c r="W128">
        <v>2.8773265802715988</v>
      </c>
      <c r="X128">
        <v>3.1687786084806646</v>
      </c>
      <c r="Y128">
        <v>3.4615127686824936</v>
      </c>
      <c r="Z128">
        <v>3.7534963958154384</v>
      </c>
      <c r="AA128">
        <v>4.0428575085530509</v>
      </c>
      <c r="AB128">
        <v>4.3307460699997877</v>
      </c>
      <c r="AC128">
        <v>4.6185852845026076</v>
      </c>
      <c r="AD128">
        <v>4.9066903013327945</v>
      </c>
      <c r="AE128">
        <v>5.193497403210392</v>
      </c>
      <c r="AF128">
        <v>5.4865218929039434</v>
      </c>
      <c r="AG128">
        <v>5.7888314247481798</v>
      </c>
      <c r="AH128">
        <v>6.1018499870633782</v>
      </c>
      <c r="AI128">
        <v>6.4212764065430239</v>
      </c>
      <c r="AJ128">
        <v>6.738436953480643</v>
      </c>
      <c r="AK128">
        <v>7.0511117788906663</v>
      </c>
      <c r="AL128">
        <v>7.3583100856674069</v>
      </c>
      <c r="AM128">
        <v>7.6584770386600702</v>
      </c>
      <c r="AN128">
        <v>7.9566974449251777</v>
      </c>
      <c r="AO128">
        <v>8.2521943076126192</v>
      </c>
      <c r="AP128">
        <v>8.5423527760867106</v>
      </c>
      <c r="AQ128">
        <v>8.8327352847001155</v>
      </c>
      <c r="AR128">
        <v>9.1220762631054946</v>
      </c>
      <c r="AS128">
        <v>9.408782201583481</v>
      </c>
      <c r="AT128">
        <v>9.6962340184262619</v>
      </c>
      <c r="AU128">
        <v>9.9842777172861545</v>
      </c>
      <c r="AV128">
        <v>10.27275863448407</v>
      </c>
      <c r="AW128">
        <v>10.561666045355139</v>
      </c>
      <c r="AX128">
        <v>10.851134395371609</v>
      </c>
      <c r="AY128">
        <v>11.141298619326159</v>
      </c>
      <c r="AZ128">
        <v>11.432148898043287</v>
      </c>
      <c r="BA128">
        <v>11.723675326575899</v>
      </c>
      <c r="BB128">
        <v>12.015867915344778</v>
      </c>
      <c r="BD128">
        <f t="shared" si="11"/>
        <v>2514.9809739889561</v>
      </c>
      <c r="BE128">
        <f t="shared" si="12"/>
        <v>2877.3265802715987</v>
      </c>
      <c r="BF128">
        <f t="shared" si="13"/>
        <v>3168.7786084806648</v>
      </c>
      <c r="BG128">
        <f t="shared" si="14"/>
        <v>3461.5127686824935</v>
      </c>
      <c r="BH128">
        <f t="shared" si="15"/>
        <v>3753.4963958154385</v>
      </c>
      <c r="BI128">
        <f t="shared" si="16"/>
        <v>4042.857508553051</v>
      </c>
      <c r="BJ128">
        <f t="shared" si="17"/>
        <v>4330.7460699997873</v>
      </c>
      <c r="BK128">
        <f t="shared" si="18"/>
        <v>4618.5852845026075</v>
      </c>
      <c r="BL128">
        <f t="shared" si="19"/>
        <v>4906.6903013327947</v>
      </c>
      <c r="BM128">
        <f t="shared" si="20"/>
        <v>5193.4974032103919</v>
      </c>
    </row>
    <row r="129" spans="1:65" x14ac:dyDescent="0.25">
      <c r="A129">
        <v>48</v>
      </c>
      <c r="B129" t="s">
        <v>353</v>
      </c>
      <c r="C129" t="s">
        <v>368</v>
      </c>
      <c r="E129" t="s">
        <v>452</v>
      </c>
      <c r="F129" t="s">
        <v>453</v>
      </c>
      <c r="G129" t="s">
        <v>483</v>
      </c>
      <c r="H129" t="s">
        <v>358</v>
      </c>
      <c r="I129" t="s">
        <v>349</v>
      </c>
      <c r="J129" t="s">
        <v>359</v>
      </c>
      <c r="K129" t="s">
        <v>360</v>
      </c>
      <c r="L129" t="s">
        <v>361</v>
      </c>
      <c r="M129" t="s">
        <v>362</v>
      </c>
      <c r="N129" t="s">
        <v>392</v>
      </c>
      <c r="O129" t="s">
        <v>363</v>
      </c>
      <c r="P129">
        <v>0</v>
      </c>
      <c r="Q129" t="s">
        <v>374</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D129">
        <f t="shared" si="11"/>
        <v>0</v>
      </c>
      <c r="BE129">
        <f t="shared" si="12"/>
        <v>0</v>
      </c>
      <c r="BF129">
        <f t="shared" si="13"/>
        <v>0</v>
      </c>
      <c r="BG129">
        <f t="shared" si="14"/>
        <v>0</v>
      </c>
      <c r="BH129">
        <f t="shared" si="15"/>
        <v>0</v>
      </c>
      <c r="BI129">
        <f t="shared" si="16"/>
        <v>0</v>
      </c>
      <c r="BJ129">
        <f t="shared" si="17"/>
        <v>0</v>
      </c>
      <c r="BK129">
        <f t="shared" si="18"/>
        <v>0</v>
      </c>
      <c r="BL129">
        <f t="shared" si="19"/>
        <v>0</v>
      </c>
      <c r="BM129">
        <f t="shared" si="20"/>
        <v>0</v>
      </c>
    </row>
    <row r="130" spans="1:65" x14ac:dyDescent="0.25">
      <c r="A130">
        <v>48</v>
      </c>
      <c r="B130" t="s">
        <v>353</v>
      </c>
      <c r="C130" t="s">
        <v>368</v>
      </c>
      <c r="E130" t="s">
        <v>454</v>
      </c>
      <c r="F130" t="s">
        <v>455</v>
      </c>
      <c r="G130" t="s">
        <v>483</v>
      </c>
      <c r="H130" t="s">
        <v>358</v>
      </c>
      <c r="I130" t="s">
        <v>349</v>
      </c>
      <c r="J130" t="s">
        <v>359</v>
      </c>
      <c r="K130" t="s">
        <v>360</v>
      </c>
      <c r="L130" t="s">
        <v>361</v>
      </c>
      <c r="M130" t="s">
        <v>362</v>
      </c>
      <c r="N130" t="s">
        <v>362</v>
      </c>
      <c r="O130" t="s">
        <v>363</v>
      </c>
      <c r="P130">
        <v>0</v>
      </c>
      <c r="Q130" t="s">
        <v>374</v>
      </c>
      <c r="R130">
        <v>1.8846994437641249</v>
      </c>
      <c r="S130">
        <v>2.1390928641784792</v>
      </c>
      <c r="T130">
        <v>2.5250732700829994</v>
      </c>
      <c r="U130">
        <v>3.0196880087100069</v>
      </c>
      <c r="V130">
        <v>3.6002687343753612</v>
      </c>
      <c r="W130">
        <v>4.1399040667581284</v>
      </c>
      <c r="X130">
        <v>4.5736460805810148</v>
      </c>
      <c r="Y130">
        <v>5.0091787204454361</v>
      </c>
      <c r="Z130">
        <v>5.4434314670273825</v>
      </c>
      <c r="AA130">
        <v>5.8736674753727813</v>
      </c>
      <c r="AB130">
        <v>6.3015803219016915</v>
      </c>
      <c r="AC130">
        <v>6.7292814929213147</v>
      </c>
      <c r="AD130">
        <v>7.1572481781407689</v>
      </c>
      <c r="AE130">
        <v>7.5831492939772787</v>
      </c>
      <c r="AF130">
        <v>8.0181435634636138</v>
      </c>
      <c r="AG130">
        <v>8.4667768419895175</v>
      </c>
      <c r="AH130">
        <v>8.9311513535342666</v>
      </c>
      <c r="AI130">
        <v>9.4048779274684193</v>
      </c>
      <c r="AJ130">
        <v>9.8750894559921942</v>
      </c>
      <c r="AK130">
        <v>10.338495412251433</v>
      </c>
      <c r="AL130">
        <v>10.793632317484368</v>
      </c>
      <c r="AM130">
        <v>11.23820043437199</v>
      </c>
      <c r="AN130">
        <v>11.679733295578982</v>
      </c>
      <c r="AO130">
        <v>12.117083685939274</v>
      </c>
      <c r="AP130">
        <v>12.54638275133115</v>
      </c>
      <c r="AQ130">
        <v>12.975861165963668</v>
      </c>
      <c r="AR130">
        <v>13.403648563465493</v>
      </c>
      <c r="AS130">
        <v>13.827387419605289</v>
      </c>
      <c r="AT130">
        <v>14.252075195091834</v>
      </c>
      <c r="AU130">
        <v>14.677482401176015</v>
      </c>
      <c r="AV130">
        <v>15.103378717603402</v>
      </c>
      <c r="AW130">
        <v>15.52974652340481</v>
      </c>
      <c r="AX130">
        <v>15.956782320602269</v>
      </c>
      <c r="AY130">
        <v>16.384683172709963</v>
      </c>
      <c r="AZ130">
        <v>16.8134324733211</v>
      </c>
      <c r="BA130">
        <v>17.243013486671661</v>
      </c>
      <c r="BB130">
        <v>17.67340934962704</v>
      </c>
      <c r="BD130">
        <f t="shared" si="11"/>
        <v>3600.2687343753614</v>
      </c>
      <c r="BE130">
        <f t="shared" si="12"/>
        <v>4139.9040667581285</v>
      </c>
      <c r="BF130">
        <f t="shared" si="13"/>
        <v>4573.6460805810148</v>
      </c>
      <c r="BG130">
        <f t="shared" si="14"/>
        <v>5009.1787204454358</v>
      </c>
      <c r="BH130">
        <f t="shared" si="15"/>
        <v>5443.4314670273825</v>
      </c>
      <c r="BI130">
        <f t="shared" si="16"/>
        <v>5873.6674753727812</v>
      </c>
      <c r="BJ130">
        <f t="shared" si="17"/>
        <v>6301.5803219016916</v>
      </c>
      <c r="BK130">
        <f t="shared" si="18"/>
        <v>6729.2814929213146</v>
      </c>
      <c r="BL130">
        <f t="shared" si="19"/>
        <v>7157.2481781407687</v>
      </c>
      <c r="BM130">
        <f t="shared" si="20"/>
        <v>7583.1492939772788</v>
      </c>
    </row>
    <row r="131" spans="1:65" x14ac:dyDescent="0.25">
      <c r="A131">
        <v>48</v>
      </c>
      <c r="B131" t="s">
        <v>353</v>
      </c>
      <c r="C131" t="s">
        <v>368</v>
      </c>
      <c r="E131" t="s">
        <v>456</v>
      </c>
      <c r="F131" t="s">
        <v>457</v>
      </c>
      <c r="G131" t="s">
        <v>483</v>
      </c>
      <c r="H131" t="s">
        <v>358</v>
      </c>
      <c r="I131" t="s">
        <v>349</v>
      </c>
      <c r="J131" t="s">
        <v>359</v>
      </c>
      <c r="K131" t="s">
        <v>360</v>
      </c>
      <c r="L131" t="s">
        <v>361</v>
      </c>
      <c r="M131" t="s">
        <v>362</v>
      </c>
      <c r="N131" t="s">
        <v>362</v>
      </c>
      <c r="O131" t="s">
        <v>363</v>
      </c>
      <c r="P131">
        <v>0</v>
      </c>
      <c r="Q131" t="s">
        <v>374</v>
      </c>
      <c r="R131">
        <v>0.45368392472936392</v>
      </c>
      <c r="S131">
        <v>0.5194614891256053</v>
      </c>
      <c r="T131">
        <v>0.59562246566847099</v>
      </c>
      <c r="U131">
        <v>0.68753092463010879</v>
      </c>
      <c r="V131">
        <v>0.80085975304504808</v>
      </c>
      <c r="W131">
        <v>0.90561610552966754</v>
      </c>
      <c r="X131">
        <v>0.9889926474404469</v>
      </c>
      <c r="Y131">
        <v>1.0717342352850474</v>
      </c>
      <c r="Z131">
        <v>1.1537734758105334</v>
      </c>
      <c r="AA131">
        <v>1.2341301937015821</v>
      </c>
      <c r="AB131">
        <v>1.3133419208204096</v>
      </c>
      <c r="AC131">
        <v>1.3918128228518811</v>
      </c>
      <c r="AD131">
        <v>1.4695996483114171</v>
      </c>
      <c r="AE131">
        <v>1.5463023409138046</v>
      </c>
      <c r="AF131">
        <v>1.6239232792108076</v>
      </c>
      <c r="AG131">
        <v>1.7032435643459385</v>
      </c>
      <c r="AH131">
        <v>1.7845981091870524</v>
      </c>
      <c r="AI131">
        <v>1.8668374825105813</v>
      </c>
      <c r="AJ131">
        <v>1.9477255687546906</v>
      </c>
      <c r="AK131">
        <v>2.0267124727420454</v>
      </c>
      <c r="AL131">
        <v>2.103584994344736</v>
      </c>
      <c r="AM131">
        <v>2.1779854786261863</v>
      </c>
      <c r="AN131">
        <v>2.2511987062209577</v>
      </c>
      <c r="AO131">
        <v>2.3230607556006322</v>
      </c>
      <c r="AP131">
        <v>2.3929533581747999</v>
      </c>
      <c r="AQ131">
        <v>2.4622321624408134</v>
      </c>
      <c r="AR131">
        <v>2.5306130066530375</v>
      </c>
      <c r="AS131">
        <v>2.5977241231464574</v>
      </c>
      <c r="AT131">
        <v>2.6643708612574861</v>
      </c>
      <c r="AU131">
        <v>2.7305205529453551</v>
      </c>
      <c r="AV131">
        <v>2.7961410602979191</v>
      </c>
      <c r="AW131">
        <v>2.8612338218810502</v>
      </c>
      <c r="AX131">
        <v>2.9258325609448126</v>
      </c>
      <c r="AY131">
        <v>2.9899705364381708</v>
      </c>
      <c r="AZ131">
        <v>3.0536482892713077</v>
      </c>
      <c r="BA131">
        <v>3.1168663923290314</v>
      </c>
      <c r="BB131">
        <v>3.1796254503048438</v>
      </c>
      <c r="BD131">
        <f t="shared" si="11"/>
        <v>800.85975304504814</v>
      </c>
      <c r="BE131">
        <f t="shared" si="12"/>
        <v>905.61610552966749</v>
      </c>
      <c r="BF131">
        <f t="shared" si="13"/>
        <v>988.99264744044694</v>
      </c>
      <c r="BG131">
        <f t="shared" si="14"/>
        <v>1071.7342352850474</v>
      </c>
      <c r="BH131">
        <f t="shared" si="15"/>
        <v>1153.7734758105335</v>
      </c>
      <c r="BI131">
        <f t="shared" si="16"/>
        <v>1234.1301937015821</v>
      </c>
      <c r="BJ131">
        <f t="shared" si="17"/>
        <v>1313.3419208204095</v>
      </c>
      <c r="BK131">
        <f t="shared" si="18"/>
        <v>1391.812822851881</v>
      </c>
      <c r="BL131">
        <f t="shared" si="19"/>
        <v>1469.599648311417</v>
      </c>
      <c r="BM131">
        <f t="shared" si="20"/>
        <v>1546.3023409138045</v>
      </c>
    </row>
    <row r="132" spans="1:65" x14ac:dyDescent="0.25">
      <c r="A132">
        <v>48</v>
      </c>
      <c r="B132" t="s">
        <v>353</v>
      </c>
      <c r="C132" t="s">
        <v>368</v>
      </c>
      <c r="E132" t="s">
        <v>458</v>
      </c>
      <c r="F132" t="s">
        <v>459</v>
      </c>
      <c r="G132" t="s">
        <v>483</v>
      </c>
      <c r="H132" t="s">
        <v>358</v>
      </c>
      <c r="I132" t="s">
        <v>349</v>
      </c>
      <c r="J132" t="s">
        <v>359</v>
      </c>
      <c r="K132" t="s">
        <v>360</v>
      </c>
      <c r="L132" t="s">
        <v>361</v>
      </c>
      <c r="M132" t="s">
        <v>362</v>
      </c>
      <c r="N132" t="s">
        <v>392</v>
      </c>
      <c r="O132" t="s">
        <v>363</v>
      </c>
      <c r="P132" t="s">
        <v>460</v>
      </c>
      <c r="Q132" t="s">
        <v>364</v>
      </c>
      <c r="R132">
        <v>0.14704998427906493</v>
      </c>
      <c r="S132">
        <v>0.16720474971672084</v>
      </c>
      <c r="T132">
        <v>0.19176142888262171</v>
      </c>
      <c r="U132">
        <v>0.22063725820335442</v>
      </c>
      <c r="V132">
        <v>0.25275408835345964</v>
      </c>
      <c r="W132">
        <v>0.28306547892547829</v>
      </c>
      <c r="X132">
        <v>0.30768867632211933</v>
      </c>
      <c r="Y132">
        <v>0.33224786818160412</v>
      </c>
      <c r="Z132">
        <v>0.35666504945795846</v>
      </c>
      <c r="AA132">
        <v>0.38072923653054641</v>
      </c>
      <c r="AB132">
        <v>0.40455068795061999</v>
      </c>
      <c r="AC132">
        <v>0.42826135513474228</v>
      </c>
      <c r="AD132">
        <v>0.4518768255734818</v>
      </c>
      <c r="AE132">
        <v>0.47527317489192394</v>
      </c>
      <c r="AF132">
        <v>0.49906365236639583</v>
      </c>
      <c r="AG132">
        <v>0.52349121234952922</v>
      </c>
      <c r="AH132">
        <v>0.54866546822531304</v>
      </c>
      <c r="AI132">
        <v>0.57423559402132296</v>
      </c>
      <c r="AJ132">
        <v>0.59950665516078949</v>
      </c>
      <c r="AK132">
        <v>0.62430430276492799</v>
      </c>
      <c r="AL132">
        <v>0.64855556093389</v>
      </c>
      <c r="AM132">
        <v>0.67214247558102191</v>
      </c>
      <c r="AN132">
        <v>0.69546833997752566</v>
      </c>
      <c r="AO132">
        <v>0.71847646482604</v>
      </c>
      <c r="AP132">
        <v>0.740965938040828</v>
      </c>
      <c r="AQ132">
        <v>0.76337029311584892</v>
      </c>
      <c r="AR132">
        <v>0.78559459863417713</v>
      </c>
      <c r="AS132">
        <v>0.80751718771577452</v>
      </c>
      <c r="AT132">
        <v>0.82939871238328</v>
      </c>
      <c r="AU132">
        <v>0.85122791229451678</v>
      </c>
      <c r="AV132">
        <v>0.87299358505583879</v>
      </c>
      <c r="AW132">
        <v>0.89469552019035359</v>
      </c>
      <c r="AX132">
        <v>0.91634435079336529</v>
      </c>
      <c r="AY132">
        <v>0.93795066224916546</v>
      </c>
      <c r="AZ132">
        <v>0.95951415425348041</v>
      </c>
      <c r="BA132">
        <v>0.98103453176714439</v>
      </c>
      <c r="BB132">
        <v>1.0025115050671964</v>
      </c>
      <c r="BD132">
        <f t="shared" ref="BD132:BD195" si="21">V132*1000</f>
        <v>252.75408835345965</v>
      </c>
      <c r="BE132">
        <f t="shared" ref="BE132:BE195" si="22">W132*1000</f>
        <v>283.06547892547826</v>
      </c>
      <c r="BF132">
        <f t="shared" ref="BF132:BF195" si="23">X132*1000</f>
        <v>307.68867632211931</v>
      </c>
      <c r="BG132">
        <f t="shared" ref="BG132:BG195" si="24">Y132*1000</f>
        <v>332.24786818160413</v>
      </c>
      <c r="BH132">
        <f t="shared" ref="BH132:BH195" si="25">Z132*1000</f>
        <v>356.66504945795845</v>
      </c>
      <c r="BI132">
        <f t="shared" ref="BI132:BI195" si="26">AA132*1000</f>
        <v>380.72923653054642</v>
      </c>
      <c r="BJ132">
        <f t="shared" ref="BJ132:BJ195" si="27">AB132*1000</f>
        <v>404.55068795061999</v>
      </c>
      <c r="BK132">
        <f t="shared" ref="BK132:BK195" si="28">AC132*1000</f>
        <v>428.2613551347423</v>
      </c>
      <c r="BL132">
        <f t="shared" ref="BL132:BL195" si="29">AD132*1000</f>
        <v>451.87682557348182</v>
      </c>
      <c r="BM132">
        <f t="shared" ref="BM132:BM195" si="30">AE132*1000</f>
        <v>475.27317489192393</v>
      </c>
    </row>
    <row r="133" spans="1:65" x14ac:dyDescent="0.25">
      <c r="A133">
        <v>48</v>
      </c>
      <c r="B133" t="s">
        <v>353</v>
      </c>
      <c r="C133" t="s">
        <v>368</v>
      </c>
      <c r="E133" t="s">
        <v>461</v>
      </c>
      <c r="F133" t="s">
        <v>462</v>
      </c>
      <c r="G133" t="s">
        <v>483</v>
      </c>
      <c r="H133" t="s">
        <v>358</v>
      </c>
      <c r="I133" t="s">
        <v>349</v>
      </c>
      <c r="J133" t="s">
        <v>359</v>
      </c>
      <c r="K133" t="s">
        <v>360</v>
      </c>
      <c r="L133" t="s">
        <v>361</v>
      </c>
      <c r="M133" t="s">
        <v>362</v>
      </c>
      <c r="N133" t="s">
        <v>362</v>
      </c>
      <c r="O133" t="s">
        <v>363</v>
      </c>
      <c r="P133" t="s">
        <v>44</v>
      </c>
      <c r="Q133" t="s">
        <v>364</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D133">
        <f t="shared" si="21"/>
        <v>0</v>
      </c>
      <c r="BE133">
        <f t="shared" si="22"/>
        <v>0</v>
      </c>
      <c r="BF133">
        <f t="shared" si="23"/>
        <v>0</v>
      </c>
      <c r="BG133">
        <f t="shared" si="24"/>
        <v>0</v>
      </c>
      <c r="BH133">
        <f t="shared" si="25"/>
        <v>0</v>
      </c>
      <c r="BI133">
        <f t="shared" si="26"/>
        <v>0</v>
      </c>
      <c r="BJ133">
        <f t="shared" si="27"/>
        <v>0</v>
      </c>
      <c r="BK133">
        <f t="shared" si="28"/>
        <v>0</v>
      </c>
      <c r="BL133">
        <f t="shared" si="29"/>
        <v>0</v>
      </c>
      <c r="BM133">
        <f t="shared" si="30"/>
        <v>0</v>
      </c>
    </row>
    <row r="134" spans="1:65" x14ac:dyDescent="0.25">
      <c r="A134">
        <v>48</v>
      </c>
      <c r="B134" t="s">
        <v>353</v>
      </c>
      <c r="C134" t="s">
        <v>368</v>
      </c>
      <c r="E134" t="s">
        <v>463</v>
      </c>
      <c r="F134" t="s">
        <v>464</v>
      </c>
      <c r="G134" t="s">
        <v>483</v>
      </c>
      <c r="H134" t="s">
        <v>358</v>
      </c>
      <c r="I134" t="s">
        <v>349</v>
      </c>
      <c r="J134" t="s">
        <v>359</v>
      </c>
      <c r="K134" t="s">
        <v>360</v>
      </c>
      <c r="L134" t="s">
        <v>361</v>
      </c>
      <c r="M134" t="s">
        <v>362</v>
      </c>
      <c r="N134" t="s">
        <v>362</v>
      </c>
      <c r="O134" t="s">
        <v>363</v>
      </c>
      <c r="P134">
        <v>0</v>
      </c>
      <c r="Q134" t="s">
        <v>374</v>
      </c>
      <c r="R134">
        <v>0.91939437873479679</v>
      </c>
      <c r="S134">
        <v>1.0442648936776968</v>
      </c>
      <c r="T134">
        <v>1.2009936516484607</v>
      </c>
      <c r="U134">
        <v>1.399966791632566</v>
      </c>
      <c r="V134">
        <v>1.6372423830505645</v>
      </c>
      <c r="W134">
        <v>1.8610989895543955</v>
      </c>
      <c r="X134">
        <v>2.0523459646768885</v>
      </c>
      <c r="Y134">
        <v>2.241819716851257</v>
      </c>
      <c r="Z134">
        <v>2.4298635656509888</v>
      </c>
      <c r="AA134">
        <v>2.6143942587601523</v>
      </c>
      <c r="AB134">
        <v>2.7965647258390707</v>
      </c>
      <c r="AC134">
        <v>2.9773224082702372</v>
      </c>
      <c r="AD134">
        <v>3.1567617747339449</v>
      </c>
      <c r="AE134">
        <v>3.3339880710192036</v>
      </c>
      <c r="AF134">
        <v>3.5136228133732512</v>
      </c>
      <c r="AG134">
        <v>3.6974811056123391</v>
      </c>
      <c r="AH134">
        <v>3.886359933004865</v>
      </c>
      <c r="AI134">
        <v>4.0776012074582182</v>
      </c>
      <c r="AJ134">
        <v>4.266006753574243</v>
      </c>
      <c r="AK134">
        <v>4.4502897161161767</v>
      </c>
      <c r="AL134">
        <v>4.6299374896670242</v>
      </c>
      <c r="AM134">
        <v>4.8041017602943255</v>
      </c>
      <c r="AN134">
        <v>4.9757802751452722</v>
      </c>
      <c r="AO134">
        <v>5.1445776973807362</v>
      </c>
      <c r="AP134">
        <v>5.3090346413179699</v>
      </c>
      <c r="AQ134">
        <v>5.4723345240389953</v>
      </c>
      <c r="AR134">
        <v>5.6338002061864687</v>
      </c>
      <c r="AS134">
        <v>5.7925521303095548</v>
      </c>
      <c r="AT134">
        <v>5.9504895899932562</v>
      </c>
      <c r="AU134">
        <v>6.1075342553312923</v>
      </c>
      <c r="AV134">
        <v>6.2636087629662427</v>
      </c>
      <c r="AW134">
        <v>6.4187152451421046</v>
      </c>
      <c r="AX134">
        <v>6.5729329788489768</v>
      </c>
      <c r="AY134">
        <v>6.7263404206767188</v>
      </c>
      <c r="AZ134">
        <v>6.8789381329617001</v>
      </c>
      <c r="BA134">
        <v>7.0307267499625734</v>
      </c>
      <c r="BB134">
        <v>7.1817069776175346</v>
      </c>
      <c r="BD134">
        <f t="shared" si="21"/>
        <v>1637.2423830505645</v>
      </c>
      <c r="BE134">
        <f t="shared" si="22"/>
        <v>1861.0989895543955</v>
      </c>
      <c r="BF134">
        <f t="shared" si="23"/>
        <v>2052.3459646768883</v>
      </c>
      <c r="BG134">
        <f t="shared" si="24"/>
        <v>2241.819716851257</v>
      </c>
      <c r="BH134">
        <f t="shared" si="25"/>
        <v>2429.8635656509887</v>
      </c>
      <c r="BI134">
        <f t="shared" si="26"/>
        <v>2614.3942587601523</v>
      </c>
      <c r="BJ134">
        <f t="shared" si="27"/>
        <v>2796.5647258390709</v>
      </c>
      <c r="BK134">
        <f t="shared" si="28"/>
        <v>2977.3224082702372</v>
      </c>
      <c r="BL134">
        <f t="shared" si="29"/>
        <v>3156.761774733945</v>
      </c>
      <c r="BM134">
        <f t="shared" si="30"/>
        <v>3333.9880710192037</v>
      </c>
    </row>
    <row r="135" spans="1:65" x14ac:dyDescent="0.25">
      <c r="A135">
        <v>48</v>
      </c>
      <c r="B135" t="s">
        <v>353</v>
      </c>
      <c r="C135" t="s">
        <v>368</v>
      </c>
      <c r="E135" t="s">
        <v>465</v>
      </c>
      <c r="F135" t="s">
        <v>466</v>
      </c>
      <c r="G135" t="s">
        <v>483</v>
      </c>
      <c r="H135" t="s">
        <v>358</v>
      </c>
      <c r="I135" t="s">
        <v>349</v>
      </c>
      <c r="J135" t="s">
        <v>359</v>
      </c>
      <c r="K135" t="s">
        <v>360</v>
      </c>
      <c r="L135" t="s">
        <v>361</v>
      </c>
      <c r="M135" t="s">
        <v>362</v>
      </c>
      <c r="N135" t="s">
        <v>362</v>
      </c>
      <c r="O135" t="s">
        <v>363</v>
      </c>
      <c r="P135">
        <v>0</v>
      </c>
      <c r="Q135" t="s">
        <v>374</v>
      </c>
      <c r="R135">
        <v>1.6070474321006987</v>
      </c>
      <c r="S135">
        <v>1.8441755218928939</v>
      </c>
      <c r="T135">
        <v>2.1931375693825732</v>
      </c>
      <c r="U135">
        <v>2.6339796753791784</v>
      </c>
      <c r="V135">
        <v>3.1569979778310358</v>
      </c>
      <c r="W135">
        <v>3.6357676083952279</v>
      </c>
      <c r="X135">
        <v>4.020581343359348</v>
      </c>
      <c r="Y135">
        <v>4.4069742421072968</v>
      </c>
      <c r="Z135">
        <v>4.7922204774148494</v>
      </c>
      <c r="AA135">
        <v>5.1738956739053021</v>
      </c>
      <c r="AB135">
        <v>5.5535004520563787</v>
      </c>
      <c r="AC135">
        <v>5.9329081327994473</v>
      </c>
      <c r="AD135">
        <v>6.3125424000288639</v>
      </c>
      <c r="AE135">
        <v>6.6903348833295961</v>
      </c>
      <c r="AF135">
        <v>7.0761837926047315</v>
      </c>
      <c r="AG135">
        <v>7.4741207885247674</v>
      </c>
      <c r="AH135">
        <v>7.8860097896925243</v>
      </c>
      <c r="AI135">
        <v>8.3061831759779956</v>
      </c>
      <c r="AJ135">
        <v>8.7232281687950977</v>
      </c>
      <c r="AK135">
        <v>9.1342263305412139</v>
      </c>
      <c r="AL135">
        <v>9.5378800237981256</v>
      </c>
      <c r="AM135">
        <v>9.9321499080903841</v>
      </c>
      <c r="AN135">
        <v>10.3237173468815</v>
      </c>
      <c r="AO135">
        <v>10.711565160055553</v>
      </c>
      <c r="AP135">
        <v>11.092262478341098</v>
      </c>
      <c r="AQ135">
        <v>11.473108217712827</v>
      </c>
      <c r="AR135">
        <v>11.85244389651389</v>
      </c>
      <c r="AS135">
        <v>12.228178890218324</v>
      </c>
      <c r="AT135">
        <v>12.604744548974846</v>
      </c>
      <c r="AU135">
        <v>12.981937240706468</v>
      </c>
      <c r="AV135">
        <v>13.359552606689711</v>
      </c>
      <c r="AW135">
        <v>13.73757488882069</v>
      </c>
      <c r="AX135">
        <v>14.116178164238111</v>
      </c>
      <c r="AY135">
        <v>14.495536996399327</v>
      </c>
      <c r="AZ135">
        <v>14.87563650348501</v>
      </c>
      <c r="BA135">
        <v>15.256461688582462</v>
      </c>
      <c r="BB135">
        <v>15.637997441468004</v>
      </c>
      <c r="BD135">
        <f t="shared" si="21"/>
        <v>3156.9979778310358</v>
      </c>
      <c r="BE135">
        <f t="shared" si="22"/>
        <v>3635.7676083952279</v>
      </c>
      <c r="BF135">
        <f t="shared" si="23"/>
        <v>4020.581343359348</v>
      </c>
      <c r="BG135">
        <f t="shared" si="24"/>
        <v>4406.974242107297</v>
      </c>
      <c r="BH135">
        <f t="shared" si="25"/>
        <v>4792.2204774148495</v>
      </c>
      <c r="BI135">
        <f t="shared" si="26"/>
        <v>5173.8956739053019</v>
      </c>
      <c r="BJ135">
        <f t="shared" si="27"/>
        <v>5553.5004520563789</v>
      </c>
      <c r="BK135">
        <f t="shared" si="28"/>
        <v>5932.9081327994472</v>
      </c>
      <c r="BL135">
        <f t="shared" si="29"/>
        <v>6312.542400028864</v>
      </c>
      <c r="BM135">
        <f t="shared" si="30"/>
        <v>6690.3348833295959</v>
      </c>
    </row>
    <row r="136" spans="1:65" x14ac:dyDescent="0.25">
      <c r="A136">
        <v>48</v>
      </c>
      <c r="B136" t="s">
        <v>353</v>
      </c>
      <c r="C136" t="s">
        <v>368</v>
      </c>
      <c r="E136" t="s">
        <v>467</v>
      </c>
      <c r="F136" t="s">
        <v>47</v>
      </c>
      <c r="G136" t="s">
        <v>483</v>
      </c>
      <c r="H136" t="s">
        <v>358</v>
      </c>
      <c r="I136" t="s">
        <v>349</v>
      </c>
      <c r="J136" t="s">
        <v>359</v>
      </c>
      <c r="K136" t="s">
        <v>360</v>
      </c>
      <c r="L136" t="s">
        <v>361</v>
      </c>
      <c r="M136" t="s">
        <v>362</v>
      </c>
      <c r="N136" t="s">
        <v>392</v>
      </c>
      <c r="O136" t="s">
        <v>363</v>
      </c>
      <c r="P136">
        <v>0</v>
      </c>
      <c r="Q136" t="s">
        <v>374</v>
      </c>
      <c r="R136">
        <v>0.7645985806033202</v>
      </c>
      <c r="S136">
        <v>0.89122847540880823</v>
      </c>
      <c r="T136">
        <v>1.0631819323304568</v>
      </c>
      <c r="U136">
        <v>1.2586211028643743</v>
      </c>
      <c r="V136">
        <v>1.478123052919085</v>
      </c>
      <c r="W136">
        <v>1.6836238710561342</v>
      </c>
      <c r="X136">
        <v>1.8501068429812866</v>
      </c>
      <c r="Y136">
        <v>2.0171793114486851</v>
      </c>
      <c r="Z136">
        <v>2.1843669799488148</v>
      </c>
      <c r="AA136">
        <v>2.350287078344143</v>
      </c>
      <c r="AB136">
        <v>2.5156231363229491</v>
      </c>
      <c r="AC136">
        <v>2.6813224913910876</v>
      </c>
      <c r="AD136">
        <v>2.8474537083154901</v>
      </c>
      <c r="AE136">
        <v>3.0131728468912753</v>
      </c>
      <c r="AF136">
        <v>3.1828337555266284</v>
      </c>
      <c r="AG136">
        <v>3.3582257127610347</v>
      </c>
      <c r="AH136">
        <v>3.5402135744601595</v>
      </c>
      <c r="AI136">
        <v>3.7263199827765834</v>
      </c>
      <c r="AJ136">
        <v>3.9115046230061878</v>
      </c>
      <c r="AK136">
        <v>4.0944749150680746</v>
      </c>
      <c r="AL136">
        <v>4.2746417653164066</v>
      </c>
      <c r="AM136">
        <v>4.4510873133939963</v>
      </c>
      <c r="AN136">
        <v>4.6267977124077824</v>
      </c>
      <c r="AO136">
        <v>4.8013103565759536</v>
      </c>
      <c r="AP136">
        <v>4.9730812552444412</v>
      </c>
      <c r="AQ136">
        <v>5.1454045341339993</v>
      </c>
      <c r="AR136">
        <v>5.3175286779631854</v>
      </c>
      <c r="AS136">
        <v>5.4885134024983859</v>
      </c>
      <c r="AT136">
        <v>5.660376607219594</v>
      </c>
      <c r="AU136">
        <v>5.8330350265701068</v>
      </c>
      <c r="AV136">
        <v>6.0064045275147873</v>
      </c>
      <c r="AW136">
        <v>6.1804868877899208</v>
      </c>
      <c r="AX136">
        <v>6.3553716681784174</v>
      </c>
      <c r="AY136">
        <v>6.5311491605789174</v>
      </c>
      <c r="AZ136">
        <v>6.7078225324902165</v>
      </c>
      <c r="BA136">
        <v>6.8853948802555323</v>
      </c>
      <c r="BB136">
        <v>7.0638692279831723</v>
      </c>
      <c r="BD136">
        <f t="shared" si="21"/>
        <v>1478.123052919085</v>
      </c>
      <c r="BE136">
        <f t="shared" si="22"/>
        <v>1683.6238710561342</v>
      </c>
      <c r="BF136">
        <f t="shared" si="23"/>
        <v>1850.1068429812865</v>
      </c>
      <c r="BG136">
        <f t="shared" si="24"/>
        <v>2017.1793114486852</v>
      </c>
      <c r="BH136">
        <f t="shared" si="25"/>
        <v>2184.3669799488148</v>
      </c>
      <c r="BI136">
        <f t="shared" si="26"/>
        <v>2350.2870783441431</v>
      </c>
      <c r="BJ136">
        <f t="shared" si="27"/>
        <v>2515.623136322949</v>
      </c>
      <c r="BK136">
        <f t="shared" si="28"/>
        <v>2681.3224913910876</v>
      </c>
      <c r="BL136">
        <f t="shared" si="29"/>
        <v>2847.4537083154901</v>
      </c>
      <c r="BM136">
        <f t="shared" si="30"/>
        <v>3013.1728468912752</v>
      </c>
    </row>
    <row r="137" spans="1:65" x14ac:dyDescent="0.25">
      <c r="A137">
        <v>48</v>
      </c>
      <c r="B137" t="s">
        <v>353</v>
      </c>
      <c r="C137" t="s">
        <v>368</v>
      </c>
      <c r="E137" t="s">
        <v>468</v>
      </c>
      <c r="F137" t="s">
        <v>469</v>
      </c>
      <c r="G137" t="s">
        <v>483</v>
      </c>
      <c r="H137" t="s">
        <v>358</v>
      </c>
      <c r="I137" t="s">
        <v>349</v>
      </c>
      <c r="J137" t="s">
        <v>359</v>
      </c>
      <c r="K137" t="s">
        <v>360</v>
      </c>
      <c r="L137" t="s">
        <v>361</v>
      </c>
      <c r="M137" t="s">
        <v>362</v>
      </c>
      <c r="N137" t="s">
        <v>362</v>
      </c>
      <c r="O137" t="s">
        <v>363</v>
      </c>
      <c r="P137">
        <v>0</v>
      </c>
      <c r="Q137" t="s">
        <v>374</v>
      </c>
      <c r="R137">
        <v>0.15761308954040681</v>
      </c>
      <c r="S137">
        <v>0.19623538336962187</v>
      </c>
      <c r="T137">
        <v>0.23444874917639982</v>
      </c>
      <c r="U137">
        <v>0.27076763601501264</v>
      </c>
      <c r="V137">
        <v>0.31479222455545142</v>
      </c>
      <c r="W137">
        <v>0.3508628940463055</v>
      </c>
      <c r="X137">
        <v>0.3798897282963512</v>
      </c>
      <c r="Y137">
        <v>0.40900894198444737</v>
      </c>
      <c r="Z137">
        <v>0.43806316584524435</v>
      </c>
      <c r="AA137">
        <v>0.46673960664454289</v>
      </c>
      <c r="AB137">
        <v>0.49521969637261631</v>
      </c>
      <c r="AC137">
        <v>0.52364266833011708</v>
      </c>
      <c r="AD137">
        <v>0.55202604540087985</v>
      </c>
      <c r="AE137">
        <v>0.58022491986543845</v>
      </c>
      <c r="AF137">
        <v>0.60897605646516184</v>
      </c>
      <c r="AG137">
        <v>0.63857787082460415</v>
      </c>
      <c r="AH137">
        <v>0.66916742327503576</v>
      </c>
      <c r="AI137">
        <v>0.70032171633764229</v>
      </c>
      <c r="AJ137">
        <v>0.73119482817752479</v>
      </c>
      <c r="AK137">
        <v>0.76157207671473648</v>
      </c>
      <c r="AL137">
        <v>0.7913602393192859</v>
      </c>
      <c r="AM137">
        <v>0.82041115445014479</v>
      </c>
      <c r="AN137">
        <v>0.84921893075288069</v>
      </c>
      <c r="AO137">
        <v>0.87771071866610861</v>
      </c>
      <c r="AP137">
        <v>0.90563588129896555</v>
      </c>
      <c r="AQ137">
        <v>0.93353108958428976</v>
      </c>
      <c r="AR137">
        <v>0.96127625331131983</v>
      </c>
      <c r="AS137">
        <v>0.98871905289980622</v>
      </c>
      <c r="AT137">
        <v>1.0161842834878729</v>
      </c>
      <c r="AU137">
        <v>1.0436575720928207</v>
      </c>
      <c r="AV137">
        <v>1.0711245320440579</v>
      </c>
      <c r="AW137">
        <v>1.0985845430110797</v>
      </c>
      <c r="AX137">
        <v>1.1260507483323929</v>
      </c>
      <c r="AY137">
        <v>1.1535362920506282</v>
      </c>
      <c r="AZ137">
        <v>1.1810405497414256</v>
      </c>
      <c r="BA137">
        <v>1.2085628906759056</v>
      </c>
      <c r="BB137">
        <v>1.2361026778830495</v>
      </c>
      <c r="BD137">
        <f t="shared" si="21"/>
        <v>314.79222455545141</v>
      </c>
      <c r="BE137">
        <f t="shared" si="22"/>
        <v>350.86289404630548</v>
      </c>
      <c r="BF137">
        <f t="shared" si="23"/>
        <v>379.88972829635122</v>
      </c>
      <c r="BG137">
        <f t="shared" si="24"/>
        <v>409.00894198444735</v>
      </c>
      <c r="BH137">
        <f t="shared" si="25"/>
        <v>438.06316584524433</v>
      </c>
      <c r="BI137">
        <f t="shared" si="26"/>
        <v>466.7396066445429</v>
      </c>
      <c r="BJ137">
        <f t="shared" si="27"/>
        <v>495.21969637261634</v>
      </c>
      <c r="BK137">
        <f t="shared" si="28"/>
        <v>523.64266833011709</v>
      </c>
      <c r="BL137">
        <f t="shared" si="29"/>
        <v>552.02604540087987</v>
      </c>
      <c r="BM137">
        <f t="shared" si="30"/>
        <v>580.22491986543844</v>
      </c>
    </row>
    <row r="138" spans="1:65" x14ac:dyDescent="0.25">
      <c r="A138">
        <v>48</v>
      </c>
      <c r="B138" t="s">
        <v>353</v>
      </c>
      <c r="C138" t="s">
        <v>368</v>
      </c>
      <c r="E138" t="s">
        <v>470</v>
      </c>
      <c r="F138" t="s">
        <v>471</v>
      </c>
      <c r="G138" t="s">
        <v>483</v>
      </c>
      <c r="H138" t="s">
        <v>358</v>
      </c>
      <c r="I138" t="s">
        <v>349</v>
      </c>
      <c r="J138" t="s">
        <v>359</v>
      </c>
      <c r="K138" t="s">
        <v>360</v>
      </c>
      <c r="L138" t="s">
        <v>361</v>
      </c>
      <c r="M138" t="s">
        <v>362</v>
      </c>
      <c r="N138" t="s">
        <v>362</v>
      </c>
      <c r="O138" t="s">
        <v>363</v>
      </c>
      <c r="P138">
        <v>0</v>
      </c>
      <c r="Q138" t="s">
        <v>374</v>
      </c>
      <c r="R138">
        <v>4.1793382972219476E-2</v>
      </c>
      <c r="S138">
        <v>4.7520949874032853E-2</v>
      </c>
      <c r="T138">
        <v>5.43923744387542E-2</v>
      </c>
      <c r="U138">
        <v>6.2490232151238133E-2</v>
      </c>
      <c r="V138">
        <v>7.1565786870444251E-2</v>
      </c>
      <c r="W138">
        <v>8.0161280041315328E-2</v>
      </c>
      <c r="X138">
        <v>8.7142513626243728E-2</v>
      </c>
      <c r="Y138">
        <v>9.4101809294618283E-2</v>
      </c>
      <c r="Z138">
        <v>0.10101755190430911</v>
      </c>
      <c r="AA138">
        <v>0.10783065862435769</v>
      </c>
      <c r="AB138">
        <v>0.11457179154537755</v>
      </c>
      <c r="AC138">
        <v>0.12127858060348329</v>
      </c>
      <c r="AD138">
        <v>0.12795539222744926</v>
      </c>
      <c r="AE138">
        <v>0.13456708345084714</v>
      </c>
      <c r="AF138">
        <v>0.14128695558342944</v>
      </c>
      <c r="AG138">
        <v>0.14818342109093985</v>
      </c>
      <c r="AH138">
        <v>0.15528719920554895</v>
      </c>
      <c r="AI138">
        <v>0.16249910589909239</v>
      </c>
      <c r="AJ138">
        <v>0.16962306583300607</v>
      </c>
      <c r="AK138">
        <v>0.17660995470798738</v>
      </c>
      <c r="AL138">
        <v>0.18343933576379556</v>
      </c>
      <c r="AM138">
        <v>0.1900780932382003</v>
      </c>
      <c r="AN138">
        <v>0.19663980872264325</v>
      </c>
      <c r="AO138">
        <v>0.20310862007374303</v>
      </c>
      <c r="AP138">
        <v>0.2094280804144415</v>
      </c>
      <c r="AQ138">
        <v>0.21572004238713846</v>
      </c>
      <c r="AR138">
        <v>0.22195789026836207</v>
      </c>
      <c r="AS138">
        <v>0.22810744968259622</v>
      </c>
      <c r="AT138">
        <v>0.23424186261190039</v>
      </c>
      <c r="AU138">
        <v>0.24035793703703962</v>
      </c>
      <c r="AV138">
        <v>0.2464525009520486</v>
      </c>
      <c r="AW138">
        <v>0.25252546495643957</v>
      </c>
      <c r="AX138">
        <v>0.25857977135594867</v>
      </c>
      <c r="AY138">
        <v>0.26461834540427387</v>
      </c>
      <c r="AZ138">
        <v>0.27064106526936105</v>
      </c>
      <c r="BA138">
        <v>0.27664781065728927</v>
      </c>
      <c r="BB138">
        <v>0.28263846283191862</v>
      </c>
      <c r="BD138">
        <f t="shared" si="21"/>
        <v>71.565786870444256</v>
      </c>
      <c r="BE138">
        <f t="shared" si="22"/>
        <v>80.161280041315322</v>
      </c>
      <c r="BF138">
        <f t="shared" si="23"/>
        <v>87.142513626243726</v>
      </c>
      <c r="BG138">
        <f t="shared" si="24"/>
        <v>94.101809294618278</v>
      </c>
      <c r="BH138">
        <f t="shared" si="25"/>
        <v>101.01755190430912</v>
      </c>
      <c r="BI138">
        <f t="shared" si="26"/>
        <v>107.83065862435768</v>
      </c>
      <c r="BJ138">
        <f t="shared" si="27"/>
        <v>114.57179154537755</v>
      </c>
      <c r="BK138">
        <f t="shared" si="28"/>
        <v>121.27858060348329</v>
      </c>
      <c r="BL138">
        <f t="shared" si="29"/>
        <v>127.95539222744925</v>
      </c>
      <c r="BM138">
        <f t="shared" si="30"/>
        <v>134.56708345084715</v>
      </c>
    </row>
    <row r="139" spans="1:65" x14ac:dyDescent="0.25">
      <c r="A139">
        <v>48</v>
      </c>
      <c r="B139" t="s">
        <v>353</v>
      </c>
      <c r="C139" t="s">
        <v>368</v>
      </c>
      <c r="E139" t="s">
        <v>472</v>
      </c>
      <c r="F139" t="s">
        <v>473</v>
      </c>
      <c r="G139" t="s">
        <v>483</v>
      </c>
      <c r="H139" t="s">
        <v>358</v>
      </c>
      <c r="I139" t="s">
        <v>349</v>
      </c>
      <c r="J139" t="s">
        <v>359</v>
      </c>
      <c r="K139" t="s">
        <v>360</v>
      </c>
      <c r="L139" t="s">
        <v>361</v>
      </c>
      <c r="M139" t="s">
        <v>362</v>
      </c>
      <c r="N139" t="s">
        <v>362</v>
      </c>
      <c r="O139" t="s">
        <v>363</v>
      </c>
      <c r="P139">
        <v>0</v>
      </c>
      <c r="Q139" t="s">
        <v>374</v>
      </c>
      <c r="R139">
        <v>1.770109834159888E-2</v>
      </c>
      <c r="S139">
        <v>2.0159776364785501E-2</v>
      </c>
      <c r="T139">
        <v>2.4109716824003421E-2</v>
      </c>
      <c r="U139">
        <v>2.8596420980722622E-2</v>
      </c>
      <c r="V139">
        <v>3.2972723491690087E-2</v>
      </c>
      <c r="W139">
        <v>3.6831171206673723E-2</v>
      </c>
      <c r="X139">
        <v>3.9974526457182968E-2</v>
      </c>
      <c r="Y139">
        <v>4.3144017578788517E-2</v>
      </c>
      <c r="Z139">
        <v>4.6325009344366543E-2</v>
      </c>
      <c r="AA139">
        <v>4.9484014089743601E-2</v>
      </c>
      <c r="AB139">
        <v>5.2640448348460767E-2</v>
      </c>
      <c r="AC139">
        <v>5.5809201066911625E-2</v>
      </c>
      <c r="AD139">
        <v>5.8992744497256194E-2</v>
      </c>
      <c r="AE139">
        <v>6.2175315196952574E-2</v>
      </c>
      <c r="AF139">
        <v>6.5440335369276181E-2</v>
      </c>
      <c r="AG139">
        <v>6.8823062613275102E-2</v>
      </c>
      <c r="AH139">
        <v>7.2340722634285051E-2</v>
      </c>
      <c r="AI139">
        <v>7.594597428316277E-2</v>
      </c>
      <c r="AJ139">
        <v>7.9541492418898505E-2</v>
      </c>
      <c r="AK139">
        <v>8.3102244573152947E-2</v>
      </c>
      <c r="AL139">
        <v>8.6616626941946301E-2</v>
      </c>
      <c r="AM139">
        <v>9.0066632431566859E-2</v>
      </c>
      <c r="AN139">
        <v>9.351060920248247E-2</v>
      </c>
      <c r="AO139">
        <v>9.6939420578489324E-2</v>
      </c>
      <c r="AP139">
        <v>0.10032276161553523</v>
      </c>
      <c r="AQ139">
        <v>0.1037255702280819</v>
      </c>
      <c r="AR139">
        <v>0.10713302594702158</v>
      </c>
      <c r="AS139">
        <v>0.11052670157551814</v>
      </c>
      <c r="AT139">
        <v>0.11394671271827669</v>
      </c>
      <c r="AU139">
        <v>0.11739161573384102</v>
      </c>
      <c r="AV139">
        <v>0.12085994208058044</v>
      </c>
      <c r="AW139">
        <v>0.12435193168101344</v>
      </c>
      <c r="AX139">
        <v>0.12786959364907569</v>
      </c>
      <c r="AY139">
        <v>0.13141496276903261</v>
      </c>
      <c r="AZ139">
        <v>0.13498833023835827</v>
      </c>
      <c r="BA139">
        <v>0.13858998751446572</v>
      </c>
      <c r="BB139">
        <v>0.14222022627491407</v>
      </c>
      <c r="BD139">
        <f t="shared" si="21"/>
        <v>32.97272349169009</v>
      </c>
      <c r="BE139">
        <f t="shared" si="22"/>
        <v>36.831171206673723</v>
      </c>
      <c r="BF139">
        <f t="shared" si="23"/>
        <v>39.974526457182968</v>
      </c>
      <c r="BG139">
        <f t="shared" si="24"/>
        <v>43.144017578788514</v>
      </c>
      <c r="BH139">
        <f t="shared" si="25"/>
        <v>46.325009344366542</v>
      </c>
      <c r="BI139">
        <f t="shared" si="26"/>
        <v>49.484014089743603</v>
      </c>
      <c r="BJ139">
        <f t="shared" si="27"/>
        <v>52.640448348460765</v>
      </c>
      <c r="BK139">
        <f t="shared" si="28"/>
        <v>55.809201066911626</v>
      </c>
      <c r="BL139">
        <f t="shared" si="29"/>
        <v>58.992744497256197</v>
      </c>
      <c r="BM139">
        <f t="shared" si="30"/>
        <v>62.175315196952575</v>
      </c>
    </row>
    <row r="140" spans="1:65" x14ac:dyDescent="0.25">
      <c r="A140">
        <v>48</v>
      </c>
      <c r="B140" t="s">
        <v>353</v>
      </c>
      <c r="C140" t="s">
        <v>354</v>
      </c>
      <c r="E140" t="s">
        <v>474</v>
      </c>
      <c r="F140" t="s">
        <v>188</v>
      </c>
      <c r="G140" t="s">
        <v>483</v>
      </c>
      <c r="H140" t="s">
        <v>358</v>
      </c>
      <c r="I140" t="s">
        <v>349</v>
      </c>
      <c r="J140" t="s">
        <v>359</v>
      </c>
      <c r="K140" t="s">
        <v>360</v>
      </c>
      <c r="L140" t="s">
        <v>361</v>
      </c>
      <c r="M140" t="s">
        <v>362</v>
      </c>
      <c r="N140" t="s">
        <v>362</v>
      </c>
      <c r="O140" t="s">
        <v>363</v>
      </c>
      <c r="P140">
        <v>0</v>
      </c>
      <c r="Q140" t="s">
        <v>374</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D140">
        <f t="shared" si="21"/>
        <v>0</v>
      </c>
      <c r="BE140">
        <f t="shared" si="22"/>
        <v>0</v>
      </c>
      <c r="BF140">
        <f t="shared" si="23"/>
        <v>0</v>
      </c>
      <c r="BG140">
        <f t="shared" si="24"/>
        <v>0</v>
      </c>
      <c r="BH140">
        <f t="shared" si="25"/>
        <v>0</v>
      </c>
      <c r="BI140">
        <f t="shared" si="26"/>
        <v>0</v>
      </c>
      <c r="BJ140">
        <f t="shared" si="27"/>
        <v>0</v>
      </c>
      <c r="BK140">
        <f t="shared" si="28"/>
        <v>0</v>
      </c>
      <c r="BL140">
        <f t="shared" si="29"/>
        <v>0</v>
      </c>
      <c r="BM140">
        <f t="shared" si="30"/>
        <v>0</v>
      </c>
    </row>
    <row r="141" spans="1:65" x14ac:dyDescent="0.25">
      <c r="A141">
        <v>48</v>
      </c>
      <c r="B141" t="s">
        <v>353</v>
      </c>
      <c r="C141" t="s">
        <v>354</v>
      </c>
      <c r="E141" t="s">
        <v>475</v>
      </c>
      <c r="F141" t="s">
        <v>476</v>
      </c>
      <c r="G141" t="s">
        <v>483</v>
      </c>
      <c r="H141" t="s">
        <v>358</v>
      </c>
      <c r="I141" t="s">
        <v>349</v>
      </c>
      <c r="J141" t="s">
        <v>359</v>
      </c>
      <c r="K141" t="s">
        <v>360</v>
      </c>
      <c r="L141" t="s">
        <v>361</v>
      </c>
      <c r="M141" t="s">
        <v>362</v>
      </c>
      <c r="N141" t="s">
        <v>362</v>
      </c>
      <c r="O141" t="s">
        <v>363</v>
      </c>
      <c r="P141">
        <v>0</v>
      </c>
      <c r="Q141" t="s">
        <v>374</v>
      </c>
      <c r="R141">
        <v>7.9239614556203796E-5</v>
      </c>
      <c r="S141">
        <v>8.808955888156733E-5</v>
      </c>
      <c r="T141">
        <v>9.9043189020912536E-5</v>
      </c>
      <c r="U141">
        <v>1.2120841458228735E-4</v>
      </c>
      <c r="V141">
        <v>1.5005247736588602E-4</v>
      </c>
      <c r="W141">
        <v>1.6830718280122164E-4</v>
      </c>
      <c r="X141">
        <v>1.7873973052674654E-4</v>
      </c>
      <c r="Y141">
        <v>1.8912953513014781E-4</v>
      </c>
      <c r="Z141">
        <v>1.9943681661855744E-4</v>
      </c>
      <c r="AA141">
        <v>2.0957649735845962E-4</v>
      </c>
      <c r="AB141">
        <v>2.1959455002916223E-4</v>
      </c>
      <c r="AC141">
        <v>2.2954331450016896E-4</v>
      </c>
      <c r="AD141">
        <v>2.3943205701368561E-4</v>
      </c>
      <c r="AE141">
        <v>2.4920725736960955E-4</v>
      </c>
      <c r="AF141">
        <v>2.5912493198046086E-4</v>
      </c>
      <c r="AG141">
        <v>2.6928626208722408E-4</v>
      </c>
      <c r="AH141">
        <v>2.7973544491598896E-4</v>
      </c>
      <c r="AI141">
        <v>2.9032585948053852E-4</v>
      </c>
      <c r="AJ141">
        <v>3.0076951704810555E-4</v>
      </c>
      <c r="AK141">
        <v>3.109948744972018E-4</v>
      </c>
      <c r="AL141">
        <v>3.2097307838875654E-4</v>
      </c>
      <c r="AM141">
        <v>3.3065646729300808E-4</v>
      </c>
      <c r="AN141">
        <v>3.4021110102834507E-4</v>
      </c>
      <c r="AO141">
        <v>3.4961451067425044E-4</v>
      </c>
      <c r="AP141">
        <v>3.5878505337802913E-4</v>
      </c>
      <c r="AQ141">
        <v>3.6789992526645556E-4</v>
      </c>
      <c r="AR141">
        <v>3.7692098428210622E-4</v>
      </c>
      <c r="AS141">
        <v>3.857989140887413E-4</v>
      </c>
      <c r="AT141">
        <v>3.9463963089748954E-4</v>
      </c>
      <c r="AU141">
        <v>4.0343859386124175E-4</v>
      </c>
      <c r="AV141">
        <v>4.1219130549600112E-4</v>
      </c>
      <c r="AW141">
        <v>4.208977137842003E-4</v>
      </c>
      <c r="AX141">
        <v>4.2956210070357366E-4</v>
      </c>
      <c r="AY141">
        <v>4.3818870772328026E-4</v>
      </c>
      <c r="AZ141">
        <v>4.4677740343348956E-4</v>
      </c>
      <c r="BA141">
        <v>4.5532805802211903E-4</v>
      </c>
      <c r="BB141">
        <v>4.6384054333181121E-4</v>
      </c>
      <c r="BD141">
        <f t="shared" si="21"/>
        <v>0.15005247736588601</v>
      </c>
      <c r="BE141">
        <f t="shared" si="22"/>
        <v>0.16830718280122164</v>
      </c>
      <c r="BF141">
        <f t="shared" si="23"/>
        <v>0.17873973052674655</v>
      </c>
      <c r="BG141">
        <f t="shared" si="24"/>
        <v>0.1891295351301478</v>
      </c>
      <c r="BH141">
        <f t="shared" si="25"/>
        <v>0.19943681661855744</v>
      </c>
      <c r="BI141">
        <f t="shared" si="26"/>
        <v>0.20957649735845962</v>
      </c>
      <c r="BJ141">
        <f t="shared" si="27"/>
        <v>0.21959455002916223</v>
      </c>
      <c r="BK141">
        <f t="shared" si="28"/>
        <v>0.22954331450016896</v>
      </c>
      <c r="BL141">
        <f t="shared" si="29"/>
        <v>0.23943205701368561</v>
      </c>
      <c r="BM141">
        <f t="shared" si="30"/>
        <v>0.24920725736960955</v>
      </c>
    </row>
    <row r="142" spans="1:65" x14ac:dyDescent="0.25">
      <c r="A142">
        <v>48</v>
      </c>
      <c r="B142" t="s">
        <v>353</v>
      </c>
      <c r="C142" t="s">
        <v>354</v>
      </c>
      <c r="E142" t="s">
        <v>477</v>
      </c>
      <c r="F142" t="s">
        <v>478</v>
      </c>
      <c r="G142" t="s">
        <v>483</v>
      </c>
      <c r="H142" t="s">
        <v>358</v>
      </c>
      <c r="I142" t="s">
        <v>349</v>
      </c>
      <c r="J142" t="s">
        <v>359</v>
      </c>
      <c r="K142" t="s">
        <v>360</v>
      </c>
      <c r="L142" t="s">
        <v>361</v>
      </c>
      <c r="M142" t="s">
        <v>362</v>
      </c>
      <c r="N142" t="s">
        <v>362</v>
      </c>
      <c r="O142" t="s">
        <v>363</v>
      </c>
      <c r="P142">
        <v>0</v>
      </c>
      <c r="Q142" t="s">
        <v>389</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D142">
        <f t="shared" si="21"/>
        <v>0</v>
      </c>
      <c r="BE142">
        <f t="shared" si="22"/>
        <v>0</v>
      </c>
      <c r="BF142">
        <f t="shared" si="23"/>
        <v>0</v>
      </c>
      <c r="BG142">
        <f t="shared" si="24"/>
        <v>0</v>
      </c>
      <c r="BH142">
        <f t="shared" si="25"/>
        <v>0</v>
      </c>
      <c r="BI142">
        <f t="shared" si="26"/>
        <v>0</v>
      </c>
      <c r="BJ142">
        <f t="shared" si="27"/>
        <v>0</v>
      </c>
      <c r="BK142">
        <f t="shared" si="28"/>
        <v>0</v>
      </c>
      <c r="BL142">
        <f t="shared" si="29"/>
        <v>0</v>
      </c>
      <c r="BM142">
        <f t="shared" si="30"/>
        <v>0</v>
      </c>
    </row>
    <row r="143" spans="1:65" x14ac:dyDescent="0.25">
      <c r="A143">
        <v>48</v>
      </c>
      <c r="B143" t="s">
        <v>353</v>
      </c>
      <c r="C143" t="s">
        <v>354</v>
      </c>
      <c r="E143" t="s">
        <v>479</v>
      </c>
      <c r="F143" t="s">
        <v>480</v>
      </c>
      <c r="G143" t="s">
        <v>483</v>
      </c>
      <c r="H143" t="s">
        <v>358</v>
      </c>
      <c r="I143" t="s">
        <v>349</v>
      </c>
      <c r="J143" t="s">
        <v>359</v>
      </c>
      <c r="K143" t="s">
        <v>360</v>
      </c>
      <c r="L143" t="s">
        <v>361</v>
      </c>
      <c r="M143" t="s">
        <v>362</v>
      </c>
      <c r="N143" t="s">
        <v>362</v>
      </c>
      <c r="O143" t="s">
        <v>363</v>
      </c>
      <c r="P143">
        <v>0</v>
      </c>
      <c r="Q143" t="s">
        <v>374</v>
      </c>
      <c r="R143">
        <v>0.13382511235753947</v>
      </c>
      <c r="S143">
        <v>0.1487714848296027</v>
      </c>
      <c r="T143">
        <v>0.16727070131785401</v>
      </c>
      <c r="U143">
        <v>0.20470480315939252</v>
      </c>
      <c r="V143">
        <v>0.25341856791559436</v>
      </c>
      <c r="W143">
        <v>0.28424832421387652</v>
      </c>
      <c r="X143">
        <v>0.30186750218897251</v>
      </c>
      <c r="Y143">
        <v>0.31941449274679318</v>
      </c>
      <c r="Z143">
        <v>0.33682211279911983</v>
      </c>
      <c r="AA143">
        <v>0.35394667760028398</v>
      </c>
      <c r="AB143">
        <v>0.37086582885776026</v>
      </c>
      <c r="AC143">
        <v>0.38766796161178613</v>
      </c>
      <c r="AD143">
        <v>0.40436872530628259</v>
      </c>
      <c r="AE143">
        <v>0.42087773148047491</v>
      </c>
      <c r="AF143">
        <v>0.43762735761831151</v>
      </c>
      <c r="AG143">
        <v>0.45478848530495752</v>
      </c>
      <c r="AH143">
        <v>0.47243575774483154</v>
      </c>
      <c r="AI143">
        <v>0.49032155169967873</v>
      </c>
      <c r="AJ143">
        <v>0.50795949271227681</v>
      </c>
      <c r="AK143">
        <v>0.52522875401781632</v>
      </c>
      <c r="AL143">
        <v>0.54208060601624575</v>
      </c>
      <c r="AM143">
        <v>0.55843455492640925</v>
      </c>
      <c r="AN143">
        <v>0.57457105357456573</v>
      </c>
      <c r="AO143">
        <v>0.59045215495870584</v>
      </c>
      <c r="AP143">
        <v>0.60593997521863807</v>
      </c>
      <c r="AQ143">
        <v>0.6213337749162382</v>
      </c>
      <c r="AR143">
        <v>0.63656913721721409</v>
      </c>
      <c r="AS143">
        <v>0.65156277342467683</v>
      </c>
      <c r="AT143">
        <v>0.66649356185516273</v>
      </c>
      <c r="AU143">
        <v>0.68135383362514668</v>
      </c>
      <c r="AV143">
        <v>0.69613599308560181</v>
      </c>
      <c r="AW143">
        <v>0.71083995238581332</v>
      </c>
      <c r="AX143">
        <v>0.72547294321355038</v>
      </c>
      <c r="AY143">
        <v>0.74004212884301512</v>
      </c>
      <c r="AZ143">
        <v>0.7545472873405773</v>
      </c>
      <c r="BA143">
        <v>0.7689881994709894</v>
      </c>
      <c r="BB143">
        <v>0.78336464879361256</v>
      </c>
      <c r="BD143">
        <f t="shared" si="21"/>
        <v>253.41856791559437</v>
      </c>
      <c r="BE143">
        <f t="shared" si="22"/>
        <v>284.24832421387651</v>
      </c>
      <c r="BF143">
        <f t="shared" si="23"/>
        <v>301.86750218897254</v>
      </c>
      <c r="BG143">
        <f t="shared" si="24"/>
        <v>319.4144927467932</v>
      </c>
      <c r="BH143">
        <f t="shared" si="25"/>
        <v>336.82211279911985</v>
      </c>
      <c r="BI143">
        <f t="shared" si="26"/>
        <v>353.94667760028398</v>
      </c>
      <c r="BJ143">
        <f t="shared" si="27"/>
        <v>370.86582885776028</v>
      </c>
      <c r="BK143">
        <f t="shared" si="28"/>
        <v>387.66796161178615</v>
      </c>
      <c r="BL143">
        <f t="shared" si="29"/>
        <v>404.36872530628261</v>
      </c>
      <c r="BM143">
        <f t="shared" si="30"/>
        <v>420.87773148047489</v>
      </c>
    </row>
    <row r="144" spans="1:65" x14ac:dyDescent="0.25">
      <c r="A144">
        <v>48</v>
      </c>
      <c r="B144" t="s">
        <v>353</v>
      </c>
      <c r="C144" t="s">
        <v>354</v>
      </c>
      <c r="E144" t="s">
        <v>481</v>
      </c>
      <c r="F144" t="s">
        <v>482</v>
      </c>
      <c r="G144" t="s">
        <v>483</v>
      </c>
      <c r="H144" t="s">
        <v>358</v>
      </c>
      <c r="I144" t="s">
        <v>349</v>
      </c>
      <c r="J144" t="s">
        <v>359</v>
      </c>
      <c r="K144" t="s">
        <v>360</v>
      </c>
      <c r="L144" t="s">
        <v>361</v>
      </c>
      <c r="M144" t="s">
        <v>362</v>
      </c>
      <c r="N144" t="s">
        <v>362</v>
      </c>
      <c r="O144" t="s">
        <v>363</v>
      </c>
      <c r="P144" t="s">
        <v>482</v>
      </c>
      <c r="Q144" t="s">
        <v>364</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D144">
        <f t="shared" si="21"/>
        <v>0</v>
      </c>
      <c r="BE144">
        <f t="shared" si="22"/>
        <v>0</v>
      </c>
      <c r="BF144">
        <f t="shared" si="23"/>
        <v>0</v>
      </c>
      <c r="BG144">
        <f t="shared" si="24"/>
        <v>0</v>
      </c>
      <c r="BH144">
        <f t="shared" si="25"/>
        <v>0</v>
      </c>
      <c r="BI144">
        <f t="shared" si="26"/>
        <v>0</v>
      </c>
      <c r="BJ144">
        <f t="shared" si="27"/>
        <v>0</v>
      </c>
      <c r="BK144">
        <f t="shared" si="28"/>
        <v>0</v>
      </c>
      <c r="BL144">
        <f t="shared" si="29"/>
        <v>0</v>
      </c>
      <c r="BM144">
        <f t="shared" si="30"/>
        <v>0</v>
      </c>
    </row>
    <row r="145" spans="1:65" x14ac:dyDescent="0.25">
      <c r="A145">
        <v>48</v>
      </c>
      <c r="B145" t="s">
        <v>353</v>
      </c>
      <c r="C145" t="s">
        <v>354</v>
      </c>
      <c r="E145" t="s">
        <v>355</v>
      </c>
      <c r="F145" t="s">
        <v>356</v>
      </c>
      <c r="G145" t="s">
        <v>483</v>
      </c>
      <c r="H145" t="s">
        <v>358</v>
      </c>
      <c r="I145" t="s">
        <v>349</v>
      </c>
      <c r="J145" t="s">
        <v>359</v>
      </c>
      <c r="K145" t="s">
        <v>360</v>
      </c>
      <c r="L145" t="s">
        <v>361</v>
      </c>
      <c r="M145" t="s">
        <v>362</v>
      </c>
      <c r="N145" t="s">
        <v>362</v>
      </c>
      <c r="O145" t="s">
        <v>363</v>
      </c>
      <c r="P145" t="s">
        <v>356</v>
      </c>
      <c r="Q145" t="s">
        <v>364</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D145">
        <f t="shared" si="21"/>
        <v>0</v>
      </c>
      <c r="BE145">
        <f t="shared" si="22"/>
        <v>0</v>
      </c>
      <c r="BF145">
        <f t="shared" si="23"/>
        <v>0</v>
      </c>
      <c r="BG145">
        <f t="shared" si="24"/>
        <v>0</v>
      </c>
      <c r="BH145">
        <f t="shared" si="25"/>
        <v>0</v>
      </c>
      <c r="BI145">
        <f t="shared" si="26"/>
        <v>0</v>
      </c>
      <c r="BJ145">
        <f t="shared" si="27"/>
        <v>0</v>
      </c>
      <c r="BK145">
        <f t="shared" si="28"/>
        <v>0</v>
      </c>
      <c r="BL145">
        <f t="shared" si="29"/>
        <v>0</v>
      </c>
      <c r="BM145">
        <f t="shared" si="30"/>
        <v>0</v>
      </c>
    </row>
    <row r="146" spans="1:65" x14ac:dyDescent="0.25">
      <c r="A146">
        <v>48</v>
      </c>
      <c r="B146" t="s">
        <v>353</v>
      </c>
      <c r="C146" t="s">
        <v>354</v>
      </c>
      <c r="E146" t="s">
        <v>365</v>
      </c>
      <c r="F146" t="s">
        <v>366</v>
      </c>
      <c r="G146" t="s">
        <v>483</v>
      </c>
      <c r="H146" t="s">
        <v>358</v>
      </c>
      <c r="I146" t="s">
        <v>349</v>
      </c>
      <c r="J146" t="s">
        <v>359</v>
      </c>
      <c r="K146" t="s">
        <v>360</v>
      </c>
      <c r="L146" t="s">
        <v>361</v>
      </c>
      <c r="M146" t="s">
        <v>362</v>
      </c>
      <c r="N146" t="s">
        <v>362</v>
      </c>
      <c r="O146" t="s">
        <v>363</v>
      </c>
      <c r="P146" t="s">
        <v>339</v>
      </c>
      <c r="Q146" t="s">
        <v>364</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D146">
        <f t="shared" si="21"/>
        <v>0</v>
      </c>
      <c r="BE146">
        <f t="shared" si="22"/>
        <v>0</v>
      </c>
      <c r="BF146">
        <f t="shared" si="23"/>
        <v>0</v>
      </c>
      <c r="BG146">
        <f t="shared" si="24"/>
        <v>0</v>
      </c>
      <c r="BH146">
        <f t="shared" si="25"/>
        <v>0</v>
      </c>
      <c r="BI146">
        <f t="shared" si="26"/>
        <v>0</v>
      </c>
      <c r="BJ146">
        <f t="shared" si="27"/>
        <v>0</v>
      </c>
      <c r="BK146">
        <f t="shared" si="28"/>
        <v>0</v>
      </c>
      <c r="BL146">
        <f t="shared" si="29"/>
        <v>0</v>
      </c>
      <c r="BM146">
        <f t="shared" si="30"/>
        <v>0</v>
      </c>
    </row>
    <row r="147" spans="1:65" x14ac:dyDescent="0.25">
      <c r="A147">
        <v>48</v>
      </c>
      <c r="B147" t="s">
        <v>353</v>
      </c>
      <c r="C147" t="s">
        <v>354</v>
      </c>
      <c r="E147" t="s">
        <v>367</v>
      </c>
      <c r="F147" t="s">
        <v>318</v>
      </c>
      <c r="G147" t="s">
        <v>483</v>
      </c>
      <c r="H147" t="s">
        <v>358</v>
      </c>
      <c r="I147" t="s">
        <v>349</v>
      </c>
      <c r="J147" t="s">
        <v>359</v>
      </c>
      <c r="K147" t="s">
        <v>360</v>
      </c>
      <c r="L147" t="s">
        <v>361</v>
      </c>
      <c r="M147" t="s">
        <v>362</v>
      </c>
      <c r="N147" t="s">
        <v>362</v>
      </c>
      <c r="O147" t="s">
        <v>363</v>
      </c>
      <c r="P147" t="s">
        <v>318</v>
      </c>
      <c r="Q147" t="s">
        <v>364</v>
      </c>
      <c r="R147">
        <v>4.8061382705179248E-2</v>
      </c>
      <c r="S147">
        <v>5.6142444133813932E-2</v>
      </c>
      <c r="T147">
        <v>6.5245071960389367E-2</v>
      </c>
      <c r="U147">
        <v>7.4328302025853096E-2</v>
      </c>
      <c r="V147">
        <v>8.5353949897165424E-2</v>
      </c>
      <c r="W147">
        <v>9.5533185581869545E-2</v>
      </c>
      <c r="X147">
        <v>0.10434385857176154</v>
      </c>
      <c r="Y147">
        <v>0.11308915487660003</v>
      </c>
      <c r="Z147">
        <v>0.12169355313537582</v>
      </c>
      <c r="AA147">
        <v>0.13009879292610427</v>
      </c>
      <c r="AB147">
        <v>0.13834557919341392</v>
      </c>
      <c r="AC147">
        <v>0.14647259139251956</v>
      </c>
      <c r="AD147">
        <v>0.15449395800122567</v>
      </c>
      <c r="AE147">
        <v>0.16236500079750588</v>
      </c>
      <c r="AF147">
        <v>0.17029252933752767</v>
      </c>
      <c r="AG147">
        <v>0.17835572011091552</v>
      </c>
      <c r="AH147">
        <v>0.18658678796801231</v>
      </c>
      <c r="AI147">
        <v>0.19486877815257808</v>
      </c>
      <c r="AJ147">
        <v>0.20297689085388979</v>
      </c>
      <c r="AK147">
        <v>0.21085742623697065</v>
      </c>
      <c r="AL147">
        <v>0.2184915633595215</v>
      </c>
      <c r="AM147">
        <v>0.22584587758426852</v>
      </c>
      <c r="AN147">
        <v>0.23304913271889213</v>
      </c>
      <c r="AO147">
        <v>0.24008703970575102</v>
      </c>
      <c r="AP147">
        <v>0.24690042172095436</v>
      </c>
      <c r="AQ147">
        <v>0.25362271237891493</v>
      </c>
      <c r="AR147">
        <v>0.260227684860383</v>
      </c>
      <c r="AS147">
        <v>0.26668015755192415</v>
      </c>
      <c r="AT147">
        <v>0.27305870545708988</v>
      </c>
      <c r="AU147">
        <v>0.27936082742021473</v>
      </c>
      <c r="AV147">
        <v>0.28558409506751792</v>
      </c>
      <c r="AW147">
        <v>0.29172929290008848</v>
      </c>
      <c r="AX147">
        <v>0.29780022478101603</v>
      </c>
      <c r="AY147">
        <v>0.30380061615523185</v>
      </c>
      <c r="AZ147">
        <v>0.30973109068332172</v>
      </c>
      <c r="BA147">
        <v>0.31559226907196347</v>
      </c>
      <c r="BB147">
        <v>0.32138476905925528</v>
      </c>
      <c r="BD147">
        <f t="shared" si="21"/>
        <v>85.353949897165421</v>
      </c>
      <c r="BE147">
        <f t="shared" si="22"/>
        <v>95.533185581869546</v>
      </c>
      <c r="BF147">
        <f t="shared" si="23"/>
        <v>104.34385857176154</v>
      </c>
      <c r="BG147">
        <f t="shared" si="24"/>
        <v>113.08915487660002</v>
      </c>
      <c r="BH147">
        <f t="shared" si="25"/>
        <v>121.69355313537582</v>
      </c>
      <c r="BI147">
        <f t="shared" si="26"/>
        <v>130.09879292610427</v>
      </c>
      <c r="BJ147">
        <f t="shared" si="27"/>
        <v>138.34557919341393</v>
      </c>
      <c r="BK147">
        <f t="shared" si="28"/>
        <v>146.47259139251955</v>
      </c>
      <c r="BL147">
        <f t="shared" si="29"/>
        <v>154.49395800122568</v>
      </c>
      <c r="BM147">
        <f t="shared" si="30"/>
        <v>162.36500079750587</v>
      </c>
    </row>
    <row r="148" spans="1:65" x14ac:dyDescent="0.25">
      <c r="A148">
        <v>48</v>
      </c>
      <c r="B148" t="s">
        <v>353</v>
      </c>
      <c r="C148" t="s">
        <v>368</v>
      </c>
      <c r="E148" t="s">
        <v>153</v>
      </c>
      <c r="F148" t="s">
        <v>81</v>
      </c>
      <c r="G148" t="s">
        <v>483</v>
      </c>
      <c r="H148" t="s">
        <v>358</v>
      </c>
      <c r="I148" t="s">
        <v>349</v>
      </c>
      <c r="J148" t="s">
        <v>359</v>
      </c>
      <c r="K148" t="s">
        <v>360</v>
      </c>
      <c r="L148" t="s">
        <v>361</v>
      </c>
      <c r="M148" t="s">
        <v>369</v>
      </c>
      <c r="N148" t="s">
        <v>369</v>
      </c>
      <c r="O148" t="s">
        <v>363</v>
      </c>
      <c r="P148">
        <v>0</v>
      </c>
      <c r="Q148" t="s">
        <v>370</v>
      </c>
      <c r="R148">
        <v>0.54720125591233748</v>
      </c>
      <c r="S148">
        <v>0.6176035030539051</v>
      </c>
      <c r="T148">
        <v>0.72902371116038578</v>
      </c>
      <c r="U148">
        <v>0.87404181041919804</v>
      </c>
      <c r="V148">
        <v>1.0437462698191602</v>
      </c>
      <c r="W148">
        <v>1.2005598024146928</v>
      </c>
      <c r="X148">
        <v>1.3265995891137996</v>
      </c>
      <c r="Y148">
        <v>1.4531567058863528</v>
      </c>
      <c r="Z148">
        <v>1.5793383632859908</v>
      </c>
      <c r="AA148">
        <v>1.7043504596094339</v>
      </c>
      <c r="AB148">
        <v>1.8286845178972064</v>
      </c>
      <c r="AC148">
        <v>1.9529541152101932</v>
      </c>
      <c r="AD148">
        <v>2.0772980196878614</v>
      </c>
      <c r="AE148">
        <v>2.2010387707355048</v>
      </c>
      <c r="AF148">
        <v>2.3274183919549447</v>
      </c>
      <c r="AG148">
        <v>2.4577574057385254</v>
      </c>
      <c r="AH148">
        <v>2.5926663216317398</v>
      </c>
      <c r="AI148">
        <v>2.7302887898368629</v>
      </c>
      <c r="AJ148">
        <v>2.8668867018773669</v>
      </c>
      <c r="AK148">
        <v>3.0015041593497545</v>
      </c>
      <c r="AL148">
        <v>3.1337161334151378</v>
      </c>
      <c r="AM148">
        <v>3.262854659601774</v>
      </c>
      <c r="AN148">
        <v>3.3911081391887836</v>
      </c>
      <c r="AO148">
        <v>3.5181434041299036</v>
      </c>
      <c r="AP148">
        <v>3.6428367102490649</v>
      </c>
      <c r="AQ148">
        <v>3.7675787382744432</v>
      </c>
      <c r="AR148">
        <v>3.8918262689531908</v>
      </c>
      <c r="AS148">
        <v>4.0148945406858747</v>
      </c>
      <c r="AT148">
        <v>4.1382349978778796</v>
      </c>
      <c r="AU148">
        <v>4.2617809442453014</v>
      </c>
      <c r="AV148">
        <v>4.3854654453897215</v>
      </c>
      <c r="AW148">
        <v>4.5092833412031279</v>
      </c>
      <c r="AX148">
        <v>4.633291650538756</v>
      </c>
      <c r="AY148">
        <v>4.7575475516557759</v>
      </c>
      <c r="AZ148">
        <v>4.882046171700515</v>
      </c>
      <c r="BA148">
        <v>5.0067826001252138</v>
      </c>
      <c r="BB148">
        <v>5.1317518892716301</v>
      </c>
      <c r="BD148">
        <f t="shared" si="21"/>
        <v>1043.7462698191603</v>
      </c>
      <c r="BE148">
        <f t="shared" si="22"/>
        <v>1200.5598024146927</v>
      </c>
      <c r="BF148">
        <f t="shared" si="23"/>
        <v>1326.5995891137995</v>
      </c>
      <c r="BG148">
        <f t="shared" si="24"/>
        <v>1453.1567058863527</v>
      </c>
      <c r="BH148">
        <f t="shared" si="25"/>
        <v>1579.3383632859907</v>
      </c>
      <c r="BI148">
        <f t="shared" si="26"/>
        <v>1704.350459609434</v>
      </c>
      <c r="BJ148">
        <f t="shared" si="27"/>
        <v>1828.6845178972064</v>
      </c>
      <c r="BK148">
        <f t="shared" si="28"/>
        <v>1952.9541152101933</v>
      </c>
      <c r="BL148">
        <f t="shared" si="29"/>
        <v>2077.2980196878616</v>
      </c>
      <c r="BM148">
        <f t="shared" si="30"/>
        <v>2201.0387707355048</v>
      </c>
    </row>
    <row r="149" spans="1:65" x14ac:dyDescent="0.25">
      <c r="A149">
        <v>48</v>
      </c>
      <c r="B149" t="s">
        <v>353</v>
      </c>
      <c r="C149" t="s">
        <v>368</v>
      </c>
      <c r="E149" t="s">
        <v>155</v>
      </c>
      <c r="F149" t="s">
        <v>62</v>
      </c>
      <c r="G149" t="s">
        <v>483</v>
      </c>
      <c r="H149" t="s">
        <v>358</v>
      </c>
      <c r="I149" t="s">
        <v>349</v>
      </c>
      <c r="J149" t="s">
        <v>359</v>
      </c>
      <c r="K149" t="s">
        <v>360</v>
      </c>
      <c r="L149" t="s">
        <v>361</v>
      </c>
      <c r="M149" t="s">
        <v>369</v>
      </c>
      <c r="N149" t="s">
        <v>371</v>
      </c>
      <c r="O149" t="s">
        <v>363</v>
      </c>
      <c r="P149">
        <v>0</v>
      </c>
      <c r="Q149" t="s">
        <v>370</v>
      </c>
      <c r="R149">
        <v>0.83836393605614179</v>
      </c>
      <c r="S149">
        <v>0.95382879984383762</v>
      </c>
      <c r="T149">
        <v>1.1451366277196227</v>
      </c>
      <c r="U149">
        <v>1.3743184865318503</v>
      </c>
      <c r="V149">
        <v>1.6134777295937435</v>
      </c>
      <c r="W149">
        <v>1.837934184675077</v>
      </c>
      <c r="X149">
        <v>2.0357677969605663</v>
      </c>
      <c r="Y149">
        <v>2.2316445404165366</v>
      </c>
      <c r="Z149">
        <v>2.4261367576029547</v>
      </c>
      <c r="AA149">
        <v>2.6171620746867958</v>
      </c>
      <c r="AB149">
        <v>2.8058783936459846</v>
      </c>
      <c r="AC149">
        <v>2.9932745127113205</v>
      </c>
      <c r="AD149">
        <v>3.1794324318555161</v>
      </c>
      <c r="AE149">
        <v>3.3634366927801076</v>
      </c>
      <c r="AF149">
        <v>3.5500834535258505</v>
      </c>
      <c r="AG149">
        <v>3.741262893071577</v>
      </c>
      <c r="AH149">
        <v>3.9378139410374891</v>
      </c>
      <c r="AI149">
        <v>4.1369760684754766</v>
      </c>
      <c r="AJ149">
        <v>4.3333369036921221</v>
      </c>
      <c r="AK149">
        <v>4.5255524938407605</v>
      </c>
      <c r="AL149">
        <v>4.7130809124078619</v>
      </c>
      <c r="AM149">
        <v>4.8950306812049922</v>
      </c>
      <c r="AN149">
        <v>5.0745289321449105</v>
      </c>
      <c r="AO149">
        <v>5.2511571317650798</v>
      </c>
      <c r="AP149">
        <v>5.4233848901747495</v>
      </c>
      <c r="AQ149">
        <v>5.5945431007294886</v>
      </c>
      <c r="AR149">
        <v>5.7639186374753875</v>
      </c>
      <c r="AS149">
        <v>5.9305882313429032</v>
      </c>
      <c r="AT149">
        <v>6.0965432761313885</v>
      </c>
      <c r="AU149">
        <v>6.261701236762991</v>
      </c>
      <c r="AV149">
        <v>6.4259804502141469</v>
      </c>
      <c r="AW149">
        <v>6.5893827478959439</v>
      </c>
      <c r="AX149">
        <v>6.7519913376962535</v>
      </c>
      <c r="AY149">
        <v>6.9138887042198789</v>
      </c>
      <c r="AZ149">
        <v>7.0750753052076787</v>
      </c>
      <c r="BA149">
        <v>7.2355516719724191</v>
      </c>
      <c r="BB149">
        <v>7.3953184091865216</v>
      </c>
      <c r="BD149">
        <f t="shared" si="21"/>
        <v>1613.4777295937436</v>
      </c>
      <c r="BE149">
        <f t="shared" si="22"/>
        <v>1837.9341846750769</v>
      </c>
      <c r="BF149">
        <f t="shared" si="23"/>
        <v>2035.7677969605663</v>
      </c>
      <c r="BG149">
        <f t="shared" si="24"/>
        <v>2231.6445404165365</v>
      </c>
      <c r="BH149">
        <f t="shared" si="25"/>
        <v>2426.1367576029547</v>
      </c>
      <c r="BI149">
        <f t="shared" si="26"/>
        <v>2617.1620746867957</v>
      </c>
      <c r="BJ149">
        <f t="shared" si="27"/>
        <v>2805.8783936459845</v>
      </c>
      <c r="BK149">
        <f t="shared" si="28"/>
        <v>2993.2745127113203</v>
      </c>
      <c r="BL149">
        <f t="shared" si="29"/>
        <v>3179.4324318555159</v>
      </c>
      <c r="BM149">
        <f t="shared" si="30"/>
        <v>3363.4366927801075</v>
      </c>
    </row>
    <row r="150" spans="1:65" x14ac:dyDescent="0.25">
      <c r="A150">
        <v>48</v>
      </c>
      <c r="B150" t="s">
        <v>353</v>
      </c>
      <c r="C150" t="s">
        <v>368</v>
      </c>
      <c r="E150" t="s">
        <v>156</v>
      </c>
      <c r="F150" t="s">
        <v>63</v>
      </c>
      <c r="G150" t="s">
        <v>483</v>
      </c>
      <c r="H150" t="s">
        <v>358</v>
      </c>
      <c r="I150" t="s">
        <v>349</v>
      </c>
      <c r="J150" t="s">
        <v>359</v>
      </c>
      <c r="K150" t="s">
        <v>360</v>
      </c>
      <c r="L150" t="s">
        <v>361</v>
      </c>
      <c r="M150" t="s">
        <v>369</v>
      </c>
      <c r="N150" t="s">
        <v>369</v>
      </c>
      <c r="O150" t="s">
        <v>363</v>
      </c>
      <c r="P150">
        <v>0</v>
      </c>
      <c r="Q150" t="s">
        <v>370</v>
      </c>
      <c r="R150">
        <v>0.30994031051551796</v>
      </c>
      <c r="S150">
        <v>0.35038329178812261</v>
      </c>
      <c r="T150">
        <v>0.40670433025098662</v>
      </c>
      <c r="U150">
        <v>0.47679730862728092</v>
      </c>
      <c r="V150">
        <v>0.55387933593087813</v>
      </c>
      <c r="W150">
        <v>0.62904440290388852</v>
      </c>
      <c r="X150">
        <v>0.69491098944761842</v>
      </c>
      <c r="Y150">
        <v>0.76024191164026944</v>
      </c>
      <c r="Z150">
        <v>0.82518664438829425</v>
      </c>
      <c r="AA150">
        <v>0.88905501831665101</v>
      </c>
      <c r="AB150">
        <v>0.9522319221911395</v>
      </c>
      <c r="AC150">
        <v>1.0150458870103269</v>
      </c>
      <c r="AD150">
        <v>1.0775260033352705</v>
      </c>
      <c r="AE150">
        <v>1.139364933715318</v>
      </c>
      <c r="AF150">
        <v>1.2021754970920731</v>
      </c>
      <c r="AG150">
        <v>1.2665984660639091</v>
      </c>
      <c r="AH150">
        <v>1.3329218705945485</v>
      </c>
      <c r="AI150">
        <v>1.4002187019758461</v>
      </c>
      <c r="AJ150">
        <v>1.4666614287654607</v>
      </c>
      <c r="AK150">
        <v>1.5317941973582441</v>
      </c>
      <c r="AL150">
        <v>1.5954296962661321</v>
      </c>
      <c r="AM150">
        <v>1.6572623465704439</v>
      </c>
      <c r="AN150">
        <v>1.7183525864177476</v>
      </c>
      <c r="AO150">
        <v>1.7785553546332924</v>
      </c>
      <c r="AP150">
        <v>1.8373475577731113</v>
      </c>
      <c r="AQ150">
        <v>1.8958649968139107</v>
      </c>
      <c r="AR150">
        <v>1.9538622963947654</v>
      </c>
      <c r="AS150">
        <v>2.011023510837143</v>
      </c>
      <c r="AT150">
        <v>2.0680305209479886</v>
      </c>
      <c r="AU150">
        <v>2.1248554209385238</v>
      </c>
      <c r="AV150">
        <v>2.1814705097899272</v>
      </c>
      <c r="AW150">
        <v>2.2378767410395963</v>
      </c>
      <c r="AX150">
        <v>2.2941032264253618</v>
      </c>
      <c r="AY150">
        <v>2.3501789193083504</v>
      </c>
      <c r="AZ150">
        <v>2.4061044784455858</v>
      </c>
      <c r="BA150">
        <v>2.4618805853274006</v>
      </c>
      <c r="BB150">
        <v>2.5175079440404216</v>
      </c>
      <c r="BD150">
        <f t="shared" si="21"/>
        <v>553.87933593087814</v>
      </c>
      <c r="BE150">
        <f t="shared" si="22"/>
        <v>629.04440290388857</v>
      </c>
      <c r="BF150">
        <f t="shared" si="23"/>
        <v>694.91098944761848</v>
      </c>
      <c r="BG150">
        <f t="shared" si="24"/>
        <v>760.24191164026945</v>
      </c>
      <c r="BH150">
        <f t="shared" si="25"/>
        <v>825.18664438829421</v>
      </c>
      <c r="BI150">
        <f t="shared" si="26"/>
        <v>889.05501831665106</v>
      </c>
      <c r="BJ150">
        <f t="shared" si="27"/>
        <v>952.23192219113946</v>
      </c>
      <c r="BK150">
        <f t="shared" si="28"/>
        <v>1015.045887010327</v>
      </c>
      <c r="BL150">
        <f t="shared" si="29"/>
        <v>1077.5260033352704</v>
      </c>
      <c r="BM150">
        <f t="shared" si="30"/>
        <v>1139.3649337153181</v>
      </c>
    </row>
    <row r="151" spans="1:65" x14ac:dyDescent="0.25">
      <c r="A151">
        <v>48</v>
      </c>
      <c r="B151" t="s">
        <v>353</v>
      </c>
      <c r="C151" t="s">
        <v>368</v>
      </c>
      <c r="E151" t="s">
        <v>157</v>
      </c>
      <c r="F151" t="s">
        <v>72</v>
      </c>
      <c r="G151" t="s">
        <v>483</v>
      </c>
      <c r="H151" t="s">
        <v>358</v>
      </c>
      <c r="I151" t="s">
        <v>349</v>
      </c>
      <c r="J151" t="s">
        <v>359</v>
      </c>
      <c r="K151" t="s">
        <v>360</v>
      </c>
      <c r="L151" t="s">
        <v>361</v>
      </c>
      <c r="M151" t="s">
        <v>369</v>
      </c>
      <c r="N151" t="s">
        <v>369</v>
      </c>
      <c r="O151" t="s">
        <v>363</v>
      </c>
      <c r="P151">
        <v>0</v>
      </c>
      <c r="Q151" t="s">
        <v>370</v>
      </c>
      <c r="R151">
        <v>0.166899449695285</v>
      </c>
      <c r="S151">
        <v>0.19392775736791962</v>
      </c>
      <c r="T151">
        <v>0.2229759782339342</v>
      </c>
      <c r="U151">
        <v>0.25522280373878936</v>
      </c>
      <c r="V151">
        <v>0.29656598586121369</v>
      </c>
      <c r="W151">
        <v>0.33609041709404369</v>
      </c>
      <c r="X151">
        <v>0.36754936929166543</v>
      </c>
      <c r="Y151">
        <v>0.3987689446352326</v>
      </c>
      <c r="Z151">
        <v>0.42972360588184416</v>
      </c>
      <c r="AA151">
        <v>0.46004359884201346</v>
      </c>
      <c r="AB151">
        <v>0.48993171055360607</v>
      </c>
      <c r="AC151">
        <v>0.51954044190508519</v>
      </c>
      <c r="AD151">
        <v>0.54889120391205115</v>
      </c>
      <c r="AE151">
        <v>0.57783304462136453</v>
      </c>
      <c r="AF151">
        <v>0.60712151291360006</v>
      </c>
      <c r="AG151">
        <v>0.63705134454264922</v>
      </c>
      <c r="AH151">
        <v>0.6677489199677209</v>
      </c>
      <c r="AI151">
        <v>0.69878052949623981</v>
      </c>
      <c r="AJ151">
        <v>0.72930241378494609</v>
      </c>
      <c r="AK151">
        <v>0.75910707464120641</v>
      </c>
      <c r="AL151">
        <v>0.78811405568363957</v>
      </c>
      <c r="AM151">
        <v>0.8161883928835737</v>
      </c>
      <c r="AN151">
        <v>0.84381488083142453</v>
      </c>
      <c r="AO151">
        <v>0.87093165882857981</v>
      </c>
      <c r="AP151">
        <v>0.89730542225939891</v>
      </c>
      <c r="AQ151">
        <v>0.92344771726420949</v>
      </c>
      <c r="AR151">
        <v>0.94925131145654296</v>
      </c>
      <c r="AS151">
        <v>0.97457591651074293</v>
      </c>
      <c r="AT151">
        <v>0.99972543029150962</v>
      </c>
      <c r="AU151">
        <v>1.0246875243740858</v>
      </c>
      <c r="AV151">
        <v>1.0494500702256124</v>
      </c>
      <c r="AW151">
        <v>1.0740136095365058</v>
      </c>
      <c r="AX151">
        <v>1.0983908671108387</v>
      </c>
      <c r="AY151">
        <v>1.1225943926761317</v>
      </c>
      <c r="AZ151">
        <v>1.1466243894368751</v>
      </c>
      <c r="BA151">
        <v>1.1704810726514674</v>
      </c>
      <c r="BB151">
        <v>1.1941646695697581</v>
      </c>
      <c r="BD151">
        <f t="shared" si="21"/>
        <v>296.56598586121368</v>
      </c>
      <c r="BE151">
        <f t="shared" si="22"/>
        <v>336.09041709404369</v>
      </c>
      <c r="BF151">
        <f t="shared" si="23"/>
        <v>367.54936929166541</v>
      </c>
      <c r="BG151">
        <f t="shared" si="24"/>
        <v>398.76894463523263</v>
      </c>
      <c r="BH151">
        <f t="shared" si="25"/>
        <v>429.72360588184415</v>
      </c>
      <c r="BI151">
        <f t="shared" si="26"/>
        <v>460.04359884201347</v>
      </c>
      <c r="BJ151">
        <f t="shared" si="27"/>
        <v>489.93171055360608</v>
      </c>
      <c r="BK151">
        <f t="shared" si="28"/>
        <v>519.54044190508523</v>
      </c>
      <c r="BL151">
        <f t="shared" si="29"/>
        <v>548.8912039120512</v>
      </c>
      <c r="BM151">
        <f t="shared" si="30"/>
        <v>577.83304462136448</v>
      </c>
    </row>
    <row r="152" spans="1:65" x14ac:dyDescent="0.25">
      <c r="A152">
        <v>48</v>
      </c>
      <c r="B152" t="s">
        <v>353</v>
      </c>
      <c r="C152" t="s">
        <v>368</v>
      </c>
      <c r="E152" t="s">
        <v>158</v>
      </c>
      <c r="F152" t="s">
        <v>82</v>
      </c>
      <c r="G152" t="s">
        <v>483</v>
      </c>
      <c r="H152" t="s">
        <v>358</v>
      </c>
      <c r="I152" t="s">
        <v>349</v>
      </c>
      <c r="J152" t="s">
        <v>359</v>
      </c>
      <c r="K152" t="s">
        <v>360</v>
      </c>
      <c r="L152" t="s">
        <v>361</v>
      </c>
      <c r="M152" t="s">
        <v>369</v>
      </c>
      <c r="N152" t="s">
        <v>369</v>
      </c>
      <c r="O152" t="s">
        <v>363</v>
      </c>
      <c r="P152">
        <v>0</v>
      </c>
      <c r="Q152" t="s">
        <v>370</v>
      </c>
      <c r="R152">
        <v>0.85514897342480933</v>
      </c>
      <c r="S152">
        <v>0.96362557846508134</v>
      </c>
      <c r="T152">
        <v>1.1407733623786476</v>
      </c>
      <c r="U152">
        <v>1.3486022108702576</v>
      </c>
      <c r="V152">
        <v>1.5702582453613214</v>
      </c>
      <c r="W152">
        <v>1.7829740001568146</v>
      </c>
      <c r="X152">
        <v>1.9539943419013412</v>
      </c>
      <c r="Y152">
        <v>2.1258301023677002</v>
      </c>
      <c r="Z152">
        <v>2.2972853630845718</v>
      </c>
      <c r="AA152">
        <v>2.4672416451149153</v>
      </c>
      <c r="AB152">
        <v>2.6363869617090678</v>
      </c>
      <c r="AC152">
        <v>2.8055535473792403</v>
      </c>
      <c r="AD152">
        <v>2.974926251408502</v>
      </c>
      <c r="AE152">
        <v>3.1435883770080699</v>
      </c>
      <c r="AF152">
        <v>3.3159595552666321</v>
      </c>
      <c r="AG152">
        <v>3.4938479289701236</v>
      </c>
      <c r="AH152">
        <v>3.6780954317562546</v>
      </c>
      <c r="AI152">
        <v>3.8661735561582664</v>
      </c>
      <c r="AJ152">
        <v>4.0529766256496318</v>
      </c>
      <c r="AK152">
        <v>4.2371969951902564</v>
      </c>
      <c r="AL152">
        <v>4.4182490920776374</v>
      </c>
      <c r="AM152">
        <v>4.5952151176012039</v>
      </c>
      <c r="AN152">
        <v>4.7710919220797328</v>
      </c>
      <c r="AO152">
        <v>4.9454201056789113</v>
      </c>
      <c r="AP152">
        <v>5.1166566081363696</v>
      </c>
      <c r="AQ152">
        <v>5.2880838118021538</v>
      </c>
      <c r="AR152">
        <v>5.4589540947413235</v>
      </c>
      <c r="AS152">
        <v>5.6283270573673807</v>
      </c>
      <c r="AT152">
        <v>5.7981998154940282</v>
      </c>
      <c r="AU152">
        <v>5.9684821809333259</v>
      </c>
      <c r="AV152">
        <v>6.1390835134104522</v>
      </c>
      <c r="AW152">
        <v>6.3099982210909733</v>
      </c>
      <c r="AX152">
        <v>6.4813066408459781</v>
      </c>
      <c r="AY152">
        <v>6.6530894630760713</v>
      </c>
      <c r="AZ152">
        <v>6.8253417617542649</v>
      </c>
      <c r="BA152">
        <v>6.9980585631653573</v>
      </c>
      <c r="BB152">
        <v>7.1712348464735252</v>
      </c>
      <c r="BD152">
        <f t="shared" si="21"/>
        <v>1570.2582453613213</v>
      </c>
      <c r="BE152">
        <f t="shared" si="22"/>
        <v>1782.9740001568146</v>
      </c>
      <c r="BF152">
        <f t="shared" si="23"/>
        <v>1953.9943419013412</v>
      </c>
      <c r="BG152">
        <f t="shared" si="24"/>
        <v>2125.8301023677004</v>
      </c>
      <c r="BH152">
        <f t="shared" si="25"/>
        <v>2297.2853630845716</v>
      </c>
      <c r="BI152">
        <f t="shared" si="26"/>
        <v>2467.2416451149152</v>
      </c>
      <c r="BJ152">
        <f t="shared" si="27"/>
        <v>2636.3869617090677</v>
      </c>
      <c r="BK152">
        <f t="shared" si="28"/>
        <v>2805.5535473792402</v>
      </c>
      <c r="BL152">
        <f t="shared" si="29"/>
        <v>2974.9262514085021</v>
      </c>
      <c r="BM152">
        <f t="shared" si="30"/>
        <v>3143.58837700807</v>
      </c>
    </row>
    <row r="153" spans="1:65" x14ac:dyDescent="0.25">
      <c r="A153">
        <v>48</v>
      </c>
      <c r="B153" t="s">
        <v>353</v>
      </c>
      <c r="C153" t="s">
        <v>368</v>
      </c>
      <c r="E153" t="s">
        <v>165</v>
      </c>
      <c r="F153" t="s">
        <v>336</v>
      </c>
      <c r="G153" t="s">
        <v>483</v>
      </c>
      <c r="H153" t="s">
        <v>358</v>
      </c>
      <c r="I153" t="s">
        <v>349</v>
      </c>
      <c r="J153" t="s">
        <v>359</v>
      </c>
      <c r="K153" t="s">
        <v>360</v>
      </c>
      <c r="L153" t="s">
        <v>361</v>
      </c>
      <c r="M153" t="s">
        <v>369</v>
      </c>
      <c r="N153" t="s">
        <v>369</v>
      </c>
      <c r="O153" t="s">
        <v>363</v>
      </c>
      <c r="P153">
        <v>0</v>
      </c>
      <c r="Q153" t="s">
        <v>370</v>
      </c>
      <c r="R153">
        <v>7.4075923166578026E-3</v>
      </c>
      <c r="S153">
        <v>8.4189315934649501E-3</v>
      </c>
      <c r="T153">
        <v>9.6327161815514626E-3</v>
      </c>
      <c r="U153">
        <v>1.1063055459067512E-2</v>
      </c>
      <c r="V153">
        <v>1.2665554561675209E-2</v>
      </c>
      <c r="W153">
        <v>1.4183295450152414E-2</v>
      </c>
      <c r="X153">
        <v>1.5416000234308749E-2</v>
      </c>
      <c r="Y153">
        <v>1.6644830569190732E-2</v>
      </c>
      <c r="Z153">
        <v>1.7865969954767427E-2</v>
      </c>
      <c r="AA153">
        <v>1.9068985923841542E-2</v>
      </c>
      <c r="AB153">
        <v>2.0259292558454812E-2</v>
      </c>
      <c r="AC153">
        <v>2.1443534353996374E-2</v>
      </c>
      <c r="AD153">
        <v>2.2622482297586014E-2</v>
      </c>
      <c r="AE153">
        <v>2.3789931059879501E-2</v>
      </c>
      <c r="AF153">
        <v>2.4976481038270035E-2</v>
      </c>
      <c r="AG153">
        <v>2.6194212007614442E-2</v>
      </c>
      <c r="AH153">
        <v>2.7448548116360674E-2</v>
      </c>
      <c r="AI153">
        <v>2.8721976096827216E-2</v>
      </c>
      <c r="AJ153">
        <v>2.9979874326068343E-2</v>
      </c>
      <c r="AK153">
        <v>3.1213568790980816E-2</v>
      </c>
      <c r="AL153">
        <v>3.2419450942674857E-2</v>
      </c>
      <c r="AM153">
        <v>3.359167346414977E-2</v>
      </c>
      <c r="AN153">
        <v>3.4750291765657124E-2</v>
      </c>
      <c r="AO153">
        <v>3.5892505048003939E-2</v>
      </c>
      <c r="AP153">
        <v>3.7008346362503518E-2</v>
      </c>
      <c r="AQ153">
        <v>3.8119331511840049E-2</v>
      </c>
      <c r="AR153">
        <v>3.9220760911282487E-2</v>
      </c>
      <c r="AS153">
        <v>4.0306600318688136E-2</v>
      </c>
      <c r="AT153">
        <v>4.1389764559575992E-2</v>
      </c>
      <c r="AU153">
        <v>4.2469690007779129E-2</v>
      </c>
      <c r="AV153">
        <v>4.3545816571657209E-2</v>
      </c>
      <c r="AW153">
        <v>4.4618128460928337E-2</v>
      </c>
      <c r="AX153">
        <v>4.5687145197448605E-2</v>
      </c>
      <c r="AY153">
        <v>4.6753383291435392E-2</v>
      </c>
      <c r="AZ153">
        <v>4.7816821224665455E-2</v>
      </c>
      <c r="BA153">
        <v>4.8877437750518157E-2</v>
      </c>
      <c r="BB153">
        <v>4.9935211897445417E-2</v>
      </c>
      <c r="BD153">
        <f t="shared" si="21"/>
        <v>12.66555456167521</v>
      </c>
      <c r="BE153">
        <f t="shared" si="22"/>
        <v>14.183295450152414</v>
      </c>
      <c r="BF153">
        <f t="shared" si="23"/>
        <v>15.416000234308749</v>
      </c>
      <c r="BG153">
        <f t="shared" si="24"/>
        <v>16.644830569190731</v>
      </c>
      <c r="BH153">
        <f t="shared" si="25"/>
        <v>17.865969954767426</v>
      </c>
      <c r="BI153">
        <f t="shared" si="26"/>
        <v>19.068985923841542</v>
      </c>
      <c r="BJ153">
        <f t="shared" si="27"/>
        <v>20.259292558454813</v>
      </c>
      <c r="BK153">
        <f t="shared" si="28"/>
        <v>21.443534353996373</v>
      </c>
      <c r="BL153">
        <f t="shared" si="29"/>
        <v>22.622482297586014</v>
      </c>
      <c r="BM153">
        <f t="shared" si="30"/>
        <v>23.7899310598795</v>
      </c>
    </row>
    <row r="154" spans="1:65" x14ac:dyDescent="0.25">
      <c r="A154">
        <v>48</v>
      </c>
      <c r="B154" t="s">
        <v>353</v>
      </c>
      <c r="C154" t="s">
        <v>368</v>
      </c>
      <c r="E154" t="s">
        <v>159</v>
      </c>
      <c r="F154" t="s">
        <v>76</v>
      </c>
      <c r="G154" t="s">
        <v>483</v>
      </c>
      <c r="H154" t="s">
        <v>358</v>
      </c>
      <c r="I154" t="s">
        <v>349</v>
      </c>
      <c r="J154" t="s">
        <v>359</v>
      </c>
      <c r="K154" t="s">
        <v>360</v>
      </c>
      <c r="L154" t="s">
        <v>361</v>
      </c>
      <c r="M154" t="s">
        <v>369</v>
      </c>
      <c r="N154" t="s">
        <v>371</v>
      </c>
      <c r="O154" t="s">
        <v>363</v>
      </c>
      <c r="P154">
        <v>0</v>
      </c>
      <c r="Q154" t="s">
        <v>370</v>
      </c>
      <c r="R154">
        <v>0.89543737897952924</v>
      </c>
      <c r="S154">
        <v>1.0102570549344458</v>
      </c>
      <c r="T154">
        <v>1.198865428667842</v>
      </c>
      <c r="U154">
        <v>1.4459870624196858</v>
      </c>
      <c r="V154">
        <v>1.7323975609510831</v>
      </c>
      <c r="W154">
        <v>1.9950945171667185</v>
      </c>
      <c r="X154">
        <v>2.2062411101178792</v>
      </c>
      <c r="Y154">
        <v>2.4182537823046113</v>
      </c>
      <c r="Z154">
        <v>2.6296371516874535</v>
      </c>
      <c r="AA154">
        <v>2.8390608574460474</v>
      </c>
      <c r="AB154">
        <v>3.0473483379801753</v>
      </c>
      <c r="AC154">
        <v>3.2555274847716849</v>
      </c>
      <c r="AD154">
        <v>3.4638307538699267</v>
      </c>
      <c r="AE154">
        <v>3.6711232545167305</v>
      </c>
      <c r="AF154">
        <v>3.8828360723563864</v>
      </c>
      <c r="AG154">
        <v>4.1011813442160694</v>
      </c>
      <c r="AH154">
        <v>4.3271817800883223</v>
      </c>
      <c r="AI154">
        <v>4.5577275900419307</v>
      </c>
      <c r="AJ154">
        <v>4.7865566720048438</v>
      </c>
      <c r="AK154">
        <v>5.0120677080642366</v>
      </c>
      <c r="AL154">
        <v>5.2335487057738641</v>
      </c>
      <c r="AM154">
        <v>5.4498807064100552</v>
      </c>
      <c r="AN154">
        <v>5.6647297146911235</v>
      </c>
      <c r="AO154">
        <v>5.8775376214438415</v>
      </c>
      <c r="AP154">
        <v>6.0864219503656738</v>
      </c>
      <c r="AQ154">
        <v>6.2953875385318483</v>
      </c>
      <c r="AR154">
        <v>6.5035244011810907</v>
      </c>
      <c r="AS154">
        <v>6.7096854393395367</v>
      </c>
      <c r="AT154">
        <v>6.9163020824324022</v>
      </c>
      <c r="AU154">
        <v>7.1232626009510627</v>
      </c>
      <c r="AV154">
        <v>7.3304548668711131</v>
      </c>
      <c r="AW154">
        <v>7.5378702349145206</v>
      </c>
      <c r="AX154">
        <v>7.7456042195496879</v>
      </c>
      <c r="AY154">
        <v>7.9537526019302103</v>
      </c>
      <c r="AZ154">
        <v>8.1623072172967728</v>
      </c>
      <c r="BA154">
        <v>8.371259837756595</v>
      </c>
      <c r="BB154">
        <v>8.5806021732613011</v>
      </c>
      <c r="BD154">
        <f t="shared" si="21"/>
        <v>1732.3975609510831</v>
      </c>
      <c r="BE154">
        <f t="shared" si="22"/>
        <v>1995.0945171667186</v>
      </c>
      <c r="BF154">
        <f t="shared" si="23"/>
        <v>2206.2411101178791</v>
      </c>
      <c r="BG154">
        <f t="shared" si="24"/>
        <v>2418.2537823046114</v>
      </c>
      <c r="BH154">
        <f t="shared" si="25"/>
        <v>2629.6371516874533</v>
      </c>
      <c r="BI154">
        <f t="shared" si="26"/>
        <v>2839.0608574460475</v>
      </c>
      <c r="BJ154">
        <f t="shared" si="27"/>
        <v>3047.3483379801755</v>
      </c>
      <c r="BK154">
        <f t="shared" si="28"/>
        <v>3255.5274847716851</v>
      </c>
      <c r="BL154">
        <f t="shared" si="29"/>
        <v>3463.8307538699269</v>
      </c>
      <c r="BM154">
        <f t="shared" si="30"/>
        <v>3671.1232545167304</v>
      </c>
    </row>
    <row r="155" spans="1:65" x14ac:dyDescent="0.25">
      <c r="A155">
        <v>48</v>
      </c>
      <c r="B155" t="s">
        <v>353</v>
      </c>
      <c r="C155" t="s">
        <v>368</v>
      </c>
      <c r="E155" t="s">
        <v>160</v>
      </c>
      <c r="F155" t="s">
        <v>66</v>
      </c>
      <c r="G155" t="s">
        <v>483</v>
      </c>
      <c r="H155" t="s">
        <v>358</v>
      </c>
      <c r="I155" t="s">
        <v>349</v>
      </c>
      <c r="J155" t="s">
        <v>359</v>
      </c>
      <c r="K155" t="s">
        <v>360</v>
      </c>
      <c r="L155" t="s">
        <v>361</v>
      </c>
      <c r="M155" t="s">
        <v>369</v>
      </c>
      <c r="N155" t="s">
        <v>369</v>
      </c>
      <c r="O155" t="s">
        <v>363</v>
      </c>
      <c r="P155">
        <v>0</v>
      </c>
      <c r="Q155" t="s">
        <v>370</v>
      </c>
      <c r="R155">
        <v>0.45272770765949566</v>
      </c>
      <c r="S155">
        <v>0.51284068590082366</v>
      </c>
      <c r="T155">
        <v>0.58700662693613115</v>
      </c>
      <c r="U155">
        <v>0.68502959842972488</v>
      </c>
      <c r="V155">
        <v>0.80512290426412503</v>
      </c>
      <c r="W155">
        <v>0.9162540319785899</v>
      </c>
      <c r="X155">
        <v>1.0113344391834209</v>
      </c>
      <c r="Y155">
        <v>1.105444641978456</v>
      </c>
      <c r="Z155">
        <v>1.1987810849893397</v>
      </c>
      <c r="AA155">
        <v>1.2903036330534912</v>
      </c>
      <c r="AB155">
        <v>1.380586812205548</v>
      </c>
      <c r="AC155">
        <v>1.4701019805402407</v>
      </c>
      <c r="AD155">
        <v>1.558895178959627</v>
      </c>
      <c r="AE155">
        <v>1.6465232228304891</v>
      </c>
      <c r="AF155">
        <v>1.735270487823648</v>
      </c>
      <c r="AG155">
        <v>1.826029797493482</v>
      </c>
      <c r="AH155">
        <v>1.9191899330606468</v>
      </c>
      <c r="AI155">
        <v>2.0134360471939967</v>
      </c>
      <c r="AJ155">
        <v>2.1062053061896013</v>
      </c>
      <c r="AK155">
        <v>2.1968650321657694</v>
      </c>
      <c r="AL155">
        <v>2.2851662314117069</v>
      </c>
      <c r="AM155">
        <v>2.3706945908066004</v>
      </c>
      <c r="AN155">
        <v>2.4549242068207437</v>
      </c>
      <c r="AO155">
        <v>2.5376633902669212</v>
      </c>
      <c r="AP155">
        <v>2.6181980790838346</v>
      </c>
      <c r="AQ155">
        <v>2.698088285348351</v>
      </c>
      <c r="AR155">
        <v>2.7770041036629105</v>
      </c>
      <c r="AS155">
        <v>2.8545155001912716</v>
      </c>
      <c r="AT155">
        <v>2.9315507744440836</v>
      </c>
      <c r="AU155">
        <v>3.0080713539647652</v>
      </c>
      <c r="AV155">
        <v>3.0840392195384014</v>
      </c>
      <c r="AW155">
        <v>3.1594551493322012</v>
      </c>
      <c r="AX155">
        <v>3.2343573725694164</v>
      </c>
      <c r="AY155">
        <v>3.3087836404195801</v>
      </c>
      <c r="AZ155">
        <v>3.3827338120413235</v>
      </c>
      <c r="BA155">
        <v>3.4562077837642584</v>
      </c>
      <c r="BB155">
        <v>3.5292054890225044</v>
      </c>
      <c r="BD155">
        <f t="shared" si="21"/>
        <v>805.12290426412505</v>
      </c>
      <c r="BE155">
        <f t="shared" si="22"/>
        <v>916.25403197858986</v>
      </c>
      <c r="BF155">
        <f t="shared" si="23"/>
        <v>1011.334439183421</v>
      </c>
      <c r="BG155">
        <f t="shared" si="24"/>
        <v>1105.444641978456</v>
      </c>
      <c r="BH155">
        <f t="shared" si="25"/>
        <v>1198.7810849893397</v>
      </c>
      <c r="BI155">
        <f t="shared" si="26"/>
        <v>1290.3036330534912</v>
      </c>
      <c r="BJ155">
        <f t="shared" si="27"/>
        <v>1380.5868122055481</v>
      </c>
      <c r="BK155">
        <f t="shared" si="28"/>
        <v>1470.1019805402407</v>
      </c>
      <c r="BL155">
        <f t="shared" si="29"/>
        <v>1558.8951789596269</v>
      </c>
      <c r="BM155">
        <f t="shared" si="30"/>
        <v>1646.5232228304892</v>
      </c>
    </row>
    <row r="156" spans="1:65" x14ac:dyDescent="0.25">
      <c r="A156">
        <v>48</v>
      </c>
      <c r="B156" t="s">
        <v>353</v>
      </c>
      <c r="C156" t="s">
        <v>368</v>
      </c>
      <c r="E156" t="s">
        <v>167</v>
      </c>
      <c r="F156" t="s">
        <v>338</v>
      </c>
      <c r="G156" t="s">
        <v>483</v>
      </c>
      <c r="H156" t="s">
        <v>358</v>
      </c>
      <c r="I156" t="s">
        <v>349</v>
      </c>
      <c r="J156" t="s">
        <v>359</v>
      </c>
      <c r="K156" t="s">
        <v>360</v>
      </c>
      <c r="L156" t="s">
        <v>361</v>
      </c>
      <c r="M156" t="s">
        <v>369</v>
      </c>
      <c r="N156" t="s">
        <v>369</v>
      </c>
      <c r="O156" t="s">
        <v>363</v>
      </c>
      <c r="P156">
        <v>0</v>
      </c>
      <c r="Q156" t="s">
        <v>370</v>
      </c>
      <c r="R156">
        <v>0.31001573630991008</v>
      </c>
      <c r="S156">
        <v>0.35456548264642002</v>
      </c>
      <c r="T156">
        <v>0.41890576913406941</v>
      </c>
      <c r="U156">
        <v>0.49457665927413053</v>
      </c>
      <c r="V156">
        <v>0.58000749175925503</v>
      </c>
      <c r="W156">
        <v>0.66243366057195929</v>
      </c>
      <c r="X156">
        <v>0.73153820784638146</v>
      </c>
      <c r="Y156">
        <v>0.80086584836731622</v>
      </c>
      <c r="Z156">
        <v>0.87012812874618295</v>
      </c>
      <c r="AA156">
        <v>0.938605721986987</v>
      </c>
      <c r="AB156">
        <v>1.0067044299312062</v>
      </c>
      <c r="AC156">
        <v>1.0747593541347931</v>
      </c>
      <c r="AD156">
        <v>1.1428227806888169</v>
      </c>
      <c r="AE156">
        <v>1.2105503676730847</v>
      </c>
      <c r="AF156">
        <v>1.2797160313064515</v>
      </c>
      <c r="AG156">
        <v>1.3510486287242034</v>
      </c>
      <c r="AH156">
        <v>1.4248904280698875</v>
      </c>
      <c r="AI156">
        <v>1.5002310980111242</v>
      </c>
      <c r="AJ156">
        <v>1.5750314149602087</v>
      </c>
      <c r="AK156">
        <v>1.6487740726051736</v>
      </c>
      <c r="AL156">
        <v>1.7212313913114217</v>
      </c>
      <c r="AM156">
        <v>1.7920424277535025</v>
      </c>
      <c r="AN156">
        <v>1.8624122347294207</v>
      </c>
      <c r="AO156">
        <v>1.9321626835438992</v>
      </c>
      <c r="AP156">
        <v>2.0006818242972755</v>
      </c>
      <c r="AQ156">
        <v>2.0692884745160263</v>
      </c>
      <c r="AR156">
        <v>2.1376885614793371</v>
      </c>
      <c r="AS156">
        <v>2.205510999929662</v>
      </c>
      <c r="AT156">
        <v>2.2735605470191884</v>
      </c>
      <c r="AU156">
        <v>2.3418064838303509</v>
      </c>
      <c r="AV156">
        <v>2.41021788698027</v>
      </c>
      <c r="AW156">
        <v>2.478797896196983</v>
      </c>
      <c r="AX156">
        <v>2.5475841671141151</v>
      </c>
      <c r="AY156">
        <v>2.6166145527971949</v>
      </c>
      <c r="AZ156">
        <v>2.6858925785179522</v>
      </c>
      <c r="BA156">
        <v>2.7554217641948897</v>
      </c>
      <c r="BB156">
        <v>2.8252056238453789</v>
      </c>
      <c r="BD156">
        <f t="shared" si="21"/>
        <v>580.007491759255</v>
      </c>
      <c r="BE156">
        <f t="shared" si="22"/>
        <v>662.43366057195931</v>
      </c>
      <c r="BF156">
        <f t="shared" si="23"/>
        <v>731.53820784638151</v>
      </c>
      <c r="BG156">
        <f t="shared" si="24"/>
        <v>800.86584836731618</v>
      </c>
      <c r="BH156">
        <f t="shared" si="25"/>
        <v>870.12812874618294</v>
      </c>
      <c r="BI156">
        <f t="shared" si="26"/>
        <v>938.60572198698696</v>
      </c>
      <c r="BJ156">
        <f t="shared" si="27"/>
        <v>1006.7044299312063</v>
      </c>
      <c r="BK156">
        <f t="shared" si="28"/>
        <v>1074.7593541347931</v>
      </c>
      <c r="BL156">
        <f t="shared" si="29"/>
        <v>1142.8227806888169</v>
      </c>
      <c r="BM156">
        <f t="shared" si="30"/>
        <v>1210.5503676730846</v>
      </c>
    </row>
    <row r="157" spans="1:65" x14ac:dyDescent="0.25">
      <c r="A157">
        <v>48</v>
      </c>
      <c r="B157" t="s">
        <v>353</v>
      </c>
      <c r="C157" t="s">
        <v>368</v>
      </c>
      <c r="E157" t="s">
        <v>202</v>
      </c>
      <c r="F157" t="s">
        <v>205</v>
      </c>
      <c r="G157" t="s">
        <v>483</v>
      </c>
      <c r="H157" t="s">
        <v>358</v>
      </c>
      <c r="I157" t="s">
        <v>349</v>
      </c>
      <c r="J157" t="s">
        <v>359</v>
      </c>
      <c r="K157" t="s">
        <v>360</v>
      </c>
      <c r="L157" t="s">
        <v>361</v>
      </c>
      <c r="M157" t="s">
        <v>369</v>
      </c>
      <c r="N157" t="s">
        <v>369</v>
      </c>
      <c r="O157" t="s">
        <v>363</v>
      </c>
      <c r="P157">
        <v>0</v>
      </c>
      <c r="Q157" t="s">
        <v>370</v>
      </c>
      <c r="R157">
        <v>0.62924832457866198</v>
      </c>
      <c r="S157">
        <v>0.70515058995004598</v>
      </c>
      <c r="T157">
        <v>0.83116503165132349</v>
      </c>
      <c r="U157">
        <v>0.99073478660748471</v>
      </c>
      <c r="V157">
        <v>1.1692296671155065</v>
      </c>
      <c r="W157">
        <v>1.3379038373640235</v>
      </c>
      <c r="X157">
        <v>1.473481591218357</v>
      </c>
      <c r="Y157">
        <v>1.6096272252503434</v>
      </c>
      <c r="Z157">
        <v>1.7453820675584162</v>
      </c>
      <c r="AA157">
        <v>1.8798876871137995</v>
      </c>
      <c r="AB157">
        <v>2.0136749741824129</v>
      </c>
      <c r="AC157">
        <v>2.147403909861672</v>
      </c>
      <c r="AD157">
        <v>2.2812234058178222</v>
      </c>
      <c r="AE157">
        <v>2.4144049994927181</v>
      </c>
      <c r="AF157">
        <v>2.5504381321683542</v>
      </c>
      <c r="AG157">
        <v>2.6907449090640165</v>
      </c>
      <c r="AH157">
        <v>2.8359834102011447</v>
      </c>
      <c r="AI157">
        <v>2.9841558328428319</v>
      </c>
      <c r="AJ157">
        <v>3.1312378058915566</v>
      </c>
      <c r="AK157">
        <v>3.2762000239192095</v>
      </c>
      <c r="AL157">
        <v>3.4185844003693093</v>
      </c>
      <c r="AM157">
        <v>3.5576712671946948</v>
      </c>
      <c r="AN157">
        <v>3.6958174064847849</v>
      </c>
      <c r="AO157">
        <v>3.8326636982785152</v>
      </c>
      <c r="AP157">
        <v>3.9669995143432026</v>
      </c>
      <c r="AQ157">
        <v>4.1014003421288612</v>
      </c>
      <c r="AR157">
        <v>4.2352807907105676</v>
      </c>
      <c r="AS157">
        <v>4.367903142921044</v>
      </c>
      <c r="AT157">
        <v>4.5008314792025379</v>
      </c>
      <c r="AU157">
        <v>4.633994088891443</v>
      </c>
      <c r="AV157">
        <v>4.7673189921501278</v>
      </c>
      <c r="AW157">
        <v>4.9008007823077122</v>
      </c>
      <c r="AX157">
        <v>5.0345010946704631</v>
      </c>
      <c r="AY157">
        <v>5.168481749916281</v>
      </c>
      <c r="AZ157">
        <v>5.302737678342786</v>
      </c>
      <c r="BA157">
        <v>5.4372637700646509</v>
      </c>
      <c r="BB157">
        <v>5.572054875618468</v>
      </c>
      <c r="BD157">
        <f t="shared" si="21"/>
        <v>1169.2296671155066</v>
      </c>
      <c r="BE157">
        <f t="shared" si="22"/>
        <v>1337.9038373640235</v>
      </c>
      <c r="BF157">
        <f t="shared" si="23"/>
        <v>1473.4815912183569</v>
      </c>
      <c r="BG157">
        <f t="shared" si="24"/>
        <v>1609.6272252503434</v>
      </c>
      <c r="BH157">
        <f t="shared" si="25"/>
        <v>1745.3820675584161</v>
      </c>
      <c r="BI157">
        <f t="shared" si="26"/>
        <v>1879.8876871137995</v>
      </c>
      <c r="BJ157">
        <f t="shared" si="27"/>
        <v>2013.6749741824128</v>
      </c>
      <c r="BK157">
        <f t="shared" si="28"/>
        <v>2147.4039098616718</v>
      </c>
      <c r="BL157">
        <f t="shared" si="29"/>
        <v>2281.2234058178224</v>
      </c>
      <c r="BM157">
        <f t="shared" si="30"/>
        <v>2414.4049994927182</v>
      </c>
    </row>
    <row r="158" spans="1:65" x14ac:dyDescent="0.25">
      <c r="A158">
        <v>48</v>
      </c>
      <c r="B158" t="s">
        <v>353</v>
      </c>
      <c r="C158" t="s">
        <v>368</v>
      </c>
      <c r="E158" t="s">
        <v>161</v>
      </c>
      <c r="F158" t="s">
        <v>70</v>
      </c>
      <c r="G158" t="s">
        <v>483</v>
      </c>
      <c r="H158" t="s">
        <v>358</v>
      </c>
      <c r="I158" t="s">
        <v>349</v>
      </c>
      <c r="J158" t="s">
        <v>359</v>
      </c>
      <c r="K158" t="s">
        <v>360</v>
      </c>
      <c r="L158" t="s">
        <v>361</v>
      </c>
      <c r="M158" t="s">
        <v>369</v>
      </c>
      <c r="N158" t="s">
        <v>369</v>
      </c>
      <c r="O158" t="s">
        <v>363</v>
      </c>
      <c r="P158">
        <v>0</v>
      </c>
      <c r="Q158" t="s">
        <v>370</v>
      </c>
      <c r="R158">
        <v>1.3654985245832145</v>
      </c>
      <c r="S158">
        <v>1.5685789682584625</v>
      </c>
      <c r="T158">
        <v>1.8186586039664141</v>
      </c>
      <c r="U158">
        <v>2.1206211015301886</v>
      </c>
      <c r="V158">
        <v>2.4682555394810035</v>
      </c>
      <c r="W158">
        <v>2.7902666018555022</v>
      </c>
      <c r="X158">
        <v>3.0521081883644947</v>
      </c>
      <c r="Y158">
        <v>3.3124161950122759</v>
      </c>
      <c r="Z158">
        <v>3.5707787968534452</v>
      </c>
      <c r="AA158">
        <v>3.8243628444653335</v>
      </c>
      <c r="AB158">
        <v>4.0747582198234582</v>
      </c>
      <c r="AC158">
        <v>4.3232504186754523</v>
      </c>
      <c r="AD158">
        <v>4.5700081927293068</v>
      </c>
      <c r="AE158">
        <v>4.8137633922489389</v>
      </c>
      <c r="AF158">
        <v>5.0608822872492727</v>
      </c>
      <c r="AG158">
        <v>5.3138662409721453</v>
      </c>
      <c r="AH158">
        <v>5.5738082771562496</v>
      </c>
      <c r="AI158">
        <v>5.8370532894205116</v>
      </c>
      <c r="AJ158">
        <v>6.0964443227622631</v>
      </c>
      <c r="AK158">
        <v>6.3502070776269752</v>
      </c>
      <c r="AL158">
        <v>6.5976323253135387</v>
      </c>
      <c r="AM158">
        <v>6.8375482052133192</v>
      </c>
      <c r="AN158">
        <v>7.0740811860355128</v>
      </c>
      <c r="AO158">
        <v>7.3066835793472986</v>
      </c>
      <c r="AP158">
        <v>7.5333418906393979</v>
      </c>
      <c r="AQ158">
        <v>7.7584412257512891</v>
      </c>
      <c r="AR158">
        <v>7.9810457490688549</v>
      </c>
      <c r="AS158">
        <v>8.1999410954242702</v>
      </c>
      <c r="AT158">
        <v>8.4177438675001941</v>
      </c>
      <c r="AU158">
        <v>8.6343443278094174</v>
      </c>
      <c r="AV158">
        <v>8.8496340172550241</v>
      </c>
      <c r="AW158">
        <v>9.0636140733106707</v>
      </c>
      <c r="AX158">
        <v>9.2763920544958953</v>
      </c>
      <c r="AY158">
        <v>9.4880743860478969</v>
      </c>
      <c r="AZ158">
        <v>9.6986600108381005</v>
      </c>
      <c r="BA158">
        <v>9.9081479432131268</v>
      </c>
      <c r="BB158">
        <v>10.116537268928825</v>
      </c>
      <c r="BD158">
        <f t="shared" si="21"/>
        <v>2468.2555394810033</v>
      </c>
      <c r="BE158">
        <f t="shared" si="22"/>
        <v>2790.2666018555024</v>
      </c>
      <c r="BF158">
        <f t="shared" si="23"/>
        <v>3052.1081883644947</v>
      </c>
      <c r="BG158">
        <f t="shared" si="24"/>
        <v>3312.4161950122757</v>
      </c>
      <c r="BH158">
        <f t="shared" si="25"/>
        <v>3570.7787968534453</v>
      </c>
      <c r="BI158">
        <f t="shared" si="26"/>
        <v>3824.3628444653336</v>
      </c>
      <c r="BJ158">
        <f t="shared" si="27"/>
        <v>4074.7582198234581</v>
      </c>
      <c r="BK158">
        <f t="shared" si="28"/>
        <v>4323.2504186754522</v>
      </c>
      <c r="BL158">
        <f t="shared" si="29"/>
        <v>4570.0081927293068</v>
      </c>
      <c r="BM158">
        <f t="shared" si="30"/>
        <v>4813.7633922489385</v>
      </c>
    </row>
    <row r="159" spans="1:65" x14ac:dyDescent="0.25">
      <c r="A159">
        <v>48</v>
      </c>
      <c r="B159" t="s">
        <v>353</v>
      </c>
      <c r="C159" t="s">
        <v>368</v>
      </c>
      <c r="E159" t="s">
        <v>162</v>
      </c>
      <c r="F159" t="s">
        <v>372</v>
      </c>
      <c r="G159" t="s">
        <v>483</v>
      </c>
      <c r="H159" t="s">
        <v>358</v>
      </c>
      <c r="I159" t="s">
        <v>349</v>
      </c>
      <c r="J159" t="s">
        <v>359</v>
      </c>
      <c r="K159" t="s">
        <v>360</v>
      </c>
      <c r="L159" t="s">
        <v>361</v>
      </c>
      <c r="M159" t="s">
        <v>369</v>
      </c>
      <c r="N159" t="s">
        <v>369</v>
      </c>
      <c r="O159" t="s">
        <v>363</v>
      </c>
      <c r="P159">
        <v>0</v>
      </c>
      <c r="Q159" t="s">
        <v>370</v>
      </c>
      <c r="R159">
        <v>0.65882717451763906</v>
      </c>
      <c r="S159">
        <v>0.75888714732060703</v>
      </c>
      <c r="T159">
        <v>0.90745552513363859</v>
      </c>
      <c r="U159">
        <v>1.0782626243263664</v>
      </c>
      <c r="V159">
        <v>1.2607287079810914</v>
      </c>
      <c r="W159">
        <v>1.4293592832633182</v>
      </c>
      <c r="X159">
        <v>1.5776107614948367</v>
      </c>
      <c r="Y159">
        <v>1.7258960737149582</v>
      </c>
      <c r="Z159">
        <v>1.8735902440884149</v>
      </c>
      <c r="AA159">
        <v>2.0195697494065699</v>
      </c>
      <c r="AB159">
        <v>2.1645421319332421</v>
      </c>
      <c r="AC159">
        <v>2.3092670532878161</v>
      </c>
      <c r="AD159">
        <v>2.4538214621460561</v>
      </c>
      <c r="AE159">
        <v>2.5974642749948704</v>
      </c>
      <c r="AF159">
        <v>2.7439526250988129</v>
      </c>
      <c r="AG159">
        <v>2.8947975156334462</v>
      </c>
      <c r="AH159">
        <v>3.0506986610353275</v>
      </c>
      <c r="AI159">
        <v>3.2094976734018545</v>
      </c>
      <c r="AJ159">
        <v>3.3668786833959916</v>
      </c>
      <c r="AK159">
        <v>3.5217442323661285</v>
      </c>
      <c r="AL159">
        <v>3.6736149656761721</v>
      </c>
      <c r="AM159">
        <v>3.8217319955097921</v>
      </c>
      <c r="AN159">
        <v>3.9686113655031283</v>
      </c>
      <c r="AO159">
        <v>4.1138784809542335</v>
      </c>
      <c r="AP159">
        <v>4.2562524770723495</v>
      </c>
      <c r="AQ159">
        <v>4.3984665714379396</v>
      </c>
      <c r="AR159">
        <v>4.539905748325344</v>
      </c>
      <c r="AS159">
        <v>4.6797906152148396</v>
      </c>
      <c r="AT159">
        <v>4.8197740658410311</v>
      </c>
      <c r="AU159">
        <v>4.9597799598904775</v>
      </c>
      <c r="AV159">
        <v>5.099732123156496</v>
      </c>
      <c r="AW159">
        <v>5.2396245713061695</v>
      </c>
      <c r="AX159">
        <v>5.3795214398729811</v>
      </c>
      <c r="AY159">
        <v>5.5194868596449806</v>
      </c>
      <c r="AZ159">
        <v>5.6595148280994874</v>
      </c>
      <c r="BA159">
        <v>5.7995993264519576</v>
      </c>
      <c r="BB159">
        <v>5.9397343205111612</v>
      </c>
      <c r="BD159">
        <f t="shared" si="21"/>
        <v>1260.7287079810915</v>
      </c>
      <c r="BE159">
        <f t="shared" si="22"/>
        <v>1429.3592832633183</v>
      </c>
      <c r="BF159">
        <f t="shared" si="23"/>
        <v>1577.6107614948367</v>
      </c>
      <c r="BG159">
        <f t="shared" si="24"/>
        <v>1725.8960737149582</v>
      </c>
      <c r="BH159">
        <f t="shared" si="25"/>
        <v>1873.5902440884149</v>
      </c>
      <c r="BI159">
        <f t="shared" si="26"/>
        <v>2019.5697494065698</v>
      </c>
      <c r="BJ159">
        <f t="shared" si="27"/>
        <v>2164.5421319332422</v>
      </c>
      <c r="BK159">
        <f t="shared" si="28"/>
        <v>2309.267053287816</v>
      </c>
      <c r="BL159">
        <f t="shared" si="29"/>
        <v>2453.8214621460561</v>
      </c>
      <c r="BM159">
        <f t="shared" si="30"/>
        <v>2597.4642749948703</v>
      </c>
    </row>
    <row r="160" spans="1:65" x14ac:dyDescent="0.25">
      <c r="A160">
        <v>48</v>
      </c>
      <c r="B160" t="s">
        <v>353</v>
      </c>
      <c r="C160" t="s">
        <v>368</v>
      </c>
      <c r="E160" t="s">
        <v>373</v>
      </c>
      <c r="F160" t="s">
        <v>55</v>
      </c>
      <c r="G160" t="s">
        <v>483</v>
      </c>
      <c r="H160" t="s">
        <v>358</v>
      </c>
      <c r="I160" t="s">
        <v>349</v>
      </c>
      <c r="J160" t="s">
        <v>359</v>
      </c>
      <c r="K160" t="s">
        <v>360</v>
      </c>
      <c r="L160" t="s">
        <v>361</v>
      </c>
      <c r="M160" t="s">
        <v>369</v>
      </c>
      <c r="N160" t="s">
        <v>369</v>
      </c>
      <c r="O160" t="s">
        <v>363</v>
      </c>
      <c r="P160">
        <v>0</v>
      </c>
      <c r="Q160" t="s">
        <v>374</v>
      </c>
      <c r="R160">
        <v>1.3722097261604598E-2</v>
      </c>
      <c r="S160">
        <v>1.5616853486799732E-2</v>
      </c>
      <c r="T160">
        <v>1.7888295988420511E-2</v>
      </c>
      <c r="U160">
        <v>2.0565468768806074E-2</v>
      </c>
      <c r="V160">
        <v>3.0023566036362949E-3</v>
      </c>
      <c r="W160">
        <v>5.8458607659473069E-3</v>
      </c>
      <c r="X160">
        <v>8.1553448100527663E-3</v>
      </c>
      <c r="Y160">
        <v>1.0457575444850372E-2</v>
      </c>
      <c r="Z160">
        <v>1.2745401203098358E-2</v>
      </c>
      <c r="AA160">
        <v>1.4999276572682473E-2</v>
      </c>
      <c r="AB160">
        <v>1.7229345210565943E-2</v>
      </c>
      <c r="AC160">
        <v>1.9448055473741097E-2</v>
      </c>
      <c r="AD160">
        <v>2.1656851890066848E-2</v>
      </c>
      <c r="AE160">
        <v>2.3844108666236302E-2</v>
      </c>
      <c r="AF160">
        <v>2.6067156757170164E-2</v>
      </c>
      <c r="AG160">
        <v>2.8348628370338632E-2</v>
      </c>
      <c r="AH160">
        <v>3.0698686189424857E-2</v>
      </c>
      <c r="AI160">
        <v>3.3084518533775892E-2</v>
      </c>
      <c r="AJ160">
        <v>3.5441260112511072E-2</v>
      </c>
      <c r="AK160">
        <v>3.7752659638714423E-2</v>
      </c>
      <c r="AL160">
        <v>4.0011956097298407E-2</v>
      </c>
      <c r="AM160">
        <v>4.2208194018045264E-2</v>
      </c>
      <c r="AN160">
        <v>4.4378948454844441E-2</v>
      </c>
      <c r="AO160">
        <v>4.6518971781258744E-2</v>
      </c>
      <c r="AP160">
        <v>4.8609590095950145E-2</v>
      </c>
      <c r="AQ160">
        <v>5.0691114929521053E-2</v>
      </c>
      <c r="AR160">
        <v>5.2754741140298711E-2</v>
      </c>
      <c r="AS160">
        <v>5.4789163062348004E-2</v>
      </c>
      <c r="AT160">
        <v>5.6818577786610799E-2</v>
      </c>
      <c r="AU160">
        <v>5.884192934268806E-2</v>
      </c>
      <c r="AV160">
        <v>6.0858168377314018E-2</v>
      </c>
      <c r="AW160">
        <v>6.2867265337920725E-2</v>
      </c>
      <c r="AX160">
        <v>6.4870193643176033E-2</v>
      </c>
      <c r="AY160">
        <v>6.6867921074171874E-2</v>
      </c>
      <c r="AZ160">
        <v>6.8860407356403822E-2</v>
      </c>
      <c r="BA160">
        <v>7.0847612724161374E-2</v>
      </c>
      <c r="BB160">
        <v>7.2829497927023243E-2</v>
      </c>
      <c r="BD160">
        <f t="shared" si="21"/>
        <v>3.002356603636295</v>
      </c>
      <c r="BE160">
        <f t="shared" si="22"/>
        <v>5.8458607659473065</v>
      </c>
      <c r="BF160">
        <f t="shared" si="23"/>
        <v>8.1553448100527657</v>
      </c>
      <c r="BG160">
        <f t="shared" si="24"/>
        <v>10.457575444850372</v>
      </c>
      <c r="BH160">
        <f t="shared" si="25"/>
        <v>12.745401203098357</v>
      </c>
      <c r="BI160">
        <f t="shared" si="26"/>
        <v>14.999276572682474</v>
      </c>
      <c r="BJ160">
        <f t="shared" si="27"/>
        <v>17.229345210565942</v>
      </c>
      <c r="BK160">
        <f t="shared" si="28"/>
        <v>19.448055473741096</v>
      </c>
      <c r="BL160">
        <f t="shared" si="29"/>
        <v>21.656851890066847</v>
      </c>
      <c r="BM160">
        <f t="shared" si="30"/>
        <v>23.844108666236302</v>
      </c>
    </row>
    <row r="161" spans="1:65" x14ac:dyDescent="0.25">
      <c r="A161">
        <v>48</v>
      </c>
      <c r="B161" t="s">
        <v>353</v>
      </c>
      <c r="C161" t="s">
        <v>368</v>
      </c>
      <c r="E161" t="s">
        <v>164</v>
      </c>
      <c r="F161" t="s">
        <v>333</v>
      </c>
      <c r="G161" t="s">
        <v>483</v>
      </c>
      <c r="H161" t="s">
        <v>358</v>
      </c>
      <c r="I161" t="s">
        <v>349</v>
      </c>
      <c r="J161" t="s">
        <v>359</v>
      </c>
      <c r="K161" t="s">
        <v>360</v>
      </c>
      <c r="L161" t="s">
        <v>361</v>
      </c>
      <c r="M161" t="s">
        <v>369</v>
      </c>
      <c r="N161" t="s">
        <v>371</v>
      </c>
      <c r="O161" t="s">
        <v>363</v>
      </c>
      <c r="P161">
        <v>0</v>
      </c>
      <c r="Q161" t="s">
        <v>370</v>
      </c>
      <c r="R161">
        <v>0.60518335542701807</v>
      </c>
      <c r="S161">
        <v>0.69966895737898305</v>
      </c>
      <c r="T161">
        <v>0.80933678946746135</v>
      </c>
      <c r="U161">
        <v>0.93342472089866968</v>
      </c>
      <c r="V161">
        <v>0.14542568481842455</v>
      </c>
      <c r="W161">
        <v>0.28724309610065824</v>
      </c>
      <c r="X161">
        <v>0.40228699775790133</v>
      </c>
      <c r="Y161">
        <v>0.51663645237091682</v>
      </c>
      <c r="Z161">
        <v>0.63011991182700711</v>
      </c>
      <c r="AA161">
        <v>0.74148041609657755</v>
      </c>
      <c r="AB161">
        <v>0.85142139401822026</v>
      </c>
      <c r="AC161">
        <v>0.96050670365349844</v>
      </c>
      <c r="AD161">
        <v>1.068811029087597</v>
      </c>
      <c r="AE161">
        <v>1.1757777170148449</v>
      </c>
      <c r="AF161">
        <v>1.2842003141085532</v>
      </c>
      <c r="AG161">
        <v>1.3951756623359119</v>
      </c>
      <c r="AH161">
        <v>1.5091821115063864</v>
      </c>
      <c r="AI161">
        <v>1.6246158110984399</v>
      </c>
      <c r="AJ161">
        <v>1.738338393227588</v>
      </c>
      <c r="AK161">
        <v>1.8495724619670169</v>
      </c>
      <c r="AL161">
        <v>1.9580082284048266</v>
      </c>
      <c r="AM161">
        <v>2.0631330475497025</v>
      </c>
      <c r="AN161">
        <v>2.1667557716012196</v>
      </c>
      <c r="AO161">
        <v>2.2686372751035897</v>
      </c>
      <c r="AP161">
        <v>2.3678961852555034</v>
      </c>
      <c r="AQ161">
        <v>2.4664533440086629</v>
      </c>
      <c r="AR161">
        <v>2.5638995672297331</v>
      </c>
      <c r="AS161">
        <v>2.6597034503317669</v>
      </c>
      <c r="AT161">
        <v>2.7550106565404198</v>
      </c>
      <c r="AU161">
        <v>2.8497733050774667</v>
      </c>
      <c r="AV161">
        <v>2.9439440943867452</v>
      </c>
      <c r="AW161">
        <v>3.0375236864454922</v>
      </c>
      <c r="AX161">
        <v>3.130559271515359</v>
      </c>
      <c r="AY161">
        <v>3.2230975271598843</v>
      </c>
      <c r="AZ161">
        <v>3.3151381226906715</v>
      </c>
      <c r="BA161">
        <v>3.4066807601151399</v>
      </c>
      <c r="BB161">
        <v>3.497725174085081</v>
      </c>
      <c r="BD161">
        <f t="shared" si="21"/>
        <v>145.42568481842454</v>
      </c>
      <c r="BE161">
        <f t="shared" si="22"/>
        <v>287.24309610065825</v>
      </c>
      <c r="BF161">
        <f t="shared" si="23"/>
        <v>402.2869977579013</v>
      </c>
      <c r="BG161">
        <f t="shared" si="24"/>
        <v>516.6364523709168</v>
      </c>
      <c r="BH161">
        <f t="shared" si="25"/>
        <v>630.11991182700706</v>
      </c>
      <c r="BI161">
        <f t="shared" si="26"/>
        <v>741.48041609657753</v>
      </c>
      <c r="BJ161">
        <f t="shared" si="27"/>
        <v>851.42139401822021</v>
      </c>
      <c r="BK161">
        <f t="shared" si="28"/>
        <v>960.50670365349845</v>
      </c>
      <c r="BL161">
        <f t="shared" si="29"/>
        <v>1068.811029087597</v>
      </c>
      <c r="BM161">
        <f t="shared" si="30"/>
        <v>1175.7777170148449</v>
      </c>
    </row>
    <row r="162" spans="1:65" x14ac:dyDescent="0.25">
      <c r="A162">
        <v>48</v>
      </c>
      <c r="B162" t="s">
        <v>353</v>
      </c>
      <c r="C162" t="s">
        <v>354</v>
      </c>
      <c r="E162" t="s">
        <v>163</v>
      </c>
      <c r="F162" t="s">
        <v>84</v>
      </c>
      <c r="G162" t="s">
        <v>483</v>
      </c>
      <c r="H162" t="s">
        <v>358</v>
      </c>
      <c r="I162" t="s">
        <v>349</v>
      </c>
      <c r="J162" t="s">
        <v>359</v>
      </c>
      <c r="K162" t="s">
        <v>360</v>
      </c>
      <c r="L162" t="s">
        <v>361</v>
      </c>
      <c r="M162" t="s">
        <v>369</v>
      </c>
      <c r="N162" t="s">
        <v>369</v>
      </c>
      <c r="O162" t="s">
        <v>363</v>
      </c>
      <c r="P162">
        <v>0</v>
      </c>
      <c r="Q162" t="s">
        <v>370</v>
      </c>
      <c r="R162">
        <v>6.3728530886192042E-2</v>
      </c>
      <c r="S162">
        <v>7.0961477882149737E-2</v>
      </c>
      <c r="T162">
        <v>7.9860484404356433E-2</v>
      </c>
      <c r="U162">
        <v>9.7554862917622318E-2</v>
      </c>
      <c r="V162">
        <v>2.3046857089883369E-2</v>
      </c>
      <c r="W162">
        <v>3.7774463909742109E-2</v>
      </c>
      <c r="X162">
        <v>4.6330784703473835E-2</v>
      </c>
      <c r="Y162">
        <v>5.4854660128614605E-2</v>
      </c>
      <c r="Z162">
        <v>6.3304130343735429E-2</v>
      </c>
      <c r="AA162">
        <v>7.1615061286123452E-2</v>
      </c>
      <c r="AB162">
        <v>7.9823480660539251E-2</v>
      </c>
      <c r="AC162">
        <v>8.797170402959302E-2</v>
      </c>
      <c r="AD162">
        <v>9.6068347950953245E-2</v>
      </c>
      <c r="AE162">
        <v>0.10406913787629572</v>
      </c>
      <c r="AF162">
        <v>0.11218374042844663</v>
      </c>
      <c r="AG162">
        <v>0.12049489770221901</v>
      </c>
      <c r="AH162">
        <v>0.129038587158957</v>
      </c>
      <c r="AI162">
        <v>0.13769488144139957</v>
      </c>
      <c r="AJ162">
        <v>0.14622840367836909</v>
      </c>
      <c r="AK162">
        <v>0.15458078828653538</v>
      </c>
      <c r="AL162">
        <v>0.16272863704746754</v>
      </c>
      <c r="AM162">
        <v>0.17063317784800208</v>
      </c>
      <c r="AN162">
        <v>0.17843009347050431</v>
      </c>
      <c r="AO162">
        <v>0.18610117755980321</v>
      </c>
      <c r="AP162">
        <v>0.19357992232223975</v>
      </c>
      <c r="AQ162">
        <v>0.20101092223712835</v>
      </c>
      <c r="AR162">
        <v>0.2083631746290226</v>
      </c>
      <c r="AS162">
        <v>0.21559653315716992</v>
      </c>
      <c r="AT162">
        <v>0.22279737211716072</v>
      </c>
      <c r="AU162">
        <v>0.22996203257024783</v>
      </c>
      <c r="AV162">
        <v>0.23708689275643058</v>
      </c>
      <c r="AW162">
        <v>0.24417195194176072</v>
      </c>
      <c r="AX162">
        <v>0.25122073434185638</v>
      </c>
      <c r="AY162">
        <v>0.25823672879181309</v>
      </c>
      <c r="AZ162">
        <v>0.26521986478537113</v>
      </c>
      <c r="BA162">
        <v>0.27217007284111311</v>
      </c>
      <c r="BB162">
        <v>0.27908728454695891</v>
      </c>
      <c r="BD162">
        <f t="shared" si="21"/>
        <v>23.046857089883368</v>
      </c>
      <c r="BE162">
        <f t="shared" si="22"/>
        <v>37.77446390974211</v>
      </c>
      <c r="BF162">
        <f t="shared" si="23"/>
        <v>46.330784703473832</v>
      </c>
      <c r="BG162">
        <f t="shared" si="24"/>
        <v>54.854660128614604</v>
      </c>
      <c r="BH162">
        <f t="shared" si="25"/>
        <v>63.30413034373543</v>
      </c>
      <c r="BI162">
        <f t="shared" si="26"/>
        <v>71.615061286123449</v>
      </c>
      <c r="BJ162">
        <f t="shared" si="27"/>
        <v>79.823480660539246</v>
      </c>
      <c r="BK162">
        <f t="shared" si="28"/>
        <v>87.971704029593013</v>
      </c>
      <c r="BL162">
        <f t="shared" si="29"/>
        <v>96.068347950953239</v>
      </c>
      <c r="BM162">
        <f t="shared" si="30"/>
        <v>104.06913787629573</v>
      </c>
    </row>
    <row r="163" spans="1:65" x14ac:dyDescent="0.25">
      <c r="A163">
        <v>48</v>
      </c>
      <c r="B163" t="s">
        <v>353</v>
      </c>
      <c r="C163" t="s">
        <v>354</v>
      </c>
      <c r="E163" t="s">
        <v>375</v>
      </c>
      <c r="F163" t="s">
        <v>376</v>
      </c>
      <c r="G163" t="s">
        <v>483</v>
      </c>
      <c r="H163" t="s">
        <v>358</v>
      </c>
      <c r="I163" t="s">
        <v>349</v>
      </c>
      <c r="J163" t="s">
        <v>359</v>
      </c>
      <c r="K163" t="s">
        <v>360</v>
      </c>
      <c r="L163" t="s">
        <v>361</v>
      </c>
      <c r="M163" t="s">
        <v>369</v>
      </c>
      <c r="N163" t="s">
        <v>369</v>
      </c>
      <c r="O163" t="s">
        <v>363</v>
      </c>
      <c r="P163">
        <v>0</v>
      </c>
      <c r="Q163" t="s">
        <v>370</v>
      </c>
      <c r="R163">
        <v>0.11520386531666443</v>
      </c>
      <c r="S163">
        <v>0.12955105463019242</v>
      </c>
      <c r="T163">
        <v>0.14680783162486882</v>
      </c>
      <c r="U163">
        <v>0.17668943198102571</v>
      </c>
      <c r="V163">
        <v>3.8488649735033464E-2</v>
      </c>
      <c r="W163">
        <v>6.459792659749175E-2</v>
      </c>
      <c r="X163">
        <v>8.1160935853959726E-2</v>
      </c>
      <c r="Y163">
        <v>9.7642697944830381E-2</v>
      </c>
      <c r="Z163">
        <v>0.11395210662650862</v>
      </c>
      <c r="AA163">
        <v>0.12996490965496632</v>
      </c>
      <c r="AB163">
        <v>0.1457539392960599</v>
      </c>
      <c r="AC163">
        <v>0.16139902510323068</v>
      </c>
      <c r="AD163">
        <v>0.17691882064124687</v>
      </c>
      <c r="AE163">
        <v>0.19222837041280905</v>
      </c>
      <c r="AF163">
        <v>0.20772906338510005</v>
      </c>
      <c r="AG163">
        <v>0.22357813016909422</v>
      </c>
      <c r="AH163">
        <v>0.23984291424505588</v>
      </c>
      <c r="AI163">
        <v>0.25629440778457346</v>
      </c>
      <c r="AJ163">
        <v>0.27248546562485532</v>
      </c>
      <c r="AK163">
        <v>0.2883061882581805</v>
      </c>
      <c r="AL163">
        <v>0.30371381424345856</v>
      </c>
      <c r="AM163">
        <v>0.31863641878631954</v>
      </c>
      <c r="AN163">
        <v>0.33333136270734787</v>
      </c>
      <c r="AO163">
        <v>0.34776554620185451</v>
      </c>
      <c r="AP163">
        <v>0.36181470849564112</v>
      </c>
      <c r="AQ163">
        <v>0.37575129308883393</v>
      </c>
      <c r="AR163">
        <v>0.3895180277060466</v>
      </c>
      <c r="AS163">
        <v>0.40304016297213319</v>
      </c>
      <c r="AT163">
        <v>0.4164798992531682</v>
      </c>
      <c r="AU163">
        <v>0.42983076091302364</v>
      </c>
      <c r="AV163">
        <v>0.4430863609432798</v>
      </c>
      <c r="AW163">
        <v>0.45624707331450143</v>
      </c>
      <c r="AX163">
        <v>0.46931980148999641</v>
      </c>
      <c r="AY163">
        <v>0.48231136031146415</v>
      </c>
      <c r="AZ163">
        <v>0.49522194607475667</v>
      </c>
      <c r="BA163">
        <v>0.50805175519530743</v>
      </c>
      <c r="BB163">
        <v>0.52080098426461818</v>
      </c>
      <c r="BD163">
        <f t="shared" si="21"/>
        <v>38.488649735033462</v>
      </c>
      <c r="BE163">
        <f t="shared" si="22"/>
        <v>64.59792659749175</v>
      </c>
      <c r="BF163">
        <f t="shared" si="23"/>
        <v>81.160935853959728</v>
      </c>
      <c r="BG163">
        <f t="shared" si="24"/>
        <v>97.642697944830388</v>
      </c>
      <c r="BH163">
        <f t="shared" si="25"/>
        <v>113.95210662650862</v>
      </c>
      <c r="BI163">
        <f t="shared" si="26"/>
        <v>129.96490965496633</v>
      </c>
      <c r="BJ163">
        <f t="shared" si="27"/>
        <v>145.75393929605991</v>
      </c>
      <c r="BK163">
        <f t="shared" si="28"/>
        <v>161.39902510323068</v>
      </c>
      <c r="BL163">
        <f t="shared" si="29"/>
        <v>176.91882064124687</v>
      </c>
      <c r="BM163">
        <f t="shared" si="30"/>
        <v>192.22837041280906</v>
      </c>
    </row>
    <row r="164" spans="1:65" x14ac:dyDescent="0.25">
      <c r="A164">
        <v>48</v>
      </c>
      <c r="B164" t="s">
        <v>353</v>
      </c>
      <c r="C164" t="s">
        <v>377</v>
      </c>
      <c r="F164" t="s">
        <v>377</v>
      </c>
      <c r="G164" t="s">
        <v>483</v>
      </c>
      <c r="H164" t="s">
        <v>358</v>
      </c>
      <c r="I164" t="s">
        <v>349</v>
      </c>
      <c r="J164" t="s">
        <v>359</v>
      </c>
      <c r="K164" t="s">
        <v>360</v>
      </c>
      <c r="L164" t="s">
        <v>361</v>
      </c>
      <c r="M164" t="s">
        <v>369</v>
      </c>
      <c r="N164" t="s">
        <v>369</v>
      </c>
      <c r="O164" t="s">
        <v>363</v>
      </c>
      <c r="P164" t="e">
        <v>#N/A</v>
      </c>
      <c r="Q164" t="e">
        <v>#N/A</v>
      </c>
      <c r="R164">
        <v>33.590329002099026</v>
      </c>
      <c r="S164">
        <v>38.97384738768303</v>
      </c>
      <c r="T164">
        <v>45.724969284838352</v>
      </c>
      <c r="U164">
        <v>53.486813044698522</v>
      </c>
      <c r="V164">
        <v>62.016678440902311</v>
      </c>
      <c r="W164">
        <v>70.013457357077272</v>
      </c>
      <c r="X164">
        <v>77.093872416964388</v>
      </c>
      <c r="Y164">
        <v>84.162180935427841</v>
      </c>
      <c r="Z164">
        <v>91.180720357289488</v>
      </c>
      <c r="AA164">
        <v>98.091256645630637</v>
      </c>
      <c r="AB164">
        <v>104.93039783886567</v>
      </c>
      <c r="AC164">
        <v>111.73161668067932</v>
      </c>
      <c r="AD164">
        <v>118.50165591378445</v>
      </c>
      <c r="AE164">
        <v>125.20480919227785</v>
      </c>
      <c r="AF164">
        <v>132.01646045501471</v>
      </c>
      <c r="AG164">
        <v>139.00647010668774</v>
      </c>
      <c r="AH164">
        <v>146.20594855166036</v>
      </c>
      <c r="AI164">
        <v>153.51453865182324</v>
      </c>
      <c r="AJ164">
        <v>160.73373687847709</v>
      </c>
      <c r="AK164">
        <v>167.81391471972722</v>
      </c>
      <c r="AL164">
        <v>174.73454728170117</v>
      </c>
      <c r="AM164">
        <v>181.46223408204784</v>
      </c>
      <c r="AN164">
        <v>188.11222883352127</v>
      </c>
      <c r="AO164">
        <v>194.66859924309244</v>
      </c>
      <c r="AP164">
        <v>201.07427368008496</v>
      </c>
      <c r="AQ164">
        <v>207.45290581572215</v>
      </c>
      <c r="AR164">
        <v>213.77764081090066</v>
      </c>
      <c r="AS164">
        <v>220.01397037933197</v>
      </c>
      <c r="AT164">
        <v>226.23619297149628</v>
      </c>
      <c r="AU164">
        <v>232.44121217262062</v>
      </c>
      <c r="AV164">
        <v>238.62594889140544</v>
      </c>
      <c r="AW164">
        <v>244.79044862362363</v>
      </c>
      <c r="AX164">
        <v>250.93783380759876</v>
      </c>
      <c r="AY164">
        <v>257.07120975310232</v>
      </c>
      <c r="AZ164">
        <v>263.19058772391821</v>
      </c>
      <c r="BA164">
        <v>269.29597905083125</v>
      </c>
      <c r="BB164">
        <v>275.38739513020346</v>
      </c>
      <c r="BD164">
        <f t="shared" si="21"/>
        <v>62016.678440902309</v>
      </c>
      <c r="BE164">
        <f t="shared" si="22"/>
        <v>70013.457357077277</v>
      </c>
      <c r="BF164">
        <f t="shared" si="23"/>
        <v>77093.872416964383</v>
      </c>
      <c r="BG164">
        <f t="shared" si="24"/>
        <v>84162.180935427838</v>
      </c>
      <c r="BH164">
        <f t="shared" si="25"/>
        <v>91180.720357289494</v>
      </c>
      <c r="BI164">
        <f t="shared" si="26"/>
        <v>98091.256645630638</v>
      </c>
      <c r="BJ164">
        <f t="shared" si="27"/>
        <v>104930.39783886567</v>
      </c>
      <c r="BK164">
        <f t="shared" si="28"/>
        <v>111731.61668067932</v>
      </c>
      <c r="BL164">
        <f t="shared" si="29"/>
        <v>118501.65591378445</v>
      </c>
      <c r="BM164">
        <f t="shared" si="30"/>
        <v>125204.80919227785</v>
      </c>
    </row>
    <row r="165" spans="1:65" x14ac:dyDescent="0.25">
      <c r="A165">
        <v>48</v>
      </c>
      <c r="B165" t="s">
        <v>353</v>
      </c>
      <c r="C165" t="s">
        <v>378</v>
      </c>
      <c r="F165" t="s">
        <v>378</v>
      </c>
      <c r="G165" t="s">
        <v>483</v>
      </c>
      <c r="H165" t="s">
        <v>358</v>
      </c>
      <c r="I165" t="s">
        <v>349</v>
      </c>
      <c r="J165" t="s">
        <v>359</v>
      </c>
      <c r="K165" t="s">
        <v>360</v>
      </c>
      <c r="L165" t="s">
        <v>361</v>
      </c>
      <c r="M165" t="s">
        <v>369</v>
      </c>
      <c r="N165" t="s">
        <v>369</v>
      </c>
      <c r="O165" t="s">
        <v>363</v>
      </c>
      <c r="P165" t="e">
        <v>#N/A</v>
      </c>
      <c r="Q165" t="e">
        <v>#N/A</v>
      </c>
      <c r="R165">
        <v>8.6353767976351872</v>
      </c>
      <c r="S165">
        <v>9.8513080138842728</v>
      </c>
      <c r="T165">
        <v>11.567741825844442</v>
      </c>
      <c r="U165">
        <v>13.679540127940594</v>
      </c>
      <c r="V165">
        <v>14.867927663463915</v>
      </c>
      <c r="W165">
        <v>17.117970733808804</v>
      </c>
      <c r="X165">
        <v>18.967052937124233</v>
      </c>
      <c r="Y165">
        <v>20.813893712684436</v>
      </c>
      <c r="Z165">
        <v>22.651867465496682</v>
      </c>
      <c r="AA165">
        <v>24.465321838665606</v>
      </c>
      <c r="AB165">
        <v>26.26338808868789</v>
      </c>
      <c r="AC165">
        <v>28.055167903174972</v>
      </c>
      <c r="AD165">
        <v>29.842154401850706</v>
      </c>
      <c r="AE165">
        <v>31.6149842418438</v>
      </c>
      <c r="AF165">
        <v>33.42002503830409</v>
      </c>
      <c r="AG165">
        <v>35.27588659823045</v>
      </c>
      <c r="AH165">
        <v>37.191010058820702</v>
      </c>
      <c r="AI165">
        <v>39.138808068501447</v>
      </c>
      <c r="AJ165">
        <v>41.066366347466342</v>
      </c>
      <c r="AK165">
        <v>42.960331807551086</v>
      </c>
      <c r="AL165">
        <v>44.815012775406601</v>
      </c>
      <c r="AM165">
        <v>46.621286156586919</v>
      </c>
      <c r="AN165">
        <v>48.409954889509159</v>
      </c>
      <c r="AO165">
        <v>50.176583775432618</v>
      </c>
      <c r="AP165">
        <v>51.905688301371626</v>
      </c>
      <c r="AQ165">
        <v>53.630548775054351</v>
      </c>
      <c r="AR165">
        <v>55.343797260613343</v>
      </c>
      <c r="AS165">
        <v>57.03603964995704</v>
      </c>
      <c r="AT165">
        <v>58.727348990779809</v>
      </c>
      <c r="AU165">
        <v>60.416845700634745</v>
      </c>
      <c r="AV165">
        <v>62.103652035032226</v>
      </c>
      <c r="AW165">
        <v>63.787738909198019</v>
      </c>
      <c r="AX165">
        <v>65.469919978568115</v>
      </c>
      <c r="AY165">
        <v>67.151007009319287</v>
      </c>
      <c r="AZ165">
        <v>68.830967160561187</v>
      </c>
      <c r="BA165">
        <v>70.509767573685338</v>
      </c>
      <c r="BB165">
        <v>72.187375375756289</v>
      </c>
      <c r="BD165">
        <f t="shared" si="21"/>
        <v>14867.927663463915</v>
      </c>
      <c r="BE165">
        <f t="shared" si="22"/>
        <v>17117.970733808805</v>
      </c>
      <c r="BF165">
        <f t="shared" si="23"/>
        <v>18967.052937124234</v>
      </c>
      <c r="BG165">
        <f t="shared" si="24"/>
        <v>20813.893712684436</v>
      </c>
      <c r="BH165">
        <f t="shared" si="25"/>
        <v>22651.867465496682</v>
      </c>
      <c r="BI165">
        <f t="shared" si="26"/>
        <v>24465.321838665604</v>
      </c>
      <c r="BJ165">
        <f t="shared" si="27"/>
        <v>26263.388088687891</v>
      </c>
      <c r="BK165">
        <f t="shared" si="28"/>
        <v>28055.167903174974</v>
      </c>
      <c r="BL165">
        <f t="shared" si="29"/>
        <v>29842.154401850705</v>
      </c>
      <c r="BM165">
        <f t="shared" si="30"/>
        <v>31614.984241843798</v>
      </c>
    </row>
    <row r="166" spans="1:65" hidden="1" x14ac:dyDescent="0.25">
      <c r="A166">
        <v>51</v>
      </c>
      <c r="B166" t="s">
        <v>353</v>
      </c>
      <c r="C166" t="s">
        <v>25</v>
      </c>
      <c r="E166" t="s">
        <v>379</v>
      </c>
      <c r="F166" t="s">
        <v>380</v>
      </c>
      <c r="G166" t="s">
        <v>483</v>
      </c>
      <c r="H166" t="s">
        <v>358</v>
      </c>
      <c r="I166" t="s">
        <v>351</v>
      </c>
      <c r="J166" t="s">
        <v>359</v>
      </c>
      <c r="K166" t="s">
        <v>360</v>
      </c>
      <c r="L166" t="s">
        <v>361</v>
      </c>
      <c r="M166" t="s">
        <v>362</v>
      </c>
      <c r="N166" t="s">
        <v>362</v>
      </c>
      <c r="O166" t="s">
        <v>363</v>
      </c>
      <c r="P166" t="s">
        <v>381</v>
      </c>
      <c r="Q166" t="s">
        <v>364</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D166">
        <f t="shared" si="21"/>
        <v>0</v>
      </c>
      <c r="BE166">
        <f t="shared" si="22"/>
        <v>0</v>
      </c>
      <c r="BF166">
        <f t="shared" si="23"/>
        <v>0</v>
      </c>
      <c r="BG166">
        <f t="shared" si="24"/>
        <v>0</v>
      </c>
      <c r="BH166">
        <f t="shared" si="25"/>
        <v>0</v>
      </c>
      <c r="BI166">
        <f t="shared" si="26"/>
        <v>0</v>
      </c>
      <c r="BJ166">
        <f t="shared" si="27"/>
        <v>0</v>
      </c>
      <c r="BK166">
        <f t="shared" si="28"/>
        <v>0</v>
      </c>
      <c r="BL166">
        <f t="shared" si="29"/>
        <v>0</v>
      </c>
      <c r="BM166">
        <f t="shared" si="30"/>
        <v>0</v>
      </c>
    </row>
    <row r="167" spans="1:65" hidden="1" x14ac:dyDescent="0.25">
      <c r="A167">
        <v>51</v>
      </c>
      <c r="B167" t="s">
        <v>353</v>
      </c>
      <c r="C167" t="s">
        <v>25</v>
      </c>
      <c r="E167" t="s">
        <v>382</v>
      </c>
      <c r="F167" t="s">
        <v>383</v>
      </c>
      <c r="G167" t="s">
        <v>483</v>
      </c>
      <c r="H167" t="s">
        <v>358</v>
      </c>
      <c r="I167" t="s">
        <v>351</v>
      </c>
      <c r="J167" t="s">
        <v>359</v>
      </c>
      <c r="K167" t="s">
        <v>360</v>
      </c>
      <c r="L167" t="s">
        <v>361</v>
      </c>
      <c r="M167" t="s">
        <v>362</v>
      </c>
      <c r="N167" t="s">
        <v>362</v>
      </c>
      <c r="O167" t="s">
        <v>363</v>
      </c>
      <c r="P167" t="s">
        <v>383</v>
      </c>
      <c r="Q167" t="s">
        <v>364</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D167">
        <f t="shared" si="21"/>
        <v>0</v>
      </c>
      <c r="BE167">
        <f t="shared" si="22"/>
        <v>0</v>
      </c>
      <c r="BF167">
        <f t="shared" si="23"/>
        <v>0</v>
      </c>
      <c r="BG167">
        <f t="shared" si="24"/>
        <v>0</v>
      </c>
      <c r="BH167">
        <f t="shared" si="25"/>
        <v>0</v>
      </c>
      <c r="BI167">
        <f t="shared" si="26"/>
        <v>0</v>
      </c>
      <c r="BJ167">
        <f t="shared" si="27"/>
        <v>0</v>
      </c>
      <c r="BK167">
        <f t="shared" si="28"/>
        <v>0</v>
      </c>
      <c r="BL167">
        <f t="shared" si="29"/>
        <v>0</v>
      </c>
      <c r="BM167">
        <f t="shared" si="30"/>
        <v>0</v>
      </c>
    </row>
    <row r="168" spans="1:65" hidden="1" x14ac:dyDescent="0.25">
      <c r="A168">
        <v>51</v>
      </c>
      <c r="B168" t="s">
        <v>353</v>
      </c>
      <c r="C168" t="s">
        <v>25</v>
      </c>
      <c r="E168" t="s">
        <v>384</v>
      </c>
      <c r="F168" t="s">
        <v>385</v>
      </c>
      <c r="G168" t="s">
        <v>483</v>
      </c>
      <c r="H168" t="s">
        <v>358</v>
      </c>
      <c r="I168" t="s">
        <v>351</v>
      </c>
      <c r="J168" t="s">
        <v>359</v>
      </c>
      <c r="K168" t="s">
        <v>360</v>
      </c>
      <c r="L168" t="s">
        <v>361</v>
      </c>
      <c r="M168" t="s">
        <v>362</v>
      </c>
      <c r="N168" t="s">
        <v>362</v>
      </c>
      <c r="O168" t="s">
        <v>363</v>
      </c>
      <c r="P168" t="s">
        <v>385</v>
      </c>
      <c r="Q168" t="s">
        <v>364</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D168">
        <f t="shared" si="21"/>
        <v>0</v>
      </c>
      <c r="BE168">
        <f t="shared" si="22"/>
        <v>0</v>
      </c>
      <c r="BF168">
        <f t="shared" si="23"/>
        <v>0</v>
      </c>
      <c r="BG168">
        <f t="shared" si="24"/>
        <v>0</v>
      </c>
      <c r="BH168">
        <f t="shared" si="25"/>
        <v>0</v>
      </c>
      <c r="BI168">
        <f t="shared" si="26"/>
        <v>0</v>
      </c>
      <c r="BJ168">
        <f t="shared" si="27"/>
        <v>0</v>
      </c>
      <c r="BK168">
        <f t="shared" si="28"/>
        <v>0</v>
      </c>
      <c r="BL168">
        <f t="shared" si="29"/>
        <v>0</v>
      </c>
      <c r="BM168">
        <f t="shared" si="30"/>
        <v>0</v>
      </c>
    </row>
    <row r="169" spans="1:65" hidden="1" x14ac:dyDescent="0.25">
      <c r="A169">
        <v>51</v>
      </c>
      <c r="B169" t="s">
        <v>353</v>
      </c>
      <c r="C169" t="s">
        <v>386</v>
      </c>
      <c r="E169" t="s">
        <v>387</v>
      </c>
      <c r="F169" t="s">
        <v>388</v>
      </c>
      <c r="G169" t="s">
        <v>483</v>
      </c>
      <c r="H169" t="s">
        <v>358</v>
      </c>
      <c r="I169" t="s">
        <v>351</v>
      </c>
      <c r="J169" t="s">
        <v>359</v>
      </c>
      <c r="K169" t="s">
        <v>360</v>
      </c>
      <c r="L169" t="s">
        <v>361</v>
      </c>
      <c r="M169" t="s">
        <v>362</v>
      </c>
      <c r="N169" t="s">
        <v>362</v>
      </c>
      <c r="O169" t="s">
        <v>363</v>
      </c>
      <c r="P169">
        <v>0</v>
      </c>
      <c r="Q169" t="s">
        <v>389</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D169">
        <f t="shared" si="21"/>
        <v>0</v>
      </c>
      <c r="BE169">
        <f t="shared" si="22"/>
        <v>0</v>
      </c>
      <c r="BF169">
        <f t="shared" si="23"/>
        <v>0</v>
      </c>
      <c r="BG169">
        <f t="shared" si="24"/>
        <v>0</v>
      </c>
      <c r="BH169">
        <f t="shared" si="25"/>
        <v>0</v>
      </c>
      <c r="BI169">
        <f t="shared" si="26"/>
        <v>0</v>
      </c>
      <c r="BJ169">
        <f t="shared" si="27"/>
        <v>0</v>
      </c>
      <c r="BK169">
        <f t="shared" si="28"/>
        <v>0</v>
      </c>
      <c r="BL169">
        <f t="shared" si="29"/>
        <v>0</v>
      </c>
      <c r="BM169">
        <f t="shared" si="30"/>
        <v>0</v>
      </c>
    </row>
    <row r="170" spans="1:65" hidden="1" x14ac:dyDescent="0.25">
      <c r="A170">
        <v>51</v>
      </c>
      <c r="B170" t="s">
        <v>353</v>
      </c>
      <c r="C170" t="s">
        <v>386</v>
      </c>
      <c r="E170" t="s">
        <v>390</v>
      </c>
      <c r="F170" t="s">
        <v>391</v>
      </c>
      <c r="G170" t="s">
        <v>483</v>
      </c>
      <c r="H170" t="s">
        <v>358</v>
      </c>
      <c r="I170" t="s">
        <v>351</v>
      </c>
      <c r="J170" t="s">
        <v>359</v>
      </c>
      <c r="K170" t="s">
        <v>360</v>
      </c>
      <c r="L170" t="s">
        <v>361</v>
      </c>
      <c r="M170" t="s">
        <v>362</v>
      </c>
      <c r="N170" t="s">
        <v>392</v>
      </c>
      <c r="O170" t="s">
        <v>363</v>
      </c>
      <c r="P170">
        <v>0</v>
      </c>
      <c r="Q170" t="s">
        <v>374</v>
      </c>
      <c r="R170">
        <v>0</v>
      </c>
      <c r="S170">
        <v>0</v>
      </c>
      <c r="T170">
        <v>0</v>
      </c>
      <c r="U170">
        <v>0</v>
      </c>
      <c r="V170">
        <v>2.0100269620684457E-4</v>
      </c>
      <c r="W170">
        <v>8.7061437039050789E-4</v>
      </c>
      <c r="X170">
        <v>2.5237124093919249E-3</v>
      </c>
      <c r="Y170">
        <v>4.4550321460099249E-3</v>
      </c>
      <c r="Z170">
        <v>6.2679799292994585E-3</v>
      </c>
      <c r="AA170">
        <v>7.8152482303491342E-3</v>
      </c>
      <c r="AB170">
        <v>1.036052989249857E-2</v>
      </c>
      <c r="AC170">
        <v>1.4897951381357133E-2</v>
      </c>
      <c r="AD170">
        <v>2.0597051158465673E-2</v>
      </c>
      <c r="AE170">
        <v>3.3629236415697719E-2</v>
      </c>
      <c r="AF170">
        <v>4.8641061648933108E-2</v>
      </c>
      <c r="AG170">
        <v>6.5660796379903949E-2</v>
      </c>
      <c r="AH170">
        <v>8.4994535223200537E-2</v>
      </c>
      <c r="AI170">
        <v>0.10677274530556756</v>
      </c>
      <c r="AJ170">
        <v>0.13104811640948605</v>
      </c>
      <c r="AK170">
        <v>0.15786704900367976</v>
      </c>
      <c r="AL170">
        <v>0.18727955422660186</v>
      </c>
      <c r="AM170">
        <v>0.21935044613458074</v>
      </c>
      <c r="AN170">
        <v>0.25385620085134969</v>
      </c>
      <c r="AO170">
        <v>0.29076255449555027</v>
      </c>
      <c r="AP170">
        <v>0.33012185941396749</v>
      </c>
      <c r="AQ170">
        <v>0.37197453628486749</v>
      </c>
      <c r="AR170">
        <v>0.41554156027187994</v>
      </c>
      <c r="AS170">
        <v>0.46083934521367259</v>
      </c>
      <c r="AT170">
        <v>0.5078834945135845</v>
      </c>
      <c r="AU170">
        <v>0.55669989587881974</v>
      </c>
      <c r="AV170">
        <v>0.60730979179580247</v>
      </c>
      <c r="AW170">
        <v>0.65973414790266705</v>
      </c>
      <c r="AX170">
        <v>0.71400405012489654</v>
      </c>
      <c r="AY170">
        <v>0.77014499048921115</v>
      </c>
      <c r="AZ170">
        <v>0.8277287754146796</v>
      </c>
      <c r="BA170">
        <v>0.88677506431157282</v>
      </c>
      <c r="BB170">
        <v>0.94730359190394198</v>
      </c>
      <c r="BD170">
        <f t="shared" si="21"/>
        <v>0.20100269620684458</v>
      </c>
      <c r="BE170">
        <f t="shared" si="22"/>
        <v>0.87061437039050793</v>
      </c>
      <c r="BF170">
        <f t="shared" si="23"/>
        <v>2.523712409391925</v>
      </c>
      <c r="BG170">
        <f t="shared" si="24"/>
        <v>4.4550321460099251</v>
      </c>
      <c r="BH170">
        <f t="shared" si="25"/>
        <v>6.2679799292994582</v>
      </c>
      <c r="BI170">
        <f t="shared" si="26"/>
        <v>7.815248230349134</v>
      </c>
      <c r="BJ170">
        <f t="shared" si="27"/>
        <v>10.360529892498571</v>
      </c>
      <c r="BK170">
        <f t="shared" si="28"/>
        <v>14.897951381357133</v>
      </c>
      <c r="BL170">
        <f t="shared" si="29"/>
        <v>20.597051158465671</v>
      </c>
      <c r="BM170">
        <f t="shared" si="30"/>
        <v>33.629236415697719</v>
      </c>
    </row>
    <row r="171" spans="1:65" hidden="1" x14ac:dyDescent="0.25">
      <c r="A171">
        <v>51</v>
      </c>
      <c r="B171" t="s">
        <v>353</v>
      </c>
      <c r="C171" t="s">
        <v>386</v>
      </c>
      <c r="E171" t="s">
        <v>393</v>
      </c>
      <c r="F171" t="s">
        <v>394</v>
      </c>
      <c r="G171" t="s">
        <v>483</v>
      </c>
      <c r="H171" t="s">
        <v>358</v>
      </c>
      <c r="I171" t="s">
        <v>351</v>
      </c>
      <c r="J171" t="s">
        <v>359</v>
      </c>
      <c r="K171" t="s">
        <v>360</v>
      </c>
      <c r="L171" t="s">
        <v>361</v>
      </c>
      <c r="M171" t="s">
        <v>362</v>
      </c>
      <c r="N171" t="s">
        <v>392</v>
      </c>
      <c r="O171" t="s">
        <v>363</v>
      </c>
      <c r="P171">
        <v>0</v>
      </c>
      <c r="Q171" t="s">
        <v>374</v>
      </c>
      <c r="R171">
        <v>0</v>
      </c>
      <c r="S171">
        <v>0</v>
      </c>
      <c r="T171">
        <v>0</v>
      </c>
      <c r="U171">
        <v>0</v>
      </c>
      <c r="V171">
        <v>1.9719105365099995E-4</v>
      </c>
      <c r="W171">
        <v>8.8400716327147232E-4</v>
      </c>
      <c r="X171">
        <v>2.0497934561297566E-3</v>
      </c>
      <c r="Y171">
        <v>3.1278177055434741E-3</v>
      </c>
      <c r="Z171">
        <v>4.3259689698238674E-3</v>
      </c>
      <c r="AA171">
        <v>5.3377079374443146E-3</v>
      </c>
      <c r="AB171">
        <v>6.9634238321915638E-3</v>
      </c>
      <c r="AC171">
        <v>9.3820096886693058E-3</v>
      </c>
      <c r="AD171">
        <v>1.2359046644769797E-2</v>
      </c>
      <c r="AE171">
        <v>2.0413855818127838E-2</v>
      </c>
      <c r="AF171">
        <v>2.9435648591118916E-2</v>
      </c>
      <c r="AG171">
        <v>3.9418115023546016E-2</v>
      </c>
      <c r="AH171">
        <v>5.0492788838100225E-2</v>
      </c>
      <c r="AI171">
        <v>6.2700181053891552E-2</v>
      </c>
      <c r="AJ171">
        <v>7.6040790688448795E-2</v>
      </c>
      <c r="AK171">
        <v>9.0511630586525865E-2</v>
      </c>
      <c r="AL171">
        <v>0.10611098937672137</v>
      </c>
      <c r="AM171">
        <v>0.122843711850727</v>
      </c>
      <c r="AN171">
        <v>0.14058066682297587</v>
      </c>
      <c r="AO171">
        <v>0.15928311936186695</v>
      </c>
      <c r="AP171">
        <v>0.17895279176731593</v>
      </c>
      <c r="AQ171">
        <v>0.1995856000663237</v>
      </c>
      <c r="AR171">
        <v>0.22081517953479471</v>
      </c>
      <c r="AS171">
        <v>0.24263500143506292</v>
      </c>
      <c r="AT171">
        <v>0.26503808942066487</v>
      </c>
      <c r="AU171">
        <v>0.28802179242834103</v>
      </c>
      <c r="AV171">
        <v>0.31158133636542618</v>
      </c>
      <c r="AW171">
        <v>0.3357116914406908</v>
      </c>
      <c r="AX171">
        <v>0.36041188124168821</v>
      </c>
      <c r="AY171">
        <v>0.38567844776175891</v>
      </c>
      <c r="AZ171">
        <v>0.41132577884027632</v>
      </c>
      <c r="BA171">
        <v>0.43735216960941969</v>
      </c>
      <c r="BB171">
        <v>0.46375583006817933</v>
      </c>
      <c r="BD171">
        <f t="shared" si="21"/>
        <v>0.19719105365099995</v>
      </c>
      <c r="BE171">
        <f t="shared" si="22"/>
        <v>0.88400716327147233</v>
      </c>
      <c r="BF171">
        <f t="shared" si="23"/>
        <v>2.0497934561297568</v>
      </c>
      <c r="BG171">
        <f t="shared" si="24"/>
        <v>3.1278177055434742</v>
      </c>
      <c r="BH171">
        <f t="shared" si="25"/>
        <v>4.325968969823867</v>
      </c>
      <c r="BI171">
        <f t="shared" si="26"/>
        <v>5.3377079374443142</v>
      </c>
      <c r="BJ171">
        <f t="shared" si="27"/>
        <v>6.9634238321915634</v>
      </c>
      <c r="BK171">
        <f t="shared" si="28"/>
        <v>9.3820096886693065</v>
      </c>
      <c r="BL171">
        <f t="shared" si="29"/>
        <v>12.359046644769796</v>
      </c>
      <c r="BM171">
        <f t="shared" si="30"/>
        <v>20.413855818127839</v>
      </c>
    </row>
    <row r="172" spans="1:65" hidden="1" x14ac:dyDescent="0.25">
      <c r="A172">
        <v>51</v>
      </c>
      <c r="B172" t="s">
        <v>353</v>
      </c>
      <c r="C172" t="s">
        <v>386</v>
      </c>
      <c r="E172" t="s">
        <v>395</v>
      </c>
      <c r="F172" t="s">
        <v>396</v>
      </c>
      <c r="G172" t="s">
        <v>483</v>
      </c>
      <c r="H172" t="s">
        <v>358</v>
      </c>
      <c r="I172" t="s">
        <v>351</v>
      </c>
      <c r="J172" t="s">
        <v>359</v>
      </c>
      <c r="K172" t="s">
        <v>360</v>
      </c>
      <c r="L172" t="s">
        <v>361</v>
      </c>
      <c r="M172" t="s">
        <v>362</v>
      </c>
      <c r="N172" t="s">
        <v>392</v>
      </c>
      <c r="O172" t="s">
        <v>363</v>
      </c>
      <c r="P172">
        <v>0</v>
      </c>
      <c r="Q172" t="s">
        <v>374</v>
      </c>
      <c r="R172">
        <v>0</v>
      </c>
      <c r="S172">
        <v>0</v>
      </c>
      <c r="T172">
        <v>0</v>
      </c>
      <c r="U172">
        <v>0</v>
      </c>
      <c r="V172">
        <v>1.8597971478781512E-3</v>
      </c>
      <c r="W172">
        <v>7.9057964768537003E-3</v>
      </c>
      <c r="X172">
        <v>2.2474301165363423E-2</v>
      </c>
      <c r="Y172">
        <v>3.7142642731740387E-2</v>
      </c>
      <c r="Z172">
        <v>4.904788884984141E-2</v>
      </c>
      <c r="AA172">
        <v>6.1081744555962061E-2</v>
      </c>
      <c r="AB172">
        <v>8.0952141810163872E-2</v>
      </c>
      <c r="AC172">
        <v>0.11303907127719363</v>
      </c>
      <c r="AD172">
        <v>0.15420534963834168</v>
      </c>
      <c r="AE172">
        <v>0.2514975190834754</v>
      </c>
      <c r="AF172">
        <v>0.36290906806835738</v>
      </c>
      <c r="AG172">
        <v>0.48858620377643458</v>
      </c>
      <c r="AH172">
        <v>0.6306617287192654</v>
      </c>
      <c r="AI172">
        <v>0.7900007392332733</v>
      </c>
      <c r="AJ172">
        <v>0.96690741767581623</v>
      </c>
      <c r="AK172">
        <v>1.1616391402795223</v>
      </c>
      <c r="AL172">
        <v>1.3744768335934439</v>
      </c>
      <c r="AM172">
        <v>1.6058042441477449</v>
      </c>
      <c r="AN172">
        <v>1.8539673490120472</v>
      </c>
      <c r="AO172">
        <v>2.1186555221439782</v>
      </c>
      <c r="AP172">
        <v>2.4001697515386571</v>
      </c>
      <c r="AQ172">
        <v>2.6987252289920902</v>
      </c>
      <c r="AR172">
        <v>3.0088017125676059</v>
      </c>
      <c r="AS172">
        <v>3.3304692241381395</v>
      </c>
      <c r="AT172">
        <v>3.6637913817942986</v>
      </c>
      <c r="AU172">
        <v>4.0089026400462897</v>
      </c>
      <c r="AV172">
        <v>4.3659042641645138</v>
      </c>
      <c r="AW172">
        <v>4.7348946912682397</v>
      </c>
      <c r="AX172">
        <v>5.1160414133567729</v>
      </c>
      <c r="AY172">
        <v>5.5094722522444393</v>
      </c>
      <c r="AZ172">
        <v>5.9121959085696201</v>
      </c>
      <c r="BA172">
        <v>6.32431211674478</v>
      </c>
      <c r="BB172">
        <v>6.7459204205180789</v>
      </c>
      <c r="BD172">
        <f t="shared" si="21"/>
        <v>1.8597971478781512</v>
      </c>
      <c r="BE172">
        <f t="shared" si="22"/>
        <v>7.9057964768537001</v>
      </c>
      <c r="BF172">
        <f t="shared" si="23"/>
        <v>22.474301165363421</v>
      </c>
      <c r="BG172">
        <f t="shared" si="24"/>
        <v>37.142642731740388</v>
      </c>
      <c r="BH172">
        <f t="shared" si="25"/>
        <v>49.047888849841414</v>
      </c>
      <c r="BI172">
        <f t="shared" si="26"/>
        <v>61.081744555962061</v>
      </c>
      <c r="BJ172">
        <f t="shared" si="27"/>
        <v>80.952141810163866</v>
      </c>
      <c r="BK172">
        <f t="shared" si="28"/>
        <v>113.03907127719363</v>
      </c>
      <c r="BL172">
        <f t="shared" si="29"/>
        <v>154.20534963834169</v>
      </c>
      <c r="BM172">
        <f t="shared" si="30"/>
        <v>251.4975190834754</v>
      </c>
    </row>
    <row r="173" spans="1:65" hidden="1" x14ac:dyDescent="0.25">
      <c r="A173">
        <v>51</v>
      </c>
      <c r="B173" t="s">
        <v>353</v>
      </c>
      <c r="C173" t="s">
        <v>386</v>
      </c>
      <c r="E173" t="s">
        <v>397</v>
      </c>
      <c r="F173" t="s">
        <v>398</v>
      </c>
      <c r="G173" t="s">
        <v>483</v>
      </c>
      <c r="H173" t="s">
        <v>358</v>
      </c>
      <c r="I173" t="s">
        <v>351</v>
      </c>
      <c r="J173" t="s">
        <v>359</v>
      </c>
      <c r="K173" t="s">
        <v>360</v>
      </c>
      <c r="L173" t="s">
        <v>361</v>
      </c>
      <c r="M173" t="s">
        <v>362</v>
      </c>
      <c r="N173" t="s">
        <v>392</v>
      </c>
      <c r="O173" t="s">
        <v>363</v>
      </c>
      <c r="P173">
        <v>0</v>
      </c>
      <c r="Q173" t="s">
        <v>374</v>
      </c>
      <c r="R173">
        <v>0</v>
      </c>
      <c r="S173">
        <v>0</v>
      </c>
      <c r="T173">
        <v>0</v>
      </c>
      <c r="U173">
        <v>0</v>
      </c>
      <c r="V173">
        <v>1.0972032431082516E-3</v>
      </c>
      <c r="W173">
        <v>4.1759661815690833E-3</v>
      </c>
      <c r="X173">
        <v>1.1584373723565963E-2</v>
      </c>
      <c r="Y173">
        <v>1.8278671464423912E-2</v>
      </c>
      <c r="Z173">
        <v>2.2770993321900079E-2</v>
      </c>
      <c r="AA173">
        <v>2.8709762622012778E-2</v>
      </c>
      <c r="AB173">
        <v>3.8276611293023191E-2</v>
      </c>
      <c r="AC173">
        <v>5.2678294754754232E-2</v>
      </c>
      <c r="AD173">
        <v>6.9065253889603773E-2</v>
      </c>
      <c r="AE173">
        <v>0.11038755340898826</v>
      </c>
      <c r="AF173">
        <v>0.15716391439543409</v>
      </c>
      <c r="AG173">
        <v>0.209399641642875</v>
      </c>
      <c r="AH173">
        <v>0.26787240167515219</v>
      </c>
      <c r="AI173">
        <v>0.33285676115686069</v>
      </c>
      <c r="AJ173">
        <v>0.40440512896843561</v>
      </c>
      <c r="AK173">
        <v>0.48255042564043188</v>
      </c>
      <c r="AL173">
        <v>0.56733306909811698</v>
      </c>
      <c r="AM173">
        <v>0.6588311028940943</v>
      </c>
      <c r="AN173">
        <v>0.75635293470935194</v>
      </c>
      <c r="AO173">
        <v>0.85972013989166829</v>
      </c>
      <c r="AP173">
        <v>0.96898549744868911</v>
      </c>
      <c r="AQ173">
        <v>1.0841683972828016</v>
      </c>
      <c r="AR173">
        <v>1.2031713064118479</v>
      </c>
      <c r="AS173">
        <v>1.3259813903874635</v>
      </c>
      <c r="AT173">
        <v>1.4525830280901837</v>
      </c>
      <c r="AU173">
        <v>1.5829859594454265</v>
      </c>
      <c r="AV173">
        <v>1.7171872999339688</v>
      </c>
      <c r="AW173">
        <v>1.855182575890693</v>
      </c>
      <c r="AX173">
        <v>1.9969914702796348</v>
      </c>
      <c r="AY173">
        <v>2.1426188094373249</v>
      </c>
      <c r="AZ173">
        <v>2.2909683118399689</v>
      </c>
      <c r="BA173">
        <v>2.4420460564060451</v>
      </c>
      <c r="BB173">
        <v>2.5958576030931249</v>
      </c>
      <c r="BD173">
        <f t="shared" si="21"/>
        <v>1.0972032431082515</v>
      </c>
      <c r="BE173">
        <f t="shared" si="22"/>
        <v>4.1759661815690832</v>
      </c>
      <c r="BF173">
        <f t="shared" si="23"/>
        <v>11.584373723565962</v>
      </c>
      <c r="BG173">
        <f t="shared" si="24"/>
        <v>18.278671464423912</v>
      </c>
      <c r="BH173">
        <f t="shared" si="25"/>
        <v>22.770993321900079</v>
      </c>
      <c r="BI173">
        <f t="shared" si="26"/>
        <v>28.709762622012779</v>
      </c>
      <c r="BJ173">
        <f t="shared" si="27"/>
        <v>38.276611293023194</v>
      </c>
      <c r="BK173">
        <f t="shared" si="28"/>
        <v>52.678294754754234</v>
      </c>
      <c r="BL173">
        <f t="shared" si="29"/>
        <v>69.065253889603767</v>
      </c>
      <c r="BM173">
        <f t="shared" si="30"/>
        <v>110.38755340898825</v>
      </c>
    </row>
    <row r="174" spans="1:65" hidden="1" x14ac:dyDescent="0.25">
      <c r="A174">
        <v>51</v>
      </c>
      <c r="B174" t="s">
        <v>353</v>
      </c>
      <c r="C174" t="s">
        <v>386</v>
      </c>
      <c r="E174" t="s">
        <v>399</v>
      </c>
      <c r="F174" t="s">
        <v>400</v>
      </c>
      <c r="G174" t="s">
        <v>483</v>
      </c>
      <c r="H174" t="s">
        <v>358</v>
      </c>
      <c r="I174" t="s">
        <v>351</v>
      </c>
      <c r="J174" t="s">
        <v>359</v>
      </c>
      <c r="K174" t="s">
        <v>360</v>
      </c>
      <c r="L174" t="s">
        <v>361</v>
      </c>
      <c r="M174" t="s">
        <v>362</v>
      </c>
      <c r="N174" t="s">
        <v>392</v>
      </c>
      <c r="O174" t="s">
        <v>363</v>
      </c>
      <c r="P174">
        <v>0</v>
      </c>
      <c r="Q174" t="s">
        <v>374</v>
      </c>
      <c r="R174">
        <v>0</v>
      </c>
      <c r="S174">
        <v>0</v>
      </c>
      <c r="T174">
        <v>0</v>
      </c>
      <c r="U174">
        <v>0</v>
      </c>
      <c r="V174">
        <v>9.1428276366536704E-5</v>
      </c>
      <c r="W174">
        <v>4.0780881418827345E-4</v>
      </c>
      <c r="X174">
        <v>1.1729134404754457E-3</v>
      </c>
      <c r="Y174">
        <v>2.0309542542891255E-3</v>
      </c>
      <c r="Z174">
        <v>2.8180453394686627E-3</v>
      </c>
      <c r="AA174">
        <v>3.4802074483596748E-3</v>
      </c>
      <c r="AB174">
        <v>4.5704805472508081E-3</v>
      </c>
      <c r="AC174">
        <v>6.578657874831197E-3</v>
      </c>
      <c r="AD174">
        <v>9.2841901376948897E-3</v>
      </c>
      <c r="AE174">
        <v>1.5305014782099214E-2</v>
      </c>
      <c r="AF174">
        <v>2.2270136471501906E-2</v>
      </c>
      <c r="AG174">
        <v>3.0194399756063233E-2</v>
      </c>
      <c r="AH174">
        <v>3.9225036980968922E-2</v>
      </c>
      <c r="AI174">
        <v>4.9425856904344492E-2</v>
      </c>
      <c r="AJ174">
        <v>6.0823711058774842E-2</v>
      </c>
      <c r="AK174">
        <v>7.3442483947998766E-2</v>
      </c>
      <c r="AL174">
        <v>8.7307820066494346E-2</v>
      </c>
      <c r="AM174">
        <v>0.10245247546485234</v>
      </c>
      <c r="AN174">
        <v>0.11877120028734815</v>
      </c>
      <c r="AO174">
        <v>0.13624917240909279</v>
      </c>
      <c r="AP174">
        <v>0.15491301358692752</v>
      </c>
      <c r="AQ174">
        <v>0.17478365623269054</v>
      </c>
      <c r="AR174">
        <v>0.19548855825675507</v>
      </c>
      <c r="AS174">
        <v>0.21703656902531854</v>
      </c>
      <c r="AT174">
        <v>0.23943615664992973</v>
      </c>
      <c r="AU174">
        <v>0.26270074446253666</v>
      </c>
      <c r="AV174">
        <v>0.28684153191100448</v>
      </c>
      <c r="AW174">
        <v>0.31186959626067012</v>
      </c>
      <c r="AX174">
        <v>0.3378009049151327</v>
      </c>
      <c r="AY174">
        <v>0.36464874155342797</v>
      </c>
      <c r="AZ174">
        <v>0.39220726743798801</v>
      </c>
      <c r="BA174">
        <v>0.42048666652622535</v>
      </c>
      <c r="BB174">
        <v>0.44949716790625588</v>
      </c>
      <c r="BD174">
        <f t="shared" si="21"/>
        <v>9.1428276366536707E-2</v>
      </c>
      <c r="BE174">
        <f t="shared" si="22"/>
        <v>0.40780881418827347</v>
      </c>
      <c r="BF174">
        <f t="shared" si="23"/>
        <v>1.1729134404754455</v>
      </c>
      <c r="BG174">
        <f t="shared" si="24"/>
        <v>2.0309542542891257</v>
      </c>
      <c r="BH174">
        <f t="shared" si="25"/>
        <v>2.8180453394686626</v>
      </c>
      <c r="BI174">
        <f t="shared" si="26"/>
        <v>3.4802074483596748</v>
      </c>
      <c r="BJ174">
        <f t="shared" si="27"/>
        <v>4.5704805472508081</v>
      </c>
      <c r="BK174">
        <f t="shared" si="28"/>
        <v>6.5786578748311966</v>
      </c>
      <c r="BL174">
        <f t="shared" si="29"/>
        <v>9.284190137694889</v>
      </c>
      <c r="BM174">
        <f t="shared" si="30"/>
        <v>15.305014782099214</v>
      </c>
    </row>
    <row r="175" spans="1:65" hidden="1" x14ac:dyDescent="0.25">
      <c r="A175">
        <v>51</v>
      </c>
      <c r="B175" t="s">
        <v>353</v>
      </c>
      <c r="C175" t="s">
        <v>386</v>
      </c>
      <c r="E175" t="s">
        <v>401</v>
      </c>
      <c r="F175" t="s">
        <v>402</v>
      </c>
      <c r="G175" t="s">
        <v>483</v>
      </c>
      <c r="H175" t="s">
        <v>358</v>
      </c>
      <c r="I175" t="s">
        <v>351</v>
      </c>
      <c r="J175" t="s">
        <v>359</v>
      </c>
      <c r="K175" t="s">
        <v>360</v>
      </c>
      <c r="L175" t="s">
        <v>361</v>
      </c>
      <c r="M175" t="s">
        <v>362</v>
      </c>
      <c r="N175" t="s">
        <v>392</v>
      </c>
      <c r="O175" t="s">
        <v>363</v>
      </c>
      <c r="P175">
        <v>0</v>
      </c>
      <c r="Q175" t="s">
        <v>374</v>
      </c>
      <c r="R175">
        <v>0</v>
      </c>
      <c r="S175">
        <v>0</v>
      </c>
      <c r="T175">
        <v>0</v>
      </c>
      <c r="U175">
        <v>0</v>
      </c>
      <c r="V175">
        <v>5.4537528317751558E-4</v>
      </c>
      <c r="W175">
        <v>2.4061240214698475E-3</v>
      </c>
      <c r="X175">
        <v>5.6206596593164852E-3</v>
      </c>
      <c r="Y175">
        <v>8.4587603386316029E-3</v>
      </c>
      <c r="Z175">
        <v>1.1327557548929838E-2</v>
      </c>
      <c r="AA175">
        <v>1.3959543104517167E-2</v>
      </c>
      <c r="AB175">
        <v>1.8163419953183262E-2</v>
      </c>
      <c r="AC175">
        <v>2.4493800838809959E-2</v>
      </c>
      <c r="AD175">
        <v>3.2443207583564906E-2</v>
      </c>
      <c r="AE175">
        <v>5.3596057580406371E-2</v>
      </c>
      <c r="AF175">
        <v>7.7336051469411166E-2</v>
      </c>
      <c r="AG175">
        <v>0.10364789213278604</v>
      </c>
      <c r="AH175">
        <v>0.13288488731394218</v>
      </c>
      <c r="AI175">
        <v>0.16515721717365878</v>
      </c>
      <c r="AJ175">
        <v>0.20046815119710037</v>
      </c>
      <c r="AK175">
        <v>0.2388116432649974</v>
      </c>
      <c r="AL175">
        <v>0.28018507729175401</v>
      </c>
      <c r="AM175">
        <v>0.32460340842344859</v>
      </c>
      <c r="AN175">
        <v>0.37172260059879814</v>
      </c>
      <c r="AO175">
        <v>0.42144060549604939</v>
      </c>
      <c r="AP175">
        <v>0.47376373958312823</v>
      </c>
      <c r="AQ175">
        <v>0.52868276443170159</v>
      </c>
      <c r="AR175">
        <v>0.58521629014560161</v>
      </c>
      <c r="AS175">
        <v>0.64334782006195335</v>
      </c>
      <c r="AT175">
        <v>0.7030596526316143</v>
      </c>
      <c r="AU175">
        <v>0.7643456993963913</v>
      </c>
      <c r="AV175">
        <v>0.82719416936721479</v>
      </c>
      <c r="AW175">
        <v>0.89159258480249826</v>
      </c>
      <c r="AX175">
        <v>0.9575393668267056</v>
      </c>
      <c r="AY175">
        <v>1.0250262665987135</v>
      </c>
      <c r="AZ175">
        <v>1.0935547818656846</v>
      </c>
      <c r="BA175">
        <v>1.1631210146626496</v>
      </c>
      <c r="BB175">
        <v>1.2337208400731754</v>
      </c>
      <c r="BD175">
        <f t="shared" si="21"/>
        <v>0.5453752831775156</v>
      </c>
      <c r="BE175">
        <f t="shared" si="22"/>
        <v>2.4061240214698474</v>
      </c>
      <c r="BF175">
        <f t="shared" si="23"/>
        <v>5.6206596593164848</v>
      </c>
      <c r="BG175">
        <f t="shared" si="24"/>
        <v>8.4587603386316026</v>
      </c>
      <c r="BH175">
        <f t="shared" si="25"/>
        <v>11.327557548929837</v>
      </c>
      <c r="BI175">
        <f t="shared" si="26"/>
        <v>13.959543104517167</v>
      </c>
      <c r="BJ175">
        <f t="shared" si="27"/>
        <v>18.163419953183261</v>
      </c>
      <c r="BK175">
        <f t="shared" si="28"/>
        <v>24.493800838809957</v>
      </c>
      <c r="BL175">
        <f t="shared" si="29"/>
        <v>32.443207583564906</v>
      </c>
      <c r="BM175">
        <f t="shared" si="30"/>
        <v>53.596057580406374</v>
      </c>
    </row>
    <row r="176" spans="1:65" hidden="1" x14ac:dyDescent="0.25">
      <c r="A176">
        <v>51</v>
      </c>
      <c r="B176" t="s">
        <v>353</v>
      </c>
      <c r="C176" t="s">
        <v>386</v>
      </c>
      <c r="E176" t="s">
        <v>403</v>
      </c>
      <c r="F176" t="s">
        <v>404</v>
      </c>
      <c r="G176" t="s">
        <v>483</v>
      </c>
      <c r="H176" t="s">
        <v>358</v>
      </c>
      <c r="I176" t="s">
        <v>351</v>
      </c>
      <c r="J176" t="s">
        <v>359</v>
      </c>
      <c r="K176" t="s">
        <v>360</v>
      </c>
      <c r="L176" t="s">
        <v>361</v>
      </c>
      <c r="M176" t="s">
        <v>362</v>
      </c>
      <c r="N176" t="s">
        <v>392</v>
      </c>
      <c r="O176" t="s">
        <v>363</v>
      </c>
      <c r="P176">
        <v>0</v>
      </c>
      <c r="Q176" t="s">
        <v>374</v>
      </c>
      <c r="R176">
        <v>0</v>
      </c>
      <c r="S176">
        <v>0</v>
      </c>
      <c r="T176">
        <v>0</v>
      </c>
      <c r="U176">
        <v>0</v>
      </c>
      <c r="V176">
        <v>1.1844295452618685E-3</v>
      </c>
      <c r="W176">
        <v>4.9276627128995035E-3</v>
      </c>
      <c r="X176">
        <v>1.3762009260100039E-2</v>
      </c>
      <c r="Y176">
        <v>2.2007558751456484E-2</v>
      </c>
      <c r="Z176">
        <v>2.7691329690423573E-2</v>
      </c>
      <c r="AA176">
        <v>3.4739192202281929E-2</v>
      </c>
      <c r="AB176">
        <v>4.629775948896353E-2</v>
      </c>
      <c r="AC176">
        <v>6.3346447734249259E-2</v>
      </c>
      <c r="AD176">
        <v>8.3536585187293941E-2</v>
      </c>
      <c r="AE176">
        <v>0.13436664138625409</v>
      </c>
      <c r="AF176">
        <v>0.19199158430047594</v>
      </c>
      <c r="AG176">
        <v>0.25644165954016934</v>
      </c>
      <c r="AH176">
        <v>0.3287069857317011</v>
      </c>
      <c r="AI176">
        <v>0.40915700259066773</v>
      </c>
      <c r="AJ176">
        <v>0.49788685988965098</v>
      </c>
      <c r="AK176">
        <v>0.59496799821976887</v>
      </c>
      <c r="AL176">
        <v>0.70048184988100148</v>
      </c>
      <c r="AM176">
        <v>0.81455759644841452</v>
      </c>
      <c r="AN176">
        <v>0.93635744987830638</v>
      </c>
      <c r="AO176">
        <v>1.065685550862314</v>
      </c>
      <c r="AP176">
        <v>1.2026362941718627</v>
      </c>
      <c r="AQ176">
        <v>1.3472625106388842</v>
      </c>
      <c r="AR176">
        <v>1.4969345927717432</v>
      </c>
      <c r="AS176">
        <v>1.6516542479854823</v>
      </c>
      <c r="AT176">
        <v>1.8114198025703785</v>
      </c>
      <c r="AU176">
        <v>1.9762620376494331</v>
      </c>
      <c r="AV176">
        <v>2.1461958638066485</v>
      </c>
      <c r="AW176">
        <v>2.3212343813461582</v>
      </c>
      <c r="AX176">
        <v>2.5014218732158469</v>
      </c>
      <c r="AY176">
        <v>2.6867838436966931</v>
      </c>
      <c r="AZ176">
        <v>2.8759268831955818</v>
      </c>
      <c r="BA176">
        <v>3.0688725411748261</v>
      </c>
      <c r="BB176">
        <v>3.2656418790266355</v>
      </c>
      <c r="BD176">
        <f t="shared" si="21"/>
        <v>1.1844295452618685</v>
      </c>
      <c r="BE176">
        <f t="shared" si="22"/>
        <v>4.9276627128995036</v>
      </c>
      <c r="BF176">
        <f t="shared" si="23"/>
        <v>13.762009260100038</v>
      </c>
      <c r="BG176">
        <f t="shared" si="24"/>
        <v>22.007558751456482</v>
      </c>
      <c r="BH176">
        <f t="shared" si="25"/>
        <v>27.691329690423572</v>
      </c>
      <c r="BI176">
        <f t="shared" si="26"/>
        <v>34.739192202281927</v>
      </c>
      <c r="BJ176">
        <f t="shared" si="27"/>
        <v>46.297759488963528</v>
      </c>
      <c r="BK176">
        <f t="shared" si="28"/>
        <v>63.34644773424926</v>
      </c>
      <c r="BL176">
        <f t="shared" si="29"/>
        <v>83.536585187293937</v>
      </c>
      <c r="BM176">
        <f t="shared" si="30"/>
        <v>134.36664138625409</v>
      </c>
    </row>
    <row r="177" spans="1:65" hidden="1" x14ac:dyDescent="0.25">
      <c r="A177">
        <v>51</v>
      </c>
      <c r="B177" t="s">
        <v>353</v>
      </c>
      <c r="C177" t="s">
        <v>386</v>
      </c>
      <c r="E177" t="s">
        <v>405</v>
      </c>
      <c r="F177" t="s">
        <v>406</v>
      </c>
      <c r="G177" t="s">
        <v>483</v>
      </c>
      <c r="H177" t="s">
        <v>358</v>
      </c>
      <c r="I177" t="s">
        <v>351</v>
      </c>
      <c r="J177" t="s">
        <v>359</v>
      </c>
      <c r="K177" t="s">
        <v>360</v>
      </c>
      <c r="L177" t="s">
        <v>361</v>
      </c>
      <c r="M177" t="s">
        <v>362</v>
      </c>
      <c r="N177" t="s">
        <v>362</v>
      </c>
      <c r="O177" t="s">
        <v>363</v>
      </c>
      <c r="P177" t="s">
        <v>407</v>
      </c>
      <c r="Q177" t="s">
        <v>364</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D177">
        <f t="shared" si="21"/>
        <v>0</v>
      </c>
      <c r="BE177">
        <f t="shared" si="22"/>
        <v>0</v>
      </c>
      <c r="BF177">
        <f t="shared" si="23"/>
        <v>0</v>
      </c>
      <c r="BG177">
        <f t="shared" si="24"/>
        <v>0</v>
      </c>
      <c r="BH177">
        <f t="shared" si="25"/>
        <v>0</v>
      </c>
      <c r="BI177">
        <f t="shared" si="26"/>
        <v>0</v>
      </c>
      <c r="BJ177">
        <f t="shared" si="27"/>
        <v>0</v>
      </c>
      <c r="BK177">
        <f t="shared" si="28"/>
        <v>0</v>
      </c>
      <c r="BL177">
        <f t="shared" si="29"/>
        <v>0</v>
      </c>
      <c r="BM177">
        <f t="shared" si="30"/>
        <v>0</v>
      </c>
    </row>
    <row r="178" spans="1:65" hidden="1" x14ac:dyDescent="0.25">
      <c r="A178">
        <v>51</v>
      </c>
      <c r="B178" t="s">
        <v>353</v>
      </c>
      <c r="C178" t="s">
        <v>386</v>
      </c>
      <c r="E178" t="s">
        <v>408</v>
      </c>
      <c r="F178" t="s">
        <v>409</v>
      </c>
      <c r="G178" t="s">
        <v>483</v>
      </c>
      <c r="H178" t="s">
        <v>358</v>
      </c>
      <c r="I178" t="s">
        <v>351</v>
      </c>
      <c r="J178" t="s">
        <v>359</v>
      </c>
      <c r="K178" t="s">
        <v>360</v>
      </c>
      <c r="L178" t="s">
        <v>361</v>
      </c>
      <c r="M178" t="s">
        <v>362</v>
      </c>
      <c r="N178" t="s">
        <v>362</v>
      </c>
      <c r="O178" t="s">
        <v>363</v>
      </c>
      <c r="P178">
        <v>0</v>
      </c>
      <c r="Q178" t="s">
        <v>374</v>
      </c>
      <c r="R178">
        <v>0</v>
      </c>
      <c r="S178">
        <v>0</v>
      </c>
      <c r="T178">
        <v>0</v>
      </c>
      <c r="U178">
        <v>0</v>
      </c>
      <c r="V178">
        <v>6.564473631493346E-4</v>
      </c>
      <c r="W178">
        <v>2.5777743976401341E-3</v>
      </c>
      <c r="X178">
        <v>8.1008571124255597E-3</v>
      </c>
      <c r="Y178">
        <v>1.4202401865655627E-2</v>
      </c>
      <c r="Z178">
        <v>2.0583998902362472E-2</v>
      </c>
      <c r="AA178">
        <v>2.6219255689588793E-2</v>
      </c>
      <c r="AB178">
        <v>3.628033736183571E-2</v>
      </c>
      <c r="AC178">
        <v>4.9638966657012118E-2</v>
      </c>
      <c r="AD178">
        <v>6.2307079663632768E-2</v>
      </c>
      <c r="AE178">
        <v>9.7708744841100675E-2</v>
      </c>
      <c r="AF178">
        <v>0.13738544974723307</v>
      </c>
      <c r="AG178">
        <v>0.18135998378301071</v>
      </c>
      <c r="AH178">
        <v>0.23025871397792799</v>
      </c>
      <c r="AI178">
        <v>0.2843186165093029</v>
      </c>
      <c r="AJ178">
        <v>0.34360452596295138</v>
      </c>
      <c r="AK178">
        <v>0.40816653383809343</v>
      </c>
      <c r="AL178">
        <v>0.47806121724311623</v>
      </c>
      <c r="AM178">
        <v>0.55337543525359301</v>
      </c>
      <c r="AN178">
        <v>0.63358645256315349</v>
      </c>
      <c r="AO178">
        <v>0.71857582955320576</v>
      </c>
      <c r="AP178">
        <v>0.80840825388617643</v>
      </c>
      <c r="AQ178">
        <v>0.90312236130163592</v>
      </c>
      <c r="AR178">
        <v>1.0010614905222699</v>
      </c>
      <c r="AS178">
        <v>1.1022303364486929</v>
      </c>
      <c r="AT178">
        <v>1.2066315470934252</v>
      </c>
      <c r="AU178">
        <v>1.3142884055930899</v>
      </c>
      <c r="AV178">
        <v>1.4252142507535051</v>
      </c>
      <c r="AW178">
        <v>1.5394213848296288</v>
      </c>
      <c r="AX178">
        <v>1.6569419947483774</v>
      </c>
      <c r="AY178">
        <v>1.7777964776158512</v>
      </c>
      <c r="AZ178">
        <v>1.9011041436941098</v>
      </c>
      <c r="BA178">
        <v>2.0268819603666142</v>
      </c>
      <c r="BB178">
        <v>2.1551466756792372</v>
      </c>
      <c r="BD178">
        <f t="shared" si="21"/>
        <v>0.65644736314933461</v>
      </c>
      <c r="BE178">
        <f t="shared" si="22"/>
        <v>2.5777743976401339</v>
      </c>
      <c r="BF178">
        <f t="shared" si="23"/>
        <v>8.1008571124255599</v>
      </c>
      <c r="BG178">
        <f t="shared" si="24"/>
        <v>14.202401865655627</v>
      </c>
      <c r="BH178">
        <f t="shared" si="25"/>
        <v>20.583998902362474</v>
      </c>
      <c r="BI178">
        <f t="shared" si="26"/>
        <v>26.219255689588792</v>
      </c>
      <c r="BJ178">
        <f t="shared" si="27"/>
        <v>36.280337361835713</v>
      </c>
      <c r="BK178">
        <f t="shared" si="28"/>
        <v>49.638966657012119</v>
      </c>
      <c r="BL178">
        <f t="shared" si="29"/>
        <v>62.30707966363277</v>
      </c>
      <c r="BM178">
        <f t="shared" si="30"/>
        <v>97.708744841100682</v>
      </c>
    </row>
    <row r="179" spans="1:65" hidden="1" x14ac:dyDescent="0.25">
      <c r="A179">
        <v>51</v>
      </c>
      <c r="B179" t="s">
        <v>353</v>
      </c>
      <c r="C179" t="s">
        <v>410</v>
      </c>
      <c r="E179" t="s">
        <v>411</v>
      </c>
      <c r="F179" t="s">
        <v>412</v>
      </c>
      <c r="G179" t="s">
        <v>483</v>
      </c>
      <c r="H179" t="s">
        <v>358</v>
      </c>
      <c r="I179" t="s">
        <v>351</v>
      </c>
      <c r="J179" t="s">
        <v>359</v>
      </c>
      <c r="K179" t="s">
        <v>360</v>
      </c>
      <c r="L179" t="s">
        <v>361</v>
      </c>
      <c r="M179" t="s">
        <v>362</v>
      </c>
      <c r="N179" t="s">
        <v>362</v>
      </c>
      <c r="O179" t="s">
        <v>363</v>
      </c>
      <c r="P179">
        <v>0</v>
      </c>
      <c r="Q179" t="s">
        <v>374</v>
      </c>
      <c r="R179">
        <v>0</v>
      </c>
      <c r="S179">
        <v>0</v>
      </c>
      <c r="T179">
        <v>0</v>
      </c>
      <c r="U179">
        <v>0</v>
      </c>
      <c r="V179">
        <v>2.3153742453687243E-3</v>
      </c>
      <c r="W179">
        <v>6.6217482610032895E-3</v>
      </c>
      <c r="X179">
        <v>1.6138599579509774E-2</v>
      </c>
      <c r="Y179">
        <v>2.5226661599891398E-2</v>
      </c>
      <c r="Z179">
        <v>3.2173640730879312E-2</v>
      </c>
      <c r="AA179">
        <v>4.1607780319234511E-2</v>
      </c>
      <c r="AB179">
        <v>5.8483782211286778E-2</v>
      </c>
      <c r="AC179">
        <v>8.3284126791587268E-2</v>
      </c>
      <c r="AD179">
        <v>0.1071162403864285</v>
      </c>
      <c r="AE179">
        <v>0.17089493050143501</v>
      </c>
      <c r="AF179">
        <v>0.24273925344955624</v>
      </c>
      <c r="AG179">
        <v>0.32269946153688478</v>
      </c>
      <c r="AH179">
        <v>0.41196389160397651</v>
      </c>
      <c r="AI179">
        <v>0.51098810819044105</v>
      </c>
      <c r="AJ179">
        <v>0.6199037093153611</v>
      </c>
      <c r="AK179">
        <v>0.73881470179330488</v>
      </c>
      <c r="AL179">
        <v>0.86783758119273591</v>
      </c>
      <c r="AM179">
        <v>1.0071463019660969</v>
      </c>
      <c r="AN179">
        <v>1.1557622185891161</v>
      </c>
      <c r="AO179">
        <v>1.3134703547149162</v>
      </c>
      <c r="AP179">
        <v>1.4804019746416954</v>
      </c>
      <c r="AQ179">
        <v>1.6566392637260421</v>
      </c>
      <c r="AR179">
        <v>1.8390518424184439</v>
      </c>
      <c r="AS179">
        <v>2.0276544957351481</v>
      </c>
      <c r="AT179">
        <v>2.2224582237761359</v>
      </c>
      <c r="AU179">
        <v>2.4235132800396944</v>
      </c>
      <c r="AV179">
        <v>2.630851166297568</v>
      </c>
      <c r="AW179">
        <v>2.8445015387585375</v>
      </c>
      <c r="AX179">
        <v>3.064531973967807</v>
      </c>
      <c r="AY179">
        <v>3.290987783597314</v>
      </c>
      <c r="AZ179">
        <v>3.52219925483341</v>
      </c>
      <c r="BA179">
        <v>3.7582035267501128</v>
      </c>
      <c r="BB179">
        <v>3.9990374301431828</v>
      </c>
      <c r="BD179">
        <f t="shared" si="21"/>
        <v>2.3153742453687243</v>
      </c>
      <c r="BE179">
        <f t="shared" si="22"/>
        <v>6.6217482610032894</v>
      </c>
      <c r="BF179">
        <f t="shared" si="23"/>
        <v>16.138599579509773</v>
      </c>
      <c r="BG179">
        <f t="shared" si="24"/>
        <v>25.226661599891397</v>
      </c>
      <c r="BH179">
        <f t="shared" si="25"/>
        <v>32.173640730879313</v>
      </c>
      <c r="BI179">
        <f t="shared" si="26"/>
        <v>41.607780319234507</v>
      </c>
      <c r="BJ179">
        <f t="shared" si="27"/>
        <v>58.48378221128678</v>
      </c>
      <c r="BK179">
        <f t="shared" si="28"/>
        <v>83.284126791587269</v>
      </c>
      <c r="BL179">
        <f t="shared" si="29"/>
        <v>107.1162403864285</v>
      </c>
      <c r="BM179">
        <f t="shared" si="30"/>
        <v>170.894930501435</v>
      </c>
    </row>
    <row r="180" spans="1:65" hidden="1" x14ac:dyDescent="0.25">
      <c r="A180">
        <v>51</v>
      </c>
      <c r="B180" t="s">
        <v>353</v>
      </c>
      <c r="C180" t="s">
        <v>410</v>
      </c>
      <c r="E180" t="s">
        <v>413</v>
      </c>
      <c r="F180" t="s">
        <v>414</v>
      </c>
      <c r="G180" t="s">
        <v>483</v>
      </c>
      <c r="H180" t="s">
        <v>358</v>
      </c>
      <c r="I180" t="s">
        <v>351</v>
      </c>
      <c r="J180" t="s">
        <v>359</v>
      </c>
      <c r="K180" t="s">
        <v>360</v>
      </c>
      <c r="L180" t="s">
        <v>361</v>
      </c>
      <c r="M180" t="s">
        <v>362</v>
      </c>
      <c r="N180" t="s">
        <v>362</v>
      </c>
      <c r="O180" t="s">
        <v>363</v>
      </c>
      <c r="P180" t="s">
        <v>19</v>
      </c>
      <c r="Q180" t="s">
        <v>364</v>
      </c>
      <c r="R180">
        <v>0</v>
      </c>
      <c r="S180">
        <v>0</v>
      </c>
      <c r="T180">
        <v>0</v>
      </c>
      <c r="U180">
        <v>0</v>
      </c>
      <c r="V180">
        <v>2.9362073098390694E-5</v>
      </c>
      <c r="W180">
        <v>1.3855281068490797E-4</v>
      </c>
      <c r="X180">
        <v>3.0927472033325703E-4</v>
      </c>
      <c r="Y180">
        <v>4.9691084956455492E-4</v>
      </c>
      <c r="Z180">
        <v>6.6337298865052513E-4</v>
      </c>
      <c r="AA180">
        <v>8.4630392126756589E-4</v>
      </c>
      <c r="AB180">
        <v>1.2032603375612472E-3</v>
      </c>
      <c r="AC180">
        <v>1.7763486712376584E-3</v>
      </c>
      <c r="AD180">
        <v>2.2386663127342251E-3</v>
      </c>
      <c r="AE180">
        <v>3.4829108338620247E-3</v>
      </c>
      <c r="AF180">
        <v>4.8762487768883199E-3</v>
      </c>
      <c r="AG180">
        <v>6.4173740649966348E-3</v>
      </c>
      <c r="AH180">
        <v>8.1262766758808981E-3</v>
      </c>
      <c r="AI180">
        <v>1.0008827958085095E-2</v>
      </c>
      <c r="AJ180">
        <v>1.2064702205526951E-2</v>
      </c>
      <c r="AK180">
        <v>1.4293035371276011E-2</v>
      </c>
      <c r="AL180">
        <v>1.6693158201342068E-2</v>
      </c>
      <c r="AM180">
        <v>1.9265407599792658E-2</v>
      </c>
      <c r="AN180">
        <v>2.1989576899537261E-2</v>
      </c>
      <c r="AO180">
        <v>2.4859371647010551E-2</v>
      </c>
      <c r="AP180">
        <v>2.7874710903365969E-2</v>
      </c>
      <c r="AQ180">
        <v>3.1034624145173755E-2</v>
      </c>
      <c r="AR180">
        <v>3.4282879042324563E-2</v>
      </c>
      <c r="AS180">
        <v>3.761827786293153E-2</v>
      </c>
      <c r="AT180">
        <v>4.1039556230335159E-2</v>
      </c>
      <c r="AU180">
        <v>4.4546109093942285E-2</v>
      </c>
      <c r="AV180">
        <v>4.8137009598581415E-2</v>
      </c>
      <c r="AW180">
        <v>5.1811292893938592E-2</v>
      </c>
      <c r="AX180">
        <v>5.5568608883536978E-2</v>
      </c>
      <c r="AY180">
        <v>5.9408232073206307E-2</v>
      </c>
      <c r="AZ180">
        <v>6.3301946913217166E-2</v>
      </c>
      <c r="BA180">
        <v>6.724936787749089E-2</v>
      </c>
      <c r="BB180">
        <v>7.1250096784620257E-2</v>
      </c>
      <c r="BD180">
        <f t="shared" si="21"/>
        <v>2.9362073098390694E-2</v>
      </c>
      <c r="BE180">
        <f t="shared" si="22"/>
        <v>0.13855281068490796</v>
      </c>
      <c r="BF180">
        <f t="shared" si="23"/>
        <v>0.30927472033325704</v>
      </c>
      <c r="BG180">
        <f t="shared" si="24"/>
        <v>0.49691084956455495</v>
      </c>
      <c r="BH180">
        <f t="shared" si="25"/>
        <v>0.66337298865052508</v>
      </c>
      <c r="BI180">
        <f t="shared" si="26"/>
        <v>0.84630392126756593</v>
      </c>
      <c r="BJ180">
        <f t="shared" si="27"/>
        <v>1.2032603375612472</v>
      </c>
      <c r="BK180">
        <f t="shared" si="28"/>
        <v>1.7763486712376584</v>
      </c>
      <c r="BL180">
        <f t="shared" si="29"/>
        <v>2.238666312734225</v>
      </c>
      <c r="BM180">
        <f t="shared" si="30"/>
        <v>3.4829108338620247</v>
      </c>
    </row>
    <row r="181" spans="1:65" hidden="1" x14ac:dyDescent="0.25">
      <c r="A181">
        <v>51</v>
      </c>
      <c r="B181" t="s">
        <v>353</v>
      </c>
      <c r="C181" t="s">
        <v>410</v>
      </c>
      <c r="E181" t="s">
        <v>415</v>
      </c>
      <c r="F181" t="s">
        <v>416</v>
      </c>
      <c r="G181" t="s">
        <v>483</v>
      </c>
      <c r="H181" t="s">
        <v>358</v>
      </c>
      <c r="I181" t="s">
        <v>351</v>
      </c>
      <c r="J181" t="s">
        <v>359</v>
      </c>
      <c r="K181" t="s">
        <v>360</v>
      </c>
      <c r="L181" t="s">
        <v>361</v>
      </c>
      <c r="M181" t="s">
        <v>362</v>
      </c>
      <c r="N181" t="s">
        <v>362</v>
      </c>
      <c r="O181" t="s">
        <v>363</v>
      </c>
      <c r="P181" t="s">
        <v>416</v>
      </c>
      <c r="Q181" t="s">
        <v>364</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D181">
        <f t="shared" si="21"/>
        <v>0</v>
      </c>
      <c r="BE181">
        <f t="shared" si="22"/>
        <v>0</v>
      </c>
      <c r="BF181">
        <f t="shared" si="23"/>
        <v>0</v>
      </c>
      <c r="BG181">
        <f t="shared" si="24"/>
        <v>0</v>
      </c>
      <c r="BH181">
        <f t="shared" si="25"/>
        <v>0</v>
      </c>
      <c r="BI181">
        <f t="shared" si="26"/>
        <v>0</v>
      </c>
      <c r="BJ181">
        <f t="shared" si="27"/>
        <v>0</v>
      </c>
      <c r="BK181">
        <f t="shared" si="28"/>
        <v>0</v>
      </c>
      <c r="BL181">
        <f t="shared" si="29"/>
        <v>0</v>
      </c>
      <c r="BM181">
        <f t="shared" si="30"/>
        <v>0</v>
      </c>
    </row>
    <row r="182" spans="1:65" hidden="1" x14ac:dyDescent="0.25">
      <c r="A182">
        <v>51</v>
      </c>
      <c r="B182" t="s">
        <v>353</v>
      </c>
      <c r="C182" t="s">
        <v>410</v>
      </c>
      <c r="E182" t="s">
        <v>417</v>
      </c>
      <c r="F182" t="s">
        <v>65</v>
      </c>
      <c r="G182" t="s">
        <v>483</v>
      </c>
      <c r="H182" t="s">
        <v>358</v>
      </c>
      <c r="I182" t="s">
        <v>351</v>
      </c>
      <c r="J182" t="s">
        <v>359</v>
      </c>
      <c r="K182" t="s">
        <v>360</v>
      </c>
      <c r="L182" t="s">
        <v>361</v>
      </c>
      <c r="M182" t="s">
        <v>362</v>
      </c>
      <c r="N182" t="s">
        <v>392</v>
      </c>
      <c r="O182" t="s">
        <v>363</v>
      </c>
      <c r="P182" t="s">
        <v>65</v>
      </c>
      <c r="Q182" t="s">
        <v>364</v>
      </c>
      <c r="R182">
        <v>0</v>
      </c>
      <c r="S182">
        <v>0</v>
      </c>
      <c r="T182">
        <v>0</v>
      </c>
      <c r="U182">
        <v>0</v>
      </c>
      <c r="V182">
        <v>2.5065723935504701E-4</v>
      </c>
      <c r="W182">
        <v>1.1659129366029413E-3</v>
      </c>
      <c r="X182">
        <v>2.8408044891434009E-3</v>
      </c>
      <c r="Y182">
        <v>4.5178631843503011E-3</v>
      </c>
      <c r="Z182">
        <v>6.4474988169291453E-3</v>
      </c>
      <c r="AA182">
        <v>8.0507925885640857E-3</v>
      </c>
      <c r="AB182">
        <v>1.0629175886889407E-2</v>
      </c>
      <c r="AC182">
        <v>1.4970554497688523E-2</v>
      </c>
      <c r="AD182">
        <v>1.983122127298868E-2</v>
      </c>
      <c r="AE182">
        <v>3.1974674970317231E-2</v>
      </c>
      <c r="AF182">
        <v>4.5709401399070405E-2</v>
      </c>
      <c r="AG182">
        <v>6.1028927266861939E-2</v>
      </c>
      <c r="AH182">
        <v>7.8153143578282902E-2</v>
      </c>
      <c r="AI182">
        <v>9.7153153808460721E-2</v>
      </c>
      <c r="AJ182">
        <v>0.11803456626154005</v>
      </c>
      <c r="AK182">
        <v>0.14079728574372347</v>
      </c>
      <c r="AL182">
        <v>0.16544336285127312</v>
      </c>
      <c r="AM182">
        <v>0.19198571696768851</v>
      </c>
      <c r="AN182">
        <v>0.22021546263271391</v>
      </c>
      <c r="AO182">
        <v>0.25007280158790213</v>
      </c>
      <c r="AP182">
        <v>0.28156482154925372</v>
      </c>
      <c r="AQ182">
        <v>0.31468900800652438</v>
      </c>
      <c r="AR182">
        <v>0.34883954698071423</v>
      </c>
      <c r="AS182">
        <v>0.38400812451744609</v>
      </c>
      <c r="AT182">
        <v>0.42018567289557585</v>
      </c>
      <c r="AU182">
        <v>0.45737034435249613</v>
      </c>
      <c r="AV182">
        <v>0.49555674235738173</v>
      </c>
      <c r="AW182">
        <v>0.53473904370458081</v>
      </c>
      <c r="AX182">
        <v>0.57491823026599209</v>
      </c>
      <c r="AY182">
        <v>0.61609112453186621</v>
      </c>
      <c r="AZ182">
        <v>0.65794758413985022</v>
      </c>
      <c r="BA182">
        <v>0.70048647007298237</v>
      </c>
      <c r="BB182">
        <v>0.74370650468516619</v>
      </c>
      <c r="BD182">
        <f t="shared" si="21"/>
        <v>0.25065723935504702</v>
      </c>
      <c r="BE182">
        <f t="shared" si="22"/>
        <v>1.1659129366029413</v>
      </c>
      <c r="BF182">
        <f t="shared" si="23"/>
        <v>2.8408044891434008</v>
      </c>
      <c r="BG182">
        <f t="shared" si="24"/>
        <v>4.5178631843503014</v>
      </c>
      <c r="BH182">
        <f t="shared" si="25"/>
        <v>6.4474988169291452</v>
      </c>
      <c r="BI182">
        <f t="shared" si="26"/>
        <v>8.0507925885640859</v>
      </c>
      <c r="BJ182">
        <f t="shared" si="27"/>
        <v>10.629175886889406</v>
      </c>
      <c r="BK182">
        <f t="shared" si="28"/>
        <v>14.970554497688523</v>
      </c>
      <c r="BL182">
        <f t="shared" si="29"/>
        <v>19.831221272988678</v>
      </c>
      <c r="BM182">
        <f t="shared" si="30"/>
        <v>31.974674970317231</v>
      </c>
    </row>
    <row r="183" spans="1:65" hidden="1" x14ac:dyDescent="0.25">
      <c r="A183">
        <v>51</v>
      </c>
      <c r="B183" t="s">
        <v>353</v>
      </c>
      <c r="C183" t="s">
        <v>410</v>
      </c>
      <c r="E183" t="s">
        <v>418</v>
      </c>
      <c r="F183" t="s">
        <v>419</v>
      </c>
      <c r="G183" t="s">
        <v>483</v>
      </c>
      <c r="H183" t="s">
        <v>358</v>
      </c>
      <c r="I183" t="s">
        <v>351</v>
      </c>
      <c r="J183" t="s">
        <v>359</v>
      </c>
      <c r="K183" t="s">
        <v>360</v>
      </c>
      <c r="L183" t="s">
        <v>361</v>
      </c>
      <c r="M183" t="s">
        <v>362</v>
      </c>
      <c r="N183" t="s">
        <v>392</v>
      </c>
      <c r="O183" t="s">
        <v>363</v>
      </c>
      <c r="P183">
        <v>0</v>
      </c>
      <c r="Q183" t="s">
        <v>374</v>
      </c>
      <c r="R183">
        <v>0</v>
      </c>
      <c r="S183">
        <v>0</v>
      </c>
      <c r="T183">
        <v>0</v>
      </c>
      <c r="U183">
        <v>0</v>
      </c>
      <c r="V183">
        <v>1.1414821773777519E-3</v>
      </c>
      <c r="W183">
        <v>4.9580387265812211E-3</v>
      </c>
      <c r="X183">
        <v>1.3841382724016882E-2</v>
      </c>
      <c r="Y183">
        <v>2.3067610401714862E-2</v>
      </c>
      <c r="Z183">
        <v>3.0212548063146653E-2</v>
      </c>
      <c r="AA183">
        <v>3.8076987208023341E-2</v>
      </c>
      <c r="AB183">
        <v>5.0478694363772197E-2</v>
      </c>
      <c r="AC183">
        <v>7.0975439067650345E-2</v>
      </c>
      <c r="AD183">
        <v>9.5245478847413939E-2</v>
      </c>
      <c r="AE183">
        <v>0.15478100674525389</v>
      </c>
      <c r="AF183">
        <v>0.22264503978482778</v>
      </c>
      <c r="AG183">
        <v>0.29892576816200689</v>
      </c>
      <c r="AH183">
        <v>0.38488347203530848</v>
      </c>
      <c r="AI183">
        <v>0.48103128279509788</v>
      </c>
      <c r="AJ183">
        <v>0.58755206120335446</v>
      </c>
      <c r="AK183">
        <v>0.70460151333245069</v>
      </c>
      <c r="AL183">
        <v>0.83234971772625865</v>
      </c>
      <c r="AM183">
        <v>0.97102793623001649</v>
      </c>
      <c r="AN183">
        <v>1.1196647822433927</v>
      </c>
      <c r="AO183">
        <v>1.2780821468042196</v>
      </c>
      <c r="AP183">
        <v>1.4464633452087214</v>
      </c>
      <c r="AQ183">
        <v>1.6249415254938551</v>
      </c>
      <c r="AR183">
        <v>1.8102608936090578</v>
      </c>
      <c r="AS183">
        <v>2.0024679490787816</v>
      </c>
      <c r="AT183">
        <v>2.2016057339874959</v>
      </c>
      <c r="AU183">
        <v>2.407759519584749</v>
      </c>
      <c r="AV183">
        <v>2.6209953130407113</v>
      </c>
      <c r="AW183">
        <v>2.8413778226125239</v>
      </c>
      <c r="AX183">
        <v>3.0690130223922307</v>
      </c>
      <c r="AY183">
        <v>3.30398381685804</v>
      </c>
      <c r="AZ183">
        <v>3.5445253315678236</v>
      </c>
      <c r="BA183">
        <v>3.7907031828394659</v>
      </c>
      <c r="BB183">
        <v>4.042583201405253</v>
      </c>
      <c r="BD183">
        <f t="shared" si="21"/>
        <v>1.1414821773777519</v>
      </c>
      <c r="BE183">
        <f t="shared" si="22"/>
        <v>4.9580387265812211</v>
      </c>
      <c r="BF183">
        <f t="shared" si="23"/>
        <v>13.841382724016881</v>
      </c>
      <c r="BG183">
        <f t="shared" si="24"/>
        <v>23.067610401714862</v>
      </c>
      <c r="BH183">
        <f t="shared" si="25"/>
        <v>30.212548063146652</v>
      </c>
      <c r="BI183">
        <f t="shared" si="26"/>
        <v>38.07698720802334</v>
      </c>
      <c r="BJ183">
        <f t="shared" si="27"/>
        <v>50.478694363772199</v>
      </c>
      <c r="BK183">
        <f t="shared" si="28"/>
        <v>70.975439067650342</v>
      </c>
      <c r="BL183">
        <f t="shared" si="29"/>
        <v>95.245478847413935</v>
      </c>
      <c r="BM183">
        <f t="shared" si="30"/>
        <v>154.78100674525388</v>
      </c>
    </row>
    <row r="184" spans="1:65" hidden="1" x14ac:dyDescent="0.25">
      <c r="A184">
        <v>51</v>
      </c>
      <c r="B184" t="s">
        <v>353</v>
      </c>
      <c r="C184" t="s">
        <v>410</v>
      </c>
      <c r="E184" t="s">
        <v>420</v>
      </c>
      <c r="F184" t="s">
        <v>421</v>
      </c>
      <c r="G184" t="s">
        <v>483</v>
      </c>
      <c r="H184" t="s">
        <v>358</v>
      </c>
      <c r="I184" t="s">
        <v>351</v>
      </c>
      <c r="J184" t="s">
        <v>359</v>
      </c>
      <c r="K184" t="s">
        <v>360</v>
      </c>
      <c r="L184" t="s">
        <v>361</v>
      </c>
      <c r="M184" t="s">
        <v>362</v>
      </c>
      <c r="N184" t="s">
        <v>392</v>
      </c>
      <c r="O184" t="s">
        <v>363</v>
      </c>
      <c r="P184">
        <v>0</v>
      </c>
      <c r="Q184" t="s">
        <v>374</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D184">
        <f t="shared" si="21"/>
        <v>0</v>
      </c>
      <c r="BE184">
        <f t="shared" si="22"/>
        <v>0</v>
      </c>
      <c r="BF184">
        <f t="shared" si="23"/>
        <v>0</v>
      </c>
      <c r="BG184">
        <f t="shared" si="24"/>
        <v>0</v>
      </c>
      <c r="BH184">
        <f t="shared" si="25"/>
        <v>0</v>
      </c>
      <c r="BI184">
        <f t="shared" si="26"/>
        <v>0</v>
      </c>
      <c r="BJ184">
        <f t="shared" si="27"/>
        <v>0</v>
      </c>
      <c r="BK184">
        <f t="shared" si="28"/>
        <v>0</v>
      </c>
      <c r="BL184">
        <f t="shared" si="29"/>
        <v>0</v>
      </c>
      <c r="BM184">
        <f t="shared" si="30"/>
        <v>0</v>
      </c>
    </row>
    <row r="185" spans="1:65" hidden="1" x14ac:dyDescent="0.25">
      <c r="A185">
        <v>51</v>
      </c>
      <c r="B185" t="s">
        <v>353</v>
      </c>
      <c r="C185" t="s">
        <v>410</v>
      </c>
      <c r="E185" t="s">
        <v>422</v>
      </c>
      <c r="F185" t="s">
        <v>423</v>
      </c>
      <c r="G185" t="s">
        <v>483</v>
      </c>
      <c r="H185" t="s">
        <v>358</v>
      </c>
      <c r="I185" t="s">
        <v>351</v>
      </c>
      <c r="J185" t="s">
        <v>359</v>
      </c>
      <c r="K185" t="s">
        <v>360</v>
      </c>
      <c r="L185" t="s">
        <v>361</v>
      </c>
      <c r="M185" t="s">
        <v>362</v>
      </c>
      <c r="N185" t="s">
        <v>392</v>
      </c>
      <c r="O185" t="s">
        <v>363</v>
      </c>
      <c r="P185">
        <v>0</v>
      </c>
      <c r="Q185" t="s">
        <v>374</v>
      </c>
      <c r="R185">
        <v>0</v>
      </c>
      <c r="S185">
        <v>0</v>
      </c>
      <c r="T185">
        <v>0</v>
      </c>
      <c r="U185">
        <v>0</v>
      </c>
      <c r="V185">
        <v>3.590723900187071E-4</v>
      </c>
      <c r="W185">
        <v>1.3367524860320498E-3</v>
      </c>
      <c r="X185">
        <v>3.3721202256708051E-3</v>
      </c>
      <c r="Y185">
        <v>5.4407017327137985E-3</v>
      </c>
      <c r="Z185">
        <v>9.4549147893919546E-3</v>
      </c>
      <c r="AA185">
        <v>1.1535877535709211E-2</v>
      </c>
      <c r="AB185">
        <v>1.4551111475059754E-2</v>
      </c>
      <c r="AC185">
        <v>2.0604471446904558E-2</v>
      </c>
      <c r="AD185">
        <v>2.9980102435320146E-2</v>
      </c>
      <c r="AE185">
        <v>4.9906173835815928E-2</v>
      </c>
      <c r="AF185">
        <v>7.2856923692220035E-2</v>
      </c>
      <c r="AG185">
        <v>9.8806181395792239E-2</v>
      </c>
      <c r="AH185">
        <v>0.12815970138627178</v>
      </c>
      <c r="AI185">
        <v>0.16103701889172306</v>
      </c>
      <c r="AJ185">
        <v>0.19743191600292589</v>
      </c>
      <c r="AK185">
        <v>0.2373272435198133</v>
      </c>
      <c r="AL185">
        <v>0.28070980452701627</v>
      </c>
      <c r="AM185">
        <v>0.32758681559418068</v>
      </c>
      <c r="AN185">
        <v>0.37754868172269068</v>
      </c>
      <c r="AO185">
        <v>0.43046793430443869</v>
      </c>
      <c r="AP185">
        <v>0.48634323902088417</v>
      </c>
      <c r="AQ185">
        <v>0.54515520580470622</v>
      </c>
      <c r="AR185">
        <v>0.60576279202004601</v>
      </c>
      <c r="AS185">
        <v>0.66814185540266313</v>
      </c>
      <c r="AT185">
        <v>0.73226689873801354</v>
      </c>
      <c r="AU185">
        <v>0.79812580711453851</v>
      </c>
      <c r="AV185">
        <v>0.86569992724226152</v>
      </c>
      <c r="AW185">
        <v>0.9349698342774776</v>
      </c>
      <c r="AX185">
        <v>1.0059285838607395</v>
      </c>
      <c r="AY185">
        <v>1.0785616044475961</v>
      </c>
      <c r="AZ185">
        <v>1.1522960909167503</v>
      </c>
      <c r="BA185">
        <v>1.2271243072629654</v>
      </c>
      <c r="BB185">
        <v>1.3030382593925556</v>
      </c>
      <c r="BD185">
        <f t="shared" si="21"/>
        <v>0.35907239001870711</v>
      </c>
      <c r="BE185">
        <f t="shared" si="22"/>
        <v>1.3367524860320497</v>
      </c>
      <c r="BF185">
        <f t="shared" si="23"/>
        <v>3.3721202256708049</v>
      </c>
      <c r="BG185">
        <f t="shared" si="24"/>
        <v>5.4407017327137988</v>
      </c>
      <c r="BH185">
        <f t="shared" si="25"/>
        <v>9.454914789391955</v>
      </c>
      <c r="BI185">
        <f t="shared" si="26"/>
        <v>11.535877535709211</v>
      </c>
      <c r="BJ185">
        <f t="shared" si="27"/>
        <v>14.551111475059754</v>
      </c>
      <c r="BK185">
        <f t="shared" si="28"/>
        <v>20.604471446904558</v>
      </c>
      <c r="BL185">
        <f t="shared" si="29"/>
        <v>29.980102435320145</v>
      </c>
      <c r="BM185">
        <f t="shared" si="30"/>
        <v>49.906173835815927</v>
      </c>
    </row>
    <row r="186" spans="1:65" hidden="1" x14ac:dyDescent="0.25">
      <c r="A186">
        <v>51</v>
      </c>
      <c r="B186" t="s">
        <v>353</v>
      </c>
      <c r="C186" t="s">
        <v>410</v>
      </c>
      <c r="E186" t="s">
        <v>424</v>
      </c>
      <c r="F186" t="s">
        <v>425</v>
      </c>
      <c r="G186" t="s">
        <v>483</v>
      </c>
      <c r="H186" t="s">
        <v>358</v>
      </c>
      <c r="I186" t="s">
        <v>351</v>
      </c>
      <c r="J186" t="s">
        <v>359</v>
      </c>
      <c r="K186" t="s">
        <v>360</v>
      </c>
      <c r="L186" t="s">
        <v>361</v>
      </c>
      <c r="M186" t="s">
        <v>362</v>
      </c>
      <c r="N186" t="s">
        <v>392</v>
      </c>
      <c r="O186" t="s">
        <v>363</v>
      </c>
      <c r="P186">
        <v>0</v>
      </c>
      <c r="Q186" t="s">
        <v>374</v>
      </c>
      <c r="R186">
        <v>0</v>
      </c>
      <c r="S186">
        <v>0</v>
      </c>
      <c r="T186">
        <v>0</v>
      </c>
      <c r="U186">
        <v>0</v>
      </c>
      <c r="V186">
        <v>1.0712647436463638E-3</v>
      </c>
      <c r="W186">
        <v>5.6072688676657512E-3</v>
      </c>
      <c r="X186">
        <v>1.4092087349573332E-2</v>
      </c>
      <c r="Y186">
        <v>2.2244688764881226E-2</v>
      </c>
      <c r="Z186">
        <v>2.867577807388088E-2</v>
      </c>
      <c r="AA186">
        <v>3.7296007693899721E-2</v>
      </c>
      <c r="AB186">
        <v>5.0515382584971465E-2</v>
      </c>
      <c r="AC186">
        <v>7.2042881603248884E-2</v>
      </c>
      <c r="AD186">
        <v>9.2464426018614293E-2</v>
      </c>
      <c r="AE186">
        <v>0.14758788853961344</v>
      </c>
      <c r="AF186">
        <v>0.20948671609127248</v>
      </c>
      <c r="AG186">
        <v>0.27816080037269181</v>
      </c>
      <c r="AH186">
        <v>0.35457021694585783</v>
      </c>
      <c r="AI186">
        <v>0.43904839127515205</v>
      </c>
      <c r="AJ186">
        <v>0.53165209502096589</v>
      </c>
      <c r="AK186">
        <v>0.63241377597008097</v>
      </c>
      <c r="AL186">
        <v>0.74137506283071553</v>
      </c>
      <c r="AM186">
        <v>0.85862413141422322</v>
      </c>
      <c r="AN186">
        <v>0.98329539331331905</v>
      </c>
      <c r="AO186">
        <v>1.1151600368867352</v>
      </c>
      <c r="AP186">
        <v>1.2542759116085951</v>
      </c>
      <c r="AQ186">
        <v>1.4006594240512296</v>
      </c>
      <c r="AR186">
        <v>1.5517097236609541</v>
      </c>
      <c r="AS186">
        <v>1.7074062661780964</v>
      </c>
      <c r="AT186">
        <v>1.8677250480072765</v>
      </c>
      <c r="AU186">
        <v>2.0326733617684987</v>
      </c>
      <c r="AV186">
        <v>2.2022428836713952</v>
      </c>
      <c r="AW186">
        <v>2.3764232982282523</v>
      </c>
      <c r="AX186">
        <v>2.5552340299613361</v>
      </c>
      <c r="AY186">
        <v>2.7386761499905714</v>
      </c>
      <c r="AZ186">
        <v>2.9253957385776519</v>
      </c>
      <c r="BA186">
        <v>3.115396934412376</v>
      </c>
      <c r="BB186">
        <v>3.3086832087468672</v>
      </c>
      <c r="BD186">
        <f t="shared" si="21"/>
        <v>1.0712647436463638</v>
      </c>
      <c r="BE186">
        <f t="shared" si="22"/>
        <v>5.6072688676657512</v>
      </c>
      <c r="BF186">
        <f t="shared" si="23"/>
        <v>14.092087349573331</v>
      </c>
      <c r="BG186">
        <f t="shared" si="24"/>
        <v>22.244688764881225</v>
      </c>
      <c r="BH186">
        <f t="shared" si="25"/>
        <v>28.675778073880881</v>
      </c>
      <c r="BI186">
        <f t="shared" si="26"/>
        <v>37.296007693899725</v>
      </c>
      <c r="BJ186">
        <f t="shared" si="27"/>
        <v>50.515382584971462</v>
      </c>
      <c r="BK186">
        <f t="shared" si="28"/>
        <v>72.042881603248887</v>
      </c>
      <c r="BL186">
        <f t="shared" si="29"/>
        <v>92.46442601861429</v>
      </c>
      <c r="BM186">
        <f t="shared" si="30"/>
        <v>147.58788853961343</v>
      </c>
    </row>
    <row r="187" spans="1:65" hidden="1" x14ac:dyDescent="0.25">
      <c r="A187">
        <v>51</v>
      </c>
      <c r="B187" t="s">
        <v>353</v>
      </c>
      <c r="C187" t="s">
        <v>410</v>
      </c>
      <c r="E187" t="s">
        <v>426</v>
      </c>
      <c r="F187" t="s">
        <v>427</v>
      </c>
      <c r="G187" t="s">
        <v>483</v>
      </c>
      <c r="H187" t="s">
        <v>358</v>
      </c>
      <c r="I187" t="s">
        <v>351</v>
      </c>
      <c r="J187" t="s">
        <v>359</v>
      </c>
      <c r="K187" t="s">
        <v>360</v>
      </c>
      <c r="L187" t="s">
        <v>361</v>
      </c>
      <c r="M187" t="s">
        <v>362</v>
      </c>
      <c r="N187" t="s">
        <v>392</v>
      </c>
      <c r="O187" t="s">
        <v>363</v>
      </c>
      <c r="P187" t="s">
        <v>23</v>
      </c>
      <c r="Q187" t="s">
        <v>364</v>
      </c>
      <c r="R187">
        <v>0</v>
      </c>
      <c r="S187">
        <v>0</v>
      </c>
      <c r="T187">
        <v>0</v>
      </c>
      <c r="U187">
        <v>0</v>
      </c>
      <c r="V187">
        <v>3.8289657184053481E-4</v>
      </c>
      <c r="W187">
        <v>2.1186691328622617E-3</v>
      </c>
      <c r="X187">
        <v>6.0229669058250879E-3</v>
      </c>
      <c r="Y187">
        <v>9.4732314857563019E-3</v>
      </c>
      <c r="Z187">
        <v>1.2557285751454749E-2</v>
      </c>
      <c r="AA187">
        <v>1.6654515690852301E-2</v>
      </c>
      <c r="AB187">
        <v>2.2716757453241983E-2</v>
      </c>
      <c r="AC187">
        <v>3.1621560612126891E-2</v>
      </c>
      <c r="AD187">
        <v>4.1436860089716837E-2</v>
      </c>
      <c r="AE187">
        <v>6.6053055926377863E-2</v>
      </c>
      <c r="AF187">
        <v>9.4198642828847129E-2</v>
      </c>
      <c r="AG187">
        <v>0.12596214412437781</v>
      </c>
      <c r="AH187">
        <v>0.16192466369967168</v>
      </c>
      <c r="AI187">
        <v>0.20236507719838734</v>
      </c>
      <c r="AJ187">
        <v>0.247428457616789</v>
      </c>
      <c r="AK187">
        <v>0.29725076297459602</v>
      </c>
      <c r="AL187">
        <v>0.35197671728977464</v>
      </c>
      <c r="AM187">
        <v>0.41178020654590702</v>
      </c>
      <c r="AN187">
        <v>0.4763083615000927</v>
      </c>
      <c r="AO187">
        <v>0.54555108608015468</v>
      </c>
      <c r="AP187">
        <v>0.61965796868289102</v>
      </c>
      <c r="AQ187">
        <v>0.69875862058092564</v>
      </c>
      <c r="AR187">
        <v>0.7814426815618537</v>
      </c>
      <c r="AS187">
        <v>0.86777879953577841</v>
      </c>
      <c r="AT187">
        <v>0.95783518502247711</v>
      </c>
      <c r="AU187">
        <v>1.0517008083666433</v>
      </c>
      <c r="AV187">
        <v>1.1494569872988016</v>
      </c>
      <c r="AW187">
        <v>1.2511857908370543</v>
      </c>
      <c r="AX187">
        <v>1.3569903007926047</v>
      </c>
      <c r="AY187">
        <v>1.4669641058426837</v>
      </c>
      <c r="AZ187">
        <v>1.5803040386897929</v>
      </c>
      <c r="BA187">
        <v>1.6970834633695306</v>
      </c>
      <c r="BB187">
        <v>1.8173769486818641</v>
      </c>
      <c r="BD187">
        <f t="shared" si="21"/>
        <v>0.38289657184053483</v>
      </c>
      <c r="BE187">
        <f t="shared" si="22"/>
        <v>2.1186691328622618</v>
      </c>
      <c r="BF187">
        <f t="shared" si="23"/>
        <v>6.0229669058250881</v>
      </c>
      <c r="BG187">
        <f t="shared" si="24"/>
        <v>9.4732314857563011</v>
      </c>
      <c r="BH187">
        <f t="shared" si="25"/>
        <v>12.557285751454749</v>
      </c>
      <c r="BI187">
        <f t="shared" si="26"/>
        <v>16.6545156908523</v>
      </c>
      <c r="BJ187">
        <f t="shared" si="27"/>
        <v>22.716757453241982</v>
      </c>
      <c r="BK187">
        <f t="shared" si="28"/>
        <v>31.621560612126892</v>
      </c>
      <c r="BL187">
        <f t="shared" si="29"/>
        <v>41.436860089716838</v>
      </c>
      <c r="BM187">
        <f t="shared" si="30"/>
        <v>66.053055926377866</v>
      </c>
    </row>
    <row r="188" spans="1:65" hidden="1" x14ac:dyDescent="0.25">
      <c r="A188">
        <v>51</v>
      </c>
      <c r="B188" t="s">
        <v>353</v>
      </c>
      <c r="C188" t="s">
        <v>368</v>
      </c>
      <c r="E188" t="s">
        <v>428</v>
      </c>
      <c r="F188" t="s">
        <v>429</v>
      </c>
      <c r="G188" t="s">
        <v>483</v>
      </c>
      <c r="H188" t="s">
        <v>358</v>
      </c>
      <c r="I188" t="s">
        <v>351</v>
      </c>
      <c r="J188" t="s">
        <v>359</v>
      </c>
      <c r="K188" t="s">
        <v>360</v>
      </c>
      <c r="L188" t="s">
        <v>361</v>
      </c>
      <c r="M188" t="s">
        <v>362</v>
      </c>
      <c r="N188" t="s">
        <v>392</v>
      </c>
      <c r="O188" t="s">
        <v>363</v>
      </c>
      <c r="P188">
        <v>0</v>
      </c>
      <c r="Q188" t="s">
        <v>374</v>
      </c>
      <c r="R188">
        <v>0</v>
      </c>
      <c r="S188">
        <v>0</v>
      </c>
      <c r="T188">
        <v>0</v>
      </c>
      <c r="U188">
        <v>0</v>
      </c>
      <c r="V188">
        <v>9.7472789600117743E-4</v>
      </c>
      <c r="W188">
        <v>4.8568555283548922E-3</v>
      </c>
      <c r="X188">
        <v>1.236536878285824E-2</v>
      </c>
      <c r="Y188">
        <v>1.9986203795868091E-2</v>
      </c>
      <c r="Z188">
        <v>2.6117143549621018E-2</v>
      </c>
      <c r="AA188">
        <v>3.7474089534184594E-2</v>
      </c>
      <c r="AB188">
        <v>5.2404855369735652E-2</v>
      </c>
      <c r="AC188">
        <v>7.7920524123216497E-2</v>
      </c>
      <c r="AD188">
        <v>0.10086663261254852</v>
      </c>
      <c r="AE188">
        <v>0.16150753500202839</v>
      </c>
      <c r="AF188">
        <v>0.2304865366501519</v>
      </c>
      <c r="AG188">
        <v>0.30804282557832691</v>
      </c>
      <c r="AH188">
        <v>0.39557895527739112</v>
      </c>
      <c r="AI188">
        <v>0.4937939025629442</v>
      </c>
      <c r="AJ188">
        <v>0.6030759191201136</v>
      </c>
      <c r="AK188">
        <v>0.7237955041176618</v>
      </c>
      <c r="AL188">
        <v>0.85634805032928096</v>
      </c>
      <c r="AM188">
        <v>1.0012025709041599</v>
      </c>
      <c r="AN188">
        <v>1.1575746032648837</v>
      </c>
      <c r="AO188">
        <v>1.3254958698133446</v>
      </c>
      <c r="AP188">
        <v>1.5053827743965345</v>
      </c>
      <c r="AQ188">
        <v>1.6976080646911003</v>
      </c>
      <c r="AR188">
        <v>1.8988330699872547</v>
      </c>
      <c r="AS188">
        <v>2.109271908288135</v>
      </c>
      <c r="AT188">
        <v>2.3291403550682555</v>
      </c>
      <c r="AU188">
        <v>2.5587074014894222</v>
      </c>
      <c r="AV188">
        <v>2.7982264233916099</v>
      </c>
      <c r="AW188">
        <v>3.047955776175642</v>
      </c>
      <c r="AX188">
        <v>3.3082085201324896</v>
      </c>
      <c r="AY188">
        <v>3.5792778706386934</v>
      </c>
      <c r="AZ188">
        <v>3.8592472868296914</v>
      </c>
      <c r="BA188">
        <v>4.1483535199430364</v>
      </c>
      <c r="BB188">
        <v>4.446839073643142</v>
      </c>
      <c r="BD188">
        <f t="shared" si="21"/>
        <v>0.97472789600117749</v>
      </c>
      <c r="BE188">
        <f t="shared" si="22"/>
        <v>4.8568555283548918</v>
      </c>
      <c r="BF188">
        <f t="shared" si="23"/>
        <v>12.365368782858241</v>
      </c>
      <c r="BG188">
        <f t="shared" si="24"/>
        <v>19.986203795868093</v>
      </c>
      <c r="BH188">
        <f t="shared" si="25"/>
        <v>26.117143549621019</v>
      </c>
      <c r="BI188">
        <f t="shared" si="26"/>
        <v>37.474089534184593</v>
      </c>
      <c r="BJ188">
        <f t="shared" si="27"/>
        <v>52.40485536973565</v>
      </c>
      <c r="BK188">
        <f t="shared" si="28"/>
        <v>77.920524123216495</v>
      </c>
      <c r="BL188">
        <f t="shared" si="29"/>
        <v>100.86663261254853</v>
      </c>
      <c r="BM188">
        <f t="shared" si="30"/>
        <v>161.50753500202839</v>
      </c>
    </row>
    <row r="189" spans="1:65" hidden="1" x14ac:dyDescent="0.25">
      <c r="A189">
        <v>51</v>
      </c>
      <c r="B189" t="s">
        <v>353</v>
      </c>
      <c r="C189" t="s">
        <v>368</v>
      </c>
      <c r="E189" t="s">
        <v>430</v>
      </c>
      <c r="F189" t="s">
        <v>431</v>
      </c>
      <c r="G189" t="s">
        <v>483</v>
      </c>
      <c r="H189" t="s">
        <v>358</v>
      </c>
      <c r="I189" t="s">
        <v>351</v>
      </c>
      <c r="J189" t="s">
        <v>359</v>
      </c>
      <c r="K189" t="s">
        <v>360</v>
      </c>
      <c r="L189" t="s">
        <v>361</v>
      </c>
      <c r="M189" t="s">
        <v>362</v>
      </c>
      <c r="N189" t="s">
        <v>362</v>
      </c>
      <c r="O189" t="s">
        <v>363</v>
      </c>
      <c r="P189" t="s">
        <v>432</v>
      </c>
      <c r="Q189" t="s">
        <v>364</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D189">
        <f t="shared" si="21"/>
        <v>0</v>
      </c>
      <c r="BE189">
        <f t="shared" si="22"/>
        <v>0</v>
      </c>
      <c r="BF189">
        <f t="shared" si="23"/>
        <v>0</v>
      </c>
      <c r="BG189">
        <f t="shared" si="24"/>
        <v>0</v>
      </c>
      <c r="BH189">
        <f t="shared" si="25"/>
        <v>0</v>
      </c>
      <c r="BI189">
        <f t="shared" si="26"/>
        <v>0</v>
      </c>
      <c r="BJ189">
        <f t="shared" si="27"/>
        <v>0</v>
      </c>
      <c r="BK189">
        <f t="shared" si="28"/>
        <v>0</v>
      </c>
      <c r="BL189">
        <f t="shared" si="29"/>
        <v>0</v>
      </c>
      <c r="BM189">
        <f t="shared" si="30"/>
        <v>0</v>
      </c>
    </row>
    <row r="190" spans="1:65" hidden="1" x14ac:dyDescent="0.25">
      <c r="A190">
        <v>51</v>
      </c>
      <c r="B190" t="s">
        <v>353</v>
      </c>
      <c r="C190" t="s">
        <v>368</v>
      </c>
      <c r="E190" t="s">
        <v>433</v>
      </c>
      <c r="F190" t="s">
        <v>434</v>
      </c>
      <c r="G190" t="s">
        <v>483</v>
      </c>
      <c r="H190" t="s">
        <v>358</v>
      </c>
      <c r="I190" t="s">
        <v>351</v>
      </c>
      <c r="J190" t="s">
        <v>359</v>
      </c>
      <c r="K190" t="s">
        <v>360</v>
      </c>
      <c r="L190" t="s">
        <v>361</v>
      </c>
      <c r="M190" t="s">
        <v>362</v>
      </c>
      <c r="N190" t="s">
        <v>362</v>
      </c>
      <c r="O190" t="s">
        <v>363</v>
      </c>
      <c r="P190" t="s">
        <v>432</v>
      </c>
      <c r="Q190" t="s">
        <v>364</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D190">
        <f t="shared" si="21"/>
        <v>0</v>
      </c>
      <c r="BE190">
        <f t="shared" si="22"/>
        <v>0</v>
      </c>
      <c r="BF190">
        <f t="shared" si="23"/>
        <v>0</v>
      </c>
      <c r="BG190">
        <f t="shared" si="24"/>
        <v>0</v>
      </c>
      <c r="BH190">
        <f t="shared" si="25"/>
        <v>0</v>
      </c>
      <c r="BI190">
        <f t="shared" si="26"/>
        <v>0</v>
      </c>
      <c r="BJ190">
        <f t="shared" si="27"/>
        <v>0</v>
      </c>
      <c r="BK190">
        <f t="shared" si="28"/>
        <v>0</v>
      </c>
      <c r="BL190">
        <f t="shared" si="29"/>
        <v>0</v>
      </c>
      <c r="BM190">
        <f t="shared" si="30"/>
        <v>0</v>
      </c>
    </row>
    <row r="191" spans="1:65" hidden="1" x14ac:dyDescent="0.25">
      <c r="A191">
        <v>51</v>
      </c>
      <c r="B191" t="s">
        <v>353</v>
      </c>
      <c r="C191" t="s">
        <v>368</v>
      </c>
      <c r="E191" t="s">
        <v>435</v>
      </c>
      <c r="F191" t="s">
        <v>436</v>
      </c>
      <c r="G191" t="s">
        <v>483</v>
      </c>
      <c r="H191" t="s">
        <v>358</v>
      </c>
      <c r="I191" t="s">
        <v>351</v>
      </c>
      <c r="J191" t="s">
        <v>359</v>
      </c>
      <c r="K191" t="s">
        <v>360</v>
      </c>
      <c r="L191" t="s">
        <v>361</v>
      </c>
      <c r="M191" t="s">
        <v>362</v>
      </c>
      <c r="N191" t="s">
        <v>362</v>
      </c>
      <c r="O191" t="s">
        <v>363</v>
      </c>
      <c r="P191">
        <v>0</v>
      </c>
      <c r="Q191" t="s">
        <v>374</v>
      </c>
      <c r="R191">
        <v>0</v>
      </c>
      <c r="S191">
        <v>0</v>
      </c>
      <c r="T191">
        <v>0</v>
      </c>
      <c r="U191">
        <v>0</v>
      </c>
      <c r="V191">
        <v>4.4983208088655718E-3</v>
      </c>
      <c r="W191">
        <v>1.0336902497383369E-2</v>
      </c>
      <c r="X191">
        <v>2.3653581221235755E-2</v>
      </c>
      <c r="Y191">
        <v>3.8627573105028262E-2</v>
      </c>
      <c r="Z191">
        <v>4.8631731682011903E-2</v>
      </c>
      <c r="AA191">
        <v>6.3100066170798802E-2</v>
      </c>
      <c r="AB191">
        <v>8.6105178166056645E-2</v>
      </c>
      <c r="AC191">
        <v>0.1257059983160802</v>
      </c>
      <c r="AD191">
        <v>0.16247965080522209</v>
      </c>
      <c r="AE191">
        <v>0.26192023795345459</v>
      </c>
      <c r="AF191">
        <v>0.37384930159755103</v>
      </c>
      <c r="AG191">
        <v>0.49835729481972268</v>
      </c>
      <c r="AH191">
        <v>0.63729497502833898</v>
      </c>
      <c r="AI191">
        <v>0.79138192501214855</v>
      </c>
      <c r="AJ191">
        <v>0.9608369508039778</v>
      </c>
      <c r="AK191">
        <v>1.145836039209942</v>
      </c>
      <c r="AL191">
        <v>1.3465744636424275</v>
      </c>
      <c r="AM191">
        <v>1.5633364997581676</v>
      </c>
      <c r="AN191">
        <v>1.7946175886306999</v>
      </c>
      <c r="AO191">
        <v>2.0400960876906824</v>
      </c>
      <c r="AP191">
        <v>2.2999873416024119</v>
      </c>
      <c r="AQ191">
        <v>2.5744303215072164</v>
      </c>
      <c r="AR191">
        <v>2.8585677390493069</v>
      </c>
      <c r="AS191">
        <v>3.1524284769657243</v>
      </c>
      <c r="AT191">
        <v>3.4560353322501727</v>
      </c>
      <c r="AU191">
        <v>3.7694720096117931</v>
      </c>
      <c r="AV191">
        <v>4.0927928119731849</v>
      </c>
      <c r="AW191">
        <v>4.4260489712115723</v>
      </c>
      <c r="AX191">
        <v>4.7693506277884712</v>
      </c>
      <c r="AY191">
        <v>5.1227729933731609</v>
      </c>
      <c r="AZ191">
        <v>5.4837144485457143</v>
      </c>
      <c r="BA191">
        <v>5.8522349009062236</v>
      </c>
      <c r="BB191">
        <v>6.2283936012321881</v>
      </c>
      <c r="BD191">
        <f t="shared" si="21"/>
        <v>4.4983208088655715</v>
      </c>
      <c r="BE191">
        <f t="shared" si="22"/>
        <v>10.336902497383369</v>
      </c>
      <c r="BF191">
        <f t="shared" si="23"/>
        <v>23.653581221235754</v>
      </c>
      <c r="BG191">
        <f t="shared" si="24"/>
        <v>38.627573105028262</v>
      </c>
      <c r="BH191">
        <f t="shared" si="25"/>
        <v>48.631731682011903</v>
      </c>
      <c r="BI191">
        <f t="shared" si="26"/>
        <v>63.100066170798804</v>
      </c>
      <c r="BJ191">
        <f t="shared" si="27"/>
        <v>86.105178166056646</v>
      </c>
      <c r="BK191">
        <f t="shared" si="28"/>
        <v>125.7059983160802</v>
      </c>
      <c r="BL191">
        <f t="shared" si="29"/>
        <v>162.47965080522209</v>
      </c>
      <c r="BM191">
        <f t="shared" si="30"/>
        <v>261.9202379534546</v>
      </c>
    </row>
    <row r="192" spans="1:65" hidden="1" x14ac:dyDescent="0.25">
      <c r="A192">
        <v>51</v>
      </c>
      <c r="B192" t="s">
        <v>353</v>
      </c>
      <c r="C192" t="s">
        <v>368</v>
      </c>
      <c r="E192" t="s">
        <v>437</v>
      </c>
      <c r="F192" t="s">
        <v>438</v>
      </c>
      <c r="G192" t="s">
        <v>483</v>
      </c>
      <c r="H192" t="s">
        <v>358</v>
      </c>
      <c r="I192" t="s">
        <v>351</v>
      </c>
      <c r="J192" t="s">
        <v>359</v>
      </c>
      <c r="K192" t="s">
        <v>360</v>
      </c>
      <c r="L192" t="s">
        <v>361</v>
      </c>
      <c r="M192" t="s">
        <v>362</v>
      </c>
      <c r="N192" t="s">
        <v>392</v>
      </c>
      <c r="O192" t="s">
        <v>363</v>
      </c>
      <c r="P192">
        <v>0</v>
      </c>
      <c r="Q192" t="s">
        <v>374</v>
      </c>
      <c r="R192">
        <v>0</v>
      </c>
      <c r="S192">
        <v>0</v>
      </c>
      <c r="T192">
        <v>0</v>
      </c>
      <c r="U192">
        <v>0</v>
      </c>
      <c r="V192">
        <v>2.2256174088252775E-3</v>
      </c>
      <c r="W192">
        <v>4.9083415092171243E-3</v>
      </c>
      <c r="X192">
        <v>1.0358082893240545E-2</v>
      </c>
      <c r="Y192">
        <v>1.6299940904093597E-2</v>
      </c>
      <c r="Z192">
        <v>2.1472067474236026E-2</v>
      </c>
      <c r="AA192">
        <v>2.8605253699855056E-2</v>
      </c>
      <c r="AB192">
        <v>3.9569586737809491E-2</v>
      </c>
      <c r="AC192">
        <v>5.8381786705630274E-2</v>
      </c>
      <c r="AD192">
        <v>7.7225171418381977E-2</v>
      </c>
      <c r="AE192">
        <v>0.12683558654413096</v>
      </c>
      <c r="AF192">
        <v>0.18282678900998101</v>
      </c>
      <c r="AG192">
        <v>0.24523900161038054</v>
      </c>
      <c r="AH192">
        <v>0.31501238483067595</v>
      </c>
      <c r="AI192">
        <v>0.39250721619562429</v>
      </c>
      <c r="AJ192">
        <v>0.47782724283797695</v>
      </c>
      <c r="AK192">
        <v>0.57105401896690877</v>
      </c>
      <c r="AL192">
        <v>0.67227858682079011</v>
      </c>
      <c r="AM192">
        <v>0.78163703187018985</v>
      </c>
      <c r="AN192">
        <v>0.89835334116733634</v>
      </c>
      <c r="AO192">
        <v>1.0222553000523973</v>
      </c>
      <c r="AP192">
        <v>1.1534441346741888</v>
      </c>
      <c r="AQ192">
        <v>1.2919818586315484</v>
      </c>
      <c r="AR192">
        <v>1.4353901269967855</v>
      </c>
      <c r="AS192">
        <v>1.5836775771632041</v>
      </c>
      <c r="AT192">
        <v>1.7368495903289805</v>
      </c>
      <c r="AU192">
        <v>1.8949422993307363</v>
      </c>
      <c r="AV192">
        <v>2.0579767375260047</v>
      </c>
      <c r="AW192">
        <v>2.2259721866147908</v>
      </c>
      <c r="AX192">
        <v>2.3989775772895952</v>
      </c>
      <c r="AY192">
        <v>2.5770239446517964</v>
      </c>
      <c r="AZ192">
        <v>2.7587884044811544</v>
      </c>
      <c r="BA192">
        <v>2.9442957336549695</v>
      </c>
      <c r="BB192">
        <v>3.1335702252265918</v>
      </c>
      <c r="BD192">
        <f t="shared" si="21"/>
        <v>2.2256174088252774</v>
      </c>
      <c r="BE192">
        <f t="shared" si="22"/>
        <v>4.9083415092171245</v>
      </c>
      <c r="BF192">
        <f t="shared" si="23"/>
        <v>10.358082893240546</v>
      </c>
      <c r="BG192">
        <f t="shared" si="24"/>
        <v>16.299940904093596</v>
      </c>
      <c r="BH192">
        <f t="shared" si="25"/>
        <v>21.472067474236027</v>
      </c>
      <c r="BI192">
        <f t="shared" si="26"/>
        <v>28.605253699855055</v>
      </c>
      <c r="BJ192">
        <f t="shared" si="27"/>
        <v>39.569586737809487</v>
      </c>
      <c r="BK192">
        <f t="shared" si="28"/>
        <v>58.381786705630276</v>
      </c>
      <c r="BL192">
        <f t="shared" si="29"/>
        <v>77.225171418381976</v>
      </c>
      <c r="BM192">
        <f t="shared" si="30"/>
        <v>126.83558654413096</v>
      </c>
    </row>
    <row r="193" spans="1:65" hidden="1" x14ac:dyDescent="0.25">
      <c r="A193">
        <v>51</v>
      </c>
      <c r="B193" t="s">
        <v>353</v>
      </c>
      <c r="C193" t="s">
        <v>368</v>
      </c>
      <c r="E193" t="s">
        <v>439</v>
      </c>
      <c r="F193" t="s">
        <v>440</v>
      </c>
      <c r="G193" t="s">
        <v>483</v>
      </c>
      <c r="H193" t="s">
        <v>358</v>
      </c>
      <c r="I193" t="s">
        <v>351</v>
      </c>
      <c r="J193" t="s">
        <v>359</v>
      </c>
      <c r="K193" t="s">
        <v>360</v>
      </c>
      <c r="L193" t="s">
        <v>361</v>
      </c>
      <c r="M193" t="s">
        <v>362</v>
      </c>
      <c r="N193" t="s">
        <v>362</v>
      </c>
      <c r="O193" t="s">
        <v>363</v>
      </c>
      <c r="P193">
        <v>0</v>
      </c>
      <c r="Q193" t="s">
        <v>374</v>
      </c>
      <c r="R193">
        <v>0</v>
      </c>
      <c r="S193">
        <v>0</v>
      </c>
      <c r="T193">
        <v>0</v>
      </c>
      <c r="U193">
        <v>0</v>
      </c>
      <c r="V193">
        <v>1.3915923058376644E-6</v>
      </c>
      <c r="W193">
        <v>8.4641117356344157E-6</v>
      </c>
      <c r="X193">
        <v>1.931275359673812E-5</v>
      </c>
      <c r="Y193">
        <v>3.2981953448465418E-5</v>
      </c>
      <c r="Z193">
        <v>4.1770151135639046E-5</v>
      </c>
      <c r="AA193">
        <v>5.7581144620743756E-5</v>
      </c>
      <c r="AB193">
        <v>7.8780753806820947E-5</v>
      </c>
      <c r="AC193">
        <v>1.1703458729505541E-4</v>
      </c>
      <c r="AD193">
        <v>1.5044370508596655E-4</v>
      </c>
      <c r="AE193">
        <v>2.3977677931630599E-4</v>
      </c>
      <c r="AF193">
        <v>3.4059076548264785E-4</v>
      </c>
      <c r="AG193">
        <v>4.5301079696998529E-4</v>
      </c>
      <c r="AH193">
        <v>5.7877630880890881E-4</v>
      </c>
      <c r="AI193">
        <v>7.1859761620881788E-4</v>
      </c>
      <c r="AJ193">
        <v>8.7272923663185694E-4</v>
      </c>
      <c r="AK193">
        <v>1.041387472522049E-3</v>
      </c>
      <c r="AL193">
        <v>1.224807643668162E-3</v>
      </c>
      <c r="AM193">
        <v>1.423308579141234E-3</v>
      </c>
      <c r="AN193">
        <v>1.6355500882060273E-3</v>
      </c>
      <c r="AO193">
        <v>1.8612843691518293E-3</v>
      </c>
      <c r="AP193">
        <v>2.1007612898933012E-3</v>
      </c>
      <c r="AQ193">
        <v>2.3541606668725117E-3</v>
      </c>
      <c r="AR193">
        <v>2.6169883178150024E-3</v>
      </c>
      <c r="AS193">
        <v>2.8893032426279977E-3</v>
      </c>
      <c r="AT193">
        <v>3.171159059809144E-3</v>
      </c>
      <c r="AU193">
        <v>3.4626669745469203E-3</v>
      </c>
      <c r="AV193">
        <v>3.7639109592550366E-3</v>
      </c>
      <c r="AW193">
        <v>4.0749725144925359E-3</v>
      </c>
      <c r="AX193">
        <v>4.3959893006800914E-3</v>
      </c>
      <c r="AY193">
        <v>4.7270664321260713E-3</v>
      </c>
      <c r="AZ193">
        <v>5.0657632374021119E-3</v>
      </c>
      <c r="BA193">
        <v>5.4121607903129844E-3</v>
      </c>
      <c r="BB193">
        <v>5.7663398703535233E-3</v>
      </c>
      <c r="BD193">
        <f t="shared" si="21"/>
        <v>1.3915923058376645E-3</v>
      </c>
      <c r="BE193">
        <f t="shared" si="22"/>
        <v>8.4641117356344161E-3</v>
      </c>
      <c r="BF193">
        <f t="shared" si="23"/>
        <v>1.9312753596738119E-2</v>
      </c>
      <c r="BG193">
        <f t="shared" si="24"/>
        <v>3.2981953448465419E-2</v>
      </c>
      <c r="BH193">
        <f t="shared" si="25"/>
        <v>4.1770151135639047E-2</v>
      </c>
      <c r="BI193">
        <f t="shared" si="26"/>
        <v>5.7581144620743756E-2</v>
      </c>
      <c r="BJ193">
        <f t="shared" si="27"/>
        <v>7.8780753806820952E-2</v>
      </c>
      <c r="BK193">
        <f t="shared" si="28"/>
        <v>0.11703458729505541</v>
      </c>
      <c r="BL193">
        <f t="shared" si="29"/>
        <v>0.15044370508596655</v>
      </c>
      <c r="BM193">
        <f t="shared" si="30"/>
        <v>0.23977677931630598</v>
      </c>
    </row>
    <row r="194" spans="1:65" hidden="1" x14ac:dyDescent="0.25">
      <c r="A194">
        <v>51</v>
      </c>
      <c r="B194" t="s">
        <v>353</v>
      </c>
      <c r="C194" t="s">
        <v>368</v>
      </c>
      <c r="E194" t="s">
        <v>441</v>
      </c>
      <c r="F194" t="s">
        <v>442</v>
      </c>
      <c r="G194" t="s">
        <v>483</v>
      </c>
      <c r="H194" t="s">
        <v>358</v>
      </c>
      <c r="I194" t="s">
        <v>351</v>
      </c>
      <c r="J194" t="s">
        <v>359</v>
      </c>
      <c r="K194" t="s">
        <v>360</v>
      </c>
      <c r="L194" t="s">
        <v>361</v>
      </c>
      <c r="M194" t="s">
        <v>362</v>
      </c>
      <c r="N194" t="s">
        <v>392</v>
      </c>
      <c r="O194" t="s">
        <v>363</v>
      </c>
      <c r="P194">
        <v>0</v>
      </c>
      <c r="Q194" t="s">
        <v>374</v>
      </c>
      <c r="R194">
        <v>0</v>
      </c>
      <c r="S194">
        <v>0</v>
      </c>
      <c r="T194">
        <v>0</v>
      </c>
      <c r="U194">
        <v>0</v>
      </c>
      <c r="V194">
        <v>5.9419007259041206E-4</v>
      </c>
      <c r="W194">
        <v>2.9530118643914405E-3</v>
      </c>
      <c r="X194">
        <v>9.3858424538516092E-3</v>
      </c>
      <c r="Y194">
        <v>1.6098453563285334E-2</v>
      </c>
      <c r="Z194">
        <v>2.0488582189522073E-2</v>
      </c>
      <c r="AA194">
        <v>2.6718667984819318E-2</v>
      </c>
      <c r="AB194">
        <v>3.5436544908062362E-2</v>
      </c>
      <c r="AC194">
        <v>5.160726719932323E-2</v>
      </c>
      <c r="AD194">
        <v>6.7039067538816943E-2</v>
      </c>
      <c r="AE194">
        <v>0.10814208711539815</v>
      </c>
      <c r="AF194">
        <v>0.15466564505289046</v>
      </c>
      <c r="AG194">
        <v>0.20670566137576238</v>
      </c>
      <c r="AH194">
        <v>0.26511697857241501</v>
      </c>
      <c r="AI194">
        <v>0.33027887680216067</v>
      </c>
      <c r="AJ194">
        <v>0.4023596403225182</v>
      </c>
      <c r="AK194">
        <v>0.48151099877876014</v>
      </c>
      <c r="AL194">
        <v>0.56789534290727972</v>
      </c>
      <c r="AM194">
        <v>0.6617165557777317</v>
      </c>
      <c r="AN194">
        <v>0.76238292265426744</v>
      </c>
      <c r="AO194">
        <v>0.86982283408675409</v>
      </c>
      <c r="AP194">
        <v>0.98420408946312854</v>
      </c>
      <c r="AQ194">
        <v>1.1056620850268819</v>
      </c>
      <c r="AR194">
        <v>1.2320518843811499</v>
      </c>
      <c r="AS194">
        <v>1.3634344421792943</v>
      </c>
      <c r="AT194">
        <v>1.4998687311312029</v>
      </c>
      <c r="AU194">
        <v>1.6414427582062354</v>
      </c>
      <c r="AV194">
        <v>1.7882318498642356</v>
      </c>
      <c r="AW194">
        <v>1.9403108961766167</v>
      </c>
      <c r="AX194">
        <v>2.0977835831142024</v>
      </c>
      <c r="AY194">
        <v>2.2607382256448036</v>
      </c>
      <c r="AZ194">
        <v>2.4279816021355569</v>
      </c>
      <c r="BA194">
        <v>2.5995815325278646</v>
      </c>
      <c r="BB194">
        <v>2.7756063140949756</v>
      </c>
      <c r="BD194">
        <f t="shared" si="21"/>
        <v>0.59419007259041201</v>
      </c>
      <c r="BE194">
        <f t="shared" si="22"/>
        <v>2.9530118643914407</v>
      </c>
      <c r="BF194">
        <f t="shared" si="23"/>
        <v>9.385842453851609</v>
      </c>
      <c r="BG194">
        <f t="shared" si="24"/>
        <v>16.098453563285332</v>
      </c>
      <c r="BH194">
        <f t="shared" si="25"/>
        <v>20.488582189522074</v>
      </c>
      <c r="BI194">
        <f t="shared" si="26"/>
        <v>26.718667984819319</v>
      </c>
      <c r="BJ194">
        <f t="shared" si="27"/>
        <v>35.436544908062359</v>
      </c>
      <c r="BK194">
        <f t="shared" si="28"/>
        <v>51.607267199323232</v>
      </c>
      <c r="BL194">
        <f t="shared" si="29"/>
        <v>67.039067538816937</v>
      </c>
      <c r="BM194">
        <f t="shared" si="30"/>
        <v>108.14208711539814</v>
      </c>
    </row>
    <row r="195" spans="1:65" hidden="1" x14ac:dyDescent="0.25">
      <c r="A195">
        <v>51</v>
      </c>
      <c r="B195" t="s">
        <v>353</v>
      </c>
      <c r="C195" t="s">
        <v>368</v>
      </c>
      <c r="E195" t="s">
        <v>443</v>
      </c>
      <c r="F195" t="s">
        <v>199</v>
      </c>
      <c r="G195" t="s">
        <v>483</v>
      </c>
      <c r="H195" t="s">
        <v>358</v>
      </c>
      <c r="I195" t="s">
        <v>351</v>
      </c>
      <c r="J195" t="s">
        <v>359</v>
      </c>
      <c r="K195" t="s">
        <v>360</v>
      </c>
      <c r="L195" t="s">
        <v>361</v>
      </c>
      <c r="M195" t="s">
        <v>362</v>
      </c>
      <c r="N195" t="s">
        <v>362</v>
      </c>
      <c r="O195" t="s">
        <v>363</v>
      </c>
      <c r="P195" t="s">
        <v>199</v>
      </c>
      <c r="Q195" t="s">
        <v>364</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D195">
        <f t="shared" si="21"/>
        <v>0</v>
      </c>
      <c r="BE195">
        <f t="shared" si="22"/>
        <v>0</v>
      </c>
      <c r="BF195">
        <f t="shared" si="23"/>
        <v>0</v>
      </c>
      <c r="BG195">
        <f t="shared" si="24"/>
        <v>0</v>
      </c>
      <c r="BH195">
        <f t="shared" si="25"/>
        <v>0</v>
      </c>
      <c r="BI195">
        <f t="shared" si="26"/>
        <v>0</v>
      </c>
      <c r="BJ195">
        <f t="shared" si="27"/>
        <v>0</v>
      </c>
      <c r="BK195">
        <f t="shared" si="28"/>
        <v>0</v>
      </c>
      <c r="BL195">
        <f t="shared" si="29"/>
        <v>0</v>
      </c>
      <c r="BM195">
        <f t="shared" si="30"/>
        <v>0</v>
      </c>
    </row>
    <row r="196" spans="1:65" hidden="1" x14ac:dyDescent="0.25">
      <c r="A196">
        <v>51</v>
      </c>
      <c r="B196" t="s">
        <v>353</v>
      </c>
      <c r="C196" t="s">
        <v>368</v>
      </c>
      <c r="E196" t="s">
        <v>444</v>
      </c>
      <c r="F196" t="s">
        <v>445</v>
      </c>
      <c r="G196" t="s">
        <v>483</v>
      </c>
      <c r="H196" t="s">
        <v>358</v>
      </c>
      <c r="I196" t="s">
        <v>351</v>
      </c>
      <c r="J196" t="s">
        <v>359</v>
      </c>
      <c r="K196" t="s">
        <v>360</v>
      </c>
      <c r="L196" t="s">
        <v>361</v>
      </c>
      <c r="M196" t="s">
        <v>362</v>
      </c>
      <c r="N196" t="s">
        <v>362</v>
      </c>
      <c r="O196" t="s">
        <v>363</v>
      </c>
      <c r="P196">
        <v>0</v>
      </c>
      <c r="Q196" t="s">
        <v>374</v>
      </c>
      <c r="R196">
        <v>0</v>
      </c>
      <c r="S196">
        <v>0</v>
      </c>
      <c r="T196">
        <v>0</v>
      </c>
      <c r="U196">
        <v>0</v>
      </c>
      <c r="V196">
        <v>1.058610174372316E-3</v>
      </c>
      <c r="W196">
        <v>5.5611119619999949E-3</v>
      </c>
      <c r="X196">
        <v>1.7947673426384963E-2</v>
      </c>
      <c r="Y196">
        <v>3.0874859335419988E-2</v>
      </c>
      <c r="Z196">
        <v>3.9339491241760546E-2</v>
      </c>
      <c r="AA196">
        <v>5.1368333336342824E-2</v>
      </c>
      <c r="AB196">
        <v>6.8063395036282726E-2</v>
      </c>
      <c r="AC196">
        <v>9.9164015576819087E-2</v>
      </c>
      <c r="AD196">
        <v>0.12892357352678194</v>
      </c>
      <c r="AE196">
        <v>0.20808731911089073</v>
      </c>
      <c r="AF196">
        <v>0.2977119903532649</v>
      </c>
      <c r="AG196">
        <v>0.39798498384066755</v>
      </c>
      <c r="AH196">
        <v>0.51055808060325591</v>
      </c>
      <c r="AI196">
        <v>0.63616589217799424</v>
      </c>
      <c r="AJ196">
        <v>0.77513606832694615</v>
      </c>
      <c r="AK196">
        <v>0.92776436350096292</v>
      </c>
      <c r="AL196">
        <v>1.0943671680487184</v>
      </c>
      <c r="AM196">
        <v>1.2753410293115626</v>
      </c>
      <c r="AN196">
        <v>1.4695463170080461</v>
      </c>
      <c r="AO196">
        <v>1.6768473679591389</v>
      </c>
      <c r="AP196">
        <v>1.8975707640716559</v>
      </c>
      <c r="AQ196">
        <v>2.1319805529280185</v>
      </c>
      <c r="AR196">
        <v>2.3759356892676395</v>
      </c>
      <c r="AS196">
        <v>2.6295554939224002</v>
      </c>
      <c r="AT196">
        <v>2.8929554680122891</v>
      </c>
      <c r="AU196">
        <v>3.1663072238977512</v>
      </c>
      <c r="AV196">
        <v>3.4497578837486964</v>
      </c>
      <c r="AW196">
        <v>3.7434537395341092</v>
      </c>
      <c r="AX196">
        <v>4.0475967553331023</v>
      </c>
      <c r="AY196">
        <v>4.362359199424108</v>
      </c>
      <c r="AZ196">
        <v>4.6854356097212815</v>
      </c>
      <c r="BA196">
        <v>5.016958165070867</v>
      </c>
      <c r="BB196">
        <v>5.3570599755823087</v>
      </c>
      <c r="BD196">
        <f t="shared" ref="BD196:BD259" si="31">V196*1000</f>
        <v>1.058610174372316</v>
      </c>
      <c r="BE196">
        <f t="shared" ref="BE196:BE259" si="32">W196*1000</f>
        <v>5.5611119619999947</v>
      </c>
      <c r="BF196">
        <f t="shared" ref="BF196:BF259" si="33">X196*1000</f>
        <v>17.947673426384963</v>
      </c>
      <c r="BG196">
        <f t="shared" ref="BG196:BG259" si="34">Y196*1000</f>
        <v>30.874859335419988</v>
      </c>
      <c r="BH196">
        <f t="shared" ref="BH196:BH259" si="35">Z196*1000</f>
        <v>39.339491241760548</v>
      </c>
      <c r="BI196">
        <f t="shared" ref="BI196:BI259" si="36">AA196*1000</f>
        <v>51.368333336342822</v>
      </c>
      <c r="BJ196">
        <f t="shared" ref="BJ196:BJ259" si="37">AB196*1000</f>
        <v>68.063395036282728</v>
      </c>
      <c r="BK196">
        <f t="shared" ref="BK196:BK259" si="38">AC196*1000</f>
        <v>99.164015576819082</v>
      </c>
      <c r="BL196">
        <f t="shared" ref="BL196:BL259" si="39">AD196*1000</f>
        <v>128.92357352678195</v>
      </c>
      <c r="BM196">
        <f t="shared" ref="BM196:BM259" si="40">AE196*1000</f>
        <v>208.08731911089075</v>
      </c>
    </row>
    <row r="197" spans="1:65" hidden="1" x14ac:dyDescent="0.25">
      <c r="A197">
        <v>51</v>
      </c>
      <c r="B197" t="s">
        <v>353</v>
      </c>
      <c r="C197" t="s">
        <v>368</v>
      </c>
      <c r="E197" t="s">
        <v>446</v>
      </c>
      <c r="F197" t="s">
        <v>447</v>
      </c>
      <c r="G197" t="s">
        <v>483</v>
      </c>
      <c r="H197" t="s">
        <v>358</v>
      </c>
      <c r="I197" t="s">
        <v>351</v>
      </c>
      <c r="J197" t="s">
        <v>359</v>
      </c>
      <c r="K197" t="s">
        <v>360</v>
      </c>
      <c r="L197" t="s">
        <v>361</v>
      </c>
      <c r="M197" t="s">
        <v>362</v>
      </c>
      <c r="N197" t="s">
        <v>362</v>
      </c>
      <c r="O197" t="s">
        <v>363</v>
      </c>
      <c r="P197">
        <v>0</v>
      </c>
      <c r="Q197" t="s">
        <v>374</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D197">
        <f t="shared" si="31"/>
        <v>0</v>
      </c>
      <c r="BE197">
        <f t="shared" si="32"/>
        <v>0</v>
      </c>
      <c r="BF197">
        <f t="shared" si="33"/>
        <v>0</v>
      </c>
      <c r="BG197">
        <f t="shared" si="34"/>
        <v>0</v>
      </c>
      <c r="BH197">
        <f t="shared" si="35"/>
        <v>0</v>
      </c>
      <c r="BI197">
        <f t="shared" si="36"/>
        <v>0</v>
      </c>
      <c r="BJ197">
        <f t="shared" si="37"/>
        <v>0</v>
      </c>
      <c r="BK197">
        <f t="shared" si="38"/>
        <v>0</v>
      </c>
      <c r="BL197">
        <f t="shared" si="39"/>
        <v>0</v>
      </c>
      <c r="BM197">
        <f t="shared" si="40"/>
        <v>0</v>
      </c>
    </row>
    <row r="198" spans="1:65" hidden="1" x14ac:dyDescent="0.25">
      <c r="A198">
        <v>51</v>
      </c>
      <c r="B198" t="s">
        <v>353</v>
      </c>
      <c r="C198" t="s">
        <v>368</v>
      </c>
      <c r="E198" t="s">
        <v>448</v>
      </c>
      <c r="F198" t="s">
        <v>449</v>
      </c>
      <c r="G198" t="s">
        <v>483</v>
      </c>
      <c r="H198" t="s">
        <v>358</v>
      </c>
      <c r="I198" t="s">
        <v>351</v>
      </c>
      <c r="J198" t="s">
        <v>359</v>
      </c>
      <c r="K198" t="s">
        <v>360</v>
      </c>
      <c r="L198" t="s">
        <v>361</v>
      </c>
      <c r="M198" t="s">
        <v>362</v>
      </c>
      <c r="N198" t="s">
        <v>362</v>
      </c>
      <c r="O198" t="s">
        <v>363</v>
      </c>
      <c r="P198">
        <v>0</v>
      </c>
      <c r="Q198" t="s">
        <v>374</v>
      </c>
      <c r="R198">
        <v>0</v>
      </c>
      <c r="S198">
        <v>0</v>
      </c>
      <c r="T198">
        <v>0</v>
      </c>
      <c r="U198">
        <v>0</v>
      </c>
      <c r="V198">
        <v>2.6622774247636133E-4</v>
      </c>
      <c r="W198">
        <v>1.954784565172374E-3</v>
      </c>
      <c r="X198">
        <v>5.9285655520899512E-3</v>
      </c>
      <c r="Y198">
        <v>9.52359983737547E-3</v>
      </c>
      <c r="Z198">
        <v>1.1998071061375768E-2</v>
      </c>
      <c r="AA198">
        <v>1.5073133913421785E-2</v>
      </c>
      <c r="AB198">
        <v>2.0064341761149285E-2</v>
      </c>
      <c r="AC198">
        <v>2.8693126344902158E-2</v>
      </c>
      <c r="AD198">
        <v>3.662028972313601E-2</v>
      </c>
      <c r="AE198">
        <v>5.8167657617223902E-2</v>
      </c>
      <c r="AF198">
        <v>8.2560464017946464E-2</v>
      </c>
      <c r="AG198">
        <v>0.10986827611958087</v>
      </c>
      <c r="AH198">
        <v>0.14055773908282496</v>
      </c>
      <c r="AI198">
        <v>0.17485126560606234</v>
      </c>
      <c r="AJ198">
        <v>0.21286301898520776</v>
      </c>
      <c r="AK198">
        <v>0.25469955619263884</v>
      </c>
      <c r="AL198">
        <v>0.30047422427707815</v>
      </c>
      <c r="AM198">
        <v>0.35032356957062377</v>
      </c>
      <c r="AN198">
        <v>0.40396004715336054</v>
      </c>
      <c r="AO198">
        <v>0.46137196219461446</v>
      </c>
      <c r="AP198">
        <v>0.52267592208071345</v>
      </c>
      <c r="AQ198">
        <v>0.58797219485618435</v>
      </c>
      <c r="AR198">
        <v>0.65612405761491799</v>
      </c>
      <c r="AS198">
        <v>0.72718352887073712</v>
      </c>
      <c r="AT198">
        <v>0.80120210313351636</v>
      </c>
      <c r="AU198">
        <v>0.87824774893342372</v>
      </c>
      <c r="AV198">
        <v>0.95838210634881082</v>
      </c>
      <c r="AW198">
        <v>1.0416672210231688</v>
      </c>
      <c r="AX198">
        <v>1.1281817630717963</v>
      </c>
      <c r="AY198">
        <v>1.2179965854943717</v>
      </c>
      <c r="AZ198">
        <v>1.3104652982526941</v>
      </c>
      <c r="BA198">
        <v>1.4056430124152222</v>
      </c>
      <c r="BB198">
        <v>1.5035856336025213</v>
      </c>
      <c r="BD198">
        <f t="shared" si="31"/>
        <v>0.26622774247636133</v>
      </c>
      <c r="BE198">
        <f t="shared" si="32"/>
        <v>1.9547845651723739</v>
      </c>
      <c r="BF198">
        <f t="shared" si="33"/>
        <v>5.9285655520899514</v>
      </c>
      <c r="BG198">
        <f t="shared" si="34"/>
        <v>9.5235998373754693</v>
      </c>
      <c r="BH198">
        <f t="shared" si="35"/>
        <v>11.998071061375768</v>
      </c>
      <c r="BI198">
        <f t="shared" si="36"/>
        <v>15.073133913421785</v>
      </c>
      <c r="BJ198">
        <f t="shared" si="37"/>
        <v>20.064341761149286</v>
      </c>
      <c r="BK198">
        <f t="shared" si="38"/>
        <v>28.693126344902158</v>
      </c>
      <c r="BL198">
        <f t="shared" si="39"/>
        <v>36.620289723136011</v>
      </c>
      <c r="BM198">
        <f t="shared" si="40"/>
        <v>58.167657617223902</v>
      </c>
    </row>
    <row r="199" spans="1:65" hidden="1" x14ac:dyDescent="0.25">
      <c r="A199">
        <v>51</v>
      </c>
      <c r="B199" t="s">
        <v>353</v>
      </c>
      <c r="C199" t="s">
        <v>368</v>
      </c>
      <c r="E199" t="s">
        <v>450</v>
      </c>
      <c r="F199" t="s">
        <v>451</v>
      </c>
      <c r="G199" t="s">
        <v>483</v>
      </c>
      <c r="H199" t="s">
        <v>358</v>
      </c>
      <c r="I199" t="s">
        <v>351</v>
      </c>
      <c r="J199" t="s">
        <v>359</v>
      </c>
      <c r="K199" t="s">
        <v>360</v>
      </c>
      <c r="L199" t="s">
        <v>361</v>
      </c>
      <c r="M199" t="s">
        <v>362</v>
      </c>
      <c r="N199" t="s">
        <v>362</v>
      </c>
      <c r="O199" t="s">
        <v>363</v>
      </c>
      <c r="P199">
        <v>0</v>
      </c>
      <c r="Q199" t="s">
        <v>374</v>
      </c>
      <c r="R199">
        <v>0</v>
      </c>
      <c r="S199">
        <v>0</v>
      </c>
      <c r="T199">
        <v>0</v>
      </c>
      <c r="U199">
        <v>0</v>
      </c>
      <c r="V199">
        <v>6.0383562292210891E-4</v>
      </c>
      <c r="W199">
        <v>3.2150892779272762E-3</v>
      </c>
      <c r="X199">
        <v>1.0145242130062591E-2</v>
      </c>
      <c r="Y199">
        <v>1.7083886063988238E-2</v>
      </c>
      <c r="Z199">
        <v>2.2112178439727515E-2</v>
      </c>
      <c r="AA199">
        <v>3.073074507659581E-2</v>
      </c>
      <c r="AB199">
        <v>4.3524905341852327E-2</v>
      </c>
      <c r="AC199">
        <v>6.6709724957766489E-2</v>
      </c>
      <c r="AD199">
        <v>8.6124525723187267E-2</v>
      </c>
      <c r="AE199">
        <v>0.13778371586962121</v>
      </c>
      <c r="AF199">
        <v>0.19632204441691842</v>
      </c>
      <c r="AG199">
        <v>0.26187986350394132</v>
      </c>
      <c r="AH199">
        <v>0.33555936257914076</v>
      </c>
      <c r="AI199">
        <v>0.41786425328209814</v>
      </c>
      <c r="AJ199">
        <v>0.50903288184041806</v>
      </c>
      <c r="AK199">
        <v>0.60928354397922735</v>
      </c>
      <c r="AL199">
        <v>0.71884911370292537</v>
      </c>
      <c r="AM199">
        <v>0.8380163823599952</v>
      </c>
      <c r="AN199">
        <v>0.96605610494243876</v>
      </c>
      <c r="AO199">
        <v>1.1029018559631991</v>
      </c>
      <c r="AP199">
        <v>1.2487933910750386</v>
      </c>
      <c r="AQ199">
        <v>1.4039298859916838</v>
      </c>
      <c r="AR199">
        <v>1.5655783504613567</v>
      </c>
      <c r="AS199">
        <v>1.7338346265897715</v>
      </c>
      <c r="AT199">
        <v>1.9087924639590961</v>
      </c>
      <c r="AU199">
        <v>2.0905835607649403</v>
      </c>
      <c r="AV199">
        <v>2.2793237657266636</v>
      </c>
      <c r="AW199">
        <v>2.4751288988547251</v>
      </c>
      <c r="AX199">
        <v>2.6781526765832733</v>
      </c>
      <c r="AY199">
        <v>2.8885294711154099</v>
      </c>
      <c r="AZ199">
        <v>3.104725115353816</v>
      </c>
      <c r="BA199">
        <v>3.3268432062844844</v>
      </c>
      <c r="BB199">
        <v>3.5549883976703045</v>
      </c>
      <c r="BD199">
        <f t="shared" si="31"/>
        <v>0.60383562292210891</v>
      </c>
      <c r="BE199">
        <f t="shared" si="32"/>
        <v>3.2150892779272762</v>
      </c>
      <c r="BF199">
        <f t="shared" si="33"/>
        <v>10.145242130062591</v>
      </c>
      <c r="BG199">
        <f t="shared" si="34"/>
        <v>17.083886063988238</v>
      </c>
      <c r="BH199">
        <f t="shared" si="35"/>
        <v>22.112178439727515</v>
      </c>
      <c r="BI199">
        <f t="shared" si="36"/>
        <v>30.730745076595809</v>
      </c>
      <c r="BJ199">
        <f t="shared" si="37"/>
        <v>43.524905341852325</v>
      </c>
      <c r="BK199">
        <f t="shared" si="38"/>
        <v>66.709724957766483</v>
      </c>
      <c r="BL199">
        <f t="shared" si="39"/>
        <v>86.124525723187261</v>
      </c>
      <c r="BM199">
        <f t="shared" si="40"/>
        <v>137.7837158696212</v>
      </c>
    </row>
    <row r="200" spans="1:65" hidden="1" x14ac:dyDescent="0.25">
      <c r="A200">
        <v>51</v>
      </c>
      <c r="B200" t="s">
        <v>353</v>
      </c>
      <c r="C200" t="s">
        <v>368</v>
      </c>
      <c r="E200" t="s">
        <v>452</v>
      </c>
      <c r="F200" t="s">
        <v>453</v>
      </c>
      <c r="G200" t="s">
        <v>483</v>
      </c>
      <c r="H200" t="s">
        <v>358</v>
      </c>
      <c r="I200" t="s">
        <v>351</v>
      </c>
      <c r="J200" t="s">
        <v>359</v>
      </c>
      <c r="K200" t="s">
        <v>360</v>
      </c>
      <c r="L200" t="s">
        <v>361</v>
      </c>
      <c r="M200" t="s">
        <v>362</v>
      </c>
      <c r="N200" t="s">
        <v>392</v>
      </c>
      <c r="O200" t="s">
        <v>363</v>
      </c>
      <c r="P200">
        <v>0</v>
      </c>
      <c r="Q200" t="s">
        <v>374</v>
      </c>
      <c r="R200">
        <v>0</v>
      </c>
      <c r="S200">
        <v>0</v>
      </c>
      <c r="T200">
        <v>0</v>
      </c>
      <c r="U200">
        <v>0</v>
      </c>
      <c r="V200">
        <v>9.1783457881163363E-5</v>
      </c>
      <c r="W200">
        <v>5.2005477621274766E-4</v>
      </c>
      <c r="X200">
        <v>1.2380612538493891E-3</v>
      </c>
      <c r="Y200">
        <v>2.0718627257451045E-3</v>
      </c>
      <c r="Z200">
        <v>2.6589098318241522E-3</v>
      </c>
      <c r="AA200">
        <v>3.7218224196640544E-3</v>
      </c>
      <c r="AB200">
        <v>5.1371816127634131E-3</v>
      </c>
      <c r="AC200">
        <v>7.6281692047405576E-3</v>
      </c>
      <c r="AD200">
        <v>9.8337105982187825E-3</v>
      </c>
      <c r="AE200">
        <v>1.5700884914924818E-2</v>
      </c>
      <c r="AF200">
        <v>2.2342953509371797E-2</v>
      </c>
      <c r="AG200">
        <v>2.9773939935352198E-2</v>
      </c>
      <c r="AH200">
        <v>3.8116495180646782E-2</v>
      </c>
      <c r="AI200">
        <v>4.7425466805339961E-2</v>
      </c>
      <c r="AJ200">
        <v>5.7725711464808788E-2</v>
      </c>
      <c r="AK200">
        <v>6.9039894142579314E-2</v>
      </c>
      <c r="AL200">
        <v>8.1392392515705222E-2</v>
      </c>
      <c r="AM200">
        <v>9.4813721738905926E-2</v>
      </c>
      <c r="AN200">
        <v>0.10922059817458275</v>
      </c>
      <c r="AO200">
        <v>0.12460434038156777</v>
      </c>
      <c r="AP200">
        <v>0.14099074656651739</v>
      </c>
      <c r="AQ200">
        <v>0.15840117087403888</v>
      </c>
      <c r="AR200">
        <v>0.17652952175433467</v>
      </c>
      <c r="AS200">
        <v>0.19538632960681621</v>
      </c>
      <c r="AT200">
        <v>0.21498197987596454</v>
      </c>
      <c r="AU200">
        <v>0.23533118397343888</v>
      </c>
      <c r="AV200">
        <v>0.25644698095145102</v>
      </c>
      <c r="AW200">
        <v>0.27834250803613597</v>
      </c>
      <c r="AX200">
        <v>0.3010352290766235</v>
      </c>
      <c r="AY200">
        <v>0.32454056380271468</v>
      </c>
      <c r="AZ200">
        <v>0.34868841899832176</v>
      </c>
      <c r="BA200">
        <v>0.37349111730340856</v>
      </c>
      <c r="BB200">
        <v>0.39896119486442794</v>
      </c>
      <c r="BD200">
        <f t="shared" si="31"/>
        <v>9.1783457881163363E-2</v>
      </c>
      <c r="BE200">
        <f t="shared" si="32"/>
        <v>0.52005477621274765</v>
      </c>
      <c r="BF200">
        <f t="shared" si="33"/>
        <v>1.2380612538493891</v>
      </c>
      <c r="BG200">
        <f t="shared" si="34"/>
        <v>2.0718627257451043</v>
      </c>
      <c r="BH200">
        <f t="shared" si="35"/>
        <v>2.6589098318241522</v>
      </c>
      <c r="BI200">
        <f t="shared" si="36"/>
        <v>3.7218224196640546</v>
      </c>
      <c r="BJ200">
        <f t="shared" si="37"/>
        <v>5.1371816127634133</v>
      </c>
      <c r="BK200">
        <f t="shared" si="38"/>
        <v>7.6281692047405576</v>
      </c>
      <c r="BL200">
        <f t="shared" si="39"/>
        <v>9.8337105982187829</v>
      </c>
      <c r="BM200">
        <f t="shared" si="40"/>
        <v>15.700884914924819</v>
      </c>
    </row>
    <row r="201" spans="1:65" hidden="1" x14ac:dyDescent="0.25">
      <c r="A201">
        <v>51</v>
      </c>
      <c r="B201" t="s">
        <v>353</v>
      </c>
      <c r="C201" t="s">
        <v>368</v>
      </c>
      <c r="E201" t="s">
        <v>454</v>
      </c>
      <c r="F201" t="s">
        <v>455</v>
      </c>
      <c r="G201" t="s">
        <v>483</v>
      </c>
      <c r="H201" t="s">
        <v>358</v>
      </c>
      <c r="I201" t="s">
        <v>351</v>
      </c>
      <c r="J201" t="s">
        <v>359</v>
      </c>
      <c r="K201" t="s">
        <v>360</v>
      </c>
      <c r="L201" t="s">
        <v>361</v>
      </c>
      <c r="M201" t="s">
        <v>362</v>
      </c>
      <c r="N201" t="s">
        <v>362</v>
      </c>
      <c r="O201" t="s">
        <v>363</v>
      </c>
      <c r="P201">
        <v>0</v>
      </c>
      <c r="Q201" t="s">
        <v>374</v>
      </c>
      <c r="R201">
        <v>0</v>
      </c>
      <c r="S201">
        <v>0</v>
      </c>
      <c r="T201">
        <v>0</v>
      </c>
      <c r="U201">
        <v>0</v>
      </c>
      <c r="V201">
        <v>6.9407703917563981E-4</v>
      </c>
      <c r="W201">
        <v>3.6889865946722056E-3</v>
      </c>
      <c r="X201">
        <v>1.1670644801558301E-2</v>
      </c>
      <c r="Y201">
        <v>1.9664184920663512E-2</v>
      </c>
      <c r="Z201">
        <v>2.5451121442747034E-2</v>
      </c>
      <c r="AA201">
        <v>3.5349806559123009E-2</v>
      </c>
      <c r="AB201">
        <v>5.0073669268752286E-2</v>
      </c>
      <c r="AC201">
        <v>7.6770686483093556E-2</v>
      </c>
      <c r="AD201">
        <v>9.9112105388187932E-2</v>
      </c>
      <c r="AE201">
        <v>0.15856431202842552</v>
      </c>
      <c r="AF201">
        <v>0.22592802669213979</v>
      </c>
      <c r="AG201">
        <v>0.30136318149118635</v>
      </c>
      <c r="AH201">
        <v>0.3861359699849406</v>
      </c>
      <c r="AI201">
        <v>0.48082384392151301</v>
      </c>
      <c r="AJ201">
        <v>0.58569885270006472</v>
      </c>
      <c r="AK201">
        <v>0.70100987299390072</v>
      </c>
      <c r="AL201">
        <v>0.82702242223547962</v>
      </c>
      <c r="AM201">
        <v>0.96406388128555687</v>
      </c>
      <c r="AN201">
        <v>1.111293595885416</v>
      </c>
      <c r="AO201">
        <v>1.2686329595987087</v>
      </c>
      <c r="AP201">
        <v>1.4363552441387282</v>
      </c>
      <c r="AQ201">
        <v>1.6146869635090457</v>
      </c>
      <c r="AR201">
        <v>1.8004856647245386</v>
      </c>
      <c r="AS201">
        <v>1.9938597310818218</v>
      </c>
      <c r="AT201">
        <v>2.1949150718600556</v>
      </c>
      <c r="AU201">
        <v>2.4038011120129399</v>
      </c>
      <c r="AV201">
        <v>2.620648994520117</v>
      </c>
      <c r="AW201">
        <v>2.8455897477587468</v>
      </c>
      <c r="AX201">
        <v>3.0787978276264818</v>
      </c>
      <c r="AY201">
        <v>3.3204253910458417</v>
      </c>
      <c r="AZ201">
        <v>3.5687093976252262</v>
      </c>
      <c r="BA201">
        <v>3.8237670062425346</v>
      </c>
      <c r="BB201">
        <v>4.0857165186150679</v>
      </c>
      <c r="BD201">
        <f t="shared" si="31"/>
        <v>0.69407703917563979</v>
      </c>
      <c r="BE201">
        <f t="shared" si="32"/>
        <v>3.6889865946722056</v>
      </c>
      <c r="BF201">
        <f t="shared" si="33"/>
        <v>11.670644801558302</v>
      </c>
      <c r="BG201">
        <f t="shared" si="34"/>
        <v>19.664184920663512</v>
      </c>
      <c r="BH201">
        <f t="shared" si="35"/>
        <v>25.451121442747034</v>
      </c>
      <c r="BI201">
        <f t="shared" si="36"/>
        <v>35.34980655912301</v>
      </c>
      <c r="BJ201">
        <f t="shared" si="37"/>
        <v>50.073669268752283</v>
      </c>
      <c r="BK201">
        <f t="shared" si="38"/>
        <v>76.770686483093556</v>
      </c>
      <c r="BL201">
        <f t="shared" si="39"/>
        <v>99.112105388187928</v>
      </c>
      <c r="BM201">
        <f t="shared" si="40"/>
        <v>158.56431202842552</v>
      </c>
    </row>
    <row r="202" spans="1:65" hidden="1" x14ac:dyDescent="0.25">
      <c r="A202">
        <v>51</v>
      </c>
      <c r="B202" t="s">
        <v>353</v>
      </c>
      <c r="C202" t="s">
        <v>368</v>
      </c>
      <c r="E202" t="s">
        <v>456</v>
      </c>
      <c r="F202" t="s">
        <v>457</v>
      </c>
      <c r="G202" t="s">
        <v>483</v>
      </c>
      <c r="H202" t="s">
        <v>358</v>
      </c>
      <c r="I202" t="s">
        <v>351</v>
      </c>
      <c r="J202" t="s">
        <v>359</v>
      </c>
      <c r="K202" t="s">
        <v>360</v>
      </c>
      <c r="L202" t="s">
        <v>361</v>
      </c>
      <c r="M202" t="s">
        <v>362</v>
      </c>
      <c r="N202" t="s">
        <v>362</v>
      </c>
      <c r="O202" t="s">
        <v>363</v>
      </c>
      <c r="P202">
        <v>0</v>
      </c>
      <c r="Q202" t="s">
        <v>374</v>
      </c>
      <c r="R202">
        <v>0</v>
      </c>
      <c r="S202">
        <v>0</v>
      </c>
      <c r="T202">
        <v>0</v>
      </c>
      <c r="U202">
        <v>0</v>
      </c>
      <c r="V202">
        <v>1.8009587560155196E-3</v>
      </c>
      <c r="W202">
        <v>3.8425991273801389E-3</v>
      </c>
      <c r="X202">
        <v>8.4549533312301989E-3</v>
      </c>
      <c r="Y202">
        <v>1.3803718051453773E-2</v>
      </c>
      <c r="Z202">
        <v>1.7031607931979189E-2</v>
      </c>
      <c r="AA202">
        <v>2.1811727177662624E-2</v>
      </c>
      <c r="AB202">
        <v>2.983105487974216E-2</v>
      </c>
      <c r="AC202">
        <v>4.3373328405269515E-2</v>
      </c>
      <c r="AD202">
        <v>5.5428909096955956E-2</v>
      </c>
      <c r="AE202">
        <v>8.8599026046617138E-2</v>
      </c>
      <c r="AF202">
        <v>0.1258273898289578</v>
      </c>
      <c r="AG202">
        <v>0.16713213247526151</v>
      </c>
      <c r="AH202">
        <v>0.21310442883973205</v>
      </c>
      <c r="AI202">
        <v>0.26396488777418065</v>
      </c>
      <c r="AJ202">
        <v>0.31977011556608803</v>
      </c>
      <c r="AK202">
        <v>0.38056242490073899</v>
      </c>
      <c r="AL202">
        <v>0.4463899716571495</v>
      </c>
      <c r="AM202">
        <v>0.51732929680034512</v>
      </c>
      <c r="AN202">
        <v>0.59287949391512984</v>
      </c>
      <c r="AO202">
        <v>0.67292269208169087</v>
      </c>
      <c r="AP202">
        <v>0.75751432779305761</v>
      </c>
      <c r="AQ202">
        <v>0.84668489747204234</v>
      </c>
      <c r="AR202">
        <v>0.9388633793856751</v>
      </c>
      <c r="AS202">
        <v>1.0340497786646334</v>
      </c>
      <c r="AT202">
        <v>1.1322420093831667</v>
      </c>
      <c r="AU202">
        <v>1.2334572833935791</v>
      </c>
      <c r="AV202">
        <v>1.3377032568587575</v>
      </c>
      <c r="AW202">
        <v>1.444986429591107</v>
      </c>
      <c r="AX202">
        <v>1.5553318274406067</v>
      </c>
      <c r="AY202">
        <v>1.6687531825528472</v>
      </c>
      <c r="AZ202">
        <v>1.7844178784037341</v>
      </c>
      <c r="BA202">
        <v>1.9023373998178623</v>
      </c>
      <c r="BB202">
        <v>2.0225228806724882</v>
      </c>
      <c r="BD202">
        <f t="shared" si="31"/>
        <v>1.8009587560155196</v>
      </c>
      <c r="BE202">
        <f t="shared" si="32"/>
        <v>3.8425991273801388</v>
      </c>
      <c r="BF202">
        <f t="shared" si="33"/>
        <v>8.4549533312301985</v>
      </c>
      <c r="BG202">
        <f t="shared" si="34"/>
        <v>13.803718051453773</v>
      </c>
      <c r="BH202">
        <f t="shared" si="35"/>
        <v>17.031607931979188</v>
      </c>
      <c r="BI202">
        <f t="shared" si="36"/>
        <v>21.811727177662625</v>
      </c>
      <c r="BJ202">
        <f t="shared" si="37"/>
        <v>29.831054879742162</v>
      </c>
      <c r="BK202">
        <f t="shared" si="38"/>
        <v>43.373328405269518</v>
      </c>
      <c r="BL202">
        <f t="shared" si="39"/>
        <v>55.428909096955955</v>
      </c>
      <c r="BM202">
        <f t="shared" si="40"/>
        <v>88.599026046617141</v>
      </c>
    </row>
    <row r="203" spans="1:65" hidden="1" x14ac:dyDescent="0.25">
      <c r="A203">
        <v>51</v>
      </c>
      <c r="B203" t="s">
        <v>353</v>
      </c>
      <c r="C203" t="s">
        <v>368</v>
      </c>
      <c r="E203" t="s">
        <v>458</v>
      </c>
      <c r="F203" t="s">
        <v>459</v>
      </c>
      <c r="G203" t="s">
        <v>483</v>
      </c>
      <c r="H203" t="s">
        <v>358</v>
      </c>
      <c r="I203" t="s">
        <v>351</v>
      </c>
      <c r="J203" t="s">
        <v>359</v>
      </c>
      <c r="K203" t="s">
        <v>360</v>
      </c>
      <c r="L203" t="s">
        <v>361</v>
      </c>
      <c r="M203" t="s">
        <v>362</v>
      </c>
      <c r="N203" t="s">
        <v>392</v>
      </c>
      <c r="O203" t="s">
        <v>363</v>
      </c>
      <c r="P203" t="s">
        <v>460</v>
      </c>
      <c r="Q203" t="s">
        <v>364</v>
      </c>
      <c r="R203">
        <v>0</v>
      </c>
      <c r="S203">
        <v>0</v>
      </c>
      <c r="T203">
        <v>0</v>
      </c>
      <c r="U203">
        <v>0</v>
      </c>
      <c r="V203">
        <v>3.8605758404083049E-4</v>
      </c>
      <c r="W203">
        <v>2.3270352843155471E-3</v>
      </c>
      <c r="X203">
        <v>5.3371680610742045E-3</v>
      </c>
      <c r="Y203">
        <v>9.0907408351366559E-3</v>
      </c>
      <c r="Z203">
        <v>1.1531416794278536E-2</v>
      </c>
      <c r="AA203">
        <v>1.5928227289759674E-2</v>
      </c>
      <c r="AB203">
        <v>2.1816938477626426E-2</v>
      </c>
      <c r="AC203">
        <v>3.2409238120621707E-2</v>
      </c>
      <c r="AD203">
        <v>4.1675136071174575E-2</v>
      </c>
      <c r="AE203">
        <v>6.6436358610043558E-2</v>
      </c>
      <c r="AF203">
        <v>9.4391362835459347E-2</v>
      </c>
      <c r="AG203">
        <v>0.12557810776377301</v>
      </c>
      <c r="AH203">
        <v>0.16048343415677718</v>
      </c>
      <c r="AI203">
        <v>0.19930883380966319</v>
      </c>
      <c r="AJ203">
        <v>0.24212943828573419</v>
      </c>
      <c r="AK203">
        <v>0.28900996497954634</v>
      </c>
      <c r="AL203">
        <v>0.34002066139473075</v>
      </c>
      <c r="AM203">
        <v>0.39525528608001792</v>
      </c>
      <c r="AN203">
        <v>0.45434505754454085</v>
      </c>
      <c r="AO203">
        <v>0.5172255668826562</v>
      </c>
      <c r="AP203">
        <v>0.58397134718814891</v>
      </c>
      <c r="AQ203">
        <v>0.65463760238246316</v>
      </c>
      <c r="AR203">
        <v>0.72797256387018305</v>
      </c>
      <c r="AS203">
        <v>0.80399632023405998</v>
      </c>
      <c r="AT203">
        <v>0.88272758452127997</v>
      </c>
      <c r="AU203">
        <v>0.96420133521845897</v>
      </c>
      <c r="AV203">
        <v>1.0484450669097738</v>
      </c>
      <c r="AW203">
        <v>1.1354857341802369</v>
      </c>
      <c r="AX203">
        <v>1.2253662144958724</v>
      </c>
      <c r="AY203">
        <v>1.3181204157783437</v>
      </c>
      <c r="AZ203">
        <v>1.4130663497526195</v>
      </c>
      <c r="BA203">
        <v>1.5102304057903764</v>
      </c>
      <c r="BB203">
        <v>1.6096390214091851</v>
      </c>
      <c r="BD203">
        <f t="shared" si="31"/>
        <v>0.38605758404083051</v>
      </c>
      <c r="BE203">
        <f t="shared" si="32"/>
        <v>2.3270352843155471</v>
      </c>
      <c r="BF203">
        <f t="shared" si="33"/>
        <v>5.3371680610742045</v>
      </c>
      <c r="BG203">
        <f t="shared" si="34"/>
        <v>9.0907408351366552</v>
      </c>
      <c r="BH203">
        <f t="shared" si="35"/>
        <v>11.531416794278536</v>
      </c>
      <c r="BI203">
        <f t="shared" si="36"/>
        <v>15.928227289759674</v>
      </c>
      <c r="BJ203">
        <f t="shared" si="37"/>
        <v>21.816938477626426</v>
      </c>
      <c r="BK203">
        <f t="shared" si="38"/>
        <v>32.409238120621708</v>
      </c>
      <c r="BL203">
        <f t="shared" si="39"/>
        <v>41.675136071174578</v>
      </c>
      <c r="BM203">
        <f t="shared" si="40"/>
        <v>66.436358610043555</v>
      </c>
    </row>
    <row r="204" spans="1:65" hidden="1" x14ac:dyDescent="0.25">
      <c r="A204">
        <v>51</v>
      </c>
      <c r="B204" t="s">
        <v>353</v>
      </c>
      <c r="C204" t="s">
        <v>368</v>
      </c>
      <c r="E204" t="s">
        <v>461</v>
      </c>
      <c r="F204" t="s">
        <v>462</v>
      </c>
      <c r="G204" t="s">
        <v>483</v>
      </c>
      <c r="H204" t="s">
        <v>358</v>
      </c>
      <c r="I204" t="s">
        <v>351</v>
      </c>
      <c r="J204" t="s">
        <v>359</v>
      </c>
      <c r="K204" t="s">
        <v>360</v>
      </c>
      <c r="L204" t="s">
        <v>361</v>
      </c>
      <c r="M204" t="s">
        <v>362</v>
      </c>
      <c r="N204" t="s">
        <v>362</v>
      </c>
      <c r="O204" t="s">
        <v>363</v>
      </c>
      <c r="P204" t="s">
        <v>44</v>
      </c>
      <c r="Q204" t="s">
        <v>364</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D204">
        <f t="shared" si="31"/>
        <v>0</v>
      </c>
      <c r="BE204">
        <f t="shared" si="32"/>
        <v>0</v>
      </c>
      <c r="BF204">
        <f t="shared" si="33"/>
        <v>0</v>
      </c>
      <c r="BG204">
        <f t="shared" si="34"/>
        <v>0</v>
      </c>
      <c r="BH204">
        <f t="shared" si="35"/>
        <v>0</v>
      </c>
      <c r="BI204">
        <f t="shared" si="36"/>
        <v>0</v>
      </c>
      <c r="BJ204">
        <f t="shared" si="37"/>
        <v>0</v>
      </c>
      <c r="BK204">
        <f t="shared" si="38"/>
        <v>0</v>
      </c>
      <c r="BL204">
        <f t="shared" si="39"/>
        <v>0</v>
      </c>
      <c r="BM204">
        <f t="shared" si="40"/>
        <v>0</v>
      </c>
    </row>
    <row r="205" spans="1:65" hidden="1" x14ac:dyDescent="0.25">
      <c r="A205">
        <v>51</v>
      </c>
      <c r="B205" t="s">
        <v>353</v>
      </c>
      <c r="C205" t="s">
        <v>368</v>
      </c>
      <c r="E205" t="s">
        <v>463</v>
      </c>
      <c r="F205" t="s">
        <v>464</v>
      </c>
      <c r="G205" t="s">
        <v>483</v>
      </c>
      <c r="H205" t="s">
        <v>358</v>
      </c>
      <c r="I205" t="s">
        <v>351</v>
      </c>
      <c r="J205" t="s">
        <v>359</v>
      </c>
      <c r="K205" t="s">
        <v>360</v>
      </c>
      <c r="L205" t="s">
        <v>361</v>
      </c>
      <c r="M205" t="s">
        <v>362</v>
      </c>
      <c r="N205" t="s">
        <v>362</v>
      </c>
      <c r="O205" t="s">
        <v>363</v>
      </c>
      <c r="P205">
        <v>0</v>
      </c>
      <c r="Q205" t="s">
        <v>374</v>
      </c>
      <c r="R205">
        <v>0</v>
      </c>
      <c r="S205">
        <v>0</v>
      </c>
      <c r="T205">
        <v>0</v>
      </c>
      <c r="U205">
        <v>0</v>
      </c>
      <c r="V205">
        <v>1.5190193267572232E-3</v>
      </c>
      <c r="W205">
        <v>3.3909603766470809E-3</v>
      </c>
      <c r="X205">
        <v>7.3061483690739443E-3</v>
      </c>
      <c r="Y205">
        <v>1.1631989341495032E-2</v>
      </c>
      <c r="Z205">
        <v>1.5027757661707875E-2</v>
      </c>
      <c r="AA205">
        <v>1.9881374285372268E-2</v>
      </c>
      <c r="AB205">
        <v>2.7436134012095756E-2</v>
      </c>
      <c r="AC205">
        <v>4.0350736094242355E-2</v>
      </c>
      <c r="AD205">
        <v>5.2832238216210338E-2</v>
      </c>
      <c r="AE205">
        <v>8.6053544962543263E-2</v>
      </c>
      <c r="AF205">
        <v>0.12351356537921983</v>
      </c>
      <c r="AG205">
        <v>0.16524311380971127</v>
      </c>
      <c r="AH205">
        <v>0.21187057717975311</v>
      </c>
      <c r="AI205">
        <v>0.26364041040138242</v>
      </c>
      <c r="AJ205">
        <v>0.32062721489894191</v>
      </c>
      <c r="AK205">
        <v>0.38289114839597171</v>
      </c>
      <c r="AL205">
        <v>0.45049900581082297</v>
      </c>
      <c r="AM205">
        <v>0.52354789151258951</v>
      </c>
      <c r="AN205">
        <v>0.60152770290953017</v>
      </c>
      <c r="AO205">
        <v>0.68433003895032263</v>
      </c>
      <c r="AP205">
        <v>0.77202884469148736</v>
      </c>
      <c r="AQ205">
        <v>0.8646722416986854</v>
      </c>
      <c r="AR205">
        <v>0.96061192744347279</v>
      </c>
      <c r="AS205">
        <v>1.0598585976763608</v>
      </c>
      <c r="AT205">
        <v>1.1624209567297041</v>
      </c>
      <c r="AU205">
        <v>1.2683284733698632</v>
      </c>
      <c r="AV205">
        <v>1.3776007168733078</v>
      </c>
      <c r="AW205">
        <v>1.4902563005505507</v>
      </c>
      <c r="AX205">
        <v>1.6063339429071795</v>
      </c>
      <c r="AY205">
        <v>1.7258605961379825</v>
      </c>
      <c r="AZ205">
        <v>1.8479535971261114</v>
      </c>
      <c r="BA205">
        <v>1.9726346428920294</v>
      </c>
      <c r="BB205">
        <v>2.0999252899018077</v>
      </c>
      <c r="BD205">
        <f t="shared" si="31"/>
        <v>1.5190193267572232</v>
      </c>
      <c r="BE205">
        <f t="shared" si="32"/>
        <v>3.3909603766470808</v>
      </c>
      <c r="BF205">
        <f t="shared" si="33"/>
        <v>7.3061483690739442</v>
      </c>
      <c r="BG205">
        <f t="shared" si="34"/>
        <v>11.631989341495032</v>
      </c>
      <c r="BH205">
        <f t="shared" si="35"/>
        <v>15.027757661707875</v>
      </c>
      <c r="BI205">
        <f t="shared" si="36"/>
        <v>19.881374285372267</v>
      </c>
      <c r="BJ205">
        <f t="shared" si="37"/>
        <v>27.436134012095756</v>
      </c>
      <c r="BK205">
        <f t="shared" si="38"/>
        <v>40.350736094242357</v>
      </c>
      <c r="BL205">
        <f t="shared" si="39"/>
        <v>52.832238216210335</v>
      </c>
      <c r="BM205">
        <f t="shared" si="40"/>
        <v>86.053544962543256</v>
      </c>
    </row>
    <row r="206" spans="1:65" hidden="1" x14ac:dyDescent="0.25">
      <c r="A206">
        <v>51</v>
      </c>
      <c r="B206" t="s">
        <v>353</v>
      </c>
      <c r="C206" t="s">
        <v>368</v>
      </c>
      <c r="E206" t="s">
        <v>465</v>
      </c>
      <c r="F206" t="s">
        <v>466</v>
      </c>
      <c r="G206" t="s">
        <v>483</v>
      </c>
      <c r="H206" t="s">
        <v>358</v>
      </c>
      <c r="I206" t="s">
        <v>351</v>
      </c>
      <c r="J206" t="s">
        <v>359</v>
      </c>
      <c r="K206" t="s">
        <v>360</v>
      </c>
      <c r="L206" t="s">
        <v>361</v>
      </c>
      <c r="M206" t="s">
        <v>362</v>
      </c>
      <c r="N206" t="s">
        <v>362</v>
      </c>
      <c r="O206" t="s">
        <v>363</v>
      </c>
      <c r="P206">
        <v>0</v>
      </c>
      <c r="Q206" t="s">
        <v>374</v>
      </c>
      <c r="R206">
        <v>0</v>
      </c>
      <c r="S206">
        <v>0</v>
      </c>
      <c r="T206">
        <v>0</v>
      </c>
      <c r="U206">
        <v>0</v>
      </c>
      <c r="V206">
        <v>5.0672653303961796E-4</v>
      </c>
      <c r="W206">
        <v>2.6936438592981538E-3</v>
      </c>
      <c r="X206">
        <v>8.5220491346314955E-3</v>
      </c>
      <c r="Y206">
        <v>1.4359104711337641E-2</v>
      </c>
      <c r="Z206">
        <v>1.8584786590531168E-2</v>
      </c>
      <c r="AA206">
        <v>2.5813019444164521E-2</v>
      </c>
      <c r="AB206">
        <v>3.6564684679171372E-2</v>
      </c>
      <c r="AC206">
        <v>5.6059455153933214E-2</v>
      </c>
      <c r="AD206">
        <v>7.237346632581533E-2</v>
      </c>
      <c r="AE206">
        <v>0.11578632985843985</v>
      </c>
      <c r="AF206">
        <v>0.1649763031090771</v>
      </c>
      <c r="AG206">
        <v>0.22006017648107479</v>
      </c>
      <c r="AH206">
        <v>0.28196254971279378</v>
      </c>
      <c r="AI206">
        <v>0.35110509374574017</v>
      </c>
      <c r="AJ206">
        <v>0.42768647046431846</v>
      </c>
      <c r="AK206">
        <v>0.51188842087259245</v>
      </c>
      <c r="AL206">
        <v>0.60390483756433389</v>
      </c>
      <c r="AM206">
        <v>0.7039747870955021</v>
      </c>
      <c r="AN206">
        <v>0.81148441626677925</v>
      </c>
      <c r="AO206">
        <v>0.92637633204796865</v>
      </c>
      <c r="AP206">
        <v>1.048850089096885</v>
      </c>
      <c r="AQ206">
        <v>1.1790710989364064</v>
      </c>
      <c r="AR206">
        <v>1.3147446887079925</v>
      </c>
      <c r="AS206">
        <v>1.4559500064452493</v>
      </c>
      <c r="AT206">
        <v>1.6027643936923177</v>
      </c>
      <c r="AU206">
        <v>1.755296968100998</v>
      </c>
      <c r="AV206">
        <v>1.9136434975554693</v>
      </c>
      <c r="AW206">
        <v>2.0778996663574087</v>
      </c>
      <c r="AX206">
        <v>2.2481928706077392</v>
      </c>
      <c r="AY206">
        <v>2.4246342233342704</v>
      </c>
      <c r="AZ206">
        <v>2.6059363181995967</v>
      </c>
      <c r="BA206">
        <v>2.7921847107579527</v>
      </c>
      <c r="BB206">
        <v>2.9834657911695817</v>
      </c>
      <c r="BD206">
        <f t="shared" si="31"/>
        <v>0.50672653303961801</v>
      </c>
      <c r="BE206">
        <f t="shared" si="32"/>
        <v>2.6936438592981538</v>
      </c>
      <c r="BF206">
        <f t="shared" si="33"/>
        <v>8.5220491346314962</v>
      </c>
      <c r="BG206">
        <f t="shared" si="34"/>
        <v>14.359104711337642</v>
      </c>
      <c r="BH206">
        <f t="shared" si="35"/>
        <v>18.584786590531166</v>
      </c>
      <c r="BI206">
        <f t="shared" si="36"/>
        <v>25.813019444164521</v>
      </c>
      <c r="BJ206">
        <f t="shared" si="37"/>
        <v>36.564684679171371</v>
      </c>
      <c r="BK206">
        <f t="shared" si="38"/>
        <v>56.059455153933214</v>
      </c>
      <c r="BL206">
        <f t="shared" si="39"/>
        <v>72.373466325815329</v>
      </c>
      <c r="BM206">
        <f t="shared" si="40"/>
        <v>115.78632985843986</v>
      </c>
    </row>
    <row r="207" spans="1:65" hidden="1" x14ac:dyDescent="0.25">
      <c r="A207">
        <v>51</v>
      </c>
      <c r="B207" t="s">
        <v>353</v>
      </c>
      <c r="C207" t="s">
        <v>368</v>
      </c>
      <c r="E207" t="s">
        <v>467</v>
      </c>
      <c r="F207" t="s">
        <v>47</v>
      </c>
      <c r="G207" t="s">
        <v>483</v>
      </c>
      <c r="H207" t="s">
        <v>358</v>
      </c>
      <c r="I207" t="s">
        <v>351</v>
      </c>
      <c r="J207" t="s">
        <v>359</v>
      </c>
      <c r="K207" t="s">
        <v>360</v>
      </c>
      <c r="L207" t="s">
        <v>361</v>
      </c>
      <c r="M207" t="s">
        <v>362</v>
      </c>
      <c r="N207" t="s">
        <v>392</v>
      </c>
      <c r="O207" t="s">
        <v>363</v>
      </c>
      <c r="P207">
        <v>0</v>
      </c>
      <c r="Q207" t="s">
        <v>374</v>
      </c>
      <c r="R207">
        <v>0</v>
      </c>
      <c r="S207">
        <v>0</v>
      </c>
      <c r="T207">
        <v>0</v>
      </c>
      <c r="U207">
        <v>0</v>
      </c>
      <c r="V207">
        <v>1.2213611589789212E-3</v>
      </c>
      <c r="W207">
        <v>6.2844170049131285E-3</v>
      </c>
      <c r="X207">
        <v>1.6556277358158202E-2</v>
      </c>
      <c r="Y207">
        <v>2.7661979947137729E-2</v>
      </c>
      <c r="Z207">
        <v>3.7859832383626071E-2</v>
      </c>
      <c r="AA207">
        <v>5.2692672981765262E-2</v>
      </c>
      <c r="AB207">
        <v>7.1502285526678283E-2</v>
      </c>
      <c r="AC207">
        <v>0.10745151449118287</v>
      </c>
      <c r="AD207">
        <v>0.13764077870316035</v>
      </c>
      <c r="AE207">
        <v>0.21895134996812701</v>
      </c>
      <c r="AF207">
        <v>0.31107188320360796</v>
      </c>
      <c r="AG207">
        <v>0.41426101044063818</v>
      </c>
      <c r="AH207">
        <v>0.53028793741959623</v>
      </c>
      <c r="AI207">
        <v>0.65999297941946278</v>
      </c>
      <c r="AJ207">
        <v>0.8038058595047306</v>
      </c>
      <c r="AK207">
        <v>0.96212859397065831</v>
      </c>
      <c r="AL207">
        <v>1.1353902354846099</v>
      </c>
      <c r="AM207">
        <v>1.3241092747771186</v>
      </c>
      <c r="AN207">
        <v>1.527195110238887</v>
      </c>
      <c r="AO207">
        <v>1.7446065948158513</v>
      </c>
      <c r="AP207">
        <v>1.9767910427205451</v>
      </c>
      <c r="AQ207">
        <v>2.2241351436750803</v>
      </c>
      <c r="AR207">
        <v>2.4823301794401091</v>
      </c>
      <c r="AS207">
        <v>2.7515818547440514</v>
      </c>
      <c r="AT207">
        <v>3.0320949181549199</v>
      </c>
      <c r="AU207">
        <v>3.3241377616933443</v>
      </c>
      <c r="AV207">
        <v>3.6279558771207876</v>
      </c>
      <c r="AW207">
        <v>3.9437974675176939</v>
      </c>
      <c r="AX207">
        <v>4.2719751377175603</v>
      </c>
      <c r="AY207">
        <v>4.6127730757995824</v>
      </c>
      <c r="AZ207">
        <v>4.9637486991446629</v>
      </c>
      <c r="BA207">
        <v>5.3251269361039917</v>
      </c>
      <c r="BB207">
        <v>5.6971367901013803</v>
      </c>
      <c r="BD207">
        <f t="shared" si="31"/>
        <v>1.2213611589789213</v>
      </c>
      <c r="BE207">
        <f t="shared" si="32"/>
        <v>6.2844170049131289</v>
      </c>
      <c r="BF207">
        <f t="shared" si="33"/>
        <v>16.556277358158201</v>
      </c>
      <c r="BG207">
        <f t="shared" si="34"/>
        <v>27.661979947137731</v>
      </c>
      <c r="BH207">
        <f t="shared" si="35"/>
        <v>37.85983238362607</v>
      </c>
      <c r="BI207">
        <f t="shared" si="36"/>
        <v>52.692672981765263</v>
      </c>
      <c r="BJ207">
        <f t="shared" si="37"/>
        <v>71.502285526678278</v>
      </c>
      <c r="BK207">
        <f t="shared" si="38"/>
        <v>107.45151449118288</v>
      </c>
      <c r="BL207">
        <f t="shared" si="39"/>
        <v>137.64077870316035</v>
      </c>
      <c r="BM207">
        <f t="shared" si="40"/>
        <v>218.951349968127</v>
      </c>
    </row>
    <row r="208" spans="1:65" hidden="1" x14ac:dyDescent="0.25">
      <c r="A208">
        <v>51</v>
      </c>
      <c r="B208" t="s">
        <v>353</v>
      </c>
      <c r="C208" t="s">
        <v>368</v>
      </c>
      <c r="E208" t="s">
        <v>468</v>
      </c>
      <c r="F208" t="s">
        <v>469</v>
      </c>
      <c r="G208" t="s">
        <v>483</v>
      </c>
      <c r="H208" t="s">
        <v>358</v>
      </c>
      <c r="I208" t="s">
        <v>351</v>
      </c>
      <c r="J208" t="s">
        <v>359</v>
      </c>
      <c r="K208" t="s">
        <v>360</v>
      </c>
      <c r="L208" t="s">
        <v>361</v>
      </c>
      <c r="M208" t="s">
        <v>362</v>
      </c>
      <c r="N208" t="s">
        <v>362</v>
      </c>
      <c r="O208" t="s">
        <v>363</v>
      </c>
      <c r="P208">
        <v>0</v>
      </c>
      <c r="Q208" t="s">
        <v>374</v>
      </c>
      <c r="R208">
        <v>0</v>
      </c>
      <c r="S208">
        <v>0</v>
      </c>
      <c r="T208">
        <v>0</v>
      </c>
      <c r="U208">
        <v>0</v>
      </c>
      <c r="V208">
        <v>2.4755999173080604E-4</v>
      </c>
      <c r="W208">
        <v>1.2493007487150353E-3</v>
      </c>
      <c r="X208">
        <v>4.0798942965338423E-3</v>
      </c>
      <c r="Y208">
        <v>6.2763058039811944E-3</v>
      </c>
      <c r="Z208">
        <v>9.2170482680387789E-3</v>
      </c>
      <c r="AA208">
        <v>1.1540503374476575E-2</v>
      </c>
      <c r="AB208">
        <v>1.6753723644544118E-2</v>
      </c>
      <c r="AC208">
        <v>2.2821102473430895E-2</v>
      </c>
      <c r="AD208">
        <v>2.781402444610365E-2</v>
      </c>
      <c r="AE208">
        <v>4.3190845873601981E-2</v>
      </c>
      <c r="AF208">
        <v>6.0338112465228452E-2</v>
      </c>
      <c r="AG208">
        <v>7.9292382292862174E-2</v>
      </c>
      <c r="AH208">
        <v>0.10033768363013799</v>
      </c>
      <c r="AI208">
        <v>0.12360428070347211</v>
      </c>
      <c r="AJ208">
        <v>0.14915416057109962</v>
      </c>
      <c r="AK208">
        <v>0.17704418834543775</v>
      </c>
      <c r="AL208">
        <v>0.2073350328203985</v>
      </c>
      <c r="AM208">
        <v>0.2401012957205467</v>
      </c>
      <c r="AN208">
        <v>0.27515602121783156</v>
      </c>
      <c r="AO208">
        <v>0.31248278191165146</v>
      </c>
      <c r="AP208">
        <v>0.35214410231067567</v>
      </c>
      <c r="AQ208">
        <v>0.39419209834676211</v>
      </c>
      <c r="AR208">
        <v>0.43792324466508725</v>
      </c>
      <c r="AS208">
        <v>0.48336284454184053</v>
      </c>
      <c r="AT208">
        <v>0.53053568896205194</v>
      </c>
      <c r="AU208">
        <v>0.57947638121979117</v>
      </c>
      <c r="AV208">
        <v>0.63021546221464064</v>
      </c>
      <c r="AW208">
        <v>0.68278349733908161</v>
      </c>
      <c r="AX208">
        <v>0.73722085968064444</v>
      </c>
      <c r="AY208">
        <v>0.79356295886065586</v>
      </c>
      <c r="AZ208">
        <v>0.85141457270948617</v>
      </c>
      <c r="BA208">
        <v>0.91080306004964429</v>
      </c>
      <c r="BB208">
        <v>0.97175607556546573</v>
      </c>
      <c r="BD208">
        <f t="shared" si="31"/>
        <v>0.24755999173080603</v>
      </c>
      <c r="BE208">
        <f t="shared" si="32"/>
        <v>1.2493007487150354</v>
      </c>
      <c r="BF208">
        <f t="shared" si="33"/>
        <v>4.0798942965338423</v>
      </c>
      <c r="BG208">
        <f t="shared" si="34"/>
        <v>6.2763058039811943</v>
      </c>
      <c r="BH208">
        <f t="shared" si="35"/>
        <v>9.2170482680387789</v>
      </c>
      <c r="BI208">
        <f t="shared" si="36"/>
        <v>11.540503374476575</v>
      </c>
      <c r="BJ208">
        <f t="shared" si="37"/>
        <v>16.753723644544117</v>
      </c>
      <c r="BK208">
        <f t="shared" si="38"/>
        <v>22.821102473430894</v>
      </c>
      <c r="BL208">
        <f t="shared" si="39"/>
        <v>27.814024446103652</v>
      </c>
      <c r="BM208">
        <f t="shared" si="40"/>
        <v>43.19084587360198</v>
      </c>
    </row>
    <row r="209" spans="1:65" hidden="1" x14ac:dyDescent="0.25">
      <c r="A209">
        <v>51</v>
      </c>
      <c r="B209" t="s">
        <v>353</v>
      </c>
      <c r="C209" t="s">
        <v>368</v>
      </c>
      <c r="E209" t="s">
        <v>470</v>
      </c>
      <c r="F209" t="s">
        <v>471</v>
      </c>
      <c r="G209" t="s">
        <v>483</v>
      </c>
      <c r="H209" t="s">
        <v>358</v>
      </c>
      <c r="I209" t="s">
        <v>351</v>
      </c>
      <c r="J209" t="s">
        <v>359</v>
      </c>
      <c r="K209" t="s">
        <v>360</v>
      </c>
      <c r="L209" t="s">
        <v>361</v>
      </c>
      <c r="M209" t="s">
        <v>362</v>
      </c>
      <c r="N209" t="s">
        <v>362</v>
      </c>
      <c r="O209" t="s">
        <v>363</v>
      </c>
      <c r="P209">
        <v>0</v>
      </c>
      <c r="Q209" t="s">
        <v>374</v>
      </c>
      <c r="R209">
        <v>0</v>
      </c>
      <c r="S209">
        <v>0</v>
      </c>
      <c r="T209">
        <v>0</v>
      </c>
      <c r="U209">
        <v>0</v>
      </c>
      <c r="V209">
        <v>1.9570067732035906E-5</v>
      </c>
      <c r="W209">
        <v>1.1903107384073341E-4</v>
      </c>
      <c r="X209">
        <v>2.7160236698674505E-4</v>
      </c>
      <c r="Y209">
        <v>4.6383072546878491E-4</v>
      </c>
      <c r="Z209">
        <v>5.8742363928484067E-4</v>
      </c>
      <c r="AA209">
        <v>8.0978734069935443E-4</v>
      </c>
      <c r="AB209">
        <v>1.1079315580143126E-3</v>
      </c>
      <c r="AC209">
        <v>1.6459106722450149E-3</v>
      </c>
      <c r="AD209">
        <v>2.1157495114552624E-3</v>
      </c>
      <c r="AE209">
        <v>3.3720694264170003E-3</v>
      </c>
      <c r="AF209">
        <v>4.7898502999073351E-3</v>
      </c>
      <c r="AG209">
        <v>6.3708528150907759E-3</v>
      </c>
      <c r="AH209">
        <v>8.1395402127059854E-3</v>
      </c>
      <c r="AI209">
        <v>1.0105903041697723E-2</v>
      </c>
      <c r="AJ209">
        <v>1.227352189245513E-2</v>
      </c>
      <c r="AK209">
        <v>1.4645439979434887E-2</v>
      </c>
      <c r="AL209">
        <v>1.7224968030588327E-2</v>
      </c>
      <c r="AM209">
        <v>2.0016591276075923E-2</v>
      </c>
      <c r="AN209">
        <v>2.3001463154916947E-2</v>
      </c>
      <c r="AO209">
        <v>2.6176099972675435E-2</v>
      </c>
      <c r="AP209">
        <v>2.9544017111192516E-2</v>
      </c>
      <c r="AQ209">
        <v>3.3107744830141728E-2</v>
      </c>
      <c r="AR209">
        <v>3.6804079080512038E-2</v>
      </c>
      <c r="AS209">
        <v>4.0633850607718382E-2</v>
      </c>
      <c r="AT209">
        <v>4.4597814508218897E-2</v>
      </c>
      <c r="AU209">
        <v>4.8697535811113565E-2</v>
      </c>
      <c r="AV209">
        <v>5.2934196583147415E-2</v>
      </c>
      <c r="AW209">
        <v>5.7308944167456723E-2</v>
      </c>
      <c r="AX209">
        <v>6.18237157884843E-2</v>
      </c>
      <c r="AY209">
        <v>6.6479990982309251E-2</v>
      </c>
      <c r="AZ209">
        <v>7.1243444687540305E-2</v>
      </c>
      <c r="BA209">
        <v>7.6115218117954506E-2</v>
      </c>
      <c r="BB209">
        <v>8.1096448382789982E-2</v>
      </c>
      <c r="BD209">
        <f t="shared" si="31"/>
        <v>1.9570067732035908E-2</v>
      </c>
      <c r="BE209">
        <f t="shared" si="32"/>
        <v>0.1190310738407334</v>
      </c>
      <c r="BF209">
        <f t="shared" si="33"/>
        <v>0.27160236698674506</v>
      </c>
      <c r="BG209">
        <f t="shared" si="34"/>
        <v>0.4638307254687849</v>
      </c>
      <c r="BH209">
        <f t="shared" si="35"/>
        <v>0.58742363928484065</v>
      </c>
      <c r="BI209">
        <f t="shared" si="36"/>
        <v>0.80978734069935443</v>
      </c>
      <c r="BJ209">
        <f t="shared" si="37"/>
        <v>1.1079315580143125</v>
      </c>
      <c r="BK209">
        <f t="shared" si="38"/>
        <v>1.6459106722450147</v>
      </c>
      <c r="BL209">
        <f t="shared" si="39"/>
        <v>2.1157495114552622</v>
      </c>
      <c r="BM209">
        <f t="shared" si="40"/>
        <v>3.3720694264170001</v>
      </c>
    </row>
    <row r="210" spans="1:65" hidden="1" x14ac:dyDescent="0.25">
      <c r="A210">
        <v>51</v>
      </c>
      <c r="B210" t="s">
        <v>353</v>
      </c>
      <c r="C210" t="s">
        <v>368</v>
      </c>
      <c r="E210" t="s">
        <v>472</v>
      </c>
      <c r="F210" t="s">
        <v>473</v>
      </c>
      <c r="G210" t="s">
        <v>483</v>
      </c>
      <c r="H210" t="s">
        <v>358</v>
      </c>
      <c r="I210" t="s">
        <v>351</v>
      </c>
      <c r="J210" t="s">
        <v>359</v>
      </c>
      <c r="K210" t="s">
        <v>360</v>
      </c>
      <c r="L210" t="s">
        <v>361</v>
      </c>
      <c r="M210" t="s">
        <v>362</v>
      </c>
      <c r="N210" t="s">
        <v>362</v>
      </c>
      <c r="O210" t="s">
        <v>363</v>
      </c>
      <c r="P210">
        <v>0</v>
      </c>
      <c r="Q210" t="s">
        <v>374</v>
      </c>
      <c r="R210">
        <v>0</v>
      </c>
      <c r="S210">
        <v>0</v>
      </c>
      <c r="T210">
        <v>0</v>
      </c>
      <c r="U210">
        <v>0</v>
      </c>
      <c r="V210">
        <v>6.9337801297832493E-5</v>
      </c>
      <c r="W210">
        <v>3.5531581267826603E-4</v>
      </c>
      <c r="X210">
        <v>9.0347981563932485E-4</v>
      </c>
      <c r="Y210">
        <v>1.4633976108639956E-3</v>
      </c>
      <c r="Z210">
        <v>1.9146062396045303E-3</v>
      </c>
      <c r="AA210">
        <v>2.7465634378622842E-3</v>
      </c>
      <c r="AB210">
        <v>3.8394262535371461E-3</v>
      </c>
      <c r="AC210">
        <v>5.6991133601849353E-3</v>
      </c>
      <c r="AD210">
        <v>7.3727085610972376E-3</v>
      </c>
      <c r="AE210">
        <v>1.1797746506729743E-2</v>
      </c>
      <c r="AF210">
        <v>1.6830074748724843E-2</v>
      </c>
      <c r="AG210">
        <v>2.248687198895017E-2</v>
      </c>
      <c r="AH210">
        <v>2.8870076733123702E-2</v>
      </c>
      <c r="AI210">
        <v>3.6030321571411089E-2</v>
      </c>
      <c r="AJ210">
        <v>4.3995585911379358E-2</v>
      </c>
      <c r="AK210">
        <v>5.2792553620063264E-2</v>
      </c>
      <c r="AL210">
        <v>6.2449718374665945E-2</v>
      </c>
      <c r="AM210">
        <v>7.3000930607201947E-2</v>
      </c>
      <c r="AN210">
        <v>8.4388829324016104E-2</v>
      </c>
      <c r="AO210">
        <v>9.6615478036727293E-2</v>
      </c>
      <c r="AP210">
        <v>0.10971093873216788</v>
      </c>
      <c r="AQ210">
        <v>0.12370209704370752</v>
      </c>
      <c r="AR210">
        <v>0.13834596948771136</v>
      </c>
      <c r="AS210">
        <v>0.15365799998609664</v>
      </c>
      <c r="AT210">
        <v>0.169653754891468</v>
      </c>
      <c r="AU210">
        <v>0.18635267077991632</v>
      </c>
      <c r="AV210">
        <v>0.20377305117468883</v>
      </c>
      <c r="AW210">
        <v>0.22193356358215899</v>
      </c>
      <c r="AX210">
        <v>0.24085685247909835</v>
      </c>
      <c r="AY210">
        <v>0.26056412283430669</v>
      </c>
      <c r="AZ210">
        <v>0.28091608631175746</v>
      </c>
      <c r="BA210">
        <v>0.30192989018880656</v>
      </c>
      <c r="BB210">
        <v>0.32362310188977039</v>
      </c>
      <c r="BD210">
        <f t="shared" si="31"/>
        <v>6.9337801297832499E-2</v>
      </c>
      <c r="BE210">
        <f t="shared" si="32"/>
        <v>0.35531581267826601</v>
      </c>
      <c r="BF210">
        <f t="shared" si="33"/>
        <v>0.90347981563932489</v>
      </c>
      <c r="BG210">
        <f t="shared" si="34"/>
        <v>1.4633976108639957</v>
      </c>
      <c r="BH210">
        <f t="shared" si="35"/>
        <v>1.9146062396045302</v>
      </c>
      <c r="BI210">
        <f t="shared" si="36"/>
        <v>2.7465634378622843</v>
      </c>
      <c r="BJ210">
        <f t="shared" si="37"/>
        <v>3.8394262535371459</v>
      </c>
      <c r="BK210">
        <f t="shared" si="38"/>
        <v>5.6991133601849349</v>
      </c>
      <c r="BL210">
        <f t="shared" si="39"/>
        <v>7.3727085610972374</v>
      </c>
      <c r="BM210">
        <f t="shared" si="40"/>
        <v>11.797746506729743</v>
      </c>
    </row>
    <row r="211" spans="1:65" hidden="1" x14ac:dyDescent="0.25">
      <c r="A211">
        <v>51</v>
      </c>
      <c r="B211" t="s">
        <v>353</v>
      </c>
      <c r="C211" t="s">
        <v>354</v>
      </c>
      <c r="E211" t="s">
        <v>474</v>
      </c>
      <c r="F211" t="s">
        <v>188</v>
      </c>
      <c r="G211" t="s">
        <v>483</v>
      </c>
      <c r="H211" t="s">
        <v>358</v>
      </c>
      <c r="I211" t="s">
        <v>351</v>
      </c>
      <c r="J211" t="s">
        <v>359</v>
      </c>
      <c r="K211" t="s">
        <v>360</v>
      </c>
      <c r="L211" t="s">
        <v>361</v>
      </c>
      <c r="M211" t="s">
        <v>362</v>
      </c>
      <c r="N211" t="s">
        <v>362</v>
      </c>
      <c r="O211" t="s">
        <v>363</v>
      </c>
      <c r="P211">
        <v>0</v>
      </c>
      <c r="Q211" t="s">
        <v>374</v>
      </c>
      <c r="R211">
        <v>0</v>
      </c>
      <c r="S211">
        <v>0</v>
      </c>
      <c r="T211">
        <v>0</v>
      </c>
      <c r="U211">
        <v>0</v>
      </c>
      <c r="V211">
        <v>1.3831545558544173E-6</v>
      </c>
      <c r="W211">
        <v>8.4838576401900198E-6</v>
      </c>
      <c r="X211">
        <v>1.9241594952764512E-5</v>
      </c>
      <c r="Y211">
        <v>3.3045464959380526E-5</v>
      </c>
      <c r="Z211">
        <v>4.1738743873487282E-5</v>
      </c>
      <c r="AA211">
        <v>5.744902771993324E-5</v>
      </c>
      <c r="AB211">
        <v>7.8520573910799527E-5</v>
      </c>
      <c r="AC211">
        <v>1.1762589635681558E-4</v>
      </c>
      <c r="AD211">
        <v>1.5373266098382118E-4</v>
      </c>
      <c r="AE211">
        <v>2.4684289610622193E-4</v>
      </c>
      <c r="AF211">
        <v>3.5239692261020638E-4</v>
      </c>
      <c r="AG211">
        <v>4.705412007900532E-4</v>
      </c>
      <c r="AH211">
        <v>6.0317068006326643E-4</v>
      </c>
      <c r="AI211">
        <v>7.5106776112758198E-4</v>
      </c>
      <c r="AJ211">
        <v>9.1452186186203113E-4</v>
      </c>
      <c r="AK211">
        <v>1.0937811819761373E-3</v>
      </c>
      <c r="AL211">
        <v>1.2891147783453548E-3</v>
      </c>
      <c r="AM211">
        <v>1.5008825629072085E-3</v>
      </c>
      <c r="AN211">
        <v>1.7276426239990555E-3</v>
      </c>
      <c r="AO211">
        <v>1.9691380565894524E-3</v>
      </c>
      <c r="AP211">
        <v>2.2256523688532182E-3</v>
      </c>
      <c r="AQ211">
        <v>2.4973931058790912E-3</v>
      </c>
      <c r="AR211">
        <v>2.7794814489895984E-3</v>
      </c>
      <c r="AS211">
        <v>3.0719889906163683E-3</v>
      </c>
      <c r="AT211">
        <v>3.3749814987467188E-3</v>
      </c>
      <c r="AU211">
        <v>3.6885875108771424E-3</v>
      </c>
      <c r="AV211">
        <v>4.0129059455458289E-3</v>
      </c>
      <c r="AW211">
        <v>4.3480330843607053E-3</v>
      </c>
      <c r="AX211">
        <v>4.6941265301219254E-3</v>
      </c>
      <c r="AY211">
        <v>5.0513084480472373E-3</v>
      </c>
      <c r="AZ211">
        <v>5.4169206496921226E-3</v>
      </c>
      <c r="BA211">
        <v>5.7910567664008258E-3</v>
      </c>
      <c r="BB211">
        <v>6.1738101529447949E-3</v>
      </c>
      <c r="BD211">
        <f t="shared" si="31"/>
        <v>1.3831545558544173E-3</v>
      </c>
      <c r="BE211">
        <f t="shared" si="32"/>
        <v>8.4838576401900199E-3</v>
      </c>
      <c r="BF211">
        <f t="shared" si="33"/>
        <v>1.924159495276451E-2</v>
      </c>
      <c r="BG211">
        <f t="shared" si="34"/>
        <v>3.3045464959380523E-2</v>
      </c>
      <c r="BH211">
        <f t="shared" si="35"/>
        <v>4.1738743873487284E-2</v>
      </c>
      <c r="BI211">
        <f t="shared" si="36"/>
        <v>5.7449027719933238E-2</v>
      </c>
      <c r="BJ211">
        <f t="shared" si="37"/>
        <v>7.8520573910799529E-2</v>
      </c>
      <c r="BK211">
        <f t="shared" si="38"/>
        <v>0.11762589635681558</v>
      </c>
      <c r="BL211">
        <f t="shared" si="39"/>
        <v>0.15373266098382118</v>
      </c>
      <c r="BM211">
        <f t="shared" si="40"/>
        <v>0.24684289610622193</v>
      </c>
    </row>
    <row r="212" spans="1:65" hidden="1" x14ac:dyDescent="0.25">
      <c r="A212">
        <v>51</v>
      </c>
      <c r="B212" t="s">
        <v>353</v>
      </c>
      <c r="C212" t="s">
        <v>354</v>
      </c>
      <c r="E212" t="s">
        <v>475</v>
      </c>
      <c r="F212" t="s">
        <v>476</v>
      </c>
      <c r="G212" t="s">
        <v>483</v>
      </c>
      <c r="H212" t="s">
        <v>358</v>
      </c>
      <c r="I212" t="s">
        <v>351</v>
      </c>
      <c r="J212" t="s">
        <v>359</v>
      </c>
      <c r="K212" t="s">
        <v>360</v>
      </c>
      <c r="L212" t="s">
        <v>361</v>
      </c>
      <c r="M212" t="s">
        <v>362</v>
      </c>
      <c r="N212" t="s">
        <v>362</v>
      </c>
      <c r="O212" t="s">
        <v>363</v>
      </c>
      <c r="P212">
        <v>0</v>
      </c>
      <c r="Q212" t="s">
        <v>374</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D212">
        <f t="shared" si="31"/>
        <v>0</v>
      </c>
      <c r="BE212">
        <f t="shared" si="32"/>
        <v>0</v>
      </c>
      <c r="BF212">
        <f t="shared" si="33"/>
        <v>0</v>
      </c>
      <c r="BG212">
        <f t="shared" si="34"/>
        <v>0</v>
      </c>
      <c r="BH212">
        <f t="shared" si="35"/>
        <v>0</v>
      </c>
      <c r="BI212">
        <f t="shared" si="36"/>
        <v>0</v>
      </c>
      <c r="BJ212">
        <f t="shared" si="37"/>
        <v>0</v>
      </c>
      <c r="BK212">
        <f t="shared" si="38"/>
        <v>0</v>
      </c>
      <c r="BL212">
        <f t="shared" si="39"/>
        <v>0</v>
      </c>
      <c r="BM212">
        <f t="shared" si="40"/>
        <v>0</v>
      </c>
    </row>
    <row r="213" spans="1:65" hidden="1" x14ac:dyDescent="0.25">
      <c r="A213">
        <v>51</v>
      </c>
      <c r="B213" t="s">
        <v>353</v>
      </c>
      <c r="C213" t="s">
        <v>354</v>
      </c>
      <c r="E213" t="s">
        <v>477</v>
      </c>
      <c r="F213" t="s">
        <v>478</v>
      </c>
      <c r="G213" t="s">
        <v>483</v>
      </c>
      <c r="H213" t="s">
        <v>358</v>
      </c>
      <c r="I213" t="s">
        <v>351</v>
      </c>
      <c r="J213" t="s">
        <v>359</v>
      </c>
      <c r="K213" t="s">
        <v>360</v>
      </c>
      <c r="L213" t="s">
        <v>361</v>
      </c>
      <c r="M213" t="s">
        <v>362</v>
      </c>
      <c r="N213" t="s">
        <v>362</v>
      </c>
      <c r="O213" t="s">
        <v>363</v>
      </c>
      <c r="P213">
        <v>0</v>
      </c>
      <c r="Q213" t="s">
        <v>389</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D213">
        <f t="shared" si="31"/>
        <v>0</v>
      </c>
      <c r="BE213">
        <f t="shared" si="32"/>
        <v>0</v>
      </c>
      <c r="BF213">
        <f t="shared" si="33"/>
        <v>0</v>
      </c>
      <c r="BG213">
        <f t="shared" si="34"/>
        <v>0</v>
      </c>
      <c r="BH213">
        <f t="shared" si="35"/>
        <v>0</v>
      </c>
      <c r="BI213">
        <f t="shared" si="36"/>
        <v>0</v>
      </c>
      <c r="BJ213">
        <f t="shared" si="37"/>
        <v>0</v>
      </c>
      <c r="BK213">
        <f t="shared" si="38"/>
        <v>0</v>
      </c>
      <c r="BL213">
        <f t="shared" si="39"/>
        <v>0</v>
      </c>
      <c r="BM213">
        <f t="shared" si="40"/>
        <v>0</v>
      </c>
    </row>
    <row r="214" spans="1:65" hidden="1" x14ac:dyDescent="0.25">
      <c r="A214">
        <v>51</v>
      </c>
      <c r="B214" t="s">
        <v>353</v>
      </c>
      <c r="C214" t="s">
        <v>354</v>
      </c>
      <c r="E214" t="s">
        <v>479</v>
      </c>
      <c r="F214" t="s">
        <v>480</v>
      </c>
      <c r="G214" t="s">
        <v>483</v>
      </c>
      <c r="H214" t="s">
        <v>358</v>
      </c>
      <c r="I214" t="s">
        <v>351</v>
      </c>
      <c r="J214" t="s">
        <v>359</v>
      </c>
      <c r="K214" t="s">
        <v>360</v>
      </c>
      <c r="L214" t="s">
        <v>361</v>
      </c>
      <c r="M214" t="s">
        <v>362</v>
      </c>
      <c r="N214" t="s">
        <v>362</v>
      </c>
      <c r="O214" t="s">
        <v>363</v>
      </c>
      <c r="P214">
        <v>0</v>
      </c>
      <c r="Q214" t="s">
        <v>374</v>
      </c>
      <c r="R214">
        <v>0</v>
      </c>
      <c r="S214">
        <v>0</v>
      </c>
      <c r="T214">
        <v>0</v>
      </c>
      <c r="U214">
        <v>0</v>
      </c>
      <c r="V214">
        <v>9.1653853158264384E-5</v>
      </c>
      <c r="W214">
        <v>2.361015265103187E-4</v>
      </c>
      <c r="X214">
        <v>4.9055766595729514E-4</v>
      </c>
      <c r="Y214">
        <v>1.1740434385454259E-3</v>
      </c>
      <c r="Z214">
        <v>1.6275375582360018E-3</v>
      </c>
      <c r="AA214">
        <v>2.2676029114254031E-3</v>
      </c>
      <c r="AB214">
        <v>4.4147745863544778E-3</v>
      </c>
      <c r="AC214">
        <v>6.9982246988070001E-3</v>
      </c>
      <c r="AD214">
        <v>8.241865493180742E-3</v>
      </c>
      <c r="AE214">
        <v>1.231153663193796E-2</v>
      </c>
      <c r="AF214">
        <v>1.6808003159149407E-2</v>
      </c>
      <c r="AG214">
        <v>2.1735680876855623E-2</v>
      </c>
      <c r="AH214">
        <v>2.7158785620669194E-2</v>
      </c>
      <c r="AI214">
        <v>3.3103670701374391E-2</v>
      </c>
      <c r="AJ214">
        <v>3.9579516391466001E-2</v>
      </c>
      <c r="AK214">
        <v>4.6594048791066753E-2</v>
      </c>
      <c r="AL214">
        <v>5.4155700624650346E-2</v>
      </c>
      <c r="AM214">
        <v>6.2276000106382234E-2</v>
      </c>
      <c r="AN214">
        <v>7.0905148909236035E-2</v>
      </c>
      <c r="AO214">
        <v>8.0033417246371252E-2</v>
      </c>
      <c r="AP214">
        <v>8.9669779046217771E-2</v>
      </c>
      <c r="AQ214">
        <v>9.9820598475579336E-2</v>
      </c>
      <c r="AR214">
        <v>0.1103189954473678</v>
      </c>
      <c r="AS214">
        <v>0.12116695225076798</v>
      </c>
      <c r="AT214">
        <v>0.13236625042194514</v>
      </c>
      <c r="AU214">
        <v>0.14392080411159194</v>
      </c>
      <c r="AV214">
        <v>0.15583349977381525</v>
      </c>
      <c r="AW214">
        <v>0.16810713532414182</v>
      </c>
      <c r="AX214">
        <v>0.18074658548683292</v>
      </c>
      <c r="AY214">
        <v>0.19375549994713484</v>
      </c>
      <c r="AZ214">
        <v>0.20704341711923721</v>
      </c>
      <c r="BA214">
        <v>0.22061315590272046</v>
      </c>
      <c r="BB214">
        <v>0.2344675189687071</v>
      </c>
      <c r="BD214">
        <f t="shared" si="31"/>
        <v>9.1653853158264381E-2</v>
      </c>
      <c r="BE214">
        <f t="shared" si="32"/>
        <v>0.23610152651031868</v>
      </c>
      <c r="BF214">
        <f t="shared" si="33"/>
        <v>0.49055766595729516</v>
      </c>
      <c r="BG214">
        <f t="shared" si="34"/>
        <v>1.1740434385454259</v>
      </c>
      <c r="BH214">
        <f t="shared" si="35"/>
        <v>1.6275375582360019</v>
      </c>
      <c r="BI214">
        <f t="shared" si="36"/>
        <v>2.2676029114254033</v>
      </c>
      <c r="BJ214">
        <f t="shared" si="37"/>
        <v>4.4147745863544774</v>
      </c>
      <c r="BK214">
        <f t="shared" si="38"/>
        <v>6.9982246988070003</v>
      </c>
      <c r="BL214">
        <f t="shared" si="39"/>
        <v>8.2418654931807414</v>
      </c>
      <c r="BM214">
        <f t="shared" si="40"/>
        <v>12.31153663193796</v>
      </c>
    </row>
    <row r="215" spans="1:65" hidden="1" x14ac:dyDescent="0.25">
      <c r="A215">
        <v>51</v>
      </c>
      <c r="B215" t="s">
        <v>353</v>
      </c>
      <c r="C215" t="s">
        <v>354</v>
      </c>
      <c r="E215" t="s">
        <v>481</v>
      </c>
      <c r="F215" t="s">
        <v>482</v>
      </c>
      <c r="G215" t="s">
        <v>483</v>
      </c>
      <c r="H215" t="s">
        <v>358</v>
      </c>
      <c r="I215" t="s">
        <v>351</v>
      </c>
      <c r="J215" t="s">
        <v>359</v>
      </c>
      <c r="K215" t="s">
        <v>360</v>
      </c>
      <c r="L215" t="s">
        <v>361</v>
      </c>
      <c r="M215" t="s">
        <v>362</v>
      </c>
      <c r="N215" t="s">
        <v>362</v>
      </c>
      <c r="O215" t="s">
        <v>363</v>
      </c>
      <c r="P215" t="s">
        <v>482</v>
      </c>
      <c r="Q215" t="s">
        <v>364</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D215">
        <f t="shared" si="31"/>
        <v>0</v>
      </c>
      <c r="BE215">
        <f t="shared" si="32"/>
        <v>0</v>
      </c>
      <c r="BF215">
        <f t="shared" si="33"/>
        <v>0</v>
      </c>
      <c r="BG215">
        <f t="shared" si="34"/>
        <v>0</v>
      </c>
      <c r="BH215">
        <f t="shared" si="35"/>
        <v>0</v>
      </c>
      <c r="BI215">
        <f t="shared" si="36"/>
        <v>0</v>
      </c>
      <c r="BJ215">
        <f t="shared" si="37"/>
        <v>0</v>
      </c>
      <c r="BK215">
        <f t="shared" si="38"/>
        <v>0</v>
      </c>
      <c r="BL215">
        <f t="shared" si="39"/>
        <v>0</v>
      </c>
      <c r="BM215">
        <f t="shared" si="40"/>
        <v>0</v>
      </c>
    </row>
    <row r="216" spans="1:65" hidden="1" x14ac:dyDescent="0.25">
      <c r="A216">
        <v>51</v>
      </c>
      <c r="B216" t="s">
        <v>353</v>
      </c>
      <c r="C216" t="s">
        <v>354</v>
      </c>
      <c r="E216" t="s">
        <v>355</v>
      </c>
      <c r="F216" t="s">
        <v>356</v>
      </c>
      <c r="G216" t="s">
        <v>483</v>
      </c>
      <c r="H216" t="s">
        <v>358</v>
      </c>
      <c r="I216" t="s">
        <v>351</v>
      </c>
      <c r="J216" t="s">
        <v>359</v>
      </c>
      <c r="K216" t="s">
        <v>360</v>
      </c>
      <c r="L216" t="s">
        <v>361</v>
      </c>
      <c r="M216" t="s">
        <v>362</v>
      </c>
      <c r="N216" t="s">
        <v>362</v>
      </c>
      <c r="O216" t="s">
        <v>363</v>
      </c>
      <c r="P216" t="s">
        <v>356</v>
      </c>
      <c r="Q216" t="s">
        <v>364</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D216">
        <f t="shared" si="31"/>
        <v>0</v>
      </c>
      <c r="BE216">
        <f t="shared" si="32"/>
        <v>0</v>
      </c>
      <c r="BF216">
        <f t="shared" si="33"/>
        <v>0</v>
      </c>
      <c r="BG216">
        <f t="shared" si="34"/>
        <v>0</v>
      </c>
      <c r="BH216">
        <f t="shared" si="35"/>
        <v>0</v>
      </c>
      <c r="BI216">
        <f t="shared" si="36"/>
        <v>0</v>
      </c>
      <c r="BJ216">
        <f t="shared" si="37"/>
        <v>0</v>
      </c>
      <c r="BK216">
        <f t="shared" si="38"/>
        <v>0</v>
      </c>
      <c r="BL216">
        <f t="shared" si="39"/>
        <v>0</v>
      </c>
      <c r="BM216">
        <f t="shared" si="40"/>
        <v>0</v>
      </c>
    </row>
    <row r="217" spans="1:65" hidden="1" x14ac:dyDescent="0.25">
      <c r="A217">
        <v>51</v>
      </c>
      <c r="B217" t="s">
        <v>353</v>
      </c>
      <c r="C217" t="s">
        <v>354</v>
      </c>
      <c r="E217" t="s">
        <v>365</v>
      </c>
      <c r="F217" t="s">
        <v>366</v>
      </c>
      <c r="G217" t="s">
        <v>483</v>
      </c>
      <c r="H217" t="s">
        <v>358</v>
      </c>
      <c r="I217" t="s">
        <v>351</v>
      </c>
      <c r="J217" t="s">
        <v>359</v>
      </c>
      <c r="K217" t="s">
        <v>360</v>
      </c>
      <c r="L217" t="s">
        <v>361</v>
      </c>
      <c r="M217" t="s">
        <v>362</v>
      </c>
      <c r="N217" t="s">
        <v>362</v>
      </c>
      <c r="O217" t="s">
        <v>363</v>
      </c>
      <c r="P217" t="s">
        <v>339</v>
      </c>
      <c r="Q217" t="s">
        <v>364</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D217">
        <f t="shared" si="31"/>
        <v>0</v>
      </c>
      <c r="BE217">
        <f t="shared" si="32"/>
        <v>0</v>
      </c>
      <c r="BF217">
        <f t="shared" si="33"/>
        <v>0</v>
      </c>
      <c r="BG217">
        <f t="shared" si="34"/>
        <v>0</v>
      </c>
      <c r="BH217">
        <f t="shared" si="35"/>
        <v>0</v>
      </c>
      <c r="BI217">
        <f t="shared" si="36"/>
        <v>0</v>
      </c>
      <c r="BJ217">
        <f t="shared" si="37"/>
        <v>0</v>
      </c>
      <c r="BK217">
        <f t="shared" si="38"/>
        <v>0</v>
      </c>
      <c r="BL217">
        <f t="shared" si="39"/>
        <v>0</v>
      </c>
      <c r="BM217">
        <f t="shared" si="40"/>
        <v>0</v>
      </c>
    </row>
    <row r="218" spans="1:65" hidden="1" x14ac:dyDescent="0.25">
      <c r="A218">
        <v>51</v>
      </c>
      <c r="B218" t="s">
        <v>353</v>
      </c>
      <c r="C218" t="s">
        <v>354</v>
      </c>
      <c r="E218" t="s">
        <v>367</v>
      </c>
      <c r="F218" t="s">
        <v>318</v>
      </c>
      <c r="G218" t="s">
        <v>483</v>
      </c>
      <c r="H218" t="s">
        <v>358</v>
      </c>
      <c r="I218" t="s">
        <v>351</v>
      </c>
      <c r="J218" t="s">
        <v>359</v>
      </c>
      <c r="K218" t="s">
        <v>360</v>
      </c>
      <c r="L218" t="s">
        <v>361</v>
      </c>
      <c r="M218" t="s">
        <v>362</v>
      </c>
      <c r="N218" t="s">
        <v>362</v>
      </c>
      <c r="O218" t="s">
        <v>363</v>
      </c>
      <c r="P218" t="s">
        <v>318</v>
      </c>
      <c r="Q218" t="s">
        <v>364</v>
      </c>
      <c r="R218">
        <v>0</v>
      </c>
      <c r="S218">
        <v>0</v>
      </c>
      <c r="T218">
        <v>0</v>
      </c>
      <c r="U218">
        <v>0</v>
      </c>
      <c r="V218">
        <v>1.9606748702716224E-5</v>
      </c>
      <c r="W218">
        <v>9.1383681918107067E-5</v>
      </c>
      <c r="X218">
        <v>2.1549784897481231E-4</v>
      </c>
      <c r="Y218">
        <v>3.4515769285390556E-4</v>
      </c>
      <c r="Z218">
        <v>4.7972864645953327E-4</v>
      </c>
      <c r="AA218">
        <v>6.043801403032038E-4</v>
      </c>
      <c r="AB218">
        <v>8.2390612903445327E-4</v>
      </c>
      <c r="AC218">
        <v>1.182401227377836E-3</v>
      </c>
      <c r="AD218">
        <v>1.5327523734959098E-3</v>
      </c>
      <c r="AE218">
        <v>2.4362009322299182E-3</v>
      </c>
      <c r="AF218">
        <v>3.453919468177238E-3</v>
      </c>
      <c r="AG218">
        <v>4.5853111116330256E-3</v>
      </c>
      <c r="AH218">
        <v>5.8460503022366352E-3</v>
      </c>
      <c r="AI218">
        <v>7.2410948459590953E-3</v>
      </c>
      <c r="AJ218">
        <v>8.770687491119717E-3</v>
      </c>
      <c r="AK218">
        <v>1.0434660817506745E-2</v>
      </c>
      <c r="AL218">
        <v>1.2233000571071042E-2</v>
      </c>
      <c r="AM218">
        <v>1.4166470939020362E-2</v>
      </c>
      <c r="AN218">
        <v>1.6219953974879204E-2</v>
      </c>
      <c r="AO218">
        <v>1.8389025859740931E-2</v>
      </c>
      <c r="AP218">
        <v>2.0674056749520331E-2</v>
      </c>
      <c r="AQ218">
        <v>2.3074729350154373E-2</v>
      </c>
      <c r="AR218">
        <v>2.5547640610871575E-2</v>
      </c>
      <c r="AS218">
        <v>2.8092116284758741E-2</v>
      </c>
      <c r="AT218">
        <v>3.0707428870173002E-2</v>
      </c>
      <c r="AU218">
        <v>3.3393366251571917E-2</v>
      </c>
      <c r="AV218">
        <v>3.6149463559027845E-2</v>
      </c>
      <c r="AW218">
        <v>3.8975225801432978E-2</v>
      </c>
      <c r="AX218">
        <v>4.1870642523357017E-2</v>
      </c>
      <c r="AY218">
        <v>4.483540734335531E-2</v>
      </c>
      <c r="AZ218">
        <v>4.7847408359348476E-2</v>
      </c>
      <c r="BA218">
        <v>5.0906513455014617E-2</v>
      </c>
      <c r="BB218">
        <v>5.4012580702947573E-2</v>
      </c>
      <c r="BD218">
        <f t="shared" si="31"/>
        <v>1.9606748702716222E-2</v>
      </c>
      <c r="BE218">
        <f t="shared" si="32"/>
        <v>9.1383681918107071E-2</v>
      </c>
      <c r="BF218">
        <f t="shared" si="33"/>
        <v>0.21549784897481231</v>
      </c>
      <c r="BG218">
        <f t="shared" si="34"/>
        <v>0.34515769285390557</v>
      </c>
      <c r="BH218">
        <f t="shared" si="35"/>
        <v>0.47972864645953328</v>
      </c>
      <c r="BI218">
        <f t="shared" si="36"/>
        <v>0.60438014030320375</v>
      </c>
      <c r="BJ218">
        <f t="shared" si="37"/>
        <v>0.82390612903445326</v>
      </c>
      <c r="BK218">
        <f t="shared" si="38"/>
        <v>1.1824012273778359</v>
      </c>
      <c r="BL218">
        <f t="shared" si="39"/>
        <v>1.5327523734959099</v>
      </c>
      <c r="BM218">
        <f t="shared" si="40"/>
        <v>2.4362009322299181</v>
      </c>
    </row>
    <row r="219" spans="1:65" hidden="1" x14ac:dyDescent="0.25">
      <c r="A219">
        <v>51</v>
      </c>
      <c r="B219" t="s">
        <v>353</v>
      </c>
      <c r="C219" t="s">
        <v>368</v>
      </c>
      <c r="E219" t="s">
        <v>153</v>
      </c>
      <c r="F219" t="s">
        <v>81</v>
      </c>
      <c r="G219" t="s">
        <v>483</v>
      </c>
      <c r="H219" t="s">
        <v>358</v>
      </c>
      <c r="I219" t="s">
        <v>351</v>
      </c>
      <c r="J219" t="s">
        <v>359</v>
      </c>
      <c r="K219" t="s">
        <v>360</v>
      </c>
      <c r="L219" t="s">
        <v>361</v>
      </c>
      <c r="M219" t="s">
        <v>369</v>
      </c>
      <c r="N219" t="s">
        <v>369</v>
      </c>
      <c r="O219" t="s">
        <v>363</v>
      </c>
      <c r="P219">
        <v>0</v>
      </c>
      <c r="Q219" t="s">
        <v>370</v>
      </c>
      <c r="R219">
        <v>0</v>
      </c>
      <c r="S219">
        <v>0</v>
      </c>
      <c r="T219">
        <v>0</v>
      </c>
      <c r="U219">
        <v>0</v>
      </c>
      <c r="V219">
        <v>0</v>
      </c>
      <c r="W219">
        <v>1.152224084300541E-3</v>
      </c>
      <c r="X219">
        <v>3.6453632229887572E-3</v>
      </c>
      <c r="Y219">
        <v>6.1422025856482307E-3</v>
      </c>
      <c r="Z219">
        <v>7.9497661271283517E-3</v>
      </c>
      <c r="AA219">
        <v>1.1041690826876458E-2</v>
      </c>
      <c r="AB219">
        <v>1.5640787172649353E-2</v>
      </c>
      <c r="AC219">
        <v>2.3979804961283217E-2</v>
      </c>
      <c r="AD219">
        <v>3.0958231793362073E-2</v>
      </c>
      <c r="AE219">
        <v>4.9528373038306019E-2</v>
      </c>
      <c r="AF219">
        <v>7.0569711405974039E-2</v>
      </c>
      <c r="AG219">
        <v>9.4132204768520578E-2</v>
      </c>
      <c r="AH219">
        <v>0.12061135681630912</v>
      </c>
      <c r="AI219">
        <v>0.15018754010036414</v>
      </c>
      <c r="AJ219">
        <v>0.18294573356363431</v>
      </c>
      <c r="AK219">
        <v>0.21896367812991122</v>
      </c>
      <c r="AL219">
        <v>0.25832431264634054</v>
      </c>
      <c r="AM219">
        <v>0.30112989942298091</v>
      </c>
      <c r="AN219">
        <v>0.34711785866924966</v>
      </c>
      <c r="AO219">
        <v>0.39626364013458731</v>
      </c>
      <c r="AP219">
        <v>0.44865260465170942</v>
      </c>
      <c r="AQ219">
        <v>0.50435550810017382</v>
      </c>
      <c r="AR219">
        <v>0.56239078889600447</v>
      </c>
      <c r="AS219">
        <v>0.62279230313722633</v>
      </c>
      <c r="AT219">
        <v>0.68559313418397616</v>
      </c>
      <c r="AU219">
        <v>0.75083995783787938</v>
      </c>
      <c r="AV219">
        <v>0.81857373944863232</v>
      </c>
      <c r="AW219">
        <v>0.88883540861295995</v>
      </c>
      <c r="AX219">
        <v>0.96167945986072501</v>
      </c>
      <c r="AY219">
        <v>1.0371534225289181</v>
      </c>
      <c r="AZ219">
        <v>1.1147065999903218</v>
      </c>
      <c r="BA219">
        <v>1.1943755892025463</v>
      </c>
      <c r="BB219">
        <v>1.2761973441314749</v>
      </c>
      <c r="BD219">
        <f t="shared" si="31"/>
        <v>0</v>
      </c>
      <c r="BE219">
        <f t="shared" si="32"/>
        <v>1.1522240843005411</v>
      </c>
      <c r="BF219">
        <f t="shared" si="33"/>
        <v>3.6453632229887574</v>
      </c>
      <c r="BG219">
        <f t="shared" si="34"/>
        <v>6.1422025856482305</v>
      </c>
      <c r="BH219">
        <f t="shared" si="35"/>
        <v>7.9497661271283517</v>
      </c>
      <c r="BI219">
        <f t="shared" si="36"/>
        <v>11.041690826876458</v>
      </c>
      <c r="BJ219">
        <f t="shared" si="37"/>
        <v>15.640787172649352</v>
      </c>
      <c r="BK219">
        <f t="shared" si="38"/>
        <v>23.979804961283218</v>
      </c>
      <c r="BL219">
        <f t="shared" si="39"/>
        <v>30.958231793362074</v>
      </c>
      <c r="BM219">
        <f t="shared" si="40"/>
        <v>49.528373038306022</v>
      </c>
    </row>
    <row r="220" spans="1:65" hidden="1" x14ac:dyDescent="0.25">
      <c r="A220">
        <v>51</v>
      </c>
      <c r="B220" t="s">
        <v>353</v>
      </c>
      <c r="C220" t="s">
        <v>368</v>
      </c>
      <c r="E220" t="s">
        <v>155</v>
      </c>
      <c r="F220" t="s">
        <v>62</v>
      </c>
      <c r="G220" t="s">
        <v>483</v>
      </c>
      <c r="H220" t="s">
        <v>358</v>
      </c>
      <c r="I220" t="s">
        <v>351</v>
      </c>
      <c r="J220" t="s">
        <v>359</v>
      </c>
      <c r="K220" t="s">
        <v>360</v>
      </c>
      <c r="L220" t="s">
        <v>361</v>
      </c>
      <c r="M220" t="s">
        <v>369</v>
      </c>
      <c r="N220" t="s">
        <v>371</v>
      </c>
      <c r="O220" t="s">
        <v>363</v>
      </c>
      <c r="P220">
        <v>0</v>
      </c>
      <c r="Q220" t="s">
        <v>370</v>
      </c>
      <c r="R220">
        <v>0</v>
      </c>
      <c r="S220">
        <v>0</v>
      </c>
      <c r="T220">
        <v>0</v>
      </c>
      <c r="U220">
        <v>0</v>
      </c>
      <c r="V220">
        <v>0</v>
      </c>
      <c r="W220">
        <v>2.3732780957837919E-3</v>
      </c>
      <c r="X220">
        <v>4.9983266095118559E-3</v>
      </c>
      <c r="Y220">
        <v>7.8350230049631236E-3</v>
      </c>
      <c r="Z220">
        <v>1.0398196856571959E-2</v>
      </c>
      <c r="AA220">
        <v>1.3928881773934322E-2</v>
      </c>
      <c r="AB220">
        <v>1.9294592836687569E-2</v>
      </c>
      <c r="AC220">
        <v>2.8513559764800436E-2</v>
      </c>
      <c r="AD220">
        <v>3.7833600956821617E-2</v>
      </c>
      <c r="AE220">
        <v>6.2276631200942477E-2</v>
      </c>
      <c r="AF220">
        <v>8.9880815016443197E-2</v>
      </c>
      <c r="AG220">
        <v>0.12066775396287539</v>
      </c>
      <c r="AH220">
        <v>0.15510477118945046</v>
      </c>
      <c r="AI220">
        <v>0.19337236527132751</v>
      </c>
      <c r="AJ220">
        <v>0.23552415726033576</v>
      </c>
      <c r="AK220">
        <v>0.28160285759384934</v>
      </c>
      <c r="AL220">
        <v>0.33165597018562909</v>
      </c>
      <c r="AM220">
        <v>0.38575342626446024</v>
      </c>
      <c r="AN220">
        <v>0.44351272199140895</v>
      </c>
      <c r="AO220">
        <v>0.50485072468949532</v>
      </c>
      <c r="AP220">
        <v>0.56981998358022934</v>
      </c>
      <c r="AQ220">
        <v>0.63845367056461166</v>
      </c>
      <c r="AR220">
        <v>0.70952299526982121</v>
      </c>
      <c r="AS220">
        <v>0.78303389438699211</v>
      </c>
      <c r="AT220">
        <v>0.8589907310624777</v>
      </c>
      <c r="AU220">
        <v>0.93741320412597451</v>
      </c>
      <c r="AV220">
        <v>1.0183135556648428</v>
      </c>
      <c r="AW220">
        <v>1.101703209775206</v>
      </c>
      <c r="AX220">
        <v>1.1876084033742804</v>
      </c>
      <c r="AY220">
        <v>1.276046525163574</v>
      </c>
      <c r="AZ220">
        <v>1.366360432012566</v>
      </c>
      <c r="BA220">
        <v>1.4585639911322406</v>
      </c>
      <c r="BB220">
        <v>1.5526708742103166</v>
      </c>
      <c r="BD220">
        <f t="shared" si="31"/>
        <v>0</v>
      </c>
      <c r="BE220">
        <f t="shared" si="32"/>
        <v>2.373278095783792</v>
      </c>
      <c r="BF220">
        <f t="shared" si="33"/>
        <v>4.9983266095118557</v>
      </c>
      <c r="BG220">
        <f t="shared" si="34"/>
        <v>7.8350230049631238</v>
      </c>
      <c r="BH220">
        <f t="shared" si="35"/>
        <v>10.398196856571959</v>
      </c>
      <c r="BI220">
        <f t="shared" si="36"/>
        <v>13.928881773934322</v>
      </c>
      <c r="BJ220">
        <f t="shared" si="37"/>
        <v>19.294592836687571</v>
      </c>
      <c r="BK220">
        <f t="shared" si="38"/>
        <v>28.513559764800437</v>
      </c>
      <c r="BL220">
        <f t="shared" si="39"/>
        <v>37.83360095682162</v>
      </c>
      <c r="BM220">
        <f t="shared" si="40"/>
        <v>62.276631200942475</v>
      </c>
    </row>
    <row r="221" spans="1:65" hidden="1" x14ac:dyDescent="0.25">
      <c r="A221">
        <v>51</v>
      </c>
      <c r="B221" t="s">
        <v>353</v>
      </c>
      <c r="C221" t="s">
        <v>368</v>
      </c>
      <c r="E221" t="s">
        <v>156</v>
      </c>
      <c r="F221" t="s">
        <v>63</v>
      </c>
      <c r="G221" t="s">
        <v>483</v>
      </c>
      <c r="H221" t="s">
        <v>358</v>
      </c>
      <c r="I221" t="s">
        <v>351</v>
      </c>
      <c r="J221" t="s">
        <v>359</v>
      </c>
      <c r="K221" t="s">
        <v>360</v>
      </c>
      <c r="L221" t="s">
        <v>361</v>
      </c>
      <c r="M221" t="s">
        <v>369</v>
      </c>
      <c r="N221" t="s">
        <v>369</v>
      </c>
      <c r="O221" t="s">
        <v>363</v>
      </c>
      <c r="P221">
        <v>0</v>
      </c>
      <c r="Q221" t="s">
        <v>370</v>
      </c>
      <c r="R221">
        <v>0</v>
      </c>
      <c r="S221">
        <v>0</v>
      </c>
      <c r="T221">
        <v>0</v>
      </c>
      <c r="U221">
        <v>0</v>
      </c>
      <c r="V221">
        <v>0</v>
      </c>
      <c r="W221">
        <v>8.9198510450834076E-4</v>
      </c>
      <c r="X221">
        <v>1.9393202922153151E-3</v>
      </c>
      <c r="Y221">
        <v>3.0522693781720087E-3</v>
      </c>
      <c r="Z221">
        <v>4.0366674760349145E-3</v>
      </c>
      <c r="AA221">
        <v>5.4765838124453507E-3</v>
      </c>
      <c r="AB221">
        <v>7.6020171725877037E-3</v>
      </c>
      <c r="AC221">
        <v>1.1260387651626701E-2</v>
      </c>
      <c r="AD221">
        <v>1.4877611532622171E-2</v>
      </c>
      <c r="AE221">
        <v>2.4374271647924838E-2</v>
      </c>
      <c r="AF221">
        <v>3.5114542989290246E-2</v>
      </c>
      <c r="AG221">
        <v>4.7112386012537047E-2</v>
      </c>
      <c r="AH221">
        <v>6.05567253493789E-2</v>
      </c>
      <c r="AI221">
        <v>7.5525224774385807E-2</v>
      </c>
      <c r="AJ221">
        <v>9.2046338558011448E-2</v>
      </c>
      <c r="AK221">
        <v>0.11014454317348205</v>
      </c>
      <c r="AL221">
        <v>0.12984655081303792</v>
      </c>
      <c r="AM221">
        <v>0.15118831172188207</v>
      </c>
      <c r="AN221">
        <v>0.17402598019640661</v>
      </c>
      <c r="AO221">
        <v>0.19833426089354336</v>
      </c>
      <c r="AP221">
        <v>0.22414201767825143</v>
      </c>
      <c r="AQ221">
        <v>0.25147069728200644</v>
      </c>
      <c r="AR221">
        <v>0.27983389457148117</v>
      </c>
      <c r="AS221">
        <v>0.30923974468334453</v>
      </c>
      <c r="AT221">
        <v>0.33969592530160075</v>
      </c>
      <c r="AU221">
        <v>0.3712165148724097</v>
      </c>
      <c r="AV221">
        <v>0.40381276702070434</v>
      </c>
      <c r="AW221">
        <v>0.43749581319710706</v>
      </c>
      <c r="AX221">
        <v>0.47228306312347645</v>
      </c>
      <c r="AY221">
        <v>0.50818853638493533</v>
      </c>
      <c r="AZ221">
        <v>0.54494814346110043</v>
      </c>
      <c r="BA221">
        <v>0.58257311486420393</v>
      </c>
      <c r="BB221">
        <v>0.62107477946649359</v>
      </c>
      <c r="BD221">
        <f t="shared" si="31"/>
        <v>0</v>
      </c>
      <c r="BE221">
        <f t="shared" si="32"/>
        <v>0.89198510450834079</v>
      </c>
      <c r="BF221">
        <f t="shared" si="33"/>
        <v>1.9393202922153152</v>
      </c>
      <c r="BG221">
        <f t="shared" si="34"/>
        <v>3.0522693781720087</v>
      </c>
      <c r="BH221">
        <f t="shared" si="35"/>
        <v>4.0366674760349142</v>
      </c>
      <c r="BI221">
        <f t="shared" si="36"/>
        <v>5.4765838124453508</v>
      </c>
      <c r="BJ221">
        <f t="shared" si="37"/>
        <v>7.6020171725877033</v>
      </c>
      <c r="BK221">
        <f t="shared" si="38"/>
        <v>11.260387651626701</v>
      </c>
      <c r="BL221">
        <f t="shared" si="39"/>
        <v>14.87761153262217</v>
      </c>
      <c r="BM221">
        <f t="shared" si="40"/>
        <v>24.374271647924839</v>
      </c>
    </row>
    <row r="222" spans="1:65" hidden="1" x14ac:dyDescent="0.25">
      <c r="A222">
        <v>51</v>
      </c>
      <c r="B222" t="s">
        <v>353</v>
      </c>
      <c r="C222" t="s">
        <v>368</v>
      </c>
      <c r="E222" t="s">
        <v>157</v>
      </c>
      <c r="F222" t="s">
        <v>72</v>
      </c>
      <c r="G222" t="s">
        <v>483</v>
      </c>
      <c r="H222" t="s">
        <v>358</v>
      </c>
      <c r="I222" t="s">
        <v>351</v>
      </c>
      <c r="J222" t="s">
        <v>359</v>
      </c>
      <c r="K222" t="s">
        <v>360</v>
      </c>
      <c r="L222" t="s">
        <v>361</v>
      </c>
      <c r="M222" t="s">
        <v>369</v>
      </c>
      <c r="N222" t="s">
        <v>369</v>
      </c>
      <c r="O222" t="s">
        <v>363</v>
      </c>
      <c r="P222">
        <v>0</v>
      </c>
      <c r="Q222" t="s">
        <v>370</v>
      </c>
      <c r="R222">
        <v>0</v>
      </c>
      <c r="S222">
        <v>0</v>
      </c>
      <c r="T222">
        <v>0</v>
      </c>
      <c r="U222">
        <v>0</v>
      </c>
      <c r="V222">
        <v>0</v>
      </c>
      <c r="W222">
        <v>2.4611710232399641E-4</v>
      </c>
      <c r="X222">
        <v>5.4164626717488607E-4</v>
      </c>
      <c r="Y222">
        <v>8.844535778554151E-4</v>
      </c>
      <c r="Z222">
        <v>1.090939212810115E-3</v>
      </c>
      <c r="AA222">
        <v>1.3968505200149361E-3</v>
      </c>
      <c r="AB222">
        <v>1.910307591031521E-3</v>
      </c>
      <c r="AC222">
        <v>2.7773118516984207E-3</v>
      </c>
      <c r="AD222">
        <v>3.5486159476223146E-3</v>
      </c>
      <c r="AE222">
        <v>5.6713599210989054E-3</v>
      </c>
      <c r="AF222">
        <v>8.0537372411563727E-3</v>
      </c>
      <c r="AG222">
        <v>1.0696905048918976E-2</v>
      </c>
      <c r="AH222">
        <v>1.3638682150079191E-2</v>
      </c>
      <c r="AI222">
        <v>1.6893179071174668E-2</v>
      </c>
      <c r="AJ222">
        <v>2.0464013663471135E-2</v>
      </c>
      <c r="AK222">
        <v>2.4353889251192751E-2</v>
      </c>
      <c r="AL222">
        <v>2.8565882912940519E-2</v>
      </c>
      <c r="AM222">
        <v>3.3104887610425078E-2</v>
      </c>
      <c r="AN222">
        <v>3.7938854142036259E-2</v>
      </c>
      <c r="AO222">
        <v>4.3060238280694371E-2</v>
      </c>
      <c r="AP222">
        <v>4.8472583206522889E-2</v>
      </c>
      <c r="AQ222">
        <v>5.4177836515493585E-2</v>
      </c>
      <c r="AR222">
        <v>6.0075491407756115E-2</v>
      </c>
      <c r="AS222">
        <v>6.6165546085576052E-2</v>
      </c>
      <c r="AT222">
        <v>7.2447864964546374E-2</v>
      </c>
      <c r="AU222">
        <v>7.892354696801486E-2</v>
      </c>
      <c r="AV222">
        <v>8.559307969614241E-2</v>
      </c>
      <c r="AW222">
        <v>9.2456876753251274E-2</v>
      </c>
      <c r="AX222">
        <v>9.9516536850700499E-2</v>
      </c>
      <c r="AY222">
        <v>0.10677293619978692</v>
      </c>
      <c r="AZ222">
        <v>0.11417281011253418</v>
      </c>
      <c r="BA222">
        <v>0.12171689169543956</v>
      </c>
      <c r="BB222">
        <v>0.12940589158583002</v>
      </c>
      <c r="BD222">
        <f t="shared" si="31"/>
        <v>0</v>
      </c>
      <c r="BE222">
        <f t="shared" si="32"/>
        <v>0.24611710232399642</v>
      </c>
      <c r="BF222">
        <f t="shared" si="33"/>
        <v>0.54164626717488606</v>
      </c>
      <c r="BG222">
        <f t="shared" si="34"/>
        <v>0.88445357785541512</v>
      </c>
      <c r="BH222">
        <f t="shared" si="35"/>
        <v>1.090939212810115</v>
      </c>
      <c r="BI222">
        <f t="shared" si="36"/>
        <v>1.3968505200149361</v>
      </c>
      <c r="BJ222">
        <f t="shared" si="37"/>
        <v>1.910307591031521</v>
      </c>
      <c r="BK222">
        <f t="shared" si="38"/>
        <v>2.7773118516984208</v>
      </c>
      <c r="BL222">
        <f t="shared" si="39"/>
        <v>3.5486159476223147</v>
      </c>
      <c r="BM222">
        <f t="shared" si="40"/>
        <v>5.6713599210989054</v>
      </c>
    </row>
    <row r="223" spans="1:65" hidden="1" x14ac:dyDescent="0.25">
      <c r="A223">
        <v>51</v>
      </c>
      <c r="B223" t="s">
        <v>353</v>
      </c>
      <c r="C223" t="s">
        <v>368</v>
      </c>
      <c r="E223" t="s">
        <v>158</v>
      </c>
      <c r="F223" t="s">
        <v>82</v>
      </c>
      <c r="G223" t="s">
        <v>483</v>
      </c>
      <c r="H223" t="s">
        <v>358</v>
      </c>
      <c r="I223" t="s">
        <v>351</v>
      </c>
      <c r="J223" t="s">
        <v>359</v>
      </c>
      <c r="K223" t="s">
        <v>360</v>
      </c>
      <c r="L223" t="s">
        <v>361</v>
      </c>
      <c r="M223" t="s">
        <v>369</v>
      </c>
      <c r="N223" t="s">
        <v>369</v>
      </c>
      <c r="O223" t="s">
        <v>363</v>
      </c>
      <c r="P223">
        <v>0</v>
      </c>
      <c r="Q223" t="s">
        <v>370</v>
      </c>
      <c r="R223">
        <v>0</v>
      </c>
      <c r="S223">
        <v>0</v>
      </c>
      <c r="T223">
        <v>0</v>
      </c>
      <c r="U223">
        <v>0</v>
      </c>
      <c r="V223">
        <v>0</v>
      </c>
      <c r="W223">
        <v>1.7654816442501193E-3</v>
      </c>
      <c r="X223">
        <v>5.5590280180929262E-3</v>
      </c>
      <c r="Y223">
        <v>9.3564102395679409E-3</v>
      </c>
      <c r="Z223">
        <v>1.2110615531216512E-2</v>
      </c>
      <c r="AA223">
        <v>1.6839246426782667E-2</v>
      </c>
      <c r="AB223">
        <v>2.3847305479881092E-2</v>
      </c>
      <c r="AC223">
        <v>3.6540846525523508E-2</v>
      </c>
      <c r="AD223">
        <v>4.717612172410985E-2</v>
      </c>
      <c r="AE223">
        <v>7.5472305599523837E-2</v>
      </c>
      <c r="AF223">
        <v>0.10753862654330726</v>
      </c>
      <c r="AG223">
        <v>0.14345258493325971</v>
      </c>
      <c r="AH223">
        <v>0.18381878890833658</v>
      </c>
      <c r="AI223">
        <v>0.22891402426059243</v>
      </c>
      <c r="AJ223">
        <v>0.27886972561416962</v>
      </c>
      <c r="AK223">
        <v>0.33380638320816758</v>
      </c>
      <c r="AL223">
        <v>0.39385252607833887</v>
      </c>
      <c r="AM223">
        <v>0.45916628984784497</v>
      </c>
      <c r="AN223">
        <v>0.52934877989284002</v>
      </c>
      <c r="AO223">
        <v>0.60436445727958976</v>
      </c>
      <c r="AP223">
        <v>0.68434568560369768</v>
      </c>
      <c r="AQ223">
        <v>0.76940262294375084</v>
      </c>
      <c r="AR223">
        <v>0.85803717700266902</v>
      </c>
      <c r="AS223">
        <v>0.95030259569046105</v>
      </c>
      <c r="AT223">
        <v>1.0462510065714459</v>
      </c>
      <c r="AU223">
        <v>1.1459553852374749</v>
      </c>
      <c r="AV223">
        <v>1.2494800420965273</v>
      </c>
      <c r="AW223">
        <v>1.3568893038283252</v>
      </c>
      <c r="AX223">
        <v>1.4682683275584945</v>
      </c>
      <c r="AY223">
        <v>1.5836916890576</v>
      </c>
      <c r="AZ223">
        <v>1.7023180500326589</v>
      </c>
      <c r="BA223">
        <v>1.8242049650115666</v>
      </c>
      <c r="BB223">
        <v>1.9494105961487058</v>
      </c>
      <c r="BD223">
        <f t="shared" si="31"/>
        <v>0</v>
      </c>
      <c r="BE223">
        <f t="shared" si="32"/>
        <v>1.7654816442501193</v>
      </c>
      <c r="BF223">
        <f t="shared" si="33"/>
        <v>5.5590280180929259</v>
      </c>
      <c r="BG223">
        <f t="shared" si="34"/>
        <v>9.3564102395679409</v>
      </c>
      <c r="BH223">
        <f t="shared" si="35"/>
        <v>12.110615531216512</v>
      </c>
      <c r="BI223">
        <f t="shared" si="36"/>
        <v>16.839246426782665</v>
      </c>
      <c r="BJ223">
        <f t="shared" si="37"/>
        <v>23.847305479881094</v>
      </c>
      <c r="BK223">
        <f t="shared" si="38"/>
        <v>36.540846525523506</v>
      </c>
      <c r="BL223">
        <f t="shared" si="39"/>
        <v>47.176121724109848</v>
      </c>
      <c r="BM223">
        <f t="shared" si="40"/>
        <v>75.472305599523835</v>
      </c>
    </row>
    <row r="224" spans="1:65" hidden="1" x14ac:dyDescent="0.25">
      <c r="A224">
        <v>51</v>
      </c>
      <c r="B224" t="s">
        <v>353</v>
      </c>
      <c r="C224" t="s">
        <v>368</v>
      </c>
      <c r="E224" t="s">
        <v>165</v>
      </c>
      <c r="F224" t="s">
        <v>336</v>
      </c>
      <c r="G224" t="s">
        <v>483</v>
      </c>
      <c r="H224" t="s">
        <v>358</v>
      </c>
      <c r="I224" t="s">
        <v>351</v>
      </c>
      <c r="J224" t="s">
        <v>359</v>
      </c>
      <c r="K224" t="s">
        <v>360</v>
      </c>
      <c r="L224" t="s">
        <v>361</v>
      </c>
      <c r="M224" t="s">
        <v>369</v>
      </c>
      <c r="N224" t="s">
        <v>369</v>
      </c>
      <c r="O224" t="s">
        <v>363</v>
      </c>
      <c r="P224">
        <v>0</v>
      </c>
      <c r="Q224" t="s">
        <v>370</v>
      </c>
      <c r="R224">
        <v>0</v>
      </c>
      <c r="S224">
        <v>0</v>
      </c>
      <c r="T224">
        <v>0</v>
      </c>
      <c r="U224">
        <v>0</v>
      </c>
      <c r="V224">
        <v>0</v>
      </c>
      <c r="W224">
        <v>4.6564885946527617E-5</v>
      </c>
      <c r="X224">
        <v>1.0624959500956707E-4</v>
      </c>
      <c r="Y224">
        <v>1.8144968782486312E-4</v>
      </c>
      <c r="Z224">
        <v>2.2979837723950539E-4</v>
      </c>
      <c r="AA224">
        <v>3.1678490371882175E-4</v>
      </c>
      <c r="AB224">
        <v>4.3341661292610088E-4</v>
      </c>
      <c r="AC224">
        <v>6.4387333280932697E-4</v>
      </c>
      <c r="AD224">
        <v>8.2767844551125071E-4</v>
      </c>
      <c r="AE224">
        <v>1.3191536083824158E-3</v>
      </c>
      <c r="AF224">
        <v>1.8737934406719201E-3</v>
      </c>
      <c r="AG224">
        <v>2.4922866386307791E-3</v>
      </c>
      <c r="AH224">
        <v>3.1842033045609373E-3</v>
      </c>
      <c r="AI224">
        <v>3.9534516926027401E-3</v>
      </c>
      <c r="AJ224">
        <v>4.8014324219367872E-3</v>
      </c>
      <c r="AK224">
        <v>5.7293358791496163E-3</v>
      </c>
      <c r="AL224">
        <v>6.738457095919E-3</v>
      </c>
      <c r="AM224">
        <v>7.8305505681325032E-3</v>
      </c>
      <c r="AN224">
        <v>8.9982432609982659E-3</v>
      </c>
      <c r="AO224">
        <v>1.0240172185984902E-2</v>
      </c>
      <c r="AP224">
        <v>1.1557712426610941E-2</v>
      </c>
      <c r="AQ224">
        <v>1.2951853674042477E-2</v>
      </c>
      <c r="AR224">
        <v>1.4397870101423333E-2</v>
      </c>
      <c r="AS224">
        <v>1.589608658384296E-2</v>
      </c>
      <c r="AT224">
        <v>1.7446798397736912E-2</v>
      </c>
      <c r="AU224">
        <v>1.9050617662788451E-2</v>
      </c>
      <c r="AV224">
        <v>2.0708006677740941E-2</v>
      </c>
      <c r="AW224">
        <v>2.2419414152101736E-2</v>
      </c>
      <c r="AX224">
        <v>2.4185597792632671E-2</v>
      </c>
      <c r="AY224">
        <v>2.6007136251997715E-2</v>
      </c>
      <c r="AZ224">
        <v>2.7870601412159648E-2</v>
      </c>
      <c r="BA224">
        <v>2.9776439597443104E-2</v>
      </c>
      <c r="BB224">
        <v>3.1725095521953989E-2</v>
      </c>
      <c r="BD224">
        <f t="shared" si="31"/>
        <v>0</v>
      </c>
      <c r="BE224">
        <f t="shared" si="32"/>
        <v>4.6564885946527614E-2</v>
      </c>
      <c r="BF224">
        <f t="shared" si="33"/>
        <v>0.10624959500956707</v>
      </c>
      <c r="BG224">
        <f t="shared" si="34"/>
        <v>0.18144968782486312</v>
      </c>
      <c r="BH224">
        <f t="shared" si="35"/>
        <v>0.22979837723950539</v>
      </c>
      <c r="BI224">
        <f t="shared" si="36"/>
        <v>0.31678490371882173</v>
      </c>
      <c r="BJ224">
        <f t="shared" si="37"/>
        <v>0.4334166129261009</v>
      </c>
      <c r="BK224">
        <f t="shared" si="38"/>
        <v>0.64387333280932701</v>
      </c>
      <c r="BL224">
        <f t="shared" si="39"/>
        <v>0.82767844551125069</v>
      </c>
      <c r="BM224">
        <f t="shared" si="40"/>
        <v>1.3191536083824158</v>
      </c>
    </row>
    <row r="225" spans="1:65" hidden="1" x14ac:dyDescent="0.25">
      <c r="A225">
        <v>51</v>
      </c>
      <c r="B225" t="s">
        <v>353</v>
      </c>
      <c r="C225" t="s">
        <v>368</v>
      </c>
      <c r="E225" t="s">
        <v>159</v>
      </c>
      <c r="F225" t="s">
        <v>76</v>
      </c>
      <c r="G225" t="s">
        <v>483</v>
      </c>
      <c r="H225" t="s">
        <v>358</v>
      </c>
      <c r="I225" t="s">
        <v>351</v>
      </c>
      <c r="J225" t="s">
        <v>359</v>
      </c>
      <c r="K225" t="s">
        <v>360</v>
      </c>
      <c r="L225" t="s">
        <v>361</v>
      </c>
      <c r="M225" t="s">
        <v>369</v>
      </c>
      <c r="N225" t="s">
        <v>371</v>
      </c>
      <c r="O225" t="s">
        <v>363</v>
      </c>
      <c r="P225">
        <v>0</v>
      </c>
      <c r="Q225" t="s">
        <v>370</v>
      </c>
      <c r="R225">
        <v>0</v>
      </c>
      <c r="S225">
        <v>0</v>
      </c>
      <c r="T225">
        <v>0</v>
      </c>
      <c r="U225">
        <v>0</v>
      </c>
      <c r="V225">
        <v>0</v>
      </c>
      <c r="W225">
        <v>2.01478671091234E-3</v>
      </c>
      <c r="X225">
        <v>6.3738741756473351E-3</v>
      </c>
      <c r="Y225">
        <v>1.0739467068437498E-2</v>
      </c>
      <c r="Z225">
        <v>1.3899985073265618E-2</v>
      </c>
      <c r="AA225">
        <v>1.9306054522737752E-2</v>
      </c>
      <c r="AB225">
        <v>2.7347357240429724E-2</v>
      </c>
      <c r="AC225">
        <v>4.1927649242524262E-2</v>
      </c>
      <c r="AD225">
        <v>5.4129303191928192E-2</v>
      </c>
      <c r="AE225">
        <v>8.6598799839115476E-2</v>
      </c>
      <c r="AF225">
        <v>0.12338911586511021</v>
      </c>
      <c r="AG225">
        <v>0.1645875938005455</v>
      </c>
      <c r="AH225">
        <v>0.21088575406486224</v>
      </c>
      <c r="AI225">
        <v>0.26259896422647599</v>
      </c>
      <c r="AJ225">
        <v>0.31987579793157134</v>
      </c>
      <c r="AK225">
        <v>0.3828521730572011</v>
      </c>
      <c r="AL225">
        <v>0.45167309557443169</v>
      </c>
      <c r="AM225">
        <v>0.5265173575842923</v>
      </c>
      <c r="AN225">
        <v>0.6069258374317158</v>
      </c>
      <c r="AO225">
        <v>0.69285560058410345</v>
      </c>
      <c r="AP225">
        <v>0.78445588810987921</v>
      </c>
      <c r="AQ225">
        <v>0.88185040459650754</v>
      </c>
      <c r="AR225">
        <v>0.9833229216207251</v>
      </c>
      <c r="AS225">
        <v>1.0889326290313186</v>
      </c>
      <c r="AT225">
        <v>1.1987373654600368</v>
      </c>
      <c r="AU225">
        <v>1.3128187351799325</v>
      </c>
      <c r="AV225">
        <v>1.4312483578672945</v>
      </c>
      <c r="AW225">
        <v>1.5540977905455666</v>
      </c>
      <c r="AX225">
        <v>1.6814623076955173</v>
      </c>
      <c r="AY225">
        <v>1.8134250053585854</v>
      </c>
      <c r="AZ225">
        <v>1.9490230140837335</v>
      </c>
      <c r="BA225">
        <v>2.0883203167885491</v>
      </c>
      <c r="BB225">
        <v>2.2313815204913339</v>
      </c>
      <c r="BD225">
        <f t="shared" si="31"/>
        <v>0</v>
      </c>
      <c r="BE225">
        <f t="shared" si="32"/>
        <v>2.0147867109123401</v>
      </c>
      <c r="BF225">
        <f t="shared" si="33"/>
        <v>6.3738741756473347</v>
      </c>
      <c r="BG225">
        <f t="shared" si="34"/>
        <v>10.739467068437499</v>
      </c>
      <c r="BH225">
        <f t="shared" si="35"/>
        <v>13.899985073265618</v>
      </c>
      <c r="BI225">
        <f t="shared" si="36"/>
        <v>19.306054522737753</v>
      </c>
      <c r="BJ225">
        <f t="shared" si="37"/>
        <v>27.347357240429723</v>
      </c>
      <c r="BK225">
        <f t="shared" si="38"/>
        <v>41.927649242524261</v>
      </c>
      <c r="BL225">
        <f t="shared" si="39"/>
        <v>54.129303191928194</v>
      </c>
      <c r="BM225">
        <f t="shared" si="40"/>
        <v>86.598799839115472</v>
      </c>
    </row>
    <row r="226" spans="1:65" hidden="1" x14ac:dyDescent="0.25">
      <c r="A226">
        <v>51</v>
      </c>
      <c r="B226" t="s">
        <v>353</v>
      </c>
      <c r="C226" t="s">
        <v>368</v>
      </c>
      <c r="E226" t="s">
        <v>160</v>
      </c>
      <c r="F226" t="s">
        <v>66</v>
      </c>
      <c r="G226" t="s">
        <v>483</v>
      </c>
      <c r="H226" t="s">
        <v>358</v>
      </c>
      <c r="I226" t="s">
        <v>351</v>
      </c>
      <c r="J226" t="s">
        <v>359</v>
      </c>
      <c r="K226" t="s">
        <v>360</v>
      </c>
      <c r="L226" t="s">
        <v>361</v>
      </c>
      <c r="M226" t="s">
        <v>369</v>
      </c>
      <c r="N226" t="s">
        <v>369</v>
      </c>
      <c r="O226" t="s">
        <v>363</v>
      </c>
      <c r="P226">
        <v>0</v>
      </c>
      <c r="Q226" t="s">
        <v>370</v>
      </c>
      <c r="R226">
        <v>0</v>
      </c>
      <c r="S226">
        <v>0</v>
      </c>
      <c r="T226">
        <v>0</v>
      </c>
      <c r="U226">
        <v>0</v>
      </c>
      <c r="V226">
        <v>0</v>
      </c>
      <c r="W226">
        <v>2.2528581698147438E-3</v>
      </c>
      <c r="X226">
        <v>4.8251818096837432E-3</v>
      </c>
      <c r="Y226">
        <v>7.6952663854676093E-3</v>
      </c>
      <c r="Z226">
        <v>9.9001509728628458E-3</v>
      </c>
      <c r="AA226">
        <v>1.3007939952911982E-2</v>
      </c>
      <c r="AB226">
        <v>1.792380924847653E-2</v>
      </c>
      <c r="AC226">
        <v>2.6313036590917233E-2</v>
      </c>
      <c r="AD226">
        <v>3.4406010735965852E-2</v>
      </c>
      <c r="AE226">
        <v>5.6007913393519522E-2</v>
      </c>
      <c r="AF226">
        <v>8.0345285148773204E-2</v>
      </c>
      <c r="AG226">
        <v>0.10743382274825522</v>
      </c>
      <c r="AH226">
        <v>0.13767516968029503</v>
      </c>
      <c r="AI226">
        <v>0.17122200655582193</v>
      </c>
      <c r="AJ226">
        <v>0.20811686267745938</v>
      </c>
      <c r="AK226">
        <v>0.24839271597129692</v>
      </c>
      <c r="AL226">
        <v>0.29208657208484451</v>
      </c>
      <c r="AM226">
        <v>0.33925469218028231</v>
      </c>
      <c r="AN226">
        <v>0.38956286857108735</v>
      </c>
      <c r="AO226">
        <v>0.44293553977608491</v>
      </c>
      <c r="AP226">
        <v>0.49941424380671295</v>
      </c>
      <c r="AQ226">
        <v>0.55902370790118538</v>
      </c>
      <c r="AR226">
        <v>0.62070254146423554</v>
      </c>
      <c r="AS226">
        <v>0.68445330690744011</v>
      </c>
      <c r="AT226">
        <v>0.75027716646355702</v>
      </c>
      <c r="AU226">
        <v>0.81818841152943866</v>
      </c>
      <c r="AV226">
        <v>0.88819487015646104</v>
      </c>
      <c r="AW226">
        <v>0.96030361060019231</v>
      </c>
      <c r="AX226">
        <v>1.0345343429330025</v>
      </c>
      <c r="AY226">
        <v>1.1108991235532604</v>
      </c>
      <c r="AZ226">
        <v>1.1888326435524768</v>
      </c>
      <c r="BA226">
        <v>1.2683446363323858</v>
      </c>
      <c r="BB226">
        <v>1.3494446188494842</v>
      </c>
      <c r="BD226">
        <f t="shared" si="31"/>
        <v>0</v>
      </c>
      <c r="BE226">
        <f t="shared" si="32"/>
        <v>2.2528581698147438</v>
      </c>
      <c r="BF226">
        <f t="shared" si="33"/>
        <v>4.8251818096837429</v>
      </c>
      <c r="BG226">
        <f t="shared" si="34"/>
        <v>7.6952663854676091</v>
      </c>
      <c r="BH226">
        <f t="shared" si="35"/>
        <v>9.9001509728628463</v>
      </c>
      <c r="BI226">
        <f t="shared" si="36"/>
        <v>13.007939952911981</v>
      </c>
      <c r="BJ226">
        <f t="shared" si="37"/>
        <v>17.92380924847653</v>
      </c>
      <c r="BK226">
        <f t="shared" si="38"/>
        <v>26.313036590917232</v>
      </c>
      <c r="BL226">
        <f t="shared" si="39"/>
        <v>34.40601073596585</v>
      </c>
      <c r="BM226">
        <f t="shared" si="40"/>
        <v>56.007913393519523</v>
      </c>
    </row>
    <row r="227" spans="1:65" hidden="1" x14ac:dyDescent="0.25">
      <c r="A227">
        <v>51</v>
      </c>
      <c r="B227" t="s">
        <v>353</v>
      </c>
      <c r="C227" t="s">
        <v>368</v>
      </c>
      <c r="E227" t="s">
        <v>167</v>
      </c>
      <c r="F227" t="s">
        <v>338</v>
      </c>
      <c r="G227" t="s">
        <v>483</v>
      </c>
      <c r="H227" t="s">
        <v>358</v>
      </c>
      <c r="I227" t="s">
        <v>351</v>
      </c>
      <c r="J227" t="s">
        <v>359</v>
      </c>
      <c r="K227" t="s">
        <v>360</v>
      </c>
      <c r="L227" t="s">
        <v>361</v>
      </c>
      <c r="M227" t="s">
        <v>369</v>
      </c>
      <c r="N227" t="s">
        <v>369</v>
      </c>
      <c r="O227" t="s">
        <v>363</v>
      </c>
      <c r="P227">
        <v>0</v>
      </c>
      <c r="Q227" t="s">
        <v>370</v>
      </c>
      <c r="R227">
        <v>0</v>
      </c>
      <c r="S227">
        <v>0</v>
      </c>
      <c r="T227">
        <v>0</v>
      </c>
      <c r="U227">
        <v>0</v>
      </c>
      <c r="V227">
        <v>0</v>
      </c>
      <c r="W227">
        <v>4.9651403631159152E-4</v>
      </c>
      <c r="X227">
        <v>1.3641817033060979E-3</v>
      </c>
      <c r="Y227">
        <v>2.3029724057372944E-3</v>
      </c>
      <c r="Z227">
        <v>3.061176298709238E-3</v>
      </c>
      <c r="AA227">
        <v>4.2215949175620762E-3</v>
      </c>
      <c r="AB227">
        <v>5.929449123334935E-3</v>
      </c>
      <c r="AC227">
        <v>8.8472461636244885E-3</v>
      </c>
      <c r="AD227">
        <v>1.1559962613948309E-2</v>
      </c>
      <c r="AE227">
        <v>1.8599635141105842E-2</v>
      </c>
      <c r="AF227">
        <v>2.657792568232558E-2</v>
      </c>
      <c r="AG227">
        <v>3.5507417260417354E-2</v>
      </c>
      <c r="AH227">
        <v>4.5532676376900415E-2</v>
      </c>
      <c r="AI227">
        <v>5.6714921846069681E-2</v>
      </c>
      <c r="AJ227">
        <v>6.9078552535814589E-2</v>
      </c>
      <c r="AK227">
        <v>8.2645148797590356E-2</v>
      </c>
      <c r="AL227">
        <v>9.7438178537074052E-2</v>
      </c>
      <c r="AM227">
        <v>0.11348831068648753</v>
      </c>
      <c r="AN227">
        <v>0.13068984263165756</v>
      </c>
      <c r="AO227">
        <v>0.1490269235998275</v>
      </c>
      <c r="AP227">
        <v>0.16852495091768599</v>
      </c>
      <c r="AQ227">
        <v>0.18920386426103736</v>
      </c>
      <c r="AR227">
        <v>0.21069567833709746</v>
      </c>
      <c r="AS227">
        <v>0.23300927826125251</v>
      </c>
      <c r="AT227">
        <v>0.25615330569399941</v>
      </c>
      <c r="AU227">
        <v>0.28014142135711706</v>
      </c>
      <c r="AV227">
        <v>0.30498523531785349</v>
      </c>
      <c r="AW227">
        <v>0.33069638533285262</v>
      </c>
      <c r="AX227">
        <v>0.35729147447264753</v>
      </c>
      <c r="AY227">
        <v>0.3847846228097036</v>
      </c>
      <c r="AZ227">
        <v>0.41297462315585381</v>
      </c>
      <c r="BA227">
        <v>0.44187290169500909</v>
      </c>
      <c r="BB227">
        <v>0.47149105985545392</v>
      </c>
      <c r="BD227">
        <f t="shared" si="31"/>
        <v>0</v>
      </c>
      <c r="BE227">
        <f t="shared" si="32"/>
        <v>0.49651403631159152</v>
      </c>
      <c r="BF227">
        <f t="shared" si="33"/>
        <v>1.3641817033060979</v>
      </c>
      <c r="BG227">
        <f t="shared" si="34"/>
        <v>2.3029724057372944</v>
      </c>
      <c r="BH227">
        <f t="shared" si="35"/>
        <v>3.0611762987092379</v>
      </c>
      <c r="BI227">
        <f t="shared" si="36"/>
        <v>4.2215949175620766</v>
      </c>
      <c r="BJ227">
        <f t="shared" si="37"/>
        <v>5.9294491233349351</v>
      </c>
      <c r="BK227">
        <f t="shared" si="38"/>
        <v>8.8472461636244883</v>
      </c>
      <c r="BL227">
        <f t="shared" si="39"/>
        <v>11.55996261394831</v>
      </c>
      <c r="BM227">
        <f t="shared" si="40"/>
        <v>18.599635141105843</v>
      </c>
    </row>
    <row r="228" spans="1:65" hidden="1" x14ac:dyDescent="0.25">
      <c r="A228">
        <v>51</v>
      </c>
      <c r="B228" t="s">
        <v>353</v>
      </c>
      <c r="C228" t="s">
        <v>368</v>
      </c>
      <c r="E228" t="s">
        <v>202</v>
      </c>
      <c r="F228" t="s">
        <v>205</v>
      </c>
      <c r="G228" t="s">
        <v>483</v>
      </c>
      <c r="H228" t="s">
        <v>358</v>
      </c>
      <c r="I228" t="s">
        <v>351</v>
      </c>
      <c r="J228" t="s">
        <v>359</v>
      </c>
      <c r="K228" t="s">
        <v>360</v>
      </c>
      <c r="L228" t="s">
        <v>361</v>
      </c>
      <c r="M228" t="s">
        <v>369</v>
      </c>
      <c r="N228" t="s">
        <v>369</v>
      </c>
      <c r="O228" t="s">
        <v>363</v>
      </c>
      <c r="P228">
        <v>0</v>
      </c>
      <c r="Q228" t="s">
        <v>370</v>
      </c>
      <c r="R228">
        <v>0</v>
      </c>
      <c r="S228">
        <v>0</v>
      </c>
      <c r="T228">
        <v>0</v>
      </c>
      <c r="U228">
        <v>0</v>
      </c>
      <c r="V228">
        <v>0</v>
      </c>
      <c r="W228">
        <v>1.2359889463020724E-3</v>
      </c>
      <c r="X228">
        <v>3.9103753430092102E-3</v>
      </c>
      <c r="Y228">
        <v>6.588730964096943E-3</v>
      </c>
      <c r="Z228">
        <v>8.5277015058941915E-3</v>
      </c>
      <c r="AA228">
        <v>1.1844404223497002E-2</v>
      </c>
      <c r="AB228">
        <v>1.6777847573454654E-2</v>
      </c>
      <c r="AC228">
        <v>2.572309871878603E-2</v>
      </c>
      <c r="AD228">
        <v>3.3208846104689028E-2</v>
      </c>
      <c r="AE228">
        <v>5.3129007141725734E-2</v>
      </c>
      <c r="AF228">
        <v>7.5700017409773432E-2</v>
      </c>
      <c r="AG228">
        <v>0.10097546663899398</v>
      </c>
      <c r="AH228">
        <v>0.12937961101025669</v>
      </c>
      <c r="AI228">
        <v>0.16110593587273983</v>
      </c>
      <c r="AJ228">
        <v>0.19624559800365726</v>
      </c>
      <c r="AK228">
        <v>0.23488198996856191</v>
      </c>
      <c r="AL228">
        <v>0.277104080137138</v>
      </c>
      <c r="AM228">
        <v>0.32302156512706431</v>
      </c>
      <c r="AN228">
        <v>0.37235277601377609</v>
      </c>
      <c r="AO228">
        <v>0.4250713777824669</v>
      </c>
      <c r="AP228">
        <v>0.48126893686289718</v>
      </c>
      <c r="AQ228">
        <v>0.54102135297475795</v>
      </c>
      <c r="AR228">
        <v>0.60327570656495211</v>
      </c>
      <c r="AS228">
        <v>0.66806831501609143</v>
      </c>
      <c r="AT228">
        <v>0.73543466679608116</v>
      </c>
      <c r="AU228">
        <v>0.80542483096323636</v>
      </c>
      <c r="AV228">
        <v>0.87808275098315192</v>
      </c>
      <c r="AW228">
        <v>0.95345233196926726</v>
      </c>
      <c r="AX228">
        <v>1.0315920301172667</v>
      </c>
      <c r="AY228">
        <v>1.1125528300714964</v>
      </c>
      <c r="AZ228">
        <v>1.1957440004340627</v>
      </c>
      <c r="BA228">
        <v>1.2812047987033028</v>
      </c>
      <c r="BB228">
        <v>1.3689748653397633</v>
      </c>
      <c r="BD228">
        <f t="shared" si="31"/>
        <v>0</v>
      </c>
      <c r="BE228">
        <f t="shared" si="32"/>
        <v>1.2359889463020723</v>
      </c>
      <c r="BF228">
        <f t="shared" si="33"/>
        <v>3.9103753430092101</v>
      </c>
      <c r="BG228">
        <f t="shared" si="34"/>
        <v>6.5887309640969427</v>
      </c>
      <c r="BH228">
        <f t="shared" si="35"/>
        <v>8.527701505894191</v>
      </c>
      <c r="BI228">
        <f t="shared" si="36"/>
        <v>11.844404223497001</v>
      </c>
      <c r="BJ228">
        <f t="shared" si="37"/>
        <v>16.777847573454654</v>
      </c>
      <c r="BK228">
        <f t="shared" si="38"/>
        <v>25.72309871878603</v>
      </c>
      <c r="BL228">
        <f t="shared" si="39"/>
        <v>33.20884610468903</v>
      </c>
      <c r="BM228">
        <f t="shared" si="40"/>
        <v>53.129007141725737</v>
      </c>
    </row>
    <row r="229" spans="1:65" hidden="1" x14ac:dyDescent="0.25">
      <c r="A229">
        <v>51</v>
      </c>
      <c r="B229" t="s">
        <v>353</v>
      </c>
      <c r="C229" t="s">
        <v>368</v>
      </c>
      <c r="E229" t="s">
        <v>161</v>
      </c>
      <c r="F229" t="s">
        <v>70</v>
      </c>
      <c r="G229" t="s">
        <v>483</v>
      </c>
      <c r="H229" t="s">
        <v>358</v>
      </c>
      <c r="I229" t="s">
        <v>351</v>
      </c>
      <c r="J229" t="s">
        <v>359</v>
      </c>
      <c r="K229" t="s">
        <v>360</v>
      </c>
      <c r="L229" t="s">
        <v>361</v>
      </c>
      <c r="M229" t="s">
        <v>369</v>
      </c>
      <c r="N229" t="s">
        <v>369</v>
      </c>
      <c r="O229" t="s">
        <v>363</v>
      </c>
      <c r="P229">
        <v>0</v>
      </c>
      <c r="Q229" t="s">
        <v>370</v>
      </c>
      <c r="R229">
        <v>0</v>
      </c>
      <c r="S229">
        <v>0</v>
      </c>
      <c r="T229">
        <v>0</v>
      </c>
      <c r="U229">
        <v>0</v>
      </c>
      <c r="V229">
        <v>0</v>
      </c>
      <c r="W229">
        <v>4.308090228057903E-3</v>
      </c>
      <c r="X229">
        <v>1.0310777781792143E-2</v>
      </c>
      <c r="Y229">
        <v>1.7079272598445404E-2</v>
      </c>
      <c r="Z229">
        <v>2.1251875501105875E-2</v>
      </c>
      <c r="AA229">
        <v>2.7370288248721317E-2</v>
      </c>
      <c r="AB229">
        <v>3.711145604965671E-2</v>
      </c>
      <c r="AC229">
        <v>5.3998450204717482E-2</v>
      </c>
      <c r="AD229">
        <v>6.9333985045658714E-2</v>
      </c>
      <c r="AE229">
        <v>0.11112898421273995</v>
      </c>
      <c r="AF229">
        <v>0.15814935388858614</v>
      </c>
      <c r="AG229">
        <v>0.21043842664034207</v>
      </c>
      <c r="AH229">
        <v>0.26877555908866246</v>
      </c>
      <c r="AI229">
        <v>0.33346837038242055</v>
      </c>
      <c r="AJ229">
        <v>0.40461554530262128</v>
      </c>
      <c r="AK229">
        <v>0.48229805772450218</v>
      </c>
      <c r="AL229">
        <v>0.56660518687172368</v>
      </c>
      <c r="AM229">
        <v>0.65766374237685199</v>
      </c>
      <c r="AN229">
        <v>0.75485023899722092</v>
      </c>
      <c r="AO229">
        <v>0.85803673197087704</v>
      </c>
      <c r="AP229">
        <v>0.96732061834841365</v>
      </c>
      <c r="AQ229">
        <v>1.0827674213594252</v>
      </c>
      <c r="AR229">
        <v>1.2023412720465512</v>
      </c>
      <c r="AS229">
        <v>1.3260590402327128</v>
      </c>
      <c r="AT229">
        <v>1.4539351192012191</v>
      </c>
      <c r="AU229">
        <v>1.5860096459535715</v>
      </c>
      <c r="AV229">
        <v>1.7223104662922086</v>
      </c>
      <c r="AW229">
        <v>1.8628642344959059</v>
      </c>
      <c r="AX229">
        <v>2.0077225735966473</v>
      </c>
      <c r="AY229">
        <v>2.1569224739179012</v>
      </c>
      <c r="AZ229">
        <v>2.3093691976719661</v>
      </c>
      <c r="BA229">
        <v>2.4650919754324332</v>
      </c>
      <c r="BB229">
        <v>2.6241198396787411</v>
      </c>
      <c r="BD229">
        <f t="shared" si="31"/>
        <v>0</v>
      </c>
      <c r="BE229">
        <f t="shared" si="32"/>
        <v>4.3080902280579032</v>
      </c>
      <c r="BF229">
        <f t="shared" si="33"/>
        <v>10.310777781792144</v>
      </c>
      <c r="BG229">
        <f t="shared" si="34"/>
        <v>17.079272598445403</v>
      </c>
      <c r="BH229">
        <f t="shared" si="35"/>
        <v>21.251875501105875</v>
      </c>
      <c r="BI229">
        <f t="shared" si="36"/>
        <v>27.370288248721316</v>
      </c>
      <c r="BJ229">
        <f t="shared" si="37"/>
        <v>37.111456049656709</v>
      </c>
      <c r="BK229">
        <f t="shared" si="38"/>
        <v>53.998450204717486</v>
      </c>
      <c r="BL229">
        <f t="shared" si="39"/>
        <v>69.333985045658707</v>
      </c>
      <c r="BM229">
        <f t="shared" si="40"/>
        <v>111.12898421273995</v>
      </c>
    </row>
    <row r="230" spans="1:65" hidden="1" x14ac:dyDescent="0.25">
      <c r="A230">
        <v>51</v>
      </c>
      <c r="B230" t="s">
        <v>353</v>
      </c>
      <c r="C230" t="s">
        <v>368</v>
      </c>
      <c r="E230" t="s">
        <v>162</v>
      </c>
      <c r="F230" t="s">
        <v>372</v>
      </c>
      <c r="G230" t="s">
        <v>483</v>
      </c>
      <c r="H230" t="s">
        <v>358</v>
      </c>
      <c r="I230" t="s">
        <v>351</v>
      </c>
      <c r="J230" t="s">
        <v>359</v>
      </c>
      <c r="K230" t="s">
        <v>360</v>
      </c>
      <c r="L230" t="s">
        <v>361</v>
      </c>
      <c r="M230" t="s">
        <v>369</v>
      </c>
      <c r="N230" t="s">
        <v>369</v>
      </c>
      <c r="O230" t="s">
        <v>363</v>
      </c>
      <c r="P230">
        <v>0</v>
      </c>
      <c r="Q230" t="s">
        <v>370</v>
      </c>
      <c r="R230">
        <v>0</v>
      </c>
      <c r="S230">
        <v>0</v>
      </c>
      <c r="T230">
        <v>0</v>
      </c>
      <c r="U230">
        <v>0</v>
      </c>
      <c r="V230">
        <v>0</v>
      </c>
      <c r="W230">
        <v>1.3928398165259639E-3</v>
      </c>
      <c r="X230">
        <v>4.5150958039987497E-3</v>
      </c>
      <c r="Y230">
        <v>7.7969908926567681E-3</v>
      </c>
      <c r="Z230">
        <v>9.9410006289987352E-3</v>
      </c>
      <c r="AA230">
        <v>1.3006672367564538E-2</v>
      </c>
      <c r="AB230">
        <v>1.7229121415606917E-2</v>
      </c>
      <c r="AC230">
        <v>2.5125095505237279E-2</v>
      </c>
      <c r="AD230">
        <v>3.2695628659588437E-2</v>
      </c>
      <c r="AE230">
        <v>5.2813239968917097E-2</v>
      </c>
      <c r="AF230">
        <v>7.5589620811925523E-2</v>
      </c>
      <c r="AG230">
        <v>0.10107164579871752</v>
      </c>
      <c r="AH230">
        <v>0.12967842971136131</v>
      </c>
      <c r="AI230">
        <v>0.16159576440051648</v>
      </c>
      <c r="AJ230">
        <v>0.19690590729168531</v>
      </c>
      <c r="AK230">
        <v>0.23568296476364278</v>
      </c>
      <c r="AL230">
        <v>0.27800623915424066</v>
      </c>
      <c r="AM230">
        <v>0.32397534778640735</v>
      </c>
      <c r="AN230">
        <v>0.37329972311797927</v>
      </c>
      <c r="AO230">
        <v>0.42594385421633008</v>
      </c>
      <c r="AP230">
        <v>0.48198960970180565</v>
      </c>
      <c r="AQ230">
        <v>0.54150293600526256</v>
      </c>
      <c r="AR230">
        <v>0.60343175156047257</v>
      </c>
      <c r="AS230">
        <v>0.66780557956252162</v>
      </c>
      <c r="AT230">
        <v>0.73465295068596315</v>
      </c>
      <c r="AU230">
        <v>0.80401660683406184</v>
      </c>
      <c r="AV230">
        <v>0.87593305110448882</v>
      </c>
      <c r="AW230">
        <v>0.95043854906797798</v>
      </c>
      <c r="AX230">
        <v>1.0275834547934608</v>
      </c>
      <c r="AY230">
        <v>1.1074105633658713</v>
      </c>
      <c r="AZ230">
        <v>1.1893346921104146</v>
      </c>
      <c r="BA230">
        <v>1.2733886439725992</v>
      </c>
      <c r="BB230">
        <v>1.3596054358520806</v>
      </c>
      <c r="BD230">
        <f t="shared" si="31"/>
        <v>0</v>
      </c>
      <c r="BE230">
        <f t="shared" si="32"/>
        <v>1.3928398165259639</v>
      </c>
      <c r="BF230">
        <f t="shared" si="33"/>
        <v>4.5150958039987499</v>
      </c>
      <c r="BG230">
        <f t="shared" si="34"/>
        <v>7.7969908926567681</v>
      </c>
      <c r="BH230">
        <f t="shared" si="35"/>
        <v>9.9410006289987347</v>
      </c>
      <c r="BI230">
        <f t="shared" si="36"/>
        <v>13.006672367564539</v>
      </c>
      <c r="BJ230">
        <f t="shared" si="37"/>
        <v>17.229121415606915</v>
      </c>
      <c r="BK230">
        <f t="shared" si="38"/>
        <v>25.12509550523728</v>
      </c>
      <c r="BL230">
        <f t="shared" si="39"/>
        <v>32.695628659588436</v>
      </c>
      <c r="BM230">
        <f t="shared" si="40"/>
        <v>52.813239968917095</v>
      </c>
    </row>
    <row r="231" spans="1:65" hidden="1" x14ac:dyDescent="0.25">
      <c r="A231">
        <v>51</v>
      </c>
      <c r="B231" t="s">
        <v>353</v>
      </c>
      <c r="C231" t="s">
        <v>368</v>
      </c>
      <c r="E231" t="s">
        <v>373</v>
      </c>
      <c r="F231" t="s">
        <v>55</v>
      </c>
      <c r="G231" t="s">
        <v>483</v>
      </c>
      <c r="H231" t="s">
        <v>358</v>
      </c>
      <c r="I231" t="s">
        <v>351</v>
      </c>
      <c r="J231" t="s">
        <v>359</v>
      </c>
      <c r="K231" t="s">
        <v>360</v>
      </c>
      <c r="L231" t="s">
        <v>361</v>
      </c>
      <c r="M231" t="s">
        <v>369</v>
      </c>
      <c r="N231" t="s">
        <v>369</v>
      </c>
      <c r="O231" t="s">
        <v>363</v>
      </c>
      <c r="P231">
        <v>0</v>
      </c>
      <c r="Q231" t="s">
        <v>374</v>
      </c>
      <c r="R231">
        <v>0</v>
      </c>
      <c r="S231">
        <v>0</v>
      </c>
      <c r="T231">
        <v>0</v>
      </c>
      <c r="U231">
        <v>0</v>
      </c>
      <c r="V231">
        <v>4.564807510860119E-6</v>
      </c>
      <c r="W231">
        <v>2.7764236418239847E-5</v>
      </c>
      <c r="X231">
        <v>6.3353097895004753E-5</v>
      </c>
      <c r="Y231">
        <v>1.0819010261990492E-4</v>
      </c>
      <c r="Z231">
        <v>1.3701938406269796E-4</v>
      </c>
      <c r="AA231">
        <v>1.8888845529799197E-4</v>
      </c>
      <c r="AB231">
        <v>2.5843365916607136E-4</v>
      </c>
      <c r="AC231">
        <v>3.8391758545845695E-4</v>
      </c>
      <c r="AD231">
        <v>4.9349980977742047E-4</v>
      </c>
      <c r="AE231">
        <v>7.8652975502004291E-4</v>
      </c>
      <c r="AF231">
        <v>1.1172180670064678E-3</v>
      </c>
      <c r="AG231">
        <v>1.485975480205897E-3</v>
      </c>
      <c r="AH231">
        <v>1.8985077597613886E-3</v>
      </c>
      <c r="AI231">
        <v>2.3571451558034463E-3</v>
      </c>
      <c r="AJ231">
        <v>2.8627229035686633E-3</v>
      </c>
      <c r="AK231">
        <v>3.4159509105694784E-3</v>
      </c>
      <c r="AL231">
        <v>4.0176014857878041E-3</v>
      </c>
      <c r="AM231">
        <v>4.668720882469779E-3</v>
      </c>
      <c r="AN231">
        <v>5.3649135343711921E-3</v>
      </c>
      <c r="AO231">
        <v>6.1053670500592558E-3</v>
      </c>
      <c r="AP231">
        <v>6.8909014835297081E-3</v>
      </c>
      <c r="AQ231">
        <v>7.7221071294899558E-3</v>
      </c>
      <c r="AR231">
        <v>8.584242550125111E-3</v>
      </c>
      <c r="AS231">
        <v>9.477501614280787E-3</v>
      </c>
      <c r="AT231">
        <v>1.040206055116117E-2</v>
      </c>
      <c r="AU231">
        <v>1.1358284502522492E-2</v>
      </c>
      <c r="AV231">
        <v>1.2346449293457823E-2</v>
      </c>
      <c r="AW231">
        <v>1.3366822655486927E-2</v>
      </c>
      <c r="AX231">
        <v>1.4419856557671817E-2</v>
      </c>
      <c r="AY231">
        <v>1.5505896223583553E-2</v>
      </c>
      <c r="AZ231">
        <v>1.6616935771831702E-2</v>
      </c>
      <c r="BA231">
        <v>1.7753241494730398E-2</v>
      </c>
      <c r="BB231">
        <v>1.8915078731824832E-2</v>
      </c>
      <c r="BD231">
        <f t="shared" si="31"/>
        <v>4.5648075108601187E-3</v>
      </c>
      <c r="BE231">
        <f t="shared" si="32"/>
        <v>2.7764236418239847E-2</v>
      </c>
      <c r="BF231">
        <f t="shared" si="33"/>
        <v>6.3353097895004748E-2</v>
      </c>
      <c r="BG231">
        <f t="shared" si="34"/>
        <v>0.10819010261990492</v>
      </c>
      <c r="BH231">
        <f t="shared" si="35"/>
        <v>0.13701938406269795</v>
      </c>
      <c r="BI231">
        <f t="shared" si="36"/>
        <v>0.18888845529799198</v>
      </c>
      <c r="BJ231">
        <f t="shared" si="37"/>
        <v>0.25843365916607136</v>
      </c>
      <c r="BK231">
        <f t="shared" si="38"/>
        <v>0.38391758545845694</v>
      </c>
      <c r="BL231">
        <f t="shared" si="39"/>
        <v>0.49349980977742047</v>
      </c>
      <c r="BM231">
        <f t="shared" si="40"/>
        <v>0.78652975502004296</v>
      </c>
    </row>
    <row r="232" spans="1:65" hidden="1" x14ac:dyDescent="0.25">
      <c r="A232">
        <v>51</v>
      </c>
      <c r="B232" t="s">
        <v>353</v>
      </c>
      <c r="C232" t="s">
        <v>368</v>
      </c>
      <c r="E232" t="s">
        <v>164</v>
      </c>
      <c r="F232" t="s">
        <v>333</v>
      </c>
      <c r="G232" t="s">
        <v>483</v>
      </c>
      <c r="H232" t="s">
        <v>358</v>
      </c>
      <c r="I232" t="s">
        <v>351</v>
      </c>
      <c r="J232" t="s">
        <v>359</v>
      </c>
      <c r="K232" t="s">
        <v>360</v>
      </c>
      <c r="L232" t="s">
        <v>361</v>
      </c>
      <c r="M232" t="s">
        <v>369</v>
      </c>
      <c r="N232" t="s">
        <v>371</v>
      </c>
      <c r="O232" t="s">
        <v>363</v>
      </c>
      <c r="P232">
        <v>0</v>
      </c>
      <c r="Q232" t="s">
        <v>370</v>
      </c>
      <c r="R232">
        <v>0</v>
      </c>
      <c r="S232">
        <v>0</v>
      </c>
      <c r="T232">
        <v>0</v>
      </c>
      <c r="U232">
        <v>0</v>
      </c>
      <c r="V232">
        <v>0</v>
      </c>
      <c r="W232">
        <v>3.6555341735416747E-3</v>
      </c>
      <c r="X232">
        <v>8.3444768299317552E-3</v>
      </c>
      <c r="Y232">
        <v>1.3713277501619736E-2</v>
      </c>
      <c r="Z232">
        <v>1.698165932433407E-2</v>
      </c>
      <c r="AA232">
        <v>2.1800896148143165E-2</v>
      </c>
      <c r="AB232">
        <v>2.9699129279712362E-2</v>
      </c>
      <c r="AC232">
        <v>4.3193988346562268E-2</v>
      </c>
      <c r="AD232">
        <v>5.531206480274177E-2</v>
      </c>
      <c r="AE232">
        <v>8.8514622539772173E-2</v>
      </c>
      <c r="AF232">
        <v>0.12581913269252168</v>
      </c>
      <c r="AG232">
        <v>0.16725111421650524</v>
      </c>
      <c r="AH232">
        <v>0.21341464475022615</v>
      </c>
      <c r="AI232">
        <v>0.26454118935840037</v>
      </c>
      <c r="AJ232">
        <v>0.3206972482410208</v>
      </c>
      <c r="AK232">
        <v>0.38193512389159057</v>
      </c>
      <c r="AL232">
        <v>0.44831330658507462</v>
      </c>
      <c r="AM232">
        <v>0.51991933111685529</v>
      </c>
      <c r="AN232">
        <v>0.59625462764206982</v>
      </c>
      <c r="AO232">
        <v>0.67720863103030982</v>
      </c>
      <c r="AP232">
        <v>0.76284673967376926</v>
      </c>
      <c r="AQ232">
        <v>0.8532092295831798</v>
      </c>
      <c r="AR232">
        <v>0.94670347173293445</v>
      </c>
      <c r="AS232">
        <v>1.0433355423460196</v>
      </c>
      <c r="AT232">
        <v>1.143109481986476</v>
      </c>
      <c r="AU232">
        <v>1.2460491595322472</v>
      </c>
      <c r="AV232">
        <v>1.3521687900161337</v>
      </c>
      <c r="AW232">
        <v>1.4614815269404602</v>
      </c>
      <c r="AX232">
        <v>1.5740196508175432</v>
      </c>
      <c r="AY232">
        <v>1.6898039942916858</v>
      </c>
      <c r="AZ232">
        <v>1.8079848188611822</v>
      </c>
      <c r="BA232">
        <v>1.9285789343415498</v>
      </c>
      <c r="BB232">
        <v>2.0516028873431309</v>
      </c>
      <c r="BD232">
        <f t="shared" si="31"/>
        <v>0</v>
      </c>
      <c r="BE232">
        <f t="shared" si="32"/>
        <v>3.6555341735416746</v>
      </c>
      <c r="BF232">
        <f t="shared" si="33"/>
        <v>8.3444768299317555</v>
      </c>
      <c r="BG232">
        <f t="shared" si="34"/>
        <v>13.713277501619736</v>
      </c>
      <c r="BH232">
        <f t="shared" si="35"/>
        <v>16.981659324334071</v>
      </c>
      <c r="BI232">
        <f t="shared" si="36"/>
        <v>21.800896148143163</v>
      </c>
      <c r="BJ232">
        <f t="shared" si="37"/>
        <v>29.699129279712363</v>
      </c>
      <c r="BK232">
        <f t="shared" si="38"/>
        <v>43.193988346562264</v>
      </c>
      <c r="BL232">
        <f t="shared" si="39"/>
        <v>55.312064802741773</v>
      </c>
      <c r="BM232">
        <f t="shared" si="40"/>
        <v>88.514622539772176</v>
      </c>
    </row>
    <row r="233" spans="1:65" hidden="1" x14ac:dyDescent="0.25">
      <c r="A233">
        <v>51</v>
      </c>
      <c r="B233" t="s">
        <v>353</v>
      </c>
      <c r="C233" t="s">
        <v>354</v>
      </c>
      <c r="E233" t="s">
        <v>163</v>
      </c>
      <c r="F233" t="s">
        <v>84</v>
      </c>
      <c r="G233" t="s">
        <v>483</v>
      </c>
      <c r="H233" t="s">
        <v>358</v>
      </c>
      <c r="I233" t="s">
        <v>351</v>
      </c>
      <c r="J233" t="s">
        <v>359</v>
      </c>
      <c r="K233" t="s">
        <v>360</v>
      </c>
      <c r="L233" t="s">
        <v>361</v>
      </c>
      <c r="M233" t="s">
        <v>369</v>
      </c>
      <c r="N233" t="s">
        <v>369</v>
      </c>
      <c r="O233" t="s">
        <v>363</v>
      </c>
      <c r="P233">
        <v>0</v>
      </c>
      <c r="Q233" t="s">
        <v>370</v>
      </c>
      <c r="R233">
        <v>0</v>
      </c>
      <c r="S233">
        <v>0</v>
      </c>
      <c r="T233">
        <v>0</v>
      </c>
      <c r="U233">
        <v>0</v>
      </c>
      <c r="V233">
        <v>0</v>
      </c>
      <c r="W233">
        <v>7.7554607426802416E-5</v>
      </c>
      <c r="X233">
        <v>1.6113833640064908E-4</v>
      </c>
      <c r="Y233">
        <v>3.8564967928923723E-4</v>
      </c>
      <c r="Z233">
        <v>5.3461338546599015E-4</v>
      </c>
      <c r="AA233">
        <v>7.4486199303664964E-4</v>
      </c>
      <c r="AB233">
        <v>1.450164744731465E-3</v>
      </c>
      <c r="AC233">
        <v>2.2987761969290319E-3</v>
      </c>
      <c r="AD233">
        <v>2.70728720917527E-3</v>
      </c>
      <c r="AE233">
        <v>4.0440924055987239E-3</v>
      </c>
      <c r="AF233">
        <v>5.5210913114503591E-3</v>
      </c>
      <c r="AG233">
        <v>7.1397344289729596E-3</v>
      </c>
      <c r="AH233">
        <v>8.9211153698645473E-3</v>
      </c>
      <c r="AI233">
        <v>1.0873890667195782E-2</v>
      </c>
      <c r="AJ233">
        <v>1.3001075856020283E-2</v>
      </c>
      <c r="AK233">
        <v>1.5305208804986399E-2</v>
      </c>
      <c r="AL233">
        <v>1.7789059494643447E-2</v>
      </c>
      <c r="AM233">
        <v>2.0456414711706221E-2</v>
      </c>
      <c r="AN233">
        <v>2.3290916706353595E-2</v>
      </c>
      <c r="AO233">
        <v>2.6289369439110883E-2</v>
      </c>
      <c r="AP233">
        <v>2.9454720665152489E-2</v>
      </c>
      <c r="AQ233">
        <v>3.2789060885397056E-2</v>
      </c>
      <c r="AR233">
        <v>3.6237573344388721E-2</v>
      </c>
      <c r="AS233">
        <v>3.98009091842942E-2</v>
      </c>
      <c r="AT233">
        <v>4.3479653603947031E-2</v>
      </c>
      <c r="AU233">
        <v>4.7275092323202011E-2</v>
      </c>
      <c r="AV233">
        <v>5.1188173484235183E-2</v>
      </c>
      <c r="AW233">
        <v>5.5219816146078037E-2</v>
      </c>
      <c r="AX233">
        <v>5.9371621557701676E-2</v>
      </c>
      <c r="AY233">
        <v>6.3644788567375682E-2</v>
      </c>
      <c r="AZ233">
        <v>6.8009602361822824E-2</v>
      </c>
      <c r="BA233">
        <v>7.2466988892914586E-2</v>
      </c>
      <c r="BB233">
        <v>7.7017868781800128E-2</v>
      </c>
      <c r="BD233">
        <f t="shared" si="31"/>
        <v>0</v>
      </c>
      <c r="BE233">
        <f t="shared" si="32"/>
        <v>7.755460742680241E-2</v>
      </c>
      <c r="BF233">
        <f t="shared" si="33"/>
        <v>0.16113833640064909</v>
      </c>
      <c r="BG233">
        <f t="shared" si="34"/>
        <v>0.38564967928923721</v>
      </c>
      <c r="BH233">
        <f t="shared" si="35"/>
        <v>0.53461338546599013</v>
      </c>
      <c r="BI233">
        <f t="shared" si="36"/>
        <v>0.74486199303664968</v>
      </c>
      <c r="BJ233">
        <f t="shared" si="37"/>
        <v>1.4501647447314649</v>
      </c>
      <c r="BK233">
        <f t="shared" si="38"/>
        <v>2.2987761969290319</v>
      </c>
      <c r="BL233">
        <f t="shared" si="39"/>
        <v>2.70728720917527</v>
      </c>
      <c r="BM233">
        <f t="shared" si="40"/>
        <v>4.0440924055987235</v>
      </c>
    </row>
    <row r="234" spans="1:65" hidden="1" x14ac:dyDescent="0.25">
      <c r="A234">
        <v>51</v>
      </c>
      <c r="B234" t="s">
        <v>353</v>
      </c>
      <c r="C234" t="s">
        <v>354</v>
      </c>
      <c r="E234" t="s">
        <v>375</v>
      </c>
      <c r="F234" t="s">
        <v>376</v>
      </c>
      <c r="G234" t="s">
        <v>483</v>
      </c>
      <c r="H234" t="s">
        <v>358</v>
      </c>
      <c r="I234" t="s">
        <v>351</v>
      </c>
      <c r="J234" t="s">
        <v>359</v>
      </c>
      <c r="K234" t="s">
        <v>360</v>
      </c>
      <c r="L234" t="s">
        <v>361</v>
      </c>
      <c r="M234" t="s">
        <v>369</v>
      </c>
      <c r="N234" t="s">
        <v>369</v>
      </c>
      <c r="O234" t="s">
        <v>363</v>
      </c>
      <c r="P234">
        <v>0</v>
      </c>
      <c r="Q234" t="s">
        <v>370</v>
      </c>
      <c r="R234">
        <v>0</v>
      </c>
      <c r="S234">
        <v>0</v>
      </c>
      <c r="T234">
        <v>0</v>
      </c>
      <c r="U234">
        <v>0</v>
      </c>
      <c r="V234">
        <v>8.1510206227065207E-5</v>
      </c>
      <c r="W234">
        <v>2.4647025803135745E-4</v>
      </c>
      <c r="X234">
        <v>5.3498402095552796E-4</v>
      </c>
      <c r="Y234">
        <v>1.1280444904659204E-3</v>
      </c>
      <c r="Z234">
        <v>1.5648912950520892E-3</v>
      </c>
      <c r="AA234">
        <v>2.123159201933521E-3</v>
      </c>
      <c r="AB234">
        <v>3.8185662438191582E-3</v>
      </c>
      <c r="AC234">
        <v>5.9427224581678623E-3</v>
      </c>
      <c r="AD234">
        <v>7.1240175777531316E-3</v>
      </c>
      <c r="AE234">
        <v>1.0772634137647837E-2</v>
      </c>
      <c r="AF234">
        <v>1.4821324117326607E-2</v>
      </c>
      <c r="AG234">
        <v>1.9272638081189241E-2</v>
      </c>
      <c r="AH234">
        <v>2.4185415107031739E-2</v>
      </c>
      <c r="AI234">
        <v>2.9582485007744332E-2</v>
      </c>
      <c r="AJ234">
        <v>3.5470475153371039E-2</v>
      </c>
      <c r="AK234">
        <v>4.185463118840848E-2</v>
      </c>
      <c r="AL234">
        <v>4.8740828969989984E-2</v>
      </c>
      <c r="AM234">
        <v>5.6137801078398747E-2</v>
      </c>
      <c r="AN234">
        <v>6.3997273147362102E-2</v>
      </c>
      <c r="AO234">
        <v>7.2308500441995466E-2</v>
      </c>
      <c r="AP234">
        <v>8.1078080017191273E-2</v>
      </c>
      <c r="AQ234">
        <v>9.0310172644080464E-2</v>
      </c>
      <c r="AR234">
        <v>9.9849487365941805E-2</v>
      </c>
      <c r="AS234">
        <v>0.10969680632786824</v>
      </c>
      <c r="AT234">
        <v>0.119852723933279</v>
      </c>
      <c r="AU234">
        <v>0.13031978402667599</v>
      </c>
      <c r="AV234">
        <v>0.14109958710430792</v>
      </c>
      <c r="AW234">
        <v>0.15219364493825813</v>
      </c>
      <c r="AX234">
        <v>0.16360535222344005</v>
      </c>
      <c r="AY234">
        <v>0.17533698395030312</v>
      </c>
      <c r="AZ234">
        <v>0.18730562502625503</v>
      </c>
      <c r="BA234">
        <v>0.19951312591893097</v>
      </c>
      <c r="BB234">
        <v>0.21196131700258608</v>
      </c>
      <c r="BD234">
        <f t="shared" si="31"/>
        <v>8.1510206227065202E-2</v>
      </c>
      <c r="BE234">
        <f t="shared" si="32"/>
        <v>0.24647025803135744</v>
      </c>
      <c r="BF234">
        <f t="shared" si="33"/>
        <v>0.53498402095552799</v>
      </c>
      <c r="BG234">
        <f t="shared" si="34"/>
        <v>1.1280444904659204</v>
      </c>
      <c r="BH234">
        <f t="shared" si="35"/>
        <v>1.5648912950520892</v>
      </c>
      <c r="BI234">
        <f t="shared" si="36"/>
        <v>2.1231592019335208</v>
      </c>
      <c r="BJ234">
        <f t="shared" si="37"/>
        <v>3.8185662438191583</v>
      </c>
      <c r="BK234">
        <f t="shared" si="38"/>
        <v>5.9427224581678626</v>
      </c>
      <c r="BL234">
        <f t="shared" si="39"/>
        <v>7.1240175777531318</v>
      </c>
      <c r="BM234">
        <f t="shared" si="40"/>
        <v>10.772634137647838</v>
      </c>
    </row>
    <row r="235" spans="1:65" hidden="1" x14ac:dyDescent="0.25">
      <c r="A235">
        <v>51</v>
      </c>
      <c r="B235" t="s">
        <v>353</v>
      </c>
      <c r="C235" t="s">
        <v>377</v>
      </c>
      <c r="F235" t="s">
        <v>377</v>
      </c>
      <c r="G235" t="s">
        <v>483</v>
      </c>
      <c r="H235" t="s">
        <v>358</v>
      </c>
      <c r="I235" t="s">
        <v>351</v>
      </c>
      <c r="J235" t="s">
        <v>359</v>
      </c>
      <c r="K235" t="s">
        <v>360</v>
      </c>
      <c r="L235" t="s">
        <v>361</v>
      </c>
      <c r="M235" t="s">
        <v>369</v>
      </c>
      <c r="N235" t="s">
        <v>369</v>
      </c>
      <c r="O235" t="s">
        <v>363</v>
      </c>
      <c r="P235" t="e">
        <v>#N/A</v>
      </c>
      <c r="Q235" t="e">
        <v>#N/A</v>
      </c>
      <c r="R235">
        <v>0</v>
      </c>
      <c r="S235">
        <v>0</v>
      </c>
      <c r="T235">
        <v>0</v>
      </c>
      <c r="U235">
        <v>0</v>
      </c>
      <c r="V235">
        <v>3.4476617931522069E-2</v>
      </c>
      <c r="W235">
        <v>0.13522061845081046</v>
      </c>
      <c r="X235">
        <v>0.36171429669597477</v>
      </c>
      <c r="Y235">
        <v>0.59079333661224209</v>
      </c>
      <c r="Z235">
        <v>0.76773006190552351</v>
      </c>
      <c r="AA235">
        <v>0.99550841530671708</v>
      </c>
      <c r="AB235">
        <v>1.3516795968029878</v>
      </c>
      <c r="AC235">
        <v>1.9361088700374331</v>
      </c>
      <c r="AD235">
        <v>2.5216922907214201</v>
      </c>
      <c r="AE235">
        <v>4.0498381083802037</v>
      </c>
      <c r="AF235">
        <v>5.7794054060069886</v>
      </c>
      <c r="AG235">
        <v>7.7126878285836638</v>
      </c>
      <c r="AH235">
        <v>9.8803151232390203</v>
      </c>
      <c r="AI235">
        <v>12.294906047833228</v>
      </c>
      <c r="AJ235">
        <v>14.961112785287934</v>
      </c>
      <c r="AK235">
        <v>17.882944474027379</v>
      </c>
      <c r="AL235">
        <v>21.064773455483522</v>
      </c>
      <c r="AM235">
        <v>24.512469416648404</v>
      </c>
      <c r="AN235">
        <v>28.202768917550095</v>
      </c>
      <c r="AO235">
        <v>32.13161235215172</v>
      </c>
      <c r="AP235">
        <v>36.303714296626772</v>
      </c>
      <c r="AQ235">
        <v>40.722586498571161</v>
      </c>
      <c r="AR235">
        <v>45.309419011023266</v>
      </c>
      <c r="AS235">
        <v>50.065548368675302</v>
      </c>
      <c r="AT235">
        <v>54.992235026960273</v>
      </c>
      <c r="AU235">
        <v>60.091774995189049</v>
      </c>
      <c r="AV235">
        <v>65.366003918724601</v>
      </c>
      <c r="AW235">
        <v>70.816734969708563</v>
      </c>
      <c r="AX235">
        <v>76.446796471050817</v>
      </c>
      <c r="AY235">
        <v>82.258463773222417</v>
      </c>
      <c r="AZ235">
        <v>88.208901681042462</v>
      </c>
      <c r="BA235">
        <v>94.299920891503234</v>
      </c>
      <c r="BB235">
        <v>100.53334453601909</v>
      </c>
      <c r="BD235">
        <f t="shared" si="31"/>
        <v>34.476617931522071</v>
      </c>
      <c r="BE235">
        <f t="shared" si="32"/>
        <v>135.22061845081046</v>
      </c>
      <c r="BF235">
        <f t="shared" si="33"/>
        <v>361.71429669597478</v>
      </c>
      <c r="BG235">
        <f t="shared" si="34"/>
        <v>590.79333661224211</v>
      </c>
      <c r="BH235">
        <f t="shared" si="35"/>
        <v>767.73006190552348</v>
      </c>
      <c r="BI235">
        <f t="shared" si="36"/>
        <v>995.5084153067171</v>
      </c>
      <c r="BJ235">
        <f t="shared" si="37"/>
        <v>1351.6795968029878</v>
      </c>
      <c r="BK235">
        <f t="shared" si="38"/>
        <v>1936.1088700374332</v>
      </c>
      <c r="BL235">
        <f t="shared" si="39"/>
        <v>2521.6922907214202</v>
      </c>
      <c r="BM235">
        <f t="shared" si="40"/>
        <v>4049.8381083802037</v>
      </c>
    </row>
    <row r="236" spans="1:65" hidden="1" x14ac:dyDescent="0.25">
      <c r="A236">
        <v>51</v>
      </c>
      <c r="B236" t="s">
        <v>353</v>
      </c>
      <c r="C236" t="s">
        <v>378</v>
      </c>
      <c r="F236" t="s">
        <v>378</v>
      </c>
      <c r="G236" t="s">
        <v>483</v>
      </c>
      <c r="H236" t="s">
        <v>358</v>
      </c>
      <c r="I236" t="s">
        <v>351</v>
      </c>
      <c r="J236" t="s">
        <v>359</v>
      </c>
      <c r="K236" t="s">
        <v>360</v>
      </c>
      <c r="L236" t="s">
        <v>361</v>
      </c>
      <c r="M236" t="s">
        <v>369</v>
      </c>
      <c r="N236" t="s">
        <v>369</v>
      </c>
      <c r="O236" t="s">
        <v>363</v>
      </c>
      <c r="P236" t="e">
        <v>#N/A</v>
      </c>
      <c r="Q236" t="e">
        <v>#N/A</v>
      </c>
      <c r="R236">
        <v>0</v>
      </c>
      <c r="S236">
        <v>0</v>
      </c>
      <c r="T236">
        <v>0</v>
      </c>
      <c r="U236">
        <v>0</v>
      </c>
      <c r="V236">
        <v>8.6075013737925326E-5</v>
      </c>
      <c r="W236">
        <v>2.291964658729042E-2</v>
      </c>
      <c r="X236">
        <v>5.9520619079496198E-2</v>
      </c>
      <c r="Y236">
        <v>9.8910930689769055E-2</v>
      </c>
      <c r="Z236">
        <v>0.12669128859572257</v>
      </c>
      <c r="AA236">
        <v>0.16966395393100347</v>
      </c>
      <c r="AB236">
        <v>0.23625903858834169</v>
      </c>
      <c r="AC236">
        <v>0.35277877709340905</v>
      </c>
      <c r="AD236">
        <v>0.4559565944485614</v>
      </c>
      <c r="AE236">
        <v>0.73265709583071659</v>
      </c>
      <c r="AF236">
        <v>1.0451139115165353</v>
      </c>
      <c r="AG236">
        <v>1.3938131513126952</v>
      </c>
      <c r="AH236">
        <v>1.7842612324016538</v>
      </c>
      <c r="AI236">
        <v>2.2187880913870739</v>
      </c>
      <c r="AJ236">
        <v>2.6983160664057992</v>
      </c>
      <c r="AK236">
        <v>3.2236538449233887</v>
      </c>
      <c r="AL236">
        <v>3.7956753701293104</v>
      </c>
      <c r="AM236">
        <v>4.4155218006299117</v>
      </c>
      <c r="AN236">
        <v>5.0791359047668072</v>
      </c>
      <c r="AO236">
        <v>5.7858751291362216</v>
      </c>
      <c r="AP236">
        <v>6.5366607967196426</v>
      </c>
      <c r="AQ236">
        <v>7.3321994073059411</v>
      </c>
      <c r="AR236">
        <v>8.1584402849381252</v>
      </c>
      <c r="AS236">
        <v>9.0156675938477377</v>
      </c>
      <c r="AT236">
        <v>9.9041513176651179</v>
      </c>
      <c r="AU236">
        <v>10.824346962465906</v>
      </c>
      <c r="AV236">
        <v>11.776626792075358</v>
      </c>
      <c r="AW236">
        <v>12.76135855066835</v>
      </c>
      <c r="AX236">
        <v>13.779092432302962</v>
      </c>
      <c r="AY236">
        <v>14.830278442841232</v>
      </c>
      <c r="AZ236">
        <v>15.907214638489206</v>
      </c>
      <c r="BA236">
        <v>17.010251097896894</v>
      </c>
      <c r="BB236">
        <v>18.13973966316507</v>
      </c>
      <c r="BD236">
        <f t="shared" si="31"/>
        <v>8.6075013737925324E-2</v>
      </c>
      <c r="BE236">
        <f t="shared" si="32"/>
        <v>22.919646587290419</v>
      </c>
      <c r="BF236">
        <f t="shared" si="33"/>
        <v>59.5206190794962</v>
      </c>
      <c r="BG236">
        <f t="shared" si="34"/>
        <v>98.91093068976906</v>
      </c>
      <c r="BH236">
        <f t="shared" si="35"/>
        <v>126.69128859572257</v>
      </c>
      <c r="BI236">
        <f t="shared" si="36"/>
        <v>169.66395393100348</v>
      </c>
      <c r="BJ236">
        <f t="shared" si="37"/>
        <v>236.2590385883417</v>
      </c>
      <c r="BK236">
        <f t="shared" si="38"/>
        <v>352.77877709340902</v>
      </c>
      <c r="BL236">
        <f t="shared" si="39"/>
        <v>455.95659444856142</v>
      </c>
      <c r="BM236">
        <f t="shared" si="40"/>
        <v>732.65709583071657</v>
      </c>
    </row>
    <row r="237" spans="1:65" x14ac:dyDescent="0.25">
      <c r="A237">
        <v>48</v>
      </c>
      <c r="B237" t="s">
        <v>353</v>
      </c>
      <c r="C237" t="s">
        <v>25</v>
      </c>
      <c r="E237" t="s">
        <v>379</v>
      </c>
      <c r="F237" t="s">
        <v>380</v>
      </c>
      <c r="G237" t="s">
        <v>484</v>
      </c>
      <c r="H237" t="s">
        <v>358</v>
      </c>
      <c r="I237" t="s">
        <v>349</v>
      </c>
      <c r="J237" t="s">
        <v>359</v>
      </c>
      <c r="K237" t="s">
        <v>360</v>
      </c>
      <c r="L237" t="s">
        <v>361</v>
      </c>
      <c r="M237" t="s">
        <v>362</v>
      </c>
      <c r="N237" t="s">
        <v>362</v>
      </c>
      <c r="O237" t="s">
        <v>363</v>
      </c>
      <c r="P237" t="s">
        <v>381</v>
      </c>
      <c r="Q237" t="s">
        <v>364</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D237">
        <f t="shared" si="31"/>
        <v>0</v>
      </c>
      <c r="BE237">
        <f t="shared" si="32"/>
        <v>0</v>
      </c>
      <c r="BF237">
        <f t="shared" si="33"/>
        <v>0</v>
      </c>
      <c r="BG237">
        <f t="shared" si="34"/>
        <v>0</v>
      </c>
      <c r="BH237">
        <f t="shared" si="35"/>
        <v>0</v>
      </c>
      <c r="BI237">
        <f t="shared" si="36"/>
        <v>0</v>
      </c>
      <c r="BJ237">
        <f t="shared" si="37"/>
        <v>0</v>
      </c>
      <c r="BK237">
        <f t="shared" si="38"/>
        <v>0</v>
      </c>
      <c r="BL237">
        <f t="shared" si="39"/>
        <v>0</v>
      </c>
      <c r="BM237">
        <f t="shared" si="40"/>
        <v>0</v>
      </c>
    </row>
    <row r="238" spans="1:65" x14ac:dyDescent="0.25">
      <c r="A238">
        <v>48</v>
      </c>
      <c r="B238" t="s">
        <v>353</v>
      </c>
      <c r="C238" t="s">
        <v>25</v>
      </c>
      <c r="E238" t="s">
        <v>382</v>
      </c>
      <c r="F238" t="s">
        <v>383</v>
      </c>
      <c r="G238" t="s">
        <v>484</v>
      </c>
      <c r="H238" t="s">
        <v>358</v>
      </c>
      <c r="I238" t="s">
        <v>349</v>
      </c>
      <c r="J238" t="s">
        <v>359</v>
      </c>
      <c r="K238" t="s">
        <v>360</v>
      </c>
      <c r="L238" t="s">
        <v>361</v>
      </c>
      <c r="M238" t="s">
        <v>362</v>
      </c>
      <c r="N238" t="s">
        <v>362</v>
      </c>
      <c r="O238" t="s">
        <v>363</v>
      </c>
      <c r="P238" t="s">
        <v>383</v>
      </c>
      <c r="Q238" t="s">
        <v>364</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D238">
        <f t="shared" si="31"/>
        <v>0</v>
      </c>
      <c r="BE238">
        <f t="shared" si="32"/>
        <v>0</v>
      </c>
      <c r="BF238">
        <f t="shared" si="33"/>
        <v>0</v>
      </c>
      <c r="BG238">
        <f t="shared" si="34"/>
        <v>0</v>
      </c>
      <c r="BH238">
        <f t="shared" si="35"/>
        <v>0</v>
      </c>
      <c r="BI238">
        <f t="shared" si="36"/>
        <v>0</v>
      </c>
      <c r="BJ238">
        <f t="shared" si="37"/>
        <v>0</v>
      </c>
      <c r="BK238">
        <f t="shared" si="38"/>
        <v>0</v>
      </c>
      <c r="BL238">
        <f t="shared" si="39"/>
        <v>0</v>
      </c>
      <c r="BM238">
        <f t="shared" si="40"/>
        <v>0</v>
      </c>
    </row>
    <row r="239" spans="1:65" x14ac:dyDescent="0.25">
      <c r="A239">
        <v>48</v>
      </c>
      <c r="B239" t="s">
        <v>353</v>
      </c>
      <c r="C239" t="s">
        <v>25</v>
      </c>
      <c r="E239" t="s">
        <v>384</v>
      </c>
      <c r="F239" t="s">
        <v>385</v>
      </c>
      <c r="G239" t="s">
        <v>484</v>
      </c>
      <c r="H239" t="s">
        <v>358</v>
      </c>
      <c r="I239" t="s">
        <v>349</v>
      </c>
      <c r="J239" t="s">
        <v>359</v>
      </c>
      <c r="K239" t="s">
        <v>360</v>
      </c>
      <c r="L239" t="s">
        <v>361</v>
      </c>
      <c r="M239" t="s">
        <v>362</v>
      </c>
      <c r="N239" t="s">
        <v>362</v>
      </c>
      <c r="O239" t="s">
        <v>363</v>
      </c>
      <c r="P239" t="s">
        <v>385</v>
      </c>
      <c r="Q239" t="s">
        <v>364</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D239">
        <f t="shared" si="31"/>
        <v>0</v>
      </c>
      <c r="BE239">
        <f t="shared" si="32"/>
        <v>0</v>
      </c>
      <c r="BF239">
        <f t="shared" si="33"/>
        <v>0</v>
      </c>
      <c r="BG239">
        <f t="shared" si="34"/>
        <v>0</v>
      </c>
      <c r="BH239">
        <f t="shared" si="35"/>
        <v>0</v>
      </c>
      <c r="BI239">
        <f t="shared" si="36"/>
        <v>0</v>
      </c>
      <c r="BJ239">
        <f t="shared" si="37"/>
        <v>0</v>
      </c>
      <c r="BK239">
        <f t="shared" si="38"/>
        <v>0</v>
      </c>
      <c r="BL239">
        <f t="shared" si="39"/>
        <v>0</v>
      </c>
      <c r="BM239">
        <f t="shared" si="40"/>
        <v>0</v>
      </c>
    </row>
    <row r="240" spans="1:65" x14ac:dyDescent="0.25">
      <c r="A240">
        <v>48</v>
      </c>
      <c r="B240" t="s">
        <v>353</v>
      </c>
      <c r="C240" t="s">
        <v>386</v>
      </c>
      <c r="E240" t="s">
        <v>387</v>
      </c>
      <c r="F240" t="s">
        <v>388</v>
      </c>
      <c r="G240" t="s">
        <v>484</v>
      </c>
      <c r="H240" t="s">
        <v>358</v>
      </c>
      <c r="I240" t="s">
        <v>349</v>
      </c>
      <c r="J240" t="s">
        <v>359</v>
      </c>
      <c r="K240" t="s">
        <v>360</v>
      </c>
      <c r="L240" t="s">
        <v>361</v>
      </c>
      <c r="M240" t="s">
        <v>362</v>
      </c>
      <c r="N240" t="s">
        <v>362</v>
      </c>
      <c r="O240" t="s">
        <v>363</v>
      </c>
      <c r="P240">
        <v>0</v>
      </c>
      <c r="Q240" t="s">
        <v>389</v>
      </c>
      <c r="R240">
        <v>3.4908484960116724E-4</v>
      </c>
      <c r="S240">
        <v>3.9754892056456415E-4</v>
      </c>
      <c r="T240">
        <v>4.7541975693401306E-4</v>
      </c>
      <c r="U240">
        <v>5.6388878036274428E-4</v>
      </c>
      <c r="V240">
        <v>6.4916711031939216E-4</v>
      </c>
      <c r="W240">
        <v>7.2119935100408469E-4</v>
      </c>
      <c r="X240">
        <v>7.756632717441388E-4</v>
      </c>
      <c r="Y240">
        <v>8.2811188636167088E-4</v>
      </c>
      <c r="Z240">
        <v>8.7890596170055993E-4</v>
      </c>
      <c r="AA240">
        <v>9.2636649224501371E-4</v>
      </c>
      <c r="AB240">
        <v>9.7104107066672916E-4</v>
      </c>
      <c r="AC240">
        <v>1.0132430661106602E-3</v>
      </c>
      <c r="AD240">
        <v>1.0523431137088146E-3</v>
      </c>
      <c r="AE240">
        <v>1.0886462650820108E-3</v>
      </c>
      <c r="AF240">
        <v>1.1232208056414855E-3</v>
      </c>
      <c r="AG240">
        <v>1.155507243083701E-3</v>
      </c>
      <c r="AH240">
        <v>1.1855712094254772E-3</v>
      </c>
      <c r="AI240">
        <v>1.2146969214985634E-3</v>
      </c>
      <c r="AJ240">
        <v>1.2431821563858047E-3</v>
      </c>
      <c r="AK240">
        <v>1.2708971125884804E-3</v>
      </c>
      <c r="AL240">
        <v>1.2977134642777469E-3</v>
      </c>
      <c r="AM240">
        <v>1.3233566614978332E-3</v>
      </c>
      <c r="AN240">
        <v>1.3482005469889092E-3</v>
      </c>
      <c r="AO240">
        <v>1.3722449154872367E-3</v>
      </c>
      <c r="AP240">
        <v>1.3952297570024072E-3</v>
      </c>
      <c r="AQ240">
        <v>1.4175394271761382E-3</v>
      </c>
      <c r="AR240">
        <v>1.4390629460159195E-3</v>
      </c>
      <c r="AS240">
        <v>1.4596410986346454E-3</v>
      </c>
      <c r="AT240">
        <v>1.4794766354037227E-3</v>
      </c>
      <c r="AU240">
        <v>1.4985061853950207E-3</v>
      </c>
      <c r="AV240">
        <v>1.5167433141520248E-3</v>
      </c>
      <c r="AW240">
        <v>1.5342214111096731E-3</v>
      </c>
      <c r="AX240">
        <v>1.5509897077780961E-3</v>
      </c>
      <c r="AY240">
        <v>1.5671411853979517E-3</v>
      </c>
      <c r="AZ240">
        <v>1.5827807244308853E-3</v>
      </c>
      <c r="BA240">
        <v>1.5979601400176711E-3</v>
      </c>
      <c r="BB240">
        <v>1.6126932343104895E-3</v>
      </c>
      <c r="BD240">
        <f t="shared" si="31"/>
        <v>0.64916711031939212</v>
      </c>
      <c r="BE240">
        <f t="shared" si="32"/>
        <v>0.72119935100408472</v>
      </c>
      <c r="BF240">
        <f t="shared" si="33"/>
        <v>0.77566327174413885</v>
      </c>
      <c r="BG240">
        <f t="shared" si="34"/>
        <v>0.82811188636167088</v>
      </c>
      <c r="BH240">
        <f t="shared" si="35"/>
        <v>0.8789059617005599</v>
      </c>
      <c r="BI240">
        <f t="shared" si="36"/>
        <v>0.92636649224501366</v>
      </c>
      <c r="BJ240">
        <f t="shared" si="37"/>
        <v>0.97104107066672918</v>
      </c>
      <c r="BK240">
        <f t="shared" si="38"/>
        <v>1.0132430661106602</v>
      </c>
      <c r="BL240">
        <f t="shared" si="39"/>
        <v>1.0523431137088146</v>
      </c>
      <c r="BM240">
        <f t="shared" si="40"/>
        <v>1.0886462650820108</v>
      </c>
    </row>
    <row r="241" spans="1:65" x14ac:dyDescent="0.25">
      <c r="A241">
        <v>48</v>
      </c>
      <c r="B241" t="s">
        <v>353</v>
      </c>
      <c r="C241" t="s">
        <v>386</v>
      </c>
      <c r="E241" t="s">
        <v>390</v>
      </c>
      <c r="F241" t="s">
        <v>391</v>
      </c>
      <c r="G241" t="s">
        <v>484</v>
      </c>
      <c r="H241" t="s">
        <v>358</v>
      </c>
      <c r="I241" t="s">
        <v>349</v>
      </c>
      <c r="J241" t="s">
        <v>359</v>
      </c>
      <c r="K241" t="s">
        <v>360</v>
      </c>
      <c r="L241" t="s">
        <v>361</v>
      </c>
      <c r="M241" t="s">
        <v>362</v>
      </c>
      <c r="N241" t="s">
        <v>392</v>
      </c>
      <c r="O241" t="s">
        <v>363</v>
      </c>
      <c r="P241">
        <v>0</v>
      </c>
      <c r="Q241" t="s">
        <v>374</v>
      </c>
      <c r="R241">
        <v>0.11792337545095347</v>
      </c>
      <c r="S241">
        <v>0.14942174669269512</v>
      </c>
      <c r="T241">
        <v>0.1748905805618611</v>
      </c>
      <c r="U241">
        <v>0.19931385085968065</v>
      </c>
      <c r="V241">
        <v>0.22957980481609092</v>
      </c>
      <c r="W241">
        <v>0.26204161929272285</v>
      </c>
      <c r="X241">
        <v>0.29118346009521578</v>
      </c>
      <c r="Y241">
        <v>0.31924599475672333</v>
      </c>
      <c r="Z241">
        <v>0.34609931423916168</v>
      </c>
      <c r="AA241">
        <v>0.37102914353929789</v>
      </c>
      <c r="AB241">
        <v>0.3943222449948327</v>
      </c>
      <c r="AC241">
        <v>0.41614550220787716</v>
      </c>
      <c r="AD241">
        <v>0.43622201710683539</v>
      </c>
      <c r="AE241">
        <v>0.45471500803574966</v>
      </c>
      <c r="AF241">
        <v>0.47219078885999072</v>
      </c>
      <c r="AG241">
        <v>0.48838490541138008</v>
      </c>
      <c r="AH241">
        <v>0.5033441390658081</v>
      </c>
      <c r="AI241">
        <v>0.51772055001651585</v>
      </c>
      <c r="AJ241">
        <v>0.5316690999984337</v>
      </c>
      <c r="AK241">
        <v>0.54513089750031229</v>
      </c>
      <c r="AL241">
        <v>0.55805144397880524</v>
      </c>
      <c r="AM241">
        <v>0.57030598441401947</v>
      </c>
      <c r="AN241">
        <v>0.58208033521046687</v>
      </c>
      <c r="AO241">
        <v>0.59338214553167268</v>
      </c>
      <c r="AP241">
        <v>0.60409584573313091</v>
      </c>
      <c r="AQ241">
        <v>0.61440703824982812</v>
      </c>
      <c r="AR241">
        <v>0.62427174075127234</v>
      </c>
      <c r="AS241">
        <v>0.6336226194607818</v>
      </c>
      <c r="AT241">
        <v>0.64255917933225215</v>
      </c>
      <c r="AU241">
        <v>0.65105893019977845</v>
      </c>
      <c r="AV241">
        <v>0.65913427572922023</v>
      </c>
      <c r="AW241">
        <v>0.6668061907597197</v>
      </c>
      <c r="AX241">
        <v>0.67410210854776853</v>
      </c>
      <c r="AY241">
        <v>0.68106769650501731</v>
      </c>
      <c r="AZ241">
        <v>0.68775273886685595</v>
      </c>
      <c r="BA241">
        <v>0.69418340129278644</v>
      </c>
      <c r="BB241">
        <v>0.70036918632856937</v>
      </c>
      <c r="BD241">
        <f t="shared" si="31"/>
        <v>229.57980481609093</v>
      </c>
      <c r="BE241">
        <f t="shared" si="32"/>
        <v>262.04161929272283</v>
      </c>
      <c r="BF241">
        <f t="shared" si="33"/>
        <v>291.18346009521576</v>
      </c>
      <c r="BG241">
        <f t="shared" si="34"/>
        <v>319.24599475672335</v>
      </c>
      <c r="BH241">
        <f t="shared" si="35"/>
        <v>346.09931423916169</v>
      </c>
      <c r="BI241">
        <f t="shared" si="36"/>
        <v>371.02914353929788</v>
      </c>
      <c r="BJ241">
        <f t="shared" si="37"/>
        <v>394.32224499483272</v>
      </c>
      <c r="BK241">
        <f t="shared" si="38"/>
        <v>416.14550220787714</v>
      </c>
      <c r="BL241">
        <f t="shared" si="39"/>
        <v>436.22201710683538</v>
      </c>
      <c r="BM241">
        <f t="shared" si="40"/>
        <v>454.71500803574963</v>
      </c>
    </row>
    <row r="242" spans="1:65" x14ac:dyDescent="0.25">
      <c r="A242">
        <v>48</v>
      </c>
      <c r="B242" t="s">
        <v>353</v>
      </c>
      <c r="C242" t="s">
        <v>386</v>
      </c>
      <c r="E242" t="s">
        <v>393</v>
      </c>
      <c r="F242" t="s">
        <v>394</v>
      </c>
      <c r="G242" t="s">
        <v>484</v>
      </c>
      <c r="H242" t="s">
        <v>358</v>
      </c>
      <c r="I242" t="s">
        <v>349</v>
      </c>
      <c r="J242" t="s">
        <v>359</v>
      </c>
      <c r="K242" t="s">
        <v>360</v>
      </c>
      <c r="L242" t="s">
        <v>361</v>
      </c>
      <c r="M242" t="s">
        <v>362</v>
      </c>
      <c r="N242" t="s">
        <v>392</v>
      </c>
      <c r="O242" t="s">
        <v>363</v>
      </c>
      <c r="P242">
        <v>0</v>
      </c>
      <c r="Q242" t="s">
        <v>374</v>
      </c>
      <c r="R242">
        <v>0.33084712054088217</v>
      </c>
      <c r="S242">
        <v>0.38030257009756213</v>
      </c>
      <c r="T242">
        <v>0.44368673150641552</v>
      </c>
      <c r="U242">
        <v>0.5035021738426908</v>
      </c>
      <c r="V242">
        <v>0.56922040980698263</v>
      </c>
      <c r="W242">
        <v>0.63485442468269959</v>
      </c>
      <c r="X242">
        <v>0.69251067538536937</v>
      </c>
      <c r="Y242">
        <v>0.74770212809195125</v>
      </c>
      <c r="Z242">
        <v>0.79989294619925555</v>
      </c>
      <c r="AA242">
        <v>0.84791263163374253</v>
      </c>
      <c r="AB242">
        <v>0.89238952236292923</v>
      </c>
      <c r="AC242">
        <v>0.93359337257781239</v>
      </c>
      <c r="AD242">
        <v>0.97113524733900758</v>
      </c>
      <c r="AE242">
        <v>1.005367820590352</v>
      </c>
      <c r="AF242">
        <v>1.037388762581601</v>
      </c>
      <c r="AG242">
        <v>1.0667701462968606</v>
      </c>
      <c r="AH242">
        <v>1.0936380366208547</v>
      </c>
      <c r="AI242">
        <v>1.1192000802907458</v>
      </c>
      <c r="AJ242">
        <v>1.1437576219398549</v>
      </c>
      <c r="AK242">
        <v>1.167224154841034</v>
      </c>
      <c r="AL242">
        <v>1.1895282733826738</v>
      </c>
      <c r="AM242">
        <v>1.2104765980859993</v>
      </c>
      <c r="AN242">
        <v>1.2304070889860266</v>
      </c>
      <c r="AO242">
        <v>1.2493538405025342</v>
      </c>
      <c r="AP242">
        <v>1.2671413576827757</v>
      </c>
      <c r="AQ242">
        <v>1.2840951349120155</v>
      </c>
      <c r="AR242">
        <v>1.3001612613328235</v>
      </c>
      <c r="AS242">
        <v>1.3152448995643689</v>
      </c>
      <c r="AT242">
        <v>1.3295240180803045</v>
      </c>
      <c r="AU242">
        <v>1.3429772082643352</v>
      </c>
      <c r="AV242">
        <v>1.3556387354769728</v>
      </c>
      <c r="AW242">
        <v>1.3675554086277812</v>
      </c>
      <c r="AX242">
        <v>1.3787827272791238</v>
      </c>
      <c r="AY242">
        <v>1.389402430833925</v>
      </c>
      <c r="AZ242">
        <v>1.3995005363754887</v>
      </c>
      <c r="BA242">
        <v>1.409125586226819</v>
      </c>
      <c r="BB242">
        <v>1.4182999478827178</v>
      </c>
      <c r="BD242">
        <f t="shared" si="31"/>
        <v>569.22040980698262</v>
      </c>
      <c r="BE242">
        <f t="shared" si="32"/>
        <v>634.85442468269957</v>
      </c>
      <c r="BF242">
        <f t="shared" si="33"/>
        <v>692.51067538536938</v>
      </c>
      <c r="BG242">
        <f t="shared" si="34"/>
        <v>747.70212809195129</v>
      </c>
      <c r="BH242">
        <f t="shared" si="35"/>
        <v>799.89294619925556</v>
      </c>
      <c r="BI242">
        <f t="shared" si="36"/>
        <v>847.91263163374254</v>
      </c>
      <c r="BJ242">
        <f t="shared" si="37"/>
        <v>892.38952236292926</v>
      </c>
      <c r="BK242">
        <f t="shared" si="38"/>
        <v>933.59337257781237</v>
      </c>
      <c r="BL242">
        <f t="shared" si="39"/>
        <v>971.13524733900761</v>
      </c>
      <c r="BM242">
        <f t="shared" si="40"/>
        <v>1005.367820590352</v>
      </c>
    </row>
    <row r="243" spans="1:65" x14ac:dyDescent="0.25">
      <c r="A243">
        <v>48</v>
      </c>
      <c r="B243" t="s">
        <v>353</v>
      </c>
      <c r="C243" t="s">
        <v>386</v>
      </c>
      <c r="E243" t="s">
        <v>395</v>
      </c>
      <c r="F243" t="s">
        <v>396</v>
      </c>
      <c r="G243" t="s">
        <v>484</v>
      </c>
      <c r="H243" t="s">
        <v>358</v>
      </c>
      <c r="I243" t="s">
        <v>349</v>
      </c>
      <c r="J243" t="s">
        <v>359</v>
      </c>
      <c r="K243" t="s">
        <v>360</v>
      </c>
      <c r="L243" t="s">
        <v>361</v>
      </c>
      <c r="M243" t="s">
        <v>362</v>
      </c>
      <c r="N243" t="s">
        <v>392</v>
      </c>
      <c r="O243" t="s">
        <v>363</v>
      </c>
      <c r="P243">
        <v>0</v>
      </c>
      <c r="Q243" t="s">
        <v>374</v>
      </c>
      <c r="R243">
        <v>2.9418829080763698</v>
      </c>
      <c r="S243">
        <v>3.5358739324278079</v>
      </c>
      <c r="T243">
        <v>4.1462026625077346</v>
      </c>
      <c r="U243">
        <v>4.8132159848163214</v>
      </c>
      <c r="V243">
        <v>5.5939670392787946</v>
      </c>
      <c r="W243">
        <v>6.376152857499485</v>
      </c>
      <c r="X243">
        <v>7.113456900518309</v>
      </c>
      <c r="Y243">
        <v>7.8188826493433305</v>
      </c>
      <c r="Z243">
        <v>8.491821545850609</v>
      </c>
      <c r="AA243">
        <v>9.115475836594582</v>
      </c>
      <c r="AB243">
        <v>9.6963055374136005</v>
      </c>
      <c r="AC243">
        <v>10.23921682121752</v>
      </c>
      <c r="AD243">
        <v>10.737258820248359</v>
      </c>
      <c r="AE243">
        <v>11.19475635237221</v>
      </c>
      <c r="AF243">
        <v>11.625946611794163</v>
      </c>
      <c r="AG243">
        <v>12.024429598709943</v>
      </c>
      <c r="AH243">
        <v>12.391525580589065</v>
      </c>
      <c r="AI243">
        <v>12.743355744486776</v>
      </c>
      <c r="AJ243">
        <v>13.083795212262627</v>
      </c>
      <c r="AK243">
        <v>13.411464303381214</v>
      </c>
      <c r="AL243">
        <v>13.725115188799954</v>
      </c>
      <c r="AM243">
        <v>14.021795508547218</v>
      </c>
      <c r="AN243">
        <v>14.306074787704699</v>
      </c>
      <c r="AO243">
        <v>14.578212540902072</v>
      </c>
      <c r="AP243">
        <v>14.835490887795856</v>
      </c>
      <c r="AQ243">
        <v>15.082429137440617</v>
      </c>
      <c r="AR243">
        <v>15.318041778497033</v>
      </c>
      <c r="AS243">
        <v>15.540774670025193</v>
      </c>
      <c r="AT243">
        <v>15.753064141720985</v>
      </c>
      <c r="AU243">
        <v>15.954431010598691</v>
      </c>
      <c r="AV243">
        <v>16.1452255569695</v>
      </c>
      <c r="AW243">
        <v>16.325997722077908</v>
      </c>
      <c r="AX243">
        <v>16.497444739965001</v>
      </c>
      <c r="AY243">
        <v>16.660685253796832</v>
      </c>
      <c r="AZ243">
        <v>16.816926164070928</v>
      </c>
      <c r="BA243">
        <v>16.966814872656531</v>
      </c>
      <c r="BB243">
        <v>17.110605494533708</v>
      </c>
      <c r="BD243">
        <f t="shared" si="31"/>
        <v>5593.9670392787948</v>
      </c>
      <c r="BE243">
        <f t="shared" si="32"/>
        <v>6376.1528574994854</v>
      </c>
      <c r="BF243">
        <f t="shared" si="33"/>
        <v>7113.4569005183093</v>
      </c>
      <c r="BG243">
        <f t="shared" si="34"/>
        <v>7818.8826493433307</v>
      </c>
      <c r="BH243">
        <f t="shared" si="35"/>
        <v>8491.8215458506093</v>
      </c>
      <c r="BI243">
        <f t="shared" si="36"/>
        <v>9115.4758365945818</v>
      </c>
      <c r="BJ243">
        <f t="shared" si="37"/>
        <v>9696.3055374136002</v>
      </c>
      <c r="BK243">
        <f t="shared" si="38"/>
        <v>10239.21682121752</v>
      </c>
      <c r="BL243">
        <f t="shared" si="39"/>
        <v>10737.258820248358</v>
      </c>
      <c r="BM243">
        <f t="shared" si="40"/>
        <v>11194.756352372209</v>
      </c>
    </row>
    <row r="244" spans="1:65" x14ac:dyDescent="0.25">
      <c r="A244">
        <v>48</v>
      </c>
      <c r="B244" t="s">
        <v>353</v>
      </c>
      <c r="C244" t="s">
        <v>386</v>
      </c>
      <c r="E244" t="s">
        <v>397</v>
      </c>
      <c r="F244" t="s">
        <v>398</v>
      </c>
      <c r="G244" t="s">
        <v>484</v>
      </c>
      <c r="H244" t="s">
        <v>358</v>
      </c>
      <c r="I244" t="s">
        <v>349</v>
      </c>
      <c r="J244" t="s">
        <v>359</v>
      </c>
      <c r="K244" t="s">
        <v>360</v>
      </c>
      <c r="L244" t="s">
        <v>361</v>
      </c>
      <c r="M244" t="s">
        <v>362</v>
      </c>
      <c r="N244" t="s">
        <v>392</v>
      </c>
      <c r="O244" t="s">
        <v>363</v>
      </c>
      <c r="P244">
        <v>0</v>
      </c>
      <c r="Q244" t="s">
        <v>374</v>
      </c>
      <c r="R244">
        <v>0.92570455114517758</v>
      </c>
      <c r="S244">
        <v>1.1314629201722142</v>
      </c>
      <c r="T244">
        <v>1.3509571939554443</v>
      </c>
      <c r="U244">
        <v>1.570695461212273</v>
      </c>
      <c r="V244">
        <v>1.784848108413214</v>
      </c>
      <c r="W244">
        <v>1.9647566483649286</v>
      </c>
      <c r="X244">
        <v>2.1296241326504362</v>
      </c>
      <c r="Y244">
        <v>2.2856724453450852</v>
      </c>
      <c r="Z244">
        <v>2.4343915329715085</v>
      </c>
      <c r="AA244">
        <v>2.571178701596315</v>
      </c>
      <c r="AB244">
        <v>2.6978737054776776</v>
      </c>
      <c r="AC244">
        <v>2.8157368493404098</v>
      </c>
      <c r="AD244">
        <v>2.9232225426777614</v>
      </c>
      <c r="AE244">
        <v>3.0214243088150297</v>
      </c>
      <c r="AF244">
        <v>3.1134735582118553</v>
      </c>
      <c r="AG244">
        <v>3.1980735083637954</v>
      </c>
      <c r="AH244">
        <v>3.2755780465822713</v>
      </c>
      <c r="AI244">
        <v>3.3494433207764716</v>
      </c>
      <c r="AJ244">
        <v>3.4205226379636753</v>
      </c>
      <c r="AK244">
        <v>3.4885543625677253</v>
      </c>
      <c r="AL244">
        <v>3.5533156350265811</v>
      </c>
      <c r="AM244">
        <v>3.6142314992818534</v>
      </c>
      <c r="AN244">
        <v>3.6722720557338837</v>
      </c>
      <c r="AO244">
        <v>3.7275240156836844</v>
      </c>
      <c r="AP244">
        <v>3.7794648157712283</v>
      </c>
      <c r="AQ244">
        <v>3.8290347824847122</v>
      </c>
      <c r="AR244">
        <v>3.8760662229091811</v>
      </c>
      <c r="AS244">
        <v>3.920273179421903</v>
      </c>
      <c r="AT244">
        <v>3.9621683313974461</v>
      </c>
      <c r="AU244">
        <v>4.0016813888803497</v>
      </c>
      <c r="AV244">
        <v>4.0389058387206926</v>
      </c>
      <c r="AW244">
        <v>4.0739727348374846</v>
      </c>
      <c r="AX244">
        <v>4.1070394880846726</v>
      </c>
      <c r="AY244">
        <v>4.1383416483890247</v>
      </c>
      <c r="AZ244">
        <v>4.1681282017890204</v>
      </c>
      <c r="BA244">
        <v>4.1965383049066496</v>
      </c>
      <c r="BB244">
        <v>4.2236343949213779</v>
      </c>
      <c r="BD244">
        <f t="shared" si="31"/>
        <v>1784.848108413214</v>
      </c>
      <c r="BE244">
        <f t="shared" si="32"/>
        <v>1964.7566483649287</v>
      </c>
      <c r="BF244">
        <f t="shared" si="33"/>
        <v>2129.624132650436</v>
      </c>
      <c r="BG244">
        <f t="shared" si="34"/>
        <v>2285.6724453450852</v>
      </c>
      <c r="BH244">
        <f t="shared" si="35"/>
        <v>2434.3915329715082</v>
      </c>
      <c r="BI244">
        <f t="shared" si="36"/>
        <v>2571.178701596315</v>
      </c>
      <c r="BJ244">
        <f t="shared" si="37"/>
        <v>2697.8737054776775</v>
      </c>
      <c r="BK244">
        <f t="shared" si="38"/>
        <v>2815.7368493404097</v>
      </c>
      <c r="BL244">
        <f t="shared" si="39"/>
        <v>2923.2225426777613</v>
      </c>
      <c r="BM244">
        <f t="shared" si="40"/>
        <v>3021.4243088150297</v>
      </c>
    </row>
    <row r="245" spans="1:65" x14ac:dyDescent="0.25">
      <c r="A245">
        <v>48</v>
      </c>
      <c r="B245" t="s">
        <v>353</v>
      </c>
      <c r="C245" t="s">
        <v>386</v>
      </c>
      <c r="E245" t="s">
        <v>399</v>
      </c>
      <c r="F245" t="s">
        <v>400</v>
      </c>
      <c r="G245" t="s">
        <v>484</v>
      </c>
      <c r="H245" t="s">
        <v>358</v>
      </c>
      <c r="I245" t="s">
        <v>349</v>
      </c>
      <c r="J245" t="s">
        <v>359</v>
      </c>
      <c r="K245" t="s">
        <v>360</v>
      </c>
      <c r="L245" t="s">
        <v>361</v>
      </c>
      <c r="M245" t="s">
        <v>362</v>
      </c>
      <c r="N245" t="s">
        <v>392</v>
      </c>
      <c r="O245" t="s">
        <v>363</v>
      </c>
      <c r="P245">
        <v>0</v>
      </c>
      <c r="Q245" t="s">
        <v>374</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D245">
        <f t="shared" si="31"/>
        <v>0</v>
      </c>
      <c r="BE245">
        <f t="shared" si="32"/>
        <v>0</v>
      </c>
      <c r="BF245">
        <f t="shared" si="33"/>
        <v>0</v>
      </c>
      <c r="BG245">
        <f t="shared" si="34"/>
        <v>0</v>
      </c>
      <c r="BH245">
        <f t="shared" si="35"/>
        <v>0</v>
      </c>
      <c r="BI245">
        <f t="shared" si="36"/>
        <v>0</v>
      </c>
      <c r="BJ245">
        <f t="shared" si="37"/>
        <v>0</v>
      </c>
      <c r="BK245">
        <f t="shared" si="38"/>
        <v>0</v>
      </c>
      <c r="BL245">
        <f t="shared" si="39"/>
        <v>0</v>
      </c>
      <c r="BM245">
        <f t="shared" si="40"/>
        <v>0</v>
      </c>
    </row>
    <row r="246" spans="1:65" x14ac:dyDescent="0.25">
      <c r="A246">
        <v>48</v>
      </c>
      <c r="B246" t="s">
        <v>353</v>
      </c>
      <c r="C246" t="s">
        <v>386</v>
      </c>
      <c r="E246" t="s">
        <v>401</v>
      </c>
      <c r="F246" t="s">
        <v>402</v>
      </c>
      <c r="G246" t="s">
        <v>484</v>
      </c>
      <c r="H246" t="s">
        <v>358</v>
      </c>
      <c r="I246" t="s">
        <v>349</v>
      </c>
      <c r="J246" t="s">
        <v>359</v>
      </c>
      <c r="K246" t="s">
        <v>360</v>
      </c>
      <c r="L246" t="s">
        <v>361</v>
      </c>
      <c r="M246" t="s">
        <v>362</v>
      </c>
      <c r="N246" t="s">
        <v>392</v>
      </c>
      <c r="O246" t="s">
        <v>363</v>
      </c>
      <c r="P246">
        <v>0</v>
      </c>
      <c r="Q246" t="s">
        <v>374</v>
      </c>
      <c r="R246">
        <v>0.68794519021374001</v>
      </c>
      <c r="S246">
        <v>0.77766380039099681</v>
      </c>
      <c r="T246">
        <v>0.89744487873028045</v>
      </c>
      <c r="U246">
        <v>1.0187149936580835</v>
      </c>
      <c r="V246">
        <v>1.1449025468176006</v>
      </c>
      <c r="W246">
        <v>1.2718000207813169</v>
      </c>
      <c r="X246">
        <v>1.3856445526350065</v>
      </c>
      <c r="Y246">
        <v>1.4943067815101274</v>
      </c>
      <c r="Z246">
        <v>1.5972659337051713</v>
      </c>
      <c r="AA246">
        <v>1.6920601648325884</v>
      </c>
      <c r="AB246">
        <v>1.7799103451211875</v>
      </c>
      <c r="AC246">
        <v>1.8613930018931903</v>
      </c>
      <c r="AD246">
        <v>1.9356886285383326</v>
      </c>
      <c r="AE246">
        <v>2.0034982462805293</v>
      </c>
      <c r="AF246">
        <v>2.0669858840179662</v>
      </c>
      <c r="AG246">
        <v>2.1252909493269336</v>
      </c>
      <c r="AH246">
        <v>2.1786575784932518</v>
      </c>
      <c r="AI246">
        <v>2.2294770494372962</v>
      </c>
      <c r="AJ246">
        <v>2.2783436603694556</v>
      </c>
      <c r="AK246">
        <v>2.3250820110794841</v>
      </c>
      <c r="AL246">
        <v>2.3695452662010514</v>
      </c>
      <c r="AM246">
        <v>2.4113437281620071</v>
      </c>
      <c r="AN246">
        <v>2.4511478064013787</v>
      </c>
      <c r="AO246">
        <v>2.4890214744792982</v>
      </c>
      <c r="AP246">
        <v>2.5246103509582043</v>
      </c>
      <c r="AQ246">
        <v>2.5585622570249402</v>
      </c>
      <c r="AR246">
        <v>2.5907655973728927</v>
      </c>
      <c r="AS246">
        <v>2.6210273098835244</v>
      </c>
      <c r="AT246">
        <v>2.6497009697139977</v>
      </c>
      <c r="AU246">
        <v>2.6767406725026408</v>
      </c>
      <c r="AV246">
        <v>2.7022123393714943</v>
      </c>
      <c r="AW246">
        <v>2.7262073190428167</v>
      </c>
      <c r="AX246">
        <v>2.7488347398108868</v>
      </c>
      <c r="AY246">
        <v>2.7702569925822367</v>
      </c>
      <c r="AZ246">
        <v>2.7906455012953129</v>
      </c>
      <c r="BA246">
        <v>2.8100963913415145</v>
      </c>
      <c r="BB246">
        <v>2.8286531558822574</v>
      </c>
      <c r="BD246">
        <f t="shared" si="31"/>
        <v>1144.9025468176005</v>
      </c>
      <c r="BE246">
        <f t="shared" si="32"/>
        <v>1271.800020781317</v>
      </c>
      <c r="BF246">
        <f t="shared" si="33"/>
        <v>1385.6445526350064</v>
      </c>
      <c r="BG246">
        <f t="shared" si="34"/>
        <v>1494.3067815101274</v>
      </c>
      <c r="BH246">
        <f t="shared" si="35"/>
        <v>1597.2659337051714</v>
      </c>
      <c r="BI246">
        <f t="shared" si="36"/>
        <v>1692.0601648325883</v>
      </c>
      <c r="BJ246">
        <f t="shared" si="37"/>
        <v>1779.9103451211874</v>
      </c>
      <c r="BK246">
        <f t="shared" si="38"/>
        <v>1861.3930018931903</v>
      </c>
      <c r="BL246">
        <f t="shared" si="39"/>
        <v>1935.6886285383325</v>
      </c>
      <c r="BM246">
        <f t="shared" si="40"/>
        <v>2003.4982462805292</v>
      </c>
    </row>
    <row r="247" spans="1:65" x14ac:dyDescent="0.25">
      <c r="A247">
        <v>48</v>
      </c>
      <c r="B247" t="s">
        <v>353</v>
      </c>
      <c r="C247" t="s">
        <v>386</v>
      </c>
      <c r="E247" t="s">
        <v>403</v>
      </c>
      <c r="F247" t="s">
        <v>404</v>
      </c>
      <c r="G247" t="s">
        <v>484</v>
      </c>
      <c r="H247" t="s">
        <v>358</v>
      </c>
      <c r="I247" t="s">
        <v>349</v>
      </c>
      <c r="J247" t="s">
        <v>359</v>
      </c>
      <c r="K247" t="s">
        <v>360</v>
      </c>
      <c r="L247" t="s">
        <v>361</v>
      </c>
      <c r="M247" t="s">
        <v>362</v>
      </c>
      <c r="N247" t="s">
        <v>392</v>
      </c>
      <c r="O247" t="s">
        <v>363</v>
      </c>
      <c r="P247">
        <v>0</v>
      </c>
      <c r="Q247" t="s">
        <v>374</v>
      </c>
      <c r="R247">
        <v>1.3142868192025445</v>
      </c>
      <c r="S247">
        <v>1.5404369916703631</v>
      </c>
      <c r="T247">
        <v>1.8153951026227966</v>
      </c>
      <c r="U247">
        <v>2.1420285423369831</v>
      </c>
      <c r="V247">
        <v>2.4433811116846598</v>
      </c>
      <c r="W247">
        <v>2.6817732259200033</v>
      </c>
      <c r="X247">
        <v>2.9004355403324067</v>
      </c>
      <c r="Y247">
        <v>3.1074270262483967</v>
      </c>
      <c r="Z247">
        <v>3.3046950256846395</v>
      </c>
      <c r="AA247">
        <v>3.4861592048521537</v>
      </c>
      <c r="AB247">
        <v>3.6542466406618281</v>
      </c>
      <c r="AC247">
        <v>3.8106274692474496</v>
      </c>
      <c r="AD247">
        <v>3.9532511599757307</v>
      </c>
      <c r="AE247">
        <v>4.0835656862270735</v>
      </c>
      <c r="AF247">
        <v>4.2057252322274934</v>
      </c>
      <c r="AG247">
        <v>4.3180073593215536</v>
      </c>
      <c r="AH247">
        <v>4.4208804071037449</v>
      </c>
      <c r="AI247">
        <v>4.5189307779455374</v>
      </c>
      <c r="AJ247">
        <v>4.6132903894740309</v>
      </c>
      <c r="AK247">
        <v>4.7036114027487237</v>
      </c>
      <c r="AL247">
        <v>4.789597234864039</v>
      </c>
      <c r="AM247">
        <v>4.8704838226806348</v>
      </c>
      <c r="AN247">
        <v>4.9475586863611944</v>
      </c>
      <c r="AO247">
        <v>5.0209363145761028</v>
      </c>
      <c r="AP247">
        <v>5.0899221407530906</v>
      </c>
      <c r="AQ247">
        <v>5.1557645216326691</v>
      </c>
      <c r="AR247">
        <v>5.2182401226130102</v>
      </c>
      <c r="AS247">
        <v>5.2769686019095294</v>
      </c>
      <c r="AT247">
        <v>5.3326304733503358</v>
      </c>
      <c r="AU247">
        <v>5.3851318680370577</v>
      </c>
      <c r="AV247">
        <v>5.4345965105159708</v>
      </c>
      <c r="AW247">
        <v>5.4811980742400817</v>
      </c>
      <c r="AX247">
        <v>5.5251453044118009</v>
      </c>
      <c r="AY247">
        <v>5.5667508603188915</v>
      </c>
      <c r="AZ247">
        <v>5.6063453294675414</v>
      </c>
      <c r="BA247">
        <v>5.6441133692369796</v>
      </c>
      <c r="BB247">
        <v>5.6801376919416482</v>
      </c>
      <c r="BD247">
        <f t="shared" si="31"/>
        <v>2443.3811116846596</v>
      </c>
      <c r="BE247">
        <f t="shared" si="32"/>
        <v>2681.7732259200034</v>
      </c>
      <c r="BF247">
        <f t="shared" si="33"/>
        <v>2900.4355403324066</v>
      </c>
      <c r="BG247">
        <f t="shared" si="34"/>
        <v>3107.4270262483969</v>
      </c>
      <c r="BH247">
        <f t="shared" si="35"/>
        <v>3304.6950256846394</v>
      </c>
      <c r="BI247">
        <f t="shared" si="36"/>
        <v>3486.1592048521538</v>
      </c>
      <c r="BJ247">
        <f t="shared" si="37"/>
        <v>3654.2466406618282</v>
      </c>
      <c r="BK247">
        <f t="shared" si="38"/>
        <v>3810.6274692474494</v>
      </c>
      <c r="BL247">
        <f t="shared" si="39"/>
        <v>3953.2511599757308</v>
      </c>
      <c r="BM247">
        <f t="shared" si="40"/>
        <v>4083.5656862270735</v>
      </c>
    </row>
    <row r="248" spans="1:65" x14ac:dyDescent="0.25">
      <c r="A248">
        <v>48</v>
      </c>
      <c r="B248" t="s">
        <v>353</v>
      </c>
      <c r="C248" t="s">
        <v>386</v>
      </c>
      <c r="E248" t="s">
        <v>405</v>
      </c>
      <c r="F248" t="s">
        <v>406</v>
      </c>
      <c r="G248" t="s">
        <v>484</v>
      </c>
      <c r="H248" t="s">
        <v>358</v>
      </c>
      <c r="I248" t="s">
        <v>349</v>
      </c>
      <c r="J248" t="s">
        <v>359</v>
      </c>
      <c r="K248" t="s">
        <v>360</v>
      </c>
      <c r="L248" t="s">
        <v>361</v>
      </c>
      <c r="M248" t="s">
        <v>362</v>
      </c>
      <c r="N248" t="s">
        <v>362</v>
      </c>
      <c r="O248" t="s">
        <v>363</v>
      </c>
      <c r="P248" t="s">
        <v>407</v>
      </c>
      <c r="Q248" t="s">
        <v>364</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D248">
        <f t="shared" si="31"/>
        <v>0</v>
      </c>
      <c r="BE248">
        <f t="shared" si="32"/>
        <v>0</v>
      </c>
      <c r="BF248">
        <f t="shared" si="33"/>
        <v>0</v>
      </c>
      <c r="BG248">
        <f t="shared" si="34"/>
        <v>0</v>
      </c>
      <c r="BH248">
        <f t="shared" si="35"/>
        <v>0</v>
      </c>
      <c r="BI248">
        <f t="shared" si="36"/>
        <v>0</v>
      </c>
      <c r="BJ248">
        <f t="shared" si="37"/>
        <v>0</v>
      </c>
      <c r="BK248">
        <f t="shared" si="38"/>
        <v>0</v>
      </c>
      <c r="BL248">
        <f t="shared" si="39"/>
        <v>0</v>
      </c>
      <c r="BM248">
        <f t="shared" si="40"/>
        <v>0</v>
      </c>
    </row>
    <row r="249" spans="1:65" x14ac:dyDescent="0.25">
      <c r="A249">
        <v>48</v>
      </c>
      <c r="B249" t="s">
        <v>353</v>
      </c>
      <c r="C249" t="s">
        <v>386</v>
      </c>
      <c r="E249" t="s">
        <v>408</v>
      </c>
      <c r="F249" t="s">
        <v>409</v>
      </c>
      <c r="G249" t="s">
        <v>484</v>
      </c>
      <c r="H249" t="s">
        <v>358</v>
      </c>
      <c r="I249" t="s">
        <v>349</v>
      </c>
      <c r="J249" t="s">
        <v>359</v>
      </c>
      <c r="K249" t="s">
        <v>360</v>
      </c>
      <c r="L249" t="s">
        <v>361</v>
      </c>
      <c r="M249" t="s">
        <v>362</v>
      </c>
      <c r="N249" t="s">
        <v>362</v>
      </c>
      <c r="O249" t="s">
        <v>363</v>
      </c>
      <c r="P249">
        <v>0</v>
      </c>
      <c r="Q249" t="s">
        <v>374</v>
      </c>
      <c r="R249">
        <v>0.94174361965568776</v>
      </c>
      <c r="S249">
        <v>1.1809191699042081</v>
      </c>
      <c r="T249">
        <v>1.4435794381926146</v>
      </c>
      <c r="U249">
        <v>1.6677358036938401</v>
      </c>
      <c r="V249">
        <v>1.8961180321918394</v>
      </c>
      <c r="W249">
        <v>2.0737058437727085</v>
      </c>
      <c r="X249">
        <v>2.2147479978069544</v>
      </c>
      <c r="Y249">
        <v>2.349416964195115</v>
      </c>
      <c r="Z249">
        <v>2.4785670873676593</v>
      </c>
      <c r="AA249">
        <v>2.5973460146172318</v>
      </c>
      <c r="AB249">
        <v>2.7078061646907914</v>
      </c>
      <c r="AC249">
        <v>2.8108256330596242</v>
      </c>
      <c r="AD249">
        <v>2.9050299947815428</v>
      </c>
      <c r="AE249">
        <v>2.9913555930706268</v>
      </c>
      <c r="AF249">
        <v>3.0724949818078078</v>
      </c>
      <c r="AG249">
        <v>3.1472819627544779</v>
      </c>
      <c r="AH249">
        <v>3.2159956074172356</v>
      </c>
      <c r="AI249">
        <v>3.2816740079660374</v>
      </c>
      <c r="AJ249">
        <v>3.3450590737948298</v>
      </c>
      <c r="AK249">
        <v>3.4059047370466042</v>
      </c>
      <c r="AL249">
        <v>3.4639949062846553</v>
      </c>
      <c r="AM249">
        <v>3.5187977001033692</v>
      </c>
      <c r="AN249">
        <v>3.5711706792319107</v>
      </c>
      <c r="AO249">
        <v>3.6211760945182596</v>
      </c>
      <c r="AP249">
        <v>3.66832701125551</v>
      </c>
      <c r="AQ249">
        <v>3.7134635763705899</v>
      </c>
      <c r="AR249">
        <v>3.7564184810390353</v>
      </c>
      <c r="AS249">
        <v>3.7969187375799271</v>
      </c>
      <c r="AT249">
        <v>3.8354197147758584</v>
      </c>
      <c r="AU249">
        <v>3.8718447999209116</v>
      </c>
      <c r="AV249">
        <v>3.9062678459949032</v>
      </c>
      <c r="AW249">
        <v>3.9387981312216844</v>
      </c>
      <c r="AX249">
        <v>3.969570496344843</v>
      </c>
      <c r="AY249">
        <v>3.998794080343782</v>
      </c>
      <c r="AZ249">
        <v>4.0266923678590691</v>
      </c>
      <c r="BA249">
        <v>4.0533876230519965</v>
      </c>
      <c r="BB249">
        <v>4.078931135042156</v>
      </c>
      <c r="BD249">
        <f t="shared" si="31"/>
        <v>1896.1180321918393</v>
      </c>
      <c r="BE249">
        <f t="shared" si="32"/>
        <v>2073.7058437727087</v>
      </c>
      <c r="BF249">
        <f t="shared" si="33"/>
        <v>2214.7479978069546</v>
      </c>
      <c r="BG249">
        <f t="shared" si="34"/>
        <v>2349.4169641951148</v>
      </c>
      <c r="BH249">
        <f t="shared" si="35"/>
        <v>2478.5670873676595</v>
      </c>
      <c r="BI249">
        <f t="shared" si="36"/>
        <v>2597.346014617232</v>
      </c>
      <c r="BJ249">
        <f t="shared" si="37"/>
        <v>2707.8061646907913</v>
      </c>
      <c r="BK249">
        <f t="shared" si="38"/>
        <v>2810.8256330596241</v>
      </c>
      <c r="BL249">
        <f t="shared" si="39"/>
        <v>2905.0299947815429</v>
      </c>
      <c r="BM249">
        <f t="shared" si="40"/>
        <v>2991.355593070627</v>
      </c>
    </row>
    <row r="250" spans="1:65" x14ac:dyDescent="0.25">
      <c r="A250">
        <v>48</v>
      </c>
      <c r="B250" t="s">
        <v>353</v>
      </c>
      <c r="C250" t="s">
        <v>410</v>
      </c>
      <c r="E250" t="s">
        <v>411</v>
      </c>
      <c r="F250" t="s">
        <v>412</v>
      </c>
      <c r="G250" t="s">
        <v>484</v>
      </c>
      <c r="H250" t="s">
        <v>358</v>
      </c>
      <c r="I250" t="s">
        <v>349</v>
      </c>
      <c r="J250" t="s">
        <v>359</v>
      </c>
      <c r="K250" t="s">
        <v>360</v>
      </c>
      <c r="L250" t="s">
        <v>361</v>
      </c>
      <c r="M250" t="s">
        <v>362</v>
      </c>
      <c r="N250" t="s">
        <v>362</v>
      </c>
      <c r="O250" t="s">
        <v>363</v>
      </c>
      <c r="P250">
        <v>0</v>
      </c>
      <c r="Q250" t="s">
        <v>374</v>
      </c>
      <c r="R250">
        <v>1.8824618076157034</v>
      </c>
      <c r="S250">
        <v>2.1757065206514148</v>
      </c>
      <c r="T250">
        <v>2.5355354545841711</v>
      </c>
      <c r="U250">
        <v>2.9784191385211227</v>
      </c>
      <c r="V250">
        <v>3.44186210939597</v>
      </c>
      <c r="W250">
        <v>3.8174032469097803</v>
      </c>
      <c r="X250">
        <v>4.1260267638375456</v>
      </c>
      <c r="Y250">
        <v>4.4195824097873082</v>
      </c>
      <c r="Z250">
        <v>4.7000362595400373</v>
      </c>
      <c r="AA250">
        <v>4.9589611965771043</v>
      </c>
      <c r="AB250">
        <v>5.1996349573502778</v>
      </c>
      <c r="AC250">
        <v>5.4240693431257601</v>
      </c>
      <c r="AD250">
        <v>5.62940718375269</v>
      </c>
      <c r="AE250">
        <v>5.8175860219281299</v>
      </c>
      <c r="AF250">
        <v>5.9944980332360052</v>
      </c>
      <c r="AG250">
        <v>6.1575911508781873</v>
      </c>
      <c r="AH250">
        <v>6.3074665563627947</v>
      </c>
      <c r="AI250">
        <v>6.4507499288935319</v>
      </c>
      <c r="AJ250">
        <v>6.5890550779826507</v>
      </c>
      <c r="AK250">
        <v>6.7218436849334404</v>
      </c>
      <c r="AL250">
        <v>6.8486415380973336</v>
      </c>
      <c r="AM250">
        <v>6.9682850257165398</v>
      </c>
      <c r="AN250">
        <v>7.0826442892140618</v>
      </c>
      <c r="AO250">
        <v>7.1918528906705177</v>
      </c>
      <c r="AP250">
        <v>7.2948453895433207</v>
      </c>
      <c r="AQ250">
        <v>7.3934550558763856</v>
      </c>
      <c r="AR250">
        <v>7.4873143653262835</v>
      </c>
      <c r="AS250">
        <v>7.5758251889248704</v>
      </c>
      <c r="AT250">
        <v>7.6599808234124067</v>
      </c>
      <c r="AU250">
        <v>7.7396122540084997</v>
      </c>
      <c r="AV250">
        <v>7.8148793594004164</v>
      </c>
      <c r="AW250">
        <v>7.8860195822730423</v>
      </c>
      <c r="AX250">
        <v>7.9533264195513098</v>
      </c>
      <c r="AY250">
        <v>8.0172560930476386</v>
      </c>
      <c r="AZ250">
        <v>8.0782964098974492</v>
      </c>
      <c r="BA250">
        <v>8.1367138925208327</v>
      </c>
      <c r="BB250">
        <v>8.192619900924786</v>
      </c>
      <c r="BD250">
        <f t="shared" si="31"/>
        <v>3441.86210939597</v>
      </c>
      <c r="BE250">
        <f t="shared" si="32"/>
        <v>3817.4032469097801</v>
      </c>
      <c r="BF250">
        <f t="shared" si="33"/>
        <v>4126.0267638375453</v>
      </c>
      <c r="BG250">
        <f t="shared" si="34"/>
        <v>4419.5824097873083</v>
      </c>
      <c r="BH250">
        <f t="shared" si="35"/>
        <v>4700.0362595400375</v>
      </c>
      <c r="BI250">
        <f t="shared" si="36"/>
        <v>4958.9611965771046</v>
      </c>
      <c r="BJ250">
        <f t="shared" si="37"/>
        <v>5199.6349573502775</v>
      </c>
      <c r="BK250">
        <f t="shared" si="38"/>
        <v>5424.0693431257605</v>
      </c>
      <c r="BL250">
        <f t="shared" si="39"/>
        <v>5629.4071837526899</v>
      </c>
      <c r="BM250">
        <f t="shared" si="40"/>
        <v>5817.5860219281303</v>
      </c>
    </row>
    <row r="251" spans="1:65" x14ac:dyDescent="0.25">
      <c r="A251">
        <v>48</v>
      </c>
      <c r="B251" t="s">
        <v>353</v>
      </c>
      <c r="C251" t="s">
        <v>410</v>
      </c>
      <c r="E251" t="s">
        <v>413</v>
      </c>
      <c r="F251" t="s">
        <v>414</v>
      </c>
      <c r="G251" t="s">
        <v>484</v>
      </c>
      <c r="H251" t="s">
        <v>358</v>
      </c>
      <c r="I251" t="s">
        <v>349</v>
      </c>
      <c r="J251" t="s">
        <v>359</v>
      </c>
      <c r="K251" t="s">
        <v>360</v>
      </c>
      <c r="L251" t="s">
        <v>361</v>
      </c>
      <c r="M251" t="s">
        <v>362</v>
      </c>
      <c r="N251" t="s">
        <v>362</v>
      </c>
      <c r="O251" t="s">
        <v>363</v>
      </c>
      <c r="P251" t="s">
        <v>19</v>
      </c>
      <c r="Q251" t="s">
        <v>364</v>
      </c>
      <c r="R251">
        <v>0.1367304924106483</v>
      </c>
      <c r="S251">
        <v>0.1667496518221053</v>
      </c>
      <c r="T251">
        <v>0.19870972141044665</v>
      </c>
      <c r="U251">
        <v>0.23160904029869092</v>
      </c>
      <c r="V251">
        <v>0.26533713176529672</v>
      </c>
      <c r="W251">
        <v>0.29274514249674866</v>
      </c>
      <c r="X251">
        <v>0.31224792279261598</v>
      </c>
      <c r="Y251">
        <v>0.330527614835888</v>
      </c>
      <c r="Z251">
        <v>0.34802084625848861</v>
      </c>
      <c r="AA251">
        <v>0.36396130184141212</v>
      </c>
      <c r="AB251">
        <v>0.37866469225599914</v>
      </c>
      <c r="AC251">
        <v>0.39227496266155842</v>
      </c>
      <c r="AD251">
        <v>0.40461734006416555</v>
      </c>
      <c r="AE251">
        <v>0.41583692991212673</v>
      </c>
      <c r="AF251">
        <v>0.42629736184764916</v>
      </c>
      <c r="AG251">
        <v>0.43586140613394764</v>
      </c>
      <c r="AH251">
        <v>0.44457714535407733</v>
      </c>
      <c r="AI251">
        <v>0.45283941398210942</v>
      </c>
      <c r="AJ251">
        <v>0.46074861945460949</v>
      </c>
      <c r="AK251">
        <v>0.46827888581350635</v>
      </c>
      <c r="AL251">
        <v>0.47540986486450204</v>
      </c>
      <c r="AM251">
        <v>0.48208233021367369</v>
      </c>
      <c r="AN251">
        <v>0.48840629889608544</v>
      </c>
      <c r="AO251">
        <v>0.49439510374589196</v>
      </c>
      <c r="AP251">
        <v>0.49999547663712701</v>
      </c>
      <c r="AQ251">
        <v>0.50531201343161036</v>
      </c>
      <c r="AR251">
        <v>0.51033010183752026</v>
      </c>
      <c r="AS251">
        <v>0.5150219758027027</v>
      </c>
      <c r="AT251">
        <v>0.5194452368560305</v>
      </c>
      <c r="AU251">
        <v>0.52359513851549222</v>
      </c>
      <c r="AV251">
        <v>0.52748418058531577</v>
      </c>
      <c r="AW251">
        <v>0.53112860448993593</v>
      </c>
      <c r="AX251">
        <v>0.53454713247049657</v>
      </c>
      <c r="AY251">
        <v>0.53776622815177799</v>
      </c>
      <c r="AZ251">
        <v>0.54081336832923832</v>
      </c>
      <c r="BA251">
        <v>0.54370446268419936</v>
      </c>
      <c r="BB251">
        <v>0.5464473841494949</v>
      </c>
      <c r="BD251">
        <f t="shared" si="31"/>
        <v>265.3371317652967</v>
      </c>
      <c r="BE251">
        <f t="shared" si="32"/>
        <v>292.74514249674866</v>
      </c>
      <c r="BF251">
        <f t="shared" si="33"/>
        <v>312.24792279261601</v>
      </c>
      <c r="BG251">
        <f t="shared" si="34"/>
        <v>330.52761483588802</v>
      </c>
      <c r="BH251">
        <f t="shared" si="35"/>
        <v>348.02084625848863</v>
      </c>
      <c r="BI251">
        <f t="shared" si="36"/>
        <v>363.96130184141214</v>
      </c>
      <c r="BJ251">
        <f t="shared" si="37"/>
        <v>378.66469225599911</v>
      </c>
      <c r="BK251">
        <f t="shared" si="38"/>
        <v>392.27496266155845</v>
      </c>
      <c r="BL251">
        <f t="shared" si="39"/>
        <v>404.61734006416555</v>
      </c>
      <c r="BM251">
        <f t="shared" si="40"/>
        <v>415.83692991212672</v>
      </c>
    </row>
    <row r="252" spans="1:65" x14ac:dyDescent="0.25">
      <c r="A252">
        <v>48</v>
      </c>
      <c r="B252" t="s">
        <v>353</v>
      </c>
      <c r="C252" t="s">
        <v>410</v>
      </c>
      <c r="E252" t="s">
        <v>415</v>
      </c>
      <c r="F252" t="s">
        <v>416</v>
      </c>
      <c r="G252" t="s">
        <v>484</v>
      </c>
      <c r="H252" t="s">
        <v>358</v>
      </c>
      <c r="I252" t="s">
        <v>349</v>
      </c>
      <c r="J252" t="s">
        <v>359</v>
      </c>
      <c r="K252" t="s">
        <v>360</v>
      </c>
      <c r="L252" t="s">
        <v>361</v>
      </c>
      <c r="M252" t="s">
        <v>362</v>
      </c>
      <c r="N252" t="s">
        <v>362</v>
      </c>
      <c r="O252" t="s">
        <v>363</v>
      </c>
      <c r="P252" t="s">
        <v>416</v>
      </c>
      <c r="Q252" t="s">
        <v>364</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D252">
        <f t="shared" si="31"/>
        <v>0</v>
      </c>
      <c r="BE252">
        <f t="shared" si="32"/>
        <v>0</v>
      </c>
      <c r="BF252">
        <f t="shared" si="33"/>
        <v>0</v>
      </c>
      <c r="BG252">
        <f t="shared" si="34"/>
        <v>0</v>
      </c>
      <c r="BH252">
        <f t="shared" si="35"/>
        <v>0</v>
      </c>
      <c r="BI252">
        <f t="shared" si="36"/>
        <v>0</v>
      </c>
      <c r="BJ252">
        <f t="shared" si="37"/>
        <v>0</v>
      </c>
      <c r="BK252">
        <f t="shared" si="38"/>
        <v>0</v>
      </c>
      <c r="BL252">
        <f t="shared" si="39"/>
        <v>0</v>
      </c>
      <c r="BM252">
        <f t="shared" si="40"/>
        <v>0</v>
      </c>
    </row>
    <row r="253" spans="1:65" x14ac:dyDescent="0.25">
      <c r="A253">
        <v>48</v>
      </c>
      <c r="B253" t="s">
        <v>353</v>
      </c>
      <c r="C253" t="s">
        <v>410</v>
      </c>
      <c r="E253" t="s">
        <v>417</v>
      </c>
      <c r="F253" t="s">
        <v>65</v>
      </c>
      <c r="G253" t="s">
        <v>484</v>
      </c>
      <c r="H253" t="s">
        <v>358</v>
      </c>
      <c r="I253" t="s">
        <v>349</v>
      </c>
      <c r="J253" t="s">
        <v>359</v>
      </c>
      <c r="K253" t="s">
        <v>360</v>
      </c>
      <c r="L253" t="s">
        <v>361</v>
      </c>
      <c r="M253" t="s">
        <v>362</v>
      </c>
      <c r="N253" t="s">
        <v>392</v>
      </c>
      <c r="O253" t="s">
        <v>363</v>
      </c>
      <c r="P253" t="s">
        <v>65</v>
      </c>
      <c r="Q253" t="s">
        <v>364</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D253">
        <f t="shared" si="31"/>
        <v>0</v>
      </c>
      <c r="BE253">
        <f t="shared" si="32"/>
        <v>0</v>
      </c>
      <c r="BF253">
        <f t="shared" si="33"/>
        <v>0</v>
      </c>
      <c r="BG253">
        <f t="shared" si="34"/>
        <v>0</v>
      </c>
      <c r="BH253">
        <f t="shared" si="35"/>
        <v>0</v>
      </c>
      <c r="BI253">
        <f t="shared" si="36"/>
        <v>0</v>
      </c>
      <c r="BJ253">
        <f t="shared" si="37"/>
        <v>0</v>
      </c>
      <c r="BK253">
        <f t="shared" si="38"/>
        <v>0</v>
      </c>
      <c r="BL253">
        <f t="shared" si="39"/>
        <v>0</v>
      </c>
      <c r="BM253">
        <f t="shared" si="40"/>
        <v>0</v>
      </c>
    </row>
    <row r="254" spans="1:65" x14ac:dyDescent="0.25">
      <c r="A254">
        <v>48</v>
      </c>
      <c r="B254" t="s">
        <v>353</v>
      </c>
      <c r="C254" t="s">
        <v>410</v>
      </c>
      <c r="E254" t="s">
        <v>418</v>
      </c>
      <c r="F254" t="s">
        <v>419</v>
      </c>
      <c r="G254" t="s">
        <v>484</v>
      </c>
      <c r="H254" t="s">
        <v>358</v>
      </c>
      <c r="I254" t="s">
        <v>349</v>
      </c>
      <c r="J254" t="s">
        <v>359</v>
      </c>
      <c r="K254" t="s">
        <v>360</v>
      </c>
      <c r="L254" t="s">
        <v>361</v>
      </c>
      <c r="M254" t="s">
        <v>362</v>
      </c>
      <c r="N254" t="s">
        <v>392</v>
      </c>
      <c r="O254" t="s">
        <v>363</v>
      </c>
      <c r="P254">
        <v>0</v>
      </c>
      <c r="Q254" t="s">
        <v>374</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D254">
        <f t="shared" si="31"/>
        <v>0</v>
      </c>
      <c r="BE254">
        <f t="shared" si="32"/>
        <v>0</v>
      </c>
      <c r="BF254">
        <f t="shared" si="33"/>
        <v>0</v>
      </c>
      <c r="BG254">
        <f t="shared" si="34"/>
        <v>0</v>
      </c>
      <c r="BH254">
        <f t="shared" si="35"/>
        <v>0</v>
      </c>
      <c r="BI254">
        <f t="shared" si="36"/>
        <v>0</v>
      </c>
      <c r="BJ254">
        <f t="shared" si="37"/>
        <v>0</v>
      </c>
      <c r="BK254">
        <f t="shared" si="38"/>
        <v>0</v>
      </c>
      <c r="BL254">
        <f t="shared" si="39"/>
        <v>0</v>
      </c>
      <c r="BM254">
        <f t="shared" si="40"/>
        <v>0</v>
      </c>
    </row>
    <row r="255" spans="1:65" x14ac:dyDescent="0.25">
      <c r="A255">
        <v>48</v>
      </c>
      <c r="B255" t="s">
        <v>353</v>
      </c>
      <c r="C255" t="s">
        <v>410</v>
      </c>
      <c r="E255" t="s">
        <v>420</v>
      </c>
      <c r="F255" t="s">
        <v>421</v>
      </c>
      <c r="G255" t="s">
        <v>484</v>
      </c>
      <c r="H255" t="s">
        <v>358</v>
      </c>
      <c r="I255" t="s">
        <v>349</v>
      </c>
      <c r="J255" t="s">
        <v>359</v>
      </c>
      <c r="K255" t="s">
        <v>360</v>
      </c>
      <c r="L255" t="s">
        <v>361</v>
      </c>
      <c r="M255" t="s">
        <v>362</v>
      </c>
      <c r="N255" t="s">
        <v>392</v>
      </c>
      <c r="O255" t="s">
        <v>363</v>
      </c>
      <c r="P255">
        <v>0</v>
      </c>
      <c r="Q255" t="s">
        <v>374</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D255">
        <f t="shared" si="31"/>
        <v>0</v>
      </c>
      <c r="BE255">
        <f t="shared" si="32"/>
        <v>0</v>
      </c>
      <c r="BF255">
        <f t="shared" si="33"/>
        <v>0</v>
      </c>
      <c r="BG255">
        <f t="shared" si="34"/>
        <v>0</v>
      </c>
      <c r="BH255">
        <f t="shared" si="35"/>
        <v>0</v>
      </c>
      <c r="BI255">
        <f t="shared" si="36"/>
        <v>0</v>
      </c>
      <c r="BJ255">
        <f t="shared" si="37"/>
        <v>0</v>
      </c>
      <c r="BK255">
        <f t="shared" si="38"/>
        <v>0</v>
      </c>
      <c r="BL255">
        <f t="shared" si="39"/>
        <v>0</v>
      </c>
      <c r="BM255">
        <f t="shared" si="40"/>
        <v>0</v>
      </c>
    </row>
    <row r="256" spans="1:65" x14ac:dyDescent="0.25">
      <c r="A256">
        <v>48</v>
      </c>
      <c r="B256" t="s">
        <v>353</v>
      </c>
      <c r="C256" t="s">
        <v>410</v>
      </c>
      <c r="E256" t="s">
        <v>422</v>
      </c>
      <c r="F256" t="s">
        <v>423</v>
      </c>
      <c r="G256" t="s">
        <v>484</v>
      </c>
      <c r="H256" t="s">
        <v>358</v>
      </c>
      <c r="I256" t="s">
        <v>349</v>
      </c>
      <c r="J256" t="s">
        <v>359</v>
      </c>
      <c r="K256" t="s">
        <v>360</v>
      </c>
      <c r="L256" t="s">
        <v>361</v>
      </c>
      <c r="M256" t="s">
        <v>362</v>
      </c>
      <c r="N256" t="s">
        <v>392</v>
      </c>
      <c r="O256" t="s">
        <v>363</v>
      </c>
      <c r="P256">
        <v>0</v>
      </c>
      <c r="Q256" t="s">
        <v>374</v>
      </c>
      <c r="R256">
        <v>0.11297561944674918</v>
      </c>
      <c r="S256">
        <v>0.13907122341306016</v>
      </c>
      <c r="T256">
        <v>0.16419923192345309</v>
      </c>
      <c r="U256">
        <v>0.18345599672371915</v>
      </c>
      <c r="V256">
        <v>0.21306683967936277</v>
      </c>
      <c r="W256">
        <v>0.24740939444782056</v>
      </c>
      <c r="X256">
        <v>0.28166238786559783</v>
      </c>
      <c r="Y256">
        <v>0.31475644409111064</v>
      </c>
      <c r="Z256">
        <v>0.34559506029269804</v>
      </c>
      <c r="AA256">
        <v>0.37410089693878434</v>
      </c>
      <c r="AB256">
        <v>0.40037360973010588</v>
      </c>
      <c r="AC256">
        <v>0.42461869076901987</v>
      </c>
      <c r="AD256">
        <v>0.44666217303920336</v>
      </c>
      <c r="AE256">
        <v>0.46668462625398771</v>
      </c>
      <c r="AF256">
        <v>0.48535354784151291</v>
      </c>
      <c r="AG256">
        <v>0.50242692009283529</v>
      </c>
      <c r="AH256">
        <v>0.51798457272970377</v>
      </c>
      <c r="AI256">
        <v>0.53273441903655649</v>
      </c>
      <c r="AJ256">
        <v>0.54685455297727825</v>
      </c>
      <c r="AK256">
        <v>0.56029877267427286</v>
      </c>
      <c r="AL256">
        <v>0.57303092681463319</v>
      </c>
      <c r="AM256">
        <v>0.58494500550524664</v>
      </c>
      <c r="AN256">
        <v>0.59623742483688957</v>
      </c>
      <c r="AO256">
        <v>0.6069319164391116</v>
      </c>
      <c r="AP256">
        <v>0.61693328134105607</v>
      </c>
      <c r="AQ256">
        <v>0.62642825541430802</v>
      </c>
      <c r="AR256">
        <v>0.63539067504570368</v>
      </c>
      <c r="AS256">
        <v>0.64377090524665403</v>
      </c>
      <c r="AT256">
        <v>0.65167177036053037</v>
      </c>
      <c r="AU256">
        <v>0.65908473550260427</v>
      </c>
      <c r="AV256">
        <v>0.66603208011543646</v>
      </c>
      <c r="AW256">
        <v>0.67254277102849569</v>
      </c>
      <c r="AX256">
        <v>0.6786502120086878</v>
      </c>
      <c r="AY256">
        <v>0.68440163860895042</v>
      </c>
      <c r="AZ256">
        <v>0.68984610856916895</v>
      </c>
      <c r="BA256">
        <v>0.69501202317355526</v>
      </c>
      <c r="BB256">
        <v>0.69991342226144315</v>
      </c>
      <c r="BD256">
        <f t="shared" si="31"/>
        <v>213.06683967936277</v>
      </c>
      <c r="BE256">
        <f t="shared" si="32"/>
        <v>247.40939444782057</v>
      </c>
      <c r="BF256">
        <f t="shared" si="33"/>
        <v>281.66238786559785</v>
      </c>
      <c r="BG256">
        <f t="shared" si="34"/>
        <v>314.75644409111067</v>
      </c>
      <c r="BH256">
        <f t="shared" si="35"/>
        <v>345.59506029269807</v>
      </c>
      <c r="BI256">
        <f t="shared" si="36"/>
        <v>374.10089693878433</v>
      </c>
      <c r="BJ256">
        <f t="shared" si="37"/>
        <v>400.3736097301059</v>
      </c>
      <c r="BK256">
        <f t="shared" si="38"/>
        <v>424.61869076901985</v>
      </c>
      <c r="BL256">
        <f t="shared" si="39"/>
        <v>446.66217303920337</v>
      </c>
      <c r="BM256">
        <f t="shared" si="40"/>
        <v>466.68462625398769</v>
      </c>
    </row>
    <row r="257" spans="1:65" x14ac:dyDescent="0.25">
      <c r="A257">
        <v>48</v>
      </c>
      <c r="B257" t="s">
        <v>353</v>
      </c>
      <c r="C257" t="s">
        <v>410</v>
      </c>
      <c r="E257" t="s">
        <v>424</v>
      </c>
      <c r="F257" t="s">
        <v>425</v>
      </c>
      <c r="G257" t="s">
        <v>484</v>
      </c>
      <c r="H257" t="s">
        <v>358</v>
      </c>
      <c r="I257" t="s">
        <v>349</v>
      </c>
      <c r="J257" t="s">
        <v>359</v>
      </c>
      <c r="K257" t="s">
        <v>360</v>
      </c>
      <c r="L257" t="s">
        <v>361</v>
      </c>
      <c r="M257" t="s">
        <v>362</v>
      </c>
      <c r="N257" t="s">
        <v>392</v>
      </c>
      <c r="O257" t="s">
        <v>363</v>
      </c>
      <c r="P257">
        <v>0</v>
      </c>
      <c r="Q257" t="s">
        <v>374</v>
      </c>
      <c r="R257">
        <v>2.3972913646973666</v>
      </c>
      <c r="S257">
        <v>2.7384872303245578</v>
      </c>
      <c r="T257">
        <v>3.1520239273695623</v>
      </c>
      <c r="U257">
        <v>3.6104832958682542</v>
      </c>
      <c r="V257">
        <v>4.1165698613200181</v>
      </c>
      <c r="W257">
        <v>4.570097049044211</v>
      </c>
      <c r="X257">
        <v>4.9342227583719307</v>
      </c>
      <c r="Y257">
        <v>5.2794811123399557</v>
      </c>
      <c r="Z257">
        <v>5.6085022164470582</v>
      </c>
      <c r="AA257">
        <v>5.9113162623023134</v>
      </c>
      <c r="AB257">
        <v>6.1916823613844638</v>
      </c>
      <c r="AC257">
        <v>6.4523256525676373</v>
      </c>
      <c r="AD257">
        <v>6.6899917365480759</v>
      </c>
      <c r="AE257">
        <v>6.9070330471443651</v>
      </c>
      <c r="AF257">
        <v>7.1103935619537406</v>
      </c>
      <c r="AG257">
        <v>7.2972314764160382</v>
      </c>
      <c r="AH257">
        <v>7.4683313345545503</v>
      </c>
      <c r="AI257">
        <v>7.6313350585482587</v>
      </c>
      <c r="AJ257">
        <v>7.7881319041049384</v>
      </c>
      <c r="AK257">
        <v>7.9381490820113632</v>
      </c>
      <c r="AL257">
        <v>8.0809016045216708</v>
      </c>
      <c r="AM257">
        <v>8.2151276270354394</v>
      </c>
      <c r="AN257">
        <v>8.3429700382903675</v>
      </c>
      <c r="AO257">
        <v>8.4646253263750815</v>
      </c>
      <c r="AP257">
        <v>8.57894763966498</v>
      </c>
      <c r="AQ257">
        <v>8.6880111869652712</v>
      </c>
      <c r="AR257">
        <v>8.7914517932968401</v>
      </c>
      <c r="AS257">
        <v>8.8886444297602889</v>
      </c>
      <c r="AT257">
        <v>8.9807208068453015</v>
      </c>
      <c r="AU257">
        <v>9.0675302406975042</v>
      </c>
      <c r="AV257">
        <v>9.1492819503695433</v>
      </c>
      <c r="AW257">
        <v>9.2262674026050462</v>
      </c>
      <c r="AX257">
        <v>9.2988355615902787</v>
      </c>
      <c r="AY257">
        <v>9.367506384027827</v>
      </c>
      <c r="AZ257">
        <v>9.4328287831999873</v>
      </c>
      <c r="BA257">
        <v>9.4951103468595761</v>
      </c>
      <c r="BB257">
        <v>9.554490136374584</v>
      </c>
      <c r="BD257">
        <f t="shared" si="31"/>
        <v>4116.5698613200184</v>
      </c>
      <c r="BE257">
        <f t="shared" si="32"/>
        <v>4570.0970490442114</v>
      </c>
      <c r="BF257">
        <f t="shared" si="33"/>
        <v>4934.2227583719305</v>
      </c>
      <c r="BG257">
        <f t="shared" si="34"/>
        <v>5279.4811123399559</v>
      </c>
      <c r="BH257">
        <f t="shared" si="35"/>
        <v>5608.5022164470583</v>
      </c>
      <c r="BI257">
        <f t="shared" si="36"/>
        <v>5911.3162623023136</v>
      </c>
      <c r="BJ257">
        <f t="shared" si="37"/>
        <v>6191.6823613844635</v>
      </c>
      <c r="BK257">
        <f t="shared" si="38"/>
        <v>6452.325652567637</v>
      </c>
      <c r="BL257">
        <f t="shared" si="39"/>
        <v>6689.991736548076</v>
      </c>
      <c r="BM257">
        <f t="shared" si="40"/>
        <v>6907.0330471443649</v>
      </c>
    </row>
    <row r="258" spans="1:65" x14ac:dyDescent="0.25">
      <c r="A258">
        <v>48</v>
      </c>
      <c r="B258" t="s">
        <v>353</v>
      </c>
      <c r="C258" t="s">
        <v>410</v>
      </c>
      <c r="E258" t="s">
        <v>426</v>
      </c>
      <c r="F258" t="s">
        <v>427</v>
      </c>
      <c r="G258" t="s">
        <v>484</v>
      </c>
      <c r="H258" t="s">
        <v>358</v>
      </c>
      <c r="I258" t="s">
        <v>349</v>
      </c>
      <c r="J258" t="s">
        <v>359</v>
      </c>
      <c r="K258" t="s">
        <v>360</v>
      </c>
      <c r="L258" t="s">
        <v>361</v>
      </c>
      <c r="M258" t="s">
        <v>362</v>
      </c>
      <c r="N258" t="s">
        <v>392</v>
      </c>
      <c r="O258" t="s">
        <v>363</v>
      </c>
      <c r="P258" t="s">
        <v>23</v>
      </c>
      <c r="Q258" t="s">
        <v>364</v>
      </c>
      <c r="R258">
        <v>0.36593896251629288</v>
      </c>
      <c r="S258">
        <v>0.43044641084979229</v>
      </c>
      <c r="T258">
        <v>0.5226204712562359</v>
      </c>
      <c r="U258">
        <v>0.6295550629185005</v>
      </c>
      <c r="V258">
        <v>0.73429416486424748</v>
      </c>
      <c r="W258">
        <v>0.82744456887907802</v>
      </c>
      <c r="X258">
        <v>0.91217479366140852</v>
      </c>
      <c r="Y258">
        <v>0.99370030943859189</v>
      </c>
      <c r="Z258">
        <v>1.0723061188528022</v>
      </c>
      <c r="AA258">
        <v>1.1458406471867761</v>
      </c>
      <c r="AB258">
        <v>1.2149564504818291</v>
      </c>
      <c r="AC258">
        <v>1.2801575249518553</v>
      </c>
      <c r="AD258">
        <v>1.3404995690766375</v>
      </c>
      <c r="AE258">
        <v>1.3964433459824006</v>
      </c>
      <c r="AF258">
        <v>1.4496483474993915</v>
      </c>
      <c r="AG258">
        <v>1.4992585438332005</v>
      </c>
      <c r="AH258">
        <v>1.5453803028155413</v>
      </c>
      <c r="AI258">
        <v>1.5899892123645594</v>
      </c>
      <c r="AJ258">
        <v>1.6335433348917023</v>
      </c>
      <c r="AK258">
        <v>1.6758446804044558</v>
      </c>
      <c r="AL258">
        <v>1.7167000492268998</v>
      </c>
      <c r="AM258">
        <v>1.7556940842366251</v>
      </c>
      <c r="AN258">
        <v>1.7933983492916341</v>
      </c>
      <c r="AO258">
        <v>1.8298161566584599</v>
      </c>
      <c r="AP258">
        <v>1.8645567859429677</v>
      </c>
      <c r="AQ258">
        <v>1.8982043450484483</v>
      </c>
      <c r="AR258">
        <v>1.9305955904369851</v>
      </c>
      <c r="AS258">
        <v>1.9614938378722402</v>
      </c>
      <c r="AT258">
        <v>1.9912082098166402</v>
      </c>
      <c r="AU258">
        <v>2.0196475838685686</v>
      </c>
      <c r="AV258">
        <v>2.0468364819469622</v>
      </c>
      <c r="AW258">
        <v>2.0728290069088229</v>
      </c>
      <c r="AX258">
        <v>2.097702554849719</v>
      </c>
      <c r="AY258">
        <v>2.1215988521525775</v>
      </c>
      <c r="AZ258">
        <v>2.1446763462351748</v>
      </c>
      <c r="BA258">
        <v>2.167014339757773</v>
      </c>
      <c r="BB258">
        <v>2.1886357785852839</v>
      </c>
      <c r="BD258">
        <f t="shared" si="31"/>
        <v>734.29416486424748</v>
      </c>
      <c r="BE258">
        <f t="shared" si="32"/>
        <v>827.44456887907802</v>
      </c>
      <c r="BF258">
        <f t="shared" si="33"/>
        <v>912.17479366140856</v>
      </c>
      <c r="BG258">
        <f t="shared" si="34"/>
        <v>993.70030943859194</v>
      </c>
      <c r="BH258">
        <f t="shared" si="35"/>
        <v>1072.3061188528022</v>
      </c>
      <c r="BI258">
        <f t="shared" si="36"/>
        <v>1145.8406471867761</v>
      </c>
      <c r="BJ258">
        <f t="shared" si="37"/>
        <v>1214.9564504818291</v>
      </c>
      <c r="BK258">
        <f t="shared" si="38"/>
        <v>1280.1575249518553</v>
      </c>
      <c r="BL258">
        <f t="shared" si="39"/>
        <v>1340.4995690766375</v>
      </c>
      <c r="BM258">
        <f t="shared" si="40"/>
        <v>1396.4433459824006</v>
      </c>
    </row>
    <row r="259" spans="1:65" x14ac:dyDescent="0.25">
      <c r="A259">
        <v>48</v>
      </c>
      <c r="B259" t="s">
        <v>353</v>
      </c>
      <c r="C259" t="s">
        <v>368</v>
      </c>
      <c r="E259" t="s">
        <v>428</v>
      </c>
      <c r="F259" t="s">
        <v>429</v>
      </c>
      <c r="G259" t="s">
        <v>484</v>
      </c>
      <c r="H259" t="s">
        <v>358</v>
      </c>
      <c r="I259" t="s">
        <v>349</v>
      </c>
      <c r="J259" t="s">
        <v>359</v>
      </c>
      <c r="K259" t="s">
        <v>360</v>
      </c>
      <c r="L259" t="s">
        <v>361</v>
      </c>
      <c r="M259" t="s">
        <v>362</v>
      </c>
      <c r="N259" t="s">
        <v>392</v>
      </c>
      <c r="O259" t="s">
        <v>363</v>
      </c>
      <c r="P259">
        <v>0</v>
      </c>
      <c r="Q259" t="s">
        <v>374</v>
      </c>
      <c r="R259">
        <v>1.6264039603699363</v>
      </c>
      <c r="S259">
        <v>1.8376153503390318</v>
      </c>
      <c r="T259">
        <v>2.1832080632902238</v>
      </c>
      <c r="U259">
        <v>2.5897301262472556</v>
      </c>
      <c r="V259">
        <v>2.9724662859590145</v>
      </c>
      <c r="W259">
        <v>3.2895634709412378</v>
      </c>
      <c r="X259">
        <v>3.5297435566128681</v>
      </c>
      <c r="Y259">
        <v>3.76114380956618</v>
      </c>
      <c r="Z259">
        <v>3.9853752510325253</v>
      </c>
      <c r="AA259">
        <v>4.1950463723226559</v>
      </c>
      <c r="AB259">
        <v>4.3925389819558083</v>
      </c>
      <c r="AC259">
        <v>4.5792238690184091</v>
      </c>
      <c r="AD259">
        <v>4.7522983949547912</v>
      </c>
      <c r="AE259">
        <v>4.913096675825372</v>
      </c>
      <c r="AF259">
        <v>5.0663350972706755</v>
      </c>
      <c r="AG259">
        <v>5.2095202754079466</v>
      </c>
      <c r="AH259">
        <v>5.3429314954777398</v>
      </c>
      <c r="AI259">
        <v>5.4722578221314873</v>
      </c>
      <c r="AJ259">
        <v>5.5988148247534921</v>
      </c>
      <c r="AK259">
        <v>5.7220215833618049</v>
      </c>
      <c r="AL259">
        <v>5.8413014676249313</v>
      </c>
      <c r="AM259">
        <v>5.9554274190855789</v>
      </c>
      <c r="AN259">
        <v>6.0660577895613788</v>
      </c>
      <c r="AO259">
        <v>6.1731859280223453</v>
      </c>
      <c r="AP259">
        <v>6.2756484464606652</v>
      </c>
      <c r="AQ259">
        <v>6.3751540260647364</v>
      </c>
      <c r="AR259">
        <v>6.4712025493752092</v>
      </c>
      <c r="AS259">
        <v>6.5630794809672732</v>
      </c>
      <c r="AT259">
        <v>6.6516850967425336</v>
      </c>
      <c r="AU259">
        <v>6.7367322231059115</v>
      </c>
      <c r="AV259">
        <v>6.8182773090844018</v>
      </c>
      <c r="AW259">
        <v>6.8964656453759137</v>
      </c>
      <c r="AX259">
        <v>6.9715137466354316</v>
      </c>
      <c r="AY259">
        <v>7.0438344481834632</v>
      </c>
      <c r="AZ259">
        <v>7.1138944689427968</v>
      </c>
      <c r="BA259">
        <v>7.1819233591620257</v>
      </c>
      <c r="BB259">
        <v>7.2479806571151917</v>
      </c>
      <c r="BD259">
        <f t="shared" si="31"/>
        <v>2972.4662859590144</v>
      </c>
      <c r="BE259">
        <f t="shared" si="32"/>
        <v>3289.5634709412379</v>
      </c>
      <c r="BF259">
        <f t="shared" si="33"/>
        <v>3529.7435566128679</v>
      </c>
      <c r="BG259">
        <f t="shared" si="34"/>
        <v>3761.1438095661802</v>
      </c>
      <c r="BH259">
        <f t="shared" si="35"/>
        <v>3985.3752510325253</v>
      </c>
      <c r="BI259">
        <f t="shared" si="36"/>
        <v>4195.0463723226558</v>
      </c>
      <c r="BJ259">
        <f t="shared" si="37"/>
        <v>4392.5389819558086</v>
      </c>
      <c r="BK259">
        <f t="shared" si="38"/>
        <v>4579.2238690184095</v>
      </c>
      <c r="BL259">
        <f t="shared" si="39"/>
        <v>4752.2983949547915</v>
      </c>
      <c r="BM259">
        <f t="shared" si="40"/>
        <v>4913.0966758253717</v>
      </c>
    </row>
    <row r="260" spans="1:65" x14ac:dyDescent="0.25">
      <c r="A260">
        <v>48</v>
      </c>
      <c r="B260" t="s">
        <v>353</v>
      </c>
      <c r="C260" t="s">
        <v>368</v>
      </c>
      <c r="E260" t="s">
        <v>430</v>
      </c>
      <c r="F260" t="s">
        <v>431</v>
      </c>
      <c r="G260" t="s">
        <v>484</v>
      </c>
      <c r="H260" t="s">
        <v>358</v>
      </c>
      <c r="I260" t="s">
        <v>349</v>
      </c>
      <c r="J260" t="s">
        <v>359</v>
      </c>
      <c r="K260" t="s">
        <v>360</v>
      </c>
      <c r="L260" t="s">
        <v>361</v>
      </c>
      <c r="M260" t="s">
        <v>362</v>
      </c>
      <c r="N260" t="s">
        <v>362</v>
      </c>
      <c r="O260" t="s">
        <v>363</v>
      </c>
      <c r="P260" t="s">
        <v>432</v>
      </c>
      <c r="Q260" t="s">
        <v>364</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D260">
        <f t="shared" ref="BD260:BD323" si="41">V260*1000</f>
        <v>0</v>
      </c>
      <c r="BE260">
        <f t="shared" ref="BE260:BE323" si="42">W260*1000</f>
        <v>0</v>
      </c>
      <c r="BF260">
        <f t="shared" ref="BF260:BF323" si="43">X260*1000</f>
        <v>0</v>
      </c>
      <c r="BG260">
        <f t="shared" ref="BG260:BG323" si="44">Y260*1000</f>
        <v>0</v>
      </c>
      <c r="BH260">
        <f t="shared" ref="BH260:BH323" si="45">Z260*1000</f>
        <v>0</v>
      </c>
      <c r="BI260">
        <f t="shared" ref="BI260:BI323" si="46">AA260*1000</f>
        <v>0</v>
      </c>
      <c r="BJ260">
        <f t="shared" ref="BJ260:BJ323" si="47">AB260*1000</f>
        <v>0</v>
      </c>
      <c r="BK260">
        <f t="shared" ref="BK260:BK323" si="48">AC260*1000</f>
        <v>0</v>
      </c>
      <c r="BL260">
        <f t="shared" ref="BL260:BL323" si="49">AD260*1000</f>
        <v>0</v>
      </c>
      <c r="BM260">
        <f t="shared" ref="BM260:BM323" si="50">AE260*1000</f>
        <v>0</v>
      </c>
    </row>
    <row r="261" spans="1:65" x14ac:dyDescent="0.25">
      <c r="A261">
        <v>48</v>
      </c>
      <c r="B261" t="s">
        <v>353</v>
      </c>
      <c r="C261" t="s">
        <v>368</v>
      </c>
      <c r="E261" t="s">
        <v>433</v>
      </c>
      <c r="F261" t="s">
        <v>434</v>
      </c>
      <c r="G261" t="s">
        <v>484</v>
      </c>
      <c r="H261" t="s">
        <v>358</v>
      </c>
      <c r="I261" t="s">
        <v>349</v>
      </c>
      <c r="J261" t="s">
        <v>359</v>
      </c>
      <c r="K261" t="s">
        <v>360</v>
      </c>
      <c r="L261" t="s">
        <v>361</v>
      </c>
      <c r="M261" t="s">
        <v>362</v>
      </c>
      <c r="N261" t="s">
        <v>362</v>
      </c>
      <c r="O261" t="s">
        <v>363</v>
      </c>
      <c r="P261" t="s">
        <v>432</v>
      </c>
      <c r="Q261" t="s">
        <v>364</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D261">
        <f t="shared" si="41"/>
        <v>0</v>
      </c>
      <c r="BE261">
        <f t="shared" si="42"/>
        <v>0</v>
      </c>
      <c r="BF261">
        <f t="shared" si="43"/>
        <v>0</v>
      </c>
      <c r="BG261">
        <f t="shared" si="44"/>
        <v>0</v>
      </c>
      <c r="BH261">
        <f t="shared" si="45"/>
        <v>0</v>
      </c>
      <c r="BI261">
        <f t="shared" si="46"/>
        <v>0</v>
      </c>
      <c r="BJ261">
        <f t="shared" si="47"/>
        <v>0</v>
      </c>
      <c r="BK261">
        <f t="shared" si="48"/>
        <v>0</v>
      </c>
      <c r="BL261">
        <f t="shared" si="49"/>
        <v>0</v>
      </c>
      <c r="BM261">
        <f t="shared" si="50"/>
        <v>0</v>
      </c>
    </row>
    <row r="262" spans="1:65" x14ac:dyDescent="0.25">
      <c r="A262">
        <v>48</v>
      </c>
      <c r="B262" t="s">
        <v>353</v>
      </c>
      <c r="C262" t="s">
        <v>368</v>
      </c>
      <c r="E262" t="s">
        <v>435</v>
      </c>
      <c r="F262" t="s">
        <v>436</v>
      </c>
      <c r="G262" t="s">
        <v>484</v>
      </c>
      <c r="H262" t="s">
        <v>358</v>
      </c>
      <c r="I262" t="s">
        <v>349</v>
      </c>
      <c r="J262" t="s">
        <v>359</v>
      </c>
      <c r="K262" t="s">
        <v>360</v>
      </c>
      <c r="L262" t="s">
        <v>361</v>
      </c>
      <c r="M262" t="s">
        <v>362</v>
      </c>
      <c r="N262" t="s">
        <v>362</v>
      </c>
      <c r="O262" t="s">
        <v>363</v>
      </c>
      <c r="P262">
        <v>0</v>
      </c>
      <c r="Q262" t="s">
        <v>374</v>
      </c>
      <c r="R262">
        <v>2.5047113256641111</v>
      </c>
      <c r="S262">
        <v>2.8774548412103016</v>
      </c>
      <c r="T262">
        <v>3.3595484035939136</v>
      </c>
      <c r="U262">
        <v>3.9286578097056113</v>
      </c>
      <c r="V262">
        <v>4.5636298740281829</v>
      </c>
      <c r="W262">
        <v>5.1389329629212677</v>
      </c>
      <c r="X262">
        <v>5.5826730038600907</v>
      </c>
      <c r="Y262">
        <v>6.0034018893398571</v>
      </c>
      <c r="Z262">
        <v>6.4063185953893731</v>
      </c>
      <c r="AA262">
        <v>6.7784881417479053</v>
      </c>
      <c r="AB262">
        <v>7.1246307868447669</v>
      </c>
      <c r="AC262">
        <v>7.4479318418249534</v>
      </c>
      <c r="AD262">
        <v>7.7439852422666622</v>
      </c>
      <c r="AE262">
        <v>8.0156085013669323</v>
      </c>
      <c r="AF262">
        <v>8.2712689042257583</v>
      </c>
      <c r="AG262">
        <v>8.5072119843338019</v>
      </c>
      <c r="AH262">
        <v>8.7242807961999151</v>
      </c>
      <c r="AI262">
        <v>8.9320361147074028</v>
      </c>
      <c r="AJ262">
        <v>9.1327946770758182</v>
      </c>
      <c r="AK262">
        <v>9.325760658217412</v>
      </c>
      <c r="AL262">
        <v>9.5102234073943812</v>
      </c>
      <c r="AM262">
        <v>9.6844702364042874</v>
      </c>
      <c r="AN262">
        <v>9.8512057776036084</v>
      </c>
      <c r="AO262">
        <v>10.010605201084696</v>
      </c>
      <c r="AP262">
        <v>10.161096429586285</v>
      </c>
      <c r="AQ262">
        <v>10.305341866802429</v>
      </c>
      <c r="AR262">
        <v>10.442786478768141</v>
      </c>
      <c r="AS262">
        <v>10.572540372140329</v>
      </c>
      <c r="AT262">
        <v>10.696042903070545</v>
      </c>
      <c r="AU262">
        <v>10.813031923520414</v>
      </c>
      <c r="AV262">
        <v>10.923728068689456</v>
      </c>
      <c r="AW262">
        <v>11.028466894845206</v>
      </c>
      <c r="AX262">
        <v>11.127667789049816</v>
      </c>
      <c r="AY262">
        <v>11.221991706126804</v>
      </c>
      <c r="AZ262">
        <v>11.312148270356417</v>
      </c>
      <c r="BA262">
        <v>11.398522144213532</v>
      </c>
      <c r="BB262">
        <v>11.481269748443484</v>
      </c>
      <c r="BD262">
        <f t="shared" si="41"/>
        <v>4563.6298740281827</v>
      </c>
      <c r="BE262">
        <f t="shared" si="42"/>
        <v>5138.932962921268</v>
      </c>
      <c r="BF262">
        <f t="shared" si="43"/>
        <v>5582.6730038600908</v>
      </c>
      <c r="BG262">
        <f t="shared" si="44"/>
        <v>6003.401889339857</v>
      </c>
      <c r="BH262">
        <f t="shared" si="45"/>
        <v>6406.3185953893735</v>
      </c>
      <c r="BI262">
        <f t="shared" si="46"/>
        <v>6778.4881417479055</v>
      </c>
      <c r="BJ262">
        <f t="shared" si="47"/>
        <v>7124.6307868447666</v>
      </c>
      <c r="BK262">
        <f t="shared" si="48"/>
        <v>7447.9318418249532</v>
      </c>
      <c r="BL262">
        <f t="shared" si="49"/>
        <v>7743.9852422666618</v>
      </c>
      <c r="BM262">
        <f t="shared" si="50"/>
        <v>8015.6085013669326</v>
      </c>
    </row>
    <row r="263" spans="1:65" x14ac:dyDescent="0.25">
      <c r="A263">
        <v>48</v>
      </c>
      <c r="B263" t="s">
        <v>353</v>
      </c>
      <c r="C263" t="s">
        <v>368</v>
      </c>
      <c r="E263" t="s">
        <v>437</v>
      </c>
      <c r="F263" t="s">
        <v>438</v>
      </c>
      <c r="G263" t="s">
        <v>484</v>
      </c>
      <c r="H263" t="s">
        <v>358</v>
      </c>
      <c r="I263" t="s">
        <v>349</v>
      </c>
      <c r="J263" t="s">
        <v>359</v>
      </c>
      <c r="K263" t="s">
        <v>360</v>
      </c>
      <c r="L263" t="s">
        <v>361</v>
      </c>
      <c r="M263" t="s">
        <v>362</v>
      </c>
      <c r="N263" t="s">
        <v>392</v>
      </c>
      <c r="O263" t="s">
        <v>363</v>
      </c>
      <c r="P263">
        <v>0</v>
      </c>
      <c r="Q263" t="s">
        <v>374</v>
      </c>
      <c r="R263">
        <v>1.0991373712029036</v>
      </c>
      <c r="S263">
        <v>1.2489871022791434</v>
      </c>
      <c r="T263">
        <v>1.4605164451783013</v>
      </c>
      <c r="U263">
        <v>1.7132961591640008</v>
      </c>
      <c r="V263">
        <v>1.9892594505296846</v>
      </c>
      <c r="W263">
        <v>2.2591565117885786</v>
      </c>
      <c r="X263">
        <v>2.4809457027493966</v>
      </c>
      <c r="Y263">
        <v>2.690319988410439</v>
      </c>
      <c r="Z263">
        <v>2.8906985208668701</v>
      </c>
      <c r="AA263">
        <v>3.0756963619001239</v>
      </c>
      <c r="AB263">
        <v>3.2476354458388759</v>
      </c>
      <c r="AC263">
        <v>3.4081374124598409</v>
      </c>
      <c r="AD263">
        <v>3.5549975392132582</v>
      </c>
      <c r="AE263">
        <v>3.6896522746078708</v>
      </c>
      <c r="AF263">
        <v>3.8163071472873074</v>
      </c>
      <c r="AG263">
        <v>3.9331111693494702</v>
      </c>
      <c r="AH263">
        <v>4.0404955173962502</v>
      </c>
      <c r="AI263">
        <v>4.1431975725651906</v>
      </c>
      <c r="AJ263">
        <v>4.2423686774669376</v>
      </c>
      <c r="AK263">
        <v>4.3376195142402896</v>
      </c>
      <c r="AL263">
        <v>4.4286047659881476</v>
      </c>
      <c r="AM263">
        <v>4.5144853158476179</v>
      </c>
      <c r="AN263">
        <v>4.5965996416157431</v>
      </c>
      <c r="AO263">
        <v>4.6750396866028403</v>
      </c>
      <c r="AP263">
        <v>4.7490368150853</v>
      </c>
      <c r="AQ263">
        <v>4.819905006231032</v>
      </c>
      <c r="AR263">
        <v>4.8873769757540604</v>
      </c>
      <c r="AS263">
        <v>4.9510201244530716</v>
      </c>
      <c r="AT263">
        <v>5.011545888670331</v>
      </c>
      <c r="AU263">
        <v>5.0688303843900613</v>
      </c>
      <c r="AV263">
        <v>5.1229863887374076</v>
      </c>
      <c r="AW263">
        <v>5.1741826991600766</v>
      </c>
      <c r="AX263">
        <v>5.2226286924040428</v>
      </c>
      <c r="AY263">
        <v>5.2686511421964513</v>
      </c>
      <c r="AZ263">
        <v>5.3125997974218775</v>
      </c>
      <c r="BA263">
        <v>5.3546652844065754</v>
      </c>
      <c r="BB263">
        <v>5.394926673161212</v>
      </c>
      <c r="BD263">
        <f t="shared" si="41"/>
        <v>1989.2594505296845</v>
      </c>
      <c r="BE263">
        <f t="shared" si="42"/>
        <v>2259.1565117885784</v>
      </c>
      <c r="BF263">
        <f t="shared" si="43"/>
        <v>2480.9457027493968</v>
      </c>
      <c r="BG263">
        <f t="shared" si="44"/>
        <v>2690.3199884104388</v>
      </c>
      <c r="BH263">
        <f t="shared" si="45"/>
        <v>2890.6985208668702</v>
      </c>
      <c r="BI263">
        <f t="shared" si="46"/>
        <v>3075.696361900124</v>
      </c>
      <c r="BJ263">
        <f t="shared" si="47"/>
        <v>3247.635445838876</v>
      </c>
      <c r="BK263">
        <f t="shared" si="48"/>
        <v>3408.137412459841</v>
      </c>
      <c r="BL263">
        <f t="shared" si="49"/>
        <v>3554.9975392132583</v>
      </c>
      <c r="BM263">
        <f t="shared" si="50"/>
        <v>3689.6522746078708</v>
      </c>
    </row>
    <row r="264" spans="1:65" x14ac:dyDescent="0.25">
      <c r="A264">
        <v>48</v>
      </c>
      <c r="B264" t="s">
        <v>353</v>
      </c>
      <c r="C264" t="s">
        <v>368</v>
      </c>
      <c r="E264" t="s">
        <v>439</v>
      </c>
      <c r="F264" t="s">
        <v>440</v>
      </c>
      <c r="G264" t="s">
        <v>484</v>
      </c>
      <c r="H264" t="s">
        <v>358</v>
      </c>
      <c r="I264" t="s">
        <v>349</v>
      </c>
      <c r="J264" t="s">
        <v>359</v>
      </c>
      <c r="K264" t="s">
        <v>360</v>
      </c>
      <c r="L264" t="s">
        <v>361</v>
      </c>
      <c r="M264" t="s">
        <v>362</v>
      </c>
      <c r="N264" t="s">
        <v>362</v>
      </c>
      <c r="O264" t="s">
        <v>363</v>
      </c>
      <c r="P264">
        <v>0</v>
      </c>
      <c r="Q264" t="s">
        <v>374</v>
      </c>
      <c r="R264">
        <v>5.8532376220592755E-3</v>
      </c>
      <c r="S264">
        <v>6.661106088076847E-3</v>
      </c>
      <c r="T264">
        <v>7.6296410194346366E-3</v>
      </c>
      <c r="U264">
        <v>8.7711705296894711E-3</v>
      </c>
      <c r="V264">
        <v>1.0036912884874632E-2</v>
      </c>
      <c r="W264">
        <v>1.118742707847642E-2</v>
      </c>
      <c r="X264">
        <v>1.2055056768282656E-2</v>
      </c>
      <c r="Y264">
        <v>1.2881141976277957E-2</v>
      </c>
      <c r="Z264">
        <v>1.367310981036712E-2</v>
      </c>
      <c r="AA264">
        <v>1.4407292664866496E-2</v>
      </c>
      <c r="AB264">
        <v>1.5091495313232435E-2</v>
      </c>
      <c r="AC264">
        <v>1.5732069860478873E-2</v>
      </c>
      <c r="AD264">
        <v>1.6320130130006456E-2</v>
      </c>
      <c r="AE264">
        <v>1.686092725611819E-2</v>
      </c>
      <c r="AF264">
        <v>1.7371179946385214E-2</v>
      </c>
      <c r="AG264">
        <v>1.7843201499525757E-2</v>
      </c>
      <c r="AH264">
        <v>1.8278515220568125E-2</v>
      </c>
      <c r="AI264">
        <v>1.8696168574146736E-2</v>
      </c>
      <c r="AJ264">
        <v>1.9100723446234102E-2</v>
      </c>
      <c r="AK264">
        <v>1.9490515391923431E-2</v>
      </c>
      <c r="AL264">
        <v>1.986402146567412E-2</v>
      </c>
      <c r="AM264">
        <v>2.0217690778443629E-2</v>
      </c>
      <c r="AN264">
        <v>2.0556936467677436E-2</v>
      </c>
      <c r="AO264">
        <v>2.0882032940309488E-2</v>
      </c>
      <c r="AP264">
        <v>2.1189702855642409E-2</v>
      </c>
      <c r="AQ264">
        <v>2.1485321137542573E-2</v>
      </c>
      <c r="AR264">
        <v>2.176767603760706E-2</v>
      </c>
      <c r="AS264">
        <v>2.2034879655521648E-2</v>
      </c>
      <c r="AT264">
        <v>2.2289823526121917E-2</v>
      </c>
      <c r="AU264">
        <v>2.2531906039099048E-2</v>
      </c>
      <c r="AV264">
        <v>2.2761521629367277E-2</v>
      </c>
      <c r="AW264">
        <v>2.2979306414438964E-2</v>
      </c>
      <c r="AX264">
        <v>2.3186076315884541E-2</v>
      </c>
      <c r="AY264">
        <v>2.3383158766684741E-2</v>
      </c>
      <c r="AZ264">
        <v>2.3571991796361328E-2</v>
      </c>
      <c r="BA264">
        <v>2.3753340919050448E-2</v>
      </c>
      <c r="BB264">
        <v>2.392749806220169E-2</v>
      </c>
      <c r="BD264">
        <f t="shared" si="41"/>
        <v>10.036912884874631</v>
      </c>
      <c r="BE264">
        <f t="shared" si="42"/>
        <v>11.18742707847642</v>
      </c>
      <c r="BF264">
        <f t="shared" si="43"/>
        <v>12.055056768282656</v>
      </c>
      <c r="BG264">
        <f t="shared" si="44"/>
        <v>12.881141976277956</v>
      </c>
      <c r="BH264">
        <f t="shared" si="45"/>
        <v>13.673109810367119</v>
      </c>
      <c r="BI264">
        <f t="shared" si="46"/>
        <v>14.407292664866496</v>
      </c>
      <c r="BJ264">
        <f t="shared" si="47"/>
        <v>15.091495313232434</v>
      </c>
      <c r="BK264">
        <f t="shared" si="48"/>
        <v>15.732069860478873</v>
      </c>
      <c r="BL264">
        <f t="shared" si="49"/>
        <v>16.320130130006454</v>
      </c>
      <c r="BM264">
        <f t="shared" si="50"/>
        <v>16.860927256118192</v>
      </c>
    </row>
    <row r="265" spans="1:65" x14ac:dyDescent="0.25">
      <c r="A265">
        <v>48</v>
      </c>
      <c r="B265" t="s">
        <v>353</v>
      </c>
      <c r="C265" t="s">
        <v>368</v>
      </c>
      <c r="E265" t="s">
        <v>441</v>
      </c>
      <c r="F265" t="s">
        <v>442</v>
      </c>
      <c r="G265" t="s">
        <v>484</v>
      </c>
      <c r="H265" t="s">
        <v>358</v>
      </c>
      <c r="I265" t="s">
        <v>349</v>
      </c>
      <c r="J265" t="s">
        <v>359</v>
      </c>
      <c r="K265" t="s">
        <v>360</v>
      </c>
      <c r="L265" t="s">
        <v>361</v>
      </c>
      <c r="M265" t="s">
        <v>362</v>
      </c>
      <c r="N265" t="s">
        <v>392</v>
      </c>
      <c r="O265" t="s">
        <v>363</v>
      </c>
      <c r="P265">
        <v>0</v>
      </c>
      <c r="Q265" t="s">
        <v>374</v>
      </c>
      <c r="R265">
        <v>0.27973658325426148</v>
      </c>
      <c r="S265">
        <v>0.31639498188018123</v>
      </c>
      <c r="T265">
        <v>0.36260383789364414</v>
      </c>
      <c r="U265">
        <v>0.41423509086039756</v>
      </c>
      <c r="V265">
        <v>0.46803644128000466</v>
      </c>
      <c r="W265">
        <v>0.521046954948168</v>
      </c>
      <c r="X265">
        <v>0.56432362527534397</v>
      </c>
      <c r="Y265">
        <v>0.60567527335205384</v>
      </c>
      <c r="Z265">
        <v>0.64542087653867752</v>
      </c>
      <c r="AA265">
        <v>0.68238703624935015</v>
      </c>
      <c r="AB265">
        <v>0.7169718533943249</v>
      </c>
      <c r="AC265">
        <v>0.74946302915568808</v>
      </c>
      <c r="AD265">
        <v>0.77939291665639632</v>
      </c>
      <c r="AE265">
        <v>0.80701666191619514</v>
      </c>
      <c r="AF265">
        <v>0.83317112755497647</v>
      </c>
      <c r="AG265">
        <v>0.85744950995015545</v>
      </c>
      <c r="AH265">
        <v>0.87991852838984319</v>
      </c>
      <c r="AI265">
        <v>0.90155150178020727</v>
      </c>
      <c r="AJ265">
        <v>0.92257806137319864</v>
      </c>
      <c r="AK265">
        <v>0.94290725624151717</v>
      </c>
      <c r="AL265">
        <v>0.96245336741294207</v>
      </c>
      <c r="AM265">
        <v>0.98102454335776934</v>
      </c>
      <c r="AN265">
        <v>0.9988993524433083</v>
      </c>
      <c r="AO265">
        <v>1.0160862956217982</v>
      </c>
      <c r="AP265">
        <v>1.0324069332490458</v>
      </c>
      <c r="AQ265">
        <v>1.0481414033124674</v>
      </c>
      <c r="AR265">
        <v>1.0632197988344976</v>
      </c>
      <c r="AS265">
        <v>1.0775369776159063</v>
      </c>
      <c r="AT265">
        <v>1.0912425852495102</v>
      </c>
      <c r="AU265">
        <v>1.1042998625281495</v>
      </c>
      <c r="AV265">
        <v>1.1167255662463915</v>
      </c>
      <c r="AW265">
        <v>1.1285497641911248</v>
      </c>
      <c r="AX265">
        <v>1.1398126796451846</v>
      </c>
      <c r="AY265">
        <v>1.1505829591620016</v>
      </c>
      <c r="AZ265">
        <v>1.160935954813942</v>
      </c>
      <c r="BA265">
        <v>1.1709107502823433</v>
      </c>
      <c r="BB265">
        <v>1.1805207673442175</v>
      </c>
      <c r="BD265">
        <f t="shared" si="41"/>
        <v>468.03644128000468</v>
      </c>
      <c r="BE265">
        <f t="shared" si="42"/>
        <v>521.04695494816804</v>
      </c>
      <c r="BF265">
        <f t="shared" si="43"/>
        <v>564.32362527534394</v>
      </c>
      <c r="BG265">
        <f t="shared" si="44"/>
        <v>605.67527335205386</v>
      </c>
      <c r="BH265">
        <f t="shared" si="45"/>
        <v>645.42087653867748</v>
      </c>
      <c r="BI265">
        <f t="shared" si="46"/>
        <v>682.3870362493501</v>
      </c>
      <c r="BJ265">
        <f t="shared" si="47"/>
        <v>716.97185339432485</v>
      </c>
      <c r="BK265">
        <f t="shared" si="48"/>
        <v>749.4630291556881</v>
      </c>
      <c r="BL265">
        <f t="shared" si="49"/>
        <v>779.39291665639632</v>
      </c>
      <c r="BM265">
        <f t="shared" si="50"/>
        <v>807.01666191619518</v>
      </c>
    </row>
    <row r="266" spans="1:65" x14ac:dyDescent="0.25">
      <c r="A266">
        <v>48</v>
      </c>
      <c r="B266" t="s">
        <v>353</v>
      </c>
      <c r="C266" t="s">
        <v>368</v>
      </c>
      <c r="E266" t="s">
        <v>443</v>
      </c>
      <c r="F266" t="s">
        <v>199</v>
      </c>
      <c r="G266" t="s">
        <v>484</v>
      </c>
      <c r="H266" t="s">
        <v>358</v>
      </c>
      <c r="I266" t="s">
        <v>349</v>
      </c>
      <c r="J266" t="s">
        <v>359</v>
      </c>
      <c r="K266" t="s">
        <v>360</v>
      </c>
      <c r="L266" t="s">
        <v>361</v>
      </c>
      <c r="M266" t="s">
        <v>362</v>
      </c>
      <c r="N266" t="s">
        <v>362</v>
      </c>
      <c r="O266" t="s">
        <v>363</v>
      </c>
      <c r="P266" t="s">
        <v>199</v>
      </c>
      <c r="Q266" t="s">
        <v>364</v>
      </c>
      <c r="R266">
        <v>7.7138756577293935E-4</v>
      </c>
      <c r="S266">
        <v>8.9743197090572395E-4</v>
      </c>
      <c r="T266">
        <v>1.0512021160086074E-3</v>
      </c>
      <c r="U266">
        <v>1.2211517610276486E-3</v>
      </c>
      <c r="V266">
        <v>1.4069502388768711E-3</v>
      </c>
      <c r="W266">
        <v>1.5801396432546394E-3</v>
      </c>
      <c r="X266">
        <v>1.7183340997602855E-3</v>
      </c>
      <c r="Y266">
        <v>1.8511960806726268E-3</v>
      </c>
      <c r="Z266">
        <v>1.9796618334951485E-3</v>
      </c>
      <c r="AA266">
        <v>2.0995161448394703E-3</v>
      </c>
      <c r="AB266">
        <v>2.2121454188680392E-3</v>
      </c>
      <c r="AC266">
        <v>2.3183107020418119E-3</v>
      </c>
      <c r="AD266">
        <v>2.416480408738935E-3</v>
      </c>
      <c r="AE266">
        <v>2.5074314425264249E-3</v>
      </c>
      <c r="AF266">
        <v>2.5938564709983075E-3</v>
      </c>
      <c r="AG266">
        <v>2.6743792574187766E-3</v>
      </c>
      <c r="AH266">
        <v>2.7491787623421097E-3</v>
      </c>
      <c r="AI266">
        <v>2.8214638504434337E-3</v>
      </c>
      <c r="AJ266">
        <v>2.8919813733525842E-3</v>
      </c>
      <c r="AK266">
        <v>2.96041246079182E-3</v>
      </c>
      <c r="AL266">
        <v>3.0264484087359159E-3</v>
      </c>
      <c r="AM266">
        <v>3.0894215445120576E-3</v>
      </c>
      <c r="AN266">
        <v>3.1502582514482372E-3</v>
      </c>
      <c r="AO266">
        <v>3.2089677736548586E-3</v>
      </c>
      <c r="AP266">
        <v>3.2649235357050817E-3</v>
      </c>
      <c r="AQ266">
        <v>3.3190695720255702E-3</v>
      </c>
      <c r="AR266">
        <v>3.3711469826335832E-3</v>
      </c>
      <c r="AS266">
        <v>3.4207781510654078E-3</v>
      </c>
      <c r="AT266">
        <v>3.4684635436953402E-3</v>
      </c>
      <c r="AU266">
        <v>3.5140601330050426E-3</v>
      </c>
      <c r="AV266">
        <v>3.5576106722985949E-3</v>
      </c>
      <c r="AW266">
        <v>3.5992052155925458E-3</v>
      </c>
      <c r="AX266">
        <v>3.6389708365167652E-3</v>
      </c>
      <c r="AY266">
        <v>3.6771369905484763E-3</v>
      </c>
      <c r="AZ266">
        <v>3.713959280663683E-3</v>
      </c>
      <c r="BA266">
        <v>3.7495665071091188E-3</v>
      </c>
      <c r="BB266">
        <v>3.7839972987141492E-3</v>
      </c>
      <c r="BD266">
        <f t="shared" si="41"/>
        <v>1.4069502388768711</v>
      </c>
      <c r="BE266">
        <f t="shared" si="42"/>
        <v>1.5801396432546393</v>
      </c>
      <c r="BF266">
        <f t="shared" si="43"/>
        <v>1.7183340997602854</v>
      </c>
      <c r="BG266">
        <f t="shared" si="44"/>
        <v>1.8511960806726269</v>
      </c>
      <c r="BH266">
        <f t="shared" si="45"/>
        <v>1.9796618334951486</v>
      </c>
      <c r="BI266">
        <f t="shared" si="46"/>
        <v>2.0995161448394701</v>
      </c>
      <c r="BJ266">
        <f t="shared" si="47"/>
        <v>2.2121454188680394</v>
      </c>
      <c r="BK266">
        <f t="shared" si="48"/>
        <v>2.3183107020418121</v>
      </c>
      <c r="BL266">
        <f t="shared" si="49"/>
        <v>2.4164804087389351</v>
      </c>
      <c r="BM266">
        <f t="shared" si="50"/>
        <v>2.5074314425264248</v>
      </c>
    </row>
    <row r="267" spans="1:65" x14ac:dyDescent="0.25">
      <c r="A267">
        <v>48</v>
      </c>
      <c r="B267" t="s">
        <v>353</v>
      </c>
      <c r="C267" t="s">
        <v>368</v>
      </c>
      <c r="E267" t="s">
        <v>444</v>
      </c>
      <c r="F267" t="s">
        <v>445</v>
      </c>
      <c r="G267" t="s">
        <v>484</v>
      </c>
      <c r="H267" t="s">
        <v>358</v>
      </c>
      <c r="I267" t="s">
        <v>349</v>
      </c>
      <c r="J267" t="s">
        <v>359</v>
      </c>
      <c r="K267" t="s">
        <v>360</v>
      </c>
      <c r="L267" t="s">
        <v>361</v>
      </c>
      <c r="M267" t="s">
        <v>362</v>
      </c>
      <c r="N267" t="s">
        <v>362</v>
      </c>
      <c r="O267" t="s">
        <v>363</v>
      </c>
      <c r="P267">
        <v>0</v>
      </c>
      <c r="Q267" t="s">
        <v>374</v>
      </c>
      <c r="R267">
        <v>1.7335603059518987</v>
      </c>
      <c r="S267">
        <v>1.9837008935449523</v>
      </c>
      <c r="T267">
        <v>2.3405625666506182</v>
      </c>
      <c r="U267">
        <v>2.7539126756577743</v>
      </c>
      <c r="V267">
        <v>3.192219004688857</v>
      </c>
      <c r="W267">
        <v>3.584622991521099</v>
      </c>
      <c r="X267">
        <v>3.9058353884744834</v>
      </c>
      <c r="Y267">
        <v>4.2127778144473291</v>
      </c>
      <c r="Z267">
        <v>4.5077940592728272</v>
      </c>
      <c r="AA267">
        <v>4.7822149491198704</v>
      </c>
      <c r="AB267">
        <v>5.0389766304411614</v>
      </c>
      <c r="AC267">
        <v>5.2802171227802628</v>
      </c>
      <c r="AD267">
        <v>5.5024589736279568</v>
      </c>
      <c r="AE267">
        <v>5.7075938997267972</v>
      </c>
      <c r="AF267">
        <v>5.9018344184237161</v>
      </c>
      <c r="AG267">
        <v>6.0821562699267115</v>
      </c>
      <c r="AH267">
        <v>6.2490530299596134</v>
      </c>
      <c r="AI267">
        <v>6.4097525977831058</v>
      </c>
      <c r="AJ267">
        <v>6.5659594606283118</v>
      </c>
      <c r="AK267">
        <v>6.7169971087404781</v>
      </c>
      <c r="AL267">
        <v>6.8622275171415419</v>
      </c>
      <c r="AM267">
        <v>7.0002241118339548</v>
      </c>
      <c r="AN267">
        <v>7.1330558403032249</v>
      </c>
      <c r="AO267">
        <v>7.2607848310761716</v>
      </c>
      <c r="AP267">
        <v>7.3820840656182929</v>
      </c>
      <c r="AQ267">
        <v>7.499034746552776</v>
      </c>
      <c r="AR267">
        <v>7.6111163674942386</v>
      </c>
      <c r="AS267">
        <v>7.7175466508270398</v>
      </c>
      <c r="AT267">
        <v>7.8194371708577473</v>
      </c>
      <c r="AU267">
        <v>7.9165139405117637</v>
      </c>
      <c r="AV267">
        <v>8.0089008288828243</v>
      </c>
      <c r="AW267">
        <v>8.0968207184827978</v>
      </c>
      <c r="AX267">
        <v>8.1805720690536159</v>
      </c>
      <c r="AY267">
        <v>8.2606647829552227</v>
      </c>
      <c r="AZ267">
        <v>8.3376587233821695</v>
      </c>
      <c r="BA267">
        <v>8.4118441155756027</v>
      </c>
      <c r="BB267">
        <v>8.4833203876851861</v>
      </c>
      <c r="BD267">
        <f t="shared" si="41"/>
        <v>3192.2190046888568</v>
      </c>
      <c r="BE267">
        <f t="shared" si="42"/>
        <v>3584.6229915210988</v>
      </c>
      <c r="BF267">
        <f t="shared" si="43"/>
        <v>3905.8353884744834</v>
      </c>
      <c r="BG267">
        <f t="shared" si="44"/>
        <v>4212.7778144473295</v>
      </c>
      <c r="BH267">
        <f t="shared" si="45"/>
        <v>4507.7940592728273</v>
      </c>
      <c r="BI267">
        <f t="shared" si="46"/>
        <v>4782.2149491198707</v>
      </c>
      <c r="BJ267">
        <f t="shared" si="47"/>
        <v>5038.9766304411614</v>
      </c>
      <c r="BK267">
        <f t="shared" si="48"/>
        <v>5280.2171227802628</v>
      </c>
      <c r="BL267">
        <f t="shared" si="49"/>
        <v>5502.4589736279568</v>
      </c>
      <c r="BM267">
        <f t="shared" si="50"/>
        <v>5707.5938997267976</v>
      </c>
    </row>
    <row r="268" spans="1:65" x14ac:dyDescent="0.25">
      <c r="A268">
        <v>48</v>
      </c>
      <c r="B268" t="s">
        <v>353</v>
      </c>
      <c r="C268" t="s">
        <v>368</v>
      </c>
      <c r="E268" t="s">
        <v>446</v>
      </c>
      <c r="F268" t="s">
        <v>447</v>
      </c>
      <c r="G268" t="s">
        <v>484</v>
      </c>
      <c r="H268" t="s">
        <v>358</v>
      </c>
      <c r="I268" t="s">
        <v>349</v>
      </c>
      <c r="J268" t="s">
        <v>359</v>
      </c>
      <c r="K268" t="s">
        <v>360</v>
      </c>
      <c r="L268" t="s">
        <v>361</v>
      </c>
      <c r="M268" t="s">
        <v>362</v>
      </c>
      <c r="N268" t="s">
        <v>362</v>
      </c>
      <c r="O268" t="s">
        <v>363</v>
      </c>
      <c r="P268">
        <v>0</v>
      </c>
      <c r="Q268" t="s">
        <v>374</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D268">
        <f t="shared" si="41"/>
        <v>0</v>
      </c>
      <c r="BE268">
        <f t="shared" si="42"/>
        <v>0</v>
      </c>
      <c r="BF268">
        <f t="shared" si="43"/>
        <v>0</v>
      </c>
      <c r="BG268">
        <f t="shared" si="44"/>
        <v>0</v>
      </c>
      <c r="BH268">
        <f t="shared" si="45"/>
        <v>0</v>
      </c>
      <c r="BI268">
        <f t="shared" si="46"/>
        <v>0</v>
      </c>
      <c r="BJ268">
        <f t="shared" si="47"/>
        <v>0</v>
      </c>
      <c r="BK268">
        <f t="shared" si="48"/>
        <v>0</v>
      </c>
      <c r="BL268">
        <f t="shared" si="49"/>
        <v>0</v>
      </c>
      <c r="BM268">
        <f t="shared" si="50"/>
        <v>0</v>
      </c>
    </row>
    <row r="269" spans="1:65" x14ac:dyDescent="0.25">
      <c r="A269">
        <v>48</v>
      </c>
      <c r="B269" t="s">
        <v>353</v>
      </c>
      <c r="C269" t="s">
        <v>368</v>
      </c>
      <c r="E269" t="s">
        <v>448</v>
      </c>
      <c r="F269" t="s">
        <v>449</v>
      </c>
      <c r="G269" t="s">
        <v>484</v>
      </c>
      <c r="H269" t="s">
        <v>358</v>
      </c>
      <c r="I269" t="s">
        <v>349</v>
      </c>
      <c r="J269" t="s">
        <v>359</v>
      </c>
      <c r="K269" t="s">
        <v>360</v>
      </c>
      <c r="L269" t="s">
        <v>361</v>
      </c>
      <c r="M269" t="s">
        <v>362</v>
      </c>
      <c r="N269" t="s">
        <v>362</v>
      </c>
      <c r="O269" t="s">
        <v>363</v>
      </c>
      <c r="P269">
        <v>0</v>
      </c>
      <c r="Q269" t="s">
        <v>374</v>
      </c>
      <c r="R269">
        <v>0.20695951104750498</v>
      </c>
      <c r="S269">
        <v>0.24483076197292145</v>
      </c>
      <c r="T269">
        <v>0.28984677626896954</v>
      </c>
      <c r="U269">
        <v>0.33255595318802728</v>
      </c>
      <c r="V269">
        <v>0.38269799981631031</v>
      </c>
      <c r="W269">
        <v>0.42947409887025484</v>
      </c>
      <c r="X269">
        <v>0.46676285562586461</v>
      </c>
      <c r="Y269">
        <v>0.50262094155888859</v>
      </c>
      <c r="Z269">
        <v>0.53730025994986019</v>
      </c>
      <c r="AA269">
        <v>0.56965848500516858</v>
      </c>
      <c r="AB269">
        <v>0.60007096504374136</v>
      </c>
      <c r="AC269">
        <v>0.62874143938327776</v>
      </c>
      <c r="AD269">
        <v>0.65525628541591319</v>
      </c>
      <c r="AE269">
        <v>0.67982475926416619</v>
      </c>
      <c r="AF269">
        <v>0.70317361972767967</v>
      </c>
      <c r="AG269">
        <v>0.72493075893647774</v>
      </c>
      <c r="AH269">
        <v>0.74514412727431278</v>
      </c>
      <c r="AI269">
        <v>0.76468057234946818</v>
      </c>
      <c r="AJ269">
        <v>0.78374175307913674</v>
      </c>
      <c r="AK269">
        <v>0.80224134754276666</v>
      </c>
      <c r="AL269">
        <v>0.82009571223815259</v>
      </c>
      <c r="AM269">
        <v>0.83712414406646318</v>
      </c>
      <c r="AN269">
        <v>0.85357697485639838</v>
      </c>
      <c r="AO269">
        <v>0.86945652185697853</v>
      </c>
      <c r="AP269">
        <v>0.88459315356068291</v>
      </c>
      <c r="AQ269">
        <v>0.89924208994805155</v>
      </c>
      <c r="AR269">
        <v>0.91333311832034303</v>
      </c>
      <c r="AS269">
        <v>0.92676393116643374</v>
      </c>
      <c r="AT269">
        <v>0.93966979373986881</v>
      </c>
      <c r="AU269">
        <v>0.95201185839430924</v>
      </c>
      <c r="AV269">
        <v>0.96380155442129622</v>
      </c>
      <c r="AW269">
        <v>0.97506312181518762</v>
      </c>
      <c r="AX269">
        <v>0.98583083513745795</v>
      </c>
      <c r="AY269">
        <v>0.9961667100982694</v>
      </c>
      <c r="AZ269">
        <v>1.0061398648856406</v>
      </c>
      <c r="BA269">
        <v>1.015785093339205</v>
      </c>
      <c r="BB269">
        <v>1.0251127765851167</v>
      </c>
      <c r="BD269">
        <f t="shared" si="41"/>
        <v>382.6979998163103</v>
      </c>
      <c r="BE269">
        <f t="shared" si="42"/>
        <v>429.47409887025486</v>
      </c>
      <c r="BF269">
        <f t="shared" si="43"/>
        <v>466.76285562586463</v>
      </c>
      <c r="BG269">
        <f t="shared" si="44"/>
        <v>502.6209415588886</v>
      </c>
      <c r="BH269">
        <f t="shared" si="45"/>
        <v>537.30025994986022</v>
      </c>
      <c r="BI269">
        <f t="shared" si="46"/>
        <v>569.65848500516859</v>
      </c>
      <c r="BJ269">
        <f t="shared" si="47"/>
        <v>600.07096504374135</v>
      </c>
      <c r="BK269">
        <f t="shared" si="48"/>
        <v>628.74143938327779</v>
      </c>
      <c r="BL269">
        <f t="shared" si="49"/>
        <v>655.25628541591323</v>
      </c>
      <c r="BM269">
        <f t="shared" si="50"/>
        <v>679.82475926416623</v>
      </c>
    </row>
    <row r="270" spans="1:65" x14ac:dyDescent="0.25">
      <c r="A270">
        <v>48</v>
      </c>
      <c r="B270" t="s">
        <v>353</v>
      </c>
      <c r="C270" t="s">
        <v>368</v>
      </c>
      <c r="E270" t="s">
        <v>450</v>
      </c>
      <c r="F270" t="s">
        <v>451</v>
      </c>
      <c r="G270" t="s">
        <v>484</v>
      </c>
      <c r="H270" t="s">
        <v>358</v>
      </c>
      <c r="I270" t="s">
        <v>349</v>
      </c>
      <c r="J270" t="s">
        <v>359</v>
      </c>
      <c r="K270" t="s">
        <v>360</v>
      </c>
      <c r="L270" t="s">
        <v>361</v>
      </c>
      <c r="M270" t="s">
        <v>362</v>
      </c>
      <c r="N270" t="s">
        <v>362</v>
      </c>
      <c r="O270" t="s">
        <v>363</v>
      </c>
      <c r="P270">
        <v>0</v>
      </c>
      <c r="Q270" t="s">
        <v>374</v>
      </c>
      <c r="R270">
        <v>1.3375936774265791</v>
      </c>
      <c r="S270">
        <v>1.5205973195267832</v>
      </c>
      <c r="T270">
        <v>1.7943750832061152</v>
      </c>
      <c r="U270">
        <v>2.1301646903337135</v>
      </c>
      <c r="V270">
        <v>2.5107635281611698</v>
      </c>
      <c r="W270">
        <v>2.8549382242049841</v>
      </c>
      <c r="X270">
        <v>3.1116989015093237</v>
      </c>
      <c r="Y270">
        <v>3.3580279489068787</v>
      </c>
      <c r="Z270">
        <v>3.5950685037544576</v>
      </c>
      <c r="AA270">
        <v>3.8160948150643841</v>
      </c>
      <c r="AB270">
        <v>4.0232368835796972</v>
      </c>
      <c r="AC270">
        <v>4.218114074524145</v>
      </c>
      <c r="AD270">
        <v>4.3979871353287461</v>
      </c>
      <c r="AE270">
        <v>4.5642811967639902</v>
      </c>
      <c r="AF270">
        <v>4.7219982999394388</v>
      </c>
      <c r="AG270">
        <v>4.8686580095468104</v>
      </c>
      <c r="AH270">
        <v>5.0046231938196595</v>
      </c>
      <c r="AI270">
        <v>5.1357590282628482</v>
      </c>
      <c r="AJ270">
        <v>5.2634390062753047</v>
      </c>
      <c r="AK270">
        <v>5.3870988941272451</v>
      </c>
      <c r="AL270">
        <v>5.5061999383073292</v>
      </c>
      <c r="AM270">
        <v>5.619556240961284</v>
      </c>
      <c r="AN270">
        <v>5.7288526883608446</v>
      </c>
      <c r="AO270">
        <v>5.8341243638708082</v>
      </c>
      <c r="AP270">
        <v>5.9342637138543601</v>
      </c>
      <c r="AQ270">
        <v>6.0309755724714567</v>
      </c>
      <c r="AR270">
        <v>6.1238146126448045</v>
      </c>
      <c r="AS270">
        <v>6.2121210762145829</v>
      </c>
      <c r="AT270">
        <v>6.2968024012400683</v>
      </c>
      <c r="AU270">
        <v>6.3776186191431226</v>
      </c>
      <c r="AV270">
        <v>6.4546600553278903</v>
      </c>
      <c r="AW270">
        <v>6.5281001282701654</v>
      </c>
      <c r="AX270">
        <v>6.5981764388072381</v>
      </c>
      <c r="AY270">
        <v>6.6653051771523248</v>
      </c>
      <c r="AZ270">
        <v>6.7299463212932</v>
      </c>
      <c r="BA270">
        <v>6.7923352296117896</v>
      </c>
      <c r="BB270">
        <v>6.8525479923464854</v>
      </c>
      <c r="BD270">
        <f t="shared" si="41"/>
        <v>2510.7635281611697</v>
      </c>
      <c r="BE270">
        <f t="shared" si="42"/>
        <v>2854.9382242049842</v>
      </c>
      <c r="BF270">
        <f t="shared" si="43"/>
        <v>3111.6989015093236</v>
      </c>
      <c r="BG270">
        <f t="shared" si="44"/>
        <v>3358.0279489068789</v>
      </c>
      <c r="BH270">
        <f t="shared" si="45"/>
        <v>3595.0685037544577</v>
      </c>
      <c r="BI270">
        <f t="shared" si="46"/>
        <v>3816.094815064384</v>
      </c>
      <c r="BJ270">
        <f t="shared" si="47"/>
        <v>4023.2368835796974</v>
      </c>
      <c r="BK270">
        <f t="shared" si="48"/>
        <v>4218.1140745241446</v>
      </c>
      <c r="BL270">
        <f t="shared" si="49"/>
        <v>4397.9871353287463</v>
      </c>
      <c r="BM270">
        <f t="shared" si="50"/>
        <v>4564.28119676399</v>
      </c>
    </row>
    <row r="271" spans="1:65" x14ac:dyDescent="0.25">
      <c r="A271">
        <v>48</v>
      </c>
      <c r="B271" t="s">
        <v>353</v>
      </c>
      <c r="C271" t="s">
        <v>368</v>
      </c>
      <c r="E271" t="s">
        <v>452</v>
      </c>
      <c r="F271" t="s">
        <v>453</v>
      </c>
      <c r="G271" t="s">
        <v>484</v>
      </c>
      <c r="H271" t="s">
        <v>358</v>
      </c>
      <c r="I271" t="s">
        <v>349</v>
      </c>
      <c r="J271" t="s">
        <v>359</v>
      </c>
      <c r="K271" t="s">
        <v>360</v>
      </c>
      <c r="L271" t="s">
        <v>361</v>
      </c>
      <c r="M271" t="s">
        <v>362</v>
      </c>
      <c r="N271" t="s">
        <v>392</v>
      </c>
      <c r="O271" t="s">
        <v>363</v>
      </c>
      <c r="P271">
        <v>0</v>
      </c>
      <c r="Q271" t="s">
        <v>374</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D271">
        <f t="shared" si="41"/>
        <v>0</v>
      </c>
      <c r="BE271">
        <f t="shared" si="42"/>
        <v>0</v>
      </c>
      <c r="BF271">
        <f t="shared" si="43"/>
        <v>0</v>
      </c>
      <c r="BG271">
        <f t="shared" si="44"/>
        <v>0</v>
      </c>
      <c r="BH271">
        <f t="shared" si="45"/>
        <v>0</v>
      </c>
      <c r="BI271">
        <f t="shared" si="46"/>
        <v>0</v>
      </c>
      <c r="BJ271">
        <f t="shared" si="47"/>
        <v>0</v>
      </c>
      <c r="BK271">
        <f t="shared" si="48"/>
        <v>0</v>
      </c>
      <c r="BL271">
        <f t="shared" si="49"/>
        <v>0</v>
      </c>
      <c r="BM271">
        <f t="shared" si="50"/>
        <v>0</v>
      </c>
    </row>
    <row r="272" spans="1:65" x14ac:dyDescent="0.25">
      <c r="A272">
        <v>48</v>
      </c>
      <c r="B272" t="s">
        <v>353</v>
      </c>
      <c r="C272" t="s">
        <v>368</v>
      </c>
      <c r="E272" t="s">
        <v>454</v>
      </c>
      <c r="F272" t="s">
        <v>455</v>
      </c>
      <c r="G272" t="s">
        <v>484</v>
      </c>
      <c r="H272" t="s">
        <v>358</v>
      </c>
      <c r="I272" t="s">
        <v>349</v>
      </c>
      <c r="J272" t="s">
        <v>359</v>
      </c>
      <c r="K272" t="s">
        <v>360</v>
      </c>
      <c r="L272" t="s">
        <v>361</v>
      </c>
      <c r="M272" t="s">
        <v>362</v>
      </c>
      <c r="N272" t="s">
        <v>362</v>
      </c>
      <c r="O272" t="s">
        <v>363</v>
      </c>
      <c r="P272">
        <v>0</v>
      </c>
      <c r="Q272" t="s">
        <v>374</v>
      </c>
      <c r="R272">
        <v>1.8846994437641249</v>
      </c>
      <c r="S272">
        <v>2.1390928641784792</v>
      </c>
      <c r="T272">
        <v>2.5250732700829994</v>
      </c>
      <c r="U272">
        <v>3.0196880087100069</v>
      </c>
      <c r="V272">
        <v>3.5939952055424378</v>
      </c>
      <c r="W272">
        <v>4.1065918849275036</v>
      </c>
      <c r="X272">
        <v>4.4887071443128574</v>
      </c>
      <c r="Y272">
        <v>4.8552004270830311</v>
      </c>
      <c r="Z272">
        <v>5.2077406462784115</v>
      </c>
      <c r="AA272">
        <v>5.5363756982610752</v>
      </c>
      <c r="AB272">
        <v>5.844269758010233</v>
      </c>
      <c r="AC272">
        <v>6.1338406574239768</v>
      </c>
      <c r="AD272">
        <v>6.4010358826664522</v>
      </c>
      <c r="AE272">
        <v>6.6479801422424671</v>
      </c>
      <c r="AF272">
        <v>6.8821129880230281</v>
      </c>
      <c r="AG272">
        <v>7.0997617411521654</v>
      </c>
      <c r="AH272">
        <v>7.3014731132984085</v>
      </c>
      <c r="AI272">
        <v>7.4959554471567476</v>
      </c>
      <c r="AJ272">
        <v>7.6852502014861868</v>
      </c>
      <c r="AK272">
        <v>7.8685235077204725</v>
      </c>
      <c r="AL272">
        <v>8.0449812866112325</v>
      </c>
      <c r="AM272">
        <v>8.2128707968983719</v>
      </c>
      <c r="AN272">
        <v>8.3746915311481125</v>
      </c>
      <c r="AO272">
        <v>8.5304998459302706</v>
      </c>
      <c r="AP272">
        <v>8.6786602972611391</v>
      </c>
      <c r="AQ272">
        <v>8.82169895935791</v>
      </c>
      <c r="AR272">
        <v>8.9589614074378865</v>
      </c>
      <c r="AS272">
        <v>9.0894754601984751</v>
      </c>
      <c r="AT272">
        <v>9.2145865832916485</v>
      </c>
      <c r="AU272">
        <v>9.3339437869842623</v>
      </c>
      <c r="AV272">
        <v>9.4476842117666386</v>
      </c>
      <c r="AW272">
        <v>9.5560675530981545</v>
      </c>
      <c r="AX272">
        <v>9.6594479335507764</v>
      </c>
      <c r="AY272">
        <v>9.7584424574738033</v>
      </c>
      <c r="AZ272">
        <v>9.8537321923773931</v>
      </c>
      <c r="BA272">
        <v>9.9456665197876326</v>
      </c>
      <c r="BB272">
        <v>10.034359785150563</v>
      </c>
      <c r="BD272">
        <f t="shared" si="41"/>
        <v>3593.9952055424378</v>
      </c>
      <c r="BE272">
        <f t="shared" si="42"/>
        <v>4106.591884927504</v>
      </c>
      <c r="BF272">
        <f t="shared" si="43"/>
        <v>4488.7071443128571</v>
      </c>
      <c r="BG272">
        <f t="shared" si="44"/>
        <v>4855.2004270830312</v>
      </c>
      <c r="BH272">
        <f t="shared" si="45"/>
        <v>5207.7406462784111</v>
      </c>
      <c r="BI272">
        <f t="shared" si="46"/>
        <v>5536.3756982610748</v>
      </c>
      <c r="BJ272">
        <f t="shared" si="47"/>
        <v>5844.2697580102331</v>
      </c>
      <c r="BK272">
        <f t="shared" si="48"/>
        <v>6133.8406574239771</v>
      </c>
      <c r="BL272">
        <f t="shared" si="49"/>
        <v>6401.0358826664524</v>
      </c>
      <c r="BM272">
        <f t="shared" si="50"/>
        <v>6647.9801422424671</v>
      </c>
    </row>
    <row r="273" spans="1:65" x14ac:dyDescent="0.25">
      <c r="A273">
        <v>48</v>
      </c>
      <c r="B273" t="s">
        <v>353</v>
      </c>
      <c r="C273" t="s">
        <v>368</v>
      </c>
      <c r="E273" t="s">
        <v>456</v>
      </c>
      <c r="F273" t="s">
        <v>457</v>
      </c>
      <c r="G273" t="s">
        <v>484</v>
      </c>
      <c r="H273" t="s">
        <v>358</v>
      </c>
      <c r="I273" t="s">
        <v>349</v>
      </c>
      <c r="J273" t="s">
        <v>359</v>
      </c>
      <c r="K273" t="s">
        <v>360</v>
      </c>
      <c r="L273" t="s">
        <v>361</v>
      </c>
      <c r="M273" t="s">
        <v>362</v>
      </c>
      <c r="N273" t="s">
        <v>362</v>
      </c>
      <c r="O273" t="s">
        <v>363</v>
      </c>
      <c r="P273">
        <v>0</v>
      </c>
      <c r="Q273" t="s">
        <v>374</v>
      </c>
      <c r="R273">
        <v>0.45368392472936392</v>
      </c>
      <c r="S273">
        <v>0.5194614891256053</v>
      </c>
      <c r="T273">
        <v>0.59562246566847099</v>
      </c>
      <c r="U273">
        <v>0.68753092463010879</v>
      </c>
      <c r="V273">
        <v>0.79961705750526535</v>
      </c>
      <c r="W273">
        <v>0.89909702800202684</v>
      </c>
      <c r="X273">
        <v>0.9725847035548113</v>
      </c>
      <c r="Y273">
        <v>1.042218218211642</v>
      </c>
      <c r="Z273">
        <v>1.1088339588907372</v>
      </c>
      <c r="AA273">
        <v>1.170232723313775</v>
      </c>
      <c r="AB273">
        <v>1.2272359207060715</v>
      </c>
      <c r="AC273">
        <v>1.2803795931496447</v>
      </c>
      <c r="AD273">
        <v>1.3289571180576241</v>
      </c>
      <c r="AE273">
        <v>1.3734419596726304</v>
      </c>
      <c r="AF273">
        <v>1.4152339148256179</v>
      </c>
      <c r="AG273">
        <v>1.4537312097761326</v>
      </c>
      <c r="AH273">
        <v>1.4890810443753257</v>
      </c>
      <c r="AI273">
        <v>1.5228488348147848</v>
      </c>
      <c r="AJ273">
        <v>1.5554169823949544</v>
      </c>
      <c r="AK273">
        <v>1.5866601968204004</v>
      </c>
      <c r="AL273">
        <v>1.6164689496599398</v>
      </c>
      <c r="AM273">
        <v>1.6445717144961132</v>
      </c>
      <c r="AN273">
        <v>1.6714095817499619</v>
      </c>
      <c r="AO273">
        <v>1.6970159675526744</v>
      </c>
      <c r="AP273">
        <v>1.7211428591698283</v>
      </c>
      <c r="AQ273">
        <v>1.7442214552013453</v>
      </c>
      <c r="AR273">
        <v>1.7661677184501572</v>
      </c>
      <c r="AS273">
        <v>1.7868433821328578</v>
      </c>
      <c r="AT273">
        <v>1.8064824828603183</v>
      </c>
      <c r="AU273">
        <v>1.8250472392543318</v>
      </c>
      <c r="AV273">
        <v>1.842576685040936</v>
      </c>
      <c r="AW273">
        <v>1.8591278463179335</v>
      </c>
      <c r="AX273">
        <v>1.8747706441164216</v>
      </c>
      <c r="AY273">
        <v>1.8896125753263042</v>
      </c>
      <c r="AZ273">
        <v>1.9037682075378148</v>
      </c>
      <c r="BA273">
        <v>1.9173005485913837</v>
      </c>
      <c r="BB273">
        <v>1.9302364835762764</v>
      </c>
      <c r="BD273">
        <f t="shared" si="41"/>
        <v>799.61705750526539</v>
      </c>
      <c r="BE273">
        <f t="shared" si="42"/>
        <v>899.09702800202683</v>
      </c>
      <c r="BF273">
        <f t="shared" si="43"/>
        <v>972.58470355481131</v>
      </c>
      <c r="BG273">
        <f t="shared" si="44"/>
        <v>1042.2182182116419</v>
      </c>
      <c r="BH273">
        <f t="shared" si="45"/>
        <v>1108.8339588907372</v>
      </c>
      <c r="BI273">
        <f t="shared" si="46"/>
        <v>1170.2327233137751</v>
      </c>
      <c r="BJ273">
        <f t="shared" si="47"/>
        <v>1227.2359207060715</v>
      </c>
      <c r="BK273">
        <f t="shared" si="48"/>
        <v>1280.3795931496447</v>
      </c>
      <c r="BL273">
        <f t="shared" si="49"/>
        <v>1328.957118057624</v>
      </c>
      <c r="BM273">
        <f t="shared" si="50"/>
        <v>1373.4419596726304</v>
      </c>
    </row>
    <row r="274" spans="1:65" x14ac:dyDescent="0.25">
      <c r="A274">
        <v>48</v>
      </c>
      <c r="B274" t="s">
        <v>353</v>
      </c>
      <c r="C274" t="s">
        <v>368</v>
      </c>
      <c r="E274" t="s">
        <v>458</v>
      </c>
      <c r="F274" t="s">
        <v>459</v>
      </c>
      <c r="G274" t="s">
        <v>484</v>
      </c>
      <c r="H274" t="s">
        <v>358</v>
      </c>
      <c r="I274" t="s">
        <v>349</v>
      </c>
      <c r="J274" t="s">
        <v>359</v>
      </c>
      <c r="K274" t="s">
        <v>360</v>
      </c>
      <c r="L274" t="s">
        <v>361</v>
      </c>
      <c r="M274" t="s">
        <v>362</v>
      </c>
      <c r="N274" t="s">
        <v>392</v>
      </c>
      <c r="O274" t="s">
        <v>363</v>
      </c>
      <c r="P274" t="s">
        <v>460</v>
      </c>
      <c r="Q274" t="s">
        <v>364</v>
      </c>
      <c r="R274">
        <v>0.14704998427906493</v>
      </c>
      <c r="S274">
        <v>0.16720474971672084</v>
      </c>
      <c r="T274">
        <v>0.19176142888262171</v>
      </c>
      <c r="U274">
        <v>0.22063725820335442</v>
      </c>
      <c r="V274">
        <v>0.25239415398096371</v>
      </c>
      <c r="W274">
        <v>0.28115832099792365</v>
      </c>
      <c r="X274">
        <v>0.30285401941641743</v>
      </c>
      <c r="Y274">
        <v>0.32352194261965217</v>
      </c>
      <c r="Z274">
        <v>0.34334590086562611</v>
      </c>
      <c r="AA274">
        <v>0.36173038042205696</v>
      </c>
      <c r="AB274">
        <v>0.37887166964342389</v>
      </c>
      <c r="AC274">
        <v>0.39492699444022583</v>
      </c>
      <c r="AD274">
        <v>0.4096728083228004</v>
      </c>
      <c r="AE274">
        <v>0.42323996390144319</v>
      </c>
      <c r="AF274">
        <v>0.4360468742352076</v>
      </c>
      <c r="AG274">
        <v>0.44789988646737539</v>
      </c>
      <c r="AH274">
        <v>0.45883653013230435</v>
      </c>
      <c r="AI274">
        <v>0.46933476020482406</v>
      </c>
      <c r="AJ274">
        <v>0.4795088642363331</v>
      </c>
      <c r="AK274">
        <v>0.48931674734295755</v>
      </c>
      <c r="AL274">
        <v>0.49871971395725301</v>
      </c>
      <c r="AM274">
        <v>0.50762800349293669</v>
      </c>
      <c r="AN274">
        <v>0.51617761371057824</v>
      </c>
      <c r="AO274">
        <v>0.52437507964422125</v>
      </c>
      <c r="AP274">
        <v>0.53213743136089209</v>
      </c>
      <c r="AQ274">
        <v>0.5395999532445197</v>
      </c>
      <c r="AR274">
        <v>0.54673168991834031</v>
      </c>
      <c r="AS274">
        <v>0.55348466975929356</v>
      </c>
      <c r="AT274">
        <v>0.55993159595863529</v>
      </c>
      <c r="AU274">
        <v>0.56605694452513411</v>
      </c>
      <c r="AV274">
        <v>0.57187036854436057</v>
      </c>
      <c r="AW274">
        <v>0.57738765179450036</v>
      </c>
      <c r="AX274">
        <v>0.58262915962495088</v>
      </c>
      <c r="AY274">
        <v>0.58762826648841116</v>
      </c>
      <c r="AZ274">
        <v>0.59242120541259924</v>
      </c>
      <c r="BA274">
        <v>0.59702718916451103</v>
      </c>
      <c r="BB274">
        <v>0.60145343269770835</v>
      </c>
      <c r="BD274">
        <f t="shared" si="41"/>
        <v>252.39415398096372</v>
      </c>
      <c r="BE274">
        <f t="shared" si="42"/>
        <v>281.15832099792362</v>
      </c>
      <c r="BF274">
        <f t="shared" si="43"/>
        <v>302.85401941641743</v>
      </c>
      <c r="BG274">
        <f t="shared" si="44"/>
        <v>323.52194261965218</v>
      </c>
      <c r="BH274">
        <f t="shared" si="45"/>
        <v>343.34590086562611</v>
      </c>
      <c r="BI274">
        <f t="shared" si="46"/>
        <v>361.73038042205695</v>
      </c>
      <c r="BJ274">
        <f t="shared" si="47"/>
        <v>378.8716696434239</v>
      </c>
      <c r="BK274">
        <f t="shared" si="48"/>
        <v>394.92699444022583</v>
      </c>
      <c r="BL274">
        <f t="shared" si="49"/>
        <v>409.67280832280039</v>
      </c>
      <c r="BM274">
        <f t="shared" si="50"/>
        <v>423.23996390144322</v>
      </c>
    </row>
    <row r="275" spans="1:65" x14ac:dyDescent="0.25">
      <c r="A275">
        <v>48</v>
      </c>
      <c r="B275" t="s">
        <v>353</v>
      </c>
      <c r="C275" t="s">
        <v>368</v>
      </c>
      <c r="E275" t="s">
        <v>461</v>
      </c>
      <c r="F275" t="s">
        <v>462</v>
      </c>
      <c r="G275" t="s">
        <v>484</v>
      </c>
      <c r="H275" t="s">
        <v>358</v>
      </c>
      <c r="I275" t="s">
        <v>349</v>
      </c>
      <c r="J275" t="s">
        <v>359</v>
      </c>
      <c r="K275" t="s">
        <v>360</v>
      </c>
      <c r="L275" t="s">
        <v>361</v>
      </c>
      <c r="M275" t="s">
        <v>362</v>
      </c>
      <c r="N275" t="s">
        <v>362</v>
      </c>
      <c r="O275" t="s">
        <v>363</v>
      </c>
      <c r="P275" t="s">
        <v>44</v>
      </c>
      <c r="Q275" t="s">
        <v>364</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D275">
        <f t="shared" si="41"/>
        <v>0</v>
      </c>
      <c r="BE275">
        <f t="shared" si="42"/>
        <v>0</v>
      </c>
      <c r="BF275">
        <f t="shared" si="43"/>
        <v>0</v>
      </c>
      <c r="BG275">
        <f t="shared" si="44"/>
        <v>0</v>
      </c>
      <c r="BH275">
        <f t="shared" si="45"/>
        <v>0</v>
      </c>
      <c r="BI275">
        <f t="shared" si="46"/>
        <v>0</v>
      </c>
      <c r="BJ275">
        <f t="shared" si="47"/>
        <v>0</v>
      </c>
      <c r="BK275">
        <f t="shared" si="48"/>
        <v>0</v>
      </c>
      <c r="BL275">
        <f t="shared" si="49"/>
        <v>0</v>
      </c>
      <c r="BM275">
        <f t="shared" si="50"/>
        <v>0</v>
      </c>
    </row>
    <row r="276" spans="1:65" x14ac:dyDescent="0.25">
      <c r="A276">
        <v>48</v>
      </c>
      <c r="B276" t="s">
        <v>353</v>
      </c>
      <c r="C276" t="s">
        <v>368</v>
      </c>
      <c r="E276" t="s">
        <v>463</v>
      </c>
      <c r="F276" t="s">
        <v>464</v>
      </c>
      <c r="G276" t="s">
        <v>484</v>
      </c>
      <c r="H276" t="s">
        <v>358</v>
      </c>
      <c r="I276" t="s">
        <v>349</v>
      </c>
      <c r="J276" t="s">
        <v>359</v>
      </c>
      <c r="K276" t="s">
        <v>360</v>
      </c>
      <c r="L276" t="s">
        <v>361</v>
      </c>
      <c r="M276" t="s">
        <v>362</v>
      </c>
      <c r="N276" t="s">
        <v>362</v>
      </c>
      <c r="O276" t="s">
        <v>363</v>
      </c>
      <c r="P276">
        <v>0</v>
      </c>
      <c r="Q276" t="s">
        <v>374</v>
      </c>
      <c r="R276">
        <v>0.91939437873479679</v>
      </c>
      <c r="S276">
        <v>1.0442648936776968</v>
      </c>
      <c r="T276">
        <v>1.2009936516484607</v>
      </c>
      <c r="U276">
        <v>1.399966791632566</v>
      </c>
      <c r="V276">
        <v>1.634388182559698</v>
      </c>
      <c r="W276">
        <v>1.8461445084343697</v>
      </c>
      <c r="X276">
        <v>2.0147367275164125</v>
      </c>
      <c r="Y276">
        <v>2.1741912211930394</v>
      </c>
      <c r="Z276">
        <v>2.3268722067636096</v>
      </c>
      <c r="AA276">
        <v>2.4678636934395013</v>
      </c>
      <c r="AB276">
        <v>2.5989549145596413</v>
      </c>
      <c r="AC276">
        <v>2.7213654548697512</v>
      </c>
      <c r="AD276">
        <v>2.8334190104853665</v>
      </c>
      <c r="AE276">
        <v>2.936198592157337</v>
      </c>
      <c r="AF276">
        <v>3.0329099694013406</v>
      </c>
      <c r="AG276">
        <v>3.1221363547821297</v>
      </c>
      <c r="AH276">
        <v>3.2042016909410704</v>
      </c>
      <c r="AI276">
        <v>3.2827231763972544</v>
      </c>
      <c r="AJ276">
        <v>3.3585787677494796</v>
      </c>
      <c r="AK276">
        <v>3.4314693120303565</v>
      </c>
      <c r="AL276">
        <v>3.5011283385673471</v>
      </c>
      <c r="AM276">
        <v>3.5669110963639223</v>
      </c>
      <c r="AN276">
        <v>3.6298405747875111</v>
      </c>
      <c r="AO276">
        <v>3.6899847980285267</v>
      </c>
      <c r="AP276">
        <v>3.7467522744387858</v>
      </c>
      <c r="AQ276">
        <v>3.801148919201617</v>
      </c>
      <c r="AR276">
        <v>3.8529671275422639</v>
      </c>
      <c r="AS276">
        <v>3.901872768076486</v>
      </c>
      <c r="AT276">
        <v>3.9484099788181184</v>
      </c>
      <c r="AU276">
        <v>3.9924813653267854</v>
      </c>
      <c r="AV276">
        <v>4.0341714211046904</v>
      </c>
      <c r="AW276">
        <v>4.0736078358546983</v>
      </c>
      <c r="AX276">
        <v>4.1109497379470676</v>
      </c>
      <c r="AY276">
        <v>4.1464470357218541</v>
      </c>
      <c r="AZ276">
        <v>4.1803677545156921</v>
      </c>
      <c r="BA276">
        <v>4.2128574758871133</v>
      </c>
      <c r="BB276">
        <v>4.2439758297916121</v>
      </c>
      <c r="BD276">
        <f t="shared" si="41"/>
        <v>1634.388182559698</v>
      </c>
      <c r="BE276">
        <f t="shared" si="42"/>
        <v>1846.1445084343698</v>
      </c>
      <c r="BF276">
        <f t="shared" si="43"/>
        <v>2014.7367275164124</v>
      </c>
      <c r="BG276">
        <f t="shared" si="44"/>
        <v>2174.1912211930394</v>
      </c>
      <c r="BH276">
        <f t="shared" si="45"/>
        <v>2326.8722067636095</v>
      </c>
      <c r="BI276">
        <f t="shared" si="46"/>
        <v>2467.8636934395013</v>
      </c>
      <c r="BJ276">
        <f t="shared" si="47"/>
        <v>2598.9549145596411</v>
      </c>
      <c r="BK276">
        <f t="shared" si="48"/>
        <v>2721.3654548697514</v>
      </c>
      <c r="BL276">
        <f t="shared" si="49"/>
        <v>2833.4190104853665</v>
      </c>
      <c r="BM276">
        <f t="shared" si="50"/>
        <v>2936.1985921573369</v>
      </c>
    </row>
    <row r="277" spans="1:65" x14ac:dyDescent="0.25">
      <c r="A277">
        <v>48</v>
      </c>
      <c r="B277" t="s">
        <v>353</v>
      </c>
      <c r="C277" t="s">
        <v>368</v>
      </c>
      <c r="E277" t="s">
        <v>465</v>
      </c>
      <c r="F277" t="s">
        <v>466</v>
      </c>
      <c r="G277" t="s">
        <v>484</v>
      </c>
      <c r="H277" t="s">
        <v>358</v>
      </c>
      <c r="I277" t="s">
        <v>349</v>
      </c>
      <c r="J277" t="s">
        <v>359</v>
      </c>
      <c r="K277" t="s">
        <v>360</v>
      </c>
      <c r="L277" t="s">
        <v>361</v>
      </c>
      <c r="M277" t="s">
        <v>362</v>
      </c>
      <c r="N277" t="s">
        <v>362</v>
      </c>
      <c r="O277" t="s">
        <v>363</v>
      </c>
      <c r="P277">
        <v>0</v>
      </c>
      <c r="Q277" t="s">
        <v>374</v>
      </c>
      <c r="R277">
        <v>1.6070474321006987</v>
      </c>
      <c r="S277">
        <v>1.8441755218928939</v>
      </c>
      <c r="T277">
        <v>2.1931375693825732</v>
      </c>
      <c r="U277">
        <v>2.6339796753791784</v>
      </c>
      <c r="V277">
        <v>3.1514323970756122</v>
      </c>
      <c r="W277">
        <v>3.6062137088114992</v>
      </c>
      <c r="X277">
        <v>3.9452245380968201</v>
      </c>
      <c r="Y277">
        <v>4.2703677687034549</v>
      </c>
      <c r="Z277">
        <v>4.5831230175400135</v>
      </c>
      <c r="AA277">
        <v>4.8746651588978445</v>
      </c>
      <c r="AB277">
        <v>5.1478004428418762</v>
      </c>
      <c r="AC277">
        <v>5.4046748587484847</v>
      </c>
      <c r="AD277">
        <v>5.6416945340822231</v>
      </c>
      <c r="AE277">
        <v>5.8607447658315248</v>
      </c>
      <c r="AF277">
        <v>6.0684255816683033</v>
      </c>
      <c r="AG277">
        <v>6.261479868572545</v>
      </c>
      <c r="AH277">
        <v>6.4403931311785954</v>
      </c>
      <c r="AI277">
        <v>6.6128899484502153</v>
      </c>
      <c r="AJ277">
        <v>6.7807813050954335</v>
      </c>
      <c r="AK277">
        <v>6.9433277980897143</v>
      </c>
      <c r="AL277">
        <v>7.0998254526615865</v>
      </c>
      <c r="AM277">
        <v>7.2487200827292328</v>
      </c>
      <c r="AN277">
        <v>7.3922286690823995</v>
      </c>
      <c r="AO277">
        <v>7.5304014947254325</v>
      </c>
      <c r="AP277">
        <v>7.6617884887807906</v>
      </c>
      <c r="AQ277">
        <v>7.788630000283387</v>
      </c>
      <c r="AR277">
        <v>7.9103460011955882</v>
      </c>
      <c r="AS277">
        <v>8.0260746460684729</v>
      </c>
      <c r="AT277">
        <v>8.1370092768520088</v>
      </c>
      <c r="AU277">
        <v>8.2428389213199846</v>
      </c>
      <c r="AV277">
        <v>8.3436854369546936</v>
      </c>
      <c r="AW277">
        <v>8.4397793349490868</v>
      </c>
      <c r="AX277">
        <v>8.5314348262835029</v>
      </c>
      <c r="AY277">
        <v>8.6191992440391818</v>
      </c>
      <c r="AZ277">
        <v>8.7036765853931097</v>
      </c>
      <c r="BA277">
        <v>8.7851767575466262</v>
      </c>
      <c r="BB277">
        <v>8.8638012832925686</v>
      </c>
      <c r="BD277">
        <f t="shared" si="41"/>
        <v>3151.4323970756122</v>
      </c>
      <c r="BE277">
        <f t="shared" si="42"/>
        <v>3606.2137088114991</v>
      </c>
      <c r="BF277">
        <f t="shared" si="43"/>
        <v>3945.2245380968202</v>
      </c>
      <c r="BG277">
        <f t="shared" si="44"/>
        <v>4270.3677687034551</v>
      </c>
      <c r="BH277">
        <f t="shared" si="45"/>
        <v>4583.1230175400133</v>
      </c>
      <c r="BI277">
        <f t="shared" si="46"/>
        <v>4874.6651588978448</v>
      </c>
      <c r="BJ277">
        <f t="shared" si="47"/>
        <v>5147.8004428418762</v>
      </c>
      <c r="BK277">
        <f t="shared" si="48"/>
        <v>5404.6748587484844</v>
      </c>
      <c r="BL277">
        <f t="shared" si="49"/>
        <v>5641.6945340822231</v>
      </c>
      <c r="BM277">
        <f t="shared" si="50"/>
        <v>5860.744765831525</v>
      </c>
    </row>
    <row r="278" spans="1:65" x14ac:dyDescent="0.25">
      <c r="A278">
        <v>48</v>
      </c>
      <c r="B278" t="s">
        <v>353</v>
      </c>
      <c r="C278" t="s">
        <v>368</v>
      </c>
      <c r="E278" t="s">
        <v>467</v>
      </c>
      <c r="F278" t="s">
        <v>47</v>
      </c>
      <c r="G278" t="s">
        <v>484</v>
      </c>
      <c r="H278" t="s">
        <v>358</v>
      </c>
      <c r="I278" t="s">
        <v>349</v>
      </c>
      <c r="J278" t="s">
        <v>359</v>
      </c>
      <c r="K278" t="s">
        <v>360</v>
      </c>
      <c r="L278" t="s">
        <v>361</v>
      </c>
      <c r="M278" t="s">
        <v>362</v>
      </c>
      <c r="N278" t="s">
        <v>392</v>
      </c>
      <c r="O278" t="s">
        <v>363</v>
      </c>
      <c r="P278">
        <v>0</v>
      </c>
      <c r="Q278" t="s">
        <v>374</v>
      </c>
      <c r="R278">
        <v>0.7645985806033202</v>
      </c>
      <c r="S278">
        <v>0.89122847540880823</v>
      </c>
      <c r="T278">
        <v>1.0631819323304568</v>
      </c>
      <c r="U278">
        <v>1.2586211028643743</v>
      </c>
      <c r="V278">
        <v>1.4756890279284007</v>
      </c>
      <c r="W278">
        <v>1.6707518330131241</v>
      </c>
      <c r="X278">
        <v>1.8174261084666066</v>
      </c>
      <c r="Y278">
        <v>1.9580110323902973</v>
      </c>
      <c r="Z278">
        <v>2.0937289670458723</v>
      </c>
      <c r="AA278">
        <v>2.2204639231146475</v>
      </c>
      <c r="AB278">
        <v>2.3394214090280743</v>
      </c>
      <c r="AC278">
        <v>2.4516001859613286</v>
      </c>
      <c r="AD278">
        <v>2.5553156739368439</v>
      </c>
      <c r="AE278">
        <v>2.6513958193138296</v>
      </c>
      <c r="AF278">
        <v>2.742707858577591</v>
      </c>
      <c r="AG278">
        <v>2.8277878099423823</v>
      </c>
      <c r="AH278">
        <v>2.9068314663231192</v>
      </c>
      <c r="AI278">
        <v>2.9832318571223682</v>
      </c>
      <c r="AJ278">
        <v>3.0577794555001176</v>
      </c>
      <c r="AK278">
        <v>3.1301399347154297</v>
      </c>
      <c r="AL278">
        <v>3.1999878849816072</v>
      </c>
      <c r="AM278">
        <v>3.2666181900800644</v>
      </c>
      <c r="AN278">
        <v>3.331012034238479</v>
      </c>
      <c r="AO278">
        <v>3.3931795347300402</v>
      </c>
      <c r="AP278">
        <v>3.452457598374604</v>
      </c>
      <c r="AQ278">
        <v>3.5098465184335503</v>
      </c>
      <c r="AR278">
        <v>3.5650714935739876</v>
      </c>
      <c r="AS278">
        <v>3.6177319791374676</v>
      </c>
      <c r="AT278">
        <v>3.6683580276495817</v>
      </c>
      <c r="AU278">
        <v>3.7167970943056781</v>
      </c>
      <c r="AV278">
        <v>3.7630935212979408</v>
      </c>
      <c r="AW278">
        <v>3.807341793480234</v>
      </c>
      <c r="AX278">
        <v>3.8496757884395802</v>
      </c>
      <c r="AY278">
        <v>3.8903385954562575</v>
      </c>
      <c r="AZ278">
        <v>3.9296014800999304</v>
      </c>
      <c r="BA278">
        <v>3.9676008206118709</v>
      </c>
      <c r="BB278">
        <v>4.0043769607963355</v>
      </c>
      <c r="BD278">
        <f t="shared" si="41"/>
        <v>1475.6890279284007</v>
      </c>
      <c r="BE278">
        <f t="shared" si="42"/>
        <v>1670.751833013124</v>
      </c>
      <c r="BF278">
        <f t="shared" si="43"/>
        <v>1817.4261084666066</v>
      </c>
      <c r="BG278">
        <f t="shared" si="44"/>
        <v>1958.0110323902973</v>
      </c>
      <c r="BH278">
        <f t="shared" si="45"/>
        <v>2093.7289670458722</v>
      </c>
      <c r="BI278">
        <f t="shared" si="46"/>
        <v>2220.4639231146475</v>
      </c>
      <c r="BJ278">
        <f t="shared" si="47"/>
        <v>2339.4214090280743</v>
      </c>
      <c r="BK278">
        <f t="shared" si="48"/>
        <v>2451.6001859613284</v>
      </c>
      <c r="BL278">
        <f t="shared" si="49"/>
        <v>2555.3156739368437</v>
      </c>
      <c r="BM278">
        <f t="shared" si="50"/>
        <v>2651.3958193138296</v>
      </c>
    </row>
    <row r="279" spans="1:65" x14ac:dyDescent="0.25">
      <c r="A279">
        <v>48</v>
      </c>
      <c r="B279" t="s">
        <v>353</v>
      </c>
      <c r="C279" t="s">
        <v>368</v>
      </c>
      <c r="E279" t="s">
        <v>468</v>
      </c>
      <c r="F279" t="s">
        <v>469</v>
      </c>
      <c r="G279" t="s">
        <v>484</v>
      </c>
      <c r="H279" t="s">
        <v>358</v>
      </c>
      <c r="I279" t="s">
        <v>349</v>
      </c>
      <c r="J279" t="s">
        <v>359</v>
      </c>
      <c r="K279" t="s">
        <v>360</v>
      </c>
      <c r="L279" t="s">
        <v>361</v>
      </c>
      <c r="M279" t="s">
        <v>362</v>
      </c>
      <c r="N279" t="s">
        <v>362</v>
      </c>
      <c r="O279" t="s">
        <v>363</v>
      </c>
      <c r="P279">
        <v>0</v>
      </c>
      <c r="Q279" t="s">
        <v>374</v>
      </c>
      <c r="R279">
        <v>0.15761308954040681</v>
      </c>
      <c r="S279">
        <v>0.19623538336962187</v>
      </c>
      <c r="T279">
        <v>0.23444874917639982</v>
      </c>
      <c r="U279">
        <v>0.27076763601501264</v>
      </c>
      <c r="V279">
        <v>0.31435498372535492</v>
      </c>
      <c r="W279">
        <v>0.34859155459219815</v>
      </c>
      <c r="X279">
        <v>0.37416592296412399</v>
      </c>
      <c r="Y279">
        <v>0.3986691577496127</v>
      </c>
      <c r="Z279">
        <v>0.42225812873963159</v>
      </c>
      <c r="AA279">
        <v>0.44416418914795497</v>
      </c>
      <c r="AB279">
        <v>0.46465700398201415</v>
      </c>
      <c r="AC279">
        <v>0.48390210077521034</v>
      </c>
      <c r="AD279">
        <v>0.50162389883052727</v>
      </c>
      <c r="AE279">
        <v>0.51797507066043291</v>
      </c>
      <c r="AF279">
        <v>0.53345137861141223</v>
      </c>
      <c r="AG279">
        <v>0.54781366462528913</v>
      </c>
      <c r="AH279">
        <v>0.56110194661489632</v>
      </c>
      <c r="AI279">
        <v>0.57389251964249899</v>
      </c>
      <c r="AJ279">
        <v>0.58632172762838031</v>
      </c>
      <c r="AK279">
        <v>0.59833617096672154</v>
      </c>
      <c r="AL279">
        <v>0.60988565874315515</v>
      </c>
      <c r="AM279">
        <v>0.6208572223909441</v>
      </c>
      <c r="AN279">
        <v>0.63141576672143562</v>
      </c>
      <c r="AO279">
        <v>0.64156665781743649</v>
      </c>
      <c r="AP279">
        <v>0.65120479792408248</v>
      </c>
      <c r="AQ279">
        <v>0.66049588551465266</v>
      </c>
      <c r="AR279">
        <v>0.66939888979050333</v>
      </c>
      <c r="AS279">
        <v>0.67785194650059855</v>
      </c>
      <c r="AT279">
        <v>0.68594360806387866</v>
      </c>
      <c r="AU279">
        <v>0.69365233555252126</v>
      </c>
      <c r="AV279">
        <v>0.7009881712193472</v>
      </c>
      <c r="AW279">
        <v>0.70796899480129905</v>
      </c>
      <c r="AX279">
        <v>0.71461866277815111</v>
      </c>
      <c r="AY279">
        <v>0.72097779282518437</v>
      </c>
      <c r="AZ279">
        <v>0.72709095675505431</v>
      </c>
      <c r="BA279">
        <v>0.73298130868303657</v>
      </c>
      <c r="BB279">
        <v>0.73865683593765408</v>
      </c>
      <c r="BD279">
        <f t="shared" si="41"/>
        <v>314.35498372535494</v>
      </c>
      <c r="BE279">
        <f t="shared" si="42"/>
        <v>348.59155459219812</v>
      </c>
      <c r="BF279">
        <f t="shared" si="43"/>
        <v>374.16592296412398</v>
      </c>
      <c r="BG279">
        <f t="shared" si="44"/>
        <v>398.66915774961268</v>
      </c>
      <c r="BH279">
        <f t="shared" si="45"/>
        <v>422.25812873963162</v>
      </c>
      <c r="BI279">
        <f t="shared" si="46"/>
        <v>444.16418914795497</v>
      </c>
      <c r="BJ279">
        <f t="shared" si="47"/>
        <v>464.65700398201415</v>
      </c>
      <c r="BK279">
        <f t="shared" si="48"/>
        <v>483.90210077521033</v>
      </c>
      <c r="BL279">
        <f t="shared" si="49"/>
        <v>501.62389883052725</v>
      </c>
      <c r="BM279">
        <f t="shared" si="50"/>
        <v>517.97507066043295</v>
      </c>
    </row>
    <row r="280" spans="1:65" x14ac:dyDescent="0.25">
      <c r="A280">
        <v>48</v>
      </c>
      <c r="B280" t="s">
        <v>353</v>
      </c>
      <c r="C280" t="s">
        <v>368</v>
      </c>
      <c r="E280" t="s">
        <v>470</v>
      </c>
      <c r="F280" t="s">
        <v>471</v>
      </c>
      <c r="G280" t="s">
        <v>484</v>
      </c>
      <c r="H280" t="s">
        <v>358</v>
      </c>
      <c r="I280" t="s">
        <v>349</v>
      </c>
      <c r="J280" t="s">
        <v>359</v>
      </c>
      <c r="K280" t="s">
        <v>360</v>
      </c>
      <c r="L280" t="s">
        <v>361</v>
      </c>
      <c r="M280" t="s">
        <v>362</v>
      </c>
      <c r="N280" t="s">
        <v>362</v>
      </c>
      <c r="O280" t="s">
        <v>363</v>
      </c>
      <c r="P280">
        <v>0</v>
      </c>
      <c r="Q280" t="s">
        <v>374</v>
      </c>
      <c r="R280">
        <v>4.1793382972219476E-2</v>
      </c>
      <c r="S280">
        <v>4.7520949874032853E-2</v>
      </c>
      <c r="T280">
        <v>5.43923744387542E-2</v>
      </c>
      <c r="U280">
        <v>6.2490232151238133E-2</v>
      </c>
      <c r="V280">
        <v>7.146382101550354E-2</v>
      </c>
      <c r="W280">
        <v>7.9620646142191373E-2</v>
      </c>
      <c r="X280">
        <v>8.5771906651876034E-2</v>
      </c>
      <c r="Y280">
        <v>9.1628614359242591E-2</v>
      </c>
      <c r="Z280">
        <v>9.7243429403931825E-2</v>
      </c>
      <c r="AA280">
        <v>0.10244855699690078</v>
      </c>
      <c r="AB280">
        <v>0.10729933083845039</v>
      </c>
      <c r="AC280">
        <v>0.11184078724122945</v>
      </c>
      <c r="AD280">
        <v>0.1160099271850577</v>
      </c>
      <c r="AE280">
        <v>0.11984398047030223</v>
      </c>
      <c r="AF280">
        <v>0.12346147775683476</v>
      </c>
      <c r="AG280">
        <v>0.12680792415342365</v>
      </c>
      <c r="AH280">
        <v>0.12989412015986962</v>
      </c>
      <c r="AI280">
        <v>0.13285510519954921</v>
      </c>
      <c r="AJ280">
        <v>0.13572322157365155</v>
      </c>
      <c r="AK280">
        <v>0.13848666938832194</v>
      </c>
      <c r="AL280">
        <v>0.14113465210389817</v>
      </c>
      <c r="AM280">
        <v>0.14364199602500141</v>
      </c>
      <c r="AN280">
        <v>0.14604707808877523</v>
      </c>
      <c r="AO280">
        <v>0.14835184415576216</v>
      </c>
      <c r="AP280">
        <v>0.15053305996606345</v>
      </c>
      <c r="AQ280">
        <v>0.15262883124898832</v>
      </c>
      <c r="AR280">
        <v>0.15463056780530424</v>
      </c>
      <c r="AS280">
        <v>0.15652488582857052</v>
      </c>
      <c r="AT280">
        <v>0.15833228505421132</v>
      </c>
      <c r="AU280">
        <v>0.16004850078945101</v>
      </c>
      <c r="AV280">
        <v>0.16167632971605689</v>
      </c>
      <c r="AW280">
        <v>0.1632202818775732</v>
      </c>
      <c r="AX280">
        <v>0.16468614197987028</v>
      </c>
      <c r="AY280">
        <v>0.16608332095269865</v>
      </c>
      <c r="AZ280">
        <v>0.16742201371803958</v>
      </c>
      <c r="BA280">
        <v>0.16870764748227263</v>
      </c>
      <c r="BB280">
        <v>0.16994229203032823</v>
      </c>
      <c r="BD280">
        <f t="shared" si="41"/>
        <v>71.463821015503541</v>
      </c>
      <c r="BE280">
        <f t="shared" si="42"/>
        <v>79.620646142191376</v>
      </c>
      <c r="BF280">
        <f t="shared" si="43"/>
        <v>85.771906651876037</v>
      </c>
      <c r="BG280">
        <f t="shared" si="44"/>
        <v>91.62861435924259</v>
      </c>
      <c r="BH280">
        <f t="shared" si="45"/>
        <v>97.243429403931827</v>
      </c>
      <c r="BI280">
        <f t="shared" si="46"/>
        <v>102.44855699690078</v>
      </c>
      <c r="BJ280">
        <f t="shared" si="47"/>
        <v>107.29933083845039</v>
      </c>
      <c r="BK280">
        <f t="shared" si="48"/>
        <v>111.84078724122945</v>
      </c>
      <c r="BL280">
        <f t="shared" si="49"/>
        <v>116.00992718505771</v>
      </c>
      <c r="BM280">
        <f t="shared" si="50"/>
        <v>119.84398047030223</v>
      </c>
    </row>
    <row r="281" spans="1:65" x14ac:dyDescent="0.25">
      <c r="A281">
        <v>48</v>
      </c>
      <c r="B281" t="s">
        <v>353</v>
      </c>
      <c r="C281" t="s">
        <v>368</v>
      </c>
      <c r="E281" t="s">
        <v>472</v>
      </c>
      <c r="F281" t="s">
        <v>473</v>
      </c>
      <c r="G281" t="s">
        <v>484</v>
      </c>
      <c r="H281" t="s">
        <v>358</v>
      </c>
      <c r="I281" t="s">
        <v>349</v>
      </c>
      <c r="J281" t="s">
        <v>359</v>
      </c>
      <c r="K281" t="s">
        <v>360</v>
      </c>
      <c r="L281" t="s">
        <v>361</v>
      </c>
      <c r="M281" t="s">
        <v>362</v>
      </c>
      <c r="N281" t="s">
        <v>362</v>
      </c>
      <c r="O281" t="s">
        <v>363</v>
      </c>
      <c r="P281">
        <v>0</v>
      </c>
      <c r="Q281" t="s">
        <v>374</v>
      </c>
      <c r="R281">
        <v>1.770109834159888E-2</v>
      </c>
      <c r="S281">
        <v>2.0159776364785501E-2</v>
      </c>
      <c r="T281">
        <v>2.4109716824003421E-2</v>
      </c>
      <c r="U281">
        <v>2.8596420980722622E-2</v>
      </c>
      <c r="V281">
        <v>3.292603207576017E-2</v>
      </c>
      <c r="W281">
        <v>3.658693384331347E-2</v>
      </c>
      <c r="X281">
        <v>3.9356203688766689E-2</v>
      </c>
      <c r="Y281">
        <v>4.2022839947460353E-2</v>
      </c>
      <c r="Z281">
        <v>4.4605232450382115E-2</v>
      </c>
      <c r="AA281">
        <v>4.701798523082152E-2</v>
      </c>
      <c r="AB281">
        <v>4.9288982900612288E-2</v>
      </c>
      <c r="AC281">
        <v>5.1434167512507477E-2</v>
      </c>
      <c r="AD281">
        <v>5.3421563983144259E-2</v>
      </c>
      <c r="AE281">
        <v>5.526669599110768E-2</v>
      </c>
      <c r="AF281">
        <v>5.7023874100098945E-2</v>
      </c>
      <c r="AG281">
        <v>5.8664676849166812E-2</v>
      </c>
      <c r="AH281">
        <v>6.0192451488039277E-2</v>
      </c>
      <c r="AI281">
        <v>6.1672468189216303E-2</v>
      </c>
      <c r="AJ281">
        <v>6.3119865032485456E-2</v>
      </c>
      <c r="AK281">
        <v>6.4528050677907928E-2</v>
      </c>
      <c r="AL281">
        <v>6.5890511027642859E-2</v>
      </c>
      <c r="AM281">
        <v>6.7193302797963456E-2</v>
      </c>
      <c r="AN281">
        <v>6.8455424300108023E-2</v>
      </c>
      <c r="AO281">
        <v>6.9676870792424003E-2</v>
      </c>
      <c r="AP281">
        <v>7.0844438733653564E-2</v>
      </c>
      <c r="AQ281">
        <v>7.1977657023733738E-2</v>
      </c>
      <c r="AR281">
        <v>7.3070893529338585E-2</v>
      </c>
      <c r="AS281">
        <v>7.4116065314217161E-2</v>
      </c>
      <c r="AT281">
        <v>7.5123475074774834E-2</v>
      </c>
      <c r="AU281">
        <v>7.6089908391203206E-2</v>
      </c>
      <c r="AV281">
        <v>7.7016058360302148E-2</v>
      </c>
      <c r="AW281">
        <v>7.7903624612404951E-2</v>
      </c>
      <c r="AX281">
        <v>7.8755110912667015E-2</v>
      </c>
      <c r="AY281">
        <v>7.9575242104446484E-2</v>
      </c>
      <c r="AZ281">
        <v>8.0369346641578326E-2</v>
      </c>
      <c r="BA281">
        <v>8.1140058016756403E-2</v>
      </c>
      <c r="BB281">
        <v>8.188807932359643E-2</v>
      </c>
      <c r="BD281">
        <f t="shared" si="41"/>
        <v>32.926032075760169</v>
      </c>
      <c r="BE281">
        <f t="shared" si="42"/>
        <v>36.586933843313467</v>
      </c>
      <c r="BF281">
        <f t="shared" si="43"/>
        <v>39.356203688766691</v>
      </c>
      <c r="BG281">
        <f t="shared" si="44"/>
        <v>42.022839947460355</v>
      </c>
      <c r="BH281">
        <f t="shared" si="45"/>
        <v>44.605232450382118</v>
      </c>
      <c r="BI281">
        <f t="shared" si="46"/>
        <v>47.017985230821523</v>
      </c>
      <c r="BJ281">
        <f t="shared" si="47"/>
        <v>49.288982900612289</v>
      </c>
      <c r="BK281">
        <f t="shared" si="48"/>
        <v>51.434167512507479</v>
      </c>
      <c r="BL281">
        <f t="shared" si="49"/>
        <v>53.42156398314426</v>
      </c>
      <c r="BM281">
        <f t="shared" si="50"/>
        <v>55.266695991107682</v>
      </c>
    </row>
    <row r="282" spans="1:65" x14ac:dyDescent="0.25">
      <c r="A282">
        <v>48</v>
      </c>
      <c r="B282" t="s">
        <v>353</v>
      </c>
      <c r="C282" t="s">
        <v>354</v>
      </c>
      <c r="E282" t="s">
        <v>474</v>
      </c>
      <c r="F282" t="s">
        <v>188</v>
      </c>
      <c r="G282" t="s">
        <v>484</v>
      </c>
      <c r="H282" t="s">
        <v>358</v>
      </c>
      <c r="I282" t="s">
        <v>349</v>
      </c>
      <c r="J282" t="s">
        <v>359</v>
      </c>
      <c r="K282" t="s">
        <v>360</v>
      </c>
      <c r="L282" t="s">
        <v>361</v>
      </c>
      <c r="M282" t="s">
        <v>362</v>
      </c>
      <c r="N282" t="s">
        <v>362</v>
      </c>
      <c r="O282" t="s">
        <v>363</v>
      </c>
      <c r="P282">
        <v>0</v>
      </c>
      <c r="Q282" t="s">
        <v>374</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D282">
        <f t="shared" si="41"/>
        <v>0</v>
      </c>
      <c r="BE282">
        <f t="shared" si="42"/>
        <v>0</v>
      </c>
      <c r="BF282">
        <f t="shared" si="43"/>
        <v>0</v>
      </c>
      <c r="BG282">
        <f t="shared" si="44"/>
        <v>0</v>
      </c>
      <c r="BH282">
        <f t="shared" si="45"/>
        <v>0</v>
      </c>
      <c r="BI282">
        <f t="shared" si="46"/>
        <v>0</v>
      </c>
      <c r="BJ282">
        <f t="shared" si="47"/>
        <v>0</v>
      </c>
      <c r="BK282">
        <f t="shared" si="48"/>
        <v>0</v>
      </c>
      <c r="BL282">
        <f t="shared" si="49"/>
        <v>0</v>
      </c>
      <c r="BM282">
        <f t="shared" si="50"/>
        <v>0</v>
      </c>
    </row>
    <row r="283" spans="1:65" x14ac:dyDescent="0.25">
      <c r="A283">
        <v>48</v>
      </c>
      <c r="B283" t="s">
        <v>353</v>
      </c>
      <c r="C283" t="s">
        <v>354</v>
      </c>
      <c r="E283" t="s">
        <v>475</v>
      </c>
      <c r="F283" t="s">
        <v>476</v>
      </c>
      <c r="G283" t="s">
        <v>484</v>
      </c>
      <c r="H283" t="s">
        <v>358</v>
      </c>
      <c r="I283" t="s">
        <v>349</v>
      </c>
      <c r="J283" t="s">
        <v>359</v>
      </c>
      <c r="K283" t="s">
        <v>360</v>
      </c>
      <c r="L283" t="s">
        <v>361</v>
      </c>
      <c r="M283" t="s">
        <v>362</v>
      </c>
      <c r="N283" t="s">
        <v>362</v>
      </c>
      <c r="O283" t="s">
        <v>363</v>
      </c>
      <c r="P283">
        <v>0</v>
      </c>
      <c r="Q283" t="s">
        <v>374</v>
      </c>
      <c r="R283">
        <v>7.9239614556203796E-5</v>
      </c>
      <c r="S283">
        <v>8.808955888156733E-5</v>
      </c>
      <c r="T283">
        <v>9.9043189020912536E-5</v>
      </c>
      <c r="U283">
        <v>1.2120841458228735E-4</v>
      </c>
      <c r="V283">
        <v>1.4989995938147798E-4</v>
      </c>
      <c r="W283">
        <v>1.6750032360415178E-4</v>
      </c>
      <c r="X283">
        <v>1.7669457262406207E-4</v>
      </c>
      <c r="Y283">
        <v>1.854398049707517E-4</v>
      </c>
      <c r="Z283">
        <v>1.938100982835073E-4</v>
      </c>
      <c r="AA283">
        <v>2.015585117604918E-4</v>
      </c>
      <c r="AB283">
        <v>2.0876899796134102E-4</v>
      </c>
      <c r="AC283">
        <v>2.1550745474471886E-4</v>
      </c>
      <c r="AD283">
        <v>2.2168375601533424E-4</v>
      </c>
      <c r="AE283">
        <v>2.2735409588420884E-4</v>
      </c>
      <c r="AF283">
        <v>2.3269511691024564E-4</v>
      </c>
      <c r="AG283">
        <v>2.3762781388634167E-4</v>
      </c>
      <c r="AH283">
        <v>2.42169155436222E-4</v>
      </c>
      <c r="AI283">
        <v>2.4651868747968628E-4</v>
      </c>
      <c r="AJ283">
        <v>2.5072460834035451E-4</v>
      </c>
      <c r="AK283">
        <v>2.5477017311597146E-4</v>
      </c>
      <c r="AL283">
        <v>2.5864041187545478E-4</v>
      </c>
      <c r="AM283">
        <v>2.6229910648837093E-4</v>
      </c>
      <c r="AN283">
        <v>2.6580257509246734E-4</v>
      </c>
      <c r="AO283">
        <v>2.69154273382779E-4</v>
      </c>
      <c r="AP283">
        <v>2.7232091256638823E-4</v>
      </c>
      <c r="AQ283">
        <v>2.7535825143711729E-4</v>
      </c>
      <c r="AR283">
        <v>2.7825436593693719E-4</v>
      </c>
      <c r="AS283">
        <v>2.8099036416332109E-4</v>
      </c>
      <c r="AT283">
        <v>2.8359636545659093E-4</v>
      </c>
      <c r="AU283">
        <v>2.8606659356057506E-4</v>
      </c>
      <c r="AV283">
        <v>2.8840551362384689E-4</v>
      </c>
      <c r="AW283">
        <v>2.9062003042381441E-4</v>
      </c>
      <c r="AX283">
        <v>2.9271883864891358E-4</v>
      </c>
      <c r="AY283">
        <v>2.9471572450443721E-4</v>
      </c>
      <c r="AZ283">
        <v>2.9662557591106532E-4</v>
      </c>
      <c r="BA283">
        <v>2.9845646350933882E-4</v>
      </c>
      <c r="BB283">
        <v>3.0021159093745651E-4</v>
      </c>
      <c r="BD283">
        <f t="shared" si="41"/>
        <v>0.14989995938147799</v>
      </c>
      <c r="BE283">
        <f t="shared" si="42"/>
        <v>0.16750032360415179</v>
      </c>
      <c r="BF283">
        <f t="shared" si="43"/>
        <v>0.17669457262406207</v>
      </c>
      <c r="BG283">
        <f t="shared" si="44"/>
        <v>0.18543980497075171</v>
      </c>
      <c r="BH283">
        <f t="shared" si="45"/>
        <v>0.19381009828350729</v>
      </c>
      <c r="BI283">
        <f t="shared" si="46"/>
        <v>0.2015585117604918</v>
      </c>
      <c r="BJ283">
        <f t="shared" si="47"/>
        <v>0.20876899796134102</v>
      </c>
      <c r="BK283">
        <f t="shared" si="48"/>
        <v>0.21550745474471886</v>
      </c>
      <c r="BL283">
        <f t="shared" si="49"/>
        <v>0.22168375601533424</v>
      </c>
      <c r="BM283">
        <f t="shared" si="50"/>
        <v>0.22735409588420882</v>
      </c>
    </row>
    <row r="284" spans="1:65" x14ac:dyDescent="0.25">
      <c r="A284">
        <v>48</v>
      </c>
      <c r="B284" t="s">
        <v>353</v>
      </c>
      <c r="C284" t="s">
        <v>354</v>
      </c>
      <c r="E284" t="s">
        <v>477</v>
      </c>
      <c r="F284" t="s">
        <v>478</v>
      </c>
      <c r="G284" t="s">
        <v>484</v>
      </c>
      <c r="H284" t="s">
        <v>358</v>
      </c>
      <c r="I284" t="s">
        <v>349</v>
      </c>
      <c r="J284" t="s">
        <v>359</v>
      </c>
      <c r="K284" t="s">
        <v>360</v>
      </c>
      <c r="L284" t="s">
        <v>361</v>
      </c>
      <c r="M284" t="s">
        <v>362</v>
      </c>
      <c r="N284" t="s">
        <v>362</v>
      </c>
      <c r="O284" t="s">
        <v>363</v>
      </c>
      <c r="P284">
        <v>0</v>
      </c>
      <c r="Q284" t="s">
        <v>389</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D284">
        <f t="shared" si="41"/>
        <v>0</v>
      </c>
      <c r="BE284">
        <f t="shared" si="42"/>
        <v>0</v>
      </c>
      <c r="BF284">
        <f t="shared" si="43"/>
        <v>0</v>
      </c>
      <c r="BG284">
        <f t="shared" si="44"/>
        <v>0</v>
      </c>
      <c r="BH284">
        <f t="shared" si="45"/>
        <v>0</v>
      </c>
      <c r="BI284">
        <f t="shared" si="46"/>
        <v>0</v>
      </c>
      <c r="BJ284">
        <f t="shared" si="47"/>
        <v>0</v>
      </c>
      <c r="BK284">
        <f t="shared" si="48"/>
        <v>0</v>
      </c>
      <c r="BL284">
        <f t="shared" si="49"/>
        <v>0</v>
      </c>
      <c r="BM284">
        <f t="shared" si="50"/>
        <v>0</v>
      </c>
    </row>
    <row r="285" spans="1:65" x14ac:dyDescent="0.25">
      <c r="A285">
        <v>48</v>
      </c>
      <c r="B285" t="s">
        <v>353</v>
      </c>
      <c r="C285" t="s">
        <v>354</v>
      </c>
      <c r="E285" t="s">
        <v>479</v>
      </c>
      <c r="F285" t="s">
        <v>480</v>
      </c>
      <c r="G285" t="s">
        <v>484</v>
      </c>
      <c r="H285" t="s">
        <v>358</v>
      </c>
      <c r="I285" t="s">
        <v>349</v>
      </c>
      <c r="J285" t="s">
        <v>359</v>
      </c>
      <c r="K285" t="s">
        <v>360</v>
      </c>
      <c r="L285" t="s">
        <v>361</v>
      </c>
      <c r="M285" t="s">
        <v>362</v>
      </c>
      <c r="N285" t="s">
        <v>362</v>
      </c>
      <c r="O285" t="s">
        <v>363</v>
      </c>
      <c r="P285">
        <v>0</v>
      </c>
      <c r="Q285" t="s">
        <v>374</v>
      </c>
      <c r="R285">
        <v>0.13382511235753947</v>
      </c>
      <c r="S285">
        <v>0.1487714848296027</v>
      </c>
      <c r="T285">
        <v>0.16727070131785401</v>
      </c>
      <c r="U285">
        <v>0.20470480315939252</v>
      </c>
      <c r="V285">
        <v>0.25316098543599419</v>
      </c>
      <c r="W285">
        <v>0.28288564693043272</v>
      </c>
      <c r="X285">
        <v>0.29841350398809124</v>
      </c>
      <c r="Y285">
        <v>0.31318303193119373</v>
      </c>
      <c r="Z285">
        <v>0.32731933798617296</v>
      </c>
      <c r="AA285">
        <v>0.34040537216185207</v>
      </c>
      <c r="AB285">
        <v>0.35258291910457112</v>
      </c>
      <c r="AC285">
        <v>0.36396327148516405</v>
      </c>
      <c r="AD285">
        <v>0.37439421838114961</v>
      </c>
      <c r="AE285">
        <v>0.38397066413126535</v>
      </c>
      <c r="AF285">
        <v>0.39299093439528071</v>
      </c>
      <c r="AG285">
        <v>0.40132159994367933</v>
      </c>
      <c r="AH285">
        <v>0.40899131851273712</v>
      </c>
      <c r="AI285">
        <v>0.41633709647593575</v>
      </c>
      <c r="AJ285">
        <v>0.42344033435636008</v>
      </c>
      <c r="AK285">
        <v>0.43027275225337835</v>
      </c>
      <c r="AL285">
        <v>0.43680906795530539</v>
      </c>
      <c r="AM285">
        <v>0.44298811388325016</v>
      </c>
      <c r="AN285">
        <v>0.44890500384050464</v>
      </c>
      <c r="AO285">
        <v>0.45456557403385633</v>
      </c>
      <c r="AP285">
        <v>0.45991360414374183</v>
      </c>
      <c r="AQ285">
        <v>0.46504326331636353</v>
      </c>
      <c r="AR285">
        <v>0.46993441341230197</v>
      </c>
      <c r="AS285">
        <v>0.4745551485345828</v>
      </c>
      <c r="AT285">
        <v>0.47895633622118328</v>
      </c>
      <c r="AU285">
        <v>0.4831282211478819</v>
      </c>
      <c r="AV285">
        <v>0.48707834435349945</v>
      </c>
      <c r="AW285">
        <v>0.49081836708370991</v>
      </c>
      <c r="AX285">
        <v>0.49436297350455</v>
      </c>
      <c r="AY285">
        <v>0.4977354466731454</v>
      </c>
      <c r="AZ285">
        <v>0.50096093029657884</v>
      </c>
      <c r="BA285">
        <v>0.50405305460744576</v>
      </c>
      <c r="BB285">
        <v>0.50701723012224542</v>
      </c>
      <c r="BD285">
        <f t="shared" si="41"/>
        <v>253.16098543599418</v>
      </c>
      <c r="BE285">
        <f t="shared" si="42"/>
        <v>282.8856469304327</v>
      </c>
      <c r="BF285">
        <f t="shared" si="43"/>
        <v>298.41350398809124</v>
      </c>
      <c r="BG285">
        <f t="shared" si="44"/>
        <v>313.18303193119374</v>
      </c>
      <c r="BH285">
        <f t="shared" si="45"/>
        <v>327.31933798617297</v>
      </c>
      <c r="BI285">
        <f t="shared" si="46"/>
        <v>340.40537216185209</v>
      </c>
      <c r="BJ285">
        <f t="shared" si="47"/>
        <v>352.58291910457115</v>
      </c>
      <c r="BK285">
        <f t="shared" si="48"/>
        <v>363.96327148516406</v>
      </c>
      <c r="BL285">
        <f t="shared" si="49"/>
        <v>374.39421838114959</v>
      </c>
      <c r="BM285">
        <f t="shared" si="50"/>
        <v>383.97066413126532</v>
      </c>
    </row>
    <row r="286" spans="1:65" x14ac:dyDescent="0.25">
      <c r="A286">
        <v>48</v>
      </c>
      <c r="B286" t="s">
        <v>353</v>
      </c>
      <c r="C286" t="s">
        <v>354</v>
      </c>
      <c r="E286" t="s">
        <v>481</v>
      </c>
      <c r="F286" t="s">
        <v>482</v>
      </c>
      <c r="G286" t="s">
        <v>484</v>
      </c>
      <c r="H286" t="s">
        <v>358</v>
      </c>
      <c r="I286" t="s">
        <v>349</v>
      </c>
      <c r="J286" t="s">
        <v>359</v>
      </c>
      <c r="K286" t="s">
        <v>360</v>
      </c>
      <c r="L286" t="s">
        <v>361</v>
      </c>
      <c r="M286" t="s">
        <v>362</v>
      </c>
      <c r="N286" t="s">
        <v>362</v>
      </c>
      <c r="O286" t="s">
        <v>363</v>
      </c>
      <c r="P286" t="s">
        <v>482</v>
      </c>
      <c r="Q286" t="s">
        <v>364</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D286">
        <f t="shared" si="41"/>
        <v>0</v>
      </c>
      <c r="BE286">
        <f t="shared" si="42"/>
        <v>0</v>
      </c>
      <c r="BF286">
        <f t="shared" si="43"/>
        <v>0</v>
      </c>
      <c r="BG286">
        <f t="shared" si="44"/>
        <v>0</v>
      </c>
      <c r="BH286">
        <f t="shared" si="45"/>
        <v>0</v>
      </c>
      <c r="BI286">
        <f t="shared" si="46"/>
        <v>0</v>
      </c>
      <c r="BJ286">
        <f t="shared" si="47"/>
        <v>0</v>
      </c>
      <c r="BK286">
        <f t="shared" si="48"/>
        <v>0</v>
      </c>
      <c r="BL286">
        <f t="shared" si="49"/>
        <v>0</v>
      </c>
      <c r="BM286">
        <f t="shared" si="50"/>
        <v>0</v>
      </c>
    </row>
    <row r="287" spans="1:65" x14ac:dyDescent="0.25">
      <c r="A287">
        <v>48</v>
      </c>
      <c r="B287" t="s">
        <v>353</v>
      </c>
      <c r="C287" t="s">
        <v>354</v>
      </c>
      <c r="E287" t="s">
        <v>355</v>
      </c>
      <c r="F287" t="s">
        <v>356</v>
      </c>
      <c r="G287" t="s">
        <v>484</v>
      </c>
      <c r="H287" t="s">
        <v>358</v>
      </c>
      <c r="I287" t="s">
        <v>349</v>
      </c>
      <c r="J287" t="s">
        <v>359</v>
      </c>
      <c r="K287" t="s">
        <v>360</v>
      </c>
      <c r="L287" t="s">
        <v>361</v>
      </c>
      <c r="M287" t="s">
        <v>362</v>
      </c>
      <c r="N287" t="s">
        <v>362</v>
      </c>
      <c r="O287" t="s">
        <v>363</v>
      </c>
      <c r="P287" t="s">
        <v>356</v>
      </c>
      <c r="Q287" t="s">
        <v>364</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D287">
        <f t="shared" si="41"/>
        <v>0</v>
      </c>
      <c r="BE287">
        <f t="shared" si="42"/>
        <v>0</v>
      </c>
      <c r="BF287">
        <f t="shared" si="43"/>
        <v>0</v>
      </c>
      <c r="BG287">
        <f t="shared" si="44"/>
        <v>0</v>
      </c>
      <c r="BH287">
        <f t="shared" si="45"/>
        <v>0</v>
      </c>
      <c r="BI287">
        <f t="shared" si="46"/>
        <v>0</v>
      </c>
      <c r="BJ287">
        <f t="shared" si="47"/>
        <v>0</v>
      </c>
      <c r="BK287">
        <f t="shared" si="48"/>
        <v>0</v>
      </c>
      <c r="BL287">
        <f t="shared" si="49"/>
        <v>0</v>
      </c>
      <c r="BM287">
        <f t="shared" si="50"/>
        <v>0</v>
      </c>
    </row>
    <row r="288" spans="1:65" x14ac:dyDescent="0.25">
      <c r="A288">
        <v>48</v>
      </c>
      <c r="B288" t="s">
        <v>353</v>
      </c>
      <c r="C288" t="s">
        <v>354</v>
      </c>
      <c r="E288" t="s">
        <v>365</v>
      </c>
      <c r="F288" t="s">
        <v>366</v>
      </c>
      <c r="G288" t="s">
        <v>484</v>
      </c>
      <c r="H288" t="s">
        <v>358</v>
      </c>
      <c r="I288" t="s">
        <v>349</v>
      </c>
      <c r="J288" t="s">
        <v>359</v>
      </c>
      <c r="K288" t="s">
        <v>360</v>
      </c>
      <c r="L288" t="s">
        <v>361</v>
      </c>
      <c r="M288" t="s">
        <v>362</v>
      </c>
      <c r="N288" t="s">
        <v>362</v>
      </c>
      <c r="O288" t="s">
        <v>363</v>
      </c>
      <c r="P288" t="s">
        <v>339</v>
      </c>
      <c r="Q288" t="s">
        <v>364</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D288">
        <f t="shared" si="41"/>
        <v>0</v>
      </c>
      <c r="BE288">
        <f t="shared" si="42"/>
        <v>0</v>
      </c>
      <c r="BF288">
        <f t="shared" si="43"/>
        <v>0</v>
      </c>
      <c r="BG288">
        <f t="shared" si="44"/>
        <v>0</v>
      </c>
      <c r="BH288">
        <f t="shared" si="45"/>
        <v>0</v>
      </c>
      <c r="BI288">
        <f t="shared" si="46"/>
        <v>0</v>
      </c>
      <c r="BJ288">
        <f t="shared" si="47"/>
        <v>0</v>
      </c>
      <c r="BK288">
        <f t="shared" si="48"/>
        <v>0</v>
      </c>
      <c r="BL288">
        <f t="shared" si="49"/>
        <v>0</v>
      </c>
      <c r="BM288">
        <f t="shared" si="50"/>
        <v>0</v>
      </c>
    </row>
    <row r="289" spans="1:65" x14ac:dyDescent="0.25">
      <c r="A289">
        <v>48</v>
      </c>
      <c r="B289" t="s">
        <v>353</v>
      </c>
      <c r="C289" t="s">
        <v>354</v>
      </c>
      <c r="E289" t="s">
        <v>367</v>
      </c>
      <c r="F289" t="s">
        <v>318</v>
      </c>
      <c r="G289" t="s">
        <v>484</v>
      </c>
      <c r="H289" t="s">
        <v>358</v>
      </c>
      <c r="I289" t="s">
        <v>349</v>
      </c>
      <c r="J289" t="s">
        <v>359</v>
      </c>
      <c r="K289" t="s">
        <v>360</v>
      </c>
      <c r="L289" t="s">
        <v>361</v>
      </c>
      <c r="M289" t="s">
        <v>362</v>
      </c>
      <c r="N289" t="s">
        <v>362</v>
      </c>
      <c r="O289" t="s">
        <v>363</v>
      </c>
      <c r="P289" t="s">
        <v>318</v>
      </c>
      <c r="Q289" t="s">
        <v>364</v>
      </c>
      <c r="R289">
        <v>4.8061382705179248E-2</v>
      </c>
      <c r="S289">
        <v>5.6142444133813932E-2</v>
      </c>
      <c r="T289">
        <v>6.5245071960389367E-2</v>
      </c>
      <c r="U289">
        <v>7.4328302025853096E-2</v>
      </c>
      <c r="V289">
        <v>8.5222357834034868E-2</v>
      </c>
      <c r="W289">
        <v>9.4845526261418789E-2</v>
      </c>
      <c r="X289">
        <v>0.10260817885705298</v>
      </c>
      <c r="Y289">
        <v>0.10996852905010616</v>
      </c>
      <c r="Z289">
        <v>0.11695555081979531</v>
      </c>
      <c r="AA289">
        <v>0.12337835142828012</v>
      </c>
      <c r="AB289">
        <v>0.12931353768554904</v>
      </c>
      <c r="AC289">
        <v>0.13481812431187523</v>
      </c>
      <c r="AD289">
        <v>0.13982808265143667</v>
      </c>
      <c r="AE289">
        <v>0.14439360029432202</v>
      </c>
      <c r="AF289">
        <v>0.14866250386828345</v>
      </c>
      <c r="AG289">
        <v>0.15257671571818138</v>
      </c>
      <c r="AH289">
        <v>0.15615382779647247</v>
      </c>
      <c r="AI289">
        <v>0.15955470656358997</v>
      </c>
      <c r="AJ289">
        <v>0.16281952004881445</v>
      </c>
      <c r="AK289">
        <v>0.16593687483837496</v>
      </c>
      <c r="AL289">
        <v>0.16889739298746828</v>
      </c>
      <c r="AM289">
        <v>0.17167555370691551</v>
      </c>
      <c r="AN289">
        <v>0.174316312222658</v>
      </c>
      <c r="AO289">
        <v>0.17682434733295258</v>
      </c>
      <c r="AP289">
        <v>0.1791765745874635</v>
      </c>
      <c r="AQ289">
        <v>0.18141618316813066</v>
      </c>
      <c r="AR289">
        <v>0.18353623080372197</v>
      </c>
      <c r="AS289">
        <v>0.18552434453244684</v>
      </c>
      <c r="AT289">
        <v>0.18740417892372829</v>
      </c>
      <c r="AU289">
        <v>0.18917308080184511</v>
      </c>
      <c r="AV289">
        <v>0.1908357371002786</v>
      </c>
      <c r="AW289">
        <v>0.19239847784334785</v>
      </c>
      <c r="AX289">
        <v>0.19386875900683653</v>
      </c>
      <c r="AY289">
        <v>0.19525744742037202</v>
      </c>
      <c r="AZ289">
        <v>0.19657593795945122</v>
      </c>
      <c r="BA289">
        <v>0.19783070284421</v>
      </c>
      <c r="BB289">
        <v>0.19902478250874542</v>
      </c>
      <c r="BD289">
        <f t="shared" si="41"/>
        <v>85.222357834034867</v>
      </c>
      <c r="BE289">
        <f t="shared" si="42"/>
        <v>94.845526261418783</v>
      </c>
      <c r="BF289">
        <f t="shared" si="43"/>
        <v>102.60817885705298</v>
      </c>
      <c r="BG289">
        <f t="shared" si="44"/>
        <v>109.96852905010617</v>
      </c>
      <c r="BH289">
        <f t="shared" si="45"/>
        <v>116.95555081979531</v>
      </c>
      <c r="BI289">
        <f t="shared" si="46"/>
        <v>123.37835142828011</v>
      </c>
      <c r="BJ289">
        <f t="shared" si="47"/>
        <v>129.31353768554905</v>
      </c>
      <c r="BK289">
        <f t="shared" si="48"/>
        <v>134.81812431187524</v>
      </c>
      <c r="BL289">
        <f t="shared" si="49"/>
        <v>139.82808265143669</v>
      </c>
      <c r="BM289">
        <f t="shared" si="50"/>
        <v>144.39360029432203</v>
      </c>
    </row>
    <row r="290" spans="1:65" x14ac:dyDescent="0.25">
      <c r="A290">
        <v>48</v>
      </c>
      <c r="B290" t="s">
        <v>353</v>
      </c>
      <c r="C290" t="s">
        <v>368</v>
      </c>
      <c r="E290" t="s">
        <v>153</v>
      </c>
      <c r="F290" t="s">
        <v>81</v>
      </c>
      <c r="G290" t="s">
        <v>484</v>
      </c>
      <c r="H290" t="s">
        <v>358</v>
      </c>
      <c r="I290" t="s">
        <v>349</v>
      </c>
      <c r="J290" t="s">
        <v>359</v>
      </c>
      <c r="K290" t="s">
        <v>360</v>
      </c>
      <c r="L290" t="s">
        <v>361</v>
      </c>
      <c r="M290" t="s">
        <v>369</v>
      </c>
      <c r="N290" t="s">
        <v>369</v>
      </c>
      <c r="O290" t="s">
        <v>363</v>
      </c>
      <c r="P290">
        <v>0</v>
      </c>
      <c r="Q290" t="s">
        <v>370</v>
      </c>
      <c r="R290">
        <v>0.54720125591233748</v>
      </c>
      <c r="S290">
        <v>0.6176035030539051</v>
      </c>
      <c r="T290">
        <v>0.72902371116038578</v>
      </c>
      <c r="U290">
        <v>0.87404181041919804</v>
      </c>
      <c r="V290">
        <v>1.0419233475210881</v>
      </c>
      <c r="W290">
        <v>1.1908798753637961</v>
      </c>
      <c r="X290">
        <v>1.3019176276399886</v>
      </c>
      <c r="Y290">
        <v>1.4084133452176655</v>
      </c>
      <c r="Z290">
        <v>1.5108516605774973</v>
      </c>
      <c r="AA290">
        <v>1.6063419986037075</v>
      </c>
      <c r="AB290">
        <v>1.6958035119951851</v>
      </c>
      <c r="AC290">
        <v>1.7799390771028412</v>
      </c>
      <c r="AD290">
        <v>1.8575715614549115</v>
      </c>
      <c r="AE290">
        <v>1.9293184619541988</v>
      </c>
      <c r="AF290">
        <v>1.9973415187666805</v>
      </c>
      <c r="AG290">
        <v>2.0605739018572891</v>
      </c>
      <c r="AH290">
        <v>2.1191746259626107</v>
      </c>
      <c r="AI290">
        <v>2.1756737720095405</v>
      </c>
      <c r="AJ290">
        <v>2.2306645019327873</v>
      </c>
      <c r="AK290">
        <v>2.2839046315769922</v>
      </c>
      <c r="AL290">
        <v>2.3351635794655139</v>
      </c>
      <c r="AM290">
        <v>2.383932287395556</v>
      </c>
      <c r="AN290">
        <v>2.4309368988289388</v>
      </c>
      <c r="AO290">
        <v>2.4761938802740411</v>
      </c>
      <c r="AP290">
        <v>2.5192282743569674</v>
      </c>
      <c r="AQ290">
        <v>2.5607738806427931</v>
      </c>
      <c r="AR290">
        <v>2.6006407140406909</v>
      </c>
      <c r="AS290">
        <v>2.6385464835573647</v>
      </c>
      <c r="AT290">
        <v>2.6748820534557747</v>
      </c>
      <c r="AU290">
        <v>2.7095455652576983</v>
      </c>
      <c r="AV290">
        <v>2.7425769295863147</v>
      </c>
      <c r="AW290">
        <v>2.7740516456896707</v>
      </c>
      <c r="AX290">
        <v>2.804072628158027</v>
      </c>
      <c r="AY290">
        <v>2.8328191491007697</v>
      </c>
      <c r="AZ290">
        <v>2.8604890409281967</v>
      </c>
      <c r="BA290">
        <v>2.8871838095876163</v>
      </c>
      <c r="BB290">
        <v>2.9129367065240004</v>
      </c>
      <c r="BD290">
        <f t="shared" si="41"/>
        <v>1041.9233475210881</v>
      </c>
      <c r="BE290">
        <f t="shared" si="42"/>
        <v>1190.8798753637961</v>
      </c>
      <c r="BF290">
        <f t="shared" si="43"/>
        <v>1301.9176276399887</v>
      </c>
      <c r="BG290">
        <f t="shared" si="44"/>
        <v>1408.4133452176654</v>
      </c>
      <c r="BH290">
        <f t="shared" si="45"/>
        <v>1510.8516605774973</v>
      </c>
      <c r="BI290">
        <f t="shared" si="46"/>
        <v>1606.3419986037075</v>
      </c>
      <c r="BJ290">
        <f t="shared" si="47"/>
        <v>1695.8035119951851</v>
      </c>
      <c r="BK290">
        <f t="shared" si="48"/>
        <v>1779.9390771028411</v>
      </c>
      <c r="BL290">
        <f t="shared" si="49"/>
        <v>1857.5715614549115</v>
      </c>
      <c r="BM290">
        <f t="shared" si="50"/>
        <v>1929.3184619541987</v>
      </c>
    </row>
    <row r="291" spans="1:65" x14ac:dyDescent="0.25">
      <c r="A291">
        <v>48</v>
      </c>
      <c r="B291" t="s">
        <v>353</v>
      </c>
      <c r="C291" t="s">
        <v>368</v>
      </c>
      <c r="E291" t="s">
        <v>155</v>
      </c>
      <c r="F291" t="s">
        <v>62</v>
      </c>
      <c r="G291" t="s">
        <v>484</v>
      </c>
      <c r="H291" t="s">
        <v>358</v>
      </c>
      <c r="I291" t="s">
        <v>349</v>
      </c>
      <c r="J291" t="s">
        <v>359</v>
      </c>
      <c r="K291" t="s">
        <v>360</v>
      </c>
      <c r="L291" t="s">
        <v>361</v>
      </c>
      <c r="M291" t="s">
        <v>369</v>
      </c>
      <c r="N291" t="s">
        <v>371</v>
      </c>
      <c r="O291" t="s">
        <v>363</v>
      </c>
      <c r="P291">
        <v>0</v>
      </c>
      <c r="Q291" t="s">
        <v>370</v>
      </c>
      <c r="R291">
        <v>0.83836393605614179</v>
      </c>
      <c r="S291">
        <v>0.95382879984383762</v>
      </c>
      <c r="T291">
        <v>1.1451366277196227</v>
      </c>
      <c r="U291">
        <v>1.3743184865318503</v>
      </c>
      <c r="V291">
        <v>1.6105235543527465</v>
      </c>
      <c r="W291">
        <v>1.8224644386642568</v>
      </c>
      <c r="X291">
        <v>1.9968750486195856</v>
      </c>
      <c r="Y291">
        <v>2.1617166570150173</v>
      </c>
      <c r="Z291">
        <v>2.3196285831821797</v>
      </c>
      <c r="AA291">
        <v>2.4655800797758705</v>
      </c>
      <c r="AB291">
        <v>2.6013796978718635</v>
      </c>
      <c r="AC291">
        <v>2.7282829611480452</v>
      </c>
      <c r="AD291">
        <v>2.8445293285875621</v>
      </c>
      <c r="AE291">
        <v>2.951237087364682</v>
      </c>
      <c r="AF291">
        <v>3.0517207195373466</v>
      </c>
      <c r="AG291">
        <v>3.1444964797466626</v>
      </c>
      <c r="AH291">
        <v>3.2298926368502654</v>
      </c>
      <c r="AI291">
        <v>3.3116649616278657</v>
      </c>
      <c r="AJ291">
        <v>3.3907222927828093</v>
      </c>
      <c r="AK291">
        <v>3.4667493140923078</v>
      </c>
      <c r="AL291">
        <v>3.5394627843276649</v>
      </c>
      <c r="AM291">
        <v>3.6081847061540611</v>
      </c>
      <c r="AN291">
        <v>3.6739791473043559</v>
      </c>
      <c r="AO291">
        <v>3.7369122043030516</v>
      </c>
      <c r="AP291">
        <v>3.7963606057957229</v>
      </c>
      <c r="AQ291">
        <v>3.8533735757598735</v>
      </c>
      <c r="AR291">
        <v>3.90772888641016</v>
      </c>
      <c r="AS291">
        <v>3.9590723306670004</v>
      </c>
      <c r="AT291">
        <v>4.0079705691390313</v>
      </c>
      <c r="AU291">
        <v>4.054317440144537</v>
      </c>
      <c r="AV291">
        <v>4.0981978250726581</v>
      </c>
      <c r="AW291">
        <v>4.1397422618615458</v>
      </c>
      <c r="AX291">
        <v>4.1791147512520279</v>
      </c>
      <c r="AY291">
        <v>4.216575533209955</v>
      </c>
      <c r="AZ291">
        <v>4.2524045568890205</v>
      </c>
      <c r="BA291">
        <v>4.2867529810507135</v>
      </c>
      <c r="BB291">
        <v>4.3196814694230659</v>
      </c>
      <c r="BD291">
        <f t="shared" si="41"/>
        <v>1610.5235543527465</v>
      </c>
      <c r="BE291">
        <f t="shared" si="42"/>
        <v>1822.4644386642567</v>
      </c>
      <c r="BF291">
        <f t="shared" si="43"/>
        <v>1996.8750486195856</v>
      </c>
      <c r="BG291">
        <f t="shared" si="44"/>
        <v>2161.7166570150171</v>
      </c>
      <c r="BH291">
        <f t="shared" si="45"/>
        <v>2319.6285831821797</v>
      </c>
      <c r="BI291">
        <f t="shared" si="46"/>
        <v>2465.5800797758707</v>
      </c>
      <c r="BJ291">
        <f t="shared" si="47"/>
        <v>2601.3796978718633</v>
      </c>
      <c r="BK291">
        <f t="shared" si="48"/>
        <v>2728.2829611480452</v>
      </c>
      <c r="BL291">
        <f t="shared" si="49"/>
        <v>2844.5293285875623</v>
      </c>
      <c r="BM291">
        <f t="shared" si="50"/>
        <v>2951.2370873646819</v>
      </c>
    </row>
    <row r="292" spans="1:65" x14ac:dyDescent="0.25">
      <c r="A292">
        <v>48</v>
      </c>
      <c r="B292" t="s">
        <v>353</v>
      </c>
      <c r="C292" t="s">
        <v>368</v>
      </c>
      <c r="E292" t="s">
        <v>156</v>
      </c>
      <c r="F292" t="s">
        <v>63</v>
      </c>
      <c r="G292" t="s">
        <v>484</v>
      </c>
      <c r="H292" t="s">
        <v>358</v>
      </c>
      <c r="I292" t="s">
        <v>349</v>
      </c>
      <c r="J292" t="s">
        <v>359</v>
      </c>
      <c r="K292" t="s">
        <v>360</v>
      </c>
      <c r="L292" t="s">
        <v>361</v>
      </c>
      <c r="M292" t="s">
        <v>369</v>
      </c>
      <c r="N292" t="s">
        <v>369</v>
      </c>
      <c r="O292" t="s">
        <v>363</v>
      </c>
      <c r="P292">
        <v>0</v>
      </c>
      <c r="Q292" t="s">
        <v>370</v>
      </c>
      <c r="R292">
        <v>0.30994031051551796</v>
      </c>
      <c r="S292">
        <v>0.35038329178812261</v>
      </c>
      <c r="T292">
        <v>0.40670433025098662</v>
      </c>
      <c r="U292">
        <v>0.47679730862728092</v>
      </c>
      <c r="V292">
        <v>0.55289682747807822</v>
      </c>
      <c r="W292">
        <v>0.62389843366849851</v>
      </c>
      <c r="X292">
        <v>0.68196303126390589</v>
      </c>
      <c r="Y292">
        <v>0.73694142795549844</v>
      </c>
      <c r="Z292">
        <v>0.78967045670918989</v>
      </c>
      <c r="AA292">
        <v>0.83846673046584463</v>
      </c>
      <c r="AB292">
        <v>0.8839277824343873</v>
      </c>
      <c r="AC292">
        <v>0.92646339909443498</v>
      </c>
      <c r="AD292">
        <v>0.96547783109281793</v>
      </c>
      <c r="AE292">
        <v>1.0013383097209236</v>
      </c>
      <c r="AF292">
        <v>1.0351518301298381</v>
      </c>
      <c r="AG292">
        <v>1.0664133231990349</v>
      </c>
      <c r="AH292">
        <v>1.0952278030421707</v>
      </c>
      <c r="AI292">
        <v>1.1228581176862633</v>
      </c>
      <c r="AJ292">
        <v>1.1496083273374067</v>
      </c>
      <c r="AK292">
        <v>1.1753698363595633</v>
      </c>
      <c r="AL292">
        <v>1.2000437533386175</v>
      </c>
      <c r="AM292">
        <v>1.2233971720555994</v>
      </c>
      <c r="AN292">
        <v>1.2457890025728473</v>
      </c>
      <c r="AO292">
        <v>1.2672388370873728</v>
      </c>
      <c r="AP292">
        <v>1.287531719029509</v>
      </c>
      <c r="AQ292">
        <v>1.3070233501916337</v>
      </c>
      <c r="AR292">
        <v>1.3256350019263821</v>
      </c>
      <c r="AS292">
        <v>1.3432432144378641</v>
      </c>
      <c r="AT292">
        <v>1.3600395433627481</v>
      </c>
      <c r="AU292">
        <v>1.3759852046288146</v>
      </c>
      <c r="AV292">
        <v>1.3911069784748733</v>
      </c>
      <c r="AW292">
        <v>1.4054474791877372</v>
      </c>
      <c r="AX292">
        <v>1.4190610742298235</v>
      </c>
      <c r="AY292">
        <v>1.4320357206205134</v>
      </c>
      <c r="AZ292">
        <v>1.4444665854145351</v>
      </c>
      <c r="BA292">
        <v>1.456404506914426</v>
      </c>
      <c r="BB292">
        <v>1.4678690953679963</v>
      </c>
      <c r="BD292">
        <f t="shared" si="41"/>
        <v>552.89682747807819</v>
      </c>
      <c r="BE292">
        <f t="shared" si="42"/>
        <v>623.89843366849846</v>
      </c>
      <c r="BF292">
        <f t="shared" si="43"/>
        <v>681.96303126390592</v>
      </c>
      <c r="BG292">
        <f t="shared" si="44"/>
        <v>736.9414279554984</v>
      </c>
      <c r="BH292">
        <f t="shared" si="45"/>
        <v>789.67045670918992</v>
      </c>
      <c r="BI292">
        <f t="shared" si="46"/>
        <v>838.46673046584465</v>
      </c>
      <c r="BJ292">
        <f t="shared" si="47"/>
        <v>883.92778243438727</v>
      </c>
      <c r="BK292">
        <f t="shared" si="48"/>
        <v>926.46339909443498</v>
      </c>
      <c r="BL292">
        <f t="shared" si="49"/>
        <v>965.47783109281795</v>
      </c>
      <c r="BM292">
        <f t="shared" si="50"/>
        <v>1001.3383097209237</v>
      </c>
    </row>
    <row r="293" spans="1:65" x14ac:dyDescent="0.25">
      <c r="A293">
        <v>48</v>
      </c>
      <c r="B293" t="s">
        <v>353</v>
      </c>
      <c r="C293" t="s">
        <v>368</v>
      </c>
      <c r="E293" t="s">
        <v>157</v>
      </c>
      <c r="F293" t="s">
        <v>72</v>
      </c>
      <c r="G293" t="s">
        <v>484</v>
      </c>
      <c r="H293" t="s">
        <v>358</v>
      </c>
      <c r="I293" t="s">
        <v>349</v>
      </c>
      <c r="J293" t="s">
        <v>359</v>
      </c>
      <c r="K293" t="s">
        <v>360</v>
      </c>
      <c r="L293" t="s">
        <v>361</v>
      </c>
      <c r="M293" t="s">
        <v>369</v>
      </c>
      <c r="N293" t="s">
        <v>369</v>
      </c>
      <c r="O293" t="s">
        <v>363</v>
      </c>
      <c r="P293">
        <v>0</v>
      </c>
      <c r="Q293" t="s">
        <v>370</v>
      </c>
      <c r="R293">
        <v>0.166899449695285</v>
      </c>
      <c r="S293">
        <v>0.19392775736791962</v>
      </c>
      <c r="T293">
        <v>0.2229759782339342</v>
      </c>
      <c r="U293">
        <v>0.25522280373878936</v>
      </c>
      <c r="V293">
        <v>0.29609710591533739</v>
      </c>
      <c r="W293">
        <v>0.33363070700562653</v>
      </c>
      <c r="X293">
        <v>0.36135846706211489</v>
      </c>
      <c r="Y293">
        <v>0.38763218037110647</v>
      </c>
      <c r="Z293">
        <v>0.41276731627082464</v>
      </c>
      <c r="AA293">
        <v>0.43593413896199462</v>
      </c>
      <c r="AB293">
        <v>0.457442542684044</v>
      </c>
      <c r="AC293">
        <v>0.47749477151170117</v>
      </c>
      <c r="AD293">
        <v>0.49582418879327261</v>
      </c>
      <c r="AE293">
        <v>0.51260942777860163</v>
      </c>
      <c r="AF293">
        <v>0.52837865424153607</v>
      </c>
      <c r="AG293">
        <v>0.54290479083591248</v>
      </c>
      <c r="AH293">
        <v>0.55624336980509381</v>
      </c>
      <c r="AI293">
        <v>0.56898506222684953</v>
      </c>
      <c r="AJ293">
        <v>0.58127415451522924</v>
      </c>
      <c r="AK293">
        <v>0.5930633663001933</v>
      </c>
      <c r="AL293">
        <v>0.6043113627569634</v>
      </c>
      <c r="AM293">
        <v>0.61491568096814608</v>
      </c>
      <c r="AN293">
        <v>0.62504275718034175</v>
      </c>
      <c r="AO293">
        <v>0.63470519526791813</v>
      </c>
      <c r="AP293">
        <v>0.64380940414295607</v>
      </c>
      <c r="AQ293">
        <v>0.65251809069158861</v>
      </c>
      <c r="AR293">
        <v>0.66079953854644591</v>
      </c>
      <c r="AS293">
        <v>0.66860156854905539</v>
      </c>
      <c r="AT293">
        <v>0.67601249025596233</v>
      </c>
      <c r="AU293">
        <v>0.68301804252765508</v>
      </c>
      <c r="AV293">
        <v>0.68963295078953113</v>
      </c>
      <c r="AW293">
        <v>0.69587873028633518</v>
      </c>
      <c r="AX293">
        <v>0.70178176269543502</v>
      </c>
      <c r="AY293">
        <v>0.7073826100206585</v>
      </c>
      <c r="AZ293">
        <v>0.71272450313823421</v>
      </c>
      <c r="BA293">
        <v>0.71783121646035719</v>
      </c>
      <c r="BB293">
        <v>0.72271289310057696</v>
      </c>
      <c r="BD293">
        <f t="shared" si="41"/>
        <v>296.09710591533741</v>
      </c>
      <c r="BE293">
        <f t="shared" si="42"/>
        <v>333.6307070056265</v>
      </c>
      <c r="BF293">
        <f t="shared" si="43"/>
        <v>361.35846706211487</v>
      </c>
      <c r="BG293">
        <f t="shared" si="44"/>
        <v>387.63218037110647</v>
      </c>
      <c r="BH293">
        <f t="shared" si="45"/>
        <v>412.76731627082461</v>
      </c>
      <c r="BI293">
        <f t="shared" si="46"/>
        <v>435.93413896199462</v>
      </c>
      <c r="BJ293">
        <f t="shared" si="47"/>
        <v>457.44254268404399</v>
      </c>
      <c r="BK293">
        <f t="shared" si="48"/>
        <v>477.49477151170117</v>
      </c>
      <c r="BL293">
        <f t="shared" si="49"/>
        <v>495.82418879327264</v>
      </c>
      <c r="BM293">
        <f t="shared" si="50"/>
        <v>512.60942777860168</v>
      </c>
    </row>
    <row r="294" spans="1:65" x14ac:dyDescent="0.25">
      <c r="A294">
        <v>48</v>
      </c>
      <c r="B294" t="s">
        <v>353</v>
      </c>
      <c r="C294" t="s">
        <v>368</v>
      </c>
      <c r="E294" t="s">
        <v>158</v>
      </c>
      <c r="F294" t="s">
        <v>82</v>
      </c>
      <c r="G294" t="s">
        <v>484</v>
      </c>
      <c r="H294" t="s">
        <v>358</v>
      </c>
      <c r="I294" t="s">
        <v>349</v>
      </c>
      <c r="J294" t="s">
        <v>359</v>
      </c>
      <c r="K294" t="s">
        <v>360</v>
      </c>
      <c r="L294" t="s">
        <v>361</v>
      </c>
      <c r="M294" t="s">
        <v>369</v>
      </c>
      <c r="N294" t="s">
        <v>369</v>
      </c>
      <c r="O294" t="s">
        <v>363</v>
      </c>
      <c r="P294">
        <v>0</v>
      </c>
      <c r="Q294" t="s">
        <v>370</v>
      </c>
      <c r="R294">
        <v>0.85514897342480933</v>
      </c>
      <c r="S294">
        <v>0.96362557846508134</v>
      </c>
      <c r="T294">
        <v>1.1407733623786476</v>
      </c>
      <c r="U294">
        <v>1.3486022108702576</v>
      </c>
      <c r="V294">
        <v>1.5677819197256528</v>
      </c>
      <c r="W294">
        <v>1.7698343065990432</v>
      </c>
      <c r="X294">
        <v>1.9204974721605521</v>
      </c>
      <c r="Y294">
        <v>2.0650920826982051</v>
      </c>
      <c r="Z294">
        <v>2.2042840365066172</v>
      </c>
      <c r="AA294">
        <v>2.334102758968279</v>
      </c>
      <c r="AB294">
        <v>2.4558059976764364</v>
      </c>
      <c r="AC294">
        <v>2.5703368486426141</v>
      </c>
      <c r="AD294">
        <v>2.6760807928662369</v>
      </c>
      <c r="AE294">
        <v>2.773872372473857</v>
      </c>
      <c r="AF294">
        <v>2.8666484374393564</v>
      </c>
      <c r="AG294">
        <v>2.9529465465478575</v>
      </c>
      <c r="AH294">
        <v>3.032976995382108</v>
      </c>
      <c r="AI294">
        <v>3.1101894321991992</v>
      </c>
      <c r="AJ294">
        <v>3.1853908880318591</v>
      </c>
      <c r="AK294">
        <v>3.2582480374933609</v>
      </c>
      <c r="AL294">
        <v>3.3284418143554748</v>
      </c>
      <c r="AM294">
        <v>3.3952716804494081</v>
      </c>
      <c r="AN294">
        <v>3.4597294331403154</v>
      </c>
      <c r="AO294">
        <v>3.5218340917107178</v>
      </c>
      <c r="AP294">
        <v>3.5809308179462649</v>
      </c>
      <c r="AQ294">
        <v>3.6380243072067984</v>
      </c>
      <c r="AR294">
        <v>3.692850056455089</v>
      </c>
      <c r="AS294">
        <v>3.7450172082397635</v>
      </c>
      <c r="AT294">
        <v>3.7950601923058129</v>
      </c>
      <c r="AU294">
        <v>3.842835844028035</v>
      </c>
      <c r="AV294">
        <v>3.8883961332412689</v>
      </c>
      <c r="AW294">
        <v>3.9318422132536224</v>
      </c>
      <c r="AX294">
        <v>3.9733133184297924</v>
      </c>
      <c r="AY294">
        <v>4.0130545558592523</v>
      </c>
      <c r="AZ294">
        <v>4.0513371923137127</v>
      </c>
      <c r="BA294">
        <v>4.0882996872704682</v>
      </c>
      <c r="BB294">
        <v>4.1239862718137568</v>
      </c>
      <c r="BD294">
        <f t="shared" si="41"/>
        <v>1567.7819197256529</v>
      </c>
      <c r="BE294">
        <f t="shared" si="42"/>
        <v>1769.8343065990432</v>
      </c>
      <c r="BF294">
        <f t="shared" si="43"/>
        <v>1920.4974721605522</v>
      </c>
      <c r="BG294">
        <f t="shared" si="44"/>
        <v>2065.0920826982051</v>
      </c>
      <c r="BH294">
        <f t="shared" si="45"/>
        <v>2204.2840365066172</v>
      </c>
      <c r="BI294">
        <f t="shared" si="46"/>
        <v>2334.102758968279</v>
      </c>
      <c r="BJ294">
        <f t="shared" si="47"/>
        <v>2455.8059976764362</v>
      </c>
      <c r="BK294">
        <f t="shared" si="48"/>
        <v>2570.3368486426143</v>
      </c>
      <c r="BL294">
        <f t="shared" si="49"/>
        <v>2676.0807928662371</v>
      </c>
      <c r="BM294">
        <f t="shared" si="50"/>
        <v>2773.872372473857</v>
      </c>
    </row>
    <row r="295" spans="1:65" x14ac:dyDescent="0.25">
      <c r="A295">
        <v>48</v>
      </c>
      <c r="B295" t="s">
        <v>353</v>
      </c>
      <c r="C295" t="s">
        <v>368</v>
      </c>
      <c r="E295" t="s">
        <v>165</v>
      </c>
      <c r="F295" t="s">
        <v>336</v>
      </c>
      <c r="G295" t="s">
        <v>484</v>
      </c>
      <c r="H295" t="s">
        <v>358</v>
      </c>
      <c r="I295" t="s">
        <v>349</v>
      </c>
      <c r="J295" t="s">
        <v>359</v>
      </c>
      <c r="K295" t="s">
        <v>360</v>
      </c>
      <c r="L295" t="s">
        <v>361</v>
      </c>
      <c r="M295" t="s">
        <v>369</v>
      </c>
      <c r="N295" t="s">
        <v>369</v>
      </c>
      <c r="O295" t="s">
        <v>363</v>
      </c>
      <c r="P295">
        <v>0</v>
      </c>
      <c r="Q295" t="s">
        <v>370</v>
      </c>
      <c r="R295">
        <v>7.4075923166578026E-3</v>
      </c>
      <c r="S295">
        <v>8.4189315934649501E-3</v>
      </c>
      <c r="T295">
        <v>9.6327161815514626E-3</v>
      </c>
      <c r="U295">
        <v>1.1063055459067512E-2</v>
      </c>
      <c r="V295">
        <v>1.2647550040002724E-2</v>
      </c>
      <c r="W295">
        <v>1.4087833513826788E-2</v>
      </c>
      <c r="X295">
        <v>1.5173986592948017E-2</v>
      </c>
      <c r="Y295">
        <v>1.620812862689254E-2</v>
      </c>
      <c r="Z295">
        <v>1.7199558213609138E-2</v>
      </c>
      <c r="AA295">
        <v>1.8118647253646567E-2</v>
      </c>
      <c r="AB295">
        <v>1.8975166239157744E-2</v>
      </c>
      <c r="AC295">
        <v>1.9777067494087818E-2</v>
      </c>
      <c r="AD295">
        <v>2.0513227102638629E-2</v>
      </c>
      <c r="AE295">
        <v>2.1190218914627728E-2</v>
      </c>
      <c r="AF295">
        <v>2.1828972348026592E-2</v>
      </c>
      <c r="AG295">
        <v>2.241986510380312E-2</v>
      </c>
      <c r="AH295">
        <v>2.2964804303300033E-2</v>
      </c>
      <c r="AI295">
        <v>2.3487634310553417E-2</v>
      </c>
      <c r="AJ295">
        <v>2.3994065925443647E-2</v>
      </c>
      <c r="AK295">
        <v>2.4482015620702853E-2</v>
      </c>
      <c r="AL295">
        <v>2.4949577043329466E-2</v>
      </c>
      <c r="AM295">
        <v>2.539230522788324E-2</v>
      </c>
      <c r="AN295">
        <v>2.5816976509613881E-2</v>
      </c>
      <c r="AO295">
        <v>2.6223934496102243E-2</v>
      </c>
      <c r="AP295">
        <v>2.6609076678455683E-2</v>
      </c>
      <c r="AQ295">
        <v>2.6979131489741348E-2</v>
      </c>
      <c r="AR295">
        <v>2.733258216127948E-2</v>
      </c>
      <c r="AS295">
        <v>2.7667065503916011E-2</v>
      </c>
      <c r="AT295">
        <v>2.7986201216439372E-2</v>
      </c>
      <c r="AU295">
        <v>2.8289236292247475E-2</v>
      </c>
      <c r="AV295">
        <v>2.8576664564805246E-2</v>
      </c>
      <c r="AW295">
        <v>2.8849282397804772E-2</v>
      </c>
      <c r="AX295">
        <v>2.9108111222350564E-2</v>
      </c>
      <c r="AY295">
        <v>2.9354812754191353E-2</v>
      </c>
      <c r="AZ295">
        <v>2.9591187136505197E-2</v>
      </c>
      <c r="BA295">
        <v>2.981819266915775E-2</v>
      </c>
      <c r="BB295">
        <v>3.0036194827300102E-2</v>
      </c>
      <c r="BD295">
        <f t="shared" si="41"/>
        <v>12.647550040002724</v>
      </c>
      <c r="BE295">
        <f t="shared" si="42"/>
        <v>14.087833513826787</v>
      </c>
      <c r="BF295">
        <f t="shared" si="43"/>
        <v>15.173986592948017</v>
      </c>
      <c r="BG295">
        <f t="shared" si="44"/>
        <v>16.208128626892542</v>
      </c>
      <c r="BH295">
        <f t="shared" si="45"/>
        <v>17.199558213609137</v>
      </c>
      <c r="BI295">
        <f t="shared" si="46"/>
        <v>18.118647253646568</v>
      </c>
      <c r="BJ295">
        <f t="shared" si="47"/>
        <v>18.975166239157744</v>
      </c>
      <c r="BK295">
        <f t="shared" si="48"/>
        <v>19.777067494087817</v>
      </c>
      <c r="BL295">
        <f t="shared" si="49"/>
        <v>20.513227102638627</v>
      </c>
      <c r="BM295">
        <f t="shared" si="50"/>
        <v>21.190218914627728</v>
      </c>
    </row>
    <row r="296" spans="1:65" x14ac:dyDescent="0.25">
      <c r="A296">
        <v>48</v>
      </c>
      <c r="B296" t="s">
        <v>353</v>
      </c>
      <c r="C296" t="s">
        <v>368</v>
      </c>
      <c r="E296" t="s">
        <v>159</v>
      </c>
      <c r="F296" t="s">
        <v>76</v>
      </c>
      <c r="G296" t="s">
        <v>484</v>
      </c>
      <c r="H296" t="s">
        <v>358</v>
      </c>
      <c r="I296" t="s">
        <v>349</v>
      </c>
      <c r="J296" t="s">
        <v>359</v>
      </c>
      <c r="K296" t="s">
        <v>360</v>
      </c>
      <c r="L296" t="s">
        <v>361</v>
      </c>
      <c r="M296" t="s">
        <v>369</v>
      </c>
      <c r="N296" t="s">
        <v>371</v>
      </c>
      <c r="O296" t="s">
        <v>363</v>
      </c>
      <c r="P296">
        <v>0</v>
      </c>
      <c r="Q296" t="s">
        <v>370</v>
      </c>
      <c r="R296">
        <v>0.89543737897952924</v>
      </c>
      <c r="S296">
        <v>1.0102570549344458</v>
      </c>
      <c r="T296">
        <v>1.198865428667842</v>
      </c>
      <c r="U296">
        <v>1.4459870624196858</v>
      </c>
      <c r="V296">
        <v>1.7293437244105203</v>
      </c>
      <c r="W296">
        <v>1.9788783086979629</v>
      </c>
      <c r="X296">
        <v>2.1648929486620343</v>
      </c>
      <c r="Y296">
        <v>2.3432981065085632</v>
      </c>
      <c r="Z296">
        <v>2.5149059074260891</v>
      </c>
      <c r="AA296">
        <v>2.6748739595620274</v>
      </c>
      <c r="AB296">
        <v>2.8247420966046164</v>
      </c>
      <c r="AC296">
        <v>2.9656878419425645</v>
      </c>
      <c r="AD296">
        <v>3.0957392590330639</v>
      </c>
      <c r="AE296">
        <v>3.2159308282288661</v>
      </c>
      <c r="AF296">
        <v>3.3298839610929027</v>
      </c>
      <c r="AG296">
        <v>3.4358115145737718</v>
      </c>
      <c r="AH296">
        <v>3.5339798959979851</v>
      </c>
      <c r="AI296">
        <v>3.6286275350699357</v>
      </c>
      <c r="AJ296">
        <v>3.7207481123486241</v>
      </c>
      <c r="AK296">
        <v>3.8099359285163099</v>
      </c>
      <c r="AL296">
        <v>3.8958047258357591</v>
      </c>
      <c r="AM296">
        <v>3.9775017436456355</v>
      </c>
      <c r="AN296">
        <v>4.0562434236808809</v>
      </c>
      <c r="AO296">
        <v>4.1320573622612899</v>
      </c>
      <c r="AP296">
        <v>4.2041479268037962</v>
      </c>
      <c r="AQ296">
        <v>4.2737443770223402</v>
      </c>
      <c r="AR296">
        <v>4.3405284642299939</v>
      </c>
      <c r="AS296">
        <v>4.4040273090134239</v>
      </c>
      <c r="AT296">
        <v>4.4648956887515716</v>
      </c>
      <c r="AU296">
        <v>4.5229629818119648</v>
      </c>
      <c r="AV296">
        <v>4.578296054611525</v>
      </c>
      <c r="AW296">
        <v>4.6310213900978487</v>
      </c>
      <c r="AX296">
        <v>4.6813113956676187</v>
      </c>
      <c r="AY296">
        <v>4.7294663887435879</v>
      </c>
      <c r="AZ296">
        <v>4.7758177767687746</v>
      </c>
      <c r="BA296">
        <v>4.8205356040055509</v>
      </c>
      <c r="BB296">
        <v>4.8636755771434883</v>
      </c>
      <c r="BD296">
        <f t="shared" si="41"/>
        <v>1729.3437244105203</v>
      </c>
      <c r="BE296">
        <f t="shared" si="42"/>
        <v>1978.8783086979629</v>
      </c>
      <c r="BF296">
        <f t="shared" si="43"/>
        <v>2164.8929486620341</v>
      </c>
      <c r="BG296">
        <f t="shared" si="44"/>
        <v>2343.2981065085633</v>
      </c>
      <c r="BH296">
        <f t="shared" si="45"/>
        <v>2514.905907426089</v>
      </c>
      <c r="BI296">
        <f t="shared" si="46"/>
        <v>2674.8739595620273</v>
      </c>
      <c r="BJ296">
        <f t="shared" si="47"/>
        <v>2824.7420966046166</v>
      </c>
      <c r="BK296">
        <f t="shared" si="48"/>
        <v>2965.6878419425643</v>
      </c>
      <c r="BL296">
        <f t="shared" si="49"/>
        <v>3095.7392590330637</v>
      </c>
      <c r="BM296">
        <f t="shared" si="50"/>
        <v>3215.9308282288662</v>
      </c>
    </row>
    <row r="297" spans="1:65" x14ac:dyDescent="0.25">
      <c r="A297">
        <v>48</v>
      </c>
      <c r="B297" t="s">
        <v>353</v>
      </c>
      <c r="C297" t="s">
        <v>368</v>
      </c>
      <c r="E297" t="s">
        <v>160</v>
      </c>
      <c r="F297" t="s">
        <v>66</v>
      </c>
      <c r="G297" t="s">
        <v>484</v>
      </c>
      <c r="H297" t="s">
        <v>358</v>
      </c>
      <c r="I297" t="s">
        <v>349</v>
      </c>
      <c r="J297" t="s">
        <v>359</v>
      </c>
      <c r="K297" t="s">
        <v>360</v>
      </c>
      <c r="L297" t="s">
        <v>361</v>
      </c>
      <c r="M297" t="s">
        <v>369</v>
      </c>
      <c r="N297" t="s">
        <v>369</v>
      </c>
      <c r="O297" t="s">
        <v>363</v>
      </c>
      <c r="P297">
        <v>0</v>
      </c>
      <c r="Q297" t="s">
        <v>370</v>
      </c>
      <c r="R297">
        <v>0.45272770765949566</v>
      </c>
      <c r="S297">
        <v>0.51284068590082366</v>
      </c>
      <c r="T297">
        <v>0.58700662693613115</v>
      </c>
      <c r="U297">
        <v>0.68502959842972488</v>
      </c>
      <c r="V297">
        <v>0.80370315932858394</v>
      </c>
      <c r="W297">
        <v>0.908815753197874</v>
      </c>
      <c r="X297">
        <v>0.99263556933590869</v>
      </c>
      <c r="Y297">
        <v>1.0718365713837248</v>
      </c>
      <c r="Z297">
        <v>1.1476213111342002</v>
      </c>
      <c r="AA297">
        <v>1.2175510996499774</v>
      </c>
      <c r="AB297">
        <v>1.282520278983883</v>
      </c>
      <c r="AC297">
        <v>1.3431419838446081</v>
      </c>
      <c r="AD297">
        <v>1.3985913306220821</v>
      </c>
      <c r="AE297">
        <v>1.4494108388983382</v>
      </c>
      <c r="AF297">
        <v>1.4971915734179244</v>
      </c>
      <c r="AG297">
        <v>1.5412385717051809</v>
      </c>
      <c r="AH297">
        <v>1.581716512098531</v>
      </c>
      <c r="AI297">
        <v>1.6204133667092184</v>
      </c>
      <c r="AJ297">
        <v>1.6577644180397519</v>
      </c>
      <c r="AK297">
        <v>1.693624006319995</v>
      </c>
      <c r="AL297">
        <v>1.7278635560810187</v>
      </c>
      <c r="AM297">
        <v>1.7601686018075036</v>
      </c>
      <c r="AN297">
        <v>1.7910438359854313</v>
      </c>
      <c r="AO297">
        <v>1.8205251399715239</v>
      </c>
      <c r="AP297">
        <v>1.8483247586080938</v>
      </c>
      <c r="AQ297">
        <v>1.8749374200258244</v>
      </c>
      <c r="AR297">
        <v>1.9002639379384052</v>
      </c>
      <c r="AS297">
        <v>1.9241428885681753</v>
      </c>
      <c r="AT297">
        <v>1.9468423627124849</v>
      </c>
      <c r="AU297">
        <v>1.9683168619488685</v>
      </c>
      <c r="AV297">
        <v>1.9886096576991306</v>
      </c>
      <c r="AW297">
        <v>2.0077849597977826</v>
      </c>
      <c r="AX297">
        <v>2.0259220886358968</v>
      </c>
      <c r="AY297">
        <v>2.0431441838410573</v>
      </c>
      <c r="AZ297">
        <v>2.0595828421979427</v>
      </c>
      <c r="BA297">
        <v>2.0753100138843461</v>
      </c>
      <c r="BB297">
        <v>2.0903558472245907</v>
      </c>
      <c r="BD297">
        <f t="shared" si="41"/>
        <v>803.70315932858398</v>
      </c>
      <c r="BE297">
        <f t="shared" si="42"/>
        <v>908.81575319787396</v>
      </c>
      <c r="BF297">
        <f t="shared" si="43"/>
        <v>992.63556933590871</v>
      </c>
      <c r="BG297">
        <f t="shared" si="44"/>
        <v>1071.8365713837247</v>
      </c>
      <c r="BH297">
        <f t="shared" si="45"/>
        <v>1147.6213111342001</v>
      </c>
      <c r="BI297">
        <f t="shared" si="46"/>
        <v>1217.5510996499775</v>
      </c>
      <c r="BJ297">
        <f t="shared" si="47"/>
        <v>1282.5202789838829</v>
      </c>
      <c r="BK297">
        <f t="shared" si="48"/>
        <v>1343.1419838446081</v>
      </c>
      <c r="BL297">
        <f t="shared" si="49"/>
        <v>1398.5913306220821</v>
      </c>
      <c r="BM297">
        <f t="shared" si="50"/>
        <v>1449.4108388983382</v>
      </c>
    </row>
    <row r="298" spans="1:65" x14ac:dyDescent="0.25">
      <c r="A298">
        <v>48</v>
      </c>
      <c r="B298" t="s">
        <v>353</v>
      </c>
      <c r="C298" t="s">
        <v>368</v>
      </c>
      <c r="E298" t="s">
        <v>167</v>
      </c>
      <c r="F298" t="s">
        <v>338</v>
      </c>
      <c r="G298" t="s">
        <v>484</v>
      </c>
      <c r="H298" t="s">
        <v>358</v>
      </c>
      <c r="I298" t="s">
        <v>349</v>
      </c>
      <c r="J298" t="s">
        <v>359</v>
      </c>
      <c r="K298" t="s">
        <v>360</v>
      </c>
      <c r="L298" t="s">
        <v>361</v>
      </c>
      <c r="M298" t="s">
        <v>369</v>
      </c>
      <c r="N298" t="s">
        <v>369</v>
      </c>
      <c r="O298" t="s">
        <v>363</v>
      </c>
      <c r="P298">
        <v>0</v>
      </c>
      <c r="Q298" t="s">
        <v>370</v>
      </c>
      <c r="R298">
        <v>0.31001573630991008</v>
      </c>
      <c r="S298">
        <v>0.35456548264642002</v>
      </c>
      <c r="T298">
        <v>0.41890576913406941</v>
      </c>
      <c r="U298">
        <v>0.49457665927413053</v>
      </c>
      <c r="V298">
        <v>0.5789777018635871</v>
      </c>
      <c r="W298">
        <v>0.65704935358001693</v>
      </c>
      <c r="X298">
        <v>0.71793439442847495</v>
      </c>
      <c r="Y298">
        <v>0.77626817500228584</v>
      </c>
      <c r="Z298">
        <v>0.83249964958967249</v>
      </c>
      <c r="AA298">
        <v>0.88480756417927375</v>
      </c>
      <c r="AB298">
        <v>0.9338064038471765</v>
      </c>
      <c r="AC298">
        <v>0.97988379525959035</v>
      </c>
      <c r="AD298">
        <v>1.0223787018995556</v>
      </c>
      <c r="AE298">
        <v>1.0616487240734833</v>
      </c>
      <c r="AF298">
        <v>1.098877251835193</v>
      </c>
      <c r="AG298">
        <v>1.133483661093047</v>
      </c>
      <c r="AH298">
        <v>1.1655587297846752</v>
      </c>
      <c r="AI298">
        <v>1.1964890997524849</v>
      </c>
      <c r="AJ298">
        <v>1.2266019079978698</v>
      </c>
      <c r="AK298">
        <v>1.2557666710520865</v>
      </c>
      <c r="AL298">
        <v>1.2838586701884422</v>
      </c>
      <c r="AM298">
        <v>1.3106002546770257</v>
      </c>
      <c r="AN298">
        <v>1.336390638213661</v>
      </c>
      <c r="AO298">
        <v>1.3612395827569763</v>
      </c>
      <c r="AP298">
        <v>1.3848869483697841</v>
      </c>
      <c r="AQ298">
        <v>1.4077364196224471</v>
      </c>
      <c r="AR298">
        <v>1.4296835088455042</v>
      </c>
      <c r="AS298">
        <v>1.4505730097615377</v>
      </c>
      <c r="AT298">
        <v>1.4706198242026098</v>
      </c>
      <c r="AU298">
        <v>1.489767387917607</v>
      </c>
      <c r="AV298">
        <v>1.5080370911944578</v>
      </c>
      <c r="AW298">
        <v>1.5254698777473887</v>
      </c>
      <c r="AX298">
        <v>1.5421218639548762</v>
      </c>
      <c r="AY298">
        <v>1.5580916466013466</v>
      </c>
      <c r="AZ298">
        <v>1.573488396055069</v>
      </c>
      <c r="BA298">
        <v>1.5883679492867053</v>
      </c>
      <c r="BB298">
        <v>1.6027482162255282</v>
      </c>
      <c r="BD298">
        <f t="shared" si="41"/>
        <v>578.97770186358707</v>
      </c>
      <c r="BE298">
        <f t="shared" si="42"/>
        <v>657.04935358001694</v>
      </c>
      <c r="BF298">
        <f t="shared" si="43"/>
        <v>717.934394428475</v>
      </c>
      <c r="BG298">
        <f t="shared" si="44"/>
        <v>776.26817500228583</v>
      </c>
      <c r="BH298">
        <f t="shared" si="45"/>
        <v>832.49964958967246</v>
      </c>
      <c r="BI298">
        <f t="shared" si="46"/>
        <v>884.80756417927375</v>
      </c>
      <c r="BJ298">
        <f t="shared" si="47"/>
        <v>933.80640384717651</v>
      </c>
      <c r="BK298">
        <f t="shared" si="48"/>
        <v>979.88379525959033</v>
      </c>
      <c r="BL298">
        <f t="shared" si="49"/>
        <v>1022.3787018995556</v>
      </c>
      <c r="BM298">
        <f t="shared" si="50"/>
        <v>1061.6487240734832</v>
      </c>
    </row>
    <row r="299" spans="1:65" x14ac:dyDescent="0.25">
      <c r="A299">
        <v>48</v>
      </c>
      <c r="B299" t="s">
        <v>353</v>
      </c>
      <c r="C299" t="s">
        <v>368</v>
      </c>
      <c r="E299" t="s">
        <v>202</v>
      </c>
      <c r="F299" t="s">
        <v>205</v>
      </c>
      <c r="G299" t="s">
        <v>484</v>
      </c>
      <c r="H299" t="s">
        <v>358</v>
      </c>
      <c r="I299" t="s">
        <v>349</v>
      </c>
      <c r="J299" t="s">
        <v>359</v>
      </c>
      <c r="K299" t="s">
        <v>360</v>
      </c>
      <c r="L299" t="s">
        <v>361</v>
      </c>
      <c r="M299" t="s">
        <v>369</v>
      </c>
      <c r="N299" t="s">
        <v>369</v>
      </c>
      <c r="O299" t="s">
        <v>363</v>
      </c>
      <c r="P299">
        <v>0</v>
      </c>
      <c r="Q299" t="s">
        <v>370</v>
      </c>
      <c r="R299">
        <v>0.62924832457866198</v>
      </c>
      <c r="S299">
        <v>0.70515058995004598</v>
      </c>
      <c r="T299">
        <v>0.83116503165132349</v>
      </c>
      <c r="U299">
        <v>0.99073478660748471</v>
      </c>
      <c r="V299">
        <v>1.1672685039179429</v>
      </c>
      <c r="W299">
        <v>1.3274908444655698</v>
      </c>
      <c r="X299">
        <v>1.4469311725050913</v>
      </c>
      <c r="Y299">
        <v>1.5614952323507447</v>
      </c>
      <c r="Z299">
        <v>1.6717052739038649</v>
      </c>
      <c r="AA299">
        <v>1.7744470090420756</v>
      </c>
      <c r="AB299">
        <v>1.8707102484525893</v>
      </c>
      <c r="AC299">
        <v>1.9612499887547572</v>
      </c>
      <c r="AD299">
        <v>2.0447982648324086</v>
      </c>
      <c r="AE299">
        <v>2.1220189718668045</v>
      </c>
      <c r="AF299">
        <v>2.1952378042364336</v>
      </c>
      <c r="AG299">
        <v>2.2633056974403933</v>
      </c>
      <c r="AH299">
        <v>2.326393147955073</v>
      </c>
      <c r="AI299">
        <v>2.3872233792204556</v>
      </c>
      <c r="AJ299">
        <v>2.4464346611754531</v>
      </c>
      <c r="AK299">
        <v>2.503766007125952</v>
      </c>
      <c r="AL299">
        <v>2.558968760984337</v>
      </c>
      <c r="AM299">
        <v>2.6114943513028681</v>
      </c>
      <c r="AN299">
        <v>2.6621245297439402</v>
      </c>
      <c r="AO299">
        <v>2.7108766732553873</v>
      </c>
      <c r="AP299">
        <v>2.7572388338406251</v>
      </c>
      <c r="AQ299">
        <v>2.8020012523124009</v>
      </c>
      <c r="AR299">
        <v>2.8449588879267473</v>
      </c>
      <c r="AS299">
        <v>2.8858072970448005</v>
      </c>
      <c r="AT299">
        <v>2.9249673341073485</v>
      </c>
      <c r="AU299">
        <v>2.962328931757864</v>
      </c>
      <c r="AV299">
        <v>2.9979348000519077</v>
      </c>
      <c r="AW299">
        <v>3.0318660211534834</v>
      </c>
      <c r="AX299">
        <v>3.0642332563299006</v>
      </c>
      <c r="AY299">
        <v>3.0952295316383522</v>
      </c>
      <c r="AZ299">
        <v>3.1250679366512117</v>
      </c>
      <c r="BA299">
        <v>3.1538577323493642</v>
      </c>
      <c r="BB299">
        <v>3.1816345967660942</v>
      </c>
      <c r="BD299">
        <f t="shared" si="41"/>
        <v>1167.268503917943</v>
      </c>
      <c r="BE299">
        <f t="shared" si="42"/>
        <v>1327.4908444655698</v>
      </c>
      <c r="BF299">
        <f t="shared" si="43"/>
        <v>1446.9311725050914</v>
      </c>
      <c r="BG299">
        <f t="shared" si="44"/>
        <v>1561.4952323507448</v>
      </c>
      <c r="BH299">
        <f t="shared" si="45"/>
        <v>1671.705273903865</v>
      </c>
      <c r="BI299">
        <f t="shared" si="46"/>
        <v>1774.4470090420757</v>
      </c>
      <c r="BJ299">
        <f t="shared" si="47"/>
        <v>1870.7102484525892</v>
      </c>
      <c r="BK299">
        <f t="shared" si="48"/>
        <v>1961.2499887547572</v>
      </c>
      <c r="BL299">
        <f t="shared" si="49"/>
        <v>2044.7982648324087</v>
      </c>
      <c r="BM299">
        <f t="shared" si="50"/>
        <v>2122.0189718668043</v>
      </c>
    </row>
    <row r="300" spans="1:65" x14ac:dyDescent="0.25">
      <c r="A300">
        <v>48</v>
      </c>
      <c r="B300" t="s">
        <v>353</v>
      </c>
      <c r="C300" t="s">
        <v>368</v>
      </c>
      <c r="E300" t="s">
        <v>161</v>
      </c>
      <c r="F300" t="s">
        <v>70</v>
      </c>
      <c r="G300" t="s">
        <v>484</v>
      </c>
      <c r="H300" t="s">
        <v>358</v>
      </c>
      <c r="I300" t="s">
        <v>349</v>
      </c>
      <c r="J300" t="s">
        <v>359</v>
      </c>
      <c r="K300" t="s">
        <v>360</v>
      </c>
      <c r="L300" t="s">
        <v>361</v>
      </c>
      <c r="M300" t="s">
        <v>369</v>
      </c>
      <c r="N300" t="s">
        <v>369</v>
      </c>
      <c r="O300" t="s">
        <v>363</v>
      </c>
      <c r="P300">
        <v>0</v>
      </c>
      <c r="Q300" t="s">
        <v>370</v>
      </c>
      <c r="R300">
        <v>1.3654985245832145</v>
      </c>
      <c r="S300">
        <v>1.5685789682584625</v>
      </c>
      <c r="T300">
        <v>1.8186586039664141</v>
      </c>
      <c r="U300">
        <v>2.1206211015301886</v>
      </c>
      <c r="V300">
        <v>2.4643622932441658</v>
      </c>
      <c r="W300">
        <v>2.7698330495082732</v>
      </c>
      <c r="X300">
        <v>3.0006076452312498</v>
      </c>
      <c r="Y300">
        <v>3.2196771652211913</v>
      </c>
      <c r="Z300">
        <v>3.4294578922749053</v>
      </c>
      <c r="AA300">
        <v>3.6232062281983208</v>
      </c>
      <c r="AB300">
        <v>3.8033935303686</v>
      </c>
      <c r="AC300">
        <v>3.9716735173901752</v>
      </c>
      <c r="AD300">
        <v>4.1257652524629593</v>
      </c>
      <c r="AE300">
        <v>4.2671276921709396</v>
      </c>
      <c r="AF300">
        <v>4.4001713832966409</v>
      </c>
      <c r="AG300">
        <v>4.5229446742216082</v>
      </c>
      <c r="AH300">
        <v>4.6358863828928127</v>
      </c>
      <c r="AI300">
        <v>4.7439724306348703</v>
      </c>
      <c r="AJ300">
        <v>4.8484087118458978</v>
      </c>
      <c r="AK300">
        <v>4.9487815981539578</v>
      </c>
      <c r="AL300">
        <v>5.044722193631797</v>
      </c>
      <c r="AM300">
        <v>5.1353403298215357</v>
      </c>
      <c r="AN300">
        <v>5.2220431145880113</v>
      </c>
      <c r="AO300">
        <v>5.3049223305903572</v>
      </c>
      <c r="AP300">
        <v>5.3831611678213411</v>
      </c>
      <c r="AQ300">
        <v>5.4581443502897606</v>
      </c>
      <c r="AR300">
        <v>5.5295840319473726</v>
      </c>
      <c r="AS300">
        <v>5.5970182120778196</v>
      </c>
      <c r="AT300">
        <v>5.6611956464159423</v>
      </c>
      <c r="AU300">
        <v>5.7219806833795319</v>
      </c>
      <c r="AV300">
        <v>5.779488592121627</v>
      </c>
      <c r="AW300">
        <v>5.8338943261702463</v>
      </c>
      <c r="AX300">
        <v>5.8854163338305705</v>
      </c>
      <c r="AY300">
        <v>5.9343984270925372</v>
      </c>
      <c r="AZ300">
        <v>5.9812095939578009</v>
      </c>
      <c r="BA300">
        <v>6.0260500035883293</v>
      </c>
      <c r="BB300">
        <v>6.0690012573955894</v>
      </c>
      <c r="BD300">
        <f t="shared" si="41"/>
        <v>2464.3622932441658</v>
      </c>
      <c r="BE300">
        <f t="shared" si="42"/>
        <v>2769.8330495082732</v>
      </c>
      <c r="BF300">
        <f t="shared" si="43"/>
        <v>3000.60764523125</v>
      </c>
      <c r="BG300">
        <f t="shared" si="44"/>
        <v>3219.6771652211914</v>
      </c>
      <c r="BH300">
        <f t="shared" si="45"/>
        <v>3429.4578922749051</v>
      </c>
      <c r="BI300">
        <f t="shared" si="46"/>
        <v>3623.2062281983208</v>
      </c>
      <c r="BJ300">
        <f t="shared" si="47"/>
        <v>3803.3935303685998</v>
      </c>
      <c r="BK300">
        <f t="shared" si="48"/>
        <v>3971.6735173901752</v>
      </c>
      <c r="BL300">
        <f t="shared" si="49"/>
        <v>4125.7652524629593</v>
      </c>
      <c r="BM300">
        <f t="shared" si="50"/>
        <v>4267.1276921709396</v>
      </c>
    </row>
    <row r="301" spans="1:65" x14ac:dyDescent="0.25">
      <c r="A301">
        <v>48</v>
      </c>
      <c r="B301" t="s">
        <v>353</v>
      </c>
      <c r="C301" t="s">
        <v>368</v>
      </c>
      <c r="E301" t="s">
        <v>162</v>
      </c>
      <c r="F301" t="s">
        <v>372</v>
      </c>
      <c r="G301" t="s">
        <v>484</v>
      </c>
      <c r="H301" t="s">
        <v>358</v>
      </c>
      <c r="I301" t="s">
        <v>349</v>
      </c>
      <c r="J301" t="s">
        <v>359</v>
      </c>
      <c r="K301" t="s">
        <v>360</v>
      </c>
      <c r="L301" t="s">
        <v>361</v>
      </c>
      <c r="M301" t="s">
        <v>369</v>
      </c>
      <c r="N301" t="s">
        <v>369</v>
      </c>
      <c r="O301" t="s">
        <v>363</v>
      </c>
      <c r="P301">
        <v>0</v>
      </c>
      <c r="Q301" t="s">
        <v>370</v>
      </c>
      <c r="R301">
        <v>0.65882717451763906</v>
      </c>
      <c r="S301">
        <v>0.75888714732060703</v>
      </c>
      <c r="T301">
        <v>0.90745552513363859</v>
      </c>
      <c r="U301">
        <v>1.0782626243263664</v>
      </c>
      <c r="V301">
        <v>1.2585428263736531</v>
      </c>
      <c r="W301">
        <v>1.4178673234294317</v>
      </c>
      <c r="X301">
        <v>1.548506947639658</v>
      </c>
      <c r="Y301">
        <v>1.6733005854666312</v>
      </c>
      <c r="Z301">
        <v>1.79320447587483</v>
      </c>
      <c r="AA301">
        <v>1.9047200280752696</v>
      </c>
      <c r="AB301">
        <v>2.0090341880800393</v>
      </c>
      <c r="AC301">
        <v>2.1070250423516734</v>
      </c>
      <c r="AD301">
        <v>2.1972799448221529</v>
      </c>
      <c r="AE301">
        <v>2.2805701655328989</v>
      </c>
      <c r="AF301">
        <v>2.3594213653076257</v>
      </c>
      <c r="AG301">
        <v>2.4326073787554874</v>
      </c>
      <c r="AH301">
        <v>2.5003306654163358</v>
      </c>
      <c r="AI301">
        <v>2.5655257196782721</v>
      </c>
      <c r="AJ301">
        <v>2.6288850535317612</v>
      </c>
      <c r="AK301">
        <v>2.690134953804785</v>
      </c>
      <c r="AL301">
        <v>2.7490176870549212</v>
      </c>
      <c r="AM301">
        <v>2.8049558309976379</v>
      </c>
      <c r="AN301">
        <v>2.8587889609144868</v>
      </c>
      <c r="AO301">
        <v>2.9105432409183103</v>
      </c>
      <c r="AP301">
        <v>2.9596818312522282</v>
      </c>
      <c r="AQ301">
        <v>3.0070486543541661</v>
      </c>
      <c r="AR301">
        <v>3.0524338182381623</v>
      </c>
      <c r="AS301">
        <v>3.0955212820611608</v>
      </c>
      <c r="AT301">
        <v>3.136761979459731</v>
      </c>
      <c r="AU301">
        <v>3.1760457749910258</v>
      </c>
      <c r="AV301">
        <v>3.2134235899571308</v>
      </c>
      <c r="AW301">
        <v>3.248986372665148</v>
      </c>
      <c r="AX301">
        <v>3.282855576753279</v>
      </c>
      <c r="AY301">
        <v>3.3152380609675647</v>
      </c>
      <c r="AZ301">
        <v>3.3463607627438483</v>
      </c>
      <c r="BA301">
        <v>3.3763415143021041</v>
      </c>
      <c r="BB301">
        <v>3.4052209677093375</v>
      </c>
      <c r="BD301">
        <f t="shared" si="41"/>
        <v>1258.542826373653</v>
      </c>
      <c r="BE301">
        <f t="shared" si="42"/>
        <v>1417.8673234294317</v>
      </c>
      <c r="BF301">
        <f t="shared" si="43"/>
        <v>1548.5069476396579</v>
      </c>
      <c r="BG301">
        <f t="shared" si="44"/>
        <v>1673.3005854666312</v>
      </c>
      <c r="BH301">
        <f t="shared" si="45"/>
        <v>1793.20447587483</v>
      </c>
      <c r="BI301">
        <f t="shared" si="46"/>
        <v>1904.7200280752697</v>
      </c>
      <c r="BJ301">
        <f t="shared" si="47"/>
        <v>2009.0341880800393</v>
      </c>
      <c r="BK301">
        <f t="shared" si="48"/>
        <v>2107.0250423516736</v>
      </c>
      <c r="BL301">
        <f t="shared" si="49"/>
        <v>2197.2799448221531</v>
      </c>
      <c r="BM301">
        <f t="shared" si="50"/>
        <v>2280.570165532899</v>
      </c>
    </row>
    <row r="302" spans="1:65" x14ac:dyDescent="0.25">
      <c r="A302">
        <v>48</v>
      </c>
      <c r="B302" t="s">
        <v>353</v>
      </c>
      <c r="C302" t="s">
        <v>368</v>
      </c>
      <c r="E302" t="s">
        <v>373</v>
      </c>
      <c r="F302" t="s">
        <v>55</v>
      </c>
      <c r="G302" t="s">
        <v>484</v>
      </c>
      <c r="H302" t="s">
        <v>358</v>
      </c>
      <c r="I302" t="s">
        <v>349</v>
      </c>
      <c r="J302" t="s">
        <v>359</v>
      </c>
      <c r="K302" t="s">
        <v>360</v>
      </c>
      <c r="L302" t="s">
        <v>361</v>
      </c>
      <c r="M302" t="s">
        <v>369</v>
      </c>
      <c r="N302" t="s">
        <v>369</v>
      </c>
      <c r="O302" t="s">
        <v>363</v>
      </c>
      <c r="P302">
        <v>0</v>
      </c>
      <c r="Q302" t="s">
        <v>374</v>
      </c>
      <c r="R302">
        <v>1.3722097261604598E-2</v>
      </c>
      <c r="S302">
        <v>1.5616853486799732E-2</v>
      </c>
      <c r="T302">
        <v>1.7888295988420511E-2</v>
      </c>
      <c r="U302">
        <v>2.0565468768806074E-2</v>
      </c>
      <c r="V302">
        <v>2.9686249383728165E-3</v>
      </c>
      <c r="W302">
        <v>5.6670120115627637E-3</v>
      </c>
      <c r="X302">
        <v>7.7019299573886542E-3</v>
      </c>
      <c r="Y302">
        <v>9.639409283688994E-3</v>
      </c>
      <c r="Z302">
        <v>1.1496869717542015E-2</v>
      </c>
      <c r="AA302">
        <v>1.3218801995951549E-2</v>
      </c>
      <c r="AB302">
        <v>1.4823511251664066E-2</v>
      </c>
      <c r="AC302">
        <v>1.6325895694426839E-2</v>
      </c>
      <c r="AD302">
        <v>1.7705114031553646E-2</v>
      </c>
      <c r="AE302">
        <v>1.897348220664551E-2</v>
      </c>
      <c r="AF302">
        <v>2.0170211836218959E-2</v>
      </c>
      <c r="AG302">
        <v>2.1277274863892661E-2</v>
      </c>
      <c r="AH302">
        <v>2.2298244070693526E-2</v>
      </c>
      <c r="AI302">
        <v>2.3277792757383477E-2</v>
      </c>
      <c r="AJ302">
        <v>2.4226620241853351E-2</v>
      </c>
      <c r="AK302">
        <v>2.5140822823545701E-2</v>
      </c>
      <c r="AL302">
        <v>2.6016828684888946E-2</v>
      </c>
      <c r="AM302">
        <v>2.684630975359149E-2</v>
      </c>
      <c r="AN302">
        <v>2.7641961809164468E-2</v>
      </c>
      <c r="AO302">
        <v>2.8404428472226215E-2</v>
      </c>
      <c r="AP302">
        <v>2.9126023248572799E-2</v>
      </c>
      <c r="AQ302">
        <v>2.981935226835564E-2</v>
      </c>
      <c r="AR302">
        <v>3.0481573591381424E-2</v>
      </c>
      <c r="AS302">
        <v>3.1108259457782842E-2</v>
      </c>
      <c r="AT302">
        <v>3.1706191564500955E-2</v>
      </c>
      <c r="AU302">
        <v>3.2273958956914539E-2</v>
      </c>
      <c r="AV302">
        <v>3.2812486754035947E-2</v>
      </c>
      <c r="AW302">
        <v>3.3323266902727203E-2</v>
      </c>
      <c r="AX302">
        <v>3.3808213049486169E-2</v>
      </c>
      <c r="AY302">
        <v>3.4270438505836734E-2</v>
      </c>
      <c r="AZ302">
        <v>3.4713315964656724E-2</v>
      </c>
      <c r="BA302">
        <v>3.513864083748533E-2</v>
      </c>
      <c r="BB302">
        <v>3.554709781231323E-2</v>
      </c>
      <c r="BD302">
        <f t="shared" si="41"/>
        <v>2.9686249383728165</v>
      </c>
      <c r="BE302">
        <f t="shared" si="42"/>
        <v>5.6670120115627638</v>
      </c>
      <c r="BF302">
        <f t="shared" si="43"/>
        <v>7.7019299573886544</v>
      </c>
      <c r="BG302">
        <f t="shared" si="44"/>
        <v>9.6394092836889946</v>
      </c>
      <c r="BH302">
        <f t="shared" si="45"/>
        <v>11.496869717542015</v>
      </c>
      <c r="BI302">
        <f t="shared" si="46"/>
        <v>13.21880199595155</v>
      </c>
      <c r="BJ302">
        <f t="shared" si="47"/>
        <v>14.823511251664065</v>
      </c>
      <c r="BK302">
        <f t="shared" si="48"/>
        <v>16.325895694426841</v>
      </c>
      <c r="BL302">
        <f t="shared" si="49"/>
        <v>17.705114031553645</v>
      </c>
      <c r="BM302">
        <f t="shared" si="50"/>
        <v>18.97348220664551</v>
      </c>
    </row>
    <row r="303" spans="1:65" x14ac:dyDescent="0.25">
      <c r="A303">
        <v>48</v>
      </c>
      <c r="B303" t="s">
        <v>353</v>
      </c>
      <c r="C303" t="s">
        <v>368</v>
      </c>
      <c r="E303" t="s">
        <v>164</v>
      </c>
      <c r="F303" t="s">
        <v>333</v>
      </c>
      <c r="G303" t="s">
        <v>484</v>
      </c>
      <c r="H303" t="s">
        <v>358</v>
      </c>
      <c r="I303" t="s">
        <v>349</v>
      </c>
      <c r="J303" t="s">
        <v>359</v>
      </c>
      <c r="K303" t="s">
        <v>360</v>
      </c>
      <c r="L303" t="s">
        <v>361</v>
      </c>
      <c r="M303" t="s">
        <v>369</v>
      </c>
      <c r="N303" t="s">
        <v>371</v>
      </c>
      <c r="O303" t="s">
        <v>363</v>
      </c>
      <c r="P303">
        <v>0</v>
      </c>
      <c r="Q303" t="s">
        <v>370</v>
      </c>
      <c r="R303">
        <v>0.60518335542701807</v>
      </c>
      <c r="S303">
        <v>0.69966895737898305</v>
      </c>
      <c r="T303">
        <v>0.80933678946746135</v>
      </c>
      <c r="U303">
        <v>0.93342472089866968</v>
      </c>
      <c r="V303">
        <v>0.14371464706450676</v>
      </c>
      <c r="W303">
        <v>0.27826337891528885</v>
      </c>
      <c r="X303">
        <v>0.37965804362460709</v>
      </c>
      <c r="Y303">
        <v>0.47589198893130069</v>
      </c>
      <c r="Z303">
        <v>0.56803673422525502</v>
      </c>
      <c r="AA303">
        <v>0.653121031515975</v>
      </c>
      <c r="AB303">
        <v>0.7322360064931055</v>
      </c>
      <c r="AC303">
        <v>0.80610945688947955</v>
      </c>
      <c r="AD303">
        <v>0.87374211360583365</v>
      </c>
      <c r="AE303">
        <v>0.93577627141092679</v>
      </c>
      <c r="AF303">
        <v>0.994149102299825</v>
      </c>
      <c r="AG303">
        <v>1.0480059627573277</v>
      </c>
      <c r="AH303">
        <v>1.0975407267026589</v>
      </c>
      <c r="AI303">
        <v>1.1449369204003981</v>
      </c>
      <c r="AJ303">
        <v>1.1907241514833045</v>
      </c>
      <c r="AK303">
        <v>1.2347216094665527</v>
      </c>
      <c r="AL303">
        <v>1.2767683562554892</v>
      </c>
      <c r="AM303">
        <v>1.316474995558325</v>
      </c>
      <c r="AN303">
        <v>1.354458766300874</v>
      </c>
      <c r="AO303">
        <v>1.3907605979890207</v>
      </c>
      <c r="AP303">
        <v>1.4250233463262698</v>
      </c>
      <c r="AQ303">
        <v>1.4578540185349174</v>
      </c>
      <c r="AR303">
        <v>1.4891272386941687</v>
      </c>
      <c r="AS303">
        <v>1.5186412887629097</v>
      </c>
      <c r="AT303">
        <v>1.546724518805664</v>
      </c>
      <c r="AU303">
        <v>1.5733181047240978</v>
      </c>
      <c r="AV303">
        <v>1.5984730261070896</v>
      </c>
      <c r="AW303">
        <v>1.622266340510885</v>
      </c>
      <c r="AX303">
        <v>1.6447940786908486</v>
      </c>
      <c r="AY303">
        <v>1.6662070163827494</v>
      </c>
      <c r="AZ303">
        <v>1.6866668554227409</v>
      </c>
      <c r="BA303">
        <v>1.7062614388903241</v>
      </c>
      <c r="BB303">
        <v>1.7250267488514441</v>
      </c>
      <c r="BD303">
        <f t="shared" si="41"/>
        <v>143.71464706450675</v>
      </c>
      <c r="BE303">
        <f t="shared" si="42"/>
        <v>278.26337891528885</v>
      </c>
      <c r="BF303">
        <f t="shared" si="43"/>
        <v>379.6580436246071</v>
      </c>
      <c r="BG303">
        <f t="shared" si="44"/>
        <v>475.89198893130072</v>
      </c>
      <c r="BH303">
        <f t="shared" si="45"/>
        <v>568.03673422525503</v>
      </c>
      <c r="BI303">
        <f t="shared" si="46"/>
        <v>653.12103151597501</v>
      </c>
      <c r="BJ303">
        <f t="shared" si="47"/>
        <v>732.23600649310549</v>
      </c>
      <c r="BK303">
        <f t="shared" si="48"/>
        <v>806.10945688947959</v>
      </c>
      <c r="BL303">
        <f t="shared" si="49"/>
        <v>873.74211360583365</v>
      </c>
      <c r="BM303">
        <f t="shared" si="50"/>
        <v>935.77627141092682</v>
      </c>
    </row>
    <row r="304" spans="1:65" x14ac:dyDescent="0.25">
      <c r="A304">
        <v>48</v>
      </c>
      <c r="B304" t="s">
        <v>353</v>
      </c>
      <c r="C304" t="s">
        <v>368</v>
      </c>
      <c r="E304" t="s">
        <v>485</v>
      </c>
      <c r="F304" t="s">
        <v>55</v>
      </c>
      <c r="G304" t="s">
        <v>484</v>
      </c>
      <c r="H304" t="s">
        <v>358</v>
      </c>
      <c r="I304" t="s">
        <v>349</v>
      </c>
      <c r="J304" t="s">
        <v>359</v>
      </c>
      <c r="K304" t="s">
        <v>360</v>
      </c>
      <c r="L304" t="s">
        <v>361</v>
      </c>
      <c r="M304" t="s">
        <v>369</v>
      </c>
      <c r="N304" t="s">
        <v>369</v>
      </c>
      <c r="O304" t="s">
        <v>363</v>
      </c>
      <c r="P304" t="e">
        <v>#N/A</v>
      </c>
      <c r="Q304" t="s">
        <v>370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D304">
        <f t="shared" si="41"/>
        <v>0</v>
      </c>
      <c r="BE304">
        <f t="shared" si="42"/>
        <v>0</v>
      </c>
      <c r="BF304">
        <f t="shared" si="43"/>
        <v>0</v>
      </c>
      <c r="BG304">
        <f t="shared" si="44"/>
        <v>0</v>
      </c>
      <c r="BH304">
        <f t="shared" si="45"/>
        <v>0</v>
      </c>
      <c r="BI304">
        <f t="shared" si="46"/>
        <v>0</v>
      </c>
      <c r="BJ304">
        <f t="shared" si="47"/>
        <v>0</v>
      </c>
      <c r="BK304">
        <f t="shared" si="48"/>
        <v>0</v>
      </c>
      <c r="BL304">
        <f t="shared" si="49"/>
        <v>0</v>
      </c>
      <c r="BM304">
        <f t="shared" si="50"/>
        <v>0</v>
      </c>
    </row>
    <row r="305" spans="1:65" x14ac:dyDescent="0.25">
      <c r="A305">
        <v>48</v>
      </c>
      <c r="B305" t="s">
        <v>353</v>
      </c>
      <c r="C305" t="s">
        <v>354</v>
      </c>
      <c r="E305" t="s">
        <v>163</v>
      </c>
      <c r="F305" t="s">
        <v>84</v>
      </c>
      <c r="G305" t="s">
        <v>484</v>
      </c>
      <c r="H305" t="s">
        <v>358</v>
      </c>
      <c r="I305" t="s">
        <v>349</v>
      </c>
      <c r="J305" t="s">
        <v>359</v>
      </c>
      <c r="K305" t="s">
        <v>360</v>
      </c>
      <c r="L305" t="s">
        <v>361</v>
      </c>
      <c r="M305" t="s">
        <v>369</v>
      </c>
      <c r="N305" t="s">
        <v>369</v>
      </c>
      <c r="O305" t="s">
        <v>363</v>
      </c>
      <c r="P305">
        <v>0</v>
      </c>
      <c r="Q305" t="s">
        <v>370</v>
      </c>
      <c r="R305">
        <v>6.3728530886192042E-2</v>
      </c>
      <c r="S305">
        <v>7.0961477882149737E-2</v>
      </c>
      <c r="T305">
        <v>7.9860484404356433E-2</v>
      </c>
      <c r="U305">
        <v>9.7554862917622318E-2</v>
      </c>
      <c r="V305">
        <v>2.2921881265698302E-2</v>
      </c>
      <c r="W305">
        <v>3.7113259984337635E-2</v>
      </c>
      <c r="X305">
        <v>4.4653605541839683E-2</v>
      </c>
      <c r="Y305">
        <v>5.1828282184366678E-2</v>
      </c>
      <c r="Z305">
        <v>5.8689872956051617E-2</v>
      </c>
      <c r="AA305">
        <v>6.5040791253313676E-2</v>
      </c>
      <c r="AB305">
        <v>7.0948798466087662E-2</v>
      </c>
      <c r="AC305">
        <v>7.6467721250467593E-2</v>
      </c>
      <c r="AD305">
        <v>8.1524726603826744E-2</v>
      </c>
      <c r="AE305">
        <v>8.6165778283961367E-2</v>
      </c>
      <c r="AF305">
        <v>9.0535777417648802E-2</v>
      </c>
      <c r="AG305">
        <v>9.4570346037860895E-2</v>
      </c>
      <c r="AH305">
        <v>9.8283539397144057E-2</v>
      </c>
      <c r="AI305">
        <v>0.10183870289619228</v>
      </c>
      <c r="AJ305">
        <v>0.10527534949059635</v>
      </c>
      <c r="AK305">
        <v>0.10857987587184788</v>
      </c>
      <c r="AL305">
        <v>0.11174016103923091</v>
      </c>
      <c r="AM305">
        <v>0.11472673511658725</v>
      </c>
      <c r="AN305">
        <v>0.11758567399668056</v>
      </c>
      <c r="AO305">
        <v>0.12031989745696171</v>
      </c>
      <c r="AP305">
        <v>0.122902336860145</v>
      </c>
      <c r="AQ305">
        <v>0.12537854875721688</v>
      </c>
      <c r="AR305">
        <v>0.12773890025947809</v>
      </c>
      <c r="AS305">
        <v>0.12996806435048086</v>
      </c>
      <c r="AT305">
        <v>0.13209066493107863</v>
      </c>
      <c r="AU305">
        <v>0.13410206873006902</v>
      </c>
      <c r="AV305">
        <v>0.13600598219135268</v>
      </c>
      <c r="AW305">
        <v>0.13780809322829746</v>
      </c>
      <c r="AX305">
        <v>0.13951553977818748</v>
      </c>
      <c r="AY305">
        <v>0.14113959415005428</v>
      </c>
      <c r="AZ305">
        <v>0.14269241380249853</v>
      </c>
      <c r="BA305">
        <v>0.14418060350982931</v>
      </c>
      <c r="BB305">
        <v>0.14560680711939361</v>
      </c>
      <c r="BD305">
        <f t="shared" si="41"/>
        <v>22.921881265698303</v>
      </c>
      <c r="BE305">
        <f t="shared" si="42"/>
        <v>37.113259984337638</v>
      </c>
      <c r="BF305">
        <f t="shared" si="43"/>
        <v>44.653605541839681</v>
      </c>
      <c r="BG305">
        <f t="shared" si="44"/>
        <v>51.828282184366678</v>
      </c>
      <c r="BH305">
        <f t="shared" si="45"/>
        <v>58.689872956051616</v>
      </c>
      <c r="BI305">
        <f t="shared" si="46"/>
        <v>65.040791253313671</v>
      </c>
      <c r="BJ305">
        <f t="shared" si="47"/>
        <v>70.948798466087666</v>
      </c>
      <c r="BK305">
        <f t="shared" si="48"/>
        <v>76.467721250467591</v>
      </c>
      <c r="BL305">
        <f t="shared" si="49"/>
        <v>81.52472660382675</v>
      </c>
      <c r="BM305">
        <f t="shared" si="50"/>
        <v>86.165778283961373</v>
      </c>
    </row>
    <row r="306" spans="1:65" x14ac:dyDescent="0.25">
      <c r="A306">
        <v>48</v>
      </c>
      <c r="B306" t="s">
        <v>353</v>
      </c>
      <c r="C306" t="s">
        <v>354</v>
      </c>
      <c r="E306" t="s">
        <v>375</v>
      </c>
      <c r="F306" t="s">
        <v>376</v>
      </c>
      <c r="G306" t="s">
        <v>484</v>
      </c>
      <c r="H306" t="s">
        <v>358</v>
      </c>
      <c r="I306" t="s">
        <v>349</v>
      </c>
      <c r="J306" t="s">
        <v>359</v>
      </c>
      <c r="K306" t="s">
        <v>360</v>
      </c>
      <c r="L306" t="s">
        <v>361</v>
      </c>
      <c r="M306" t="s">
        <v>369</v>
      </c>
      <c r="N306" t="s">
        <v>369</v>
      </c>
      <c r="O306" t="s">
        <v>363</v>
      </c>
      <c r="P306">
        <v>0</v>
      </c>
      <c r="Q306" t="s">
        <v>370</v>
      </c>
      <c r="R306">
        <v>0.11520386531666443</v>
      </c>
      <c r="S306">
        <v>0.12955105463019242</v>
      </c>
      <c r="T306">
        <v>0.14680783162486882</v>
      </c>
      <c r="U306">
        <v>0.17668943198102571</v>
      </c>
      <c r="V306">
        <v>3.824514352395561E-2</v>
      </c>
      <c r="W306">
        <v>6.3314076310466538E-2</v>
      </c>
      <c r="X306">
        <v>7.7909720524982407E-2</v>
      </c>
      <c r="Y306">
        <v>9.1782295248770129E-2</v>
      </c>
      <c r="Z306">
        <v>0.10502655009933654</v>
      </c>
      <c r="AA306">
        <v>0.11726288750569025</v>
      </c>
      <c r="AB306">
        <v>0.12862680891151534</v>
      </c>
      <c r="AC306">
        <v>0.13922349213301233</v>
      </c>
      <c r="AD306">
        <v>0.14891682878517143</v>
      </c>
      <c r="AE306">
        <v>0.15779736228017627</v>
      </c>
      <c r="AF306">
        <v>0.16614485278481589</v>
      </c>
      <c r="AG306">
        <v>0.17383862112238968</v>
      </c>
      <c r="AH306">
        <v>0.18090738654812499</v>
      </c>
      <c r="AI306">
        <v>0.18766378349994073</v>
      </c>
      <c r="AJ306">
        <v>0.19418404362878289</v>
      </c>
      <c r="AK306">
        <v>0.20044309082994488</v>
      </c>
      <c r="AL306">
        <v>0.20641895188635595</v>
      </c>
      <c r="AM306">
        <v>0.21205690357377971</v>
      </c>
      <c r="AN306">
        <v>0.217444933347959</v>
      </c>
      <c r="AO306">
        <v>0.22258949533574146</v>
      </c>
      <c r="AP306">
        <v>0.22744049671450284</v>
      </c>
      <c r="AQ306">
        <v>0.232084327241734</v>
      </c>
      <c r="AR306">
        <v>0.23650377203458639</v>
      </c>
      <c r="AS306">
        <v>0.24067080241965799</v>
      </c>
      <c r="AT306">
        <v>0.24463226220829493</v>
      </c>
      <c r="AU306">
        <v>0.24838020143988948</v>
      </c>
      <c r="AV306">
        <v>0.25192221253306279</v>
      </c>
      <c r="AW306">
        <v>0.25526953232046712</v>
      </c>
      <c r="AX306">
        <v>0.2584360278212659</v>
      </c>
      <c r="AY306">
        <v>0.26144316186108746</v>
      </c>
      <c r="AZ306">
        <v>0.2643139259178483</v>
      </c>
      <c r="BA306">
        <v>0.26706094573806949</v>
      </c>
      <c r="BB306">
        <v>0.26968949165141087</v>
      </c>
      <c r="BD306">
        <f t="shared" si="41"/>
        <v>38.245143523955612</v>
      </c>
      <c r="BE306">
        <f t="shared" si="42"/>
        <v>63.31407631046654</v>
      </c>
      <c r="BF306">
        <f t="shared" si="43"/>
        <v>77.909720524982404</v>
      </c>
      <c r="BG306">
        <f t="shared" si="44"/>
        <v>91.782295248770126</v>
      </c>
      <c r="BH306">
        <f t="shared" si="45"/>
        <v>105.02655009933653</v>
      </c>
      <c r="BI306">
        <f t="shared" si="46"/>
        <v>117.26288750569024</v>
      </c>
      <c r="BJ306">
        <f t="shared" si="47"/>
        <v>128.62680891151535</v>
      </c>
      <c r="BK306">
        <f t="shared" si="48"/>
        <v>139.22349213301231</v>
      </c>
      <c r="BL306">
        <f t="shared" si="49"/>
        <v>148.91682878517142</v>
      </c>
      <c r="BM306">
        <f t="shared" si="50"/>
        <v>157.79736228017626</v>
      </c>
    </row>
    <row r="307" spans="1:65" x14ac:dyDescent="0.25">
      <c r="A307">
        <v>48</v>
      </c>
      <c r="B307" t="s">
        <v>353</v>
      </c>
      <c r="C307" t="s">
        <v>377</v>
      </c>
      <c r="F307" t="s">
        <v>377</v>
      </c>
      <c r="G307" t="s">
        <v>484</v>
      </c>
      <c r="H307" t="s">
        <v>358</v>
      </c>
      <c r="I307" t="s">
        <v>349</v>
      </c>
      <c r="J307" t="s">
        <v>359</v>
      </c>
      <c r="K307" t="s">
        <v>360</v>
      </c>
      <c r="L307" t="s">
        <v>361</v>
      </c>
      <c r="M307" t="s">
        <v>369</v>
      </c>
      <c r="N307" t="s">
        <v>369</v>
      </c>
      <c r="O307" t="s">
        <v>363</v>
      </c>
      <c r="P307" t="e">
        <v>#N/A</v>
      </c>
      <c r="Q307" t="e">
        <v>#N/A</v>
      </c>
      <c r="R307">
        <v>33.590329002099026</v>
      </c>
      <c r="S307">
        <v>38.97384738768303</v>
      </c>
      <c r="T307">
        <v>45.724969284838352</v>
      </c>
      <c r="U307">
        <v>53.486813044698522</v>
      </c>
      <c r="V307">
        <v>61.911794676904428</v>
      </c>
      <c r="W307">
        <v>69.463213358914771</v>
      </c>
      <c r="X307">
        <v>75.70222166780124</v>
      </c>
      <c r="Y307">
        <v>81.650598179732285</v>
      </c>
      <c r="Z307">
        <v>87.349034905469537</v>
      </c>
      <c r="AA307">
        <v>92.628476505425652</v>
      </c>
      <c r="AB307">
        <v>97.549817295940741</v>
      </c>
      <c r="AC307">
        <v>102.15525942811341</v>
      </c>
      <c r="AD307">
        <v>106.38262671646119</v>
      </c>
      <c r="AE307">
        <v>110.26975735416369</v>
      </c>
      <c r="AF307">
        <v>113.93669144325962</v>
      </c>
      <c r="AG307">
        <v>117.32856024486433</v>
      </c>
      <c r="AH307">
        <v>120.4563572672395</v>
      </c>
      <c r="AI307">
        <v>123.45705324486576</v>
      </c>
      <c r="AJ307">
        <v>126.36352597548959</v>
      </c>
      <c r="AK307">
        <v>129.16388306119234</v>
      </c>
      <c r="AL307">
        <v>131.84725854245823</v>
      </c>
      <c r="AM307">
        <v>134.3882004572622</v>
      </c>
      <c r="AN307">
        <v>136.82564894745468</v>
      </c>
      <c r="AO307">
        <v>139.16161935503143</v>
      </c>
      <c r="AP307">
        <v>141.37259890784637</v>
      </c>
      <c r="AQ307">
        <v>143.4972436978033</v>
      </c>
      <c r="AR307">
        <v>145.52686544910549</v>
      </c>
      <c r="AS307">
        <v>147.44791409434393</v>
      </c>
      <c r="AT307">
        <v>149.28118506025507</v>
      </c>
      <c r="AU307">
        <v>151.02235817486311</v>
      </c>
      <c r="AV307">
        <v>152.67426956045023</v>
      </c>
      <c r="AW307">
        <v>154.24148995615104</v>
      </c>
      <c r="AX307">
        <v>155.72988219108117</v>
      </c>
      <c r="AY307">
        <v>157.14899191733963</v>
      </c>
      <c r="AZ307">
        <v>158.50916499106529</v>
      </c>
      <c r="BA307">
        <v>159.81590727184926</v>
      </c>
      <c r="BB307">
        <v>161.07131340697495</v>
      </c>
      <c r="BD307">
        <f t="shared" si="41"/>
        <v>61911.794676904428</v>
      </c>
      <c r="BE307">
        <f t="shared" si="42"/>
        <v>69463.213358914771</v>
      </c>
      <c r="BF307">
        <f t="shared" si="43"/>
        <v>75702.221667801234</v>
      </c>
      <c r="BG307">
        <f t="shared" si="44"/>
        <v>81650.598179732289</v>
      </c>
      <c r="BH307">
        <f t="shared" si="45"/>
        <v>87349.03490546954</v>
      </c>
      <c r="BI307">
        <f t="shared" si="46"/>
        <v>92628.476505425657</v>
      </c>
      <c r="BJ307">
        <f t="shared" si="47"/>
        <v>97549.817295940738</v>
      </c>
      <c r="BK307">
        <f t="shared" si="48"/>
        <v>102155.25942811341</v>
      </c>
      <c r="BL307">
        <f t="shared" si="49"/>
        <v>106382.62671646119</v>
      </c>
      <c r="BM307">
        <f t="shared" si="50"/>
        <v>110269.75735416368</v>
      </c>
    </row>
    <row r="308" spans="1:65" x14ac:dyDescent="0.25">
      <c r="A308">
        <v>48</v>
      </c>
      <c r="B308" t="s">
        <v>353</v>
      </c>
      <c r="C308" t="s">
        <v>378</v>
      </c>
      <c r="F308" t="s">
        <v>378</v>
      </c>
      <c r="G308" t="s">
        <v>484</v>
      </c>
      <c r="H308" t="s">
        <v>358</v>
      </c>
      <c r="I308" t="s">
        <v>349</v>
      </c>
      <c r="J308" t="s">
        <v>359</v>
      </c>
      <c r="K308" t="s">
        <v>360</v>
      </c>
      <c r="L308" t="s">
        <v>361</v>
      </c>
      <c r="M308" t="s">
        <v>369</v>
      </c>
      <c r="N308" t="s">
        <v>369</v>
      </c>
      <c r="O308" t="s">
        <v>363</v>
      </c>
      <c r="P308" t="e">
        <v>#N/A</v>
      </c>
      <c r="Q308" t="e">
        <v>#N/A</v>
      </c>
      <c r="R308">
        <v>8.6353767976351872</v>
      </c>
      <c r="S308">
        <v>9.8513080138842728</v>
      </c>
      <c r="T308">
        <v>11.567741825844442</v>
      </c>
      <c r="U308">
        <v>13.679540127940594</v>
      </c>
      <c r="V308">
        <v>14.840768749361372</v>
      </c>
      <c r="W308">
        <v>16.97474069543593</v>
      </c>
      <c r="X308">
        <v>18.604154032744265</v>
      </c>
      <c r="Y308">
        <v>20.158317910021818</v>
      </c>
      <c r="Z308">
        <v>21.650538533744566</v>
      </c>
      <c r="AA308">
        <v>23.035904616079357</v>
      </c>
      <c r="AB308">
        <v>24.329725210064691</v>
      </c>
      <c r="AC308">
        <v>25.54296276714707</v>
      </c>
      <c r="AD308">
        <v>26.65874287416035</v>
      </c>
      <c r="AE308">
        <v>27.686749195864731</v>
      </c>
      <c r="AF308">
        <v>28.65840612862786</v>
      </c>
      <c r="AG308">
        <v>29.558882002771639</v>
      </c>
      <c r="AH308">
        <v>30.390852169755195</v>
      </c>
      <c r="AI308">
        <v>31.190540491594255</v>
      </c>
      <c r="AJ308">
        <v>31.9665635116895</v>
      </c>
      <c r="AK308">
        <v>32.715648762888968</v>
      </c>
      <c r="AL308">
        <v>33.43475504241222</v>
      </c>
      <c r="AM308">
        <v>34.11693404609629</v>
      </c>
      <c r="AN308">
        <v>34.772520898450601</v>
      </c>
      <c r="AO308">
        <v>35.401933676567928</v>
      </c>
      <c r="AP308">
        <v>35.99872948664801</v>
      </c>
      <c r="AQ308">
        <v>36.573239665532419</v>
      </c>
      <c r="AR308">
        <v>37.12300484489834</v>
      </c>
      <c r="AS308">
        <v>37.644266317782879</v>
      </c>
      <c r="AT308">
        <v>38.142561063519658</v>
      </c>
      <c r="AU308">
        <v>38.616626508826776</v>
      </c>
      <c r="AV308">
        <v>39.067145464969322</v>
      </c>
      <c r="AW308">
        <v>39.495278986445392</v>
      </c>
      <c r="AX308">
        <v>39.902549156311565</v>
      </c>
      <c r="AY308">
        <v>40.291496792411444</v>
      </c>
      <c r="AZ308">
        <v>40.664894674902257</v>
      </c>
      <c r="BA308">
        <v>41.024198334415367</v>
      </c>
      <c r="BB308">
        <v>41.369932830053472</v>
      </c>
      <c r="BD308">
        <f t="shared" si="41"/>
        <v>14840.768749361372</v>
      </c>
      <c r="BE308">
        <f t="shared" si="42"/>
        <v>16974.740695435929</v>
      </c>
      <c r="BF308">
        <f t="shared" si="43"/>
        <v>18604.154032744267</v>
      </c>
      <c r="BG308">
        <f t="shared" si="44"/>
        <v>20158.317910021819</v>
      </c>
      <c r="BH308">
        <f t="shared" si="45"/>
        <v>21650.538533744566</v>
      </c>
      <c r="BI308">
        <f t="shared" si="46"/>
        <v>23035.904616079355</v>
      </c>
      <c r="BJ308">
        <f t="shared" si="47"/>
        <v>24329.725210064691</v>
      </c>
      <c r="BK308">
        <f t="shared" si="48"/>
        <v>25542.96276714707</v>
      </c>
      <c r="BL308">
        <f t="shared" si="49"/>
        <v>26658.742874160351</v>
      </c>
      <c r="BM308">
        <f t="shared" si="50"/>
        <v>27686.74919586473</v>
      </c>
    </row>
    <row r="309" spans="1:65" hidden="1" x14ac:dyDescent="0.25">
      <c r="A309">
        <v>51</v>
      </c>
      <c r="B309" t="s">
        <v>353</v>
      </c>
      <c r="C309" t="s">
        <v>25</v>
      </c>
      <c r="E309" t="s">
        <v>379</v>
      </c>
      <c r="F309" t="s">
        <v>380</v>
      </c>
      <c r="G309" t="s">
        <v>484</v>
      </c>
      <c r="H309" t="s">
        <v>358</v>
      </c>
      <c r="I309" t="s">
        <v>351</v>
      </c>
      <c r="J309" t="s">
        <v>359</v>
      </c>
      <c r="K309" t="s">
        <v>360</v>
      </c>
      <c r="L309" t="s">
        <v>361</v>
      </c>
      <c r="M309" t="s">
        <v>362</v>
      </c>
      <c r="N309" t="s">
        <v>362</v>
      </c>
      <c r="O309" t="s">
        <v>363</v>
      </c>
      <c r="P309" t="s">
        <v>381</v>
      </c>
      <c r="Q309" t="s">
        <v>364</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D309">
        <f t="shared" si="41"/>
        <v>0</v>
      </c>
      <c r="BE309">
        <f t="shared" si="42"/>
        <v>0</v>
      </c>
      <c r="BF309">
        <f t="shared" si="43"/>
        <v>0</v>
      </c>
      <c r="BG309">
        <f t="shared" si="44"/>
        <v>0</v>
      </c>
      <c r="BH309">
        <f t="shared" si="45"/>
        <v>0</v>
      </c>
      <c r="BI309">
        <f t="shared" si="46"/>
        <v>0</v>
      </c>
      <c r="BJ309">
        <f t="shared" si="47"/>
        <v>0</v>
      </c>
      <c r="BK309">
        <f t="shared" si="48"/>
        <v>0</v>
      </c>
      <c r="BL309">
        <f t="shared" si="49"/>
        <v>0</v>
      </c>
      <c r="BM309">
        <f t="shared" si="50"/>
        <v>0</v>
      </c>
    </row>
    <row r="310" spans="1:65" hidden="1" x14ac:dyDescent="0.25">
      <c r="A310">
        <v>51</v>
      </c>
      <c r="B310" t="s">
        <v>353</v>
      </c>
      <c r="C310" t="s">
        <v>25</v>
      </c>
      <c r="E310" t="s">
        <v>382</v>
      </c>
      <c r="F310" t="s">
        <v>383</v>
      </c>
      <c r="G310" t="s">
        <v>484</v>
      </c>
      <c r="H310" t="s">
        <v>358</v>
      </c>
      <c r="I310" t="s">
        <v>351</v>
      </c>
      <c r="J310" t="s">
        <v>359</v>
      </c>
      <c r="K310" t="s">
        <v>360</v>
      </c>
      <c r="L310" t="s">
        <v>361</v>
      </c>
      <c r="M310" t="s">
        <v>362</v>
      </c>
      <c r="N310" t="s">
        <v>362</v>
      </c>
      <c r="O310" t="s">
        <v>363</v>
      </c>
      <c r="P310" t="s">
        <v>383</v>
      </c>
      <c r="Q310" t="s">
        <v>364</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D310">
        <f t="shared" si="41"/>
        <v>0</v>
      </c>
      <c r="BE310">
        <f t="shared" si="42"/>
        <v>0</v>
      </c>
      <c r="BF310">
        <f t="shared" si="43"/>
        <v>0</v>
      </c>
      <c r="BG310">
        <f t="shared" si="44"/>
        <v>0</v>
      </c>
      <c r="BH310">
        <f t="shared" si="45"/>
        <v>0</v>
      </c>
      <c r="BI310">
        <f t="shared" si="46"/>
        <v>0</v>
      </c>
      <c r="BJ310">
        <f t="shared" si="47"/>
        <v>0</v>
      </c>
      <c r="BK310">
        <f t="shared" si="48"/>
        <v>0</v>
      </c>
      <c r="BL310">
        <f t="shared" si="49"/>
        <v>0</v>
      </c>
      <c r="BM310">
        <f t="shared" si="50"/>
        <v>0</v>
      </c>
    </row>
    <row r="311" spans="1:65" hidden="1" x14ac:dyDescent="0.25">
      <c r="A311">
        <v>51</v>
      </c>
      <c r="B311" t="s">
        <v>353</v>
      </c>
      <c r="C311" t="s">
        <v>25</v>
      </c>
      <c r="E311" t="s">
        <v>384</v>
      </c>
      <c r="F311" t="s">
        <v>385</v>
      </c>
      <c r="G311" t="s">
        <v>484</v>
      </c>
      <c r="H311" t="s">
        <v>358</v>
      </c>
      <c r="I311" t="s">
        <v>351</v>
      </c>
      <c r="J311" t="s">
        <v>359</v>
      </c>
      <c r="K311" t="s">
        <v>360</v>
      </c>
      <c r="L311" t="s">
        <v>361</v>
      </c>
      <c r="M311" t="s">
        <v>362</v>
      </c>
      <c r="N311" t="s">
        <v>362</v>
      </c>
      <c r="O311" t="s">
        <v>363</v>
      </c>
      <c r="P311" t="s">
        <v>385</v>
      </c>
      <c r="Q311" t="s">
        <v>364</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D311">
        <f t="shared" si="41"/>
        <v>0</v>
      </c>
      <c r="BE311">
        <f t="shared" si="42"/>
        <v>0</v>
      </c>
      <c r="BF311">
        <f t="shared" si="43"/>
        <v>0</v>
      </c>
      <c r="BG311">
        <f t="shared" si="44"/>
        <v>0</v>
      </c>
      <c r="BH311">
        <f t="shared" si="45"/>
        <v>0</v>
      </c>
      <c r="BI311">
        <f t="shared" si="46"/>
        <v>0</v>
      </c>
      <c r="BJ311">
        <f t="shared" si="47"/>
        <v>0</v>
      </c>
      <c r="BK311">
        <f t="shared" si="48"/>
        <v>0</v>
      </c>
      <c r="BL311">
        <f t="shared" si="49"/>
        <v>0</v>
      </c>
      <c r="BM311">
        <f t="shared" si="50"/>
        <v>0</v>
      </c>
    </row>
    <row r="312" spans="1:65" hidden="1" x14ac:dyDescent="0.25">
      <c r="A312">
        <v>51</v>
      </c>
      <c r="B312" t="s">
        <v>353</v>
      </c>
      <c r="C312" t="s">
        <v>386</v>
      </c>
      <c r="E312" t="s">
        <v>387</v>
      </c>
      <c r="F312" t="s">
        <v>388</v>
      </c>
      <c r="G312" t="s">
        <v>484</v>
      </c>
      <c r="H312" t="s">
        <v>358</v>
      </c>
      <c r="I312" t="s">
        <v>351</v>
      </c>
      <c r="J312" t="s">
        <v>359</v>
      </c>
      <c r="K312" t="s">
        <v>360</v>
      </c>
      <c r="L312" t="s">
        <v>361</v>
      </c>
      <c r="M312" t="s">
        <v>362</v>
      </c>
      <c r="N312" t="s">
        <v>362</v>
      </c>
      <c r="O312" t="s">
        <v>363</v>
      </c>
      <c r="P312">
        <v>0</v>
      </c>
      <c r="Q312" t="s">
        <v>389</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D312">
        <f t="shared" si="41"/>
        <v>0</v>
      </c>
      <c r="BE312">
        <f t="shared" si="42"/>
        <v>0</v>
      </c>
      <c r="BF312">
        <f t="shared" si="43"/>
        <v>0</v>
      </c>
      <c r="BG312">
        <f t="shared" si="44"/>
        <v>0</v>
      </c>
      <c r="BH312">
        <f t="shared" si="45"/>
        <v>0</v>
      </c>
      <c r="BI312">
        <f t="shared" si="46"/>
        <v>0</v>
      </c>
      <c r="BJ312">
        <f t="shared" si="47"/>
        <v>0</v>
      </c>
      <c r="BK312">
        <f t="shared" si="48"/>
        <v>0</v>
      </c>
      <c r="BL312">
        <f t="shared" si="49"/>
        <v>0</v>
      </c>
      <c r="BM312">
        <f t="shared" si="50"/>
        <v>0</v>
      </c>
    </row>
    <row r="313" spans="1:65" hidden="1" x14ac:dyDescent="0.25">
      <c r="A313">
        <v>51</v>
      </c>
      <c r="B313" t="s">
        <v>353</v>
      </c>
      <c r="C313" t="s">
        <v>386</v>
      </c>
      <c r="E313" t="s">
        <v>390</v>
      </c>
      <c r="F313" t="s">
        <v>391</v>
      </c>
      <c r="G313" t="s">
        <v>484</v>
      </c>
      <c r="H313" t="s">
        <v>358</v>
      </c>
      <c r="I313" t="s">
        <v>351</v>
      </c>
      <c r="J313" t="s">
        <v>359</v>
      </c>
      <c r="K313" t="s">
        <v>360</v>
      </c>
      <c r="L313" t="s">
        <v>361</v>
      </c>
      <c r="M313" t="s">
        <v>362</v>
      </c>
      <c r="N313" t="s">
        <v>392</v>
      </c>
      <c r="O313" t="s">
        <v>363</v>
      </c>
      <c r="P313">
        <v>0</v>
      </c>
      <c r="Q313" t="s">
        <v>374</v>
      </c>
      <c r="R313">
        <v>0</v>
      </c>
      <c r="S313">
        <v>0</v>
      </c>
      <c r="T313">
        <v>0</v>
      </c>
      <c r="U313">
        <v>0</v>
      </c>
      <c r="V313">
        <v>2.0100269620684457E-4</v>
      </c>
      <c r="W313">
        <v>8.7061437039050789E-4</v>
      </c>
      <c r="X313">
        <v>2.5237124093919249E-3</v>
      </c>
      <c r="Y313">
        <v>4.4550321460099249E-3</v>
      </c>
      <c r="Z313">
        <v>6.2679799292994585E-3</v>
      </c>
      <c r="AA313">
        <v>7.4334187260503542E-3</v>
      </c>
      <c r="AB313">
        <v>8.9862329445404704E-3</v>
      </c>
      <c r="AC313">
        <v>1.157320695297386E-2</v>
      </c>
      <c r="AD313">
        <v>1.4675662275957981E-2</v>
      </c>
      <c r="AE313">
        <v>2.0012673088990365E-2</v>
      </c>
      <c r="AF313">
        <v>2.626376211764668E-2</v>
      </c>
      <c r="AG313">
        <v>3.3443935003642324E-2</v>
      </c>
      <c r="AH313">
        <v>4.1714309920638883E-2</v>
      </c>
      <c r="AI313">
        <v>5.1143795096427185E-2</v>
      </c>
      <c r="AJ313">
        <v>6.1754531348622035E-2</v>
      </c>
      <c r="AK313">
        <v>7.3567615546589471E-2</v>
      </c>
      <c r="AL313">
        <v>8.6606480103213687E-2</v>
      </c>
      <c r="AM313">
        <v>0.1008965611816208</v>
      </c>
      <c r="AN313">
        <v>0.11630368968254517</v>
      </c>
      <c r="AO313">
        <v>0.13279669631165286</v>
      </c>
      <c r="AP313">
        <v>0.15039897942113778</v>
      </c>
      <c r="AQ313">
        <v>0.16913464419692417</v>
      </c>
      <c r="AR313">
        <v>0.18858269658642826</v>
      </c>
      <c r="AS313">
        <v>0.20875611563891028</v>
      </c>
      <c r="AT313">
        <v>0.22966758148807176</v>
      </c>
      <c r="AU313">
        <v>0.25133110335434922</v>
      </c>
      <c r="AV313">
        <v>0.2737606667883844</v>
      </c>
      <c r="AW313">
        <v>0.29697032586591288</v>
      </c>
      <c r="AX313">
        <v>0.3209752957788421</v>
      </c>
      <c r="AY313">
        <v>0.34579053628867878</v>
      </c>
      <c r="AZ313">
        <v>0.3711838040939302</v>
      </c>
      <c r="BA313">
        <v>0.3971643733159404</v>
      </c>
      <c r="BB313">
        <v>0.42374171841482666</v>
      </c>
      <c r="BD313">
        <f t="shared" si="41"/>
        <v>0.20100269620684458</v>
      </c>
      <c r="BE313">
        <f t="shared" si="42"/>
        <v>0.87061437039050793</v>
      </c>
      <c r="BF313">
        <f t="shared" si="43"/>
        <v>2.523712409391925</v>
      </c>
      <c r="BG313">
        <f t="shared" si="44"/>
        <v>4.4550321460099251</v>
      </c>
      <c r="BH313">
        <f t="shared" si="45"/>
        <v>6.2679799292994582</v>
      </c>
      <c r="BI313">
        <f t="shared" si="46"/>
        <v>7.4334187260503546</v>
      </c>
      <c r="BJ313">
        <f t="shared" si="47"/>
        <v>8.9862329445404701</v>
      </c>
      <c r="BK313">
        <f t="shared" si="48"/>
        <v>11.573206952973861</v>
      </c>
      <c r="BL313">
        <f t="shared" si="49"/>
        <v>14.675662275957981</v>
      </c>
      <c r="BM313">
        <f t="shared" si="50"/>
        <v>20.012673088990365</v>
      </c>
    </row>
    <row r="314" spans="1:65" hidden="1" x14ac:dyDescent="0.25">
      <c r="A314">
        <v>51</v>
      </c>
      <c r="B314" t="s">
        <v>353</v>
      </c>
      <c r="C314" t="s">
        <v>386</v>
      </c>
      <c r="E314" t="s">
        <v>393</v>
      </c>
      <c r="F314" t="s">
        <v>394</v>
      </c>
      <c r="G314" t="s">
        <v>484</v>
      </c>
      <c r="H314" t="s">
        <v>358</v>
      </c>
      <c r="I314" t="s">
        <v>351</v>
      </c>
      <c r="J314" t="s">
        <v>359</v>
      </c>
      <c r="K314" t="s">
        <v>360</v>
      </c>
      <c r="L314" t="s">
        <v>361</v>
      </c>
      <c r="M314" t="s">
        <v>362</v>
      </c>
      <c r="N314" t="s">
        <v>392</v>
      </c>
      <c r="O314" t="s">
        <v>363</v>
      </c>
      <c r="P314">
        <v>0</v>
      </c>
      <c r="Q314" t="s">
        <v>374</v>
      </c>
      <c r="R314">
        <v>0</v>
      </c>
      <c r="S314">
        <v>0</v>
      </c>
      <c r="T314">
        <v>0</v>
      </c>
      <c r="U314">
        <v>0</v>
      </c>
      <c r="V314">
        <v>1.9719105365099995E-4</v>
      </c>
      <c r="W314">
        <v>8.8400716327147232E-4</v>
      </c>
      <c r="X314">
        <v>2.0497934561297566E-3</v>
      </c>
      <c r="Y314">
        <v>3.1278177055434741E-3</v>
      </c>
      <c r="Z314">
        <v>4.3259689698238674E-3</v>
      </c>
      <c r="AA314">
        <v>5.0848646574851754E-3</v>
      </c>
      <c r="AB314">
        <v>6.0757102132870848E-3</v>
      </c>
      <c r="AC314">
        <v>7.4546472953359692E-3</v>
      </c>
      <c r="AD314">
        <v>9.0752790069146792E-3</v>
      </c>
      <c r="AE314">
        <v>1.2161966450870421E-2</v>
      </c>
      <c r="AF314">
        <v>1.5691253227963792E-2</v>
      </c>
      <c r="AG314">
        <v>1.9660500279239528E-2</v>
      </c>
      <c r="AH314">
        <v>2.4139555884220176E-2</v>
      </c>
      <c r="AI314">
        <v>2.915043317491189E-2</v>
      </c>
      <c r="AJ314">
        <v>3.4691234963873087E-2</v>
      </c>
      <c r="AK314">
        <v>4.0759362476519491E-2</v>
      </c>
      <c r="AL314">
        <v>4.735314136094005E-2</v>
      </c>
      <c r="AM314">
        <v>5.4471636765564241E-2</v>
      </c>
      <c r="AN314">
        <v>6.2039853201945924E-2</v>
      </c>
      <c r="AO314">
        <v>7.0032113090849973E-2</v>
      </c>
      <c r="AP314">
        <v>7.8448252850146852E-2</v>
      </c>
      <c r="AQ314">
        <v>8.7288227620632347E-2</v>
      </c>
      <c r="AR314">
        <v>9.6355183376503131E-2</v>
      </c>
      <c r="AS314">
        <v>0.10564851766154872</v>
      </c>
      <c r="AT314">
        <v>0.1151673958627407</v>
      </c>
      <c r="AU314">
        <v>0.12491145620037297</v>
      </c>
      <c r="AV314">
        <v>0.13488022091178212</v>
      </c>
      <c r="AW314">
        <v>0.14507313454633197</v>
      </c>
      <c r="AX314">
        <v>0.15549001644028421</v>
      </c>
      <c r="AY314">
        <v>0.16613046980182783</v>
      </c>
      <c r="AZ314">
        <v>0.17689483083879887</v>
      </c>
      <c r="BA314">
        <v>0.18778261703489318</v>
      </c>
      <c r="BB314">
        <v>0.19879336421981841</v>
      </c>
      <c r="BD314">
        <f t="shared" si="41"/>
        <v>0.19719105365099995</v>
      </c>
      <c r="BE314">
        <f t="shared" si="42"/>
        <v>0.88400716327147233</v>
      </c>
      <c r="BF314">
        <f t="shared" si="43"/>
        <v>2.0497934561297568</v>
      </c>
      <c r="BG314">
        <f t="shared" si="44"/>
        <v>3.1278177055434742</v>
      </c>
      <c r="BH314">
        <f t="shared" si="45"/>
        <v>4.325968969823867</v>
      </c>
      <c r="BI314">
        <f t="shared" si="46"/>
        <v>5.0848646574851752</v>
      </c>
      <c r="BJ314">
        <f t="shared" si="47"/>
        <v>6.0757102132870848</v>
      </c>
      <c r="BK314">
        <f t="shared" si="48"/>
        <v>7.4546472953359695</v>
      </c>
      <c r="BL314">
        <f t="shared" si="49"/>
        <v>9.0752790069146787</v>
      </c>
      <c r="BM314">
        <f t="shared" si="50"/>
        <v>12.16196645087042</v>
      </c>
    </row>
    <row r="315" spans="1:65" hidden="1" x14ac:dyDescent="0.25">
      <c r="A315">
        <v>51</v>
      </c>
      <c r="B315" t="s">
        <v>353</v>
      </c>
      <c r="C315" t="s">
        <v>386</v>
      </c>
      <c r="E315" t="s">
        <v>395</v>
      </c>
      <c r="F315" t="s">
        <v>396</v>
      </c>
      <c r="G315" t="s">
        <v>484</v>
      </c>
      <c r="H315" t="s">
        <v>358</v>
      </c>
      <c r="I315" t="s">
        <v>351</v>
      </c>
      <c r="J315" t="s">
        <v>359</v>
      </c>
      <c r="K315" t="s">
        <v>360</v>
      </c>
      <c r="L315" t="s">
        <v>361</v>
      </c>
      <c r="M315" t="s">
        <v>362</v>
      </c>
      <c r="N315" t="s">
        <v>392</v>
      </c>
      <c r="O315" t="s">
        <v>363</v>
      </c>
      <c r="P315">
        <v>0</v>
      </c>
      <c r="Q315" t="s">
        <v>374</v>
      </c>
      <c r="R315">
        <v>0</v>
      </c>
      <c r="S315">
        <v>0</v>
      </c>
      <c r="T315">
        <v>0</v>
      </c>
      <c r="U315">
        <v>0</v>
      </c>
      <c r="V315">
        <v>1.8597971478781512E-3</v>
      </c>
      <c r="W315">
        <v>7.9057964768537003E-3</v>
      </c>
      <c r="X315">
        <v>2.2474301165363423E-2</v>
      </c>
      <c r="Y315">
        <v>3.7142642731740387E-2</v>
      </c>
      <c r="Z315">
        <v>4.904788884984141E-2</v>
      </c>
      <c r="AA315">
        <v>5.8181716807192342E-2</v>
      </c>
      <c r="AB315">
        <v>7.0316139566406435E-2</v>
      </c>
      <c r="AC315">
        <v>8.8610241788442443E-2</v>
      </c>
      <c r="AD315">
        <v>0.11102019854323046</v>
      </c>
      <c r="AE315">
        <v>0.15032555321627883</v>
      </c>
      <c r="AF315">
        <v>0.19613992952034554</v>
      </c>
      <c r="AG315">
        <v>0.24854283761096052</v>
      </c>
      <c r="AH315">
        <v>0.3086585660074217</v>
      </c>
      <c r="AI315">
        <v>0.37694569296204117</v>
      </c>
      <c r="AJ315">
        <v>0.45352599762705309</v>
      </c>
      <c r="AK315">
        <v>0.53851286216850702</v>
      </c>
      <c r="AL315">
        <v>0.63203528981752422</v>
      </c>
      <c r="AM315">
        <v>0.73423546561636244</v>
      </c>
      <c r="AN315">
        <v>0.84412791626837069</v>
      </c>
      <c r="AO315">
        <v>0.96145865265920571</v>
      </c>
      <c r="AP315">
        <v>1.0863591729419215</v>
      </c>
      <c r="AQ315">
        <v>1.2189649810418617</v>
      </c>
      <c r="AR315">
        <v>1.3562962035749091</v>
      </c>
      <c r="AS315">
        <v>1.4984227172230833</v>
      </c>
      <c r="AT315">
        <v>1.6454117834625082</v>
      </c>
      <c r="AU315">
        <v>1.7973393916946538</v>
      </c>
      <c r="AV315">
        <v>1.9542808149501294</v>
      </c>
      <c r="AW315">
        <v>2.1163112411831677</v>
      </c>
      <c r="AX315">
        <v>2.283513321059035</v>
      </c>
      <c r="AY315">
        <v>2.4559673562948174</v>
      </c>
      <c r="AZ315">
        <v>2.6320540903876588</v>
      </c>
      <c r="BA315">
        <v>2.8118212303763648</v>
      </c>
      <c r="BB315">
        <v>2.9953175027900349</v>
      </c>
      <c r="BD315">
        <f t="shared" si="41"/>
        <v>1.8597971478781512</v>
      </c>
      <c r="BE315">
        <f t="shared" si="42"/>
        <v>7.9057964768537001</v>
      </c>
      <c r="BF315">
        <f t="shared" si="43"/>
        <v>22.474301165363421</v>
      </c>
      <c r="BG315">
        <f t="shared" si="44"/>
        <v>37.142642731740388</v>
      </c>
      <c r="BH315">
        <f t="shared" si="45"/>
        <v>49.047888849841414</v>
      </c>
      <c r="BI315">
        <f t="shared" si="46"/>
        <v>58.181716807192345</v>
      </c>
      <c r="BJ315">
        <f t="shared" si="47"/>
        <v>70.316139566406434</v>
      </c>
      <c r="BK315">
        <f t="shared" si="48"/>
        <v>88.610241788442437</v>
      </c>
      <c r="BL315">
        <f t="shared" si="49"/>
        <v>111.02019854323046</v>
      </c>
      <c r="BM315">
        <f t="shared" si="50"/>
        <v>150.32555321627882</v>
      </c>
    </row>
    <row r="316" spans="1:65" hidden="1" x14ac:dyDescent="0.25">
      <c r="A316">
        <v>51</v>
      </c>
      <c r="B316" t="s">
        <v>353</v>
      </c>
      <c r="C316" t="s">
        <v>386</v>
      </c>
      <c r="E316" t="s">
        <v>397</v>
      </c>
      <c r="F316" t="s">
        <v>398</v>
      </c>
      <c r="G316" t="s">
        <v>484</v>
      </c>
      <c r="H316" t="s">
        <v>358</v>
      </c>
      <c r="I316" t="s">
        <v>351</v>
      </c>
      <c r="J316" t="s">
        <v>359</v>
      </c>
      <c r="K316" t="s">
        <v>360</v>
      </c>
      <c r="L316" t="s">
        <v>361</v>
      </c>
      <c r="M316" t="s">
        <v>362</v>
      </c>
      <c r="N316" t="s">
        <v>392</v>
      </c>
      <c r="O316" t="s">
        <v>363</v>
      </c>
      <c r="P316">
        <v>0</v>
      </c>
      <c r="Q316" t="s">
        <v>374</v>
      </c>
      <c r="R316">
        <v>0</v>
      </c>
      <c r="S316">
        <v>0</v>
      </c>
      <c r="T316">
        <v>0</v>
      </c>
      <c r="U316">
        <v>0</v>
      </c>
      <c r="V316">
        <v>1.0972032431082516E-3</v>
      </c>
      <c r="W316">
        <v>4.1759661815690833E-3</v>
      </c>
      <c r="X316">
        <v>1.1584373723565963E-2</v>
      </c>
      <c r="Y316">
        <v>1.8278671464423912E-2</v>
      </c>
      <c r="Z316">
        <v>2.2770993321900079E-2</v>
      </c>
      <c r="AA316">
        <v>2.7234065048919634E-2</v>
      </c>
      <c r="AB316">
        <v>3.3083909921587135E-2</v>
      </c>
      <c r="AC316">
        <v>4.1294912775226719E-2</v>
      </c>
      <c r="AD316">
        <v>5.0215597453436782E-2</v>
      </c>
      <c r="AE316">
        <v>6.647800014931185E-2</v>
      </c>
      <c r="AF316">
        <v>8.5244923063434674E-2</v>
      </c>
      <c r="AG316">
        <v>0.10652170036002424</v>
      </c>
      <c r="AH316">
        <v>0.13071984577263449</v>
      </c>
      <c r="AI316">
        <v>0.15798657529211943</v>
      </c>
      <c r="AJ316">
        <v>0.18833611367870978</v>
      </c>
      <c r="AK316">
        <v>0.22177877339950441</v>
      </c>
      <c r="AL316">
        <v>0.25833016591695163</v>
      </c>
      <c r="AM316">
        <v>0.29801019686420516</v>
      </c>
      <c r="AN316">
        <v>0.34041314490463437</v>
      </c>
      <c r="AO316">
        <v>0.38541304036202401</v>
      </c>
      <c r="AP316">
        <v>0.43302974061440314</v>
      </c>
      <c r="AQ316">
        <v>0.48328390838110846</v>
      </c>
      <c r="AR316">
        <v>0.53504626898430907</v>
      </c>
      <c r="AS316">
        <v>0.58832468294148377</v>
      </c>
      <c r="AT316">
        <v>0.64312568800214998</v>
      </c>
      <c r="AU316">
        <v>0.69945864427814364</v>
      </c>
      <c r="AV316">
        <v>0.75733227199190434</v>
      </c>
      <c r="AW316">
        <v>0.81675487672274472</v>
      </c>
      <c r="AX316">
        <v>0.87773705053701145</v>
      </c>
      <c r="AY316">
        <v>0.94028814490397383</v>
      </c>
      <c r="AZ316">
        <v>1.0038175025185914</v>
      </c>
      <c r="BA316">
        <v>1.0683289796566984</v>
      </c>
      <c r="BB316">
        <v>1.1338265592494354</v>
      </c>
      <c r="BD316">
        <f t="shared" si="41"/>
        <v>1.0972032431082515</v>
      </c>
      <c r="BE316">
        <f t="shared" si="42"/>
        <v>4.1759661815690832</v>
      </c>
      <c r="BF316">
        <f t="shared" si="43"/>
        <v>11.584373723565962</v>
      </c>
      <c r="BG316">
        <f t="shared" si="44"/>
        <v>18.278671464423912</v>
      </c>
      <c r="BH316">
        <f t="shared" si="45"/>
        <v>22.770993321900079</v>
      </c>
      <c r="BI316">
        <f t="shared" si="46"/>
        <v>27.234065048919636</v>
      </c>
      <c r="BJ316">
        <f t="shared" si="47"/>
        <v>33.083909921587136</v>
      </c>
      <c r="BK316">
        <f t="shared" si="48"/>
        <v>41.29491277522672</v>
      </c>
      <c r="BL316">
        <f t="shared" si="49"/>
        <v>50.215597453436779</v>
      </c>
      <c r="BM316">
        <f t="shared" si="50"/>
        <v>66.478000149311853</v>
      </c>
    </row>
    <row r="317" spans="1:65" hidden="1" x14ac:dyDescent="0.25">
      <c r="A317">
        <v>51</v>
      </c>
      <c r="B317" t="s">
        <v>353</v>
      </c>
      <c r="C317" t="s">
        <v>386</v>
      </c>
      <c r="E317" t="s">
        <v>399</v>
      </c>
      <c r="F317" t="s">
        <v>400</v>
      </c>
      <c r="G317" t="s">
        <v>484</v>
      </c>
      <c r="H317" t="s">
        <v>358</v>
      </c>
      <c r="I317" t="s">
        <v>351</v>
      </c>
      <c r="J317" t="s">
        <v>359</v>
      </c>
      <c r="K317" t="s">
        <v>360</v>
      </c>
      <c r="L317" t="s">
        <v>361</v>
      </c>
      <c r="M317" t="s">
        <v>362</v>
      </c>
      <c r="N317" t="s">
        <v>392</v>
      </c>
      <c r="O317" t="s">
        <v>363</v>
      </c>
      <c r="P317">
        <v>0</v>
      </c>
      <c r="Q317" t="s">
        <v>374</v>
      </c>
      <c r="R317">
        <v>0</v>
      </c>
      <c r="S317">
        <v>0</v>
      </c>
      <c r="T317">
        <v>0</v>
      </c>
      <c r="U317">
        <v>0</v>
      </c>
      <c r="V317">
        <v>9.1428276366536704E-5</v>
      </c>
      <c r="W317">
        <v>4.0780881418827345E-4</v>
      </c>
      <c r="X317">
        <v>1.1729134404754457E-3</v>
      </c>
      <c r="Y317">
        <v>2.0309542542891255E-3</v>
      </c>
      <c r="Z317">
        <v>2.8180453394686627E-3</v>
      </c>
      <c r="AA317">
        <v>3.3204330888545563E-3</v>
      </c>
      <c r="AB317">
        <v>3.9856404599763768E-3</v>
      </c>
      <c r="AC317">
        <v>5.1305864526579106E-3</v>
      </c>
      <c r="AD317">
        <v>6.6034140812063422E-3</v>
      </c>
      <c r="AE317">
        <v>9.0964376863534192E-3</v>
      </c>
      <c r="AF317">
        <v>1.2025742534381332E-2</v>
      </c>
      <c r="AG317">
        <v>1.5399160522776751E-2</v>
      </c>
      <c r="AH317">
        <v>1.9294148900912578E-2</v>
      </c>
      <c r="AI317">
        <v>2.3744367686125298E-2</v>
      </c>
      <c r="AJ317">
        <v>2.8761244113571182E-2</v>
      </c>
      <c r="AK317">
        <v>3.4355722878451213E-2</v>
      </c>
      <c r="AL317">
        <v>4.0539879800673716E-2</v>
      </c>
      <c r="AM317">
        <v>4.7326765154286111E-2</v>
      </c>
      <c r="AN317">
        <v>5.4653031130137308E-2</v>
      </c>
      <c r="AO317">
        <v>6.2504534328279571E-2</v>
      </c>
      <c r="AP317">
        <v>7.0893238611483306E-2</v>
      </c>
      <c r="AQ317">
        <v>7.9831462302340422E-2</v>
      </c>
      <c r="AR317">
        <v>8.9117801559849524E-2</v>
      </c>
      <c r="AS317">
        <v>9.8758935383412516E-2</v>
      </c>
      <c r="AT317">
        <v>0.10876140696809214</v>
      </c>
      <c r="AU317">
        <v>0.11913240642739432</v>
      </c>
      <c r="AV317">
        <v>0.12987912060315193</v>
      </c>
      <c r="AW317">
        <v>0.14100877747380514</v>
      </c>
      <c r="AX317">
        <v>0.15252917288946855</v>
      </c>
      <c r="AY317">
        <v>0.16444798794785404</v>
      </c>
      <c r="AZ317">
        <v>0.17665350989871789</v>
      </c>
      <c r="BA317">
        <v>0.18915052195412152</v>
      </c>
      <c r="BB317">
        <v>0.20194390870137968</v>
      </c>
      <c r="BD317">
        <f t="shared" si="41"/>
        <v>9.1428276366536707E-2</v>
      </c>
      <c r="BE317">
        <f t="shared" si="42"/>
        <v>0.40780881418827347</v>
      </c>
      <c r="BF317">
        <f t="shared" si="43"/>
        <v>1.1729134404754455</v>
      </c>
      <c r="BG317">
        <f t="shared" si="44"/>
        <v>2.0309542542891257</v>
      </c>
      <c r="BH317">
        <f t="shared" si="45"/>
        <v>2.8180453394686626</v>
      </c>
      <c r="BI317">
        <f t="shared" si="46"/>
        <v>3.3204330888545561</v>
      </c>
      <c r="BJ317">
        <f t="shared" si="47"/>
        <v>3.9856404599763766</v>
      </c>
      <c r="BK317">
        <f t="shared" si="48"/>
        <v>5.1305864526579104</v>
      </c>
      <c r="BL317">
        <f t="shared" si="49"/>
        <v>6.603414081206342</v>
      </c>
      <c r="BM317">
        <f t="shared" si="50"/>
        <v>9.0964376863534184</v>
      </c>
    </row>
    <row r="318" spans="1:65" hidden="1" x14ac:dyDescent="0.25">
      <c r="A318">
        <v>51</v>
      </c>
      <c r="B318" t="s">
        <v>353</v>
      </c>
      <c r="C318" t="s">
        <v>386</v>
      </c>
      <c r="E318" t="s">
        <v>401</v>
      </c>
      <c r="F318" t="s">
        <v>402</v>
      </c>
      <c r="G318" t="s">
        <v>484</v>
      </c>
      <c r="H318" t="s">
        <v>358</v>
      </c>
      <c r="I318" t="s">
        <v>351</v>
      </c>
      <c r="J318" t="s">
        <v>359</v>
      </c>
      <c r="K318" t="s">
        <v>360</v>
      </c>
      <c r="L318" t="s">
        <v>361</v>
      </c>
      <c r="M318" t="s">
        <v>362</v>
      </c>
      <c r="N318" t="s">
        <v>392</v>
      </c>
      <c r="O318" t="s">
        <v>363</v>
      </c>
      <c r="P318">
        <v>0</v>
      </c>
      <c r="Q318" t="s">
        <v>374</v>
      </c>
      <c r="R318">
        <v>0</v>
      </c>
      <c r="S318">
        <v>0</v>
      </c>
      <c r="T318">
        <v>0</v>
      </c>
      <c r="U318">
        <v>0</v>
      </c>
      <c r="V318">
        <v>5.4537528317751558E-4</v>
      </c>
      <c r="W318">
        <v>2.4061240214698475E-3</v>
      </c>
      <c r="X318">
        <v>5.6206596593164852E-3</v>
      </c>
      <c r="Y318">
        <v>8.4587603386316029E-3</v>
      </c>
      <c r="Z318">
        <v>1.1327557548929838E-2</v>
      </c>
      <c r="AA318">
        <v>1.3305471151833004E-2</v>
      </c>
      <c r="AB318">
        <v>1.5869514566279112E-2</v>
      </c>
      <c r="AC318">
        <v>1.9478729812165273E-2</v>
      </c>
      <c r="AD318">
        <v>2.3806207156841196E-2</v>
      </c>
      <c r="AE318">
        <v>3.1960535853494669E-2</v>
      </c>
      <c r="AF318">
        <v>4.1299343331291441E-2</v>
      </c>
      <c r="AG318">
        <v>5.1816352812904358E-2</v>
      </c>
      <c r="AH318">
        <v>6.3699125140959628E-2</v>
      </c>
      <c r="AI318">
        <v>7.7007454032231942E-2</v>
      </c>
      <c r="AJ318">
        <v>9.1737236198759356E-2</v>
      </c>
      <c r="AK318">
        <v>0.10788249549855614</v>
      </c>
      <c r="AL318">
        <v>0.12543973493469712</v>
      </c>
      <c r="AM318">
        <v>0.1444074434541745</v>
      </c>
      <c r="AN318">
        <v>0.16458565589820151</v>
      </c>
      <c r="AO318">
        <v>0.18590642073602717</v>
      </c>
      <c r="AP318">
        <v>0.20837012596653942</v>
      </c>
      <c r="AQ318">
        <v>0.2319774849218631</v>
      </c>
      <c r="AR318">
        <v>0.2562010922942411</v>
      </c>
      <c r="AS318">
        <v>0.28103979359167325</v>
      </c>
      <c r="AT318">
        <v>0.30649181413328774</v>
      </c>
      <c r="AU318">
        <v>0.3325566518902634</v>
      </c>
      <c r="AV318">
        <v>0.35923349662205861</v>
      </c>
      <c r="AW318">
        <v>0.38652133273167222</v>
      </c>
      <c r="AX318">
        <v>0.41442015575392038</v>
      </c>
      <c r="AY318">
        <v>0.44292938377925023</v>
      </c>
      <c r="AZ318">
        <v>0.47178126759566263</v>
      </c>
      <c r="BA318">
        <v>0.50097479851925908</v>
      </c>
      <c r="BB318">
        <v>0.5305090189771744</v>
      </c>
      <c r="BD318">
        <f t="shared" si="41"/>
        <v>0.5453752831775156</v>
      </c>
      <c r="BE318">
        <f t="shared" si="42"/>
        <v>2.4061240214698474</v>
      </c>
      <c r="BF318">
        <f t="shared" si="43"/>
        <v>5.6206596593164848</v>
      </c>
      <c r="BG318">
        <f t="shared" si="44"/>
        <v>8.4587603386316026</v>
      </c>
      <c r="BH318">
        <f t="shared" si="45"/>
        <v>11.327557548929837</v>
      </c>
      <c r="BI318">
        <f t="shared" si="46"/>
        <v>13.305471151833004</v>
      </c>
      <c r="BJ318">
        <f t="shared" si="47"/>
        <v>15.869514566279111</v>
      </c>
      <c r="BK318">
        <f t="shared" si="48"/>
        <v>19.478729812165273</v>
      </c>
      <c r="BL318">
        <f t="shared" si="49"/>
        <v>23.806207156841197</v>
      </c>
      <c r="BM318">
        <f t="shared" si="50"/>
        <v>31.960535853494669</v>
      </c>
    </row>
    <row r="319" spans="1:65" hidden="1" x14ac:dyDescent="0.25">
      <c r="A319">
        <v>51</v>
      </c>
      <c r="B319" t="s">
        <v>353</v>
      </c>
      <c r="C319" t="s">
        <v>386</v>
      </c>
      <c r="E319" t="s">
        <v>403</v>
      </c>
      <c r="F319" t="s">
        <v>404</v>
      </c>
      <c r="G319" t="s">
        <v>484</v>
      </c>
      <c r="H319" t="s">
        <v>358</v>
      </c>
      <c r="I319" t="s">
        <v>351</v>
      </c>
      <c r="J319" t="s">
        <v>359</v>
      </c>
      <c r="K319" t="s">
        <v>360</v>
      </c>
      <c r="L319" t="s">
        <v>361</v>
      </c>
      <c r="M319" t="s">
        <v>362</v>
      </c>
      <c r="N319" t="s">
        <v>392</v>
      </c>
      <c r="O319" t="s">
        <v>363</v>
      </c>
      <c r="P319">
        <v>0</v>
      </c>
      <c r="Q319" t="s">
        <v>374</v>
      </c>
      <c r="R319">
        <v>0</v>
      </c>
      <c r="S319">
        <v>0</v>
      </c>
      <c r="T319">
        <v>0</v>
      </c>
      <c r="U319">
        <v>0</v>
      </c>
      <c r="V319">
        <v>1.1844295452618685E-3</v>
      </c>
      <c r="W319">
        <v>4.9276627128995035E-3</v>
      </c>
      <c r="X319">
        <v>1.3762009260100039E-2</v>
      </c>
      <c r="Y319">
        <v>2.2007558751456484E-2</v>
      </c>
      <c r="Z319">
        <v>2.7691329690423573E-2</v>
      </c>
      <c r="AA319">
        <v>3.3016758156835815E-2</v>
      </c>
      <c r="AB319">
        <v>4.0080856316942498E-2</v>
      </c>
      <c r="AC319">
        <v>4.9801027448660086E-2</v>
      </c>
      <c r="AD319">
        <v>6.0792071134100907E-2</v>
      </c>
      <c r="AE319">
        <v>8.0822620290243244E-2</v>
      </c>
      <c r="AF319">
        <v>0.10397795378970213</v>
      </c>
      <c r="AG319">
        <v>0.13027643452719168</v>
      </c>
      <c r="AH319">
        <v>0.16024122559562437</v>
      </c>
      <c r="AI319">
        <v>0.19406946965076621</v>
      </c>
      <c r="AJ319">
        <v>0.23179393524760114</v>
      </c>
      <c r="AK319">
        <v>0.27344278313427578</v>
      </c>
      <c r="AL319">
        <v>0.31905107031730195</v>
      </c>
      <c r="AM319">
        <v>0.36865952596390894</v>
      </c>
      <c r="AN319">
        <v>0.42177399771778096</v>
      </c>
      <c r="AO319">
        <v>0.47825012822316387</v>
      </c>
      <c r="AP319">
        <v>0.53812659432245225</v>
      </c>
      <c r="AQ319">
        <v>0.60144337509625123</v>
      </c>
      <c r="AR319">
        <v>0.66678335204929551</v>
      </c>
      <c r="AS319">
        <v>0.73416478371992466</v>
      </c>
      <c r="AT319">
        <v>0.8036043975344378</v>
      </c>
      <c r="AU319">
        <v>0.87512266093720281</v>
      </c>
      <c r="AV319">
        <v>0.94873938250746703</v>
      </c>
      <c r="AW319">
        <v>1.0244740000400212</v>
      </c>
      <c r="AX319">
        <v>1.1023490423497362</v>
      </c>
      <c r="AY319">
        <v>1.1823856147826115</v>
      </c>
      <c r="AZ319">
        <v>1.2638316565539538</v>
      </c>
      <c r="BA319">
        <v>1.3466981997378298</v>
      </c>
      <c r="BB319">
        <v>1.4309965344924247</v>
      </c>
      <c r="BD319">
        <f t="shared" si="41"/>
        <v>1.1844295452618685</v>
      </c>
      <c r="BE319">
        <f t="shared" si="42"/>
        <v>4.9276627128995036</v>
      </c>
      <c r="BF319">
        <f t="shared" si="43"/>
        <v>13.762009260100038</v>
      </c>
      <c r="BG319">
        <f t="shared" si="44"/>
        <v>22.007558751456482</v>
      </c>
      <c r="BH319">
        <f t="shared" si="45"/>
        <v>27.691329690423572</v>
      </c>
      <c r="BI319">
        <f t="shared" si="46"/>
        <v>33.016758156835813</v>
      </c>
      <c r="BJ319">
        <f t="shared" si="47"/>
        <v>40.080856316942501</v>
      </c>
      <c r="BK319">
        <f t="shared" si="48"/>
        <v>49.801027448660086</v>
      </c>
      <c r="BL319">
        <f t="shared" si="49"/>
        <v>60.792071134100908</v>
      </c>
      <c r="BM319">
        <f t="shared" si="50"/>
        <v>80.82262029024325</v>
      </c>
    </row>
    <row r="320" spans="1:65" hidden="1" x14ac:dyDescent="0.25">
      <c r="A320">
        <v>51</v>
      </c>
      <c r="B320" t="s">
        <v>353</v>
      </c>
      <c r="C320" t="s">
        <v>386</v>
      </c>
      <c r="E320" t="s">
        <v>405</v>
      </c>
      <c r="F320" t="s">
        <v>406</v>
      </c>
      <c r="G320" t="s">
        <v>484</v>
      </c>
      <c r="H320" t="s">
        <v>358</v>
      </c>
      <c r="I320" t="s">
        <v>351</v>
      </c>
      <c r="J320" t="s">
        <v>359</v>
      </c>
      <c r="K320" t="s">
        <v>360</v>
      </c>
      <c r="L320" t="s">
        <v>361</v>
      </c>
      <c r="M320" t="s">
        <v>362</v>
      </c>
      <c r="N320" t="s">
        <v>362</v>
      </c>
      <c r="O320" t="s">
        <v>363</v>
      </c>
      <c r="P320" t="s">
        <v>407</v>
      </c>
      <c r="Q320" t="s">
        <v>364</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D320">
        <f t="shared" si="41"/>
        <v>0</v>
      </c>
      <c r="BE320">
        <f t="shared" si="42"/>
        <v>0</v>
      </c>
      <c r="BF320">
        <f t="shared" si="43"/>
        <v>0</v>
      </c>
      <c r="BG320">
        <f t="shared" si="44"/>
        <v>0</v>
      </c>
      <c r="BH320">
        <f t="shared" si="45"/>
        <v>0</v>
      </c>
      <c r="BI320">
        <f t="shared" si="46"/>
        <v>0</v>
      </c>
      <c r="BJ320">
        <f t="shared" si="47"/>
        <v>0</v>
      </c>
      <c r="BK320">
        <f t="shared" si="48"/>
        <v>0</v>
      </c>
      <c r="BL320">
        <f t="shared" si="49"/>
        <v>0</v>
      </c>
      <c r="BM320">
        <f t="shared" si="50"/>
        <v>0</v>
      </c>
    </row>
    <row r="321" spans="1:65" hidden="1" x14ac:dyDescent="0.25">
      <c r="A321">
        <v>51</v>
      </c>
      <c r="B321" t="s">
        <v>353</v>
      </c>
      <c r="C321" t="s">
        <v>386</v>
      </c>
      <c r="E321" t="s">
        <v>408</v>
      </c>
      <c r="F321" t="s">
        <v>409</v>
      </c>
      <c r="G321" t="s">
        <v>484</v>
      </c>
      <c r="H321" t="s">
        <v>358</v>
      </c>
      <c r="I321" t="s">
        <v>351</v>
      </c>
      <c r="J321" t="s">
        <v>359</v>
      </c>
      <c r="K321" t="s">
        <v>360</v>
      </c>
      <c r="L321" t="s">
        <v>361</v>
      </c>
      <c r="M321" t="s">
        <v>362</v>
      </c>
      <c r="N321" t="s">
        <v>362</v>
      </c>
      <c r="O321" t="s">
        <v>363</v>
      </c>
      <c r="P321">
        <v>0</v>
      </c>
      <c r="Q321" t="s">
        <v>374</v>
      </c>
      <c r="R321">
        <v>0</v>
      </c>
      <c r="S321">
        <v>0</v>
      </c>
      <c r="T321">
        <v>0</v>
      </c>
      <c r="U321">
        <v>0</v>
      </c>
      <c r="V321">
        <v>6.564473631493346E-4</v>
      </c>
      <c r="W321">
        <v>2.5777743976401341E-3</v>
      </c>
      <c r="X321">
        <v>8.1008571124255597E-3</v>
      </c>
      <c r="Y321">
        <v>1.4202401865655627E-2</v>
      </c>
      <c r="Z321">
        <v>2.0583998902362472E-2</v>
      </c>
      <c r="AA321">
        <v>2.4801995335219928E-2</v>
      </c>
      <c r="AB321">
        <v>3.0941550567266898E-2</v>
      </c>
      <c r="AC321">
        <v>3.8557864559646687E-2</v>
      </c>
      <c r="AD321">
        <v>4.5454092110516889E-2</v>
      </c>
      <c r="AE321">
        <v>5.8901505984961161E-2</v>
      </c>
      <c r="AF321">
        <v>7.4315588042523015E-2</v>
      </c>
      <c r="AG321">
        <v>9.1709760955273847E-2</v>
      </c>
      <c r="AH321">
        <v>0.11141486847919088</v>
      </c>
      <c r="AI321">
        <v>0.13355723205398953</v>
      </c>
      <c r="AJ321">
        <v>0.15815997834149717</v>
      </c>
      <c r="AK321">
        <v>0.1852434225922438</v>
      </c>
      <c r="AL321">
        <v>0.21483231470749295</v>
      </c>
      <c r="AM321">
        <v>0.24695507482893728</v>
      </c>
      <c r="AN321">
        <v>0.28130289919482054</v>
      </c>
      <c r="AO321">
        <v>0.31778726223704618</v>
      </c>
      <c r="AP321">
        <v>0.35643509811269164</v>
      </c>
      <c r="AQ321">
        <v>0.39727425802246541</v>
      </c>
      <c r="AR321">
        <v>0.43941171151210034</v>
      </c>
      <c r="AS321">
        <v>0.48286070596244673</v>
      </c>
      <c r="AT321">
        <v>0.52763357750908046</v>
      </c>
      <c r="AU321">
        <v>0.57374508737062768</v>
      </c>
      <c r="AV321">
        <v>0.62120964046992988</v>
      </c>
      <c r="AW321">
        <v>0.67004146973409262</v>
      </c>
      <c r="AX321">
        <v>0.72025683253623707</v>
      </c>
      <c r="AY321">
        <v>0.77187115021216268</v>
      </c>
      <c r="AZ321">
        <v>0.82440884085065103</v>
      </c>
      <c r="BA321">
        <v>0.87787842823208839</v>
      </c>
      <c r="BB321">
        <v>0.93228864531422651</v>
      </c>
      <c r="BD321">
        <f t="shared" si="41"/>
        <v>0.65644736314933461</v>
      </c>
      <c r="BE321">
        <f t="shared" si="42"/>
        <v>2.5777743976401339</v>
      </c>
      <c r="BF321">
        <f t="shared" si="43"/>
        <v>8.1008571124255599</v>
      </c>
      <c r="BG321">
        <f t="shared" si="44"/>
        <v>14.202401865655627</v>
      </c>
      <c r="BH321">
        <f t="shared" si="45"/>
        <v>20.583998902362474</v>
      </c>
      <c r="BI321">
        <f t="shared" si="46"/>
        <v>24.801995335219928</v>
      </c>
      <c r="BJ321">
        <f t="shared" si="47"/>
        <v>30.941550567266898</v>
      </c>
      <c r="BK321">
        <f t="shared" si="48"/>
        <v>38.557864559646688</v>
      </c>
      <c r="BL321">
        <f t="shared" si="49"/>
        <v>45.454092110516889</v>
      </c>
      <c r="BM321">
        <f t="shared" si="50"/>
        <v>58.901505984961162</v>
      </c>
    </row>
    <row r="322" spans="1:65" hidden="1" x14ac:dyDescent="0.25">
      <c r="A322">
        <v>51</v>
      </c>
      <c r="B322" t="s">
        <v>353</v>
      </c>
      <c r="C322" t="s">
        <v>410</v>
      </c>
      <c r="E322" t="s">
        <v>411</v>
      </c>
      <c r="F322" t="s">
        <v>412</v>
      </c>
      <c r="G322" t="s">
        <v>484</v>
      </c>
      <c r="H322" t="s">
        <v>358</v>
      </c>
      <c r="I322" t="s">
        <v>351</v>
      </c>
      <c r="J322" t="s">
        <v>359</v>
      </c>
      <c r="K322" t="s">
        <v>360</v>
      </c>
      <c r="L322" t="s">
        <v>361</v>
      </c>
      <c r="M322" t="s">
        <v>362</v>
      </c>
      <c r="N322" t="s">
        <v>362</v>
      </c>
      <c r="O322" t="s">
        <v>363</v>
      </c>
      <c r="P322">
        <v>0</v>
      </c>
      <c r="Q322" t="s">
        <v>374</v>
      </c>
      <c r="R322">
        <v>0</v>
      </c>
      <c r="S322">
        <v>0</v>
      </c>
      <c r="T322">
        <v>0</v>
      </c>
      <c r="U322">
        <v>0</v>
      </c>
      <c r="V322">
        <v>2.3153742453687243E-3</v>
      </c>
      <c r="W322">
        <v>6.6217482610032895E-3</v>
      </c>
      <c r="X322">
        <v>1.6138599579509774E-2</v>
      </c>
      <c r="Y322">
        <v>2.5226661599891398E-2</v>
      </c>
      <c r="Z322">
        <v>3.2173640730879312E-2</v>
      </c>
      <c r="AA322">
        <v>3.9398352685174082E-2</v>
      </c>
      <c r="AB322">
        <v>4.9696040449666662E-2</v>
      </c>
      <c r="AC322">
        <v>6.3835755480982553E-2</v>
      </c>
      <c r="AD322">
        <v>7.6809405262962538E-2</v>
      </c>
      <c r="AE322">
        <v>0.10140673003988329</v>
      </c>
      <c r="AF322">
        <v>0.12971591617438302</v>
      </c>
      <c r="AG322">
        <v>0.16176588728253083</v>
      </c>
      <c r="AH322">
        <v>0.1981840880610389</v>
      </c>
      <c r="AI322">
        <v>0.23921309759283935</v>
      </c>
      <c r="AJ322">
        <v>0.28490122698842041</v>
      </c>
      <c r="AK322">
        <v>0.33529159005954345</v>
      </c>
      <c r="AL322">
        <v>0.39043578508143673</v>
      </c>
      <c r="AM322">
        <v>0.45039246358617768</v>
      </c>
      <c r="AN322">
        <v>0.5145826257435393</v>
      </c>
      <c r="AO322">
        <v>0.5828433038809977</v>
      </c>
      <c r="AP322">
        <v>0.65522981324294594</v>
      </c>
      <c r="AQ322">
        <v>0.73179932458531638</v>
      </c>
      <c r="AR322">
        <v>0.81086395931349253</v>
      </c>
      <c r="AS322">
        <v>0.89245156415440152</v>
      </c>
      <c r="AT322">
        <v>0.97658832797700135</v>
      </c>
      <c r="AU322">
        <v>1.0633051114652745</v>
      </c>
      <c r="AV322">
        <v>1.1526321743018251</v>
      </c>
      <c r="AW322">
        <v>1.2445995267464021</v>
      </c>
      <c r="AX322">
        <v>1.3392411059209661</v>
      </c>
      <c r="AY322">
        <v>1.4365893427386442</v>
      </c>
      <c r="AZ322">
        <v>1.5357421533426159</v>
      </c>
      <c r="BA322">
        <v>1.636717952646171</v>
      </c>
      <c r="BB322">
        <v>1.7395356094397814</v>
      </c>
      <c r="BD322">
        <f t="shared" si="41"/>
        <v>2.3153742453687243</v>
      </c>
      <c r="BE322">
        <f t="shared" si="42"/>
        <v>6.6217482610032894</v>
      </c>
      <c r="BF322">
        <f t="shared" si="43"/>
        <v>16.138599579509773</v>
      </c>
      <c r="BG322">
        <f t="shared" si="44"/>
        <v>25.226661599891397</v>
      </c>
      <c r="BH322">
        <f t="shared" si="45"/>
        <v>32.173640730879313</v>
      </c>
      <c r="BI322">
        <f t="shared" si="46"/>
        <v>39.398352685174082</v>
      </c>
      <c r="BJ322">
        <f t="shared" si="47"/>
        <v>49.696040449666661</v>
      </c>
      <c r="BK322">
        <f t="shared" si="48"/>
        <v>63.835755480982556</v>
      </c>
      <c r="BL322">
        <f t="shared" si="49"/>
        <v>76.809405262962542</v>
      </c>
      <c r="BM322">
        <f t="shared" si="50"/>
        <v>101.40673003988329</v>
      </c>
    </row>
    <row r="323" spans="1:65" hidden="1" x14ac:dyDescent="0.25">
      <c r="A323">
        <v>51</v>
      </c>
      <c r="B323" t="s">
        <v>353</v>
      </c>
      <c r="C323" t="s">
        <v>410</v>
      </c>
      <c r="E323" t="s">
        <v>413</v>
      </c>
      <c r="F323" t="s">
        <v>414</v>
      </c>
      <c r="G323" t="s">
        <v>484</v>
      </c>
      <c r="H323" t="s">
        <v>358</v>
      </c>
      <c r="I323" t="s">
        <v>351</v>
      </c>
      <c r="J323" t="s">
        <v>359</v>
      </c>
      <c r="K323" t="s">
        <v>360</v>
      </c>
      <c r="L323" t="s">
        <v>361</v>
      </c>
      <c r="M323" t="s">
        <v>362</v>
      </c>
      <c r="N323" t="s">
        <v>362</v>
      </c>
      <c r="O323" t="s">
        <v>363</v>
      </c>
      <c r="P323" t="s">
        <v>19</v>
      </c>
      <c r="Q323" t="s">
        <v>364</v>
      </c>
      <c r="R323">
        <v>0</v>
      </c>
      <c r="S323">
        <v>0</v>
      </c>
      <c r="T323">
        <v>0</v>
      </c>
      <c r="U323">
        <v>0</v>
      </c>
      <c r="V323">
        <v>2.9362073098390694E-5</v>
      </c>
      <c r="W323">
        <v>1.3855281068490797E-4</v>
      </c>
      <c r="X323">
        <v>3.0927472033325703E-4</v>
      </c>
      <c r="Y323">
        <v>4.9691084956455492E-4</v>
      </c>
      <c r="Z323">
        <v>6.6337298865052513E-4</v>
      </c>
      <c r="AA323">
        <v>8.0423693166280295E-4</v>
      </c>
      <c r="AB323">
        <v>1.0219890900770041E-3</v>
      </c>
      <c r="AC323">
        <v>1.348730748835761E-3</v>
      </c>
      <c r="AD323">
        <v>1.6004060790902083E-3</v>
      </c>
      <c r="AE323">
        <v>2.0778862807445094E-3</v>
      </c>
      <c r="AF323">
        <v>2.6235418041141352E-3</v>
      </c>
      <c r="AG323">
        <v>3.2368010499348467E-3</v>
      </c>
      <c r="AH323">
        <v>3.9282911479000572E-3</v>
      </c>
      <c r="AI323">
        <v>4.7012186373613027E-3</v>
      </c>
      <c r="AJ323">
        <v>5.5550886976583726E-3</v>
      </c>
      <c r="AK323">
        <v>6.4892982576376509E-3</v>
      </c>
      <c r="AL323">
        <v>7.5033863675507441E-3</v>
      </c>
      <c r="AM323">
        <v>8.5970053853560054E-3</v>
      </c>
      <c r="AN323">
        <v>9.7584528237808828E-3</v>
      </c>
      <c r="AO323">
        <v>1.0983618102389944E-2</v>
      </c>
      <c r="AP323">
        <v>1.2272308937268201E-2</v>
      </c>
      <c r="AQ323">
        <v>1.3624350484153924E-2</v>
      </c>
      <c r="AR323">
        <v>1.5009546226122383E-2</v>
      </c>
      <c r="AS323">
        <v>1.6427713762313521E-2</v>
      </c>
      <c r="AT323">
        <v>1.787863512883146E-2</v>
      </c>
      <c r="AU323">
        <v>1.936216413018876E-2</v>
      </c>
      <c r="AV323">
        <v>2.0878136698764524E-2</v>
      </c>
      <c r="AW323">
        <v>2.242637672253827E-2</v>
      </c>
      <c r="AX323">
        <v>2.4006764605855765E-2</v>
      </c>
      <c r="AY323">
        <v>2.5619147732361E-2</v>
      </c>
      <c r="AZ323">
        <v>2.7248392033085118E-2</v>
      </c>
      <c r="BA323">
        <v>2.8894372083057535E-2</v>
      </c>
      <c r="BB323">
        <v>3.0556965169960437E-2</v>
      </c>
      <c r="BD323">
        <f t="shared" si="41"/>
        <v>2.9362073098390694E-2</v>
      </c>
      <c r="BE323">
        <f t="shared" si="42"/>
        <v>0.13855281068490796</v>
      </c>
      <c r="BF323">
        <f t="shared" si="43"/>
        <v>0.30927472033325704</v>
      </c>
      <c r="BG323">
        <f t="shared" si="44"/>
        <v>0.49691084956455495</v>
      </c>
      <c r="BH323">
        <f t="shared" si="45"/>
        <v>0.66337298865052508</v>
      </c>
      <c r="BI323">
        <f t="shared" si="46"/>
        <v>0.80423693166280297</v>
      </c>
      <c r="BJ323">
        <f t="shared" si="47"/>
        <v>1.0219890900770041</v>
      </c>
      <c r="BK323">
        <f t="shared" si="48"/>
        <v>1.3487307488357609</v>
      </c>
      <c r="BL323">
        <f t="shared" si="49"/>
        <v>1.6004060790902084</v>
      </c>
      <c r="BM323">
        <f t="shared" si="50"/>
        <v>2.0778862807445093</v>
      </c>
    </row>
    <row r="324" spans="1:65" hidden="1" x14ac:dyDescent="0.25">
      <c r="A324">
        <v>51</v>
      </c>
      <c r="B324" t="s">
        <v>353</v>
      </c>
      <c r="C324" t="s">
        <v>410</v>
      </c>
      <c r="E324" t="s">
        <v>415</v>
      </c>
      <c r="F324" t="s">
        <v>416</v>
      </c>
      <c r="G324" t="s">
        <v>484</v>
      </c>
      <c r="H324" t="s">
        <v>358</v>
      </c>
      <c r="I324" t="s">
        <v>351</v>
      </c>
      <c r="J324" t="s">
        <v>359</v>
      </c>
      <c r="K324" t="s">
        <v>360</v>
      </c>
      <c r="L324" t="s">
        <v>361</v>
      </c>
      <c r="M324" t="s">
        <v>362</v>
      </c>
      <c r="N324" t="s">
        <v>362</v>
      </c>
      <c r="O324" t="s">
        <v>363</v>
      </c>
      <c r="P324" t="s">
        <v>416</v>
      </c>
      <c r="Q324" t="s">
        <v>364</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0</v>
      </c>
      <c r="BD324">
        <f t="shared" ref="BD324:BD387" si="51">V324*1000</f>
        <v>0</v>
      </c>
      <c r="BE324">
        <f t="shared" ref="BE324:BE387" si="52">W324*1000</f>
        <v>0</v>
      </c>
      <c r="BF324">
        <f t="shared" ref="BF324:BF387" si="53">X324*1000</f>
        <v>0</v>
      </c>
      <c r="BG324">
        <f t="shared" ref="BG324:BG387" si="54">Y324*1000</f>
        <v>0</v>
      </c>
      <c r="BH324">
        <f t="shared" ref="BH324:BH387" si="55">Z324*1000</f>
        <v>0</v>
      </c>
      <c r="BI324">
        <f t="shared" ref="BI324:BI387" si="56">AA324*1000</f>
        <v>0</v>
      </c>
      <c r="BJ324">
        <f t="shared" ref="BJ324:BJ387" si="57">AB324*1000</f>
        <v>0</v>
      </c>
      <c r="BK324">
        <f t="shared" ref="BK324:BK387" si="58">AC324*1000</f>
        <v>0</v>
      </c>
      <c r="BL324">
        <f t="shared" ref="BL324:BL387" si="59">AD324*1000</f>
        <v>0</v>
      </c>
      <c r="BM324">
        <f t="shared" ref="BM324:BM387" si="60">AE324*1000</f>
        <v>0</v>
      </c>
    </row>
    <row r="325" spans="1:65" hidden="1" x14ac:dyDescent="0.25">
      <c r="A325">
        <v>51</v>
      </c>
      <c r="B325" t="s">
        <v>353</v>
      </c>
      <c r="C325" t="s">
        <v>410</v>
      </c>
      <c r="E325" t="s">
        <v>417</v>
      </c>
      <c r="F325" t="s">
        <v>65</v>
      </c>
      <c r="G325" t="s">
        <v>484</v>
      </c>
      <c r="H325" t="s">
        <v>358</v>
      </c>
      <c r="I325" t="s">
        <v>351</v>
      </c>
      <c r="J325" t="s">
        <v>359</v>
      </c>
      <c r="K325" t="s">
        <v>360</v>
      </c>
      <c r="L325" t="s">
        <v>361</v>
      </c>
      <c r="M325" t="s">
        <v>362</v>
      </c>
      <c r="N325" t="s">
        <v>392</v>
      </c>
      <c r="O325" t="s">
        <v>363</v>
      </c>
      <c r="P325" t="s">
        <v>65</v>
      </c>
      <c r="Q325" t="s">
        <v>364</v>
      </c>
      <c r="R325">
        <v>0</v>
      </c>
      <c r="S325">
        <v>0</v>
      </c>
      <c r="T325">
        <v>0</v>
      </c>
      <c r="U325">
        <v>0</v>
      </c>
      <c r="V325">
        <v>2.5065723935504701E-4</v>
      </c>
      <c r="W325">
        <v>1.1659129366029413E-3</v>
      </c>
      <c r="X325">
        <v>2.8408044891434009E-3</v>
      </c>
      <c r="Y325">
        <v>4.5178631843503011E-3</v>
      </c>
      <c r="Z325">
        <v>6.4474988169291453E-3</v>
      </c>
      <c r="AA325">
        <v>7.6943479326620386E-3</v>
      </c>
      <c r="AB325">
        <v>9.267528173732293E-3</v>
      </c>
      <c r="AC325">
        <v>1.1742729927522032E-2</v>
      </c>
      <c r="AD325">
        <v>1.43887666669633E-2</v>
      </c>
      <c r="AE325">
        <v>1.9178940135747322E-2</v>
      </c>
      <c r="AF325">
        <v>2.4698228680661159E-2</v>
      </c>
      <c r="AG325">
        <v>3.0944224066812045E-2</v>
      </c>
      <c r="AH325">
        <v>3.8033556976933086E-2</v>
      </c>
      <c r="AI325">
        <v>4.6004675059147751E-2</v>
      </c>
      <c r="AJ325">
        <v>5.4856863630228028E-2</v>
      </c>
      <c r="AK325">
        <v>6.4588266514290005E-2</v>
      </c>
      <c r="AL325">
        <v>7.5198565864305678E-2</v>
      </c>
      <c r="AM325">
        <v>8.6688681520692784E-2</v>
      </c>
      <c r="AN325">
        <v>9.8936903637704549E-2</v>
      </c>
      <c r="AO325">
        <v>0.11190283876564408</v>
      </c>
      <c r="AP325">
        <v>0.12558827444378631</v>
      </c>
      <c r="AQ325">
        <v>0.13999521411286422</v>
      </c>
      <c r="AR325">
        <v>0.1547979258839543</v>
      </c>
      <c r="AS325">
        <v>0.16999656430692292</v>
      </c>
      <c r="AT325">
        <v>0.18559090462017311</v>
      </c>
      <c r="AU325">
        <v>0.20158151933886551</v>
      </c>
      <c r="AV325">
        <v>0.21796879557912099</v>
      </c>
      <c r="AW325">
        <v>0.23475299902275248</v>
      </c>
      <c r="AX325">
        <v>0.25193503309259285</v>
      </c>
      <c r="AY325">
        <v>0.26951544759935014</v>
      </c>
      <c r="AZ325">
        <v>0.28732751298643588</v>
      </c>
      <c r="BA325">
        <v>0.30537114587264591</v>
      </c>
      <c r="BB325">
        <v>0.32364629773352127</v>
      </c>
      <c r="BD325">
        <f t="shared" si="51"/>
        <v>0.25065723935504702</v>
      </c>
      <c r="BE325">
        <f t="shared" si="52"/>
        <v>1.1659129366029413</v>
      </c>
      <c r="BF325">
        <f t="shared" si="53"/>
        <v>2.8408044891434008</v>
      </c>
      <c r="BG325">
        <f t="shared" si="54"/>
        <v>4.5178631843503014</v>
      </c>
      <c r="BH325">
        <f t="shared" si="55"/>
        <v>6.4474988169291452</v>
      </c>
      <c r="BI325">
        <f t="shared" si="56"/>
        <v>7.6943479326620388</v>
      </c>
      <c r="BJ325">
        <f t="shared" si="57"/>
        <v>9.267528173732293</v>
      </c>
      <c r="BK325">
        <f t="shared" si="58"/>
        <v>11.742729927522031</v>
      </c>
      <c r="BL325">
        <f t="shared" si="59"/>
        <v>14.388766666963299</v>
      </c>
      <c r="BM325">
        <f t="shared" si="60"/>
        <v>19.178940135747322</v>
      </c>
    </row>
    <row r="326" spans="1:65" hidden="1" x14ac:dyDescent="0.25">
      <c r="A326">
        <v>51</v>
      </c>
      <c r="B326" t="s">
        <v>353</v>
      </c>
      <c r="C326" t="s">
        <v>410</v>
      </c>
      <c r="E326" t="s">
        <v>418</v>
      </c>
      <c r="F326" t="s">
        <v>419</v>
      </c>
      <c r="G326" t="s">
        <v>484</v>
      </c>
      <c r="H326" t="s">
        <v>358</v>
      </c>
      <c r="I326" t="s">
        <v>351</v>
      </c>
      <c r="J326" t="s">
        <v>359</v>
      </c>
      <c r="K326" t="s">
        <v>360</v>
      </c>
      <c r="L326" t="s">
        <v>361</v>
      </c>
      <c r="M326" t="s">
        <v>362</v>
      </c>
      <c r="N326" t="s">
        <v>392</v>
      </c>
      <c r="O326" t="s">
        <v>363</v>
      </c>
      <c r="P326">
        <v>0</v>
      </c>
      <c r="Q326" t="s">
        <v>374</v>
      </c>
      <c r="R326">
        <v>0</v>
      </c>
      <c r="S326">
        <v>0</v>
      </c>
      <c r="T326">
        <v>0</v>
      </c>
      <c r="U326">
        <v>0</v>
      </c>
      <c r="V326">
        <v>1.1414821773777519E-3</v>
      </c>
      <c r="W326">
        <v>4.9580387265812211E-3</v>
      </c>
      <c r="X326">
        <v>1.3841382724016882E-2</v>
      </c>
      <c r="Y326">
        <v>2.3067610401714862E-2</v>
      </c>
      <c r="Z326">
        <v>3.0212548063146653E-2</v>
      </c>
      <c r="AA326">
        <v>3.6248028722547967E-2</v>
      </c>
      <c r="AB326">
        <v>4.3816461942590458E-2</v>
      </c>
      <c r="AC326">
        <v>5.5502514458678501E-2</v>
      </c>
      <c r="AD326">
        <v>6.8714554168988917E-2</v>
      </c>
      <c r="AE326">
        <v>9.2432161366755125E-2</v>
      </c>
      <c r="AF326">
        <v>0.11998947005053928</v>
      </c>
      <c r="AG326">
        <v>0.1514343683942444</v>
      </c>
      <c r="AH326">
        <v>0.18743116327960485</v>
      </c>
      <c r="AI326">
        <v>0.22825180671060039</v>
      </c>
      <c r="AJ326">
        <v>0.27396989453424586</v>
      </c>
      <c r="AK326">
        <v>0.32465430063525264</v>
      </c>
      <c r="AL326">
        <v>0.38038335827323372</v>
      </c>
      <c r="AM326">
        <v>0.44124343636854685</v>
      </c>
      <c r="AN326">
        <v>0.50665535367613102</v>
      </c>
      <c r="AO326">
        <v>0.57647183779755573</v>
      </c>
      <c r="AP326">
        <v>0.65077336130242247</v>
      </c>
      <c r="AQ326">
        <v>0.72964302137757475</v>
      </c>
      <c r="AR326">
        <v>0.8113230981845887</v>
      </c>
      <c r="AS326">
        <v>0.89585742418224212</v>
      </c>
      <c r="AT326">
        <v>0.98328846029080841</v>
      </c>
      <c r="AU326">
        <v>1.0736640091008653</v>
      </c>
      <c r="AV326">
        <v>1.1670316390061666</v>
      </c>
      <c r="AW326">
        <v>1.2634390647837992</v>
      </c>
      <c r="AX326">
        <v>1.3629386230529819</v>
      </c>
      <c r="AY326">
        <v>1.46558147348152</v>
      </c>
      <c r="AZ326">
        <v>1.5704119400258369</v>
      </c>
      <c r="BA326">
        <v>1.6774614950322411</v>
      </c>
      <c r="BB326">
        <v>1.7867623757018261</v>
      </c>
      <c r="BD326">
        <f t="shared" si="51"/>
        <v>1.1414821773777519</v>
      </c>
      <c r="BE326">
        <f t="shared" si="52"/>
        <v>4.9580387265812211</v>
      </c>
      <c r="BF326">
        <f t="shared" si="53"/>
        <v>13.841382724016881</v>
      </c>
      <c r="BG326">
        <f t="shared" si="54"/>
        <v>23.067610401714862</v>
      </c>
      <c r="BH326">
        <f t="shared" si="55"/>
        <v>30.212548063146652</v>
      </c>
      <c r="BI326">
        <f t="shared" si="56"/>
        <v>36.248028722547964</v>
      </c>
      <c r="BJ326">
        <f t="shared" si="57"/>
        <v>43.816461942590458</v>
      </c>
      <c r="BK326">
        <f t="shared" si="58"/>
        <v>55.502514458678498</v>
      </c>
      <c r="BL326">
        <f t="shared" si="59"/>
        <v>68.714554168988911</v>
      </c>
      <c r="BM326">
        <f t="shared" si="60"/>
        <v>92.432161366755125</v>
      </c>
    </row>
    <row r="327" spans="1:65" hidden="1" x14ac:dyDescent="0.25">
      <c r="A327">
        <v>51</v>
      </c>
      <c r="B327" t="s">
        <v>353</v>
      </c>
      <c r="C327" t="s">
        <v>410</v>
      </c>
      <c r="E327" t="s">
        <v>420</v>
      </c>
      <c r="F327" t="s">
        <v>421</v>
      </c>
      <c r="G327" t="s">
        <v>484</v>
      </c>
      <c r="H327" t="s">
        <v>358</v>
      </c>
      <c r="I327" t="s">
        <v>351</v>
      </c>
      <c r="J327" t="s">
        <v>359</v>
      </c>
      <c r="K327" t="s">
        <v>360</v>
      </c>
      <c r="L327" t="s">
        <v>361</v>
      </c>
      <c r="M327" t="s">
        <v>362</v>
      </c>
      <c r="N327" t="s">
        <v>392</v>
      </c>
      <c r="O327" t="s">
        <v>363</v>
      </c>
      <c r="P327">
        <v>0</v>
      </c>
      <c r="Q327" t="s">
        <v>374</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D327">
        <f t="shared" si="51"/>
        <v>0</v>
      </c>
      <c r="BE327">
        <f t="shared" si="52"/>
        <v>0</v>
      </c>
      <c r="BF327">
        <f t="shared" si="53"/>
        <v>0</v>
      </c>
      <c r="BG327">
        <f t="shared" si="54"/>
        <v>0</v>
      </c>
      <c r="BH327">
        <f t="shared" si="55"/>
        <v>0</v>
      </c>
      <c r="BI327">
        <f t="shared" si="56"/>
        <v>0</v>
      </c>
      <c r="BJ327">
        <f t="shared" si="57"/>
        <v>0</v>
      </c>
      <c r="BK327">
        <f t="shared" si="58"/>
        <v>0</v>
      </c>
      <c r="BL327">
        <f t="shared" si="59"/>
        <v>0</v>
      </c>
      <c r="BM327">
        <f t="shared" si="60"/>
        <v>0</v>
      </c>
    </row>
    <row r="328" spans="1:65" hidden="1" x14ac:dyDescent="0.25">
      <c r="A328">
        <v>51</v>
      </c>
      <c r="B328" t="s">
        <v>353</v>
      </c>
      <c r="C328" t="s">
        <v>410</v>
      </c>
      <c r="E328" t="s">
        <v>422</v>
      </c>
      <c r="F328" t="s">
        <v>423</v>
      </c>
      <c r="G328" t="s">
        <v>484</v>
      </c>
      <c r="H328" t="s">
        <v>358</v>
      </c>
      <c r="I328" t="s">
        <v>351</v>
      </c>
      <c r="J328" t="s">
        <v>359</v>
      </c>
      <c r="K328" t="s">
        <v>360</v>
      </c>
      <c r="L328" t="s">
        <v>361</v>
      </c>
      <c r="M328" t="s">
        <v>362</v>
      </c>
      <c r="N328" t="s">
        <v>392</v>
      </c>
      <c r="O328" t="s">
        <v>363</v>
      </c>
      <c r="P328">
        <v>0</v>
      </c>
      <c r="Q328" t="s">
        <v>374</v>
      </c>
      <c r="R328">
        <v>0</v>
      </c>
      <c r="S328">
        <v>0</v>
      </c>
      <c r="T328">
        <v>0</v>
      </c>
      <c r="U328">
        <v>0</v>
      </c>
      <c r="V328">
        <v>3.590723900187071E-4</v>
      </c>
      <c r="W328">
        <v>1.3367524860320498E-3</v>
      </c>
      <c r="X328">
        <v>3.3721202256708051E-3</v>
      </c>
      <c r="Y328">
        <v>5.4407017327137985E-3</v>
      </c>
      <c r="Z328">
        <v>9.4549147893919546E-3</v>
      </c>
      <c r="AA328">
        <v>1.112114376259289E-2</v>
      </c>
      <c r="AB328">
        <v>1.2970840539975194E-2</v>
      </c>
      <c r="AC328">
        <v>1.6422114561863117E-2</v>
      </c>
      <c r="AD328">
        <v>2.1525998068151812E-2</v>
      </c>
      <c r="AE328">
        <v>2.9882645724411211E-2</v>
      </c>
      <c r="AF328">
        <v>3.9622434168583437E-2</v>
      </c>
      <c r="AG328">
        <v>5.0733928808321199E-2</v>
      </c>
      <c r="AH328">
        <v>6.3432823040851849E-2</v>
      </c>
      <c r="AI328">
        <v>7.7784383379195271E-2</v>
      </c>
      <c r="AJ328">
        <v>9.3778764929602562E-2</v>
      </c>
      <c r="AK328">
        <v>0.11140392415437576</v>
      </c>
      <c r="AL328">
        <v>0.13065069996453074</v>
      </c>
      <c r="AM328">
        <v>0.15151222815638352</v>
      </c>
      <c r="AN328">
        <v>0.17375126184702733</v>
      </c>
      <c r="AO328">
        <v>0.1972845103133429</v>
      </c>
      <c r="AP328">
        <v>0.22210822106632064</v>
      </c>
      <c r="AQ328">
        <v>0.24821899434049549</v>
      </c>
      <c r="AR328">
        <v>0.27500407818677741</v>
      </c>
      <c r="AS328">
        <v>0.30245984454624142</v>
      </c>
      <c r="AT328">
        <v>0.3305819428096351</v>
      </c>
      <c r="AU328">
        <v>0.35936747873605668</v>
      </c>
      <c r="AV328">
        <v>0.38881319446423401</v>
      </c>
      <c r="AW328">
        <v>0.41891558722465677</v>
      </c>
      <c r="AX328">
        <v>0.44967230131469166</v>
      </c>
      <c r="AY328">
        <v>0.48108030978946625</v>
      </c>
      <c r="AZ328">
        <v>0.51283236037773483</v>
      </c>
      <c r="BA328">
        <v>0.54492594137574146</v>
      </c>
      <c r="BB328">
        <v>0.57735859583808335</v>
      </c>
      <c r="BD328">
        <f t="shared" si="51"/>
        <v>0.35907239001870711</v>
      </c>
      <c r="BE328">
        <f t="shared" si="52"/>
        <v>1.3367524860320497</v>
      </c>
      <c r="BF328">
        <f t="shared" si="53"/>
        <v>3.3721202256708049</v>
      </c>
      <c r="BG328">
        <f t="shared" si="54"/>
        <v>5.4407017327137988</v>
      </c>
      <c r="BH328">
        <f t="shared" si="55"/>
        <v>9.454914789391955</v>
      </c>
      <c r="BI328">
        <f t="shared" si="56"/>
        <v>11.12114376259289</v>
      </c>
      <c r="BJ328">
        <f t="shared" si="57"/>
        <v>12.970840539975194</v>
      </c>
      <c r="BK328">
        <f t="shared" si="58"/>
        <v>16.422114561863118</v>
      </c>
      <c r="BL328">
        <f t="shared" si="59"/>
        <v>21.525998068151811</v>
      </c>
      <c r="BM328">
        <f t="shared" si="60"/>
        <v>29.882645724411212</v>
      </c>
    </row>
    <row r="329" spans="1:65" hidden="1" x14ac:dyDescent="0.25">
      <c r="A329">
        <v>51</v>
      </c>
      <c r="B329" t="s">
        <v>353</v>
      </c>
      <c r="C329" t="s">
        <v>410</v>
      </c>
      <c r="E329" t="s">
        <v>424</v>
      </c>
      <c r="F329" t="s">
        <v>425</v>
      </c>
      <c r="G329" t="s">
        <v>484</v>
      </c>
      <c r="H329" t="s">
        <v>358</v>
      </c>
      <c r="I329" t="s">
        <v>351</v>
      </c>
      <c r="J329" t="s">
        <v>359</v>
      </c>
      <c r="K329" t="s">
        <v>360</v>
      </c>
      <c r="L329" t="s">
        <v>361</v>
      </c>
      <c r="M329" t="s">
        <v>362</v>
      </c>
      <c r="N329" t="s">
        <v>392</v>
      </c>
      <c r="O329" t="s">
        <v>363</v>
      </c>
      <c r="P329">
        <v>0</v>
      </c>
      <c r="Q329" t="s">
        <v>374</v>
      </c>
      <c r="R329">
        <v>0</v>
      </c>
      <c r="S329">
        <v>0</v>
      </c>
      <c r="T329">
        <v>0</v>
      </c>
      <c r="U329">
        <v>0</v>
      </c>
      <c r="V329">
        <v>1.0712647436463638E-3</v>
      </c>
      <c r="W329">
        <v>5.6072688676657512E-3</v>
      </c>
      <c r="X329">
        <v>1.4092087349573332E-2</v>
      </c>
      <c r="Y329">
        <v>2.2244688764881226E-2</v>
      </c>
      <c r="Z329">
        <v>2.867577807388088E-2</v>
      </c>
      <c r="AA329">
        <v>3.5243334726057146E-2</v>
      </c>
      <c r="AB329">
        <v>4.3322129747492617E-2</v>
      </c>
      <c r="AC329">
        <v>5.5595858464034822E-2</v>
      </c>
      <c r="AD329">
        <v>6.6712880195555421E-2</v>
      </c>
      <c r="AE329">
        <v>8.7881851051821239E-2</v>
      </c>
      <c r="AF329">
        <v>0.11216078013673067</v>
      </c>
      <c r="AG329">
        <v>0.13955297676155112</v>
      </c>
      <c r="AH329">
        <v>0.17056669975620312</v>
      </c>
      <c r="AI329">
        <v>0.20538099236917379</v>
      </c>
      <c r="AJ329">
        <v>0.24400932894569291</v>
      </c>
      <c r="AK329">
        <v>0.28646027354349407</v>
      </c>
      <c r="AL329">
        <v>0.3327489159547754</v>
      </c>
      <c r="AM329">
        <v>0.3828956158971315</v>
      </c>
      <c r="AN329">
        <v>0.43639331111793345</v>
      </c>
      <c r="AO329">
        <v>0.49308211649564943</v>
      </c>
      <c r="AP329">
        <v>0.55298295659887442</v>
      </c>
      <c r="AQ329">
        <v>0.61611769596209431</v>
      </c>
      <c r="AR329">
        <v>0.68108646291211195</v>
      </c>
      <c r="AS329">
        <v>0.74789683540233098</v>
      </c>
      <c r="AT329">
        <v>0.81655472933200746</v>
      </c>
      <c r="AU329">
        <v>0.88706951873291784</v>
      </c>
      <c r="AV329">
        <v>0.95944975852182346</v>
      </c>
      <c r="AW329">
        <v>1.0337034626786985</v>
      </c>
      <c r="AX329">
        <v>1.1098414335799158</v>
      </c>
      <c r="AY329">
        <v>1.1878729136231239</v>
      </c>
      <c r="AZ329">
        <v>1.2670687850715836</v>
      </c>
      <c r="BA329">
        <v>1.3474323450638019</v>
      </c>
      <c r="BB329">
        <v>1.428967030387992</v>
      </c>
      <c r="BD329">
        <f t="shared" si="51"/>
        <v>1.0712647436463638</v>
      </c>
      <c r="BE329">
        <f t="shared" si="52"/>
        <v>5.6072688676657512</v>
      </c>
      <c r="BF329">
        <f t="shared" si="53"/>
        <v>14.092087349573331</v>
      </c>
      <c r="BG329">
        <f t="shared" si="54"/>
        <v>22.244688764881225</v>
      </c>
      <c r="BH329">
        <f t="shared" si="55"/>
        <v>28.675778073880881</v>
      </c>
      <c r="BI329">
        <f t="shared" si="56"/>
        <v>35.243334726057149</v>
      </c>
      <c r="BJ329">
        <f t="shared" si="57"/>
        <v>43.322129747492617</v>
      </c>
      <c r="BK329">
        <f t="shared" si="58"/>
        <v>55.595858464034819</v>
      </c>
      <c r="BL329">
        <f t="shared" si="59"/>
        <v>66.712880195555428</v>
      </c>
      <c r="BM329">
        <f t="shared" si="60"/>
        <v>87.881851051821243</v>
      </c>
    </row>
    <row r="330" spans="1:65" hidden="1" x14ac:dyDescent="0.25">
      <c r="A330">
        <v>51</v>
      </c>
      <c r="B330" t="s">
        <v>353</v>
      </c>
      <c r="C330" t="s">
        <v>410</v>
      </c>
      <c r="E330" t="s">
        <v>426</v>
      </c>
      <c r="F330" t="s">
        <v>427</v>
      </c>
      <c r="G330" t="s">
        <v>484</v>
      </c>
      <c r="H330" t="s">
        <v>358</v>
      </c>
      <c r="I330" t="s">
        <v>351</v>
      </c>
      <c r="J330" t="s">
        <v>359</v>
      </c>
      <c r="K330" t="s">
        <v>360</v>
      </c>
      <c r="L330" t="s">
        <v>361</v>
      </c>
      <c r="M330" t="s">
        <v>362</v>
      </c>
      <c r="N330" t="s">
        <v>392</v>
      </c>
      <c r="O330" t="s">
        <v>363</v>
      </c>
      <c r="P330" t="s">
        <v>23</v>
      </c>
      <c r="Q330" t="s">
        <v>364</v>
      </c>
      <c r="R330">
        <v>0</v>
      </c>
      <c r="S330">
        <v>0</v>
      </c>
      <c r="T330">
        <v>0</v>
      </c>
      <c r="U330">
        <v>0</v>
      </c>
      <c r="V330">
        <v>3.8289657184053481E-4</v>
      </c>
      <c r="W330">
        <v>2.1186691328622617E-3</v>
      </c>
      <c r="X330">
        <v>6.0229669058250879E-3</v>
      </c>
      <c r="Y330">
        <v>9.4732314857563019E-3</v>
      </c>
      <c r="Z330">
        <v>1.2557285751454749E-2</v>
      </c>
      <c r="AA330">
        <v>1.5684707023157728E-2</v>
      </c>
      <c r="AB330">
        <v>1.9376106001705917E-2</v>
      </c>
      <c r="AC330">
        <v>2.4453107196947724E-2</v>
      </c>
      <c r="AD330">
        <v>2.9796320326567514E-2</v>
      </c>
      <c r="AE330">
        <v>3.9553759746360689E-2</v>
      </c>
      <c r="AF330">
        <v>5.0947827277228644E-2</v>
      </c>
      <c r="AG330">
        <v>6.4024247510394261E-2</v>
      </c>
      <c r="AH330">
        <v>7.9087792439064608E-2</v>
      </c>
      <c r="AI330">
        <v>9.6284637070879933E-2</v>
      </c>
      <c r="AJ330">
        <v>0.11568011159720593</v>
      </c>
      <c r="AK330">
        <v>0.13733873445603687</v>
      </c>
      <c r="AL330">
        <v>0.16133032050276752</v>
      </c>
      <c r="AM330">
        <v>0.18772945968662161</v>
      </c>
      <c r="AN330">
        <v>0.21631890357446426</v>
      </c>
      <c r="AO330">
        <v>0.24706765282633497</v>
      </c>
      <c r="AP330">
        <v>0.2800450863615418</v>
      </c>
      <c r="AQ330">
        <v>0.31532299741995617</v>
      </c>
      <c r="AR330">
        <v>0.35213672445145305</v>
      </c>
      <c r="AS330">
        <v>0.39052861931612948</v>
      </c>
      <c r="AT330">
        <v>0.4305411309731535</v>
      </c>
      <c r="AU330">
        <v>0.4722199176817356</v>
      </c>
      <c r="AV330">
        <v>0.51561129700523589</v>
      </c>
      <c r="AW330">
        <v>0.56076244267013964</v>
      </c>
      <c r="AX330">
        <v>0.60772352891861625</v>
      </c>
      <c r="AY330">
        <v>0.65654499998917137</v>
      </c>
      <c r="AZ330">
        <v>0.70678866505540017</v>
      </c>
      <c r="BA330">
        <v>0.75848897370207491</v>
      </c>
      <c r="BB330">
        <v>0.81168129584878934</v>
      </c>
      <c r="BD330">
        <f t="shared" si="51"/>
        <v>0.38289657184053483</v>
      </c>
      <c r="BE330">
        <f t="shared" si="52"/>
        <v>2.1186691328622618</v>
      </c>
      <c r="BF330">
        <f t="shared" si="53"/>
        <v>6.0229669058250881</v>
      </c>
      <c r="BG330">
        <f t="shared" si="54"/>
        <v>9.4732314857563011</v>
      </c>
      <c r="BH330">
        <f t="shared" si="55"/>
        <v>12.557285751454749</v>
      </c>
      <c r="BI330">
        <f t="shared" si="56"/>
        <v>15.684707023157728</v>
      </c>
      <c r="BJ330">
        <f t="shared" si="57"/>
        <v>19.376106001705917</v>
      </c>
      <c r="BK330">
        <f t="shared" si="58"/>
        <v>24.453107196947723</v>
      </c>
      <c r="BL330">
        <f t="shared" si="59"/>
        <v>29.796320326567514</v>
      </c>
      <c r="BM330">
        <f t="shared" si="60"/>
        <v>39.55375974636069</v>
      </c>
    </row>
    <row r="331" spans="1:65" hidden="1" x14ac:dyDescent="0.25">
      <c r="A331">
        <v>51</v>
      </c>
      <c r="B331" t="s">
        <v>353</v>
      </c>
      <c r="C331" t="s">
        <v>368</v>
      </c>
      <c r="E331" t="s">
        <v>428</v>
      </c>
      <c r="F331" t="s">
        <v>429</v>
      </c>
      <c r="G331" t="s">
        <v>484</v>
      </c>
      <c r="H331" t="s">
        <v>358</v>
      </c>
      <c r="I331" t="s">
        <v>351</v>
      </c>
      <c r="J331" t="s">
        <v>359</v>
      </c>
      <c r="K331" t="s">
        <v>360</v>
      </c>
      <c r="L331" t="s">
        <v>361</v>
      </c>
      <c r="M331" t="s">
        <v>362</v>
      </c>
      <c r="N331" t="s">
        <v>392</v>
      </c>
      <c r="O331" t="s">
        <v>363</v>
      </c>
      <c r="P331">
        <v>0</v>
      </c>
      <c r="Q331" t="s">
        <v>374</v>
      </c>
      <c r="R331">
        <v>0</v>
      </c>
      <c r="S331">
        <v>0</v>
      </c>
      <c r="T331">
        <v>0</v>
      </c>
      <c r="U331">
        <v>0</v>
      </c>
      <c r="V331">
        <v>9.7472789600117743E-4</v>
      </c>
      <c r="W331">
        <v>4.8568555283548922E-3</v>
      </c>
      <c r="X331">
        <v>1.236536878285824E-2</v>
      </c>
      <c r="Y331">
        <v>1.9986203795868091E-2</v>
      </c>
      <c r="Z331">
        <v>2.6117143549621018E-2</v>
      </c>
      <c r="AA331">
        <v>3.4584649046170604E-2</v>
      </c>
      <c r="AB331">
        <v>4.3708399588895143E-2</v>
      </c>
      <c r="AC331">
        <v>5.8255950887607766E-2</v>
      </c>
      <c r="AD331">
        <v>7.0747261805699041E-2</v>
      </c>
      <c r="AE331">
        <v>9.4347529164829788E-2</v>
      </c>
      <c r="AF331">
        <v>0.12181916272316282</v>
      </c>
      <c r="AG331">
        <v>0.15328526137264378</v>
      </c>
      <c r="AH331">
        <v>0.18948068943495797</v>
      </c>
      <c r="AI331">
        <v>0.23077118075553391</v>
      </c>
      <c r="AJ331">
        <v>0.27733423242457267</v>
      </c>
      <c r="AK331">
        <v>0.32934737182225715</v>
      </c>
      <c r="AL331">
        <v>0.3870027417609313</v>
      </c>
      <c r="AM331">
        <v>0.45050599399389007</v>
      </c>
      <c r="AN331">
        <v>0.5193679920711235</v>
      </c>
      <c r="AO331">
        <v>0.59354274746803493</v>
      </c>
      <c r="AP331">
        <v>0.67322560028919776</v>
      </c>
      <c r="AQ331">
        <v>0.75861986263311543</v>
      </c>
      <c r="AR331">
        <v>0.84791287627706213</v>
      </c>
      <c r="AS331">
        <v>0.94123057174907665</v>
      </c>
      <c r="AT331">
        <v>1.0387005807199128</v>
      </c>
      <c r="AU331">
        <v>1.1404598419490717</v>
      </c>
      <c r="AV331">
        <v>1.2466484883627205</v>
      </c>
      <c r="AW331">
        <v>1.3574103981930774</v>
      </c>
      <c r="AX331">
        <v>1.472898514461382</v>
      </c>
      <c r="AY331">
        <v>1.5932682363450037</v>
      </c>
      <c r="AZ331">
        <v>1.7174707826144626</v>
      </c>
      <c r="BA331">
        <v>1.8456183332514151</v>
      </c>
      <c r="BB331">
        <v>1.9778267133622798</v>
      </c>
      <c r="BD331">
        <f t="shared" si="51"/>
        <v>0.97472789600117749</v>
      </c>
      <c r="BE331">
        <f t="shared" si="52"/>
        <v>4.8568555283548918</v>
      </c>
      <c r="BF331">
        <f t="shared" si="53"/>
        <v>12.365368782858241</v>
      </c>
      <c r="BG331">
        <f t="shared" si="54"/>
        <v>19.986203795868093</v>
      </c>
      <c r="BH331">
        <f t="shared" si="55"/>
        <v>26.117143549621019</v>
      </c>
      <c r="BI331">
        <f t="shared" si="56"/>
        <v>34.584649046170604</v>
      </c>
      <c r="BJ331">
        <f t="shared" si="57"/>
        <v>43.708399588895141</v>
      </c>
      <c r="BK331">
        <f t="shared" si="58"/>
        <v>58.255950887607767</v>
      </c>
      <c r="BL331">
        <f t="shared" si="59"/>
        <v>70.74726180569904</v>
      </c>
      <c r="BM331">
        <f t="shared" si="60"/>
        <v>94.347529164829794</v>
      </c>
    </row>
    <row r="332" spans="1:65" hidden="1" x14ac:dyDescent="0.25">
      <c r="A332">
        <v>51</v>
      </c>
      <c r="B332" t="s">
        <v>353</v>
      </c>
      <c r="C332" t="s">
        <v>368</v>
      </c>
      <c r="E332" t="s">
        <v>430</v>
      </c>
      <c r="F332" t="s">
        <v>431</v>
      </c>
      <c r="G332" t="s">
        <v>484</v>
      </c>
      <c r="H332" t="s">
        <v>358</v>
      </c>
      <c r="I332" t="s">
        <v>351</v>
      </c>
      <c r="J332" t="s">
        <v>359</v>
      </c>
      <c r="K332" t="s">
        <v>360</v>
      </c>
      <c r="L332" t="s">
        <v>361</v>
      </c>
      <c r="M332" t="s">
        <v>362</v>
      </c>
      <c r="N332" t="s">
        <v>362</v>
      </c>
      <c r="O332" t="s">
        <v>363</v>
      </c>
      <c r="P332" t="s">
        <v>432</v>
      </c>
      <c r="Q332" t="s">
        <v>364</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v>0</v>
      </c>
      <c r="AR332">
        <v>0</v>
      </c>
      <c r="AS332">
        <v>0</v>
      </c>
      <c r="AT332">
        <v>0</v>
      </c>
      <c r="AU332">
        <v>0</v>
      </c>
      <c r="AV332">
        <v>0</v>
      </c>
      <c r="AW332">
        <v>0</v>
      </c>
      <c r="AX332">
        <v>0</v>
      </c>
      <c r="AY332">
        <v>0</v>
      </c>
      <c r="AZ332">
        <v>0</v>
      </c>
      <c r="BA332">
        <v>0</v>
      </c>
      <c r="BB332">
        <v>0</v>
      </c>
      <c r="BD332">
        <f t="shared" si="51"/>
        <v>0</v>
      </c>
      <c r="BE332">
        <f t="shared" si="52"/>
        <v>0</v>
      </c>
      <c r="BF332">
        <f t="shared" si="53"/>
        <v>0</v>
      </c>
      <c r="BG332">
        <f t="shared" si="54"/>
        <v>0</v>
      </c>
      <c r="BH332">
        <f t="shared" si="55"/>
        <v>0</v>
      </c>
      <c r="BI332">
        <f t="shared" si="56"/>
        <v>0</v>
      </c>
      <c r="BJ332">
        <f t="shared" si="57"/>
        <v>0</v>
      </c>
      <c r="BK332">
        <f t="shared" si="58"/>
        <v>0</v>
      </c>
      <c r="BL332">
        <f t="shared" si="59"/>
        <v>0</v>
      </c>
      <c r="BM332">
        <f t="shared" si="60"/>
        <v>0</v>
      </c>
    </row>
    <row r="333" spans="1:65" hidden="1" x14ac:dyDescent="0.25">
      <c r="A333">
        <v>51</v>
      </c>
      <c r="B333" t="s">
        <v>353</v>
      </c>
      <c r="C333" t="s">
        <v>368</v>
      </c>
      <c r="E333" t="s">
        <v>433</v>
      </c>
      <c r="F333" t="s">
        <v>434</v>
      </c>
      <c r="G333" t="s">
        <v>484</v>
      </c>
      <c r="H333" t="s">
        <v>358</v>
      </c>
      <c r="I333" t="s">
        <v>351</v>
      </c>
      <c r="J333" t="s">
        <v>359</v>
      </c>
      <c r="K333" t="s">
        <v>360</v>
      </c>
      <c r="L333" t="s">
        <v>361</v>
      </c>
      <c r="M333" t="s">
        <v>362</v>
      </c>
      <c r="N333" t="s">
        <v>362</v>
      </c>
      <c r="O333" t="s">
        <v>363</v>
      </c>
      <c r="P333" t="s">
        <v>432</v>
      </c>
      <c r="Q333" t="s">
        <v>364</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c r="AQ333">
        <v>0</v>
      </c>
      <c r="AR333">
        <v>0</v>
      </c>
      <c r="AS333">
        <v>0</v>
      </c>
      <c r="AT333">
        <v>0</v>
      </c>
      <c r="AU333">
        <v>0</v>
      </c>
      <c r="AV333">
        <v>0</v>
      </c>
      <c r="AW333">
        <v>0</v>
      </c>
      <c r="AX333">
        <v>0</v>
      </c>
      <c r="AY333">
        <v>0</v>
      </c>
      <c r="AZ333">
        <v>0</v>
      </c>
      <c r="BA333">
        <v>0</v>
      </c>
      <c r="BB333">
        <v>0</v>
      </c>
      <c r="BD333">
        <f t="shared" si="51"/>
        <v>0</v>
      </c>
      <c r="BE333">
        <f t="shared" si="52"/>
        <v>0</v>
      </c>
      <c r="BF333">
        <f t="shared" si="53"/>
        <v>0</v>
      </c>
      <c r="BG333">
        <f t="shared" si="54"/>
        <v>0</v>
      </c>
      <c r="BH333">
        <f t="shared" si="55"/>
        <v>0</v>
      </c>
      <c r="BI333">
        <f t="shared" si="56"/>
        <v>0</v>
      </c>
      <c r="BJ333">
        <f t="shared" si="57"/>
        <v>0</v>
      </c>
      <c r="BK333">
        <f t="shared" si="58"/>
        <v>0</v>
      </c>
      <c r="BL333">
        <f t="shared" si="59"/>
        <v>0</v>
      </c>
      <c r="BM333">
        <f t="shared" si="60"/>
        <v>0</v>
      </c>
    </row>
    <row r="334" spans="1:65" hidden="1" x14ac:dyDescent="0.25">
      <c r="A334">
        <v>51</v>
      </c>
      <c r="B334" t="s">
        <v>353</v>
      </c>
      <c r="C334" t="s">
        <v>368</v>
      </c>
      <c r="E334" t="s">
        <v>435</v>
      </c>
      <c r="F334" t="s">
        <v>436</v>
      </c>
      <c r="G334" t="s">
        <v>484</v>
      </c>
      <c r="H334" t="s">
        <v>358</v>
      </c>
      <c r="I334" t="s">
        <v>351</v>
      </c>
      <c r="J334" t="s">
        <v>359</v>
      </c>
      <c r="K334" t="s">
        <v>360</v>
      </c>
      <c r="L334" t="s">
        <v>361</v>
      </c>
      <c r="M334" t="s">
        <v>362</v>
      </c>
      <c r="N334" t="s">
        <v>362</v>
      </c>
      <c r="O334" t="s">
        <v>363</v>
      </c>
      <c r="P334">
        <v>0</v>
      </c>
      <c r="Q334" t="s">
        <v>374</v>
      </c>
      <c r="R334">
        <v>0</v>
      </c>
      <c r="S334">
        <v>0</v>
      </c>
      <c r="T334">
        <v>0</v>
      </c>
      <c r="U334">
        <v>0</v>
      </c>
      <c r="V334">
        <v>4.4983208088655718E-3</v>
      </c>
      <c r="W334">
        <v>1.0336902497383369E-2</v>
      </c>
      <c r="X334">
        <v>2.3653581221235755E-2</v>
      </c>
      <c r="Y334">
        <v>3.8627573105028262E-2</v>
      </c>
      <c r="Z334">
        <v>4.8631731682011903E-2</v>
      </c>
      <c r="AA334">
        <v>5.9528639337627934E-2</v>
      </c>
      <c r="AB334">
        <v>7.3556270580616631E-2</v>
      </c>
      <c r="AC334">
        <v>9.613435654691016E-2</v>
      </c>
      <c r="AD334">
        <v>0.116153079901106</v>
      </c>
      <c r="AE334">
        <v>0.15437291193184588</v>
      </c>
      <c r="AF334">
        <v>0.19834255488766644</v>
      </c>
      <c r="AG334">
        <v>0.24811304014749089</v>
      </c>
      <c r="AH334">
        <v>0.30466114435770103</v>
      </c>
      <c r="AI334">
        <v>0.3683695762735536</v>
      </c>
      <c r="AJ334">
        <v>0.43932068587700762</v>
      </c>
      <c r="AK334">
        <v>0.51758871778026916</v>
      </c>
      <c r="AL334">
        <v>0.60326100420721052</v>
      </c>
      <c r="AM334">
        <v>0.69643575027447657</v>
      </c>
      <c r="AN334">
        <v>0.79622147671406007</v>
      </c>
      <c r="AO334">
        <v>0.90237107668782712</v>
      </c>
      <c r="AP334">
        <v>1.0149759979341917</v>
      </c>
      <c r="AQ334">
        <v>1.1341305038963088</v>
      </c>
      <c r="AR334">
        <v>1.2572149407591724</v>
      </c>
      <c r="AS334">
        <v>1.3842751726104263</v>
      </c>
      <c r="AT334">
        <v>1.5153544163613606</v>
      </c>
      <c r="AU334">
        <v>1.6505030883964025</v>
      </c>
      <c r="AV334">
        <v>1.7897705929991576</v>
      </c>
      <c r="AW334">
        <v>1.933205865829023</v>
      </c>
      <c r="AX334">
        <v>2.0808638787359448</v>
      </c>
      <c r="AY334">
        <v>2.2327971645914859</v>
      </c>
      <c r="AZ334">
        <v>2.387599671910233</v>
      </c>
      <c r="BA334">
        <v>2.5453007122232938</v>
      </c>
      <c r="BB334">
        <v>2.705930223347047</v>
      </c>
      <c r="BD334">
        <f t="shared" si="51"/>
        <v>4.4983208088655715</v>
      </c>
      <c r="BE334">
        <f t="shared" si="52"/>
        <v>10.336902497383369</v>
      </c>
      <c r="BF334">
        <f t="shared" si="53"/>
        <v>23.653581221235754</v>
      </c>
      <c r="BG334">
        <f t="shared" si="54"/>
        <v>38.627573105028262</v>
      </c>
      <c r="BH334">
        <f t="shared" si="55"/>
        <v>48.631731682011903</v>
      </c>
      <c r="BI334">
        <f t="shared" si="56"/>
        <v>59.528639337627936</v>
      </c>
      <c r="BJ334">
        <f t="shared" si="57"/>
        <v>73.556270580616626</v>
      </c>
      <c r="BK334">
        <f t="shared" si="58"/>
        <v>96.134356546910155</v>
      </c>
      <c r="BL334">
        <f t="shared" si="59"/>
        <v>116.153079901106</v>
      </c>
      <c r="BM334">
        <f t="shared" si="60"/>
        <v>154.37291193184589</v>
      </c>
    </row>
    <row r="335" spans="1:65" hidden="1" x14ac:dyDescent="0.25">
      <c r="A335">
        <v>51</v>
      </c>
      <c r="B335" t="s">
        <v>353</v>
      </c>
      <c r="C335" t="s">
        <v>368</v>
      </c>
      <c r="E335" t="s">
        <v>437</v>
      </c>
      <c r="F335" t="s">
        <v>438</v>
      </c>
      <c r="G335" t="s">
        <v>484</v>
      </c>
      <c r="H335" t="s">
        <v>358</v>
      </c>
      <c r="I335" t="s">
        <v>351</v>
      </c>
      <c r="J335" t="s">
        <v>359</v>
      </c>
      <c r="K335" t="s">
        <v>360</v>
      </c>
      <c r="L335" t="s">
        <v>361</v>
      </c>
      <c r="M335" t="s">
        <v>362</v>
      </c>
      <c r="N335" t="s">
        <v>392</v>
      </c>
      <c r="O335" t="s">
        <v>363</v>
      </c>
      <c r="P335">
        <v>0</v>
      </c>
      <c r="Q335" t="s">
        <v>374</v>
      </c>
      <c r="R335">
        <v>0</v>
      </c>
      <c r="S335">
        <v>0</v>
      </c>
      <c r="T335">
        <v>0</v>
      </c>
      <c r="U335">
        <v>0</v>
      </c>
      <c r="V335">
        <v>2.2256174088252775E-3</v>
      </c>
      <c r="W335">
        <v>4.9083415092171243E-3</v>
      </c>
      <c r="X335">
        <v>1.0358082893240545E-2</v>
      </c>
      <c r="Y335">
        <v>1.6299940904093597E-2</v>
      </c>
      <c r="Z335">
        <v>2.1472067474236026E-2</v>
      </c>
      <c r="AA335">
        <v>2.6764650293009899E-2</v>
      </c>
      <c r="AB335">
        <v>3.3440766756236515E-2</v>
      </c>
      <c r="AC335">
        <v>4.4166389773120152E-2</v>
      </c>
      <c r="AD335">
        <v>5.4424290544897468E-2</v>
      </c>
      <c r="AE335">
        <v>7.3669087073947981E-2</v>
      </c>
      <c r="AF335">
        <v>9.5850576738836221E-2</v>
      </c>
      <c r="AG335">
        <v>0.12099184962633311</v>
      </c>
      <c r="AH335">
        <v>0.14958928196183599</v>
      </c>
      <c r="AI335">
        <v>0.18183468561416166</v>
      </c>
      <c r="AJ335">
        <v>0.21776606977051363</v>
      </c>
      <c r="AK335">
        <v>0.25741713991941562</v>
      </c>
      <c r="AL335">
        <v>0.30082811130311921</v>
      </c>
      <c r="AM335">
        <v>0.34804456953431762</v>
      </c>
      <c r="AN335">
        <v>0.39860751961998964</v>
      </c>
      <c r="AO335">
        <v>0.45238691994066299</v>
      </c>
      <c r="AP335">
        <v>0.50942516598047616</v>
      </c>
      <c r="AQ335">
        <v>0.56976591756735706</v>
      </c>
      <c r="AR335">
        <v>0.6320729369802458</v>
      </c>
      <c r="AS335">
        <v>0.69636667424523668</v>
      </c>
      <c r="AT335">
        <v>0.76266613489784374</v>
      </c>
      <c r="AU335">
        <v>0.83099387833416638</v>
      </c>
      <c r="AV335">
        <v>0.90137184533338699</v>
      </c>
      <c r="AW335">
        <v>0.97382163056455029</v>
      </c>
      <c r="AX335">
        <v>1.0483677761371795</v>
      </c>
      <c r="AY335">
        <v>1.1250334750636823</v>
      </c>
      <c r="AZ335">
        <v>1.2031041840296575</v>
      </c>
      <c r="BA335">
        <v>1.2825921614825311</v>
      </c>
      <c r="BB335">
        <v>1.3635099074712811</v>
      </c>
      <c r="BD335">
        <f t="shared" si="51"/>
        <v>2.2256174088252774</v>
      </c>
      <c r="BE335">
        <f t="shared" si="52"/>
        <v>4.9083415092171245</v>
      </c>
      <c r="BF335">
        <f t="shared" si="53"/>
        <v>10.358082893240546</v>
      </c>
      <c r="BG335">
        <f t="shared" si="54"/>
        <v>16.299940904093596</v>
      </c>
      <c r="BH335">
        <f t="shared" si="55"/>
        <v>21.472067474236027</v>
      </c>
      <c r="BI335">
        <f t="shared" si="56"/>
        <v>26.764650293009897</v>
      </c>
      <c r="BJ335">
        <f t="shared" si="57"/>
        <v>33.440766756236513</v>
      </c>
      <c r="BK335">
        <f t="shared" si="58"/>
        <v>44.166389773120152</v>
      </c>
      <c r="BL335">
        <f t="shared" si="59"/>
        <v>54.424290544897467</v>
      </c>
      <c r="BM335">
        <f t="shared" si="60"/>
        <v>73.669087073947978</v>
      </c>
    </row>
    <row r="336" spans="1:65" hidden="1" x14ac:dyDescent="0.25">
      <c r="A336">
        <v>51</v>
      </c>
      <c r="B336" t="s">
        <v>353</v>
      </c>
      <c r="C336" t="s">
        <v>368</v>
      </c>
      <c r="E336" t="s">
        <v>439</v>
      </c>
      <c r="F336" t="s">
        <v>440</v>
      </c>
      <c r="G336" t="s">
        <v>484</v>
      </c>
      <c r="H336" t="s">
        <v>358</v>
      </c>
      <c r="I336" t="s">
        <v>351</v>
      </c>
      <c r="J336" t="s">
        <v>359</v>
      </c>
      <c r="K336" t="s">
        <v>360</v>
      </c>
      <c r="L336" t="s">
        <v>361</v>
      </c>
      <c r="M336" t="s">
        <v>362</v>
      </c>
      <c r="N336" t="s">
        <v>362</v>
      </c>
      <c r="O336" t="s">
        <v>363</v>
      </c>
      <c r="P336">
        <v>0</v>
      </c>
      <c r="Q336" t="s">
        <v>374</v>
      </c>
      <c r="R336">
        <v>0</v>
      </c>
      <c r="S336">
        <v>0</v>
      </c>
      <c r="T336">
        <v>0</v>
      </c>
      <c r="U336">
        <v>0</v>
      </c>
      <c r="V336">
        <v>1.3915923058376644E-6</v>
      </c>
      <c r="W336">
        <v>8.4641117356344157E-6</v>
      </c>
      <c r="X336">
        <v>1.931275359673812E-5</v>
      </c>
      <c r="Y336">
        <v>3.2981953448465418E-5</v>
      </c>
      <c r="Z336">
        <v>4.1770151135639046E-5</v>
      </c>
      <c r="AA336">
        <v>5.357253459082716E-5</v>
      </c>
      <c r="AB336">
        <v>6.6505836309019E-5</v>
      </c>
      <c r="AC336">
        <v>8.8315948770468152E-5</v>
      </c>
      <c r="AD336">
        <v>1.065030895020845E-4</v>
      </c>
      <c r="AE336">
        <v>1.4099982031044023E-4</v>
      </c>
      <c r="AF336">
        <v>1.807905172151178E-4</v>
      </c>
      <c r="AG336">
        <v>2.2594291299252276E-4</v>
      </c>
      <c r="AH336">
        <v>2.7737372224181911E-4</v>
      </c>
      <c r="AI336">
        <v>3.3545926494807582E-4</v>
      </c>
      <c r="AJ336">
        <v>4.0030215399496322E-4</v>
      </c>
      <c r="AK336">
        <v>4.7199809176034829E-4</v>
      </c>
      <c r="AL336">
        <v>5.5065540277384145E-4</v>
      </c>
      <c r="AM336">
        <v>6.3639304834210827E-4</v>
      </c>
      <c r="AN336">
        <v>7.2841190366980607E-4</v>
      </c>
      <c r="AO336">
        <v>8.2650763087196652E-4</v>
      </c>
      <c r="AP336">
        <v>9.3078958198931981E-4</v>
      </c>
      <c r="AQ336">
        <v>1.0413702839690972E-3</v>
      </c>
      <c r="AR336">
        <v>1.1558234525729436E-3</v>
      </c>
      <c r="AS336">
        <v>1.2742068052305768E-3</v>
      </c>
      <c r="AT336">
        <v>1.3965758605453307E-3</v>
      </c>
      <c r="AU336">
        <v>1.5229931822157907E-3</v>
      </c>
      <c r="AV336">
        <v>1.6535206765750227E-3</v>
      </c>
      <c r="AW336">
        <v>1.7882201049308469E-3</v>
      </c>
      <c r="AX336">
        <v>1.9271592372626014E-3</v>
      </c>
      <c r="AY336">
        <v>2.070403844370836E-3</v>
      </c>
      <c r="AZ336">
        <v>2.2166325502310843E-3</v>
      </c>
      <c r="BA336">
        <v>2.3658839401559223E-3</v>
      </c>
      <c r="BB336">
        <v>2.5181973661530508E-3</v>
      </c>
      <c r="BD336">
        <f t="shared" si="51"/>
        <v>1.3915923058376645E-3</v>
      </c>
      <c r="BE336">
        <f t="shared" si="52"/>
        <v>8.4641117356344161E-3</v>
      </c>
      <c r="BF336">
        <f t="shared" si="53"/>
        <v>1.9312753596738119E-2</v>
      </c>
      <c r="BG336">
        <f t="shared" si="54"/>
        <v>3.2981953448465419E-2</v>
      </c>
      <c r="BH336">
        <f t="shared" si="55"/>
        <v>4.1770151135639047E-2</v>
      </c>
      <c r="BI336">
        <f t="shared" si="56"/>
        <v>5.3572534590827163E-2</v>
      </c>
      <c r="BJ336">
        <f t="shared" si="57"/>
        <v>6.6505836309019004E-2</v>
      </c>
      <c r="BK336">
        <f t="shared" si="58"/>
        <v>8.8315948770468153E-2</v>
      </c>
      <c r="BL336">
        <f t="shared" si="59"/>
        <v>0.10650308950208451</v>
      </c>
      <c r="BM336">
        <f t="shared" si="60"/>
        <v>0.14099982031044023</v>
      </c>
    </row>
    <row r="337" spans="1:65" hidden="1" x14ac:dyDescent="0.25">
      <c r="A337">
        <v>51</v>
      </c>
      <c r="B337" t="s">
        <v>353</v>
      </c>
      <c r="C337" t="s">
        <v>368</v>
      </c>
      <c r="E337" t="s">
        <v>441</v>
      </c>
      <c r="F337" t="s">
        <v>442</v>
      </c>
      <c r="G337" t="s">
        <v>484</v>
      </c>
      <c r="H337" t="s">
        <v>358</v>
      </c>
      <c r="I337" t="s">
        <v>351</v>
      </c>
      <c r="J337" t="s">
        <v>359</v>
      </c>
      <c r="K337" t="s">
        <v>360</v>
      </c>
      <c r="L337" t="s">
        <v>361</v>
      </c>
      <c r="M337" t="s">
        <v>362</v>
      </c>
      <c r="N337" t="s">
        <v>392</v>
      </c>
      <c r="O337" t="s">
        <v>363</v>
      </c>
      <c r="P337">
        <v>0</v>
      </c>
      <c r="Q337" t="s">
        <v>374</v>
      </c>
      <c r="R337">
        <v>0</v>
      </c>
      <c r="S337">
        <v>0</v>
      </c>
      <c r="T337">
        <v>0</v>
      </c>
      <c r="U337">
        <v>0</v>
      </c>
      <c r="V337">
        <v>5.9419007259041206E-4</v>
      </c>
      <c r="W337">
        <v>2.9530118643914405E-3</v>
      </c>
      <c r="X337">
        <v>9.3858424538516092E-3</v>
      </c>
      <c r="Y337">
        <v>1.6098453563285334E-2</v>
      </c>
      <c r="Z337">
        <v>2.0488582189522073E-2</v>
      </c>
      <c r="AA337">
        <v>2.5273867941933689E-2</v>
      </c>
      <c r="AB337">
        <v>3.0604859881322593E-2</v>
      </c>
      <c r="AC337">
        <v>3.9824465855289502E-2</v>
      </c>
      <c r="AD337">
        <v>4.8225172861103546E-2</v>
      </c>
      <c r="AE337">
        <v>6.4141816928910758E-2</v>
      </c>
      <c r="AF337">
        <v>8.2564805927639665E-2</v>
      </c>
      <c r="AG337">
        <v>0.10354442208561025</v>
      </c>
      <c r="AH337">
        <v>0.12753006868013919</v>
      </c>
      <c r="AI337">
        <v>0.15472151803205925</v>
      </c>
      <c r="AJ337">
        <v>0.18519150826721803</v>
      </c>
      <c r="AK337">
        <v>0.21901025135758376</v>
      </c>
      <c r="AL337">
        <v>0.25625471969775959</v>
      </c>
      <c r="AM337">
        <v>0.29700776000932722</v>
      </c>
      <c r="AN337">
        <v>0.34091171581442498</v>
      </c>
      <c r="AO337">
        <v>0.38789185934288889</v>
      </c>
      <c r="AP337">
        <v>0.43802421766529331</v>
      </c>
      <c r="AQ337">
        <v>0.49138711767052967</v>
      </c>
      <c r="AR337">
        <v>0.54682028978758768</v>
      </c>
      <c r="AS337">
        <v>0.60436700573070912</v>
      </c>
      <c r="AT337">
        <v>0.66406989365417013</v>
      </c>
      <c r="AU337">
        <v>0.72597548718052696</v>
      </c>
      <c r="AV337">
        <v>0.79013045249099778</v>
      </c>
      <c r="AW337">
        <v>0.85658185139012921</v>
      </c>
      <c r="AX337">
        <v>0.92538021604530396</v>
      </c>
      <c r="AY337">
        <v>0.99657557174622136</v>
      </c>
      <c r="AZ337">
        <v>1.0695196651275631</v>
      </c>
      <c r="BA337">
        <v>1.1442442829774746</v>
      </c>
      <c r="BB337">
        <v>1.2207819113639482</v>
      </c>
      <c r="BD337">
        <f t="shared" si="51"/>
        <v>0.59419007259041201</v>
      </c>
      <c r="BE337">
        <f t="shared" si="52"/>
        <v>2.9530118643914407</v>
      </c>
      <c r="BF337">
        <f t="shared" si="53"/>
        <v>9.385842453851609</v>
      </c>
      <c r="BG337">
        <f t="shared" si="54"/>
        <v>16.098453563285332</v>
      </c>
      <c r="BH337">
        <f t="shared" si="55"/>
        <v>20.488582189522074</v>
      </c>
      <c r="BI337">
        <f t="shared" si="56"/>
        <v>25.273867941933688</v>
      </c>
      <c r="BJ337">
        <f t="shared" si="57"/>
        <v>30.604859881322593</v>
      </c>
      <c r="BK337">
        <f t="shared" si="58"/>
        <v>39.824465855289503</v>
      </c>
      <c r="BL337">
        <f t="shared" si="59"/>
        <v>48.225172861103545</v>
      </c>
      <c r="BM337">
        <f t="shared" si="60"/>
        <v>64.141816928910757</v>
      </c>
    </row>
    <row r="338" spans="1:65" hidden="1" x14ac:dyDescent="0.25">
      <c r="A338">
        <v>51</v>
      </c>
      <c r="B338" t="s">
        <v>353</v>
      </c>
      <c r="C338" t="s">
        <v>368</v>
      </c>
      <c r="E338" t="s">
        <v>443</v>
      </c>
      <c r="F338" t="s">
        <v>199</v>
      </c>
      <c r="G338" t="s">
        <v>484</v>
      </c>
      <c r="H338" t="s">
        <v>358</v>
      </c>
      <c r="I338" t="s">
        <v>351</v>
      </c>
      <c r="J338" t="s">
        <v>359</v>
      </c>
      <c r="K338" t="s">
        <v>360</v>
      </c>
      <c r="L338" t="s">
        <v>361</v>
      </c>
      <c r="M338" t="s">
        <v>362</v>
      </c>
      <c r="N338" t="s">
        <v>362</v>
      </c>
      <c r="O338" t="s">
        <v>363</v>
      </c>
      <c r="P338" t="s">
        <v>199</v>
      </c>
      <c r="Q338" t="s">
        <v>364</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0</v>
      </c>
      <c r="AZ338">
        <v>0</v>
      </c>
      <c r="BA338">
        <v>0</v>
      </c>
      <c r="BB338">
        <v>0</v>
      </c>
      <c r="BD338">
        <f t="shared" si="51"/>
        <v>0</v>
      </c>
      <c r="BE338">
        <f t="shared" si="52"/>
        <v>0</v>
      </c>
      <c r="BF338">
        <f t="shared" si="53"/>
        <v>0</v>
      </c>
      <c r="BG338">
        <f t="shared" si="54"/>
        <v>0</v>
      </c>
      <c r="BH338">
        <f t="shared" si="55"/>
        <v>0</v>
      </c>
      <c r="BI338">
        <f t="shared" si="56"/>
        <v>0</v>
      </c>
      <c r="BJ338">
        <f t="shared" si="57"/>
        <v>0</v>
      </c>
      <c r="BK338">
        <f t="shared" si="58"/>
        <v>0</v>
      </c>
      <c r="BL338">
        <f t="shared" si="59"/>
        <v>0</v>
      </c>
      <c r="BM338">
        <f t="shared" si="60"/>
        <v>0</v>
      </c>
    </row>
    <row r="339" spans="1:65" hidden="1" x14ac:dyDescent="0.25">
      <c r="A339">
        <v>51</v>
      </c>
      <c r="B339" t="s">
        <v>353</v>
      </c>
      <c r="C339" t="s">
        <v>368</v>
      </c>
      <c r="E339" t="s">
        <v>444</v>
      </c>
      <c r="F339" t="s">
        <v>445</v>
      </c>
      <c r="G339" t="s">
        <v>484</v>
      </c>
      <c r="H339" t="s">
        <v>358</v>
      </c>
      <c r="I339" t="s">
        <v>351</v>
      </c>
      <c r="J339" t="s">
        <v>359</v>
      </c>
      <c r="K339" t="s">
        <v>360</v>
      </c>
      <c r="L339" t="s">
        <v>361</v>
      </c>
      <c r="M339" t="s">
        <v>362</v>
      </c>
      <c r="N339" t="s">
        <v>362</v>
      </c>
      <c r="O339" t="s">
        <v>363</v>
      </c>
      <c r="P339">
        <v>0</v>
      </c>
      <c r="Q339" t="s">
        <v>374</v>
      </c>
      <c r="R339">
        <v>0</v>
      </c>
      <c r="S339">
        <v>0</v>
      </c>
      <c r="T339">
        <v>0</v>
      </c>
      <c r="U339">
        <v>0</v>
      </c>
      <c r="V339">
        <v>1.058610174372316E-3</v>
      </c>
      <c r="W339">
        <v>5.5611119619999949E-3</v>
      </c>
      <c r="X339">
        <v>1.7947673426384963E-2</v>
      </c>
      <c r="Y339">
        <v>3.0874859335419988E-2</v>
      </c>
      <c r="Z339">
        <v>3.9339491241760546E-2</v>
      </c>
      <c r="AA339">
        <v>4.8586587630002356E-2</v>
      </c>
      <c r="AB339">
        <v>5.87970075205888E-2</v>
      </c>
      <c r="AC339">
        <v>7.6528773719094806E-2</v>
      </c>
      <c r="AD339">
        <v>9.2729172672564919E-2</v>
      </c>
      <c r="AE339">
        <v>0.12339979869659777</v>
      </c>
      <c r="AF339">
        <v>0.15890777949849111</v>
      </c>
      <c r="AG339">
        <v>0.19935128527409965</v>
      </c>
      <c r="AH339">
        <v>0.24559861366783622</v>
      </c>
      <c r="AI339">
        <v>0.29803662942882925</v>
      </c>
      <c r="AJ339">
        <v>0.35680716036981247</v>
      </c>
      <c r="AK339">
        <v>0.42204718408225655</v>
      </c>
      <c r="AL339">
        <v>0.4939067524861534</v>
      </c>
      <c r="AM339">
        <v>0.57254728407077704</v>
      </c>
      <c r="AN339">
        <v>0.65727964147162554</v>
      </c>
      <c r="AO339">
        <v>0.74796081484490118</v>
      </c>
      <c r="AP339">
        <v>0.84473886482964933</v>
      </c>
      <c r="AQ339">
        <v>0.94776631727787219</v>
      </c>
      <c r="AR339">
        <v>1.0548030096733092</v>
      </c>
      <c r="AS339">
        <v>1.1659332565020344</v>
      </c>
      <c r="AT339">
        <v>1.2812401396200936</v>
      </c>
      <c r="AU339">
        <v>1.4008142974507567</v>
      </c>
      <c r="AV339">
        <v>1.5247466353042722</v>
      </c>
      <c r="AW339">
        <v>1.6531288336533032</v>
      </c>
      <c r="AX339">
        <v>1.786059291085627</v>
      </c>
      <c r="AY339">
        <v>1.9236354369195958</v>
      </c>
      <c r="AZ339">
        <v>2.0646046461311442</v>
      </c>
      <c r="BA339">
        <v>2.2090288365699844</v>
      </c>
      <c r="BB339">
        <v>2.3569712826452633</v>
      </c>
      <c r="BD339">
        <f t="shared" si="51"/>
        <v>1.058610174372316</v>
      </c>
      <c r="BE339">
        <f t="shared" si="52"/>
        <v>5.5611119619999947</v>
      </c>
      <c r="BF339">
        <f t="shared" si="53"/>
        <v>17.947673426384963</v>
      </c>
      <c r="BG339">
        <f t="shared" si="54"/>
        <v>30.874859335419988</v>
      </c>
      <c r="BH339">
        <f t="shared" si="55"/>
        <v>39.339491241760548</v>
      </c>
      <c r="BI339">
        <f t="shared" si="56"/>
        <v>48.586587630002356</v>
      </c>
      <c r="BJ339">
        <f t="shared" si="57"/>
        <v>58.797007520588799</v>
      </c>
      <c r="BK339">
        <f t="shared" si="58"/>
        <v>76.528773719094801</v>
      </c>
      <c r="BL339">
        <f t="shared" si="59"/>
        <v>92.729172672564914</v>
      </c>
      <c r="BM339">
        <f t="shared" si="60"/>
        <v>123.39979869659777</v>
      </c>
    </row>
    <row r="340" spans="1:65" hidden="1" x14ac:dyDescent="0.25">
      <c r="A340">
        <v>51</v>
      </c>
      <c r="B340" t="s">
        <v>353</v>
      </c>
      <c r="C340" t="s">
        <v>368</v>
      </c>
      <c r="E340" t="s">
        <v>446</v>
      </c>
      <c r="F340" t="s">
        <v>447</v>
      </c>
      <c r="G340" t="s">
        <v>484</v>
      </c>
      <c r="H340" t="s">
        <v>358</v>
      </c>
      <c r="I340" t="s">
        <v>351</v>
      </c>
      <c r="J340" t="s">
        <v>359</v>
      </c>
      <c r="K340" t="s">
        <v>360</v>
      </c>
      <c r="L340" t="s">
        <v>361</v>
      </c>
      <c r="M340" t="s">
        <v>362</v>
      </c>
      <c r="N340" t="s">
        <v>362</v>
      </c>
      <c r="O340" t="s">
        <v>363</v>
      </c>
      <c r="P340">
        <v>0</v>
      </c>
      <c r="Q340" t="s">
        <v>374</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c r="AP340">
        <v>0</v>
      </c>
      <c r="AQ340">
        <v>0</v>
      </c>
      <c r="AR340">
        <v>0</v>
      </c>
      <c r="AS340">
        <v>0</v>
      </c>
      <c r="AT340">
        <v>0</v>
      </c>
      <c r="AU340">
        <v>0</v>
      </c>
      <c r="AV340">
        <v>0</v>
      </c>
      <c r="AW340">
        <v>0</v>
      </c>
      <c r="AX340">
        <v>0</v>
      </c>
      <c r="AY340">
        <v>0</v>
      </c>
      <c r="AZ340">
        <v>0</v>
      </c>
      <c r="BA340">
        <v>0</v>
      </c>
      <c r="BB340">
        <v>0</v>
      </c>
      <c r="BD340">
        <f t="shared" si="51"/>
        <v>0</v>
      </c>
      <c r="BE340">
        <f t="shared" si="52"/>
        <v>0</v>
      </c>
      <c r="BF340">
        <f t="shared" si="53"/>
        <v>0</v>
      </c>
      <c r="BG340">
        <f t="shared" si="54"/>
        <v>0</v>
      </c>
      <c r="BH340">
        <f t="shared" si="55"/>
        <v>0</v>
      </c>
      <c r="BI340">
        <f t="shared" si="56"/>
        <v>0</v>
      </c>
      <c r="BJ340">
        <f t="shared" si="57"/>
        <v>0</v>
      </c>
      <c r="BK340">
        <f t="shared" si="58"/>
        <v>0</v>
      </c>
      <c r="BL340">
        <f t="shared" si="59"/>
        <v>0</v>
      </c>
      <c r="BM340">
        <f t="shared" si="60"/>
        <v>0</v>
      </c>
    </row>
    <row r="341" spans="1:65" hidden="1" x14ac:dyDescent="0.25">
      <c r="A341">
        <v>51</v>
      </c>
      <c r="B341" t="s">
        <v>353</v>
      </c>
      <c r="C341" t="s">
        <v>368</v>
      </c>
      <c r="E341" t="s">
        <v>448</v>
      </c>
      <c r="F341" t="s">
        <v>449</v>
      </c>
      <c r="G341" t="s">
        <v>484</v>
      </c>
      <c r="H341" t="s">
        <v>358</v>
      </c>
      <c r="I341" t="s">
        <v>351</v>
      </c>
      <c r="J341" t="s">
        <v>359</v>
      </c>
      <c r="K341" t="s">
        <v>360</v>
      </c>
      <c r="L341" t="s">
        <v>361</v>
      </c>
      <c r="M341" t="s">
        <v>362</v>
      </c>
      <c r="N341" t="s">
        <v>362</v>
      </c>
      <c r="O341" t="s">
        <v>363</v>
      </c>
      <c r="P341">
        <v>0</v>
      </c>
      <c r="Q341" t="s">
        <v>374</v>
      </c>
      <c r="R341">
        <v>0</v>
      </c>
      <c r="S341">
        <v>0</v>
      </c>
      <c r="T341">
        <v>0</v>
      </c>
      <c r="U341">
        <v>0</v>
      </c>
      <c r="V341">
        <v>2.6622774247636133E-4</v>
      </c>
      <c r="W341">
        <v>1.954784565172374E-3</v>
      </c>
      <c r="X341">
        <v>5.9285655520899512E-3</v>
      </c>
      <c r="Y341">
        <v>9.52359983737547E-3</v>
      </c>
      <c r="Z341">
        <v>1.1998071061375768E-2</v>
      </c>
      <c r="AA341">
        <v>1.431384934992201E-2</v>
      </c>
      <c r="AB341">
        <v>1.7360443291019191E-2</v>
      </c>
      <c r="AC341">
        <v>2.2280074737502879E-2</v>
      </c>
      <c r="AD341">
        <v>2.6595432295048752E-2</v>
      </c>
      <c r="AE341">
        <v>3.4891573483750653E-2</v>
      </c>
      <c r="AF341">
        <v>4.4506897385508289E-2</v>
      </c>
      <c r="AG341">
        <v>5.5477362454164923E-2</v>
      </c>
      <c r="AH341">
        <v>6.8047750839188167E-2</v>
      </c>
      <c r="AI341">
        <v>8.2334680375050873E-2</v>
      </c>
      <c r="AJ341">
        <v>9.8389395421979858E-2</v>
      </c>
      <c r="AK341">
        <v>0.11626235470085483</v>
      </c>
      <c r="AL341">
        <v>0.13600814712661397</v>
      </c>
      <c r="AM341">
        <v>0.15768506316477499</v>
      </c>
      <c r="AN341">
        <v>0.1811164537752778</v>
      </c>
      <c r="AO341">
        <v>0.2062755774729961</v>
      </c>
      <c r="AP341">
        <v>0.23321637369226908</v>
      </c>
      <c r="AQ341">
        <v>0.26199458054054214</v>
      </c>
      <c r="AR341">
        <v>0.29199405299631959</v>
      </c>
      <c r="AS341">
        <v>0.32324727612921073</v>
      </c>
      <c r="AT341">
        <v>0.35578671956599695</v>
      </c>
      <c r="AU341">
        <v>0.38964733127523804</v>
      </c>
      <c r="AV341">
        <v>0.4248644873292482</v>
      </c>
      <c r="AW341">
        <v>0.4614741459638026</v>
      </c>
      <c r="AX341">
        <v>0.49951456094881597</v>
      </c>
      <c r="AY341">
        <v>0.53902409023952902</v>
      </c>
      <c r="AZ341">
        <v>0.57965027738900643</v>
      </c>
      <c r="BA341">
        <v>0.62141893580758001</v>
      </c>
      <c r="BB341">
        <v>0.66435653180419552</v>
      </c>
      <c r="BD341">
        <f t="shared" si="51"/>
        <v>0.26622774247636133</v>
      </c>
      <c r="BE341">
        <f t="shared" si="52"/>
        <v>1.9547845651723739</v>
      </c>
      <c r="BF341">
        <f t="shared" si="53"/>
        <v>5.9285655520899514</v>
      </c>
      <c r="BG341">
        <f t="shared" si="54"/>
        <v>9.5235998373754693</v>
      </c>
      <c r="BH341">
        <f t="shared" si="55"/>
        <v>11.998071061375768</v>
      </c>
      <c r="BI341">
        <f t="shared" si="56"/>
        <v>14.313849349922009</v>
      </c>
      <c r="BJ341">
        <f t="shared" si="57"/>
        <v>17.360443291019191</v>
      </c>
      <c r="BK341">
        <f t="shared" si="58"/>
        <v>22.280074737502879</v>
      </c>
      <c r="BL341">
        <f t="shared" si="59"/>
        <v>26.595432295048752</v>
      </c>
      <c r="BM341">
        <f t="shared" si="60"/>
        <v>34.891573483750655</v>
      </c>
    </row>
    <row r="342" spans="1:65" hidden="1" x14ac:dyDescent="0.25">
      <c r="A342">
        <v>51</v>
      </c>
      <c r="B342" t="s">
        <v>353</v>
      </c>
      <c r="C342" t="s">
        <v>368</v>
      </c>
      <c r="E342" t="s">
        <v>450</v>
      </c>
      <c r="F342" t="s">
        <v>451</v>
      </c>
      <c r="G342" t="s">
        <v>484</v>
      </c>
      <c r="H342" t="s">
        <v>358</v>
      </c>
      <c r="I342" t="s">
        <v>351</v>
      </c>
      <c r="J342" t="s">
        <v>359</v>
      </c>
      <c r="K342" t="s">
        <v>360</v>
      </c>
      <c r="L342" t="s">
        <v>361</v>
      </c>
      <c r="M342" t="s">
        <v>362</v>
      </c>
      <c r="N342" t="s">
        <v>362</v>
      </c>
      <c r="O342" t="s">
        <v>363</v>
      </c>
      <c r="P342">
        <v>0</v>
      </c>
      <c r="Q342" t="s">
        <v>374</v>
      </c>
      <c r="R342">
        <v>0</v>
      </c>
      <c r="S342">
        <v>0</v>
      </c>
      <c r="T342">
        <v>0</v>
      </c>
      <c r="U342">
        <v>0</v>
      </c>
      <c r="V342">
        <v>6.0383562292210891E-4</v>
      </c>
      <c r="W342">
        <v>3.2150892779272762E-3</v>
      </c>
      <c r="X342">
        <v>1.0145242130062591E-2</v>
      </c>
      <c r="Y342">
        <v>1.7083886063988238E-2</v>
      </c>
      <c r="Z342">
        <v>2.2112178439727515E-2</v>
      </c>
      <c r="AA342">
        <v>2.8635896423206662E-2</v>
      </c>
      <c r="AB342">
        <v>3.643335348451969E-2</v>
      </c>
      <c r="AC342">
        <v>4.9651990078863222E-2</v>
      </c>
      <c r="AD342">
        <v>6.0220944886425869E-2</v>
      </c>
      <c r="AE342">
        <v>8.0243955909045581E-2</v>
      </c>
      <c r="AF342">
        <v>0.10345117674902894</v>
      </c>
      <c r="AG342">
        <v>0.12991568155129676</v>
      </c>
      <c r="AH342">
        <v>0.16021638309517841</v>
      </c>
      <c r="AI342">
        <v>0.19461807392830627</v>
      </c>
      <c r="AJ342">
        <v>0.23322559272406479</v>
      </c>
      <c r="AK342">
        <v>0.27614104531402794</v>
      </c>
      <c r="AL342">
        <v>0.32347562515037309</v>
      </c>
      <c r="AM342">
        <v>0.37534852272385361</v>
      </c>
      <c r="AN342">
        <v>0.43131625422359687</v>
      </c>
      <c r="AO342">
        <v>0.49129575708206419</v>
      </c>
      <c r="AP342">
        <v>0.5553966797968205</v>
      </c>
      <c r="AQ342">
        <v>0.62373210496042397</v>
      </c>
      <c r="AR342">
        <v>0.69482247670239239</v>
      </c>
      <c r="AS342">
        <v>0.76873170802821633</v>
      </c>
      <c r="AT342">
        <v>0.84552316827015439</v>
      </c>
      <c r="AU342">
        <v>0.92526555519266096</v>
      </c>
      <c r="AV342">
        <v>1.008028039386863</v>
      </c>
      <c r="AW342">
        <v>1.093880611170587</v>
      </c>
      <c r="AX342">
        <v>1.1828980752796534</v>
      </c>
      <c r="AY342">
        <v>1.2751549040578765</v>
      </c>
      <c r="AZ342">
        <v>1.3698164220671563</v>
      </c>
      <c r="BA342">
        <v>1.4669311252142629</v>
      </c>
      <c r="BB342">
        <v>1.5665486361476626</v>
      </c>
      <c r="BD342">
        <f t="shared" si="51"/>
        <v>0.60383562292210891</v>
      </c>
      <c r="BE342">
        <f t="shared" si="52"/>
        <v>3.2150892779272762</v>
      </c>
      <c r="BF342">
        <f t="shared" si="53"/>
        <v>10.145242130062591</v>
      </c>
      <c r="BG342">
        <f t="shared" si="54"/>
        <v>17.083886063988238</v>
      </c>
      <c r="BH342">
        <f t="shared" si="55"/>
        <v>22.112178439727515</v>
      </c>
      <c r="BI342">
        <f t="shared" si="56"/>
        <v>28.635896423206663</v>
      </c>
      <c r="BJ342">
        <f t="shared" si="57"/>
        <v>36.433353484519692</v>
      </c>
      <c r="BK342">
        <f t="shared" si="58"/>
        <v>49.651990078863221</v>
      </c>
      <c r="BL342">
        <f t="shared" si="59"/>
        <v>60.220944886425869</v>
      </c>
      <c r="BM342">
        <f t="shared" si="60"/>
        <v>80.243955909045582</v>
      </c>
    </row>
    <row r="343" spans="1:65" hidden="1" x14ac:dyDescent="0.25">
      <c r="A343">
        <v>51</v>
      </c>
      <c r="B343" t="s">
        <v>353</v>
      </c>
      <c r="C343" t="s">
        <v>368</v>
      </c>
      <c r="E343" t="s">
        <v>452</v>
      </c>
      <c r="F343" t="s">
        <v>453</v>
      </c>
      <c r="G343" t="s">
        <v>484</v>
      </c>
      <c r="H343" t="s">
        <v>358</v>
      </c>
      <c r="I343" t="s">
        <v>351</v>
      </c>
      <c r="J343" t="s">
        <v>359</v>
      </c>
      <c r="K343" t="s">
        <v>360</v>
      </c>
      <c r="L343" t="s">
        <v>361</v>
      </c>
      <c r="M343" t="s">
        <v>362</v>
      </c>
      <c r="N343" t="s">
        <v>392</v>
      </c>
      <c r="O343" t="s">
        <v>363</v>
      </c>
      <c r="P343">
        <v>0</v>
      </c>
      <c r="Q343" t="s">
        <v>374</v>
      </c>
      <c r="R343">
        <v>0</v>
      </c>
      <c r="S343">
        <v>0</v>
      </c>
      <c r="T343">
        <v>0</v>
      </c>
      <c r="U343">
        <v>0</v>
      </c>
      <c r="V343">
        <v>9.1783457881163363E-5</v>
      </c>
      <c r="W343">
        <v>5.2005477621274766E-4</v>
      </c>
      <c r="X343">
        <v>1.2380612538493891E-3</v>
      </c>
      <c r="Y343">
        <v>2.0718627257451045E-3</v>
      </c>
      <c r="Z343">
        <v>2.6589098318241522E-3</v>
      </c>
      <c r="AA343">
        <v>3.4518291288968177E-3</v>
      </c>
      <c r="AB343">
        <v>4.3159371512701541E-3</v>
      </c>
      <c r="AC343">
        <v>5.7361534947591164E-3</v>
      </c>
      <c r="AD343">
        <v>6.9367980694610273E-3</v>
      </c>
      <c r="AE343">
        <v>9.2097933541221803E-3</v>
      </c>
      <c r="AF343">
        <v>1.1841096731059292E-2</v>
      </c>
      <c r="AG343">
        <v>1.4838060036587811E-2</v>
      </c>
      <c r="AH343">
        <v>1.8265161123909371E-2</v>
      </c>
      <c r="AI343">
        <v>2.215128600475565E-2</v>
      </c>
      <c r="AJ343">
        <v>2.6507248299928191E-2</v>
      </c>
      <c r="AK343">
        <v>3.1343591089275029E-2</v>
      </c>
      <c r="AL343">
        <v>3.6671920648689835E-2</v>
      </c>
      <c r="AM343">
        <v>4.2504785378098167E-2</v>
      </c>
      <c r="AN343">
        <v>4.8791715498895681E-2</v>
      </c>
      <c r="AO343">
        <v>5.5522813221626943E-2</v>
      </c>
      <c r="AP343">
        <v>6.2709869345365113E-2</v>
      </c>
      <c r="AQ343">
        <v>7.0365108815571883E-2</v>
      </c>
      <c r="AR343">
        <v>7.8322894637950807E-2</v>
      </c>
      <c r="AS343">
        <v>8.6590336925863098E-2</v>
      </c>
      <c r="AT343">
        <v>9.5174526018602379E-2</v>
      </c>
      <c r="AU343">
        <v>0.10408319035212413</v>
      </c>
      <c r="AV343">
        <v>0.11332415711506107</v>
      </c>
      <c r="AW343">
        <v>0.12290539379675032</v>
      </c>
      <c r="AX343">
        <v>0.13283545594578591</v>
      </c>
      <c r="AY343">
        <v>0.14312291681592665</v>
      </c>
      <c r="AZ343">
        <v>0.15367526216390173</v>
      </c>
      <c r="BA343">
        <v>0.16449834189799839</v>
      </c>
      <c r="BB343">
        <v>0.17559817827070071</v>
      </c>
      <c r="BD343">
        <f t="shared" si="51"/>
        <v>9.1783457881163363E-2</v>
      </c>
      <c r="BE343">
        <f t="shared" si="52"/>
        <v>0.52005477621274765</v>
      </c>
      <c r="BF343">
        <f t="shared" si="53"/>
        <v>1.2380612538493891</v>
      </c>
      <c r="BG343">
        <f t="shared" si="54"/>
        <v>2.0718627257451043</v>
      </c>
      <c r="BH343">
        <f t="shared" si="55"/>
        <v>2.6589098318241522</v>
      </c>
      <c r="BI343">
        <f t="shared" si="56"/>
        <v>3.4518291288968177</v>
      </c>
      <c r="BJ343">
        <f t="shared" si="57"/>
        <v>4.3159371512701545</v>
      </c>
      <c r="BK343">
        <f t="shared" si="58"/>
        <v>5.7361534947591162</v>
      </c>
      <c r="BL343">
        <f t="shared" si="59"/>
        <v>6.9367980694610276</v>
      </c>
      <c r="BM343">
        <f t="shared" si="60"/>
        <v>9.2097933541221799</v>
      </c>
    </row>
    <row r="344" spans="1:65" hidden="1" x14ac:dyDescent="0.25">
      <c r="A344">
        <v>51</v>
      </c>
      <c r="B344" t="s">
        <v>353</v>
      </c>
      <c r="C344" t="s">
        <v>368</v>
      </c>
      <c r="E344" t="s">
        <v>454</v>
      </c>
      <c r="F344" t="s">
        <v>455</v>
      </c>
      <c r="G344" t="s">
        <v>484</v>
      </c>
      <c r="H344" t="s">
        <v>358</v>
      </c>
      <c r="I344" t="s">
        <v>351</v>
      </c>
      <c r="J344" t="s">
        <v>359</v>
      </c>
      <c r="K344" t="s">
        <v>360</v>
      </c>
      <c r="L344" t="s">
        <v>361</v>
      </c>
      <c r="M344" t="s">
        <v>362</v>
      </c>
      <c r="N344" t="s">
        <v>362</v>
      </c>
      <c r="O344" t="s">
        <v>363</v>
      </c>
      <c r="P344">
        <v>0</v>
      </c>
      <c r="Q344" t="s">
        <v>374</v>
      </c>
      <c r="R344">
        <v>0</v>
      </c>
      <c r="S344">
        <v>0</v>
      </c>
      <c r="T344">
        <v>0</v>
      </c>
      <c r="U344">
        <v>0</v>
      </c>
      <c r="V344">
        <v>6.9407703917563981E-4</v>
      </c>
      <c r="W344">
        <v>3.6889865946722056E-3</v>
      </c>
      <c r="X344">
        <v>1.1670644801558301E-2</v>
      </c>
      <c r="Y344">
        <v>1.9664184920663512E-2</v>
      </c>
      <c r="Z344">
        <v>2.5451121442747034E-2</v>
      </c>
      <c r="AA344">
        <v>3.2945316156008646E-2</v>
      </c>
      <c r="AB344">
        <v>4.1918506739109559E-2</v>
      </c>
      <c r="AC344">
        <v>5.7139594267738854E-2</v>
      </c>
      <c r="AD344">
        <v>6.930173034873098E-2</v>
      </c>
      <c r="AE344">
        <v>9.2343628730645499E-2</v>
      </c>
      <c r="AF344">
        <v>0.11904733725872202</v>
      </c>
      <c r="AG344">
        <v>0.14949615672470315</v>
      </c>
      <c r="AH344">
        <v>0.18435518132579978</v>
      </c>
      <c r="AI344">
        <v>0.22392800524901096</v>
      </c>
      <c r="AJ344">
        <v>0.26833415379354919</v>
      </c>
      <c r="AK344">
        <v>0.31768995187671933</v>
      </c>
      <c r="AL344">
        <v>0.37212211387954686</v>
      </c>
      <c r="AM344">
        <v>0.43176648559661002</v>
      </c>
      <c r="AN344">
        <v>0.49611207442105737</v>
      </c>
      <c r="AO344">
        <v>0.56506227934182385</v>
      </c>
      <c r="AP344">
        <v>0.63874198536501325</v>
      </c>
      <c r="AQ344">
        <v>0.71727996185576726</v>
      </c>
      <c r="AR344">
        <v>0.79897508702932263</v>
      </c>
      <c r="AS344">
        <v>0.88389995888868755</v>
      </c>
      <c r="AT344">
        <v>0.97212651111769299</v>
      </c>
      <c r="AU344">
        <v>1.063732756956743</v>
      </c>
      <c r="AV344">
        <v>1.1587972099600352</v>
      </c>
      <c r="AW344">
        <v>1.2573992807911889</v>
      </c>
      <c r="AX344">
        <v>1.3596238622909211</v>
      </c>
      <c r="AY344">
        <v>1.4655554181691306</v>
      </c>
      <c r="AZ344">
        <v>1.5742348680804983</v>
      </c>
      <c r="BA344">
        <v>1.685717040650931</v>
      </c>
      <c r="BB344">
        <v>1.8000580230492216</v>
      </c>
      <c r="BD344">
        <f t="shared" si="51"/>
        <v>0.69407703917563979</v>
      </c>
      <c r="BE344">
        <f t="shared" si="52"/>
        <v>3.6889865946722056</v>
      </c>
      <c r="BF344">
        <f t="shared" si="53"/>
        <v>11.670644801558302</v>
      </c>
      <c r="BG344">
        <f t="shared" si="54"/>
        <v>19.664184920663512</v>
      </c>
      <c r="BH344">
        <f t="shared" si="55"/>
        <v>25.451121442747034</v>
      </c>
      <c r="BI344">
        <f t="shared" si="56"/>
        <v>32.945316156008644</v>
      </c>
      <c r="BJ344">
        <f t="shared" si="57"/>
        <v>41.91850673910956</v>
      </c>
      <c r="BK344">
        <f t="shared" si="58"/>
        <v>57.13959426773885</v>
      </c>
      <c r="BL344">
        <f t="shared" si="59"/>
        <v>69.301730348730985</v>
      </c>
      <c r="BM344">
        <f t="shared" si="60"/>
        <v>92.343628730645506</v>
      </c>
    </row>
    <row r="345" spans="1:65" hidden="1" x14ac:dyDescent="0.25">
      <c r="A345">
        <v>51</v>
      </c>
      <c r="B345" t="s">
        <v>353</v>
      </c>
      <c r="C345" t="s">
        <v>368</v>
      </c>
      <c r="E345" t="s">
        <v>456</v>
      </c>
      <c r="F345" t="s">
        <v>457</v>
      </c>
      <c r="G345" t="s">
        <v>484</v>
      </c>
      <c r="H345" t="s">
        <v>358</v>
      </c>
      <c r="I345" t="s">
        <v>351</v>
      </c>
      <c r="J345" t="s">
        <v>359</v>
      </c>
      <c r="K345" t="s">
        <v>360</v>
      </c>
      <c r="L345" t="s">
        <v>361</v>
      </c>
      <c r="M345" t="s">
        <v>362</v>
      </c>
      <c r="N345" t="s">
        <v>362</v>
      </c>
      <c r="O345" t="s">
        <v>363</v>
      </c>
      <c r="P345">
        <v>0</v>
      </c>
      <c r="Q345" t="s">
        <v>374</v>
      </c>
      <c r="R345">
        <v>0</v>
      </c>
      <c r="S345">
        <v>0</v>
      </c>
      <c r="T345">
        <v>0</v>
      </c>
      <c r="U345">
        <v>0</v>
      </c>
      <c r="V345">
        <v>1.8009587560155196E-3</v>
      </c>
      <c r="W345">
        <v>3.8425991273801389E-3</v>
      </c>
      <c r="X345">
        <v>8.4549533312301989E-3</v>
      </c>
      <c r="Y345">
        <v>1.3803718051453773E-2</v>
      </c>
      <c r="Z345">
        <v>1.7031607931979189E-2</v>
      </c>
      <c r="AA345">
        <v>2.0633773330426788E-2</v>
      </c>
      <c r="AB345">
        <v>2.5522867503124914E-2</v>
      </c>
      <c r="AC345">
        <v>3.3243884761860541E-2</v>
      </c>
      <c r="AD345">
        <v>3.9806665080719554E-2</v>
      </c>
      <c r="AE345">
        <v>5.247201441129859E-2</v>
      </c>
      <c r="AF345">
        <v>6.7003682917239391E-2</v>
      </c>
      <c r="AG345">
        <v>8.3412664295515443E-2</v>
      </c>
      <c r="AH345">
        <v>0.10201131275314673</v>
      </c>
      <c r="AI345">
        <v>0.12291734763038475</v>
      </c>
      <c r="AJ345">
        <v>0.14615021518414248</v>
      </c>
      <c r="AK345">
        <v>0.17172654490429484</v>
      </c>
      <c r="AL345">
        <v>0.19966702026875785</v>
      </c>
      <c r="AM345">
        <v>0.22999564385074958</v>
      </c>
      <c r="AN345">
        <v>0.26241700577090726</v>
      </c>
      <c r="AO345">
        <v>0.29684442433153474</v>
      </c>
      <c r="AP345">
        <v>0.33330051441702563</v>
      </c>
      <c r="AQ345">
        <v>0.37180860603183019</v>
      </c>
      <c r="AR345">
        <v>0.4115220881135524</v>
      </c>
      <c r="AS345">
        <v>0.45245134524961039</v>
      </c>
      <c r="AT345">
        <v>0.49460581008762611</v>
      </c>
      <c r="AU345">
        <v>0.53799710920479038</v>
      </c>
      <c r="AV345">
        <v>0.5826364357803776</v>
      </c>
      <c r="AW345">
        <v>0.6285347212991329</v>
      </c>
      <c r="AX345">
        <v>0.67570470011308037</v>
      </c>
      <c r="AY345">
        <v>0.72415821403578173</v>
      </c>
      <c r="AZ345">
        <v>0.77344593049745058</v>
      </c>
      <c r="BA345">
        <v>0.82357374859401589</v>
      </c>
      <c r="BB345">
        <v>0.87454769281228562</v>
      </c>
      <c r="BD345">
        <f t="shared" si="51"/>
        <v>1.8009587560155196</v>
      </c>
      <c r="BE345">
        <f t="shared" si="52"/>
        <v>3.8425991273801388</v>
      </c>
      <c r="BF345">
        <f t="shared" si="53"/>
        <v>8.4549533312301985</v>
      </c>
      <c r="BG345">
        <f t="shared" si="54"/>
        <v>13.803718051453773</v>
      </c>
      <c r="BH345">
        <f t="shared" si="55"/>
        <v>17.031607931979188</v>
      </c>
      <c r="BI345">
        <f t="shared" si="56"/>
        <v>20.633773330426788</v>
      </c>
      <c r="BJ345">
        <f t="shared" si="57"/>
        <v>25.522867503124914</v>
      </c>
      <c r="BK345">
        <f t="shared" si="58"/>
        <v>33.243884761860542</v>
      </c>
      <c r="BL345">
        <f t="shared" si="59"/>
        <v>39.806665080719554</v>
      </c>
      <c r="BM345">
        <f t="shared" si="60"/>
        <v>52.472014411298588</v>
      </c>
    </row>
    <row r="346" spans="1:65" hidden="1" x14ac:dyDescent="0.25">
      <c r="A346">
        <v>51</v>
      </c>
      <c r="B346" t="s">
        <v>353</v>
      </c>
      <c r="C346" t="s">
        <v>368</v>
      </c>
      <c r="E346" t="s">
        <v>458</v>
      </c>
      <c r="F346" t="s">
        <v>459</v>
      </c>
      <c r="G346" t="s">
        <v>484</v>
      </c>
      <c r="H346" t="s">
        <v>358</v>
      </c>
      <c r="I346" t="s">
        <v>351</v>
      </c>
      <c r="J346" t="s">
        <v>359</v>
      </c>
      <c r="K346" t="s">
        <v>360</v>
      </c>
      <c r="L346" t="s">
        <v>361</v>
      </c>
      <c r="M346" t="s">
        <v>362</v>
      </c>
      <c r="N346" t="s">
        <v>392</v>
      </c>
      <c r="O346" t="s">
        <v>363</v>
      </c>
      <c r="P346" t="s">
        <v>460</v>
      </c>
      <c r="Q346" t="s">
        <v>364</v>
      </c>
      <c r="R346">
        <v>0</v>
      </c>
      <c r="S346">
        <v>0</v>
      </c>
      <c r="T346">
        <v>0</v>
      </c>
      <c r="U346">
        <v>0</v>
      </c>
      <c r="V346">
        <v>3.8605758404083049E-4</v>
      </c>
      <c r="W346">
        <v>2.3270352843155471E-3</v>
      </c>
      <c r="X346">
        <v>5.3371680610742045E-3</v>
      </c>
      <c r="Y346">
        <v>9.0907408351366559E-3</v>
      </c>
      <c r="Z346">
        <v>1.1531416794278536E-2</v>
      </c>
      <c r="AA346">
        <v>1.4813206528132601E-2</v>
      </c>
      <c r="AB346">
        <v>1.8406095423413805E-2</v>
      </c>
      <c r="AC346">
        <v>2.4445209033038012E-2</v>
      </c>
      <c r="AD346">
        <v>2.9489346449726977E-2</v>
      </c>
      <c r="AE346">
        <v>3.9054963358812637E-2</v>
      </c>
      <c r="AF346">
        <v>5.0093828955876843E-2</v>
      </c>
      <c r="AG346">
        <v>6.2626354858282093E-2</v>
      </c>
      <c r="AH346">
        <v>7.690902391641849E-2</v>
      </c>
      <c r="AI346">
        <v>9.3048487966889887E-2</v>
      </c>
      <c r="AJ346">
        <v>0.1110754840903781</v>
      </c>
      <c r="AK346">
        <v>0.13101893638759202</v>
      </c>
      <c r="AL346">
        <v>0.1529113982310224</v>
      </c>
      <c r="AM346">
        <v>0.17678850720831507</v>
      </c>
      <c r="AN346">
        <v>0.20242991141269781</v>
      </c>
      <c r="AO346">
        <v>0.22978095777245919</v>
      </c>
      <c r="AP346">
        <v>0.25887454596469028</v>
      </c>
      <c r="AQ346">
        <v>0.28974458166342482</v>
      </c>
      <c r="AR346">
        <v>0.32171505203662176</v>
      </c>
      <c r="AS346">
        <v>0.35480381704266256</v>
      </c>
      <c r="AT346">
        <v>0.38902819669064514</v>
      </c>
      <c r="AU346">
        <v>0.42440756162867793</v>
      </c>
      <c r="AV346">
        <v>0.46096117945739812</v>
      </c>
      <c r="AW346">
        <v>0.49870836114326472</v>
      </c>
      <c r="AX346">
        <v>0.53767019108396674</v>
      </c>
      <c r="AY346">
        <v>0.57786728261680409</v>
      </c>
      <c r="AZ346">
        <v>0.61893016891944808</v>
      </c>
      <c r="BA346">
        <v>0.66087140033275571</v>
      </c>
      <c r="BB346">
        <v>0.70370380770514429</v>
      </c>
      <c r="BD346">
        <f t="shared" si="51"/>
        <v>0.38605758404083051</v>
      </c>
      <c r="BE346">
        <f t="shared" si="52"/>
        <v>2.3270352843155471</v>
      </c>
      <c r="BF346">
        <f t="shared" si="53"/>
        <v>5.3371680610742045</v>
      </c>
      <c r="BG346">
        <f t="shared" si="54"/>
        <v>9.0907408351366552</v>
      </c>
      <c r="BH346">
        <f t="shared" si="55"/>
        <v>11.531416794278536</v>
      </c>
      <c r="BI346">
        <f t="shared" si="56"/>
        <v>14.8132065281326</v>
      </c>
      <c r="BJ346">
        <f t="shared" si="57"/>
        <v>18.406095423413806</v>
      </c>
      <c r="BK346">
        <f t="shared" si="58"/>
        <v>24.445209033038012</v>
      </c>
      <c r="BL346">
        <f t="shared" si="59"/>
        <v>29.489346449726977</v>
      </c>
      <c r="BM346">
        <f t="shared" si="60"/>
        <v>39.054963358812635</v>
      </c>
    </row>
    <row r="347" spans="1:65" hidden="1" x14ac:dyDescent="0.25">
      <c r="A347">
        <v>51</v>
      </c>
      <c r="B347" t="s">
        <v>353</v>
      </c>
      <c r="C347" t="s">
        <v>368</v>
      </c>
      <c r="E347" t="s">
        <v>461</v>
      </c>
      <c r="F347" t="s">
        <v>462</v>
      </c>
      <c r="G347" t="s">
        <v>484</v>
      </c>
      <c r="H347" t="s">
        <v>358</v>
      </c>
      <c r="I347" t="s">
        <v>351</v>
      </c>
      <c r="J347" t="s">
        <v>359</v>
      </c>
      <c r="K347" t="s">
        <v>360</v>
      </c>
      <c r="L347" t="s">
        <v>361</v>
      </c>
      <c r="M347" t="s">
        <v>362</v>
      </c>
      <c r="N347" t="s">
        <v>362</v>
      </c>
      <c r="O347" t="s">
        <v>363</v>
      </c>
      <c r="P347" t="s">
        <v>44</v>
      </c>
      <c r="Q347" t="s">
        <v>364</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c r="AS347">
        <v>0</v>
      </c>
      <c r="AT347">
        <v>0</v>
      </c>
      <c r="AU347">
        <v>0</v>
      </c>
      <c r="AV347">
        <v>0</v>
      </c>
      <c r="AW347">
        <v>0</v>
      </c>
      <c r="AX347">
        <v>0</v>
      </c>
      <c r="AY347">
        <v>0</v>
      </c>
      <c r="AZ347">
        <v>0</v>
      </c>
      <c r="BA347">
        <v>0</v>
      </c>
      <c r="BB347">
        <v>0</v>
      </c>
      <c r="BD347">
        <f t="shared" si="51"/>
        <v>0</v>
      </c>
      <c r="BE347">
        <f t="shared" si="52"/>
        <v>0</v>
      </c>
      <c r="BF347">
        <f t="shared" si="53"/>
        <v>0</v>
      </c>
      <c r="BG347">
        <f t="shared" si="54"/>
        <v>0</v>
      </c>
      <c r="BH347">
        <f t="shared" si="55"/>
        <v>0</v>
      </c>
      <c r="BI347">
        <f t="shared" si="56"/>
        <v>0</v>
      </c>
      <c r="BJ347">
        <f t="shared" si="57"/>
        <v>0</v>
      </c>
      <c r="BK347">
        <f t="shared" si="58"/>
        <v>0</v>
      </c>
      <c r="BL347">
        <f t="shared" si="59"/>
        <v>0</v>
      </c>
      <c r="BM347">
        <f t="shared" si="60"/>
        <v>0</v>
      </c>
    </row>
    <row r="348" spans="1:65" hidden="1" x14ac:dyDescent="0.25">
      <c r="A348">
        <v>51</v>
      </c>
      <c r="B348" t="s">
        <v>353</v>
      </c>
      <c r="C348" t="s">
        <v>368</v>
      </c>
      <c r="E348" t="s">
        <v>463</v>
      </c>
      <c r="F348" t="s">
        <v>464</v>
      </c>
      <c r="G348" t="s">
        <v>484</v>
      </c>
      <c r="H348" t="s">
        <v>358</v>
      </c>
      <c r="I348" t="s">
        <v>351</v>
      </c>
      <c r="J348" t="s">
        <v>359</v>
      </c>
      <c r="K348" t="s">
        <v>360</v>
      </c>
      <c r="L348" t="s">
        <v>361</v>
      </c>
      <c r="M348" t="s">
        <v>362</v>
      </c>
      <c r="N348" t="s">
        <v>362</v>
      </c>
      <c r="O348" t="s">
        <v>363</v>
      </c>
      <c r="P348">
        <v>0</v>
      </c>
      <c r="Q348" t="s">
        <v>374</v>
      </c>
      <c r="R348">
        <v>0</v>
      </c>
      <c r="S348">
        <v>0</v>
      </c>
      <c r="T348">
        <v>0</v>
      </c>
      <c r="U348">
        <v>0</v>
      </c>
      <c r="V348">
        <v>1.5190193267572232E-3</v>
      </c>
      <c r="W348">
        <v>3.3909603766470809E-3</v>
      </c>
      <c r="X348">
        <v>7.3061483690739443E-3</v>
      </c>
      <c r="Y348">
        <v>1.1631989341495032E-2</v>
      </c>
      <c r="Z348">
        <v>1.5027757661707875E-2</v>
      </c>
      <c r="AA348">
        <v>1.8644222328278375E-2</v>
      </c>
      <c r="AB348">
        <v>2.3246659356045481E-2</v>
      </c>
      <c r="AC348">
        <v>3.0609814839354477E-2</v>
      </c>
      <c r="AD348">
        <v>3.7404454573025249E-2</v>
      </c>
      <c r="AE348">
        <v>5.0244224796704852E-2</v>
      </c>
      <c r="AF348">
        <v>6.5035543037840343E-2</v>
      </c>
      <c r="AG348">
        <v>8.1795790217294509E-2</v>
      </c>
      <c r="AH348">
        <v>0.1008566127989106</v>
      </c>
      <c r="AI348">
        <v>0.12234802064544195</v>
      </c>
      <c r="AJ348">
        <v>0.1462981409273108</v>
      </c>
      <c r="AK348">
        <v>0.17273239441119248</v>
      </c>
      <c r="AL348">
        <v>0.20168069108787942</v>
      </c>
      <c r="AM348">
        <v>0.23317668251438961</v>
      </c>
      <c r="AN348">
        <v>0.26691807487804509</v>
      </c>
      <c r="AO348">
        <v>0.30282138845770284</v>
      </c>
      <c r="AP348">
        <v>0.3409180978595665</v>
      </c>
      <c r="AQ348">
        <v>0.38124068794497379</v>
      </c>
      <c r="AR348">
        <v>0.42290016139083908</v>
      </c>
      <c r="AS348">
        <v>0.46591254023226275</v>
      </c>
      <c r="AT348">
        <v>0.5102929869831071</v>
      </c>
      <c r="AU348">
        <v>0.5560591504824135</v>
      </c>
      <c r="AV348">
        <v>0.60322837960478815</v>
      </c>
      <c r="AW348">
        <v>0.65181790978890697</v>
      </c>
      <c r="AX348">
        <v>0.70184707520177325</v>
      </c>
      <c r="AY348">
        <v>0.75333443222426466</v>
      </c>
      <c r="AZ348">
        <v>0.80580289260463722</v>
      </c>
      <c r="BA348">
        <v>0.85926308597441436</v>
      </c>
      <c r="BB348">
        <v>0.91372589565573725</v>
      </c>
      <c r="BD348">
        <f t="shared" si="51"/>
        <v>1.5190193267572232</v>
      </c>
      <c r="BE348">
        <f t="shared" si="52"/>
        <v>3.3909603766470808</v>
      </c>
      <c r="BF348">
        <f t="shared" si="53"/>
        <v>7.3061483690739442</v>
      </c>
      <c r="BG348">
        <f t="shared" si="54"/>
        <v>11.631989341495032</v>
      </c>
      <c r="BH348">
        <f t="shared" si="55"/>
        <v>15.027757661707875</v>
      </c>
      <c r="BI348">
        <f t="shared" si="56"/>
        <v>18.644222328278374</v>
      </c>
      <c r="BJ348">
        <f t="shared" si="57"/>
        <v>23.24665935604548</v>
      </c>
      <c r="BK348">
        <f t="shared" si="58"/>
        <v>30.609814839354478</v>
      </c>
      <c r="BL348">
        <f t="shared" si="59"/>
        <v>37.404454573025248</v>
      </c>
      <c r="BM348">
        <f t="shared" si="60"/>
        <v>50.244224796704849</v>
      </c>
    </row>
    <row r="349" spans="1:65" hidden="1" x14ac:dyDescent="0.25">
      <c r="A349">
        <v>51</v>
      </c>
      <c r="B349" t="s">
        <v>353</v>
      </c>
      <c r="C349" t="s">
        <v>368</v>
      </c>
      <c r="E349" t="s">
        <v>465</v>
      </c>
      <c r="F349" t="s">
        <v>466</v>
      </c>
      <c r="G349" t="s">
        <v>484</v>
      </c>
      <c r="H349" t="s">
        <v>358</v>
      </c>
      <c r="I349" t="s">
        <v>351</v>
      </c>
      <c r="J349" t="s">
        <v>359</v>
      </c>
      <c r="K349" t="s">
        <v>360</v>
      </c>
      <c r="L349" t="s">
        <v>361</v>
      </c>
      <c r="M349" t="s">
        <v>362</v>
      </c>
      <c r="N349" t="s">
        <v>362</v>
      </c>
      <c r="O349" t="s">
        <v>363</v>
      </c>
      <c r="P349">
        <v>0</v>
      </c>
      <c r="Q349" t="s">
        <v>374</v>
      </c>
      <c r="R349">
        <v>0</v>
      </c>
      <c r="S349">
        <v>0</v>
      </c>
      <c r="T349">
        <v>0</v>
      </c>
      <c r="U349">
        <v>0</v>
      </c>
      <c r="V349">
        <v>5.0672653303961796E-4</v>
      </c>
      <c r="W349">
        <v>2.6936438592981538E-3</v>
      </c>
      <c r="X349">
        <v>8.5220491346314955E-3</v>
      </c>
      <c r="Y349">
        <v>1.4359104711337641E-2</v>
      </c>
      <c r="Z349">
        <v>1.8584786590531168E-2</v>
      </c>
      <c r="AA349">
        <v>2.4057215919158839E-2</v>
      </c>
      <c r="AB349">
        <v>3.0609623342599979E-2</v>
      </c>
      <c r="AC349">
        <v>4.1724408390102885E-2</v>
      </c>
      <c r="AD349">
        <v>5.0605367326828452E-2</v>
      </c>
      <c r="AE349">
        <v>6.7430892926920338E-2</v>
      </c>
      <c r="AF349">
        <v>8.6930331887528967E-2</v>
      </c>
      <c r="AG349">
        <v>0.10916451447019468</v>
      </c>
      <c r="AH349">
        <v>0.13461910554037224</v>
      </c>
      <c r="AI349">
        <v>0.16351579766835472</v>
      </c>
      <c r="AJ349">
        <v>0.19594187370432953</v>
      </c>
      <c r="AK349">
        <v>0.23198227963407783</v>
      </c>
      <c r="AL349">
        <v>0.27172954811066724</v>
      </c>
      <c r="AM349">
        <v>0.31528287981370773</v>
      </c>
      <c r="AN349">
        <v>0.36226914263134091</v>
      </c>
      <c r="AO349">
        <v>0.41261780014457389</v>
      </c>
      <c r="AP349">
        <v>0.46642004894654415</v>
      </c>
      <c r="AQ349">
        <v>0.52376992216608409</v>
      </c>
      <c r="AR349">
        <v>0.58342523128378676</v>
      </c>
      <c r="AS349">
        <v>0.64543899085272927</v>
      </c>
      <c r="AT349">
        <v>0.70986373038531025</v>
      </c>
      <c r="AU349">
        <v>0.77675641886613078</v>
      </c>
      <c r="AV349">
        <v>0.84617439067968458</v>
      </c>
      <c r="AW349">
        <v>0.91817563535979219</v>
      </c>
      <c r="AX349">
        <v>0.99282214570407412</v>
      </c>
      <c r="AY349">
        <v>1.070175601213585</v>
      </c>
      <c r="AZ349">
        <v>1.1495356624805122</v>
      </c>
      <c r="BA349">
        <v>1.2309423682015861</v>
      </c>
      <c r="BB349">
        <v>1.3144366761291872</v>
      </c>
      <c r="BD349">
        <f t="shared" si="51"/>
        <v>0.50672653303961801</v>
      </c>
      <c r="BE349">
        <f t="shared" si="52"/>
        <v>2.6936438592981538</v>
      </c>
      <c r="BF349">
        <f t="shared" si="53"/>
        <v>8.5220491346314962</v>
      </c>
      <c r="BG349">
        <f t="shared" si="54"/>
        <v>14.359104711337642</v>
      </c>
      <c r="BH349">
        <f t="shared" si="55"/>
        <v>18.584786590531166</v>
      </c>
      <c r="BI349">
        <f t="shared" si="56"/>
        <v>24.057215919158839</v>
      </c>
      <c r="BJ349">
        <f t="shared" si="57"/>
        <v>30.609623342599978</v>
      </c>
      <c r="BK349">
        <f t="shared" si="58"/>
        <v>41.724408390102887</v>
      </c>
      <c r="BL349">
        <f t="shared" si="59"/>
        <v>50.60536732682845</v>
      </c>
      <c r="BM349">
        <f t="shared" si="60"/>
        <v>67.430892926920336</v>
      </c>
    </row>
    <row r="350" spans="1:65" hidden="1" x14ac:dyDescent="0.25">
      <c r="A350">
        <v>51</v>
      </c>
      <c r="B350" t="s">
        <v>353</v>
      </c>
      <c r="C350" t="s">
        <v>368</v>
      </c>
      <c r="E350" t="s">
        <v>467</v>
      </c>
      <c r="F350" t="s">
        <v>47</v>
      </c>
      <c r="G350" t="s">
        <v>484</v>
      </c>
      <c r="H350" t="s">
        <v>358</v>
      </c>
      <c r="I350" t="s">
        <v>351</v>
      </c>
      <c r="J350" t="s">
        <v>359</v>
      </c>
      <c r="K350" t="s">
        <v>360</v>
      </c>
      <c r="L350" t="s">
        <v>361</v>
      </c>
      <c r="M350" t="s">
        <v>362</v>
      </c>
      <c r="N350" t="s">
        <v>392</v>
      </c>
      <c r="O350" t="s">
        <v>363</v>
      </c>
      <c r="P350">
        <v>0</v>
      </c>
      <c r="Q350" t="s">
        <v>374</v>
      </c>
      <c r="R350">
        <v>0</v>
      </c>
      <c r="S350">
        <v>0</v>
      </c>
      <c r="T350">
        <v>0</v>
      </c>
      <c r="U350">
        <v>0</v>
      </c>
      <c r="V350">
        <v>1.2213611589789212E-3</v>
      </c>
      <c r="W350">
        <v>6.2844170049131285E-3</v>
      </c>
      <c r="X350">
        <v>1.6556277358158202E-2</v>
      </c>
      <c r="Y350">
        <v>2.7661979947137729E-2</v>
      </c>
      <c r="Z350">
        <v>3.7859832383626071E-2</v>
      </c>
      <c r="AA350">
        <v>4.9062533765992539E-2</v>
      </c>
      <c r="AB350">
        <v>6.0549567036256212E-2</v>
      </c>
      <c r="AC350">
        <v>8.1045727946753687E-2</v>
      </c>
      <c r="AD350">
        <v>9.7480038531549559E-2</v>
      </c>
      <c r="AE350">
        <v>0.12888185952958991</v>
      </c>
      <c r="AF350">
        <v>0.1652938860627198</v>
      </c>
      <c r="AG350">
        <v>0.20684999397494086</v>
      </c>
      <c r="AH350">
        <v>0.25447846629966958</v>
      </c>
      <c r="AI350">
        <v>0.30862009945893787</v>
      </c>
      <c r="AJ350">
        <v>0.36946766606588038</v>
      </c>
      <c r="AK350">
        <v>0.43721157167628949</v>
      </c>
      <c r="AL350">
        <v>0.51205856378896175</v>
      </c>
      <c r="AM350">
        <v>0.594230140977135</v>
      </c>
      <c r="AN350">
        <v>0.68305635380441976</v>
      </c>
      <c r="AO350">
        <v>0.77843753450902098</v>
      </c>
      <c r="AP350">
        <v>0.88058102161627494</v>
      </c>
      <c r="AQ350">
        <v>0.98970170371364452</v>
      </c>
      <c r="AR350">
        <v>1.1034640689229402</v>
      </c>
      <c r="AS350">
        <v>1.2219958246067379</v>
      </c>
      <c r="AT350">
        <v>1.3454251376304098</v>
      </c>
      <c r="AU350">
        <v>1.4738901292289837</v>
      </c>
      <c r="AV350">
        <v>1.6075311159298429</v>
      </c>
      <c r="AW350">
        <v>1.746491220533761</v>
      </c>
      <c r="AX350">
        <v>1.8909229113117494</v>
      </c>
      <c r="AY350">
        <v>2.0409797047601539</v>
      </c>
      <c r="AZ350">
        <v>2.195329296466821</v>
      </c>
      <c r="BA350">
        <v>2.3540777284486771</v>
      </c>
      <c r="BB350">
        <v>2.5173340417668251</v>
      </c>
      <c r="BD350">
        <f t="shared" si="51"/>
        <v>1.2213611589789213</v>
      </c>
      <c r="BE350">
        <f t="shared" si="52"/>
        <v>6.2844170049131289</v>
      </c>
      <c r="BF350">
        <f t="shared" si="53"/>
        <v>16.556277358158201</v>
      </c>
      <c r="BG350">
        <f t="shared" si="54"/>
        <v>27.661979947137731</v>
      </c>
      <c r="BH350">
        <f t="shared" si="55"/>
        <v>37.85983238362607</v>
      </c>
      <c r="BI350">
        <f t="shared" si="56"/>
        <v>49.062533765992541</v>
      </c>
      <c r="BJ350">
        <f t="shared" si="57"/>
        <v>60.549567036256214</v>
      </c>
      <c r="BK350">
        <f t="shared" si="58"/>
        <v>81.045727946753686</v>
      </c>
      <c r="BL350">
        <f t="shared" si="59"/>
        <v>97.480038531549553</v>
      </c>
      <c r="BM350">
        <f t="shared" si="60"/>
        <v>128.88185952958992</v>
      </c>
    </row>
    <row r="351" spans="1:65" hidden="1" x14ac:dyDescent="0.25">
      <c r="A351">
        <v>51</v>
      </c>
      <c r="B351" t="s">
        <v>353</v>
      </c>
      <c r="C351" t="s">
        <v>368</v>
      </c>
      <c r="E351" t="s">
        <v>468</v>
      </c>
      <c r="F351" t="s">
        <v>469</v>
      </c>
      <c r="G351" t="s">
        <v>484</v>
      </c>
      <c r="H351" t="s">
        <v>358</v>
      </c>
      <c r="I351" t="s">
        <v>351</v>
      </c>
      <c r="J351" t="s">
        <v>359</v>
      </c>
      <c r="K351" t="s">
        <v>360</v>
      </c>
      <c r="L351" t="s">
        <v>361</v>
      </c>
      <c r="M351" t="s">
        <v>362</v>
      </c>
      <c r="N351" t="s">
        <v>362</v>
      </c>
      <c r="O351" t="s">
        <v>363</v>
      </c>
      <c r="P351">
        <v>0</v>
      </c>
      <c r="Q351" t="s">
        <v>374</v>
      </c>
      <c r="R351">
        <v>0</v>
      </c>
      <c r="S351">
        <v>0</v>
      </c>
      <c r="T351">
        <v>0</v>
      </c>
      <c r="U351">
        <v>0</v>
      </c>
      <c r="V351">
        <v>2.4755999173080604E-4</v>
      </c>
      <c r="W351">
        <v>1.2493007487150353E-3</v>
      </c>
      <c r="X351">
        <v>4.0798942965338423E-3</v>
      </c>
      <c r="Y351">
        <v>6.2763058039811944E-3</v>
      </c>
      <c r="Z351">
        <v>9.2170482680387789E-3</v>
      </c>
      <c r="AA351">
        <v>1.0971862967850549E-2</v>
      </c>
      <c r="AB351">
        <v>1.4154618920382953E-2</v>
      </c>
      <c r="AC351">
        <v>1.7613885679750654E-2</v>
      </c>
      <c r="AD351">
        <v>2.0331914129028014E-2</v>
      </c>
      <c r="AE351">
        <v>2.6004386124225971E-2</v>
      </c>
      <c r="AF351">
        <v>3.2496425675466185E-2</v>
      </c>
      <c r="AG351">
        <v>3.9827058495659616E-2</v>
      </c>
      <c r="AH351">
        <v>4.8145452696280872E-2</v>
      </c>
      <c r="AI351">
        <v>5.7520077579032242E-2</v>
      </c>
      <c r="AJ351">
        <v>6.7978240585299901E-2</v>
      </c>
      <c r="AK351">
        <v>7.9546568258363426E-2</v>
      </c>
      <c r="AL351">
        <v>9.225405137230086E-2</v>
      </c>
      <c r="AM351">
        <v>0.1061317640804693</v>
      </c>
      <c r="AN351">
        <v>0.12106592605054575</v>
      </c>
      <c r="AO351">
        <v>0.13703548161341919</v>
      </c>
      <c r="AP351">
        <v>0.15406905858039957</v>
      </c>
      <c r="AQ351">
        <v>0.1721961927003339</v>
      </c>
      <c r="AR351">
        <v>0.19103598309734357</v>
      </c>
      <c r="AS351">
        <v>0.21060519424519247</v>
      </c>
      <c r="AT351">
        <v>0.23092046481347148</v>
      </c>
      <c r="AU351">
        <v>0.25199982213694866</v>
      </c>
      <c r="AV351">
        <v>0.27386143041335848</v>
      </c>
      <c r="AW351">
        <v>0.29652368109717553</v>
      </c>
      <c r="AX351">
        <v>0.32000622380795057</v>
      </c>
      <c r="AY351">
        <v>0.3443286385450291</v>
      </c>
      <c r="AZ351">
        <v>0.36927586176303917</v>
      </c>
      <c r="BA351">
        <v>0.39486070774389986</v>
      </c>
      <c r="BB351">
        <v>0.42109629290434575</v>
      </c>
      <c r="BD351">
        <f t="shared" si="51"/>
        <v>0.24755999173080603</v>
      </c>
      <c r="BE351">
        <f t="shared" si="52"/>
        <v>1.2493007487150354</v>
      </c>
      <c r="BF351">
        <f t="shared" si="53"/>
        <v>4.0798942965338423</v>
      </c>
      <c r="BG351">
        <f t="shared" si="54"/>
        <v>6.2763058039811943</v>
      </c>
      <c r="BH351">
        <f t="shared" si="55"/>
        <v>9.2170482680387789</v>
      </c>
      <c r="BI351">
        <f t="shared" si="56"/>
        <v>10.971862967850548</v>
      </c>
      <c r="BJ351">
        <f t="shared" si="57"/>
        <v>14.154618920382953</v>
      </c>
      <c r="BK351">
        <f t="shared" si="58"/>
        <v>17.613885679750656</v>
      </c>
      <c r="BL351">
        <f t="shared" si="59"/>
        <v>20.331914129028014</v>
      </c>
      <c r="BM351">
        <f t="shared" si="60"/>
        <v>26.00438612422597</v>
      </c>
    </row>
    <row r="352" spans="1:65" hidden="1" x14ac:dyDescent="0.25">
      <c r="A352">
        <v>51</v>
      </c>
      <c r="B352" t="s">
        <v>353</v>
      </c>
      <c r="C352" t="s">
        <v>368</v>
      </c>
      <c r="E352" t="s">
        <v>470</v>
      </c>
      <c r="F352" t="s">
        <v>471</v>
      </c>
      <c r="G352" t="s">
        <v>484</v>
      </c>
      <c r="H352" t="s">
        <v>358</v>
      </c>
      <c r="I352" t="s">
        <v>351</v>
      </c>
      <c r="J352" t="s">
        <v>359</v>
      </c>
      <c r="K352" t="s">
        <v>360</v>
      </c>
      <c r="L352" t="s">
        <v>361</v>
      </c>
      <c r="M352" t="s">
        <v>362</v>
      </c>
      <c r="N352" t="s">
        <v>362</v>
      </c>
      <c r="O352" t="s">
        <v>363</v>
      </c>
      <c r="P352">
        <v>0</v>
      </c>
      <c r="Q352" t="s">
        <v>374</v>
      </c>
      <c r="R352">
        <v>0</v>
      </c>
      <c r="S352">
        <v>0</v>
      </c>
      <c r="T352">
        <v>0</v>
      </c>
      <c r="U352">
        <v>0</v>
      </c>
      <c r="V352">
        <v>1.9570067732035906E-5</v>
      </c>
      <c r="W352">
        <v>1.1903107384073341E-4</v>
      </c>
      <c r="X352">
        <v>2.7160236698674505E-4</v>
      </c>
      <c r="Y352">
        <v>4.6383072546878491E-4</v>
      </c>
      <c r="Z352">
        <v>5.8742363928484067E-4</v>
      </c>
      <c r="AA352">
        <v>7.5341075083258863E-4</v>
      </c>
      <c r="AB352">
        <v>9.3530047654252942E-4</v>
      </c>
      <c r="AC352">
        <v>1.2420248989952803E-3</v>
      </c>
      <c r="AD352">
        <v>1.497794151592556E-3</v>
      </c>
      <c r="AE352">
        <v>1.9829317463629613E-3</v>
      </c>
      <c r="AF352">
        <v>2.5425208008988593E-3</v>
      </c>
      <c r="AG352">
        <v>3.1775143080929979E-3</v>
      </c>
      <c r="AH352">
        <v>3.9008048250366873E-3</v>
      </c>
      <c r="AI352">
        <v>4.7176852468760466E-3</v>
      </c>
      <c r="AJ352">
        <v>5.6295992711852148E-3</v>
      </c>
      <c r="AK352">
        <v>6.6378934394885434E-3</v>
      </c>
      <c r="AL352">
        <v>7.7440918356783267E-3</v>
      </c>
      <c r="AM352">
        <v>8.9498681668011455E-3</v>
      </c>
      <c r="AN352">
        <v>1.024398453747806E-2</v>
      </c>
      <c r="AO352">
        <v>1.1623567859816645E-2</v>
      </c>
      <c r="AP352">
        <v>1.309015668029407E-2</v>
      </c>
      <c r="AQ352">
        <v>1.4645334228366249E-2</v>
      </c>
      <c r="AR352">
        <v>1.625497833252031E-2</v>
      </c>
      <c r="AS352">
        <v>1.7919901190109267E-2</v>
      </c>
      <c r="AT352">
        <v>1.9640884094544328E-2</v>
      </c>
      <c r="AU352">
        <v>2.14188074417557E-2</v>
      </c>
      <c r="AV352">
        <v>2.3254542404123196E-2</v>
      </c>
      <c r="AW352">
        <v>2.5148958136773477E-2</v>
      </c>
      <c r="AX352">
        <v>2.7103008324637086E-2</v>
      </c>
      <c r="AY352">
        <v>2.9117618559941747E-2</v>
      </c>
      <c r="AZ352">
        <v>3.1174205237880372E-2</v>
      </c>
      <c r="BA352">
        <v>3.3273311490977307E-2</v>
      </c>
      <c r="BB352">
        <v>3.5415491251978994E-2</v>
      </c>
      <c r="BD352">
        <f t="shared" si="51"/>
        <v>1.9570067732035908E-2</v>
      </c>
      <c r="BE352">
        <f t="shared" si="52"/>
        <v>0.1190310738407334</v>
      </c>
      <c r="BF352">
        <f t="shared" si="53"/>
        <v>0.27160236698674506</v>
      </c>
      <c r="BG352">
        <f t="shared" si="54"/>
        <v>0.4638307254687849</v>
      </c>
      <c r="BH352">
        <f t="shared" si="55"/>
        <v>0.58742363928484065</v>
      </c>
      <c r="BI352">
        <f t="shared" si="56"/>
        <v>0.75341075083258868</v>
      </c>
      <c r="BJ352">
        <f t="shared" si="57"/>
        <v>0.93530047654252946</v>
      </c>
      <c r="BK352">
        <f t="shared" si="58"/>
        <v>1.2420248989952802</v>
      </c>
      <c r="BL352">
        <f t="shared" si="59"/>
        <v>1.4977941515925559</v>
      </c>
      <c r="BM352">
        <f t="shared" si="60"/>
        <v>1.9829317463629612</v>
      </c>
    </row>
    <row r="353" spans="1:65" hidden="1" x14ac:dyDescent="0.25">
      <c r="A353">
        <v>51</v>
      </c>
      <c r="B353" t="s">
        <v>353</v>
      </c>
      <c r="C353" t="s">
        <v>368</v>
      </c>
      <c r="E353" t="s">
        <v>472</v>
      </c>
      <c r="F353" t="s">
        <v>473</v>
      </c>
      <c r="G353" t="s">
        <v>484</v>
      </c>
      <c r="H353" t="s">
        <v>358</v>
      </c>
      <c r="I353" t="s">
        <v>351</v>
      </c>
      <c r="J353" t="s">
        <v>359</v>
      </c>
      <c r="K353" t="s">
        <v>360</v>
      </c>
      <c r="L353" t="s">
        <v>361</v>
      </c>
      <c r="M353" t="s">
        <v>362</v>
      </c>
      <c r="N353" t="s">
        <v>362</v>
      </c>
      <c r="O353" t="s">
        <v>363</v>
      </c>
      <c r="P353">
        <v>0</v>
      </c>
      <c r="Q353" t="s">
        <v>374</v>
      </c>
      <c r="R353">
        <v>0</v>
      </c>
      <c r="S353">
        <v>0</v>
      </c>
      <c r="T353">
        <v>0</v>
      </c>
      <c r="U353">
        <v>0</v>
      </c>
      <c r="V353">
        <v>6.9337801297832493E-5</v>
      </c>
      <c r="W353">
        <v>3.5531581267826603E-4</v>
      </c>
      <c r="X353">
        <v>9.0347981563932485E-4</v>
      </c>
      <c r="Y353">
        <v>1.4633976108639956E-3</v>
      </c>
      <c r="Z353">
        <v>1.9146062396045303E-3</v>
      </c>
      <c r="AA353">
        <v>2.5347038283269783E-3</v>
      </c>
      <c r="AB353">
        <v>3.2026004944094109E-3</v>
      </c>
      <c r="AC353">
        <v>4.2628859936802268E-3</v>
      </c>
      <c r="AD353">
        <v>5.1739511018206556E-3</v>
      </c>
      <c r="AE353">
        <v>6.8956264635409549E-3</v>
      </c>
      <c r="AF353">
        <v>8.8992183063227089E-3</v>
      </c>
      <c r="AG353">
        <v>1.1193572457051644E-2</v>
      </c>
      <c r="AH353">
        <v>1.3832106308847352E-2</v>
      </c>
      <c r="AI353">
        <v>1.6841319068115961E-2</v>
      </c>
      <c r="AJ353">
        <v>2.0233988390139228E-2</v>
      </c>
      <c r="AK353">
        <v>2.4022893074299275E-2</v>
      </c>
      <c r="AL353">
        <v>2.8221875151147491E-2</v>
      </c>
      <c r="AM353">
        <v>3.2845759127813082E-2</v>
      </c>
      <c r="AN353">
        <v>3.7858813007060697E-2</v>
      </c>
      <c r="AO353">
        <v>4.3257570663754109E-2</v>
      </c>
      <c r="AP353">
        <v>4.9056130654595569E-2</v>
      </c>
      <c r="AQ353">
        <v>5.5269171051972613E-2</v>
      </c>
      <c r="AR353">
        <v>6.1764781842095301E-2</v>
      </c>
      <c r="AS353">
        <v>6.855206377984871E-2</v>
      </c>
      <c r="AT353">
        <v>7.5640241690730886E-2</v>
      </c>
      <c r="AU353">
        <v>8.303921745774881E-2</v>
      </c>
      <c r="AV353">
        <v>9.0759125702899415E-2</v>
      </c>
      <c r="AW353">
        <v>9.8810373922833122E-2</v>
      </c>
      <c r="AX353">
        <v>0.10720402906984541</v>
      </c>
      <c r="AY353">
        <v>0.11595133746151448</v>
      </c>
      <c r="AZ353">
        <v>0.12497608618418841</v>
      </c>
      <c r="BA353">
        <v>0.13428640546891082</v>
      </c>
      <c r="BB353">
        <v>0.14389069139726629</v>
      </c>
      <c r="BD353">
        <f t="shared" si="51"/>
        <v>6.9337801297832499E-2</v>
      </c>
      <c r="BE353">
        <f t="shared" si="52"/>
        <v>0.35531581267826601</v>
      </c>
      <c r="BF353">
        <f t="shared" si="53"/>
        <v>0.90347981563932489</v>
      </c>
      <c r="BG353">
        <f t="shared" si="54"/>
        <v>1.4633976108639957</v>
      </c>
      <c r="BH353">
        <f t="shared" si="55"/>
        <v>1.9146062396045302</v>
      </c>
      <c r="BI353">
        <f t="shared" si="56"/>
        <v>2.5347038283269785</v>
      </c>
      <c r="BJ353">
        <f t="shared" si="57"/>
        <v>3.2026004944094111</v>
      </c>
      <c r="BK353">
        <f t="shared" si="58"/>
        <v>4.2628859936802268</v>
      </c>
      <c r="BL353">
        <f t="shared" si="59"/>
        <v>5.1739511018206557</v>
      </c>
      <c r="BM353">
        <f t="shared" si="60"/>
        <v>6.895626463540955</v>
      </c>
    </row>
    <row r="354" spans="1:65" hidden="1" x14ac:dyDescent="0.25">
      <c r="A354">
        <v>51</v>
      </c>
      <c r="B354" t="s">
        <v>353</v>
      </c>
      <c r="C354" t="s">
        <v>354</v>
      </c>
      <c r="E354" t="s">
        <v>474</v>
      </c>
      <c r="F354" t="s">
        <v>188</v>
      </c>
      <c r="G354" t="s">
        <v>484</v>
      </c>
      <c r="H354" t="s">
        <v>358</v>
      </c>
      <c r="I354" t="s">
        <v>351</v>
      </c>
      <c r="J354" t="s">
        <v>359</v>
      </c>
      <c r="K354" t="s">
        <v>360</v>
      </c>
      <c r="L354" t="s">
        <v>361</v>
      </c>
      <c r="M354" t="s">
        <v>362</v>
      </c>
      <c r="N354" t="s">
        <v>362</v>
      </c>
      <c r="O354" t="s">
        <v>363</v>
      </c>
      <c r="P354">
        <v>0</v>
      </c>
      <c r="Q354" t="s">
        <v>374</v>
      </c>
      <c r="R354">
        <v>0</v>
      </c>
      <c r="S354">
        <v>0</v>
      </c>
      <c r="T354">
        <v>0</v>
      </c>
      <c r="U354">
        <v>0</v>
      </c>
      <c r="V354">
        <v>1.3831545558544173E-6</v>
      </c>
      <c r="W354">
        <v>8.4838576401900198E-6</v>
      </c>
      <c r="X354">
        <v>1.9241594952764512E-5</v>
      </c>
      <c r="Y354">
        <v>3.3045464959380526E-5</v>
      </c>
      <c r="Z354">
        <v>4.1738743873487282E-5</v>
      </c>
      <c r="AA354">
        <v>5.3461506312281498E-5</v>
      </c>
      <c r="AB354">
        <v>6.631545457278831E-5</v>
      </c>
      <c r="AC354">
        <v>8.8611036547629122E-5</v>
      </c>
      <c r="AD354">
        <v>1.0826671180064945E-4</v>
      </c>
      <c r="AE354">
        <v>1.4469682472731914E-4</v>
      </c>
      <c r="AF354">
        <v>1.8686699360675178E-4</v>
      </c>
      <c r="AG354">
        <v>2.3485599889766157E-4</v>
      </c>
      <c r="AH354">
        <v>2.8966217524842785E-4</v>
      </c>
      <c r="AI354">
        <v>3.5169968153173564E-4</v>
      </c>
      <c r="AJ354">
        <v>4.2108656165170132E-4</v>
      </c>
      <c r="AK354">
        <v>4.9793346331995325E-4</v>
      </c>
      <c r="AL354">
        <v>5.8236482198559367E-4</v>
      </c>
      <c r="AM354">
        <v>6.7451671945807179E-4</v>
      </c>
      <c r="AN354">
        <v>7.7352807103298526E-4</v>
      </c>
      <c r="AO354">
        <v>8.7918294301318929E-4</v>
      </c>
      <c r="AP354">
        <v>9.9160601983745277E-4</v>
      </c>
      <c r="AQ354">
        <v>1.1109255357129716E-3</v>
      </c>
      <c r="AR354">
        <v>1.2345069418263461E-3</v>
      </c>
      <c r="AS354">
        <v>1.3624164376342099E-3</v>
      </c>
      <c r="AT354">
        <v>1.4947178752920285E-3</v>
      </c>
      <c r="AU354">
        <v>1.6314828266343704E-3</v>
      </c>
      <c r="AV354">
        <v>1.7727821953546872E-3</v>
      </c>
      <c r="AW354">
        <v>1.9186867755051739E-3</v>
      </c>
      <c r="AX354">
        <v>2.0692739639699954E-3</v>
      </c>
      <c r="AY354">
        <v>2.2246190261077056E-3</v>
      </c>
      <c r="AZ354">
        <v>2.3832822775682267E-3</v>
      </c>
      <c r="BA354">
        <v>2.5453080718446787E-3</v>
      </c>
      <c r="BB354">
        <v>2.7107416246335996E-3</v>
      </c>
      <c r="BD354">
        <f t="shared" si="51"/>
        <v>1.3831545558544173E-3</v>
      </c>
      <c r="BE354">
        <f t="shared" si="52"/>
        <v>8.4838576401900199E-3</v>
      </c>
      <c r="BF354">
        <f t="shared" si="53"/>
        <v>1.924159495276451E-2</v>
      </c>
      <c r="BG354">
        <f t="shared" si="54"/>
        <v>3.3045464959380523E-2</v>
      </c>
      <c r="BH354">
        <f t="shared" si="55"/>
        <v>4.1738743873487284E-2</v>
      </c>
      <c r="BI354">
        <f t="shared" si="56"/>
        <v>5.3461506312281498E-2</v>
      </c>
      <c r="BJ354">
        <f t="shared" si="57"/>
        <v>6.6315454572788313E-2</v>
      </c>
      <c r="BK354">
        <f t="shared" si="58"/>
        <v>8.8611036547629127E-2</v>
      </c>
      <c r="BL354">
        <f t="shared" si="59"/>
        <v>0.10826671180064945</v>
      </c>
      <c r="BM354">
        <f t="shared" si="60"/>
        <v>0.14469682472731915</v>
      </c>
    </row>
    <row r="355" spans="1:65" hidden="1" x14ac:dyDescent="0.25">
      <c r="A355">
        <v>51</v>
      </c>
      <c r="B355" t="s">
        <v>353</v>
      </c>
      <c r="C355" t="s">
        <v>354</v>
      </c>
      <c r="E355" t="s">
        <v>475</v>
      </c>
      <c r="F355" t="s">
        <v>476</v>
      </c>
      <c r="G355" t="s">
        <v>484</v>
      </c>
      <c r="H355" t="s">
        <v>358</v>
      </c>
      <c r="I355" t="s">
        <v>351</v>
      </c>
      <c r="J355" t="s">
        <v>359</v>
      </c>
      <c r="K355" t="s">
        <v>360</v>
      </c>
      <c r="L355" t="s">
        <v>361</v>
      </c>
      <c r="M355" t="s">
        <v>362</v>
      </c>
      <c r="N355" t="s">
        <v>362</v>
      </c>
      <c r="O355" t="s">
        <v>363</v>
      </c>
      <c r="P355">
        <v>0</v>
      </c>
      <c r="Q355" t="s">
        <v>374</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c r="AZ355">
        <v>0</v>
      </c>
      <c r="BA355">
        <v>0</v>
      </c>
      <c r="BB355">
        <v>0</v>
      </c>
      <c r="BD355">
        <f t="shared" si="51"/>
        <v>0</v>
      </c>
      <c r="BE355">
        <f t="shared" si="52"/>
        <v>0</v>
      </c>
      <c r="BF355">
        <f t="shared" si="53"/>
        <v>0</v>
      </c>
      <c r="BG355">
        <f t="shared" si="54"/>
        <v>0</v>
      </c>
      <c r="BH355">
        <f t="shared" si="55"/>
        <v>0</v>
      </c>
      <c r="BI355">
        <f t="shared" si="56"/>
        <v>0</v>
      </c>
      <c r="BJ355">
        <f t="shared" si="57"/>
        <v>0</v>
      </c>
      <c r="BK355">
        <f t="shared" si="58"/>
        <v>0</v>
      </c>
      <c r="BL355">
        <f t="shared" si="59"/>
        <v>0</v>
      </c>
      <c r="BM355">
        <f t="shared" si="60"/>
        <v>0</v>
      </c>
    </row>
    <row r="356" spans="1:65" hidden="1" x14ac:dyDescent="0.25">
      <c r="A356">
        <v>51</v>
      </c>
      <c r="B356" t="s">
        <v>353</v>
      </c>
      <c r="C356" t="s">
        <v>354</v>
      </c>
      <c r="E356" t="s">
        <v>477</v>
      </c>
      <c r="F356" t="s">
        <v>478</v>
      </c>
      <c r="G356" t="s">
        <v>484</v>
      </c>
      <c r="H356" t="s">
        <v>358</v>
      </c>
      <c r="I356" t="s">
        <v>351</v>
      </c>
      <c r="J356" t="s">
        <v>359</v>
      </c>
      <c r="K356" t="s">
        <v>360</v>
      </c>
      <c r="L356" t="s">
        <v>361</v>
      </c>
      <c r="M356" t="s">
        <v>362</v>
      </c>
      <c r="N356" t="s">
        <v>362</v>
      </c>
      <c r="O356" t="s">
        <v>363</v>
      </c>
      <c r="P356">
        <v>0</v>
      </c>
      <c r="Q356" t="s">
        <v>389</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D356">
        <f t="shared" si="51"/>
        <v>0</v>
      </c>
      <c r="BE356">
        <f t="shared" si="52"/>
        <v>0</v>
      </c>
      <c r="BF356">
        <f t="shared" si="53"/>
        <v>0</v>
      </c>
      <c r="BG356">
        <f t="shared" si="54"/>
        <v>0</v>
      </c>
      <c r="BH356">
        <f t="shared" si="55"/>
        <v>0</v>
      </c>
      <c r="BI356">
        <f t="shared" si="56"/>
        <v>0</v>
      </c>
      <c r="BJ356">
        <f t="shared" si="57"/>
        <v>0</v>
      </c>
      <c r="BK356">
        <f t="shared" si="58"/>
        <v>0</v>
      </c>
      <c r="BL356">
        <f t="shared" si="59"/>
        <v>0</v>
      </c>
      <c r="BM356">
        <f t="shared" si="60"/>
        <v>0</v>
      </c>
    </row>
    <row r="357" spans="1:65" hidden="1" x14ac:dyDescent="0.25">
      <c r="A357">
        <v>51</v>
      </c>
      <c r="B357" t="s">
        <v>353</v>
      </c>
      <c r="C357" t="s">
        <v>354</v>
      </c>
      <c r="E357" t="s">
        <v>479</v>
      </c>
      <c r="F357" t="s">
        <v>480</v>
      </c>
      <c r="G357" t="s">
        <v>484</v>
      </c>
      <c r="H357" t="s">
        <v>358</v>
      </c>
      <c r="I357" t="s">
        <v>351</v>
      </c>
      <c r="J357" t="s">
        <v>359</v>
      </c>
      <c r="K357" t="s">
        <v>360</v>
      </c>
      <c r="L357" t="s">
        <v>361</v>
      </c>
      <c r="M357" t="s">
        <v>362</v>
      </c>
      <c r="N357" t="s">
        <v>362</v>
      </c>
      <c r="O357" t="s">
        <v>363</v>
      </c>
      <c r="P357">
        <v>0</v>
      </c>
      <c r="Q357" t="s">
        <v>374</v>
      </c>
      <c r="R357">
        <v>0</v>
      </c>
      <c r="S357">
        <v>0</v>
      </c>
      <c r="T357">
        <v>0</v>
      </c>
      <c r="U357">
        <v>0</v>
      </c>
      <c r="V357">
        <v>9.1653853158264384E-5</v>
      </c>
      <c r="W357">
        <v>2.361015265103187E-4</v>
      </c>
      <c r="X357">
        <v>4.9055766595729514E-4</v>
      </c>
      <c r="Y357">
        <v>1.1740434385454259E-3</v>
      </c>
      <c r="Z357">
        <v>1.6275375582360018E-3</v>
      </c>
      <c r="AA357">
        <v>2.1261454387781482E-3</v>
      </c>
      <c r="AB357">
        <v>3.4222590735841418E-3</v>
      </c>
      <c r="AC357">
        <v>4.8951921721313192E-3</v>
      </c>
      <c r="AD357">
        <v>5.5722039622959959E-3</v>
      </c>
      <c r="AE357">
        <v>7.0422644646910039E-3</v>
      </c>
      <c r="AF357">
        <v>8.7090517266833496E-3</v>
      </c>
      <c r="AG357">
        <v>1.0574968722011597E-2</v>
      </c>
      <c r="AH357">
        <v>1.2673853456485373E-2</v>
      </c>
      <c r="AI357">
        <v>1.5019682819215877E-2</v>
      </c>
      <c r="AJ357">
        <v>1.7616122144018774E-2</v>
      </c>
      <c r="AK357">
        <v>2.0466573458255619E-2</v>
      </c>
      <c r="AL357">
        <v>2.3574906503557883E-2</v>
      </c>
      <c r="AM357">
        <v>2.6945379544026111E-2</v>
      </c>
      <c r="AN357">
        <v>3.054830938247257E-2</v>
      </c>
      <c r="AO357">
        <v>3.4375834512603905E-2</v>
      </c>
      <c r="AP357">
        <v>3.8431869472401806E-2</v>
      </c>
      <c r="AQ357">
        <v>4.2720440273589018E-2</v>
      </c>
      <c r="AR357">
        <v>4.7151466177372411E-2</v>
      </c>
      <c r="AS357">
        <v>5.1726991899280962E-2</v>
      </c>
      <c r="AT357">
        <v>5.6448977131544995E-2</v>
      </c>
      <c r="AU357">
        <v>6.1319639796935298E-2</v>
      </c>
      <c r="AV357">
        <v>6.6341168957271102E-2</v>
      </c>
      <c r="AW357">
        <v>7.1515745396423538E-2</v>
      </c>
      <c r="AX357">
        <v>7.6845769138700129E-2</v>
      </c>
      <c r="AY357">
        <v>8.2333561173605796E-2</v>
      </c>
      <c r="AZ357">
        <v>8.7930157680474935E-2</v>
      </c>
      <c r="BA357">
        <v>9.3636902321148519E-2</v>
      </c>
      <c r="BB357">
        <v>9.9455164518208267E-2</v>
      </c>
      <c r="BD357">
        <f t="shared" si="51"/>
        <v>9.1653853158264381E-2</v>
      </c>
      <c r="BE357">
        <f t="shared" si="52"/>
        <v>0.23610152651031868</v>
      </c>
      <c r="BF357">
        <f t="shared" si="53"/>
        <v>0.49055766595729516</v>
      </c>
      <c r="BG357">
        <f t="shared" si="54"/>
        <v>1.1740434385454259</v>
      </c>
      <c r="BH357">
        <f t="shared" si="55"/>
        <v>1.6275375582360019</v>
      </c>
      <c r="BI357">
        <f t="shared" si="56"/>
        <v>2.1261454387781482</v>
      </c>
      <c r="BJ357">
        <f t="shared" si="57"/>
        <v>3.4222590735841418</v>
      </c>
      <c r="BK357">
        <f t="shared" si="58"/>
        <v>4.8951921721313196</v>
      </c>
      <c r="BL357">
        <f t="shared" si="59"/>
        <v>5.5722039622959958</v>
      </c>
      <c r="BM357">
        <f t="shared" si="60"/>
        <v>7.0422644646910042</v>
      </c>
    </row>
    <row r="358" spans="1:65" hidden="1" x14ac:dyDescent="0.25">
      <c r="A358">
        <v>51</v>
      </c>
      <c r="B358" t="s">
        <v>353</v>
      </c>
      <c r="C358" t="s">
        <v>354</v>
      </c>
      <c r="E358" t="s">
        <v>481</v>
      </c>
      <c r="F358" t="s">
        <v>482</v>
      </c>
      <c r="G358" t="s">
        <v>484</v>
      </c>
      <c r="H358" t="s">
        <v>358</v>
      </c>
      <c r="I358" t="s">
        <v>351</v>
      </c>
      <c r="J358" t="s">
        <v>359</v>
      </c>
      <c r="K358" t="s">
        <v>360</v>
      </c>
      <c r="L358" t="s">
        <v>361</v>
      </c>
      <c r="M358" t="s">
        <v>362</v>
      </c>
      <c r="N358" t="s">
        <v>362</v>
      </c>
      <c r="O358" t="s">
        <v>363</v>
      </c>
      <c r="P358" t="s">
        <v>482</v>
      </c>
      <c r="Q358" t="s">
        <v>364</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c r="AZ358">
        <v>0</v>
      </c>
      <c r="BA358">
        <v>0</v>
      </c>
      <c r="BB358">
        <v>0</v>
      </c>
      <c r="BD358">
        <f t="shared" si="51"/>
        <v>0</v>
      </c>
      <c r="BE358">
        <f t="shared" si="52"/>
        <v>0</v>
      </c>
      <c r="BF358">
        <f t="shared" si="53"/>
        <v>0</v>
      </c>
      <c r="BG358">
        <f t="shared" si="54"/>
        <v>0</v>
      </c>
      <c r="BH358">
        <f t="shared" si="55"/>
        <v>0</v>
      </c>
      <c r="BI358">
        <f t="shared" si="56"/>
        <v>0</v>
      </c>
      <c r="BJ358">
        <f t="shared" si="57"/>
        <v>0</v>
      </c>
      <c r="BK358">
        <f t="shared" si="58"/>
        <v>0</v>
      </c>
      <c r="BL358">
        <f t="shared" si="59"/>
        <v>0</v>
      </c>
      <c r="BM358">
        <f t="shared" si="60"/>
        <v>0</v>
      </c>
    </row>
    <row r="359" spans="1:65" hidden="1" x14ac:dyDescent="0.25">
      <c r="A359">
        <v>51</v>
      </c>
      <c r="B359" t="s">
        <v>353</v>
      </c>
      <c r="C359" t="s">
        <v>354</v>
      </c>
      <c r="E359" t="s">
        <v>355</v>
      </c>
      <c r="F359" t="s">
        <v>356</v>
      </c>
      <c r="G359" t="s">
        <v>484</v>
      </c>
      <c r="H359" t="s">
        <v>358</v>
      </c>
      <c r="I359" t="s">
        <v>351</v>
      </c>
      <c r="J359" t="s">
        <v>359</v>
      </c>
      <c r="K359" t="s">
        <v>360</v>
      </c>
      <c r="L359" t="s">
        <v>361</v>
      </c>
      <c r="M359" t="s">
        <v>362</v>
      </c>
      <c r="N359" t="s">
        <v>362</v>
      </c>
      <c r="O359" t="s">
        <v>363</v>
      </c>
      <c r="P359" t="s">
        <v>356</v>
      </c>
      <c r="Q359" t="s">
        <v>364</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c r="AZ359">
        <v>0</v>
      </c>
      <c r="BA359">
        <v>0</v>
      </c>
      <c r="BB359">
        <v>0</v>
      </c>
      <c r="BD359">
        <f t="shared" si="51"/>
        <v>0</v>
      </c>
      <c r="BE359">
        <f t="shared" si="52"/>
        <v>0</v>
      </c>
      <c r="BF359">
        <f t="shared" si="53"/>
        <v>0</v>
      </c>
      <c r="BG359">
        <f t="shared" si="54"/>
        <v>0</v>
      </c>
      <c r="BH359">
        <f t="shared" si="55"/>
        <v>0</v>
      </c>
      <c r="BI359">
        <f t="shared" si="56"/>
        <v>0</v>
      </c>
      <c r="BJ359">
        <f t="shared" si="57"/>
        <v>0</v>
      </c>
      <c r="BK359">
        <f t="shared" si="58"/>
        <v>0</v>
      </c>
      <c r="BL359">
        <f t="shared" si="59"/>
        <v>0</v>
      </c>
      <c r="BM359">
        <f t="shared" si="60"/>
        <v>0</v>
      </c>
    </row>
    <row r="360" spans="1:65" hidden="1" x14ac:dyDescent="0.25">
      <c r="A360">
        <v>51</v>
      </c>
      <c r="B360" t="s">
        <v>353</v>
      </c>
      <c r="C360" t="s">
        <v>354</v>
      </c>
      <c r="E360" t="s">
        <v>365</v>
      </c>
      <c r="F360" t="s">
        <v>366</v>
      </c>
      <c r="G360" t="s">
        <v>484</v>
      </c>
      <c r="H360" t="s">
        <v>358</v>
      </c>
      <c r="I360" t="s">
        <v>351</v>
      </c>
      <c r="J360" t="s">
        <v>359</v>
      </c>
      <c r="K360" t="s">
        <v>360</v>
      </c>
      <c r="L360" t="s">
        <v>361</v>
      </c>
      <c r="M360" t="s">
        <v>362</v>
      </c>
      <c r="N360" t="s">
        <v>362</v>
      </c>
      <c r="O360" t="s">
        <v>363</v>
      </c>
      <c r="P360" t="s">
        <v>339</v>
      </c>
      <c r="Q360" t="s">
        <v>364</v>
      </c>
      <c r="R360">
        <v>0</v>
      </c>
      <c r="S360">
        <v>0</v>
      </c>
      <c r="T360">
        <v>0</v>
      </c>
      <c r="U360">
        <v>0</v>
      </c>
      <c r="V360">
        <v>0</v>
      </c>
      <c r="W360">
        <v>0</v>
      </c>
      <c r="X360">
        <v>0</v>
      </c>
      <c r="Y360">
        <v>0</v>
      </c>
      <c r="Z360">
        <v>0</v>
      </c>
      <c r="AA360">
        <v>0</v>
      </c>
      <c r="AB360">
        <v>0</v>
      </c>
      <c r="AC360">
        <v>0</v>
      </c>
      <c r="AD360">
        <v>0</v>
      </c>
      <c r="AE360">
        <v>0</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0</v>
      </c>
      <c r="BA360">
        <v>0</v>
      </c>
      <c r="BB360">
        <v>0</v>
      </c>
      <c r="BD360">
        <f t="shared" si="51"/>
        <v>0</v>
      </c>
      <c r="BE360">
        <f t="shared" si="52"/>
        <v>0</v>
      </c>
      <c r="BF360">
        <f t="shared" si="53"/>
        <v>0</v>
      </c>
      <c r="BG360">
        <f t="shared" si="54"/>
        <v>0</v>
      </c>
      <c r="BH360">
        <f t="shared" si="55"/>
        <v>0</v>
      </c>
      <c r="BI360">
        <f t="shared" si="56"/>
        <v>0</v>
      </c>
      <c r="BJ360">
        <f t="shared" si="57"/>
        <v>0</v>
      </c>
      <c r="BK360">
        <f t="shared" si="58"/>
        <v>0</v>
      </c>
      <c r="BL360">
        <f t="shared" si="59"/>
        <v>0</v>
      </c>
      <c r="BM360">
        <f t="shared" si="60"/>
        <v>0</v>
      </c>
    </row>
    <row r="361" spans="1:65" hidden="1" x14ac:dyDescent="0.25">
      <c r="A361">
        <v>51</v>
      </c>
      <c r="B361" t="s">
        <v>353</v>
      </c>
      <c r="C361" t="s">
        <v>354</v>
      </c>
      <c r="E361" t="s">
        <v>367</v>
      </c>
      <c r="F361" t="s">
        <v>318</v>
      </c>
      <c r="G361" t="s">
        <v>484</v>
      </c>
      <c r="H361" t="s">
        <v>358</v>
      </c>
      <c r="I361" t="s">
        <v>351</v>
      </c>
      <c r="J361" t="s">
        <v>359</v>
      </c>
      <c r="K361" t="s">
        <v>360</v>
      </c>
      <c r="L361" t="s">
        <v>361</v>
      </c>
      <c r="M361" t="s">
        <v>362</v>
      </c>
      <c r="N361" t="s">
        <v>362</v>
      </c>
      <c r="O361" t="s">
        <v>363</v>
      </c>
      <c r="P361" t="s">
        <v>318</v>
      </c>
      <c r="Q361" t="s">
        <v>364</v>
      </c>
      <c r="R361">
        <v>0</v>
      </c>
      <c r="S361">
        <v>0</v>
      </c>
      <c r="T361">
        <v>0</v>
      </c>
      <c r="U361">
        <v>0</v>
      </c>
      <c r="V361">
        <v>1.9606748702716224E-5</v>
      </c>
      <c r="W361">
        <v>9.1383681918107067E-5</v>
      </c>
      <c r="X361">
        <v>2.1549784897481231E-4</v>
      </c>
      <c r="Y361">
        <v>3.4515769285390556E-4</v>
      </c>
      <c r="Z361">
        <v>4.7972864645953327E-4</v>
      </c>
      <c r="AA361">
        <v>5.7628677569746738E-4</v>
      </c>
      <c r="AB361">
        <v>7.1016176889034327E-4</v>
      </c>
      <c r="AC361">
        <v>9.145548374739727E-4</v>
      </c>
      <c r="AD361">
        <v>1.1052780804165897E-3</v>
      </c>
      <c r="AE361">
        <v>1.4575054124196731E-3</v>
      </c>
      <c r="AF361">
        <v>1.862064475178339E-3</v>
      </c>
      <c r="AG361">
        <v>2.3187170649510268E-3</v>
      </c>
      <c r="AH361">
        <v>2.8357815224941386E-3</v>
      </c>
      <c r="AI361">
        <v>3.4159446806066342E-3</v>
      </c>
      <c r="AJ361">
        <v>4.0590747946494853E-3</v>
      </c>
      <c r="AK361">
        <v>4.7649580120154265E-3</v>
      </c>
      <c r="AL361">
        <v>5.5334906953427099E-3</v>
      </c>
      <c r="AM361">
        <v>6.3646576987963265E-3</v>
      </c>
      <c r="AN361">
        <v>7.2496636518227381E-3</v>
      </c>
      <c r="AO361">
        <v>8.1855467805396678E-3</v>
      </c>
      <c r="AP361">
        <v>9.1723684809019261E-3</v>
      </c>
      <c r="AQ361">
        <v>1.0210205225936091E-2</v>
      </c>
      <c r="AR361">
        <v>1.1275727386597519E-2</v>
      </c>
      <c r="AS361">
        <v>1.2368909834464975E-2</v>
      </c>
      <c r="AT361">
        <v>1.3489700254380919E-2</v>
      </c>
      <c r="AU361">
        <v>1.4638103093811233E-2</v>
      </c>
      <c r="AV361">
        <v>1.5814109448326775E-2</v>
      </c>
      <c r="AW361">
        <v>1.7017701629885588E-2</v>
      </c>
      <c r="AX361">
        <v>1.8248907203058697E-2</v>
      </c>
      <c r="AY361">
        <v>1.9507728417677093E-2</v>
      </c>
      <c r="AZ361">
        <v>2.0782284504228015E-2</v>
      </c>
      <c r="BA361">
        <v>2.2072548410275877E-2</v>
      </c>
      <c r="BB361">
        <v>2.337849552117096E-2</v>
      </c>
      <c r="BD361">
        <f t="shared" si="51"/>
        <v>1.9606748702716222E-2</v>
      </c>
      <c r="BE361">
        <f t="shared" si="52"/>
        <v>9.1383681918107071E-2</v>
      </c>
      <c r="BF361">
        <f t="shared" si="53"/>
        <v>0.21549784897481231</v>
      </c>
      <c r="BG361">
        <f t="shared" si="54"/>
        <v>0.34515769285390557</v>
      </c>
      <c r="BH361">
        <f t="shared" si="55"/>
        <v>0.47972864645953328</v>
      </c>
      <c r="BI361">
        <f t="shared" si="56"/>
        <v>0.57628677569746734</v>
      </c>
      <c r="BJ361">
        <f t="shared" si="57"/>
        <v>0.71016176889034333</v>
      </c>
      <c r="BK361">
        <f t="shared" si="58"/>
        <v>0.9145548374739727</v>
      </c>
      <c r="BL361">
        <f t="shared" si="59"/>
        <v>1.1052780804165898</v>
      </c>
      <c r="BM361">
        <f t="shared" si="60"/>
        <v>1.4575054124196731</v>
      </c>
    </row>
    <row r="362" spans="1:65" hidden="1" x14ac:dyDescent="0.25">
      <c r="A362">
        <v>51</v>
      </c>
      <c r="B362" t="s">
        <v>353</v>
      </c>
      <c r="C362" t="s">
        <v>368</v>
      </c>
      <c r="E362" t="s">
        <v>153</v>
      </c>
      <c r="F362" t="s">
        <v>81</v>
      </c>
      <c r="G362" t="s">
        <v>484</v>
      </c>
      <c r="H362" t="s">
        <v>358</v>
      </c>
      <c r="I362" t="s">
        <v>351</v>
      </c>
      <c r="J362" t="s">
        <v>359</v>
      </c>
      <c r="K362" t="s">
        <v>360</v>
      </c>
      <c r="L362" t="s">
        <v>361</v>
      </c>
      <c r="M362" t="s">
        <v>369</v>
      </c>
      <c r="N362" t="s">
        <v>369</v>
      </c>
      <c r="O362" t="s">
        <v>363</v>
      </c>
      <c r="P362">
        <v>0</v>
      </c>
      <c r="Q362" t="s">
        <v>370</v>
      </c>
      <c r="R362">
        <v>0</v>
      </c>
      <c r="S362">
        <v>0</v>
      </c>
      <c r="T362">
        <v>0</v>
      </c>
      <c r="U362">
        <v>0</v>
      </c>
      <c r="V362">
        <v>0</v>
      </c>
      <c r="W362">
        <v>1.152224084300541E-3</v>
      </c>
      <c r="X362">
        <v>3.6453632229887572E-3</v>
      </c>
      <c r="Y362">
        <v>6.1422025856482307E-3</v>
      </c>
      <c r="Z362">
        <v>7.9497661271283517E-3</v>
      </c>
      <c r="AA362">
        <v>1.0290634185951974E-2</v>
      </c>
      <c r="AB362">
        <v>1.309347006099809E-2</v>
      </c>
      <c r="AC362">
        <v>1.784789332276264E-2</v>
      </c>
      <c r="AD362">
        <v>2.164678260178023E-2</v>
      </c>
      <c r="AE362">
        <v>2.8844013134138927E-2</v>
      </c>
      <c r="AF362">
        <v>3.7185027898657824E-2</v>
      </c>
      <c r="AG362">
        <v>4.6695847444474907E-2</v>
      </c>
      <c r="AH362">
        <v>5.7584218149398771E-2</v>
      </c>
      <c r="AI362">
        <v>6.9944970485512958E-2</v>
      </c>
      <c r="AJ362">
        <v>8.3815440272764524E-2</v>
      </c>
      <c r="AK362">
        <v>9.9231963721801347E-2</v>
      </c>
      <c r="AL362">
        <v>0.11623412229068465</v>
      </c>
      <c r="AM362">
        <v>0.13486434973019817</v>
      </c>
      <c r="AN362">
        <v>0.15496303629667624</v>
      </c>
      <c r="AO362">
        <v>0.17650000956754586</v>
      </c>
      <c r="AP362">
        <v>0.19951427949234302</v>
      </c>
      <c r="AQ362">
        <v>0.2240460693676215</v>
      </c>
      <c r="AR362">
        <v>0.24956402478869205</v>
      </c>
      <c r="AS362">
        <v>0.27609082308339178</v>
      </c>
      <c r="AT362">
        <v>0.30364893410018023</v>
      </c>
      <c r="AU362">
        <v>0.3322627267012917</v>
      </c>
      <c r="AV362">
        <v>0.36195672605119583</v>
      </c>
      <c r="AW362">
        <v>0.39275573755884646</v>
      </c>
      <c r="AX362">
        <v>0.42468627905592521</v>
      </c>
      <c r="AY362">
        <v>0.45777473435942317</v>
      </c>
      <c r="AZ362">
        <v>0.49172152862759549</v>
      </c>
      <c r="BA362">
        <v>0.52654378867938567</v>
      </c>
      <c r="BB362">
        <v>0.56225903446590708</v>
      </c>
      <c r="BD362">
        <f t="shared" si="51"/>
        <v>0</v>
      </c>
      <c r="BE362">
        <f t="shared" si="52"/>
        <v>1.1522240843005411</v>
      </c>
      <c r="BF362">
        <f t="shared" si="53"/>
        <v>3.6453632229887574</v>
      </c>
      <c r="BG362">
        <f t="shared" si="54"/>
        <v>6.1422025856482305</v>
      </c>
      <c r="BH362">
        <f t="shared" si="55"/>
        <v>7.9497661271283517</v>
      </c>
      <c r="BI362">
        <f t="shared" si="56"/>
        <v>10.290634185951975</v>
      </c>
      <c r="BJ362">
        <f t="shared" si="57"/>
        <v>13.09347006099809</v>
      </c>
      <c r="BK362">
        <f t="shared" si="58"/>
        <v>17.847893322762641</v>
      </c>
      <c r="BL362">
        <f t="shared" si="59"/>
        <v>21.646782601780231</v>
      </c>
      <c r="BM362">
        <f t="shared" si="60"/>
        <v>28.844013134138926</v>
      </c>
    </row>
    <row r="363" spans="1:65" hidden="1" x14ac:dyDescent="0.25">
      <c r="A363">
        <v>51</v>
      </c>
      <c r="B363" t="s">
        <v>353</v>
      </c>
      <c r="C363" t="s">
        <v>368</v>
      </c>
      <c r="E363" t="s">
        <v>155</v>
      </c>
      <c r="F363" t="s">
        <v>62</v>
      </c>
      <c r="G363" t="s">
        <v>484</v>
      </c>
      <c r="H363" t="s">
        <v>358</v>
      </c>
      <c r="I363" t="s">
        <v>351</v>
      </c>
      <c r="J363" t="s">
        <v>359</v>
      </c>
      <c r="K363" t="s">
        <v>360</v>
      </c>
      <c r="L363" t="s">
        <v>361</v>
      </c>
      <c r="M363" t="s">
        <v>369</v>
      </c>
      <c r="N363" t="s">
        <v>371</v>
      </c>
      <c r="O363" t="s">
        <v>363</v>
      </c>
      <c r="P363">
        <v>0</v>
      </c>
      <c r="Q363" t="s">
        <v>370</v>
      </c>
      <c r="R363">
        <v>0</v>
      </c>
      <c r="S363">
        <v>0</v>
      </c>
      <c r="T363">
        <v>0</v>
      </c>
      <c r="U363">
        <v>0</v>
      </c>
      <c r="V363">
        <v>0</v>
      </c>
      <c r="W363">
        <v>2.3732780957837919E-3</v>
      </c>
      <c r="X363">
        <v>4.9983266095118559E-3</v>
      </c>
      <c r="Y363">
        <v>7.8350230049631236E-3</v>
      </c>
      <c r="Z363">
        <v>1.0398196856571959E-2</v>
      </c>
      <c r="AA363">
        <v>1.301433342884872E-2</v>
      </c>
      <c r="AB363">
        <v>1.6281278937943573E-2</v>
      </c>
      <c r="AC363">
        <v>2.1537398054537815E-2</v>
      </c>
      <c r="AD363">
        <v>2.6611011643970624E-2</v>
      </c>
      <c r="AE363">
        <v>3.610694687631022E-2</v>
      </c>
      <c r="AF363">
        <v>4.7058080969660902E-2</v>
      </c>
      <c r="AG363">
        <v>5.9476685810203565E-2</v>
      </c>
      <c r="AH363">
        <v>7.3609442849156742E-2</v>
      </c>
      <c r="AI363">
        <v>8.9552391408934104E-2</v>
      </c>
      <c r="AJ363">
        <v>0.10732548546014387</v>
      </c>
      <c r="AK363">
        <v>0.12694658848138482</v>
      </c>
      <c r="AL363">
        <v>0.14843683398879276</v>
      </c>
      <c r="AM363">
        <v>0.17182006419826382</v>
      </c>
      <c r="AN363">
        <v>0.19686981935793327</v>
      </c>
      <c r="AO363">
        <v>0.22352272632345552</v>
      </c>
      <c r="AP363">
        <v>0.25180096712063399</v>
      </c>
      <c r="AQ363">
        <v>0.28172739670891994</v>
      </c>
      <c r="AR363">
        <v>0.31263938566454469</v>
      </c>
      <c r="AS363">
        <v>0.34454787213574661</v>
      </c>
      <c r="AT363">
        <v>0.37746310401303701</v>
      </c>
      <c r="AU363">
        <v>0.41139712423209046</v>
      </c>
      <c r="AV363">
        <v>0.44636169773233447</v>
      </c>
      <c r="AW363">
        <v>0.48236844782566207</v>
      </c>
      <c r="AX363">
        <v>0.51943049634872129</v>
      </c>
      <c r="AY363">
        <v>0.55756032632273023</v>
      </c>
      <c r="AZ363">
        <v>0.59640287531131886</v>
      </c>
      <c r="BA363">
        <v>0.63596495853948343</v>
      </c>
      <c r="BB363">
        <v>0.67625353431570689</v>
      </c>
      <c r="BD363">
        <f t="shared" si="51"/>
        <v>0</v>
      </c>
      <c r="BE363">
        <f t="shared" si="52"/>
        <v>2.373278095783792</v>
      </c>
      <c r="BF363">
        <f t="shared" si="53"/>
        <v>4.9983266095118557</v>
      </c>
      <c r="BG363">
        <f t="shared" si="54"/>
        <v>7.8350230049631238</v>
      </c>
      <c r="BH363">
        <f t="shared" si="55"/>
        <v>10.398196856571959</v>
      </c>
      <c r="BI363">
        <f t="shared" si="56"/>
        <v>13.014333428848721</v>
      </c>
      <c r="BJ363">
        <f t="shared" si="57"/>
        <v>16.281278937943572</v>
      </c>
      <c r="BK363">
        <f t="shared" si="58"/>
        <v>21.537398054537814</v>
      </c>
      <c r="BL363">
        <f t="shared" si="59"/>
        <v>26.611011643970624</v>
      </c>
      <c r="BM363">
        <f t="shared" si="60"/>
        <v>36.106946876310218</v>
      </c>
    </row>
    <row r="364" spans="1:65" hidden="1" x14ac:dyDescent="0.25">
      <c r="A364">
        <v>51</v>
      </c>
      <c r="B364" t="s">
        <v>353</v>
      </c>
      <c r="C364" t="s">
        <v>368</v>
      </c>
      <c r="E364" t="s">
        <v>156</v>
      </c>
      <c r="F364" t="s">
        <v>63</v>
      </c>
      <c r="G364" t="s">
        <v>484</v>
      </c>
      <c r="H364" t="s">
        <v>358</v>
      </c>
      <c r="I364" t="s">
        <v>351</v>
      </c>
      <c r="J364" t="s">
        <v>359</v>
      </c>
      <c r="K364" t="s">
        <v>360</v>
      </c>
      <c r="L364" t="s">
        <v>361</v>
      </c>
      <c r="M364" t="s">
        <v>369</v>
      </c>
      <c r="N364" t="s">
        <v>369</v>
      </c>
      <c r="O364" t="s">
        <v>363</v>
      </c>
      <c r="P364">
        <v>0</v>
      </c>
      <c r="Q364" t="s">
        <v>370</v>
      </c>
      <c r="R364">
        <v>0</v>
      </c>
      <c r="S364">
        <v>0</v>
      </c>
      <c r="T364">
        <v>0</v>
      </c>
      <c r="U364">
        <v>0</v>
      </c>
      <c r="V364">
        <v>0</v>
      </c>
      <c r="W364">
        <v>8.9198510450834076E-4</v>
      </c>
      <c r="X364">
        <v>1.9393202922153151E-3</v>
      </c>
      <c r="Y364">
        <v>3.0522693781720087E-3</v>
      </c>
      <c r="Z364">
        <v>4.0366674760349145E-3</v>
      </c>
      <c r="AA364">
        <v>5.1053002926943506E-3</v>
      </c>
      <c r="AB364">
        <v>6.4001890273519589E-3</v>
      </c>
      <c r="AC364">
        <v>8.4859792422862772E-3</v>
      </c>
      <c r="AD364">
        <v>1.0455111251235509E-2</v>
      </c>
      <c r="AE364">
        <v>1.4146293579833999E-2</v>
      </c>
      <c r="AF364">
        <v>1.8410952003238553E-2</v>
      </c>
      <c r="AG364">
        <v>2.325663329673465E-2</v>
      </c>
      <c r="AH364">
        <v>2.8782898101656702E-2</v>
      </c>
      <c r="AI364">
        <v>3.5030883978314248E-2</v>
      </c>
      <c r="AJ364">
        <v>4.2012162985596853E-2</v>
      </c>
      <c r="AK364">
        <v>4.9737642603006837E-2</v>
      </c>
      <c r="AL364">
        <v>5.8219687422643732E-2</v>
      </c>
      <c r="AM364">
        <v>6.747190909186844E-2</v>
      </c>
      <c r="AN364">
        <v>7.740841139959509E-2</v>
      </c>
      <c r="AO364">
        <v>8.800783653517695E-2</v>
      </c>
      <c r="AP364">
        <v>9.9282942324322471E-2</v>
      </c>
      <c r="AQ364">
        <v>0.11124692763665441</v>
      </c>
      <c r="AR364">
        <v>0.12363713313815573</v>
      </c>
      <c r="AS364">
        <v>0.13646069534743563</v>
      </c>
      <c r="AT364">
        <v>0.14972457836677833</v>
      </c>
      <c r="AU364">
        <v>0.16343658254882526</v>
      </c>
      <c r="AV364">
        <v>0.17760450955651583</v>
      </c>
      <c r="AW364">
        <v>0.19223622141986191</v>
      </c>
      <c r="AX364">
        <v>0.20734031493685867</v>
      </c>
      <c r="AY364">
        <v>0.22292525179603842</v>
      </c>
      <c r="AZ364">
        <v>0.23884795226230793</v>
      </c>
      <c r="BA364">
        <v>0.25511380861923622</v>
      </c>
      <c r="BB364">
        <v>0.2717283611495161</v>
      </c>
      <c r="BD364">
        <f t="shared" si="51"/>
        <v>0</v>
      </c>
      <c r="BE364">
        <f t="shared" si="52"/>
        <v>0.89198510450834079</v>
      </c>
      <c r="BF364">
        <f t="shared" si="53"/>
        <v>1.9393202922153152</v>
      </c>
      <c r="BG364">
        <f t="shared" si="54"/>
        <v>3.0522693781720087</v>
      </c>
      <c r="BH364">
        <f t="shared" si="55"/>
        <v>4.0366674760349142</v>
      </c>
      <c r="BI364">
        <f t="shared" si="56"/>
        <v>5.1053002926943503</v>
      </c>
      <c r="BJ364">
        <f t="shared" si="57"/>
        <v>6.400189027351959</v>
      </c>
      <c r="BK364">
        <f t="shared" si="58"/>
        <v>8.4859792422862768</v>
      </c>
      <c r="BL364">
        <f t="shared" si="59"/>
        <v>10.455111251235509</v>
      </c>
      <c r="BM364">
        <f t="shared" si="60"/>
        <v>14.146293579833999</v>
      </c>
    </row>
    <row r="365" spans="1:65" hidden="1" x14ac:dyDescent="0.25">
      <c r="A365">
        <v>51</v>
      </c>
      <c r="B365" t="s">
        <v>353</v>
      </c>
      <c r="C365" t="s">
        <v>368</v>
      </c>
      <c r="E365" t="s">
        <v>157</v>
      </c>
      <c r="F365" t="s">
        <v>72</v>
      </c>
      <c r="G365" t="s">
        <v>484</v>
      </c>
      <c r="H365" t="s">
        <v>358</v>
      </c>
      <c r="I365" t="s">
        <v>351</v>
      </c>
      <c r="J365" t="s">
        <v>359</v>
      </c>
      <c r="K365" t="s">
        <v>360</v>
      </c>
      <c r="L365" t="s">
        <v>361</v>
      </c>
      <c r="M365" t="s">
        <v>369</v>
      </c>
      <c r="N365" t="s">
        <v>369</v>
      </c>
      <c r="O365" t="s">
        <v>363</v>
      </c>
      <c r="P365">
        <v>0</v>
      </c>
      <c r="Q365" t="s">
        <v>370</v>
      </c>
      <c r="R365">
        <v>0</v>
      </c>
      <c r="S365">
        <v>0</v>
      </c>
      <c r="T365">
        <v>0</v>
      </c>
      <c r="U365">
        <v>0</v>
      </c>
      <c r="V365">
        <v>0</v>
      </c>
      <c r="W365">
        <v>2.4611710232399641E-4</v>
      </c>
      <c r="X365">
        <v>5.4164626717488607E-4</v>
      </c>
      <c r="Y365">
        <v>8.844535778554151E-4</v>
      </c>
      <c r="Z365">
        <v>1.090939212810115E-3</v>
      </c>
      <c r="AA365">
        <v>1.3214859829491622E-3</v>
      </c>
      <c r="AB365">
        <v>1.6345242876300735E-3</v>
      </c>
      <c r="AC365">
        <v>2.1288397249447821E-3</v>
      </c>
      <c r="AD365">
        <v>2.5487199016754817E-3</v>
      </c>
      <c r="AE365">
        <v>3.3591727910983579E-3</v>
      </c>
      <c r="AF365">
        <v>4.2890261102886519E-3</v>
      </c>
      <c r="AG365">
        <v>5.3389817694227048E-3</v>
      </c>
      <c r="AH365">
        <v>6.5290218714061134E-3</v>
      </c>
      <c r="AI365">
        <v>7.8666760578653752E-3</v>
      </c>
      <c r="AJ365">
        <v>9.3531866047006761E-3</v>
      </c>
      <c r="AK365">
        <v>1.09896155494881E-2</v>
      </c>
      <c r="AL365">
        <v>1.2777284257300597E-2</v>
      </c>
      <c r="AM365">
        <v>1.4717726400709077E-2</v>
      </c>
      <c r="AN365">
        <v>1.6792041272932635E-2</v>
      </c>
      <c r="AO365">
        <v>1.8994681723085379E-2</v>
      </c>
      <c r="AP365">
        <v>2.1327092892545217E-2</v>
      </c>
      <c r="AQ365">
        <v>2.3790765639279718E-2</v>
      </c>
      <c r="AR365">
        <v>2.6331537818642958E-2</v>
      </c>
      <c r="AS365">
        <v>2.8950072786963758E-2</v>
      </c>
      <c r="AT365">
        <v>3.1646972985729403E-2</v>
      </c>
      <c r="AU365">
        <v>3.4422981191172215E-2</v>
      </c>
      <c r="AV365">
        <v>3.7278812436691115E-2</v>
      </c>
      <c r="AW365">
        <v>4.0215164997248844E-2</v>
      </c>
      <c r="AX365">
        <v>4.3232852461588818E-2</v>
      </c>
      <c r="AY365">
        <v>4.6332631303426561E-2</v>
      </c>
      <c r="AZ365">
        <v>4.9485756681730254E-2</v>
      </c>
      <c r="BA365">
        <v>5.269260526660148E-2</v>
      </c>
      <c r="BB365">
        <v>5.5953561739306136E-2</v>
      </c>
      <c r="BD365">
        <f t="shared" si="51"/>
        <v>0</v>
      </c>
      <c r="BE365">
        <f t="shared" si="52"/>
        <v>0.24611710232399642</v>
      </c>
      <c r="BF365">
        <f t="shared" si="53"/>
        <v>0.54164626717488606</v>
      </c>
      <c r="BG365">
        <f t="shared" si="54"/>
        <v>0.88445357785541512</v>
      </c>
      <c r="BH365">
        <f t="shared" si="55"/>
        <v>1.090939212810115</v>
      </c>
      <c r="BI365">
        <f t="shared" si="56"/>
        <v>1.3214859829491623</v>
      </c>
      <c r="BJ365">
        <f t="shared" si="57"/>
        <v>1.6345242876300734</v>
      </c>
      <c r="BK365">
        <f t="shared" si="58"/>
        <v>2.1288397249447821</v>
      </c>
      <c r="BL365">
        <f t="shared" si="59"/>
        <v>2.5487199016754816</v>
      </c>
      <c r="BM365">
        <f t="shared" si="60"/>
        <v>3.359172791098358</v>
      </c>
    </row>
    <row r="366" spans="1:65" hidden="1" x14ac:dyDescent="0.25">
      <c r="A366">
        <v>51</v>
      </c>
      <c r="B366" t="s">
        <v>353</v>
      </c>
      <c r="C366" t="s">
        <v>368</v>
      </c>
      <c r="E366" t="s">
        <v>158</v>
      </c>
      <c r="F366" t="s">
        <v>82</v>
      </c>
      <c r="G366" t="s">
        <v>484</v>
      </c>
      <c r="H366" t="s">
        <v>358</v>
      </c>
      <c r="I366" t="s">
        <v>351</v>
      </c>
      <c r="J366" t="s">
        <v>359</v>
      </c>
      <c r="K366" t="s">
        <v>360</v>
      </c>
      <c r="L366" t="s">
        <v>361</v>
      </c>
      <c r="M366" t="s">
        <v>369</v>
      </c>
      <c r="N366" t="s">
        <v>369</v>
      </c>
      <c r="O366" t="s">
        <v>363</v>
      </c>
      <c r="P366">
        <v>0</v>
      </c>
      <c r="Q366" t="s">
        <v>370</v>
      </c>
      <c r="R366">
        <v>0</v>
      </c>
      <c r="S366">
        <v>0</v>
      </c>
      <c r="T366">
        <v>0</v>
      </c>
      <c r="U366">
        <v>0</v>
      </c>
      <c r="V366">
        <v>0</v>
      </c>
      <c r="W366">
        <v>1.7654816442501193E-3</v>
      </c>
      <c r="X366">
        <v>5.5590280180929262E-3</v>
      </c>
      <c r="Y366">
        <v>9.3564102395679409E-3</v>
      </c>
      <c r="Z366">
        <v>1.2110615531216512E-2</v>
      </c>
      <c r="AA366">
        <v>1.5689298556880414E-2</v>
      </c>
      <c r="AB366">
        <v>1.9960521150635423E-2</v>
      </c>
      <c r="AC366">
        <v>2.7197640479463749E-2</v>
      </c>
      <c r="AD366">
        <v>3.2987230775043307E-2</v>
      </c>
      <c r="AE366">
        <v>4.3955440337428896E-2</v>
      </c>
      <c r="AF366">
        <v>5.6668870221288956E-2</v>
      </c>
      <c r="AG366">
        <v>7.1167858242581192E-2</v>
      </c>
      <c r="AH366">
        <v>8.7769952451982436E-2</v>
      </c>
      <c r="AI366">
        <v>0.10662063963177044</v>
      </c>
      <c r="AJ366">
        <v>0.12777778643804388</v>
      </c>
      <c r="AK366">
        <v>0.1512977842887902</v>
      </c>
      <c r="AL366">
        <v>0.17724202939228317</v>
      </c>
      <c r="AM366">
        <v>0.20567632653948051</v>
      </c>
      <c r="AN366">
        <v>0.23635799617796902</v>
      </c>
      <c r="AO366">
        <v>0.26924193552137077</v>
      </c>
      <c r="AP366">
        <v>0.30438871483550139</v>
      </c>
      <c r="AQ366">
        <v>0.34186081197506402</v>
      </c>
      <c r="AR366">
        <v>0.38084716551585707</v>
      </c>
      <c r="AS366">
        <v>0.42138315822520628</v>
      </c>
      <c r="AT366">
        <v>0.46350389022602295</v>
      </c>
      <c r="AU366">
        <v>0.50724740093322629</v>
      </c>
      <c r="AV366">
        <v>0.55265200594531094</v>
      </c>
      <c r="AW366">
        <v>0.59975648801321924</v>
      </c>
      <c r="AX366">
        <v>0.64860228991500857</v>
      </c>
      <c r="AY366">
        <v>0.69923069063997356</v>
      </c>
      <c r="AZ366">
        <v>0.751183908431867</v>
      </c>
      <c r="BA366">
        <v>0.80448889202810248</v>
      </c>
      <c r="BB366">
        <v>0.85917322231007864</v>
      </c>
      <c r="BD366">
        <f t="shared" si="51"/>
        <v>0</v>
      </c>
      <c r="BE366">
        <f t="shared" si="52"/>
        <v>1.7654816442501193</v>
      </c>
      <c r="BF366">
        <f t="shared" si="53"/>
        <v>5.5590280180929259</v>
      </c>
      <c r="BG366">
        <f t="shared" si="54"/>
        <v>9.3564102395679409</v>
      </c>
      <c r="BH366">
        <f t="shared" si="55"/>
        <v>12.110615531216512</v>
      </c>
      <c r="BI366">
        <f t="shared" si="56"/>
        <v>15.689298556880415</v>
      </c>
      <c r="BJ366">
        <f t="shared" si="57"/>
        <v>19.960521150635422</v>
      </c>
      <c r="BK366">
        <f t="shared" si="58"/>
        <v>27.19764047946375</v>
      </c>
      <c r="BL366">
        <f t="shared" si="59"/>
        <v>32.987230775043308</v>
      </c>
      <c r="BM366">
        <f t="shared" si="60"/>
        <v>43.955440337428897</v>
      </c>
    </row>
    <row r="367" spans="1:65" hidden="1" x14ac:dyDescent="0.25">
      <c r="A367">
        <v>51</v>
      </c>
      <c r="B367" t="s">
        <v>353</v>
      </c>
      <c r="C367" t="s">
        <v>368</v>
      </c>
      <c r="E367" t="s">
        <v>165</v>
      </c>
      <c r="F367" t="s">
        <v>336</v>
      </c>
      <c r="G367" t="s">
        <v>484</v>
      </c>
      <c r="H367" t="s">
        <v>358</v>
      </c>
      <c r="I367" t="s">
        <v>351</v>
      </c>
      <c r="J367" t="s">
        <v>359</v>
      </c>
      <c r="K367" t="s">
        <v>360</v>
      </c>
      <c r="L367" t="s">
        <v>361</v>
      </c>
      <c r="M367" t="s">
        <v>369</v>
      </c>
      <c r="N367" t="s">
        <v>369</v>
      </c>
      <c r="O367" t="s">
        <v>363</v>
      </c>
      <c r="P367">
        <v>0</v>
      </c>
      <c r="Q367" t="s">
        <v>370</v>
      </c>
      <c r="R367">
        <v>0</v>
      </c>
      <c r="S367">
        <v>0</v>
      </c>
      <c r="T367">
        <v>0</v>
      </c>
      <c r="U367">
        <v>0</v>
      </c>
      <c r="V367">
        <v>0</v>
      </c>
      <c r="W367">
        <v>4.6564885946527617E-5</v>
      </c>
      <c r="X367">
        <v>1.0624959500956707E-4</v>
      </c>
      <c r="Y367">
        <v>1.8144968782486312E-4</v>
      </c>
      <c r="Z367">
        <v>2.2979837723950539E-4</v>
      </c>
      <c r="AA367">
        <v>2.9473092348206907E-4</v>
      </c>
      <c r="AB367">
        <v>3.6588476093942342E-4</v>
      </c>
      <c r="AC367">
        <v>4.8587495042808239E-4</v>
      </c>
      <c r="AD367">
        <v>5.859341460068676E-4</v>
      </c>
      <c r="AE367">
        <v>7.7572213607024184E-4</v>
      </c>
      <c r="AF367">
        <v>9.9463604713572796E-4</v>
      </c>
      <c r="AG367">
        <v>1.2430486491423701E-3</v>
      </c>
      <c r="AH367">
        <v>1.5260035566472797E-3</v>
      </c>
      <c r="AI367">
        <v>1.8455713273989015E-3</v>
      </c>
      <c r="AJ367">
        <v>2.2023166786522123E-3</v>
      </c>
      <c r="AK367">
        <v>2.5967663158161431E-3</v>
      </c>
      <c r="AL367">
        <v>3.0295163961347937E-3</v>
      </c>
      <c r="AM367">
        <v>3.5012216062542565E-3</v>
      </c>
      <c r="AN367">
        <v>4.0074855405777404E-3</v>
      </c>
      <c r="AO367">
        <v>4.547184157612333E-3</v>
      </c>
      <c r="AP367">
        <v>5.1209192691412482E-3</v>
      </c>
      <c r="AQ367">
        <v>5.7293101630871814E-3</v>
      </c>
      <c r="AR367">
        <v>6.3590080352423925E-3</v>
      </c>
      <c r="AS367">
        <v>7.010330564700378E-3</v>
      </c>
      <c r="AT367">
        <v>7.6835833382491664E-3</v>
      </c>
      <c r="AU367">
        <v>8.3791107092152858E-3</v>
      </c>
      <c r="AV367">
        <v>9.09725341987065E-3</v>
      </c>
      <c r="AW367">
        <v>9.838351420455518E-3</v>
      </c>
      <c r="AX367">
        <v>1.060277772641988E-2</v>
      </c>
      <c r="AY367">
        <v>1.1390894360217537E-2</v>
      </c>
      <c r="AZ367">
        <v>1.2195431339903392E-2</v>
      </c>
      <c r="BA367">
        <v>1.3016601082554287E-2</v>
      </c>
      <c r="BB367">
        <v>1.3854620228059573E-2</v>
      </c>
      <c r="BD367">
        <f t="shared" si="51"/>
        <v>0</v>
      </c>
      <c r="BE367">
        <f t="shared" si="52"/>
        <v>4.6564885946527614E-2</v>
      </c>
      <c r="BF367">
        <f t="shared" si="53"/>
        <v>0.10624959500956707</v>
      </c>
      <c r="BG367">
        <f t="shared" si="54"/>
        <v>0.18144968782486312</v>
      </c>
      <c r="BH367">
        <f t="shared" si="55"/>
        <v>0.22979837723950539</v>
      </c>
      <c r="BI367">
        <f t="shared" si="56"/>
        <v>0.29473092348206908</v>
      </c>
      <c r="BJ367">
        <f t="shared" si="57"/>
        <v>0.3658847609394234</v>
      </c>
      <c r="BK367">
        <f t="shared" si="58"/>
        <v>0.48587495042808237</v>
      </c>
      <c r="BL367">
        <f t="shared" si="59"/>
        <v>0.58593414600686755</v>
      </c>
      <c r="BM367">
        <f t="shared" si="60"/>
        <v>0.77572213607024187</v>
      </c>
    </row>
    <row r="368" spans="1:65" hidden="1" x14ac:dyDescent="0.25">
      <c r="A368">
        <v>51</v>
      </c>
      <c r="B368" t="s">
        <v>353</v>
      </c>
      <c r="C368" t="s">
        <v>368</v>
      </c>
      <c r="E368" t="s">
        <v>159</v>
      </c>
      <c r="F368" t="s">
        <v>76</v>
      </c>
      <c r="G368" t="s">
        <v>484</v>
      </c>
      <c r="H368" t="s">
        <v>358</v>
      </c>
      <c r="I368" t="s">
        <v>351</v>
      </c>
      <c r="J368" t="s">
        <v>359</v>
      </c>
      <c r="K368" t="s">
        <v>360</v>
      </c>
      <c r="L368" t="s">
        <v>361</v>
      </c>
      <c r="M368" t="s">
        <v>369</v>
      </c>
      <c r="N368" t="s">
        <v>371</v>
      </c>
      <c r="O368" t="s">
        <v>363</v>
      </c>
      <c r="P368">
        <v>0</v>
      </c>
      <c r="Q368" t="s">
        <v>370</v>
      </c>
      <c r="R368">
        <v>0</v>
      </c>
      <c r="S368">
        <v>0</v>
      </c>
      <c r="T368">
        <v>0</v>
      </c>
      <c r="U368">
        <v>0</v>
      </c>
      <c r="V368">
        <v>0</v>
      </c>
      <c r="W368">
        <v>2.01478671091234E-3</v>
      </c>
      <c r="X368">
        <v>6.3738741756473351E-3</v>
      </c>
      <c r="Y368">
        <v>1.0739467068437498E-2</v>
      </c>
      <c r="Z368">
        <v>1.3899985073265618E-2</v>
      </c>
      <c r="AA368">
        <v>1.7992861340420652E-2</v>
      </c>
      <c r="AB368">
        <v>2.2893486907621226E-2</v>
      </c>
      <c r="AC368">
        <v>3.1206321969870728E-2</v>
      </c>
      <c r="AD368">
        <v>3.7848611628620465E-2</v>
      </c>
      <c r="AE368">
        <v>5.0432819805263325E-2</v>
      </c>
      <c r="AF368">
        <v>6.5016901483434128E-2</v>
      </c>
      <c r="AG368">
        <v>8.1646349183953429E-2</v>
      </c>
      <c r="AH368">
        <v>0.10068439831951466</v>
      </c>
      <c r="AI368">
        <v>0.12229685289593388</v>
      </c>
      <c r="AJ368">
        <v>0.14654898867340851</v>
      </c>
      <c r="AK368">
        <v>0.17350433347840671</v>
      </c>
      <c r="AL368">
        <v>0.20323208920511393</v>
      </c>
      <c r="AM368">
        <v>0.23580644473466808</v>
      </c>
      <c r="AN368">
        <v>0.27094832295125187</v>
      </c>
      <c r="AO368">
        <v>0.30860496385272629</v>
      </c>
      <c r="AP368">
        <v>0.3488445703693136</v>
      </c>
      <c r="AQ368">
        <v>0.3917374667777978</v>
      </c>
      <c r="AR368">
        <v>0.43635459767762624</v>
      </c>
      <c r="AS368">
        <v>0.48273561055450215</v>
      </c>
      <c r="AT368">
        <v>0.53091979004578027</v>
      </c>
      <c r="AU368">
        <v>0.58094974104823116</v>
      </c>
      <c r="AV368">
        <v>0.6328683416627896</v>
      </c>
      <c r="AW368">
        <v>0.68671895990012866</v>
      </c>
      <c r="AX368">
        <v>0.74254795777061322</v>
      </c>
      <c r="AY368">
        <v>0.80040146287926406</v>
      </c>
      <c r="AZ368">
        <v>0.85975568188097273</v>
      </c>
      <c r="BA368">
        <v>0.92064055786186816</v>
      </c>
      <c r="BB368">
        <v>0.98308672122367979</v>
      </c>
      <c r="BD368">
        <f t="shared" si="51"/>
        <v>0</v>
      </c>
      <c r="BE368">
        <f t="shared" si="52"/>
        <v>2.0147867109123401</v>
      </c>
      <c r="BF368">
        <f t="shared" si="53"/>
        <v>6.3738741756473347</v>
      </c>
      <c r="BG368">
        <f t="shared" si="54"/>
        <v>10.739467068437499</v>
      </c>
      <c r="BH368">
        <f t="shared" si="55"/>
        <v>13.899985073265618</v>
      </c>
      <c r="BI368">
        <f t="shared" si="56"/>
        <v>17.992861340420653</v>
      </c>
      <c r="BJ368">
        <f t="shared" si="57"/>
        <v>22.893486907621227</v>
      </c>
      <c r="BK368">
        <f t="shared" si="58"/>
        <v>31.206321969870729</v>
      </c>
      <c r="BL368">
        <f t="shared" si="59"/>
        <v>37.848611628620468</v>
      </c>
      <c r="BM368">
        <f t="shared" si="60"/>
        <v>50.432819805263328</v>
      </c>
    </row>
    <row r="369" spans="1:65" hidden="1" x14ac:dyDescent="0.25">
      <c r="A369">
        <v>51</v>
      </c>
      <c r="B369" t="s">
        <v>353</v>
      </c>
      <c r="C369" t="s">
        <v>368</v>
      </c>
      <c r="E369" t="s">
        <v>160</v>
      </c>
      <c r="F369" t="s">
        <v>66</v>
      </c>
      <c r="G369" t="s">
        <v>484</v>
      </c>
      <c r="H369" t="s">
        <v>358</v>
      </c>
      <c r="I369" t="s">
        <v>351</v>
      </c>
      <c r="J369" t="s">
        <v>359</v>
      </c>
      <c r="K369" t="s">
        <v>360</v>
      </c>
      <c r="L369" t="s">
        <v>361</v>
      </c>
      <c r="M369" t="s">
        <v>369</v>
      </c>
      <c r="N369" t="s">
        <v>369</v>
      </c>
      <c r="O369" t="s">
        <v>363</v>
      </c>
      <c r="P369">
        <v>0</v>
      </c>
      <c r="Q369" t="s">
        <v>370</v>
      </c>
      <c r="R369">
        <v>0</v>
      </c>
      <c r="S369">
        <v>0</v>
      </c>
      <c r="T369">
        <v>0</v>
      </c>
      <c r="U369">
        <v>0</v>
      </c>
      <c r="V369">
        <v>0</v>
      </c>
      <c r="W369">
        <v>2.2528581698147438E-3</v>
      </c>
      <c r="X369">
        <v>4.8251818096837432E-3</v>
      </c>
      <c r="Y369">
        <v>7.6952663854676093E-3</v>
      </c>
      <c r="Z369">
        <v>9.9001509728628458E-3</v>
      </c>
      <c r="AA369">
        <v>1.221743605263486E-2</v>
      </c>
      <c r="AB369">
        <v>1.5211946041063447E-2</v>
      </c>
      <c r="AC369">
        <v>1.9994995872123417E-2</v>
      </c>
      <c r="AD369">
        <v>2.4400623420114259E-2</v>
      </c>
      <c r="AE369">
        <v>3.2738758425772493E-2</v>
      </c>
      <c r="AF369">
        <v>4.2335564924313132E-2</v>
      </c>
      <c r="AG369">
        <v>5.3200175151137161E-2</v>
      </c>
      <c r="AH369">
        <v>6.5544692825847795E-2</v>
      </c>
      <c r="AI369">
        <v>7.9450460609262322E-2</v>
      </c>
      <c r="AJ369">
        <v>9.4932791337013295E-2</v>
      </c>
      <c r="AK369">
        <v>0.11200513625869754</v>
      </c>
      <c r="AL369">
        <v>0.13068371940793508</v>
      </c>
      <c r="AM369">
        <v>0.15098704702181209</v>
      </c>
      <c r="AN369">
        <v>0.17271762220551734</v>
      </c>
      <c r="AO369">
        <v>0.1958188701994405</v>
      </c>
      <c r="AP369">
        <v>0.22030806264269881</v>
      </c>
      <c r="AQ369">
        <v>0.24620299466903964</v>
      </c>
      <c r="AR369">
        <v>0.27293149043404041</v>
      </c>
      <c r="AS369">
        <v>0.30050177209786333</v>
      </c>
      <c r="AT369">
        <v>0.32892143563059939</v>
      </c>
      <c r="AU369">
        <v>0.35819958674241603</v>
      </c>
      <c r="AV369">
        <v>0.38834505761158122</v>
      </c>
      <c r="AW369">
        <v>0.4193665233717962</v>
      </c>
      <c r="AX369">
        <v>0.45127390780332577</v>
      </c>
      <c r="AY369">
        <v>0.48407654912479969</v>
      </c>
      <c r="AZ369">
        <v>0.51746918366059902</v>
      </c>
      <c r="BA369">
        <v>0.55145667208857674</v>
      </c>
      <c r="BB369">
        <v>0.58604397276691511</v>
      </c>
      <c r="BD369">
        <f t="shared" si="51"/>
        <v>0</v>
      </c>
      <c r="BE369">
        <f t="shared" si="52"/>
        <v>2.2528581698147438</v>
      </c>
      <c r="BF369">
        <f t="shared" si="53"/>
        <v>4.8251818096837429</v>
      </c>
      <c r="BG369">
        <f t="shared" si="54"/>
        <v>7.6952663854676091</v>
      </c>
      <c r="BH369">
        <f t="shared" si="55"/>
        <v>9.9001509728628463</v>
      </c>
      <c r="BI369">
        <f t="shared" si="56"/>
        <v>12.217436052634859</v>
      </c>
      <c r="BJ369">
        <f t="shared" si="57"/>
        <v>15.211946041063447</v>
      </c>
      <c r="BK369">
        <f t="shared" si="58"/>
        <v>19.994995872123418</v>
      </c>
      <c r="BL369">
        <f t="shared" si="59"/>
        <v>24.400623420114258</v>
      </c>
      <c r="BM369">
        <f t="shared" si="60"/>
        <v>32.738758425772495</v>
      </c>
    </row>
    <row r="370" spans="1:65" hidden="1" x14ac:dyDescent="0.25">
      <c r="A370">
        <v>51</v>
      </c>
      <c r="B370" t="s">
        <v>353</v>
      </c>
      <c r="C370" t="s">
        <v>368</v>
      </c>
      <c r="E370" t="s">
        <v>167</v>
      </c>
      <c r="F370" t="s">
        <v>338</v>
      </c>
      <c r="G370" t="s">
        <v>484</v>
      </c>
      <c r="H370" t="s">
        <v>358</v>
      </c>
      <c r="I370" t="s">
        <v>351</v>
      </c>
      <c r="J370" t="s">
        <v>359</v>
      </c>
      <c r="K370" t="s">
        <v>360</v>
      </c>
      <c r="L370" t="s">
        <v>361</v>
      </c>
      <c r="M370" t="s">
        <v>369</v>
      </c>
      <c r="N370" t="s">
        <v>369</v>
      </c>
      <c r="O370" t="s">
        <v>363</v>
      </c>
      <c r="P370">
        <v>0</v>
      </c>
      <c r="Q370" t="s">
        <v>370</v>
      </c>
      <c r="R370">
        <v>0</v>
      </c>
      <c r="S370">
        <v>0</v>
      </c>
      <c r="T370">
        <v>0</v>
      </c>
      <c r="U370">
        <v>0</v>
      </c>
      <c r="V370">
        <v>0</v>
      </c>
      <c r="W370">
        <v>4.9651403631159152E-4</v>
      </c>
      <c r="X370">
        <v>1.3641817033060979E-3</v>
      </c>
      <c r="Y370">
        <v>2.3029724057372944E-3</v>
      </c>
      <c r="Z370">
        <v>3.061176298709238E-3</v>
      </c>
      <c r="AA370">
        <v>3.9301107656631055E-3</v>
      </c>
      <c r="AB370">
        <v>4.9725680169860984E-3</v>
      </c>
      <c r="AC370">
        <v>6.6361263008368207E-3</v>
      </c>
      <c r="AD370">
        <v>8.1128654522218853E-3</v>
      </c>
      <c r="AE370">
        <v>1.08615939184489E-2</v>
      </c>
      <c r="AF370">
        <v>1.4043506807824992E-2</v>
      </c>
      <c r="AG370">
        <v>1.7665322805016995E-2</v>
      </c>
      <c r="AH370">
        <v>2.1803169572874096E-2</v>
      </c>
      <c r="AI370">
        <v>2.6489412613262389E-2</v>
      </c>
      <c r="AJ370">
        <v>3.1734269153181262E-2</v>
      </c>
      <c r="AK370">
        <v>3.7547548091998471E-2</v>
      </c>
      <c r="AL370">
        <v>4.3940257564987775E-2</v>
      </c>
      <c r="AM370">
        <v>5.092445163361832E-2</v>
      </c>
      <c r="AN370">
        <v>5.8436691896773141E-2</v>
      </c>
      <c r="AO370">
        <v>6.6462435467296216E-2</v>
      </c>
      <c r="AP370">
        <v>7.5013101431301771E-2</v>
      </c>
      <c r="AQ370">
        <v>8.4100542202428158E-2</v>
      </c>
      <c r="AR370">
        <v>9.3525893333211083E-2</v>
      </c>
      <c r="AS370">
        <v>0.10329589565277847</v>
      </c>
      <c r="AT370">
        <v>0.11341721820480341</v>
      </c>
      <c r="AU370">
        <v>0.12389723281304624</v>
      </c>
      <c r="AV370">
        <v>0.13474337635927802</v>
      </c>
      <c r="AW370">
        <v>0.14596319807467381</v>
      </c>
      <c r="AX370">
        <v>0.1575648813178735</v>
      </c>
      <c r="AY370">
        <v>0.1695565752696947</v>
      </c>
      <c r="AZ370">
        <v>0.18182909476702191</v>
      </c>
      <c r="BA370">
        <v>0.19438791626160462</v>
      </c>
      <c r="BB370">
        <v>0.20723867950651653</v>
      </c>
      <c r="BD370">
        <f t="shared" si="51"/>
        <v>0</v>
      </c>
      <c r="BE370">
        <f t="shared" si="52"/>
        <v>0.49651403631159152</v>
      </c>
      <c r="BF370">
        <f t="shared" si="53"/>
        <v>1.3641817033060979</v>
      </c>
      <c r="BG370">
        <f t="shared" si="54"/>
        <v>2.3029724057372944</v>
      </c>
      <c r="BH370">
        <f t="shared" si="55"/>
        <v>3.0611762987092379</v>
      </c>
      <c r="BI370">
        <f t="shared" si="56"/>
        <v>3.9301107656631054</v>
      </c>
      <c r="BJ370">
        <f t="shared" si="57"/>
        <v>4.9725680169860986</v>
      </c>
      <c r="BK370">
        <f t="shared" si="58"/>
        <v>6.6361263008368203</v>
      </c>
      <c r="BL370">
        <f t="shared" si="59"/>
        <v>8.1128654522218859</v>
      </c>
      <c r="BM370">
        <f t="shared" si="60"/>
        <v>10.8615939184489</v>
      </c>
    </row>
    <row r="371" spans="1:65" hidden="1" x14ac:dyDescent="0.25">
      <c r="A371">
        <v>51</v>
      </c>
      <c r="B371" t="s">
        <v>353</v>
      </c>
      <c r="C371" t="s">
        <v>368</v>
      </c>
      <c r="E371" t="s">
        <v>202</v>
      </c>
      <c r="F371" t="s">
        <v>205</v>
      </c>
      <c r="G371" t="s">
        <v>484</v>
      </c>
      <c r="H371" t="s">
        <v>358</v>
      </c>
      <c r="I371" t="s">
        <v>351</v>
      </c>
      <c r="J371" t="s">
        <v>359</v>
      </c>
      <c r="K371" t="s">
        <v>360</v>
      </c>
      <c r="L371" t="s">
        <v>361</v>
      </c>
      <c r="M371" t="s">
        <v>369</v>
      </c>
      <c r="N371" t="s">
        <v>369</v>
      </c>
      <c r="O371" t="s">
        <v>363</v>
      </c>
      <c r="P371">
        <v>0</v>
      </c>
      <c r="Q371" t="s">
        <v>370</v>
      </c>
      <c r="R371">
        <v>0</v>
      </c>
      <c r="S371">
        <v>0</v>
      </c>
      <c r="T371">
        <v>0</v>
      </c>
      <c r="U371">
        <v>0</v>
      </c>
      <c r="V371">
        <v>0</v>
      </c>
      <c r="W371">
        <v>1.2359889463020724E-3</v>
      </c>
      <c r="X371">
        <v>3.9103753430092102E-3</v>
      </c>
      <c r="Y371">
        <v>6.588730964096943E-3</v>
      </c>
      <c r="Z371">
        <v>8.5277015058941915E-3</v>
      </c>
      <c r="AA371">
        <v>1.1038746956930705E-2</v>
      </c>
      <c r="AB371">
        <v>1.404534455114684E-2</v>
      </c>
      <c r="AC371">
        <v>1.9145406837338085E-2</v>
      </c>
      <c r="AD371">
        <v>2.3220469336957272E-2</v>
      </c>
      <c r="AE371">
        <v>3.0940927104842995E-2</v>
      </c>
      <c r="AF371">
        <v>3.9888320403036442E-2</v>
      </c>
      <c r="AG371">
        <v>5.0090561433295468E-2</v>
      </c>
      <c r="AH371">
        <v>6.1770499405339192E-2</v>
      </c>
      <c r="AI371">
        <v>7.5029858816047082E-2</v>
      </c>
      <c r="AJ371">
        <v>8.9908689740213127E-2</v>
      </c>
      <c r="AK371">
        <v>0.10644596997332278</v>
      </c>
      <c r="AL371">
        <v>0.12468415848261062</v>
      </c>
      <c r="AM371">
        <v>0.1446687738851872</v>
      </c>
      <c r="AN371">
        <v>0.16622860306237114</v>
      </c>
      <c r="AO371">
        <v>0.18933128010436112</v>
      </c>
      <c r="AP371">
        <v>0.21401865092210384</v>
      </c>
      <c r="AQ371">
        <v>0.24033386298196607</v>
      </c>
      <c r="AR371">
        <v>0.26770693325745726</v>
      </c>
      <c r="AS371">
        <v>0.29616218768215263</v>
      </c>
      <c r="AT371">
        <v>0.32572372962682827</v>
      </c>
      <c r="AU371">
        <v>0.35641769953132213</v>
      </c>
      <c r="AV371">
        <v>0.38827040550063202</v>
      </c>
      <c r="AW371">
        <v>0.42130845625756896</v>
      </c>
      <c r="AX371">
        <v>0.45556029743808618</v>
      </c>
      <c r="AY371">
        <v>0.49105423092079081</v>
      </c>
      <c r="AZ371">
        <v>0.52746890324845885</v>
      </c>
      <c r="BA371">
        <v>0.56482268633258548</v>
      </c>
      <c r="BB371">
        <v>0.6031343737969207</v>
      </c>
      <c r="BD371">
        <f t="shared" si="51"/>
        <v>0</v>
      </c>
      <c r="BE371">
        <f t="shared" si="52"/>
        <v>1.2359889463020723</v>
      </c>
      <c r="BF371">
        <f t="shared" si="53"/>
        <v>3.9103753430092101</v>
      </c>
      <c r="BG371">
        <f t="shared" si="54"/>
        <v>6.5887309640969427</v>
      </c>
      <c r="BH371">
        <f t="shared" si="55"/>
        <v>8.527701505894191</v>
      </c>
      <c r="BI371">
        <f t="shared" si="56"/>
        <v>11.038746956930705</v>
      </c>
      <c r="BJ371">
        <f t="shared" si="57"/>
        <v>14.04534455114684</v>
      </c>
      <c r="BK371">
        <f t="shared" si="58"/>
        <v>19.145406837338083</v>
      </c>
      <c r="BL371">
        <f t="shared" si="59"/>
        <v>23.220469336957272</v>
      </c>
      <c r="BM371">
        <f t="shared" si="60"/>
        <v>30.940927104842995</v>
      </c>
    </row>
    <row r="372" spans="1:65" hidden="1" x14ac:dyDescent="0.25">
      <c r="A372">
        <v>51</v>
      </c>
      <c r="B372" t="s">
        <v>353</v>
      </c>
      <c r="C372" t="s">
        <v>368</v>
      </c>
      <c r="E372" t="s">
        <v>161</v>
      </c>
      <c r="F372" t="s">
        <v>70</v>
      </c>
      <c r="G372" t="s">
        <v>484</v>
      </c>
      <c r="H372" t="s">
        <v>358</v>
      </c>
      <c r="I372" t="s">
        <v>351</v>
      </c>
      <c r="J372" t="s">
        <v>359</v>
      </c>
      <c r="K372" t="s">
        <v>360</v>
      </c>
      <c r="L372" t="s">
        <v>361</v>
      </c>
      <c r="M372" t="s">
        <v>369</v>
      </c>
      <c r="N372" t="s">
        <v>369</v>
      </c>
      <c r="O372" t="s">
        <v>363</v>
      </c>
      <c r="P372">
        <v>0</v>
      </c>
      <c r="Q372" t="s">
        <v>370</v>
      </c>
      <c r="R372">
        <v>0</v>
      </c>
      <c r="S372">
        <v>0</v>
      </c>
      <c r="T372">
        <v>0</v>
      </c>
      <c r="U372">
        <v>0</v>
      </c>
      <c r="V372">
        <v>0</v>
      </c>
      <c r="W372">
        <v>4.308090228057903E-3</v>
      </c>
      <c r="X372">
        <v>1.0310777781792143E-2</v>
      </c>
      <c r="Y372">
        <v>1.7079272598445404E-2</v>
      </c>
      <c r="Z372">
        <v>2.1251875501105875E-2</v>
      </c>
      <c r="AA372">
        <v>2.5890677399788068E-2</v>
      </c>
      <c r="AB372">
        <v>3.1834337787929524E-2</v>
      </c>
      <c r="AC372">
        <v>4.1462320347402645E-2</v>
      </c>
      <c r="AD372">
        <v>4.9810629483973967E-2</v>
      </c>
      <c r="AE372">
        <v>6.5834035380479355E-2</v>
      </c>
      <c r="AF372">
        <v>8.4264276325017581E-2</v>
      </c>
      <c r="AG372">
        <v>0.1051254294823336</v>
      </c>
      <c r="AH372">
        <v>0.12882864570697389</v>
      </c>
      <c r="AI372">
        <v>0.15553734455706963</v>
      </c>
      <c r="AJ372">
        <v>0.1852895818998162</v>
      </c>
      <c r="AK372">
        <v>0.21812012421888682</v>
      </c>
      <c r="AL372">
        <v>0.25406932546414318</v>
      </c>
      <c r="AM372">
        <v>0.2931822070393868</v>
      </c>
      <c r="AN372">
        <v>0.33508865119222453</v>
      </c>
      <c r="AO372">
        <v>0.37968843914268974</v>
      </c>
      <c r="AP372">
        <v>0.42702340223879642</v>
      </c>
      <c r="AQ372">
        <v>0.4771366595554889</v>
      </c>
      <c r="AR372">
        <v>0.52892987998232532</v>
      </c>
      <c r="AS372">
        <v>0.5824245656449285</v>
      </c>
      <c r="AT372">
        <v>0.63764116273425242</v>
      </c>
      <c r="AU372">
        <v>0.69460320843204082</v>
      </c>
      <c r="AV372">
        <v>0.75333387446007805</v>
      </c>
      <c r="AW372">
        <v>0.81385619733047987</v>
      </c>
      <c r="AX372">
        <v>0.8761958245692395</v>
      </c>
      <c r="AY372">
        <v>0.9403774391161599</v>
      </c>
      <c r="AZ372">
        <v>1.0058090551411385</v>
      </c>
      <c r="BA372">
        <v>1.072504839601828</v>
      </c>
      <c r="BB372">
        <v>1.140479264241272</v>
      </c>
      <c r="BD372">
        <f t="shared" si="51"/>
        <v>0</v>
      </c>
      <c r="BE372">
        <f t="shared" si="52"/>
        <v>4.3080902280579032</v>
      </c>
      <c r="BF372">
        <f t="shared" si="53"/>
        <v>10.310777781792144</v>
      </c>
      <c r="BG372">
        <f t="shared" si="54"/>
        <v>17.079272598445403</v>
      </c>
      <c r="BH372">
        <f t="shared" si="55"/>
        <v>21.251875501105875</v>
      </c>
      <c r="BI372">
        <f t="shared" si="56"/>
        <v>25.890677399788068</v>
      </c>
      <c r="BJ372">
        <f t="shared" si="57"/>
        <v>31.834337787929524</v>
      </c>
      <c r="BK372">
        <f t="shared" si="58"/>
        <v>41.462320347402645</v>
      </c>
      <c r="BL372">
        <f t="shared" si="59"/>
        <v>49.810629483973969</v>
      </c>
      <c r="BM372">
        <f t="shared" si="60"/>
        <v>65.834035380479349</v>
      </c>
    </row>
    <row r="373" spans="1:65" hidden="1" x14ac:dyDescent="0.25">
      <c r="A373">
        <v>51</v>
      </c>
      <c r="B373" t="s">
        <v>353</v>
      </c>
      <c r="C373" t="s">
        <v>368</v>
      </c>
      <c r="E373" t="s">
        <v>162</v>
      </c>
      <c r="F373" t="s">
        <v>372</v>
      </c>
      <c r="G373" t="s">
        <v>484</v>
      </c>
      <c r="H373" t="s">
        <v>358</v>
      </c>
      <c r="I373" t="s">
        <v>351</v>
      </c>
      <c r="J373" t="s">
        <v>359</v>
      </c>
      <c r="K373" t="s">
        <v>360</v>
      </c>
      <c r="L373" t="s">
        <v>361</v>
      </c>
      <c r="M373" t="s">
        <v>369</v>
      </c>
      <c r="N373" t="s">
        <v>369</v>
      </c>
      <c r="O373" t="s">
        <v>363</v>
      </c>
      <c r="P373">
        <v>0</v>
      </c>
      <c r="Q373" t="s">
        <v>370</v>
      </c>
      <c r="R373">
        <v>0</v>
      </c>
      <c r="S373">
        <v>0</v>
      </c>
      <c r="T373">
        <v>0</v>
      </c>
      <c r="U373">
        <v>0</v>
      </c>
      <c r="V373">
        <v>0</v>
      </c>
      <c r="W373">
        <v>1.3928398165259639E-3</v>
      </c>
      <c r="X373">
        <v>4.5150958039987497E-3</v>
      </c>
      <c r="Y373">
        <v>7.7969908926567681E-3</v>
      </c>
      <c r="Z373">
        <v>9.9410006289987352E-3</v>
      </c>
      <c r="AA373">
        <v>1.2299859461339279E-2</v>
      </c>
      <c r="AB373">
        <v>1.4882508798749625E-2</v>
      </c>
      <c r="AC373">
        <v>1.9384334293977262E-2</v>
      </c>
      <c r="AD373">
        <v>2.3505553455869039E-2</v>
      </c>
      <c r="AE373">
        <v>3.130218570500784E-2</v>
      </c>
      <c r="AF373">
        <v>4.0328152302505693E-2</v>
      </c>
      <c r="AG373">
        <v>5.0608028763208295E-2</v>
      </c>
      <c r="AH373">
        <v>6.2362153735939348E-2</v>
      </c>
      <c r="AI373">
        <v>7.568839050557459E-2</v>
      </c>
      <c r="AJ373">
        <v>9.0622270946871697E-2</v>
      </c>
      <c r="AK373">
        <v>0.10719807198037416</v>
      </c>
      <c r="AL373">
        <v>0.12545336964741749</v>
      </c>
      <c r="AM373">
        <v>0.14542860357774345</v>
      </c>
      <c r="AN373">
        <v>0.16694817978806509</v>
      </c>
      <c r="AO373">
        <v>0.18997525331946732</v>
      </c>
      <c r="AP373">
        <v>0.21454689636621771</v>
      </c>
      <c r="AQ373">
        <v>0.24070129169174256</v>
      </c>
      <c r="AR373">
        <v>0.26786934915865307</v>
      </c>
      <c r="AS373">
        <v>0.2960721057086465</v>
      </c>
      <c r="AT373">
        <v>0.32533027160608752</v>
      </c>
      <c r="AU373">
        <v>0.35566646010148378</v>
      </c>
      <c r="AV373">
        <v>0.38710333740418651</v>
      </c>
      <c r="AW373">
        <v>0.4196637512068328</v>
      </c>
      <c r="AX373">
        <v>0.45337223718985614</v>
      </c>
      <c r="AY373">
        <v>0.48825306925840378</v>
      </c>
      <c r="AZ373">
        <v>0.52398835196973503</v>
      </c>
      <c r="BA373">
        <v>0.56059345119508175</v>
      </c>
      <c r="BB373">
        <v>0.598084065688816</v>
      </c>
      <c r="BD373">
        <f t="shared" si="51"/>
        <v>0</v>
      </c>
      <c r="BE373">
        <f t="shared" si="52"/>
        <v>1.3928398165259639</v>
      </c>
      <c r="BF373">
        <f t="shared" si="53"/>
        <v>4.5150958039987499</v>
      </c>
      <c r="BG373">
        <f t="shared" si="54"/>
        <v>7.7969908926567681</v>
      </c>
      <c r="BH373">
        <f t="shared" si="55"/>
        <v>9.9410006289987347</v>
      </c>
      <c r="BI373">
        <f t="shared" si="56"/>
        <v>12.299859461339279</v>
      </c>
      <c r="BJ373">
        <f t="shared" si="57"/>
        <v>14.882508798749624</v>
      </c>
      <c r="BK373">
        <f t="shared" si="58"/>
        <v>19.384334293977261</v>
      </c>
      <c r="BL373">
        <f t="shared" si="59"/>
        <v>23.505553455869038</v>
      </c>
      <c r="BM373">
        <f t="shared" si="60"/>
        <v>31.30218570500784</v>
      </c>
    </row>
    <row r="374" spans="1:65" hidden="1" x14ac:dyDescent="0.25">
      <c r="A374">
        <v>51</v>
      </c>
      <c r="B374" t="s">
        <v>353</v>
      </c>
      <c r="C374" t="s">
        <v>368</v>
      </c>
      <c r="E374" t="s">
        <v>373</v>
      </c>
      <c r="F374" t="s">
        <v>55</v>
      </c>
      <c r="G374" t="s">
        <v>484</v>
      </c>
      <c r="H374" t="s">
        <v>358</v>
      </c>
      <c r="I374" t="s">
        <v>351</v>
      </c>
      <c r="J374" t="s">
        <v>359</v>
      </c>
      <c r="K374" t="s">
        <v>360</v>
      </c>
      <c r="L374" t="s">
        <v>361</v>
      </c>
      <c r="M374" t="s">
        <v>369</v>
      </c>
      <c r="N374" t="s">
        <v>369</v>
      </c>
      <c r="O374" t="s">
        <v>363</v>
      </c>
      <c r="P374">
        <v>0</v>
      </c>
      <c r="Q374" t="s">
        <v>374</v>
      </c>
      <c r="R374">
        <v>0</v>
      </c>
      <c r="S374">
        <v>0</v>
      </c>
      <c r="T374">
        <v>0</v>
      </c>
      <c r="U374">
        <v>0</v>
      </c>
      <c r="V374">
        <v>4.564807510860119E-6</v>
      </c>
      <c r="W374">
        <v>2.7764236418239847E-5</v>
      </c>
      <c r="X374">
        <v>6.3353097895004753E-5</v>
      </c>
      <c r="Y374">
        <v>1.0819010261990492E-4</v>
      </c>
      <c r="Z374">
        <v>1.3701938406269796E-4</v>
      </c>
      <c r="AA374">
        <v>1.7573793285497971E-4</v>
      </c>
      <c r="AB374">
        <v>2.1816559849765992E-4</v>
      </c>
      <c r="AC374">
        <v>2.8970923987893158E-4</v>
      </c>
      <c r="AD374">
        <v>3.493632345469069E-4</v>
      </c>
      <c r="AE374">
        <v>4.6251715679563709E-4</v>
      </c>
      <c r="AF374">
        <v>5.9303578859008473E-4</v>
      </c>
      <c r="AG374">
        <v>7.411414419686152E-4</v>
      </c>
      <c r="AH374">
        <v>9.0984115299158738E-4</v>
      </c>
      <c r="AI374">
        <v>1.1003694629389393E-3</v>
      </c>
      <c r="AJ374">
        <v>1.3130631515344191E-3</v>
      </c>
      <c r="AK374">
        <v>1.5482363419682815E-3</v>
      </c>
      <c r="AL374">
        <v>1.8062445704879549E-3</v>
      </c>
      <c r="AM374">
        <v>2.0874782748863869E-3</v>
      </c>
      <c r="AN374">
        <v>2.3893164385052922E-3</v>
      </c>
      <c r="AO374">
        <v>2.711089018843222E-3</v>
      </c>
      <c r="AP374">
        <v>3.0531549300919602E-3</v>
      </c>
      <c r="AQ374">
        <v>3.4158835121889308E-3</v>
      </c>
      <c r="AR374">
        <v>3.7913162520503045E-3</v>
      </c>
      <c r="AS374">
        <v>4.1796426368591747E-3</v>
      </c>
      <c r="AT374">
        <v>4.58104494839173E-3</v>
      </c>
      <c r="AU374">
        <v>4.995728585636394E-3</v>
      </c>
      <c r="AV374">
        <v>5.4238967990696612E-3</v>
      </c>
      <c r="AW374">
        <v>5.8657523715479852E-3</v>
      </c>
      <c r="AX374">
        <v>6.3215178046510199E-3</v>
      </c>
      <c r="AY374">
        <v>6.7914090507125253E-3</v>
      </c>
      <c r="AZ374">
        <v>7.2710917146729627E-3</v>
      </c>
      <c r="BA374">
        <v>7.760692532074934E-3</v>
      </c>
      <c r="BB374">
        <v>8.2603407597790831E-3</v>
      </c>
      <c r="BD374">
        <f t="shared" si="51"/>
        <v>4.5648075108601187E-3</v>
      </c>
      <c r="BE374">
        <f t="shared" si="52"/>
        <v>2.7764236418239847E-2</v>
      </c>
      <c r="BF374">
        <f t="shared" si="53"/>
        <v>6.3353097895004748E-2</v>
      </c>
      <c r="BG374">
        <f t="shared" si="54"/>
        <v>0.10819010261990492</v>
      </c>
      <c r="BH374">
        <f t="shared" si="55"/>
        <v>0.13701938406269795</v>
      </c>
      <c r="BI374">
        <f t="shared" si="56"/>
        <v>0.17573793285497971</v>
      </c>
      <c r="BJ374">
        <f t="shared" si="57"/>
        <v>0.2181655984976599</v>
      </c>
      <c r="BK374">
        <f t="shared" si="58"/>
        <v>0.2897092398789316</v>
      </c>
      <c r="BL374">
        <f t="shared" si="59"/>
        <v>0.34936323454690688</v>
      </c>
      <c r="BM374">
        <f t="shared" si="60"/>
        <v>0.4625171567956371</v>
      </c>
    </row>
    <row r="375" spans="1:65" hidden="1" x14ac:dyDescent="0.25">
      <c r="A375">
        <v>51</v>
      </c>
      <c r="B375" t="s">
        <v>353</v>
      </c>
      <c r="C375" t="s">
        <v>368</v>
      </c>
      <c r="E375" t="s">
        <v>164</v>
      </c>
      <c r="F375" t="s">
        <v>333</v>
      </c>
      <c r="G375" t="s">
        <v>484</v>
      </c>
      <c r="H375" t="s">
        <v>358</v>
      </c>
      <c r="I375" t="s">
        <v>351</v>
      </c>
      <c r="J375" t="s">
        <v>359</v>
      </c>
      <c r="K375" t="s">
        <v>360</v>
      </c>
      <c r="L375" t="s">
        <v>361</v>
      </c>
      <c r="M375" t="s">
        <v>369</v>
      </c>
      <c r="N375" t="s">
        <v>371</v>
      </c>
      <c r="O375" t="s">
        <v>363</v>
      </c>
      <c r="P375">
        <v>0</v>
      </c>
      <c r="Q375" t="s">
        <v>370</v>
      </c>
      <c r="R375">
        <v>0</v>
      </c>
      <c r="S375">
        <v>0</v>
      </c>
      <c r="T375">
        <v>0</v>
      </c>
      <c r="U375">
        <v>0</v>
      </c>
      <c r="V375">
        <v>0</v>
      </c>
      <c r="W375">
        <v>3.6555341735416747E-3</v>
      </c>
      <c r="X375">
        <v>8.3444768299317552E-3</v>
      </c>
      <c r="Y375">
        <v>1.3713277501619736E-2</v>
      </c>
      <c r="Z375">
        <v>1.698165932433407E-2</v>
      </c>
      <c r="AA375">
        <v>2.0623628508991149E-2</v>
      </c>
      <c r="AB375">
        <v>2.5440653854743537E-2</v>
      </c>
      <c r="AC375">
        <v>3.3134638144969697E-2</v>
      </c>
      <c r="AD375">
        <v>3.9731438773161418E-2</v>
      </c>
      <c r="AE375">
        <v>5.2431929675056319E-2</v>
      </c>
      <c r="AF375">
        <v>6.7020197592987954E-2</v>
      </c>
      <c r="AG375">
        <v>8.3510924854953733E-2</v>
      </c>
      <c r="AH375">
        <v>0.10222305580157039</v>
      </c>
      <c r="AI375">
        <v>0.12327984030754983</v>
      </c>
      <c r="AJ375">
        <v>0.14670561851704755</v>
      </c>
      <c r="AK375">
        <v>0.17252200507999751</v>
      </c>
      <c r="AL375">
        <v>0.20075484475427458</v>
      </c>
      <c r="AM375">
        <v>0.23143347903682601</v>
      </c>
      <c r="AN375">
        <v>0.2642630061639023</v>
      </c>
      <c r="AO375">
        <v>0.29915991122168184</v>
      </c>
      <c r="AP375">
        <v>0.33615162857476116</v>
      </c>
      <c r="AQ375">
        <v>0.37526644763189987</v>
      </c>
      <c r="AR375">
        <v>0.41564567511230233</v>
      </c>
      <c r="AS375">
        <v>0.4573027348297512</v>
      </c>
      <c r="AT375">
        <v>0.50025014961407122</v>
      </c>
      <c r="AU375">
        <v>0.54450275573227125</v>
      </c>
      <c r="AV375">
        <v>0.59007502080674501</v>
      </c>
      <c r="AW375">
        <v>0.6369812206728811</v>
      </c>
      <c r="AX375">
        <v>0.68523755781798401</v>
      </c>
      <c r="AY375">
        <v>0.73485939915259557</v>
      </c>
      <c r="AZ375">
        <v>0.78538774145777568</v>
      </c>
      <c r="BA375">
        <v>0.83683091408198251</v>
      </c>
      <c r="BB375">
        <v>0.88919742479006847</v>
      </c>
      <c r="BD375">
        <f t="shared" si="51"/>
        <v>0</v>
      </c>
      <c r="BE375">
        <f t="shared" si="52"/>
        <v>3.6555341735416746</v>
      </c>
      <c r="BF375">
        <f t="shared" si="53"/>
        <v>8.3444768299317555</v>
      </c>
      <c r="BG375">
        <f t="shared" si="54"/>
        <v>13.713277501619736</v>
      </c>
      <c r="BH375">
        <f t="shared" si="55"/>
        <v>16.981659324334071</v>
      </c>
      <c r="BI375">
        <f t="shared" si="56"/>
        <v>20.62362850899115</v>
      </c>
      <c r="BJ375">
        <f t="shared" si="57"/>
        <v>25.440653854743537</v>
      </c>
      <c r="BK375">
        <f t="shared" si="58"/>
        <v>33.134638144969699</v>
      </c>
      <c r="BL375">
        <f t="shared" si="59"/>
        <v>39.731438773161415</v>
      </c>
      <c r="BM375">
        <f t="shared" si="60"/>
        <v>52.431929675056317</v>
      </c>
    </row>
    <row r="376" spans="1:65" hidden="1" x14ac:dyDescent="0.25">
      <c r="A376">
        <v>51</v>
      </c>
      <c r="B376" t="s">
        <v>353</v>
      </c>
      <c r="C376" t="s">
        <v>368</v>
      </c>
      <c r="E376" t="s">
        <v>485</v>
      </c>
      <c r="F376" t="s">
        <v>55</v>
      </c>
      <c r="G376" t="s">
        <v>484</v>
      </c>
      <c r="H376" t="s">
        <v>358</v>
      </c>
      <c r="I376" t="s">
        <v>351</v>
      </c>
      <c r="J376" t="s">
        <v>359</v>
      </c>
      <c r="K376" t="s">
        <v>360</v>
      </c>
      <c r="L376" t="s">
        <v>361</v>
      </c>
      <c r="M376" t="s">
        <v>369</v>
      </c>
      <c r="N376" t="s">
        <v>369</v>
      </c>
      <c r="O376" t="s">
        <v>363</v>
      </c>
      <c r="P376" t="e">
        <v>#N/A</v>
      </c>
      <c r="Q376" t="s">
        <v>370</v>
      </c>
      <c r="R376">
        <v>0</v>
      </c>
      <c r="S376">
        <v>0</v>
      </c>
      <c r="T376">
        <v>0</v>
      </c>
      <c r="U376">
        <v>0</v>
      </c>
      <c r="V376">
        <v>0</v>
      </c>
      <c r="W376">
        <v>0</v>
      </c>
      <c r="X376">
        <v>0</v>
      </c>
      <c r="Y376">
        <v>0</v>
      </c>
      <c r="Z376">
        <v>0</v>
      </c>
      <c r="AA376">
        <v>0</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v>0</v>
      </c>
      <c r="AU376">
        <v>0</v>
      </c>
      <c r="AV376">
        <v>0</v>
      </c>
      <c r="AW376">
        <v>0</v>
      </c>
      <c r="AX376">
        <v>0</v>
      </c>
      <c r="AY376">
        <v>0</v>
      </c>
      <c r="AZ376">
        <v>0</v>
      </c>
      <c r="BA376">
        <v>0</v>
      </c>
      <c r="BB376">
        <v>0</v>
      </c>
      <c r="BD376">
        <f t="shared" si="51"/>
        <v>0</v>
      </c>
      <c r="BE376">
        <f t="shared" si="52"/>
        <v>0</v>
      </c>
      <c r="BF376">
        <f t="shared" si="53"/>
        <v>0</v>
      </c>
      <c r="BG376">
        <f t="shared" si="54"/>
        <v>0</v>
      </c>
      <c r="BH376">
        <f t="shared" si="55"/>
        <v>0</v>
      </c>
      <c r="BI376">
        <f t="shared" si="56"/>
        <v>0</v>
      </c>
      <c r="BJ376">
        <f t="shared" si="57"/>
        <v>0</v>
      </c>
      <c r="BK376">
        <f t="shared" si="58"/>
        <v>0</v>
      </c>
      <c r="BL376">
        <f t="shared" si="59"/>
        <v>0</v>
      </c>
      <c r="BM376">
        <f t="shared" si="60"/>
        <v>0</v>
      </c>
    </row>
    <row r="377" spans="1:65" hidden="1" x14ac:dyDescent="0.25">
      <c r="A377">
        <v>51</v>
      </c>
      <c r="B377" t="s">
        <v>353</v>
      </c>
      <c r="C377" t="s">
        <v>354</v>
      </c>
      <c r="E377" t="s">
        <v>163</v>
      </c>
      <c r="F377" t="s">
        <v>84</v>
      </c>
      <c r="G377" t="s">
        <v>484</v>
      </c>
      <c r="H377" t="s">
        <v>358</v>
      </c>
      <c r="I377" t="s">
        <v>351</v>
      </c>
      <c r="J377" t="s">
        <v>359</v>
      </c>
      <c r="K377" t="s">
        <v>360</v>
      </c>
      <c r="L377" t="s">
        <v>361</v>
      </c>
      <c r="M377" t="s">
        <v>369</v>
      </c>
      <c r="N377" t="s">
        <v>369</v>
      </c>
      <c r="O377" t="s">
        <v>363</v>
      </c>
      <c r="P377">
        <v>0</v>
      </c>
      <c r="Q377" t="s">
        <v>370</v>
      </c>
      <c r="R377">
        <v>0</v>
      </c>
      <c r="S377">
        <v>0</v>
      </c>
      <c r="T377">
        <v>0</v>
      </c>
      <c r="U377">
        <v>0</v>
      </c>
      <c r="V377">
        <v>0</v>
      </c>
      <c r="W377">
        <v>7.7554607426802416E-5</v>
      </c>
      <c r="X377">
        <v>1.6113833640064908E-4</v>
      </c>
      <c r="Y377">
        <v>3.8564967928923723E-4</v>
      </c>
      <c r="Z377">
        <v>5.3461338546599015E-4</v>
      </c>
      <c r="AA377">
        <v>6.9839605560330549E-4</v>
      </c>
      <c r="AB377">
        <v>1.1241433415850063E-3</v>
      </c>
      <c r="AC377">
        <v>1.6079722685393501E-3</v>
      </c>
      <c r="AD377">
        <v>1.8303570382847652E-3</v>
      </c>
      <c r="AE377">
        <v>2.3132423751227294E-3</v>
      </c>
      <c r="AF377">
        <v>2.8607484996210886E-3</v>
      </c>
      <c r="AG377">
        <v>3.4736647403695634E-3</v>
      </c>
      <c r="AH377">
        <v>4.1631062023632795E-3</v>
      </c>
      <c r="AI377">
        <v>4.9336640128350342E-3</v>
      </c>
      <c r="AJ377">
        <v>5.7865421602950424E-3</v>
      </c>
      <c r="AK377">
        <v>6.7228581423740066E-3</v>
      </c>
      <c r="AL377">
        <v>7.7438830914424257E-3</v>
      </c>
      <c r="AM377">
        <v>8.8510157616952401E-3</v>
      </c>
      <c r="AN377">
        <v>1.0034505819286272E-2</v>
      </c>
      <c r="AO377">
        <v>1.1291770917360862E-2</v>
      </c>
      <c r="AP377">
        <v>1.262409690299046E-2</v>
      </c>
      <c r="AQ377">
        <v>1.4032806240130579E-2</v>
      </c>
      <c r="AR377">
        <v>1.5488309216096703E-2</v>
      </c>
      <c r="AS377">
        <v>1.699127747885525E-2</v>
      </c>
      <c r="AT377">
        <v>1.8542354747927418E-2</v>
      </c>
      <c r="AU377">
        <v>2.0142269566378282E-2</v>
      </c>
      <c r="AV377">
        <v>2.179174099703023E-2</v>
      </c>
      <c r="AW377">
        <v>2.3491485383566029E-2</v>
      </c>
      <c r="AX377">
        <v>2.5242291085746577E-2</v>
      </c>
      <c r="AY377">
        <v>2.7044920501988159E-2</v>
      </c>
      <c r="AZ377">
        <v>2.8883290001041274E-2</v>
      </c>
      <c r="BA377">
        <v>3.0757840948822227E-2</v>
      </c>
      <c r="BB377">
        <v>3.2669023173133062E-2</v>
      </c>
      <c r="BD377">
        <f t="shared" si="51"/>
        <v>0</v>
      </c>
      <c r="BE377">
        <f t="shared" si="52"/>
        <v>7.755460742680241E-2</v>
      </c>
      <c r="BF377">
        <f t="shared" si="53"/>
        <v>0.16113833640064909</v>
      </c>
      <c r="BG377">
        <f t="shared" si="54"/>
        <v>0.38564967928923721</v>
      </c>
      <c r="BH377">
        <f t="shared" si="55"/>
        <v>0.53461338546599013</v>
      </c>
      <c r="BI377">
        <f t="shared" si="56"/>
        <v>0.69839605560330553</v>
      </c>
      <c r="BJ377">
        <f t="shared" si="57"/>
        <v>1.1241433415850064</v>
      </c>
      <c r="BK377">
        <f t="shared" si="58"/>
        <v>1.60797226853935</v>
      </c>
      <c r="BL377">
        <f t="shared" si="59"/>
        <v>1.8303570382847651</v>
      </c>
      <c r="BM377">
        <f t="shared" si="60"/>
        <v>2.3132423751227296</v>
      </c>
    </row>
    <row r="378" spans="1:65" hidden="1" x14ac:dyDescent="0.25">
      <c r="A378">
        <v>51</v>
      </c>
      <c r="B378" t="s">
        <v>353</v>
      </c>
      <c r="C378" t="s">
        <v>354</v>
      </c>
      <c r="E378" t="s">
        <v>375</v>
      </c>
      <c r="F378" t="s">
        <v>376</v>
      </c>
      <c r="G378" t="s">
        <v>484</v>
      </c>
      <c r="H378" t="s">
        <v>358</v>
      </c>
      <c r="I378" t="s">
        <v>351</v>
      </c>
      <c r="J378" t="s">
        <v>359</v>
      </c>
      <c r="K378" t="s">
        <v>360</v>
      </c>
      <c r="L378" t="s">
        <v>361</v>
      </c>
      <c r="M378" t="s">
        <v>369</v>
      </c>
      <c r="N378" t="s">
        <v>369</v>
      </c>
      <c r="O378" t="s">
        <v>363</v>
      </c>
      <c r="P378">
        <v>0</v>
      </c>
      <c r="Q378" t="s">
        <v>370</v>
      </c>
      <c r="R378">
        <v>0</v>
      </c>
      <c r="S378">
        <v>0</v>
      </c>
      <c r="T378">
        <v>0</v>
      </c>
      <c r="U378">
        <v>0</v>
      </c>
      <c r="V378">
        <v>8.1510206227065207E-5</v>
      </c>
      <c r="W378">
        <v>2.4647025803135745E-4</v>
      </c>
      <c r="X378">
        <v>5.3498402095552796E-4</v>
      </c>
      <c r="Y378">
        <v>1.1280444904659204E-3</v>
      </c>
      <c r="Z378">
        <v>1.5648912950520892E-3</v>
      </c>
      <c r="AA378">
        <v>1.9992930661355979E-3</v>
      </c>
      <c r="AB378">
        <v>3.0239197326394872E-3</v>
      </c>
      <c r="AC378">
        <v>4.2349901456186258E-3</v>
      </c>
      <c r="AD378">
        <v>4.8780617991852956E-3</v>
      </c>
      <c r="AE378">
        <v>6.2191394538908332E-3</v>
      </c>
      <c r="AF378">
        <v>7.7443232345229904E-3</v>
      </c>
      <c r="AG378">
        <v>9.4550784284710993E-3</v>
      </c>
      <c r="AH378">
        <v>1.1382462332142608E-2</v>
      </c>
      <c r="AI378">
        <v>1.3538634335061689E-2</v>
      </c>
      <c r="AJ378">
        <v>1.5926036299611472E-2</v>
      </c>
      <c r="AK378">
        <v>1.8546852899749135E-2</v>
      </c>
      <c r="AL378">
        <v>2.1403693835971255E-2</v>
      </c>
      <c r="AM378">
        <v>2.4499519136539416E-2</v>
      </c>
      <c r="AN378">
        <v>2.780574683425581E-2</v>
      </c>
      <c r="AO378">
        <v>3.1314242403466606E-2</v>
      </c>
      <c r="AP378">
        <v>3.5027794199218476E-2</v>
      </c>
      <c r="AQ378">
        <v>3.8949281882632025E-2</v>
      </c>
      <c r="AR378">
        <v>4.2994968893094176E-2</v>
      </c>
      <c r="AS378">
        <v>4.7166260620752631E-2</v>
      </c>
      <c r="AT378">
        <v>5.1464478806564483E-2</v>
      </c>
      <c r="AU378">
        <v>5.5891176202634167E-2</v>
      </c>
      <c r="AV378">
        <v>6.0447873484453685E-2</v>
      </c>
      <c r="AW378">
        <v>6.5136077703473322E-2</v>
      </c>
      <c r="AX378">
        <v>6.9957489417164051E-2</v>
      </c>
      <c r="AY378">
        <v>7.4913731387250659E-2</v>
      </c>
      <c r="AZ378">
        <v>7.9960002736559607E-2</v>
      </c>
      <c r="BA378">
        <v>8.5097217590652849E-2</v>
      </c>
      <c r="BB378">
        <v>9.0326310240835622E-2</v>
      </c>
      <c r="BD378">
        <f t="shared" si="51"/>
        <v>8.1510206227065202E-2</v>
      </c>
      <c r="BE378">
        <f t="shared" si="52"/>
        <v>0.24647025803135744</v>
      </c>
      <c r="BF378">
        <f t="shared" si="53"/>
        <v>0.53498402095552799</v>
      </c>
      <c r="BG378">
        <f t="shared" si="54"/>
        <v>1.1280444904659204</v>
      </c>
      <c r="BH378">
        <f t="shared" si="55"/>
        <v>1.5648912950520892</v>
      </c>
      <c r="BI378">
        <f t="shared" si="56"/>
        <v>1.9992930661355979</v>
      </c>
      <c r="BJ378">
        <f t="shared" si="57"/>
        <v>3.0239197326394871</v>
      </c>
      <c r="BK378">
        <f t="shared" si="58"/>
        <v>4.2349901456186254</v>
      </c>
      <c r="BL378">
        <f t="shared" si="59"/>
        <v>4.8780617991852955</v>
      </c>
      <c r="BM378">
        <f t="shared" si="60"/>
        <v>6.2191394538908336</v>
      </c>
    </row>
    <row r="379" spans="1:65" hidden="1" x14ac:dyDescent="0.25">
      <c r="A379">
        <v>51</v>
      </c>
      <c r="B379" t="s">
        <v>353</v>
      </c>
      <c r="C379" t="s">
        <v>377</v>
      </c>
      <c r="F379" t="s">
        <v>377</v>
      </c>
      <c r="G379" t="s">
        <v>484</v>
      </c>
      <c r="H379" t="s">
        <v>358</v>
      </c>
      <c r="I379" t="s">
        <v>351</v>
      </c>
      <c r="J379" t="s">
        <v>359</v>
      </c>
      <c r="K379" t="s">
        <v>360</v>
      </c>
      <c r="L379" t="s">
        <v>361</v>
      </c>
      <c r="M379" t="s">
        <v>369</v>
      </c>
      <c r="N379" t="s">
        <v>369</v>
      </c>
      <c r="O379" t="s">
        <v>363</v>
      </c>
      <c r="P379" t="e">
        <v>#N/A</v>
      </c>
      <c r="Q379" t="e">
        <v>#N/A</v>
      </c>
      <c r="R379">
        <v>0</v>
      </c>
      <c r="S379">
        <v>0</v>
      </c>
      <c r="T379">
        <v>0</v>
      </c>
      <c r="U379">
        <v>0</v>
      </c>
      <c r="V379">
        <v>3.4476617931522069E-2</v>
      </c>
      <c r="W379">
        <v>0.13522061845081046</v>
      </c>
      <c r="X379">
        <v>0.36171429669597477</v>
      </c>
      <c r="Y379">
        <v>0.59079333661224209</v>
      </c>
      <c r="Z379">
        <v>0.76773006190552351</v>
      </c>
      <c r="AA379">
        <v>0.94033526987259652</v>
      </c>
      <c r="AB379">
        <v>1.1577340598114545</v>
      </c>
      <c r="AC379">
        <v>1.4909416631468599</v>
      </c>
      <c r="AD379">
        <v>1.8097195702558424</v>
      </c>
      <c r="AE379">
        <v>2.4049827359466818</v>
      </c>
      <c r="AF379">
        <v>3.0931346026062934</v>
      </c>
      <c r="AG379">
        <v>3.8754137396494799</v>
      </c>
      <c r="AH379">
        <v>4.767960673688262</v>
      </c>
      <c r="AI379">
        <v>5.7774584312932333</v>
      </c>
      <c r="AJ379">
        <v>6.9058033325945214</v>
      </c>
      <c r="AK379">
        <v>8.1547846522624194</v>
      </c>
      <c r="AL379">
        <v>9.5264281539553686</v>
      </c>
      <c r="AM379">
        <v>11.02296193445032</v>
      </c>
      <c r="AN379">
        <v>12.630490216652491</v>
      </c>
      <c r="AO379">
        <v>14.345571513757825</v>
      </c>
      <c r="AP379">
        <v>16.170291365515286</v>
      </c>
      <c r="AQ379">
        <v>18.106806352085435</v>
      </c>
      <c r="AR379">
        <v>20.112557103200103</v>
      </c>
      <c r="AS379">
        <v>22.188708212397508</v>
      </c>
      <c r="AT379">
        <v>24.336395403092396</v>
      </c>
      <c r="AU379">
        <v>26.556888919176831</v>
      </c>
      <c r="AV379">
        <v>28.851458032998323</v>
      </c>
      <c r="AW379">
        <v>31.221380474947562</v>
      </c>
      <c r="AX379">
        <v>33.66805164353265</v>
      </c>
      <c r="AY379">
        <v>36.192843388846299</v>
      </c>
      <c r="AZ379">
        <v>38.772546988871497</v>
      </c>
      <c r="BA379">
        <v>41.408030026276649</v>
      </c>
      <c r="BB379">
        <v>44.100182291279125</v>
      </c>
      <c r="BD379">
        <f t="shared" si="51"/>
        <v>34.476617931522071</v>
      </c>
      <c r="BE379">
        <f t="shared" si="52"/>
        <v>135.22061845081046</v>
      </c>
      <c r="BF379">
        <f t="shared" si="53"/>
        <v>361.71429669597478</v>
      </c>
      <c r="BG379">
        <f t="shared" si="54"/>
        <v>590.79333661224211</v>
      </c>
      <c r="BH379">
        <f t="shared" si="55"/>
        <v>767.73006190552348</v>
      </c>
      <c r="BI379">
        <f t="shared" si="56"/>
        <v>940.33526987259654</v>
      </c>
      <c r="BJ379">
        <f t="shared" si="57"/>
        <v>1157.7340598114545</v>
      </c>
      <c r="BK379">
        <f t="shared" si="58"/>
        <v>1490.94166314686</v>
      </c>
      <c r="BL379">
        <f t="shared" si="59"/>
        <v>1809.7195702558424</v>
      </c>
      <c r="BM379">
        <f t="shared" si="60"/>
        <v>2404.9827359466817</v>
      </c>
    </row>
    <row r="380" spans="1:65" hidden="1" x14ac:dyDescent="0.25">
      <c r="A380">
        <v>51</v>
      </c>
      <c r="B380" t="s">
        <v>353</v>
      </c>
      <c r="C380" t="s">
        <v>378</v>
      </c>
      <c r="F380" t="s">
        <v>378</v>
      </c>
      <c r="G380" t="s">
        <v>484</v>
      </c>
      <c r="H380" t="s">
        <v>358</v>
      </c>
      <c r="I380" t="s">
        <v>351</v>
      </c>
      <c r="J380" t="s">
        <v>359</v>
      </c>
      <c r="K380" t="s">
        <v>360</v>
      </c>
      <c r="L380" t="s">
        <v>361</v>
      </c>
      <c r="M380" t="s">
        <v>369</v>
      </c>
      <c r="N380" t="s">
        <v>369</v>
      </c>
      <c r="O380" t="s">
        <v>363</v>
      </c>
      <c r="P380" t="e">
        <v>#N/A</v>
      </c>
      <c r="Q380" t="e">
        <v>#N/A</v>
      </c>
      <c r="R380">
        <v>0</v>
      </c>
      <c r="S380">
        <v>0</v>
      </c>
      <c r="T380">
        <v>0</v>
      </c>
      <c r="U380">
        <v>0</v>
      </c>
      <c r="V380">
        <v>8.6075013737925326E-5</v>
      </c>
      <c r="W380">
        <v>2.291964658729042E-2</v>
      </c>
      <c r="X380">
        <v>5.9520619079496198E-2</v>
      </c>
      <c r="Y380">
        <v>9.8910930689769055E-2</v>
      </c>
      <c r="Z380">
        <v>0.12669128859572257</v>
      </c>
      <c r="AA380">
        <v>0.15915220245019998</v>
      </c>
      <c r="AB380">
        <v>0.19974198040968863</v>
      </c>
      <c r="AC380">
        <v>0.26617476293214576</v>
      </c>
      <c r="AD380">
        <v>0.32234234483540292</v>
      </c>
      <c r="AE380">
        <v>0.42913912211357802</v>
      </c>
      <c r="AF380">
        <v>0.5524410146134584</v>
      </c>
      <c r="AG380">
        <v>0.69250695346896229</v>
      </c>
      <c r="AH380">
        <v>0.85223605813054804</v>
      </c>
      <c r="AI380">
        <v>1.0328597183533843</v>
      </c>
      <c r="AJ380">
        <v>1.2347630717120783</v>
      </c>
      <c r="AK380">
        <v>1.4583124431544892</v>
      </c>
      <c r="AL380">
        <v>1.7039163994314515</v>
      </c>
      <c r="AM380">
        <v>1.9720197311000667</v>
      </c>
      <c r="AN380">
        <v>2.2601898065542225</v>
      </c>
      <c r="AO380">
        <v>2.567852476853465</v>
      </c>
      <c r="AP380">
        <v>2.895418724054553</v>
      </c>
      <c r="AQ380">
        <v>3.2433123743496828</v>
      </c>
      <c r="AR380">
        <v>3.6039415107700741</v>
      </c>
      <c r="AS380">
        <v>3.9775348924221858</v>
      </c>
      <c r="AT380">
        <v>4.3643160343843377</v>
      </c>
      <c r="AU380">
        <v>4.7645325290066127</v>
      </c>
      <c r="AV380">
        <v>5.1784317004147331</v>
      </c>
      <c r="AW380">
        <v>5.6062622837402563</v>
      </c>
      <c r="AX380">
        <v>6.0482940860500038</v>
      </c>
      <c r="AY380">
        <v>6.5047925188710254</v>
      </c>
      <c r="AZ380">
        <v>6.9715811171914597</v>
      </c>
      <c r="BA380">
        <v>7.4488256836736939</v>
      </c>
      <c r="BB380">
        <v>7.9366958177968083</v>
      </c>
      <c r="BD380">
        <f t="shared" si="51"/>
        <v>8.6075013737925324E-2</v>
      </c>
      <c r="BE380">
        <f t="shared" si="52"/>
        <v>22.919646587290419</v>
      </c>
      <c r="BF380">
        <f t="shared" si="53"/>
        <v>59.5206190794962</v>
      </c>
      <c r="BG380">
        <f t="shared" si="54"/>
        <v>98.91093068976906</v>
      </c>
      <c r="BH380">
        <f t="shared" si="55"/>
        <v>126.69128859572257</v>
      </c>
      <c r="BI380">
        <f t="shared" si="56"/>
        <v>159.15220245019998</v>
      </c>
      <c r="BJ380">
        <f t="shared" si="57"/>
        <v>199.74198040968864</v>
      </c>
      <c r="BK380">
        <f t="shared" si="58"/>
        <v>266.17476293214577</v>
      </c>
      <c r="BL380">
        <f t="shared" si="59"/>
        <v>322.34234483540291</v>
      </c>
      <c r="BM380">
        <f t="shared" si="60"/>
        <v>429.13912211357803</v>
      </c>
    </row>
    <row r="381" spans="1:65" x14ac:dyDescent="0.25">
      <c r="A381">
        <v>48</v>
      </c>
      <c r="B381" t="s">
        <v>353</v>
      </c>
      <c r="C381" t="s">
        <v>25</v>
      </c>
      <c r="E381" t="s">
        <v>379</v>
      </c>
      <c r="F381" t="s">
        <v>380</v>
      </c>
      <c r="G381" t="s">
        <v>484</v>
      </c>
      <c r="H381" t="s">
        <v>358</v>
      </c>
      <c r="I381" t="s">
        <v>349</v>
      </c>
      <c r="J381" t="s">
        <v>359</v>
      </c>
      <c r="K381" t="s">
        <v>360</v>
      </c>
      <c r="L381" t="s">
        <v>361</v>
      </c>
      <c r="M381" t="s">
        <v>362</v>
      </c>
      <c r="N381" t="s">
        <v>362</v>
      </c>
      <c r="O381" t="s">
        <v>363</v>
      </c>
      <c r="P381" t="s">
        <v>381</v>
      </c>
      <c r="Q381" t="s">
        <v>364</v>
      </c>
      <c r="R381">
        <v>0</v>
      </c>
      <c r="S381">
        <v>0</v>
      </c>
      <c r="T381">
        <v>0</v>
      </c>
      <c r="U381">
        <v>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D381">
        <f t="shared" si="51"/>
        <v>0</v>
      </c>
      <c r="BE381">
        <f t="shared" si="52"/>
        <v>0</v>
      </c>
      <c r="BF381">
        <f t="shared" si="53"/>
        <v>0</v>
      </c>
      <c r="BG381">
        <f t="shared" si="54"/>
        <v>0</v>
      </c>
      <c r="BH381">
        <f t="shared" si="55"/>
        <v>0</v>
      </c>
      <c r="BI381">
        <f t="shared" si="56"/>
        <v>0</v>
      </c>
      <c r="BJ381">
        <f t="shared" si="57"/>
        <v>0</v>
      </c>
      <c r="BK381">
        <f t="shared" si="58"/>
        <v>0</v>
      </c>
      <c r="BL381">
        <f t="shared" si="59"/>
        <v>0</v>
      </c>
      <c r="BM381">
        <f t="shared" si="60"/>
        <v>0</v>
      </c>
    </row>
    <row r="382" spans="1:65" x14ac:dyDescent="0.25">
      <c r="A382">
        <v>48</v>
      </c>
      <c r="B382" t="s">
        <v>353</v>
      </c>
      <c r="C382" t="s">
        <v>25</v>
      </c>
      <c r="E382" t="s">
        <v>382</v>
      </c>
      <c r="F382" t="s">
        <v>383</v>
      </c>
      <c r="G382" t="s">
        <v>484</v>
      </c>
      <c r="H382" t="s">
        <v>358</v>
      </c>
      <c r="I382" t="s">
        <v>349</v>
      </c>
      <c r="J382" t="s">
        <v>359</v>
      </c>
      <c r="K382" t="s">
        <v>360</v>
      </c>
      <c r="L382" t="s">
        <v>361</v>
      </c>
      <c r="M382" t="s">
        <v>362</v>
      </c>
      <c r="N382" t="s">
        <v>362</v>
      </c>
      <c r="O382" t="s">
        <v>363</v>
      </c>
      <c r="P382" t="s">
        <v>383</v>
      </c>
      <c r="Q382" t="s">
        <v>364</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c r="AP382">
        <v>0</v>
      </c>
      <c r="AQ382">
        <v>0</v>
      </c>
      <c r="AR382">
        <v>0</v>
      </c>
      <c r="AS382">
        <v>0</v>
      </c>
      <c r="AT382">
        <v>0</v>
      </c>
      <c r="AU382">
        <v>0</v>
      </c>
      <c r="AV382">
        <v>0</v>
      </c>
      <c r="AW382">
        <v>0</v>
      </c>
      <c r="AX382">
        <v>0</v>
      </c>
      <c r="AY382">
        <v>0</v>
      </c>
      <c r="AZ382">
        <v>0</v>
      </c>
      <c r="BA382">
        <v>0</v>
      </c>
      <c r="BB382">
        <v>0</v>
      </c>
      <c r="BD382">
        <f t="shared" si="51"/>
        <v>0</v>
      </c>
      <c r="BE382">
        <f t="shared" si="52"/>
        <v>0</v>
      </c>
      <c r="BF382">
        <f t="shared" si="53"/>
        <v>0</v>
      </c>
      <c r="BG382">
        <f t="shared" si="54"/>
        <v>0</v>
      </c>
      <c r="BH382">
        <f t="shared" si="55"/>
        <v>0</v>
      </c>
      <c r="BI382">
        <f t="shared" si="56"/>
        <v>0</v>
      </c>
      <c r="BJ382">
        <f t="shared" si="57"/>
        <v>0</v>
      </c>
      <c r="BK382">
        <f t="shared" si="58"/>
        <v>0</v>
      </c>
      <c r="BL382">
        <f t="shared" si="59"/>
        <v>0</v>
      </c>
      <c r="BM382">
        <f t="shared" si="60"/>
        <v>0</v>
      </c>
    </row>
    <row r="383" spans="1:65" x14ac:dyDescent="0.25">
      <c r="A383">
        <v>48</v>
      </c>
      <c r="B383" t="s">
        <v>353</v>
      </c>
      <c r="C383" t="s">
        <v>25</v>
      </c>
      <c r="E383" t="s">
        <v>384</v>
      </c>
      <c r="F383" t="s">
        <v>385</v>
      </c>
      <c r="G383" t="s">
        <v>484</v>
      </c>
      <c r="H383" t="s">
        <v>358</v>
      </c>
      <c r="I383" t="s">
        <v>349</v>
      </c>
      <c r="J383" t="s">
        <v>359</v>
      </c>
      <c r="K383" t="s">
        <v>360</v>
      </c>
      <c r="L383" t="s">
        <v>361</v>
      </c>
      <c r="M383" t="s">
        <v>362</v>
      </c>
      <c r="N383" t="s">
        <v>362</v>
      </c>
      <c r="O383" t="s">
        <v>363</v>
      </c>
      <c r="P383" t="s">
        <v>385</v>
      </c>
      <c r="Q383" t="s">
        <v>364</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c r="AZ383">
        <v>0</v>
      </c>
      <c r="BA383">
        <v>0</v>
      </c>
      <c r="BB383">
        <v>0</v>
      </c>
      <c r="BD383">
        <f t="shared" si="51"/>
        <v>0</v>
      </c>
      <c r="BE383">
        <f t="shared" si="52"/>
        <v>0</v>
      </c>
      <c r="BF383">
        <f t="shared" si="53"/>
        <v>0</v>
      </c>
      <c r="BG383">
        <f t="shared" si="54"/>
        <v>0</v>
      </c>
      <c r="BH383">
        <f t="shared" si="55"/>
        <v>0</v>
      </c>
      <c r="BI383">
        <f t="shared" si="56"/>
        <v>0</v>
      </c>
      <c r="BJ383">
        <f t="shared" si="57"/>
        <v>0</v>
      </c>
      <c r="BK383">
        <f t="shared" si="58"/>
        <v>0</v>
      </c>
      <c r="BL383">
        <f t="shared" si="59"/>
        <v>0</v>
      </c>
      <c r="BM383">
        <f t="shared" si="60"/>
        <v>0</v>
      </c>
    </row>
    <row r="384" spans="1:65" x14ac:dyDescent="0.25">
      <c r="A384">
        <v>48</v>
      </c>
      <c r="B384" t="s">
        <v>353</v>
      </c>
      <c r="C384" t="s">
        <v>386</v>
      </c>
      <c r="E384" t="s">
        <v>387</v>
      </c>
      <c r="F384" t="s">
        <v>388</v>
      </c>
      <c r="G384" t="s">
        <v>484</v>
      </c>
      <c r="H384" t="s">
        <v>358</v>
      </c>
      <c r="I384" t="s">
        <v>349</v>
      </c>
      <c r="J384" t="s">
        <v>359</v>
      </c>
      <c r="K384" t="s">
        <v>360</v>
      </c>
      <c r="L384" t="s">
        <v>361</v>
      </c>
      <c r="M384" t="s">
        <v>362</v>
      </c>
      <c r="N384" t="s">
        <v>362</v>
      </c>
      <c r="O384" t="s">
        <v>363</v>
      </c>
      <c r="P384">
        <v>0</v>
      </c>
      <c r="Q384" t="s">
        <v>389</v>
      </c>
      <c r="R384">
        <v>3.4908484960116724E-4</v>
      </c>
      <c r="S384">
        <v>3.9754892056456415E-4</v>
      </c>
      <c r="T384">
        <v>4.7541975693401306E-4</v>
      </c>
      <c r="U384">
        <v>5.6388878036274428E-4</v>
      </c>
      <c r="V384">
        <v>6.4916711031939216E-4</v>
      </c>
      <c r="W384">
        <v>7.2119935100408469E-4</v>
      </c>
      <c r="X384">
        <v>7.756632717441388E-4</v>
      </c>
      <c r="Y384">
        <v>8.2811188636167088E-4</v>
      </c>
      <c r="Z384">
        <v>8.7890596170055993E-4</v>
      </c>
      <c r="AA384">
        <v>9.2636649224501371E-4</v>
      </c>
      <c r="AB384">
        <v>9.7104107066672916E-4</v>
      </c>
      <c r="AC384">
        <v>1.0132430661106602E-3</v>
      </c>
      <c r="AD384">
        <v>1.0523431137088146E-3</v>
      </c>
      <c r="AE384">
        <v>1.0886462650820108E-3</v>
      </c>
      <c r="AF384">
        <v>1.1232208056414855E-3</v>
      </c>
      <c r="AG384">
        <v>1.155507243083701E-3</v>
      </c>
      <c r="AH384">
        <v>1.1855712094254772E-3</v>
      </c>
      <c r="AI384">
        <v>1.2146969214985634E-3</v>
      </c>
      <c r="AJ384">
        <v>1.2431821563858047E-3</v>
      </c>
      <c r="AK384">
        <v>1.2708971125884804E-3</v>
      </c>
      <c r="AL384">
        <v>1.2977134642777469E-3</v>
      </c>
      <c r="AM384">
        <v>1.3233566614978332E-3</v>
      </c>
      <c r="AN384">
        <v>1.3482005469889092E-3</v>
      </c>
      <c r="AO384">
        <v>1.3722449154872367E-3</v>
      </c>
      <c r="AP384">
        <v>1.3952297570024072E-3</v>
      </c>
      <c r="AQ384">
        <v>1.4175394271761382E-3</v>
      </c>
      <c r="AR384">
        <v>1.4390629460159195E-3</v>
      </c>
      <c r="AS384">
        <v>1.4596410986346454E-3</v>
      </c>
      <c r="AT384">
        <v>1.4794766354037227E-3</v>
      </c>
      <c r="AU384">
        <v>1.4985061853950207E-3</v>
      </c>
      <c r="AV384">
        <v>1.5167433141520248E-3</v>
      </c>
      <c r="AW384">
        <v>1.5342214111096731E-3</v>
      </c>
      <c r="AX384">
        <v>1.5509897077780961E-3</v>
      </c>
      <c r="AY384">
        <v>1.5671411853979517E-3</v>
      </c>
      <c r="AZ384">
        <v>1.5827807244308853E-3</v>
      </c>
      <c r="BA384">
        <v>1.5979601400176711E-3</v>
      </c>
      <c r="BB384">
        <v>1.6126932343104895E-3</v>
      </c>
      <c r="BD384">
        <f t="shared" si="51"/>
        <v>0.64916711031939212</v>
      </c>
      <c r="BE384">
        <f t="shared" si="52"/>
        <v>0.72119935100408472</v>
      </c>
      <c r="BF384">
        <f t="shared" si="53"/>
        <v>0.77566327174413885</v>
      </c>
      <c r="BG384">
        <f t="shared" si="54"/>
        <v>0.82811188636167088</v>
      </c>
      <c r="BH384">
        <f t="shared" si="55"/>
        <v>0.8789059617005599</v>
      </c>
      <c r="BI384">
        <f t="shared" si="56"/>
        <v>0.92636649224501366</v>
      </c>
      <c r="BJ384">
        <f t="shared" si="57"/>
        <v>0.97104107066672918</v>
      </c>
      <c r="BK384">
        <f t="shared" si="58"/>
        <v>1.0132430661106602</v>
      </c>
      <c r="BL384">
        <f t="shared" si="59"/>
        <v>1.0523431137088146</v>
      </c>
      <c r="BM384">
        <f t="shared" si="60"/>
        <v>1.0886462650820108</v>
      </c>
    </row>
    <row r="385" spans="1:65" x14ac:dyDescent="0.25">
      <c r="A385">
        <v>48</v>
      </c>
      <c r="B385" t="s">
        <v>353</v>
      </c>
      <c r="C385" t="s">
        <v>386</v>
      </c>
      <c r="E385" t="s">
        <v>390</v>
      </c>
      <c r="F385" t="s">
        <v>391</v>
      </c>
      <c r="G385" t="s">
        <v>484</v>
      </c>
      <c r="H385" t="s">
        <v>358</v>
      </c>
      <c r="I385" t="s">
        <v>349</v>
      </c>
      <c r="J385" t="s">
        <v>359</v>
      </c>
      <c r="K385" t="s">
        <v>360</v>
      </c>
      <c r="L385" t="s">
        <v>361</v>
      </c>
      <c r="M385" t="s">
        <v>362</v>
      </c>
      <c r="N385" t="s">
        <v>392</v>
      </c>
      <c r="O385" t="s">
        <v>363</v>
      </c>
      <c r="P385">
        <v>0</v>
      </c>
      <c r="Q385" t="s">
        <v>374</v>
      </c>
      <c r="R385">
        <v>0.11792337545095347</v>
      </c>
      <c r="S385">
        <v>0.14942174669269512</v>
      </c>
      <c r="T385">
        <v>0.1748905805618611</v>
      </c>
      <c r="U385">
        <v>0.19931385085968065</v>
      </c>
      <c r="V385">
        <v>0.22957980481609092</v>
      </c>
      <c r="W385">
        <v>0.26204161929272285</v>
      </c>
      <c r="X385">
        <v>0.29118346009521578</v>
      </c>
      <c r="Y385">
        <v>0.31924599475672333</v>
      </c>
      <c r="Z385">
        <v>0.34609931423916168</v>
      </c>
      <c r="AA385">
        <v>0.37102914353929789</v>
      </c>
      <c r="AB385">
        <v>0.3943222449948327</v>
      </c>
      <c r="AC385">
        <v>0.41614550220787716</v>
      </c>
      <c r="AD385">
        <v>0.43622201710683539</v>
      </c>
      <c r="AE385">
        <v>0.45471500803574966</v>
      </c>
      <c r="AF385">
        <v>0.47219078885999072</v>
      </c>
      <c r="AG385">
        <v>0.48838490541138008</v>
      </c>
      <c r="AH385">
        <v>0.5033441390658081</v>
      </c>
      <c r="AI385">
        <v>0.51772055001651585</v>
      </c>
      <c r="AJ385">
        <v>0.5316690999984337</v>
      </c>
      <c r="AK385">
        <v>0.54513089750031229</v>
      </c>
      <c r="AL385">
        <v>0.55805144397880524</v>
      </c>
      <c r="AM385">
        <v>0.57030598441401947</v>
      </c>
      <c r="AN385">
        <v>0.58208033521046687</v>
      </c>
      <c r="AO385">
        <v>0.59338214553167268</v>
      </c>
      <c r="AP385">
        <v>0.60409584573313091</v>
      </c>
      <c r="AQ385">
        <v>0.61440703824982812</v>
      </c>
      <c r="AR385">
        <v>0.62427174075127234</v>
      </c>
      <c r="AS385">
        <v>0.6336226194607818</v>
      </c>
      <c r="AT385">
        <v>0.64255917933225215</v>
      </c>
      <c r="AU385">
        <v>0.65105893019977845</v>
      </c>
      <c r="AV385">
        <v>0.65913427572922023</v>
      </c>
      <c r="AW385">
        <v>0.6668061907597197</v>
      </c>
      <c r="AX385">
        <v>0.67410210854776853</v>
      </c>
      <c r="AY385">
        <v>0.68106769650501731</v>
      </c>
      <c r="AZ385">
        <v>0.68775273886685595</v>
      </c>
      <c r="BA385">
        <v>0.69418340129278644</v>
      </c>
      <c r="BB385">
        <v>0.70036918632856937</v>
      </c>
      <c r="BD385">
        <f t="shared" si="51"/>
        <v>229.57980481609093</v>
      </c>
      <c r="BE385">
        <f t="shared" si="52"/>
        <v>262.04161929272283</v>
      </c>
      <c r="BF385">
        <f t="shared" si="53"/>
        <v>291.18346009521576</v>
      </c>
      <c r="BG385">
        <f t="shared" si="54"/>
        <v>319.24599475672335</v>
      </c>
      <c r="BH385">
        <f t="shared" si="55"/>
        <v>346.09931423916169</v>
      </c>
      <c r="BI385">
        <f t="shared" si="56"/>
        <v>371.02914353929788</v>
      </c>
      <c r="BJ385">
        <f t="shared" si="57"/>
        <v>394.32224499483272</v>
      </c>
      <c r="BK385">
        <f t="shared" si="58"/>
        <v>416.14550220787714</v>
      </c>
      <c r="BL385">
        <f t="shared" si="59"/>
        <v>436.22201710683538</v>
      </c>
      <c r="BM385">
        <f t="shared" si="60"/>
        <v>454.71500803574963</v>
      </c>
    </row>
    <row r="386" spans="1:65" x14ac:dyDescent="0.25">
      <c r="A386">
        <v>48</v>
      </c>
      <c r="B386" t="s">
        <v>353</v>
      </c>
      <c r="C386" t="s">
        <v>386</v>
      </c>
      <c r="E386" t="s">
        <v>393</v>
      </c>
      <c r="F386" t="s">
        <v>394</v>
      </c>
      <c r="G386" t="s">
        <v>484</v>
      </c>
      <c r="H386" t="s">
        <v>358</v>
      </c>
      <c r="I386" t="s">
        <v>349</v>
      </c>
      <c r="J386" t="s">
        <v>359</v>
      </c>
      <c r="K386" t="s">
        <v>360</v>
      </c>
      <c r="L386" t="s">
        <v>361</v>
      </c>
      <c r="M386" t="s">
        <v>362</v>
      </c>
      <c r="N386" t="s">
        <v>392</v>
      </c>
      <c r="O386" t="s">
        <v>363</v>
      </c>
      <c r="P386">
        <v>0</v>
      </c>
      <c r="Q386" t="s">
        <v>374</v>
      </c>
      <c r="R386">
        <v>0.33084712054088217</v>
      </c>
      <c r="S386">
        <v>0.38030257009756213</v>
      </c>
      <c r="T386">
        <v>0.44368673150641552</v>
      </c>
      <c r="U386">
        <v>0.5035021738426908</v>
      </c>
      <c r="V386">
        <v>0.56922040980698263</v>
      </c>
      <c r="W386">
        <v>0.63485442468269959</v>
      </c>
      <c r="X386">
        <v>0.69251067538536937</v>
      </c>
      <c r="Y386">
        <v>0.74770212809195125</v>
      </c>
      <c r="Z386">
        <v>0.79989294619925555</v>
      </c>
      <c r="AA386">
        <v>0.84791263163374253</v>
      </c>
      <c r="AB386">
        <v>0.89238952236292923</v>
      </c>
      <c r="AC386">
        <v>0.93359337257781239</v>
      </c>
      <c r="AD386">
        <v>0.97113524733900758</v>
      </c>
      <c r="AE386">
        <v>1.005367820590352</v>
      </c>
      <c r="AF386">
        <v>1.037388762581601</v>
      </c>
      <c r="AG386">
        <v>1.0667701462968606</v>
      </c>
      <c r="AH386">
        <v>1.0936380366208547</v>
      </c>
      <c r="AI386">
        <v>1.1192000802907458</v>
      </c>
      <c r="AJ386">
        <v>1.1437576219398549</v>
      </c>
      <c r="AK386">
        <v>1.167224154841034</v>
      </c>
      <c r="AL386">
        <v>1.1895282733826738</v>
      </c>
      <c r="AM386">
        <v>1.2104765980859993</v>
      </c>
      <c r="AN386">
        <v>1.2304070889860266</v>
      </c>
      <c r="AO386">
        <v>1.2493538405025342</v>
      </c>
      <c r="AP386">
        <v>1.2671413576827757</v>
      </c>
      <c r="AQ386">
        <v>1.2840951349120155</v>
      </c>
      <c r="AR386">
        <v>1.3001612613328235</v>
      </c>
      <c r="AS386">
        <v>1.3152448995643689</v>
      </c>
      <c r="AT386">
        <v>1.3295240180803045</v>
      </c>
      <c r="AU386">
        <v>1.3429772082643352</v>
      </c>
      <c r="AV386">
        <v>1.3556387354769728</v>
      </c>
      <c r="AW386">
        <v>1.3675554086277812</v>
      </c>
      <c r="AX386">
        <v>1.3787827272791238</v>
      </c>
      <c r="AY386">
        <v>1.389402430833925</v>
      </c>
      <c r="AZ386">
        <v>1.3995005363754887</v>
      </c>
      <c r="BA386">
        <v>1.409125586226819</v>
      </c>
      <c r="BB386">
        <v>1.4182999478827178</v>
      </c>
      <c r="BD386">
        <f t="shared" si="51"/>
        <v>569.22040980698262</v>
      </c>
      <c r="BE386">
        <f t="shared" si="52"/>
        <v>634.85442468269957</v>
      </c>
      <c r="BF386">
        <f t="shared" si="53"/>
        <v>692.51067538536938</v>
      </c>
      <c r="BG386">
        <f t="shared" si="54"/>
        <v>747.70212809195129</v>
      </c>
      <c r="BH386">
        <f t="shared" si="55"/>
        <v>799.89294619925556</v>
      </c>
      <c r="BI386">
        <f t="shared" si="56"/>
        <v>847.91263163374254</v>
      </c>
      <c r="BJ386">
        <f t="shared" si="57"/>
        <v>892.38952236292926</v>
      </c>
      <c r="BK386">
        <f t="shared" si="58"/>
        <v>933.59337257781237</v>
      </c>
      <c r="BL386">
        <f t="shared" si="59"/>
        <v>971.13524733900761</v>
      </c>
      <c r="BM386">
        <f t="shared" si="60"/>
        <v>1005.367820590352</v>
      </c>
    </row>
    <row r="387" spans="1:65" x14ac:dyDescent="0.25">
      <c r="A387">
        <v>48</v>
      </c>
      <c r="B387" t="s">
        <v>353</v>
      </c>
      <c r="C387" t="s">
        <v>386</v>
      </c>
      <c r="E387" t="s">
        <v>395</v>
      </c>
      <c r="F387" t="s">
        <v>396</v>
      </c>
      <c r="G387" t="s">
        <v>484</v>
      </c>
      <c r="H387" t="s">
        <v>358</v>
      </c>
      <c r="I387" t="s">
        <v>349</v>
      </c>
      <c r="J387" t="s">
        <v>359</v>
      </c>
      <c r="K387" t="s">
        <v>360</v>
      </c>
      <c r="L387" t="s">
        <v>361</v>
      </c>
      <c r="M387" t="s">
        <v>362</v>
      </c>
      <c r="N387" t="s">
        <v>392</v>
      </c>
      <c r="O387" t="s">
        <v>363</v>
      </c>
      <c r="P387">
        <v>0</v>
      </c>
      <c r="Q387" t="s">
        <v>374</v>
      </c>
      <c r="R387">
        <v>2.9418829080763698</v>
      </c>
      <c r="S387">
        <v>3.5358739324278079</v>
      </c>
      <c r="T387">
        <v>4.1462026625077346</v>
      </c>
      <c r="U387">
        <v>4.8132159848163214</v>
      </c>
      <c r="V387">
        <v>5.5939670392787946</v>
      </c>
      <c r="W387">
        <v>6.376152857499485</v>
      </c>
      <c r="X387">
        <v>7.113456900518309</v>
      </c>
      <c r="Y387">
        <v>7.8188826493433305</v>
      </c>
      <c r="Z387">
        <v>8.491821545850609</v>
      </c>
      <c r="AA387">
        <v>9.115475836594582</v>
      </c>
      <c r="AB387">
        <v>9.6963055374136005</v>
      </c>
      <c r="AC387">
        <v>10.23921682121752</v>
      </c>
      <c r="AD387">
        <v>10.737258820248359</v>
      </c>
      <c r="AE387">
        <v>11.19475635237221</v>
      </c>
      <c r="AF387">
        <v>11.625946611794163</v>
      </c>
      <c r="AG387">
        <v>12.024429598709943</v>
      </c>
      <c r="AH387">
        <v>12.391525580589065</v>
      </c>
      <c r="AI387">
        <v>12.743355744486776</v>
      </c>
      <c r="AJ387">
        <v>13.083795212262627</v>
      </c>
      <c r="AK387">
        <v>13.411464303381214</v>
      </c>
      <c r="AL387">
        <v>13.725115188799954</v>
      </c>
      <c r="AM387">
        <v>14.021795508547218</v>
      </c>
      <c r="AN387">
        <v>14.306074787704699</v>
      </c>
      <c r="AO387">
        <v>14.578212540902072</v>
      </c>
      <c r="AP387">
        <v>14.835490887795856</v>
      </c>
      <c r="AQ387">
        <v>15.082429137440617</v>
      </c>
      <c r="AR387">
        <v>15.318041778497033</v>
      </c>
      <c r="AS387">
        <v>15.540774670025193</v>
      </c>
      <c r="AT387">
        <v>15.753064141720985</v>
      </c>
      <c r="AU387">
        <v>15.954431010598691</v>
      </c>
      <c r="AV387">
        <v>16.1452255569695</v>
      </c>
      <c r="AW387">
        <v>16.325997722077908</v>
      </c>
      <c r="AX387">
        <v>16.497444739965001</v>
      </c>
      <c r="AY387">
        <v>16.660685253796832</v>
      </c>
      <c r="AZ387">
        <v>16.816926164070928</v>
      </c>
      <c r="BA387">
        <v>16.966814872656531</v>
      </c>
      <c r="BB387">
        <v>17.110605494533708</v>
      </c>
      <c r="BD387">
        <f t="shared" si="51"/>
        <v>5593.9670392787948</v>
      </c>
      <c r="BE387">
        <f t="shared" si="52"/>
        <v>6376.1528574994854</v>
      </c>
      <c r="BF387">
        <f t="shared" si="53"/>
        <v>7113.4569005183093</v>
      </c>
      <c r="BG387">
        <f t="shared" si="54"/>
        <v>7818.8826493433307</v>
      </c>
      <c r="BH387">
        <f t="shared" si="55"/>
        <v>8491.8215458506093</v>
      </c>
      <c r="BI387">
        <f t="shared" si="56"/>
        <v>9115.4758365945818</v>
      </c>
      <c r="BJ387">
        <f t="shared" si="57"/>
        <v>9696.3055374136002</v>
      </c>
      <c r="BK387">
        <f t="shared" si="58"/>
        <v>10239.21682121752</v>
      </c>
      <c r="BL387">
        <f t="shared" si="59"/>
        <v>10737.258820248358</v>
      </c>
      <c r="BM387">
        <f t="shared" si="60"/>
        <v>11194.756352372209</v>
      </c>
    </row>
    <row r="388" spans="1:65" x14ac:dyDescent="0.25">
      <c r="A388">
        <v>48</v>
      </c>
      <c r="B388" t="s">
        <v>353</v>
      </c>
      <c r="C388" t="s">
        <v>386</v>
      </c>
      <c r="E388" t="s">
        <v>397</v>
      </c>
      <c r="F388" t="s">
        <v>398</v>
      </c>
      <c r="G388" t="s">
        <v>484</v>
      </c>
      <c r="H388" t="s">
        <v>358</v>
      </c>
      <c r="I388" t="s">
        <v>349</v>
      </c>
      <c r="J388" t="s">
        <v>359</v>
      </c>
      <c r="K388" t="s">
        <v>360</v>
      </c>
      <c r="L388" t="s">
        <v>361</v>
      </c>
      <c r="M388" t="s">
        <v>362</v>
      </c>
      <c r="N388" t="s">
        <v>392</v>
      </c>
      <c r="O388" t="s">
        <v>363</v>
      </c>
      <c r="P388">
        <v>0</v>
      </c>
      <c r="Q388" t="s">
        <v>374</v>
      </c>
      <c r="R388">
        <v>0.92570455114517758</v>
      </c>
      <c r="S388">
        <v>1.1314629201722142</v>
      </c>
      <c r="T388">
        <v>1.3509571939554443</v>
      </c>
      <c r="U388">
        <v>1.570695461212273</v>
      </c>
      <c r="V388">
        <v>1.784848108413214</v>
      </c>
      <c r="W388">
        <v>1.9647566483649286</v>
      </c>
      <c r="X388">
        <v>2.1296241326504362</v>
      </c>
      <c r="Y388">
        <v>2.2856724453450852</v>
      </c>
      <c r="Z388">
        <v>2.4343915329715085</v>
      </c>
      <c r="AA388">
        <v>2.571178701596315</v>
      </c>
      <c r="AB388">
        <v>2.6978737054776776</v>
      </c>
      <c r="AC388">
        <v>2.8157368493404098</v>
      </c>
      <c r="AD388">
        <v>2.9232225426777614</v>
      </c>
      <c r="AE388">
        <v>3.0214243088150297</v>
      </c>
      <c r="AF388">
        <v>3.1134735582118553</v>
      </c>
      <c r="AG388">
        <v>3.1980735083637954</v>
      </c>
      <c r="AH388">
        <v>3.2755780465822713</v>
      </c>
      <c r="AI388">
        <v>3.3494433207764716</v>
      </c>
      <c r="AJ388">
        <v>3.4205226379636753</v>
      </c>
      <c r="AK388">
        <v>3.4885543625677253</v>
      </c>
      <c r="AL388">
        <v>3.5533156350265811</v>
      </c>
      <c r="AM388">
        <v>3.6142314992818534</v>
      </c>
      <c r="AN388">
        <v>3.6722720557338837</v>
      </c>
      <c r="AO388">
        <v>3.7275240156836844</v>
      </c>
      <c r="AP388">
        <v>3.7794648157712283</v>
      </c>
      <c r="AQ388">
        <v>3.8290347824847122</v>
      </c>
      <c r="AR388">
        <v>3.8760662229091811</v>
      </c>
      <c r="AS388">
        <v>3.920273179421903</v>
      </c>
      <c r="AT388">
        <v>3.9621683313974461</v>
      </c>
      <c r="AU388">
        <v>4.0016813888803497</v>
      </c>
      <c r="AV388">
        <v>4.0389058387206926</v>
      </c>
      <c r="AW388">
        <v>4.0739727348374846</v>
      </c>
      <c r="AX388">
        <v>4.1070394880846726</v>
      </c>
      <c r="AY388">
        <v>4.1383416483890247</v>
      </c>
      <c r="AZ388">
        <v>4.1681282017890204</v>
      </c>
      <c r="BA388">
        <v>4.1965383049066496</v>
      </c>
      <c r="BB388">
        <v>4.2236343949213779</v>
      </c>
      <c r="BD388">
        <f t="shared" ref="BD388:BD451" si="61">V388*1000</f>
        <v>1784.848108413214</v>
      </c>
      <c r="BE388">
        <f t="shared" ref="BE388:BE451" si="62">W388*1000</f>
        <v>1964.7566483649287</v>
      </c>
      <c r="BF388">
        <f t="shared" ref="BF388:BF451" si="63">X388*1000</f>
        <v>2129.624132650436</v>
      </c>
      <c r="BG388">
        <f t="shared" ref="BG388:BG451" si="64">Y388*1000</f>
        <v>2285.6724453450852</v>
      </c>
      <c r="BH388">
        <f t="shared" ref="BH388:BH451" si="65">Z388*1000</f>
        <v>2434.3915329715082</v>
      </c>
      <c r="BI388">
        <f t="shared" ref="BI388:BI451" si="66">AA388*1000</f>
        <v>2571.178701596315</v>
      </c>
      <c r="BJ388">
        <f t="shared" ref="BJ388:BJ451" si="67">AB388*1000</f>
        <v>2697.8737054776775</v>
      </c>
      <c r="BK388">
        <f t="shared" ref="BK388:BK451" si="68">AC388*1000</f>
        <v>2815.7368493404097</v>
      </c>
      <c r="BL388">
        <f t="shared" ref="BL388:BL451" si="69">AD388*1000</f>
        <v>2923.2225426777613</v>
      </c>
      <c r="BM388">
        <f t="shared" ref="BM388:BM451" si="70">AE388*1000</f>
        <v>3021.4243088150297</v>
      </c>
    </row>
    <row r="389" spans="1:65" x14ac:dyDescent="0.25">
      <c r="A389">
        <v>48</v>
      </c>
      <c r="B389" t="s">
        <v>353</v>
      </c>
      <c r="C389" t="s">
        <v>386</v>
      </c>
      <c r="E389" t="s">
        <v>399</v>
      </c>
      <c r="F389" t="s">
        <v>400</v>
      </c>
      <c r="G389" t="s">
        <v>484</v>
      </c>
      <c r="H389" t="s">
        <v>358</v>
      </c>
      <c r="I389" t="s">
        <v>349</v>
      </c>
      <c r="J389" t="s">
        <v>359</v>
      </c>
      <c r="K389" t="s">
        <v>360</v>
      </c>
      <c r="L389" t="s">
        <v>361</v>
      </c>
      <c r="M389" t="s">
        <v>362</v>
      </c>
      <c r="N389" t="s">
        <v>392</v>
      </c>
      <c r="O389" t="s">
        <v>363</v>
      </c>
      <c r="P389">
        <v>0</v>
      </c>
      <c r="Q389" t="s">
        <v>374</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c r="AZ389">
        <v>0</v>
      </c>
      <c r="BA389">
        <v>0</v>
      </c>
      <c r="BB389">
        <v>0</v>
      </c>
      <c r="BD389">
        <f t="shared" si="61"/>
        <v>0</v>
      </c>
      <c r="BE389">
        <f t="shared" si="62"/>
        <v>0</v>
      </c>
      <c r="BF389">
        <f t="shared" si="63"/>
        <v>0</v>
      </c>
      <c r="BG389">
        <f t="shared" si="64"/>
        <v>0</v>
      </c>
      <c r="BH389">
        <f t="shared" si="65"/>
        <v>0</v>
      </c>
      <c r="BI389">
        <f t="shared" si="66"/>
        <v>0</v>
      </c>
      <c r="BJ389">
        <f t="shared" si="67"/>
        <v>0</v>
      </c>
      <c r="BK389">
        <f t="shared" si="68"/>
        <v>0</v>
      </c>
      <c r="BL389">
        <f t="shared" si="69"/>
        <v>0</v>
      </c>
      <c r="BM389">
        <f t="shared" si="70"/>
        <v>0</v>
      </c>
    </row>
    <row r="390" spans="1:65" x14ac:dyDescent="0.25">
      <c r="A390">
        <v>48</v>
      </c>
      <c r="B390" t="s">
        <v>353</v>
      </c>
      <c r="C390" t="s">
        <v>386</v>
      </c>
      <c r="E390" t="s">
        <v>401</v>
      </c>
      <c r="F390" t="s">
        <v>402</v>
      </c>
      <c r="G390" t="s">
        <v>484</v>
      </c>
      <c r="H390" t="s">
        <v>358</v>
      </c>
      <c r="I390" t="s">
        <v>349</v>
      </c>
      <c r="J390" t="s">
        <v>359</v>
      </c>
      <c r="K390" t="s">
        <v>360</v>
      </c>
      <c r="L390" t="s">
        <v>361</v>
      </c>
      <c r="M390" t="s">
        <v>362</v>
      </c>
      <c r="N390" t="s">
        <v>392</v>
      </c>
      <c r="O390" t="s">
        <v>363</v>
      </c>
      <c r="P390">
        <v>0</v>
      </c>
      <c r="Q390" t="s">
        <v>374</v>
      </c>
      <c r="R390">
        <v>0.68794519021374001</v>
      </c>
      <c r="S390">
        <v>0.77766380039099681</v>
      </c>
      <c r="T390">
        <v>0.89744487873028045</v>
      </c>
      <c r="U390">
        <v>1.0187149936580835</v>
      </c>
      <c r="V390">
        <v>1.1449025468176006</v>
      </c>
      <c r="W390">
        <v>1.2718000207813169</v>
      </c>
      <c r="X390">
        <v>1.3856445526350065</v>
      </c>
      <c r="Y390">
        <v>1.4943067815101274</v>
      </c>
      <c r="Z390">
        <v>1.5972659337051713</v>
      </c>
      <c r="AA390">
        <v>1.6920601648325884</v>
      </c>
      <c r="AB390">
        <v>1.7799103451211875</v>
      </c>
      <c r="AC390">
        <v>1.8613930018931903</v>
      </c>
      <c r="AD390">
        <v>1.9356886285383326</v>
      </c>
      <c r="AE390">
        <v>2.0034982462805293</v>
      </c>
      <c r="AF390">
        <v>2.0669858840179662</v>
      </c>
      <c r="AG390">
        <v>2.1252909493269336</v>
      </c>
      <c r="AH390">
        <v>2.1786575784932518</v>
      </c>
      <c r="AI390">
        <v>2.2294770494372962</v>
      </c>
      <c r="AJ390">
        <v>2.2783436603694556</v>
      </c>
      <c r="AK390">
        <v>2.3250820110794841</v>
      </c>
      <c r="AL390">
        <v>2.3695452662010514</v>
      </c>
      <c r="AM390">
        <v>2.4113437281620071</v>
      </c>
      <c r="AN390">
        <v>2.4511478064013787</v>
      </c>
      <c r="AO390">
        <v>2.4890214744792982</v>
      </c>
      <c r="AP390">
        <v>2.5246103509582043</v>
      </c>
      <c r="AQ390">
        <v>2.5585622570249402</v>
      </c>
      <c r="AR390">
        <v>2.5907655973728927</v>
      </c>
      <c r="AS390">
        <v>2.6210273098835244</v>
      </c>
      <c r="AT390">
        <v>2.6497009697139977</v>
      </c>
      <c r="AU390">
        <v>2.6767406725026408</v>
      </c>
      <c r="AV390">
        <v>2.7022123393714943</v>
      </c>
      <c r="AW390">
        <v>2.7262073190428167</v>
      </c>
      <c r="AX390">
        <v>2.7488347398108868</v>
      </c>
      <c r="AY390">
        <v>2.7702569925822367</v>
      </c>
      <c r="AZ390">
        <v>2.7906455012953129</v>
      </c>
      <c r="BA390">
        <v>2.8100963913415145</v>
      </c>
      <c r="BB390">
        <v>2.8286531558822574</v>
      </c>
      <c r="BD390">
        <f t="shared" si="61"/>
        <v>1144.9025468176005</v>
      </c>
      <c r="BE390">
        <f t="shared" si="62"/>
        <v>1271.800020781317</v>
      </c>
      <c r="BF390">
        <f t="shared" si="63"/>
        <v>1385.6445526350064</v>
      </c>
      <c r="BG390">
        <f t="shared" si="64"/>
        <v>1494.3067815101274</v>
      </c>
      <c r="BH390">
        <f t="shared" si="65"/>
        <v>1597.2659337051714</v>
      </c>
      <c r="BI390">
        <f t="shared" si="66"/>
        <v>1692.0601648325883</v>
      </c>
      <c r="BJ390">
        <f t="shared" si="67"/>
        <v>1779.9103451211874</v>
      </c>
      <c r="BK390">
        <f t="shared" si="68"/>
        <v>1861.3930018931903</v>
      </c>
      <c r="BL390">
        <f t="shared" si="69"/>
        <v>1935.6886285383325</v>
      </c>
      <c r="BM390">
        <f t="shared" si="70"/>
        <v>2003.4982462805292</v>
      </c>
    </row>
    <row r="391" spans="1:65" x14ac:dyDescent="0.25">
      <c r="A391">
        <v>48</v>
      </c>
      <c r="B391" t="s">
        <v>353</v>
      </c>
      <c r="C391" t="s">
        <v>386</v>
      </c>
      <c r="E391" t="s">
        <v>403</v>
      </c>
      <c r="F391" t="s">
        <v>404</v>
      </c>
      <c r="G391" t="s">
        <v>484</v>
      </c>
      <c r="H391" t="s">
        <v>358</v>
      </c>
      <c r="I391" t="s">
        <v>349</v>
      </c>
      <c r="J391" t="s">
        <v>359</v>
      </c>
      <c r="K391" t="s">
        <v>360</v>
      </c>
      <c r="L391" t="s">
        <v>361</v>
      </c>
      <c r="M391" t="s">
        <v>362</v>
      </c>
      <c r="N391" t="s">
        <v>392</v>
      </c>
      <c r="O391" t="s">
        <v>363</v>
      </c>
      <c r="P391">
        <v>0</v>
      </c>
      <c r="Q391" t="s">
        <v>374</v>
      </c>
      <c r="R391">
        <v>1.3142868192025445</v>
      </c>
      <c r="S391">
        <v>1.5404369916703631</v>
      </c>
      <c r="T391">
        <v>1.8153951026227966</v>
      </c>
      <c r="U391">
        <v>2.1420285423369831</v>
      </c>
      <c r="V391">
        <v>2.4433811116846598</v>
      </c>
      <c r="W391">
        <v>2.6817732259200033</v>
      </c>
      <c r="X391">
        <v>2.9004355403324067</v>
      </c>
      <c r="Y391">
        <v>3.1074270262483967</v>
      </c>
      <c r="Z391">
        <v>3.3046950256846395</v>
      </c>
      <c r="AA391">
        <v>3.4861592048521537</v>
      </c>
      <c r="AB391">
        <v>3.6542466406618281</v>
      </c>
      <c r="AC391">
        <v>3.8106274692474496</v>
      </c>
      <c r="AD391">
        <v>3.9532511599757307</v>
      </c>
      <c r="AE391">
        <v>4.0835656862270735</v>
      </c>
      <c r="AF391">
        <v>4.2057252322274934</v>
      </c>
      <c r="AG391">
        <v>4.3180073593215536</v>
      </c>
      <c r="AH391">
        <v>4.4208804071037449</v>
      </c>
      <c r="AI391">
        <v>4.5189307779455374</v>
      </c>
      <c r="AJ391">
        <v>4.6132903894740309</v>
      </c>
      <c r="AK391">
        <v>4.7036114027487237</v>
      </c>
      <c r="AL391">
        <v>4.789597234864039</v>
      </c>
      <c r="AM391">
        <v>4.8704838226806348</v>
      </c>
      <c r="AN391">
        <v>4.9475586863611944</v>
      </c>
      <c r="AO391">
        <v>5.0209363145761028</v>
      </c>
      <c r="AP391">
        <v>5.0899221407530906</v>
      </c>
      <c r="AQ391">
        <v>5.1557645216326691</v>
      </c>
      <c r="AR391">
        <v>5.2182401226130102</v>
      </c>
      <c r="AS391">
        <v>5.2769686019095294</v>
      </c>
      <c r="AT391">
        <v>5.3326304733503358</v>
      </c>
      <c r="AU391">
        <v>5.3851318680370577</v>
      </c>
      <c r="AV391">
        <v>5.4345965105159708</v>
      </c>
      <c r="AW391">
        <v>5.4811980742400817</v>
      </c>
      <c r="AX391">
        <v>5.5251453044118009</v>
      </c>
      <c r="AY391">
        <v>5.5667508603188915</v>
      </c>
      <c r="AZ391">
        <v>5.6063453294675414</v>
      </c>
      <c r="BA391">
        <v>5.6441133692369796</v>
      </c>
      <c r="BB391">
        <v>5.6801376919416482</v>
      </c>
      <c r="BD391">
        <f t="shared" si="61"/>
        <v>2443.3811116846596</v>
      </c>
      <c r="BE391">
        <f t="shared" si="62"/>
        <v>2681.7732259200034</v>
      </c>
      <c r="BF391">
        <f t="shared" si="63"/>
        <v>2900.4355403324066</v>
      </c>
      <c r="BG391">
        <f t="shared" si="64"/>
        <v>3107.4270262483969</v>
      </c>
      <c r="BH391">
        <f t="shared" si="65"/>
        <v>3304.6950256846394</v>
      </c>
      <c r="BI391">
        <f t="shared" si="66"/>
        <v>3486.1592048521538</v>
      </c>
      <c r="BJ391">
        <f t="shared" si="67"/>
        <v>3654.2466406618282</v>
      </c>
      <c r="BK391">
        <f t="shared" si="68"/>
        <v>3810.6274692474494</v>
      </c>
      <c r="BL391">
        <f t="shared" si="69"/>
        <v>3953.2511599757308</v>
      </c>
      <c r="BM391">
        <f t="shared" si="70"/>
        <v>4083.5656862270735</v>
      </c>
    </row>
    <row r="392" spans="1:65" x14ac:dyDescent="0.25">
      <c r="A392">
        <v>48</v>
      </c>
      <c r="B392" t="s">
        <v>353</v>
      </c>
      <c r="C392" t="s">
        <v>386</v>
      </c>
      <c r="E392" t="s">
        <v>405</v>
      </c>
      <c r="F392" t="s">
        <v>406</v>
      </c>
      <c r="G392" t="s">
        <v>484</v>
      </c>
      <c r="H392" t="s">
        <v>358</v>
      </c>
      <c r="I392" t="s">
        <v>349</v>
      </c>
      <c r="J392" t="s">
        <v>359</v>
      </c>
      <c r="K392" t="s">
        <v>360</v>
      </c>
      <c r="L392" t="s">
        <v>361</v>
      </c>
      <c r="M392" t="s">
        <v>362</v>
      </c>
      <c r="N392" t="s">
        <v>362</v>
      </c>
      <c r="O392" t="s">
        <v>363</v>
      </c>
      <c r="P392" t="s">
        <v>407</v>
      </c>
      <c r="Q392" t="s">
        <v>364</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c r="AZ392">
        <v>0</v>
      </c>
      <c r="BA392">
        <v>0</v>
      </c>
      <c r="BB392">
        <v>0</v>
      </c>
      <c r="BD392">
        <f t="shared" si="61"/>
        <v>0</v>
      </c>
      <c r="BE392">
        <f t="shared" si="62"/>
        <v>0</v>
      </c>
      <c r="BF392">
        <f t="shared" si="63"/>
        <v>0</v>
      </c>
      <c r="BG392">
        <f t="shared" si="64"/>
        <v>0</v>
      </c>
      <c r="BH392">
        <f t="shared" si="65"/>
        <v>0</v>
      </c>
      <c r="BI392">
        <f t="shared" si="66"/>
        <v>0</v>
      </c>
      <c r="BJ392">
        <f t="shared" si="67"/>
        <v>0</v>
      </c>
      <c r="BK392">
        <f t="shared" si="68"/>
        <v>0</v>
      </c>
      <c r="BL392">
        <f t="shared" si="69"/>
        <v>0</v>
      </c>
      <c r="BM392">
        <f t="shared" si="70"/>
        <v>0</v>
      </c>
    </row>
    <row r="393" spans="1:65" x14ac:dyDescent="0.25">
      <c r="A393">
        <v>48</v>
      </c>
      <c r="B393" t="s">
        <v>353</v>
      </c>
      <c r="C393" t="s">
        <v>386</v>
      </c>
      <c r="E393" t="s">
        <v>408</v>
      </c>
      <c r="F393" t="s">
        <v>409</v>
      </c>
      <c r="G393" t="s">
        <v>484</v>
      </c>
      <c r="H393" t="s">
        <v>358</v>
      </c>
      <c r="I393" t="s">
        <v>349</v>
      </c>
      <c r="J393" t="s">
        <v>359</v>
      </c>
      <c r="K393" t="s">
        <v>360</v>
      </c>
      <c r="L393" t="s">
        <v>361</v>
      </c>
      <c r="M393" t="s">
        <v>362</v>
      </c>
      <c r="N393" t="s">
        <v>362</v>
      </c>
      <c r="O393" t="s">
        <v>363</v>
      </c>
      <c r="P393">
        <v>0</v>
      </c>
      <c r="Q393" t="s">
        <v>374</v>
      </c>
      <c r="R393">
        <v>0.94174361965568776</v>
      </c>
      <c r="S393">
        <v>1.1809191699042081</v>
      </c>
      <c r="T393">
        <v>1.4435794381926146</v>
      </c>
      <c r="U393">
        <v>1.6677358036938401</v>
      </c>
      <c r="V393">
        <v>1.8961180321918394</v>
      </c>
      <c r="W393">
        <v>2.0737058437727085</v>
      </c>
      <c r="X393">
        <v>2.2147479978069544</v>
      </c>
      <c r="Y393">
        <v>2.349416964195115</v>
      </c>
      <c r="Z393">
        <v>2.4785670873676593</v>
      </c>
      <c r="AA393">
        <v>2.5973460146172318</v>
      </c>
      <c r="AB393">
        <v>2.7078061646907914</v>
      </c>
      <c r="AC393">
        <v>2.8108256330596242</v>
      </c>
      <c r="AD393">
        <v>2.9050299947815428</v>
      </c>
      <c r="AE393">
        <v>2.9913555930706268</v>
      </c>
      <c r="AF393">
        <v>3.0724949818078078</v>
      </c>
      <c r="AG393">
        <v>3.1472819627544779</v>
      </c>
      <c r="AH393">
        <v>3.2159956074172356</v>
      </c>
      <c r="AI393">
        <v>3.2816740079660374</v>
      </c>
      <c r="AJ393">
        <v>3.3450590737948298</v>
      </c>
      <c r="AK393">
        <v>3.4059047370466042</v>
      </c>
      <c r="AL393">
        <v>3.4639949062846553</v>
      </c>
      <c r="AM393">
        <v>3.5187977001033692</v>
      </c>
      <c r="AN393">
        <v>3.5711706792319107</v>
      </c>
      <c r="AO393">
        <v>3.6211760945182596</v>
      </c>
      <c r="AP393">
        <v>3.66832701125551</v>
      </c>
      <c r="AQ393">
        <v>3.7134635763705899</v>
      </c>
      <c r="AR393">
        <v>3.7564184810390353</v>
      </c>
      <c r="AS393">
        <v>3.7969187375799271</v>
      </c>
      <c r="AT393">
        <v>3.8354197147758584</v>
      </c>
      <c r="AU393">
        <v>3.8718447999209116</v>
      </c>
      <c r="AV393">
        <v>3.9062678459949032</v>
      </c>
      <c r="AW393">
        <v>3.9387981312216844</v>
      </c>
      <c r="AX393">
        <v>3.969570496344843</v>
      </c>
      <c r="AY393">
        <v>3.998794080343782</v>
      </c>
      <c r="AZ393">
        <v>4.0266923678590691</v>
      </c>
      <c r="BA393">
        <v>4.0533876230519965</v>
      </c>
      <c r="BB393">
        <v>4.078931135042156</v>
      </c>
      <c r="BD393">
        <f t="shared" si="61"/>
        <v>1896.1180321918393</v>
      </c>
      <c r="BE393">
        <f t="shared" si="62"/>
        <v>2073.7058437727087</v>
      </c>
      <c r="BF393">
        <f t="shared" si="63"/>
        <v>2214.7479978069546</v>
      </c>
      <c r="BG393">
        <f t="shared" si="64"/>
        <v>2349.4169641951148</v>
      </c>
      <c r="BH393">
        <f t="shared" si="65"/>
        <v>2478.5670873676595</v>
      </c>
      <c r="BI393">
        <f t="shared" si="66"/>
        <v>2597.346014617232</v>
      </c>
      <c r="BJ393">
        <f t="shared" si="67"/>
        <v>2707.8061646907913</v>
      </c>
      <c r="BK393">
        <f t="shared" si="68"/>
        <v>2810.8256330596241</v>
      </c>
      <c r="BL393">
        <f t="shared" si="69"/>
        <v>2905.0299947815429</v>
      </c>
      <c r="BM393">
        <f t="shared" si="70"/>
        <v>2991.355593070627</v>
      </c>
    </row>
    <row r="394" spans="1:65" x14ac:dyDescent="0.25">
      <c r="A394">
        <v>48</v>
      </c>
      <c r="B394" t="s">
        <v>353</v>
      </c>
      <c r="C394" t="s">
        <v>410</v>
      </c>
      <c r="E394" t="s">
        <v>411</v>
      </c>
      <c r="F394" t="s">
        <v>412</v>
      </c>
      <c r="G394" t="s">
        <v>484</v>
      </c>
      <c r="H394" t="s">
        <v>358</v>
      </c>
      <c r="I394" t="s">
        <v>349</v>
      </c>
      <c r="J394" t="s">
        <v>359</v>
      </c>
      <c r="K394" t="s">
        <v>360</v>
      </c>
      <c r="L394" t="s">
        <v>361</v>
      </c>
      <c r="M394" t="s">
        <v>362</v>
      </c>
      <c r="N394" t="s">
        <v>362</v>
      </c>
      <c r="O394" t="s">
        <v>363</v>
      </c>
      <c r="P394">
        <v>0</v>
      </c>
      <c r="Q394" t="s">
        <v>374</v>
      </c>
      <c r="R394">
        <v>1.8824618076157034</v>
      </c>
      <c r="S394">
        <v>2.1757065206514148</v>
      </c>
      <c r="T394">
        <v>2.5355354545841711</v>
      </c>
      <c r="U394">
        <v>2.9784191385211227</v>
      </c>
      <c r="V394">
        <v>3.44186210939597</v>
      </c>
      <c r="W394">
        <v>3.8174032469097803</v>
      </c>
      <c r="X394">
        <v>4.1260267638375456</v>
      </c>
      <c r="Y394">
        <v>4.4195824097873082</v>
      </c>
      <c r="Z394">
        <v>4.7000362595400373</v>
      </c>
      <c r="AA394">
        <v>4.9589611965771043</v>
      </c>
      <c r="AB394">
        <v>5.1996349573502778</v>
      </c>
      <c r="AC394">
        <v>5.4240693431257601</v>
      </c>
      <c r="AD394">
        <v>5.62940718375269</v>
      </c>
      <c r="AE394">
        <v>5.8175860219281299</v>
      </c>
      <c r="AF394">
        <v>5.9944980332360052</v>
      </c>
      <c r="AG394">
        <v>6.1575911508781873</v>
      </c>
      <c r="AH394">
        <v>6.3074665563627947</v>
      </c>
      <c r="AI394">
        <v>6.4507499288935319</v>
      </c>
      <c r="AJ394">
        <v>6.5890550779826507</v>
      </c>
      <c r="AK394">
        <v>6.7218436849334404</v>
      </c>
      <c r="AL394">
        <v>6.8486415380973336</v>
      </c>
      <c r="AM394">
        <v>6.9682850257165398</v>
      </c>
      <c r="AN394">
        <v>7.0826442892140618</v>
      </c>
      <c r="AO394">
        <v>7.1918528906705177</v>
      </c>
      <c r="AP394">
        <v>7.2948453895433207</v>
      </c>
      <c r="AQ394">
        <v>7.3934550558763856</v>
      </c>
      <c r="AR394">
        <v>7.4873143653262835</v>
      </c>
      <c r="AS394">
        <v>7.5758251889248704</v>
      </c>
      <c r="AT394">
        <v>7.6599808234124067</v>
      </c>
      <c r="AU394">
        <v>7.7396122540084997</v>
      </c>
      <c r="AV394">
        <v>7.8148793594004164</v>
      </c>
      <c r="AW394">
        <v>7.8860195822730423</v>
      </c>
      <c r="AX394">
        <v>7.9533264195513098</v>
      </c>
      <c r="AY394">
        <v>8.0172560930476386</v>
      </c>
      <c r="AZ394">
        <v>8.0782964098974492</v>
      </c>
      <c r="BA394">
        <v>8.1367138925208327</v>
      </c>
      <c r="BB394">
        <v>8.192619900924786</v>
      </c>
      <c r="BD394">
        <f t="shared" si="61"/>
        <v>3441.86210939597</v>
      </c>
      <c r="BE394">
        <f t="shared" si="62"/>
        <v>3817.4032469097801</v>
      </c>
      <c r="BF394">
        <f t="shared" si="63"/>
        <v>4126.0267638375453</v>
      </c>
      <c r="BG394">
        <f t="shared" si="64"/>
        <v>4419.5824097873083</v>
      </c>
      <c r="BH394">
        <f t="shared" si="65"/>
        <v>4700.0362595400375</v>
      </c>
      <c r="BI394">
        <f t="shared" si="66"/>
        <v>4958.9611965771046</v>
      </c>
      <c r="BJ394">
        <f t="shared" si="67"/>
        <v>5199.6349573502775</v>
      </c>
      <c r="BK394">
        <f t="shared" si="68"/>
        <v>5424.0693431257605</v>
      </c>
      <c r="BL394">
        <f t="shared" si="69"/>
        <v>5629.4071837526899</v>
      </c>
      <c r="BM394">
        <f t="shared" si="70"/>
        <v>5817.5860219281303</v>
      </c>
    </row>
    <row r="395" spans="1:65" x14ac:dyDescent="0.25">
      <c r="A395">
        <v>48</v>
      </c>
      <c r="B395" t="s">
        <v>353</v>
      </c>
      <c r="C395" t="s">
        <v>410</v>
      </c>
      <c r="E395" t="s">
        <v>413</v>
      </c>
      <c r="F395" t="s">
        <v>414</v>
      </c>
      <c r="G395" t="s">
        <v>484</v>
      </c>
      <c r="H395" t="s">
        <v>358</v>
      </c>
      <c r="I395" t="s">
        <v>349</v>
      </c>
      <c r="J395" t="s">
        <v>359</v>
      </c>
      <c r="K395" t="s">
        <v>360</v>
      </c>
      <c r="L395" t="s">
        <v>361</v>
      </c>
      <c r="M395" t="s">
        <v>362</v>
      </c>
      <c r="N395" t="s">
        <v>362</v>
      </c>
      <c r="O395" t="s">
        <v>363</v>
      </c>
      <c r="P395" t="s">
        <v>19</v>
      </c>
      <c r="Q395" t="s">
        <v>364</v>
      </c>
      <c r="R395">
        <v>0.1367304924106483</v>
      </c>
      <c r="S395">
        <v>0.1667496518221053</v>
      </c>
      <c r="T395">
        <v>0.19870972141044665</v>
      </c>
      <c r="U395">
        <v>0.23160904029869092</v>
      </c>
      <c r="V395">
        <v>0.26533713176529672</v>
      </c>
      <c r="W395">
        <v>0.29274514249674866</v>
      </c>
      <c r="X395">
        <v>0.31224792279261598</v>
      </c>
      <c r="Y395">
        <v>0.330527614835888</v>
      </c>
      <c r="Z395">
        <v>0.34802084625848861</v>
      </c>
      <c r="AA395">
        <v>0.36396130184141212</v>
      </c>
      <c r="AB395">
        <v>0.37866469225599914</v>
      </c>
      <c r="AC395">
        <v>0.39227496266155842</v>
      </c>
      <c r="AD395">
        <v>0.40461734006416555</v>
      </c>
      <c r="AE395">
        <v>0.41583692991212673</v>
      </c>
      <c r="AF395">
        <v>0.42629736184764916</v>
      </c>
      <c r="AG395">
        <v>0.43586140613394764</v>
      </c>
      <c r="AH395">
        <v>0.44457714535407733</v>
      </c>
      <c r="AI395">
        <v>0.45283941398210942</v>
      </c>
      <c r="AJ395">
        <v>0.46074861945460949</v>
      </c>
      <c r="AK395">
        <v>0.46827888581350635</v>
      </c>
      <c r="AL395">
        <v>0.47540986486450204</v>
      </c>
      <c r="AM395">
        <v>0.48208233021367369</v>
      </c>
      <c r="AN395">
        <v>0.48840629889608544</v>
      </c>
      <c r="AO395">
        <v>0.49439510374589196</v>
      </c>
      <c r="AP395">
        <v>0.49999547663712701</v>
      </c>
      <c r="AQ395">
        <v>0.50531201343161036</v>
      </c>
      <c r="AR395">
        <v>0.51033010183752026</v>
      </c>
      <c r="AS395">
        <v>0.5150219758027027</v>
      </c>
      <c r="AT395">
        <v>0.5194452368560305</v>
      </c>
      <c r="AU395">
        <v>0.52359513851549222</v>
      </c>
      <c r="AV395">
        <v>0.52748418058531577</v>
      </c>
      <c r="AW395">
        <v>0.53112860448993593</v>
      </c>
      <c r="AX395">
        <v>0.53454713247049657</v>
      </c>
      <c r="AY395">
        <v>0.53776622815177799</v>
      </c>
      <c r="AZ395">
        <v>0.54081336832923832</v>
      </c>
      <c r="BA395">
        <v>0.54370446268419936</v>
      </c>
      <c r="BB395">
        <v>0.5464473841494949</v>
      </c>
      <c r="BD395">
        <f t="shared" si="61"/>
        <v>265.3371317652967</v>
      </c>
      <c r="BE395">
        <f t="shared" si="62"/>
        <v>292.74514249674866</v>
      </c>
      <c r="BF395">
        <f t="shared" si="63"/>
        <v>312.24792279261601</v>
      </c>
      <c r="BG395">
        <f t="shared" si="64"/>
        <v>330.52761483588802</v>
      </c>
      <c r="BH395">
        <f t="shared" si="65"/>
        <v>348.02084625848863</v>
      </c>
      <c r="BI395">
        <f t="shared" si="66"/>
        <v>363.96130184141214</v>
      </c>
      <c r="BJ395">
        <f t="shared" si="67"/>
        <v>378.66469225599911</v>
      </c>
      <c r="BK395">
        <f t="shared" si="68"/>
        <v>392.27496266155845</v>
      </c>
      <c r="BL395">
        <f t="shared" si="69"/>
        <v>404.61734006416555</v>
      </c>
      <c r="BM395">
        <f t="shared" si="70"/>
        <v>415.83692991212672</v>
      </c>
    </row>
    <row r="396" spans="1:65" x14ac:dyDescent="0.25">
      <c r="A396">
        <v>48</v>
      </c>
      <c r="B396" t="s">
        <v>353</v>
      </c>
      <c r="C396" t="s">
        <v>410</v>
      </c>
      <c r="E396" t="s">
        <v>415</v>
      </c>
      <c r="F396" t="s">
        <v>416</v>
      </c>
      <c r="G396" t="s">
        <v>484</v>
      </c>
      <c r="H396" t="s">
        <v>358</v>
      </c>
      <c r="I396" t="s">
        <v>349</v>
      </c>
      <c r="J396" t="s">
        <v>359</v>
      </c>
      <c r="K396" t="s">
        <v>360</v>
      </c>
      <c r="L396" t="s">
        <v>361</v>
      </c>
      <c r="M396" t="s">
        <v>362</v>
      </c>
      <c r="N396" t="s">
        <v>362</v>
      </c>
      <c r="O396" t="s">
        <v>363</v>
      </c>
      <c r="P396" t="s">
        <v>416</v>
      </c>
      <c r="Q396" t="s">
        <v>364</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c r="AO396">
        <v>0</v>
      </c>
      <c r="AP396">
        <v>0</v>
      </c>
      <c r="AQ396">
        <v>0</v>
      </c>
      <c r="AR396">
        <v>0</v>
      </c>
      <c r="AS396">
        <v>0</v>
      </c>
      <c r="AT396">
        <v>0</v>
      </c>
      <c r="AU396">
        <v>0</v>
      </c>
      <c r="AV396">
        <v>0</v>
      </c>
      <c r="AW396">
        <v>0</v>
      </c>
      <c r="AX396">
        <v>0</v>
      </c>
      <c r="AY396">
        <v>0</v>
      </c>
      <c r="AZ396">
        <v>0</v>
      </c>
      <c r="BA396">
        <v>0</v>
      </c>
      <c r="BB396">
        <v>0</v>
      </c>
      <c r="BD396">
        <f t="shared" si="61"/>
        <v>0</v>
      </c>
      <c r="BE396">
        <f t="shared" si="62"/>
        <v>0</v>
      </c>
      <c r="BF396">
        <f t="shared" si="63"/>
        <v>0</v>
      </c>
      <c r="BG396">
        <f t="shared" si="64"/>
        <v>0</v>
      </c>
      <c r="BH396">
        <f t="shared" si="65"/>
        <v>0</v>
      </c>
      <c r="BI396">
        <f t="shared" si="66"/>
        <v>0</v>
      </c>
      <c r="BJ396">
        <f t="shared" si="67"/>
        <v>0</v>
      </c>
      <c r="BK396">
        <f t="shared" si="68"/>
        <v>0</v>
      </c>
      <c r="BL396">
        <f t="shared" si="69"/>
        <v>0</v>
      </c>
      <c r="BM396">
        <f t="shared" si="70"/>
        <v>0</v>
      </c>
    </row>
    <row r="397" spans="1:65" x14ac:dyDescent="0.25">
      <c r="A397">
        <v>48</v>
      </c>
      <c r="B397" t="s">
        <v>353</v>
      </c>
      <c r="C397" t="s">
        <v>410</v>
      </c>
      <c r="E397" t="s">
        <v>417</v>
      </c>
      <c r="F397" t="s">
        <v>65</v>
      </c>
      <c r="G397" t="s">
        <v>484</v>
      </c>
      <c r="H397" t="s">
        <v>358</v>
      </c>
      <c r="I397" t="s">
        <v>349</v>
      </c>
      <c r="J397" t="s">
        <v>359</v>
      </c>
      <c r="K397" t="s">
        <v>360</v>
      </c>
      <c r="L397" t="s">
        <v>361</v>
      </c>
      <c r="M397" t="s">
        <v>362</v>
      </c>
      <c r="N397" t="s">
        <v>392</v>
      </c>
      <c r="O397" t="s">
        <v>363</v>
      </c>
      <c r="P397" t="s">
        <v>65</v>
      </c>
      <c r="Q397" t="s">
        <v>364</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c r="AZ397">
        <v>0</v>
      </c>
      <c r="BA397">
        <v>0</v>
      </c>
      <c r="BB397">
        <v>0</v>
      </c>
      <c r="BD397">
        <f t="shared" si="61"/>
        <v>0</v>
      </c>
      <c r="BE397">
        <f t="shared" si="62"/>
        <v>0</v>
      </c>
      <c r="BF397">
        <f t="shared" si="63"/>
        <v>0</v>
      </c>
      <c r="BG397">
        <f t="shared" si="64"/>
        <v>0</v>
      </c>
      <c r="BH397">
        <f t="shared" si="65"/>
        <v>0</v>
      </c>
      <c r="BI397">
        <f t="shared" si="66"/>
        <v>0</v>
      </c>
      <c r="BJ397">
        <f t="shared" si="67"/>
        <v>0</v>
      </c>
      <c r="BK397">
        <f t="shared" si="68"/>
        <v>0</v>
      </c>
      <c r="BL397">
        <f t="shared" si="69"/>
        <v>0</v>
      </c>
      <c r="BM397">
        <f t="shared" si="70"/>
        <v>0</v>
      </c>
    </row>
    <row r="398" spans="1:65" x14ac:dyDescent="0.25">
      <c r="A398">
        <v>48</v>
      </c>
      <c r="B398" t="s">
        <v>353</v>
      </c>
      <c r="C398" t="s">
        <v>410</v>
      </c>
      <c r="E398" t="s">
        <v>418</v>
      </c>
      <c r="F398" t="s">
        <v>419</v>
      </c>
      <c r="G398" t="s">
        <v>484</v>
      </c>
      <c r="H398" t="s">
        <v>358</v>
      </c>
      <c r="I398" t="s">
        <v>349</v>
      </c>
      <c r="J398" t="s">
        <v>359</v>
      </c>
      <c r="K398" t="s">
        <v>360</v>
      </c>
      <c r="L398" t="s">
        <v>361</v>
      </c>
      <c r="M398" t="s">
        <v>362</v>
      </c>
      <c r="N398" t="s">
        <v>392</v>
      </c>
      <c r="O398" t="s">
        <v>363</v>
      </c>
      <c r="P398">
        <v>0</v>
      </c>
      <c r="Q398" t="s">
        <v>374</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c r="AO398">
        <v>0</v>
      </c>
      <c r="AP398">
        <v>0</v>
      </c>
      <c r="AQ398">
        <v>0</v>
      </c>
      <c r="AR398">
        <v>0</v>
      </c>
      <c r="AS398">
        <v>0</v>
      </c>
      <c r="AT398">
        <v>0</v>
      </c>
      <c r="AU398">
        <v>0</v>
      </c>
      <c r="AV398">
        <v>0</v>
      </c>
      <c r="AW398">
        <v>0</v>
      </c>
      <c r="AX398">
        <v>0</v>
      </c>
      <c r="AY398">
        <v>0</v>
      </c>
      <c r="AZ398">
        <v>0</v>
      </c>
      <c r="BA398">
        <v>0</v>
      </c>
      <c r="BB398">
        <v>0</v>
      </c>
      <c r="BD398">
        <f t="shared" si="61"/>
        <v>0</v>
      </c>
      <c r="BE398">
        <f t="shared" si="62"/>
        <v>0</v>
      </c>
      <c r="BF398">
        <f t="shared" si="63"/>
        <v>0</v>
      </c>
      <c r="BG398">
        <f t="shared" si="64"/>
        <v>0</v>
      </c>
      <c r="BH398">
        <f t="shared" si="65"/>
        <v>0</v>
      </c>
      <c r="BI398">
        <f t="shared" si="66"/>
        <v>0</v>
      </c>
      <c r="BJ398">
        <f t="shared" si="67"/>
        <v>0</v>
      </c>
      <c r="BK398">
        <f t="shared" si="68"/>
        <v>0</v>
      </c>
      <c r="BL398">
        <f t="shared" si="69"/>
        <v>0</v>
      </c>
      <c r="BM398">
        <f t="shared" si="70"/>
        <v>0</v>
      </c>
    </row>
    <row r="399" spans="1:65" x14ac:dyDescent="0.25">
      <c r="A399">
        <v>48</v>
      </c>
      <c r="B399" t="s">
        <v>353</v>
      </c>
      <c r="C399" t="s">
        <v>410</v>
      </c>
      <c r="E399" t="s">
        <v>420</v>
      </c>
      <c r="F399" t="s">
        <v>421</v>
      </c>
      <c r="G399" t="s">
        <v>484</v>
      </c>
      <c r="H399" t="s">
        <v>358</v>
      </c>
      <c r="I399" t="s">
        <v>349</v>
      </c>
      <c r="J399" t="s">
        <v>359</v>
      </c>
      <c r="K399" t="s">
        <v>360</v>
      </c>
      <c r="L399" t="s">
        <v>361</v>
      </c>
      <c r="M399" t="s">
        <v>362</v>
      </c>
      <c r="N399" t="s">
        <v>392</v>
      </c>
      <c r="O399" t="s">
        <v>363</v>
      </c>
      <c r="P399">
        <v>0</v>
      </c>
      <c r="Q399" t="s">
        <v>374</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v>0</v>
      </c>
      <c r="AM399">
        <v>0</v>
      </c>
      <c r="AN399">
        <v>0</v>
      </c>
      <c r="AO399">
        <v>0</v>
      </c>
      <c r="AP399">
        <v>0</v>
      </c>
      <c r="AQ399">
        <v>0</v>
      </c>
      <c r="AR399">
        <v>0</v>
      </c>
      <c r="AS399">
        <v>0</v>
      </c>
      <c r="AT399">
        <v>0</v>
      </c>
      <c r="AU399">
        <v>0</v>
      </c>
      <c r="AV399">
        <v>0</v>
      </c>
      <c r="AW399">
        <v>0</v>
      </c>
      <c r="AX399">
        <v>0</v>
      </c>
      <c r="AY399">
        <v>0</v>
      </c>
      <c r="AZ399">
        <v>0</v>
      </c>
      <c r="BA399">
        <v>0</v>
      </c>
      <c r="BB399">
        <v>0</v>
      </c>
      <c r="BD399">
        <f t="shared" si="61"/>
        <v>0</v>
      </c>
      <c r="BE399">
        <f t="shared" si="62"/>
        <v>0</v>
      </c>
      <c r="BF399">
        <f t="shared" si="63"/>
        <v>0</v>
      </c>
      <c r="BG399">
        <f t="shared" si="64"/>
        <v>0</v>
      </c>
      <c r="BH399">
        <f t="shared" si="65"/>
        <v>0</v>
      </c>
      <c r="BI399">
        <f t="shared" si="66"/>
        <v>0</v>
      </c>
      <c r="BJ399">
        <f t="shared" si="67"/>
        <v>0</v>
      </c>
      <c r="BK399">
        <f t="shared" si="68"/>
        <v>0</v>
      </c>
      <c r="BL399">
        <f t="shared" si="69"/>
        <v>0</v>
      </c>
      <c r="BM399">
        <f t="shared" si="70"/>
        <v>0</v>
      </c>
    </row>
    <row r="400" spans="1:65" x14ac:dyDescent="0.25">
      <c r="A400">
        <v>48</v>
      </c>
      <c r="B400" t="s">
        <v>353</v>
      </c>
      <c r="C400" t="s">
        <v>410</v>
      </c>
      <c r="E400" t="s">
        <v>422</v>
      </c>
      <c r="F400" t="s">
        <v>423</v>
      </c>
      <c r="G400" t="s">
        <v>484</v>
      </c>
      <c r="H400" t="s">
        <v>358</v>
      </c>
      <c r="I400" t="s">
        <v>349</v>
      </c>
      <c r="J400" t="s">
        <v>359</v>
      </c>
      <c r="K400" t="s">
        <v>360</v>
      </c>
      <c r="L400" t="s">
        <v>361</v>
      </c>
      <c r="M400" t="s">
        <v>362</v>
      </c>
      <c r="N400" t="s">
        <v>392</v>
      </c>
      <c r="O400" t="s">
        <v>363</v>
      </c>
      <c r="P400">
        <v>0</v>
      </c>
      <c r="Q400" t="s">
        <v>374</v>
      </c>
      <c r="R400">
        <v>0.11297561944674918</v>
      </c>
      <c r="S400">
        <v>0.13907122341306016</v>
      </c>
      <c r="T400">
        <v>0.16419923192345309</v>
      </c>
      <c r="U400">
        <v>0.18345599672371915</v>
      </c>
      <c r="V400">
        <v>0.21306683967936277</v>
      </c>
      <c r="W400">
        <v>0.24740939444782056</v>
      </c>
      <c r="X400">
        <v>0.28166238786559783</v>
      </c>
      <c r="Y400">
        <v>0.31475644409111064</v>
      </c>
      <c r="Z400">
        <v>0.34559506029269804</v>
      </c>
      <c r="AA400">
        <v>0.37410089693878434</v>
      </c>
      <c r="AB400">
        <v>0.40037360973010588</v>
      </c>
      <c r="AC400">
        <v>0.42461869076901987</v>
      </c>
      <c r="AD400">
        <v>0.44666217303920336</v>
      </c>
      <c r="AE400">
        <v>0.46668462625398771</v>
      </c>
      <c r="AF400">
        <v>0.48535354784151291</v>
      </c>
      <c r="AG400">
        <v>0.50242692009283529</v>
      </c>
      <c r="AH400">
        <v>0.51798457272970377</v>
      </c>
      <c r="AI400">
        <v>0.53273441903655649</v>
      </c>
      <c r="AJ400">
        <v>0.54685455297727825</v>
      </c>
      <c r="AK400">
        <v>0.56029877267427286</v>
      </c>
      <c r="AL400">
        <v>0.57303092681463319</v>
      </c>
      <c r="AM400">
        <v>0.58494500550524664</v>
      </c>
      <c r="AN400">
        <v>0.59623742483688957</v>
      </c>
      <c r="AO400">
        <v>0.6069319164391116</v>
      </c>
      <c r="AP400">
        <v>0.61693328134105607</v>
      </c>
      <c r="AQ400">
        <v>0.62642825541430802</v>
      </c>
      <c r="AR400">
        <v>0.63539067504570368</v>
      </c>
      <c r="AS400">
        <v>0.64377090524665403</v>
      </c>
      <c r="AT400">
        <v>0.65167177036053037</v>
      </c>
      <c r="AU400">
        <v>0.65908473550260427</v>
      </c>
      <c r="AV400">
        <v>0.66603208011543646</v>
      </c>
      <c r="AW400">
        <v>0.67254277102849569</v>
      </c>
      <c r="AX400">
        <v>0.6786502120086878</v>
      </c>
      <c r="AY400">
        <v>0.68440163860895042</v>
      </c>
      <c r="AZ400">
        <v>0.68984610856916895</v>
      </c>
      <c r="BA400">
        <v>0.69501202317355526</v>
      </c>
      <c r="BB400">
        <v>0.69991342226144315</v>
      </c>
      <c r="BD400">
        <f t="shared" si="61"/>
        <v>213.06683967936277</v>
      </c>
      <c r="BE400">
        <f t="shared" si="62"/>
        <v>247.40939444782057</v>
      </c>
      <c r="BF400">
        <f t="shared" si="63"/>
        <v>281.66238786559785</v>
      </c>
      <c r="BG400">
        <f t="shared" si="64"/>
        <v>314.75644409111067</v>
      </c>
      <c r="BH400">
        <f t="shared" si="65"/>
        <v>345.59506029269807</v>
      </c>
      <c r="BI400">
        <f t="shared" si="66"/>
        <v>374.10089693878433</v>
      </c>
      <c r="BJ400">
        <f t="shared" si="67"/>
        <v>400.3736097301059</v>
      </c>
      <c r="BK400">
        <f t="shared" si="68"/>
        <v>424.61869076901985</v>
      </c>
      <c r="BL400">
        <f t="shared" si="69"/>
        <v>446.66217303920337</v>
      </c>
      <c r="BM400">
        <f t="shared" si="70"/>
        <v>466.68462625398769</v>
      </c>
    </row>
    <row r="401" spans="1:65" x14ac:dyDescent="0.25">
      <c r="A401">
        <v>48</v>
      </c>
      <c r="B401" t="s">
        <v>353</v>
      </c>
      <c r="C401" t="s">
        <v>410</v>
      </c>
      <c r="E401" t="s">
        <v>424</v>
      </c>
      <c r="F401" t="s">
        <v>425</v>
      </c>
      <c r="G401" t="s">
        <v>484</v>
      </c>
      <c r="H401" t="s">
        <v>358</v>
      </c>
      <c r="I401" t="s">
        <v>349</v>
      </c>
      <c r="J401" t="s">
        <v>359</v>
      </c>
      <c r="K401" t="s">
        <v>360</v>
      </c>
      <c r="L401" t="s">
        <v>361</v>
      </c>
      <c r="M401" t="s">
        <v>362</v>
      </c>
      <c r="N401" t="s">
        <v>392</v>
      </c>
      <c r="O401" t="s">
        <v>363</v>
      </c>
      <c r="P401">
        <v>0</v>
      </c>
      <c r="Q401" t="s">
        <v>374</v>
      </c>
      <c r="R401">
        <v>2.3972913646973666</v>
      </c>
      <c r="S401">
        <v>2.7384872303245578</v>
      </c>
      <c r="T401">
        <v>3.1520239273695623</v>
      </c>
      <c r="U401">
        <v>3.6104832958682542</v>
      </c>
      <c r="V401">
        <v>4.1165698613200181</v>
      </c>
      <c r="W401">
        <v>4.570097049044211</v>
      </c>
      <c r="X401">
        <v>4.9342227583719307</v>
      </c>
      <c r="Y401">
        <v>5.2794811123399557</v>
      </c>
      <c r="Z401">
        <v>5.6085022164470582</v>
      </c>
      <c r="AA401">
        <v>5.9113162623023134</v>
      </c>
      <c r="AB401">
        <v>6.1916823613844638</v>
      </c>
      <c r="AC401">
        <v>6.4523256525676373</v>
      </c>
      <c r="AD401">
        <v>6.6899917365480759</v>
      </c>
      <c r="AE401">
        <v>6.9070330471443651</v>
      </c>
      <c r="AF401">
        <v>7.1103935619537406</v>
      </c>
      <c r="AG401">
        <v>7.2972314764160382</v>
      </c>
      <c r="AH401">
        <v>7.4683313345545503</v>
      </c>
      <c r="AI401">
        <v>7.6313350585482587</v>
      </c>
      <c r="AJ401">
        <v>7.7881319041049384</v>
      </c>
      <c r="AK401">
        <v>7.9381490820113632</v>
      </c>
      <c r="AL401">
        <v>8.0809016045216708</v>
      </c>
      <c r="AM401">
        <v>8.2151276270354394</v>
      </c>
      <c r="AN401">
        <v>8.3429700382903675</v>
      </c>
      <c r="AO401">
        <v>8.4646253263750815</v>
      </c>
      <c r="AP401">
        <v>8.57894763966498</v>
      </c>
      <c r="AQ401">
        <v>8.6880111869652712</v>
      </c>
      <c r="AR401">
        <v>8.7914517932968401</v>
      </c>
      <c r="AS401">
        <v>8.8886444297602889</v>
      </c>
      <c r="AT401">
        <v>8.9807208068453015</v>
      </c>
      <c r="AU401">
        <v>9.0675302406975042</v>
      </c>
      <c r="AV401">
        <v>9.1492819503695433</v>
      </c>
      <c r="AW401">
        <v>9.2262674026050462</v>
      </c>
      <c r="AX401">
        <v>9.2988355615902787</v>
      </c>
      <c r="AY401">
        <v>9.367506384027827</v>
      </c>
      <c r="AZ401">
        <v>9.4328287831999873</v>
      </c>
      <c r="BA401">
        <v>9.4951103468595761</v>
      </c>
      <c r="BB401">
        <v>9.554490136374584</v>
      </c>
      <c r="BD401">
        <f t="shared" si="61"/>
        <v>4116.5698613200184</v>
      </c>
      <c r="BE401">
        <f t="shared" si="62"/>
        <v>4570.0970490442114</v>
      </c>
      <c r="BF401">
        <f t="shared" si="63"/>
        <v>4934.2227583719305</v>
      </c>
      <c r="BG401">
        <f t="shared" si="64"/>
        <v>5279.4811123399559</v>
      </c>
      <c r="BH401">
        <f t="shared" si="65"/>
        <v>5608.5022164470583</v>
      </c>
      <c r="BI401">
        <f t="shared" si="66"/>
        <v>5911.3162623023136</v>
      </c>
      <c r="BJ401">
        <f t="shared" si="67"/>
        <v>6191.6823613844635</v>
      </c>
      <c r="BK401">
        <f t="shared" si="68"/>
        <v>6452.325652567637</v>
      </c>
      <c r="BL401">
        <f t="shared" si="69"/>
        <v>6689.991736548076</v>
      </c>
      <c r="BM401">
        <f t="shared" si="70"/>
        <v>6907.0330471443649</v>
      </c>
    </row>
    <row r="402" spans="1:65" x14ac:dyDescent="0.25">
      <c r="A402">
        <v>48</v>
      </c>
      <c r="B402" t="s">
        <v>353</v>
      </c>
      <c r="C402" t="s">
        <v>410</v>
      </c>
      <c r="E402" t="s">
        <v>426</v>
      </c>
      <c r="F402" t="s">
        <v>427</v>
      </c>
      <c r="G402" t="s">
        <v>484</v>
      </c>
      <c r="H402" t="s">
        <v>358</v>
      </c>
      <c r="I402" t="s">
        <v>349</v>
      </c>
      <c r="J402" t="s">
        <v>359</v>
      </c>
      <c r="K402" t="s">
        <v>360</v>
      </c>
      <c r="L402" t="s">
        <v>361</v>
      </c>
      <c r="M402" t="s">
        <v>362</v>
      </c>
      <c r="N402" t="s">
        <v>392</v>
      </c>
      <c r="O402" t="s">
        <v>363</v>
      </c>
      <c r="P402" t="s">
        <v>23</v>
      </c>
      <c r="Q402" t="s">
        <v>364</v>
      </c>
      <c r="R402">
        <v>0.36593896251629288</v>
      </c>
      <c r="S402">
        <v>0.43044641084979229</v>
      </c>
      <c r="T402">
        <v>0.5226204712562359</v>
      </c>
      <c r="U402">
        <v>0.6295550629185005</v>
      </c>
      <c r="V402">
        <v>0.73429416486424748</v>
      </c>
      <c r="W402">
        <v>0.82744456887907802</v>
      </c>
      <c r="X402">
        <v>0.91217479366140852</v>
      </c>
      <c r="Y402">
        <v>0.99370030943859189</v>
      </c>
      <c r="Z402">
        <v>1.0723061188528022</v>
      </c>
      <c r="AA402">
        <v>1.1458406471867761</v>
      </c>
      <c r="AB402">
        <v>1.2149564504818291</v>
      </c>
      <c r="AC402">
        <v>1.2801575249518553</v>
      </c>
      <c r="AD402">
        <v>1.3404995690766375</v>
      </c>
      <c r="AE402">
        <v>1.3964433459824006</v>
      </c>
      <c r="AF402">
        <v>1.4496483474993915</v>
      </c>
      <c r="AG402">
        <v>1.4992585438332005</v>
      </c>
      <c r="AH402">
        <v>1.5453803028155413</v>
      </c>
      <c r="AI402">
        <v>1.5899892123645594</v>
      </c>
      <c r="AJ402">
        <v>1.6335433348917023</v>
      </c>
      <c r="AK402">
        <v>1.6758446804044558</v>
      </c>
      <c r="AL402">
        <v>1.7167000492268998</v>
      </c>
      <c r="AM402">
        <v>1.7556940842366251</v>
      </c>
      <c r="AN402">
        <v>1.7933983492916341</v>
      </c>
      <c r="AO402">
        <v>1.8298161566584599</v>
      </c>
      <c r="AP402">
        <v>1.8645567859429677</v>
      </c>
      <c r="AQ402">
        <v>1.8982043450484483</v>
      </c>
      <c r="AR402">
        <v>1.9305955904369851</v>
      </c>
      <c r="AS402">
        <v>1.9614938378722402</v>
      </c>
      <c r="AT402">
        <v>1.9912082098166402</v>
      </c>
      <c r="AU402">
        <v>2.0196475838685686</v>
      </c>
      <c r="AV402">
        <v>2.0468364819469622</v>
      </c>
      <c r="AW402">
        <v>2.0728290069088229</v>
      </c>
      <c r="AX402">
        <v>2.097702554849719</v>
      </c>
      <c r="AY402">
        <v>2.1215988521525775</v>
      </c>
      <c r="AZ402">
        <v>2.1446763462351748</v>
      </c>
      <c r="BA402">
        <v>2.167014339757773</v>
      </c>
      <c r="BB402">
        <v>2.1886357785852839</v>
      </c>
      <c r="BD402">
        <f t="shared" si="61"/>
        <v>734.29416486424748</v>
      </c>
      <c r="BE402">
        <f t="shared" si="62"/>
        <v>827.44456887907802</v>
      </c>
      <c r="BF402">
        <f t="shared" si="63"/>
        <v>912.17479366140856</v>
      </c>
      <c r="BG402">
        <f t="shared" si="64"/>
        <v>993.70030943859194</v>
      </c>
      <c r="BH402">
        <f t="shared" si="65"/>
        <v>1072.3061188528022</v>
      </c>
      <c r="BI402">
        <f t="shared" si="66"/>
        <v>1145.8406471867761</v>
      </c>
      <c r="BJ402">
        <f t="shared" si="67"/>
        <v>1214.9564504818291</v>
      </c>
      <c r="BK402">
        <f t="shared" si="68"/>
        <v>1280.1575249518553</v>
      </c>
      <c r="BL402">
        <f t="shared" si="69"/>
        <v>1340.4995690766375</v>
      </c>
      <c r="BM402">
        <f t="shared" si="70"/>
        <v>1396.4433459824006</v>
      </c>
    </row>
    <row r="403" spans="1:65" x14ac:dyDescent="0.25">
      <c r="A403">
        <v>48</v>
      </c>
      <c r="B403" t="s">
        <v>353</v>
      </c>
      <c r="C403" t="s">
        <v>368</v>
      </c>
      <c r="E403" t="s">
        <v>428</v>
      </c>
      <c r="F403" t="s">
        <v>429</v>
      </c>
      <c r="G403" t="s">
        <v>484</v>
      </c>
      <c r="H403" t="s">
        <v>358</v>
      </c>
      <c r="I403" t="s">
        <v>349</v>
      </c>
      <c r="J403" t="s">
        <v>359</v>
      </c>
      <c r="K403" t="s">
        <v>360</v>
      </c>
      <c r="L403" t="s">
        <v>361</v>
      </c>
      <c r="M403" t="s">
        <v>362</v>
      </c>
      <c r="N403" t="s">
        <v>392</v>
      </c>
      <c r="O403" t="s">
        <v>363</v>
      </c>
      <c r="P403">
        <v>0</v>
      </c>
      <c r="Q403" t="s">
        <v>374</v>
      </c>
      <c r="R403">
        <v>1.6264039603699363</v>
      </c>
      <c r="S403">
        <v>1.8376153503390318</v>
      </c>
      <c r="T403">
        <v>2.1832080632902238</v>
      </c>
      <c r="U403">
        <v>2.5897301262472556</v>
      </c>
      <c r="V403">
        <v>2.9724662859590145</v>
      </c>
      <c r="W403">
        <v>3.2895634709412378</v>
      </c>
      <c r="X403">
        <v>3.5297435566128681</v>
      </c>
      <c r="Y403">
        <v>3.76114380956618</v>
      </c>
      <c r="Z403">
        <v>3.9853752510325253</v>
      </c>
      <c r="AA403">
        <v>4.1950463723226559</v>
      </c>
      <c r="AB403">
        <v>4.3925389819558083</v>
      </c>
      <c r="AC403">
        <v>4.5792238690184091</v>
      </c>
      <c r="AD403">
        <v>4.7522983949547912</v>
      </c>
      <c r="AE403">
        <v>4.913096675825372</v>
      </c>
      <c r="AF403">
        <v>5.0663350972706755</v>
      </c>
      <c r="AG403">
        <v>5.2095202754079466</v>
      </c>
      <c r="AH403">
        <v>5.3429314954777398</v>
      </c>
      <c r="AI403">
        <v>5.4722578221314873</v>
      </c>
      <c r="AJ403">
        <v>5.5988148247534921</v>
      </c>
      <c r="AK403">
        <v>5.7220215833618049</v>
      </c>
      <c r="AL403">
        <v>5.8413014676249313</v>
      </c>
      <c r="AM403">
        <v>5.9554274190855789</v>
      </c>
      <c r="AN403">
        <v>6.0660577895613788</v>
      </c>
      <c r="AO403">
        <v>6.1731859280223453</v>
      </c>
      <c r="AP403">
        <v>6.2756484464606652</v>
      </c>
      <c r="AQ403">
        <v>6.3751540260647364</v>
      </c>
      <c r="AR403">
        <v>6.4712025493752092</v>
      </c>
      <c r="AS403">
        <v>6.5630794809672732</v>
      </c>
      <c r="AT403">
        <v>6.6516850967425336</v>
      </c>
      <c r="AU403">
        <v>6.7367322231059115</v>
      </c>
      <c r="AV403">
        <v>6.8182773090844018</v>
      </c>
      <c r="AW403">
        <v>6.8964656453759137</v>
      </c>
      <c r="AX403">
        <v>6.9715137466354316</v>
      </c>
      <c r="AY403">
        <v>7.0438344481834632</v>
      </c>
      <c r="AZ403">
        <v>7.1138944689427968</v>
      </c>
      <c r="BA403">
        <v>7.1819233591620257</v>
      </c>
      <c r="BB403">
        <v>7.2479806571151917</v>
      </c>
      <c r="BD403">
        <f t="shared" si="61"/>
        <v>2972.4662859590144</v>
      </c>
      <c r="BE403">
        <f t="shared" si="62"/>
        <v>3289.5634709412379</v>
      </c>
      <c r="BF403">
        <f t="shared" si="63"/>
        <v>3529.7435566128679</v>
      </c>
      <c r="BG403">
        <f t="shared" si="64"/>
        <v>3761.1438095661802</v>
      </c>
      <c r="BH403">
        <f t="shared" si="65"/>
        <v>3985.3752510325253</v>
      </c>
      <c r="BI403">
        <f t="shared" si="66"/>
        <v>4195.0463723226558</v>
      </c>
      <c r="BJ403">
        <f t="shared" si="67"/>
        <v>4392.5389819558086</v>
      </c>
      <c r="BK403">
        <f t="shared" si="68"/>
        <v>4579.2238690184095</v>
      </c>
      <c r="BL403">
        <f t="shared" si="69"/>
        <v>4752.2983949547915</v>
      </c>
      <c r="BM403">
        <f t="shared" si="70"/>
        <v>4913.0966758253717</v>
      </c>
    </row>
    <row r="404" spans="1:65" x14ac:dyDescent="0.25">
      <c r="A404">
        <v>48</v>
      </c>
      <c r="B404" t="s">
        <v>353</v>
      </c>
      <c r="C404" t="s">
        <v>368</v>
      </c>
      <c r="E404" t="s">
        <v>430</v>
      </c>
      <c r="F404" t="s">
        <v>431</v>
      </c>
      <c r="G404" t="s">
        <v>484</v>
      </c>
      <c r="H404" t="s">
        <v>358</v>
      </c>
      <c r="I404" t="s">
        <v>349</v>
      </c>
      <c r="J404" t="s">
        <v>359</v>
      </c>
      <c r="K404" t="s">
        <v>360</v>
      </c>
      <c r="L404" t="s">
        <v>361</v>
      </c>
      <c r="M404" t="s">
        <v>362</v>
      </c>
      <c r="N404" t="s">
        <v>362</v>
      </c>
      <c r="O404" t="s">
        <v>363</v>
      </c>
      <c r="P404" t="s">
        <v>432</v>
      </c>
      <c r="Q404" t="s">
        <v>364</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0</v>
      </c>
      <c r="AR404">
        <v>0</v>
      </c>
      <c r="AS404">
        <v>0</v>
      </c>
      <c r="AT404">
        <v>0</v>
      </c>
      <c r="AU404">
        <v>0</v>
      </c>
      <c r="AV404">
        <v>0</v>
      </c>
      <c r="AW404">
        <v>0</v>
      </c>
      <c r="AX404">
        <v>0</v>
      </c>
      <c r="AY404">
        <v>0</v>
      </c>
      <c r="AZ404">
        <v>0</v>
      </c>
      <c r="BA404">
        <v>0</v>
      </c>
      <c r="BB404">
        <v>0</v>
      </c>
      <c r="BD404">
        <f t="shared" si="61"/>
        <v>0</v>
      </c>
      <c r="BE404">
        <f t="shared" si="62"/>
        <v>0</v>
      </c>
      <c r="BF404">
        <f t="shared" si="63"/>
        <v>0</v>
      </c>
      <c r="BG404">
        <f t="shared" si="64"/>
        <v>0</v>
      </c>
      <c r="BH404">
        <f t="shared" si="65"/>
        <v>0</v>
      </c>
      <c r="BI404">
        <f t="shared" si="66"/>
        <v>0</v>
      </c>
      <c r="BJ404">
        <f t="shared" si="67"/>
        <v>0</v>
      </c>
      <c r="BK404">
        <f t="shared" si="68"/>
        <v>0</v>
      </c>
      <c r="BL404">
        <f t="shared" si="69"/>
        <v>0</v>
      </c>
      <c r="BM404">
        <f t="shared" si="70"/>
        <v>0</v>
      </c>
    </row>
    <row r="405" spans="1:65" x14ac:dyDescent="0.25">
      <c r="A405">
        <v>48</v>
      </c>
      <c r="B405" t="s">
        <v>353</v>
      </c>
      <c r="C405" t="s">
        <v>368</v>
      </c>
      <c r="E405" t="s">
        <v>433</v>
      </c>
      <c r="F405" t="s">
        <v>434</v>
      </c>
      <c r="G405" t="s">
        <v>484</v>
      </c>
      <c r="H405" t="s">
        <v>358</v>
      </c>
      <c r="I405" t="s">
        <v>349</v>
      </c>
      <c r="J405" t="s">
        <v>359</v>
      </c>
      <c r="K405" t="s">
        <v>360</v>
      </c>
      <c r="L405" t="s">
        <v>361</v>
      </c>
      <c r="M405" t="s">
        <v>362</v>
      </c>
      <c r="N405" t="s">
        <v>362</v>
      </c>
      <c r="O405" t="s">
        <v>363</v>
      </c>
      <c r="P405" t="s">
        <v>432</v>
      </c>
      <c r="Q405" t="s">
        <v>364</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0</v>
      </c>
      <c r="AL405">
        <v>0</v>
      </c>
      <c r="AM405">
        <v>0</v>
      </c>
      <c r="AN405">
        <v>0</v>
      </c>
      <c r="AO405">
        <v>0</v>
      </c>
      <c r="AP405">
        <v>0</v>
      </c>
      <c r="AQ405">
        <v>0</v>
      </c>
      <c r="AR405">
        <v>0</v>
      </c>
      <c r="AS405">
        <v>0</v>
      </c>
      <c r="AT405">
        <v>0</v>
      </c>
      <c r="AU405">
        <v>0</v>
      </c>
      <c r="AV405">
        <v>0</v>
      </c>
      <c r="AW405">
        <v>0</v>
      </c>
      <c r="AX405">
        <v>0</v>
      </c>
      <c r="AY405">
        <v>0</v>
      </c>
      <c r="AZ405">
        <v>0</v>
      </c>
      <c r="BA405">
        <v>0</v>
      </c>
      <c r="BB405">
        <v>0</v>
      </c>
      <c r="BD405">
        <f t="shared" si="61"/>
        <v>0</v>
      </c>
      <c r="BE405">
        <f t="shared" si="62"/>
        <v>0</v>
      </c>
      <c r="BF405">
        <f t="shared" si="63"/>
        <v>0</v>
      </c>
      <c r="BG405">
        <f t="shared" si="64"/>
        <v>0</v>
      </c>
      <c r="BH405">
        <f t="shared" si="65"/>
        <v>0</v>
      </c>
      <c r="BI405">
        <f t="shared" si="66"/>
        <v>0</v>
      </c>
      <c r="BJ405">
        <f t="shared" si="67"/>
        <v>0</v>
      </c>
      <c r="BK405">
        <f t="shared" si="68"/>
        <v>0</v>
      </c>
      <c r="BL405">
        <f t="shared" si="69"/>
        <v>0</v>
      </c>
      <c r="BM405">
        <f t="shared" si="70"/>
        <v>0</v>
      </c>
    </row>
    <row r="406" spans="1:65" x14ac:dyDescent="0.25">
      <c r="A406">
        <v>48</v>
      </c>
      <c r="B406" t="s">
        <v>353</v>
      </c>
      <c r="C406" t="s">
        <v>368</v>
      </c>
      <c r="E406" t="s">
        <v>435</v>
      </c>
      <c r="F406" t="s">
        <v>436</v>
      </c>
      <c r="G406" t="s">
        <v>484</v>
      </c>
      <c r="H406" t="s">
        <v>358</v>
      </c>
      <c r="I406" t="s">
        <v>349</v>
      </c>
      <c r="J406" t="s">
        <v>359</v>
      </c>
      <c r="K406" t="s">
        <v>360</v>
      </c>
      <c r="L406" t="s">
        <v>361</v>
      </c>
      <c r="M406" t="s">
        <v>362</v>
      </c>
      <c r="N406" t="s">
        <v>362</v>
      </c>
      <c r="O406" t="s">
        <v>363</v>
      </c>
      <c r="P406">
        <v>0</v>
      </c>
      <c r="Q406" t="s">
        <v>374</v>
      </c>
      <c r="R406">
        <v>2.5047113256641111</v>
      </c>
      <c r="S406">
        <v>2.8774548412103016</v>
      </c>
      <c r="T406">
        <v>3.3595484035939136</v>
      </c>
      <c r="U406">
        <v>3.9286578097056113</v>
      </c>
      <c r="V406">
        <v>4.5636298740281829</v>
      </c>
      <c r="W406">
        <v>5.1389329629212677</v>
      </c>
      <c r="X406">
        <v>5.5826730038600907</v>
      </c>
      <c r="Y406">
        <v>6.0034018893398571</v>
      </c>
      <c r="Z406">
        <v>6.4063185953893731</v>
      </c>
      <c r="AA406">
        <v>6.7784881417479053</v>
      </c>
      <c r="AB406">
        <v>7.1246307868447669</v>
      </c>
      <c r="AC406">
        <v>7.4479318418249534</v>
      </c>
      <c r="AD406">
        <v>7.7439852422666622</v>
      </c>
      <c r="AE406">
        <v>8.0156085013669323</v>
      </c>
      <c r="AF406">
        <v>8.2712689042257583</v>
      </c>
      <c r="AG406">
        <v>8.5072119843338019</v>
      </c>
      <c r="AH406">
        <v>8.7242807961999151</v>
      </c>
      <c r="AI406">
        <v>8.9320361147074028</v>
      </c>
      <c r="AJ406">
        <v>9.1327946770758182</v>
      </c>
      <c r="AK406">
        <v>9.325760658217412</v>
      </c>
      <c r="AL406">
        <v>9.5102234073943812</v>
      </c>
      <c r="AM406">
        <v>9.6844702364042874</v>
      </c>
      <c r="AN406">
        <v>9.8512057776036084</v>
      </c>
      <c r="AO406">
        <v>10.010605201084696</v>
      </c>
      <c r="AP406">
        <v>10.161096429586285</v>
      </c>
      <c r="AQ406">
        <v>10.305341866802429</v>
      </c>
      <c r="AR406">
        <v>10.442786478768141</v>
      </c>
      <c r="AS406">
        <v>10.572540372140329</v>
      </c>
      <c r="AT406">
        <v>10.696042903070545</v>
      </c>
      <c r="AU406">
        <v>10.813031923520414</v>
      </c>
      <c r="AV406">
        <v>10.923728068689456</v>
      </c>
      <c r="AW406">
        <v>11.028466894845206</v>
      </c>
      <c r="AX406">
        <v>11.127667789049816</v>
      </c>
      <c r="AY406">
        <v>11.221991706126804</v>
      </c>
      <c r="AZ406">
        <v>11.312148270356417</v>
      </c>
      <c r="BA406">
        <v>11.398522144213532</v>
      </c>
      <c r="BB406">
        <v>11.481269748443484</v>
      </c>
      <c r="BD406">
        <f t="shared" si="61"/>
        <v>4563.6298740281827</v>
      </c>
      <c r="BE406">
        <f t="shared" si="62"/>
        <v>5138.932962921268</v>
      </c>
      <c r="BF406">
        <f t="shared" si="63"/>
        <v>5582.6730038600908</v>
      </c>
      <c r="BG406">
        <f t="shared" si="64"/>
        <v>6003.401889339857</v>
      </c>
      <c r="BH406">
        <f t="shared" si="65"/>
        <v>6406.3185953893735</v>
      </c>
      <c r="BI406">
        <f t="shared" si="66"/>
        <v>6778.4881417479055</v>
      </c>
      <c r="BJ406">
        <f t="shared" si="67"/>
        <v>7124.6307868447666</v>
      </c>
      <c r="BK406">
        <f t="shared" si="68"/>
        <v>7447.9318418249532</v>
      </c>
      <c r="BL406">
        <f t="shared" si="69"/>
        <v>7743.9852422666618</v>
      </c>
      <c r="BM406">
        <f t="shared" si="70"/>
        <v>8015.6085013669326</v>
      </c>
    </row>
    <row r="407" spans="1:65" x14ac:dyDescent="0.25">
      <c r="A407">
        <v>48</v>
      </c>
      <c r="B407" t="s">
        <v>353</v>
      </c>
      <c r="C407" t="s">
        <v>368</v>
      </c>
      <c r="E407" t="s">
        <v>437</v>
      </c>
      <c r="F407" t="s">
        <v>438</v>
      </c>
      <c r="G407" t="s">
        <v>484</v>
      </c>
      <c r="H407" t="s">
        <v>358</v>
      </c>
      <c r="I407" t="s">
        <v>349</v>
      </c>
      <c r="J407" t="s">
        <v>359</v>
      </c>
      <c r="K407" t="s">
        <v>360</v>
      </c>
      <c r="L407" t="s">
        <v>361</v>
      </c>
      <c r="M407" t="s">
        <v>362</v>
      </c>
      <c r="N407" t="s">
        <v>392</v>
      </c>
      <c r="O407" t="s">
        <v>363</v>
      </c>
      <c r="P407">
        <v>0</v>
      </c>
      <c r="Q407" t="s">
        <v>374</v>
      </c>
      <c r="R407">
        <v>1.0991373712029036</v>
      </c>
      <c r="S407">
        <v>1.2489871022791434</v>
      </c>
      <c r="T407">
        <v>1.4605164451783013</v>
      </c>
      <c r="U407">
        <v>1.7132961591640008</v>
      </c>
      <c r="V407">
        <v>1.9892594505296846</v>
      </c>
      <c r="W407">
        <v>2.2591565117885786</v>
      </c>
      <c r="X407">
        <v>2.4809457027493966</v>
      </c>
      <c r="Y407">
        <v>2.690319988410439</v>
      </c>
      <c r="Z407">
        <v>2.8906985208668701</v>
      </c>
      <c r="AA407">
        <v>3.0756963619001239</v>
      </c>
      <c r="AB407">
        <v>3.2476354458388759</v>
      </c>
      <c r="AC407">
        <v>3.4081374124598409</v>
      </c>
      <c r="AD407">
        <v>3.5549975392132582</v>
      </c>
      <c r="AE407">
        <v>3.6896522746078708</v>
      </c>
      <c r="AF407">
        <v>3.8163071472873074</v>
      </c>
      <c r="AG407">
        <v>3.9331111693494702</v>
      </c>
      <c r="AH407">
        <v>4.0404955173962502</v>
      </c>
      <c r="AI407">
        <v>4.1431975725651906</v>
      </c>
      <c r="AJ407">
        <v>4.2423686774669376</v>
      </c>
      <c r="AK407">
        <v>4.3376195142402896</v>
      </c>
      <c r="AL407">
        <v>4.4286047659881476</v>
      </c>
      <c r="AM407">
        <v>4.5144853158476179</v>
      </c>
      <c r="AN407">
        <v>4.5965996416157431</v>
      </c>
      <c r="AO407">
        <v>4.6750396866028403</v>
      </c>
      <c r="AP407">
        <v>4.7490368150853</v>
      </c>
      <c r="AQ407">
        <v>4.819905006231032</v>
      </c>
      <c r="AR407">
        <v>4.8873769757540604</v>
      </c>
      <c r="AS407">
        <v>4.9510201244530716</v>
      </c>
      <c r="AT407">
        <v>5.011545888670331</v>
      </c>
      <c r="AU407">
        <v>5.0688303843900613</v>
      </c>
      <c r="AV407">
        <v>5.1229863887374076</v>
      </c>
      <c r="AW407">
        <v>5.1741826991600766</v>
      </c>
      <c r="AX407">
        <v>5.2226286924040428</v>
      </c>
      <c r="AY407">
        <v>5.2686511421964513</v>
      </c>
      <c r="AZ407">
        <v>5.3125997974218775</v>
      </c>
      <c r="BA407">
        <v>5.3546652844065754</v>
      </c>
      <c r="BB407">
        <v>5.394926673161212</v>
      </c>
      <c r="BD407">
        <f t="shared" si="61"/>
        <v>1989.2594505296845</v>
      </c>
      <c r="BE407">
        <f t="shared" si="62"/>
        <v>2259.1565117885784</v>
      </c>
      <c r="BF407">
        <f t="shared" si="63"/>
        <v>2480.9457027493968</v>
      </c>
      <c r="BG407">
        <f t="shared" si="64"/>
        <v>2690.3199884104388</v>
      </c>
      <c r="BH407">
        <f t="shared" si="65"/>
        <v>2890.6985208668702</v>
      </c>
      <c r="BI407">
        <f t="shared" si="66"/>
        <v>3075.696361900124</v>
      </c>
      <c r="BJ407">
        <f t="shared" si="67"/>
        <v>3247.635445838876</v>
      </c>
      <c r="BK407">
        <f t="shared" si="68"/>
        <v>3408.137412459841</v>
      </c>
      <c r="BL407">
        <f t="shared" si="69"/>
        <v>3554.9975392132583</v>
      </c>
      <c r="BM407">
        <f t="shared" si="70"/>
        <v>3689.6522746078708</v>
      </c>
    </row>
    <row r="408" spans="1:65" x14ac:dyDescent="0.25">
      <c r="A408">
        <v>48</v>
      </c>
      <c r="B408" t="s">
        <v>353</v>
      </c>
      <c r="C408" t="s">
        <v>368</v>
      </c>
      <c r="E408" t="s">
        <v>439</v>
      </c>
      <c r="F408" t="s">
        <v>440</v>
      </c>
      <c r="G408" t="s">
        <v>484</v>
      </c>
      <c r="H408" t="s">
        <v>358</v>
      </c>
      <c r="I408" t="s">
        <v>349</v>
      </c>
      <c r="J408" t="s">
        <v>359</v>
      </c>
      <c r="K408" t="s">
        <v>360</v>
      </c>
      <c r="L408" t="s">
        <v>361</v>
      </c>
      <c r="M408" t="s">
        <v>362</v>
      </c>
      <c r="N408" t="s">
        <v>362</v>
      </c>
      <c r="O408" t="s">
        <v>363</v>
      </c>
      <c r="P408">
        <v>0</v>
      </c>
      <c r="Q408" t="s">
        <v>374</v>
      </c>
      <c r="R408">
        <v>5.8532376220592755E-3</v>
      </c>
      <c r="S408">
        <v>6.661106088076847E-3</v>
      </c>
      <c r="T408">
        <v>7.6296410194346366E-3</v>
      </c>
      <c r="U408">
        <v>8.7711705296894711E-3</v>
      </c>
      <c r="V408">
        <v>1.0036912884874632E-2</v>
      </c>
      <c r="W408">
        <v>1.118742707847642E-2</v>
      </c>
      <c r="X408">
        <v>1.2055056768282656E-2</v>
      </c>
      <c r="Y408">
        <v>1.2881141976277957E-2</v>
      </c>
      <c r="Z408">
        <v>1.367310981036712E-2</v>
      </c>
      <c r="AA408">
        <v>1.4407292664866496E-2</v>
      </c>
      <c r="AB408">
        <v>1.5091495313232435E-2</v>
      </c>
      <c r="AC408">
        <v>1.5732069860478873E-2</v>
      </c>
      <c r="AD408">
        <v>1.6320130130006456E-2</v>
      </c>
      <c r="AE408">
        <v>1.686092725611819E-2</v>
      </c>
      <c r="AF408">
        <v>1.7371179946385214E-2</v>
      </c>
      <c r="AG408">
        <v>1.7843201499525757E-2</v>
      </c>
      <c r="AH408">
        <v>1.8278515220568125E-2</v>
      </c>
      <c r="AI408">
        <v>1.8696168574146736E-2</v>
      </c>
      <c r="AJ408">
        <v>1.9100723446234102E-2</v>
      </c>
      <c r="AK408">
        <v>1.9490515391923431E-2</v>
      </c>
      <c r="AL408">
        <v>1.986402146567412E-2</v>
      </c>
      <c r="AM408">
        <v>2.0217690778443629E-2</v>
      </c>
      <c r="AN408">
        <v>2.0556936467677436E-2</v>
      </c>
      <c r="AO408">
        <v>2.0882032940309488E-2</v>
      </c>
      <c r="AP408">
        <v>2.1189702855642409E-2</v>
      </c>
      <c r="AQ408">
        <v>2.1485321137542573E-2</v>
      </c>
      <c r="AR408">
        <v>2.176767603760706E-2</v>
      </c>
      <c r="AS408">
        <v>2.2034879655521648E-2</v>
      </c>
      <c r="AT408">
        <v>2.2289823526121917E-2</v>
      </c>
      <c r="AU408">
        <v>2.2531906039099048E-2</v>
      </c>
      <c r="AV408">
        <v>2.2761521629367277E-2</v>
      </c>
      <c r="AW408">
        <v>2.2979306414438964E-2</v>
      </c>
      <c r="AX408">
        <v>2.3186076315884541E-2</v>
      </c>
      <c r="AY408">
        <v>2.3383158766684741E-2</v>
      </c>
      <c r="AZ408">
        <v>2.3571991796361328E-2</v>
      </c>
      <c r="BA408">
        <v>2.3753340919050448E-2</v>
      </c>
      <c r="BB408">
        <v>2.392749806220169E-2</v>
      </c>
      <c r="BD408">
        <f t="shared" si="61"/>
        <v>10.036912884874631</v>
      </c>
      <c r="BE408">
        <f t="shared" si="62"/>
        <v>11.18742707847642</v>
      </c>
      <c r="BF408">
        <f t="shared" si="63"/>
        <v>12.055056768282656</v>
      </c>
      <c r="BG408">
        <f t="shared" si="64"/>
        <v>12.881141976277956</v>
      </c>
      <c r="BH408">
        <f t="shared" si="65"/>
        <v>13.673109810367119</v>
      </c>
      <c r="BI408">
        <f t="shared" si="66"/>
        <v>14.407292664866496</v>
      </c>
      <c r="BJ408">
        <f t="shared" si="67"/>
        <v>15.091495313232434</v>
      </c>
      <c r="BK408">
        <f t="shared" si="68"/>
        <v>15.732069860478873</v>
      </c>
      <c r="BL408">
        <f t="shared" si="69"/>
        <v>16.320130130006454</v>
      </c>
      <c r="BM408">
        <f t="shared" si="70"/>
        <v>16.860927256118192</v>
      </c>
    </row>
    <row r="409" spans="1:65" x14ac:dyDescent="0.25">
      <c r="A409">
        <v>48</v>
      </c>
      <c r="B409" t="s">
        <v>353</v>
      </c>
      <c r="C409" t="s">
        <v>368</v>
      </c>
      <c r="E409" t="s">
        <v>441</v>
      </c>
      <c r="F409" t="s">
        <v>442</v>
      </c>
      <c r="G409" t="s">
        <v>484</v>
      </c>
      <c r="H409" t="s">
        <v>358</v>
      </c>
      <c r="I409" t="s">
        <v>349</v>
      </c>
      <c r="J409" t="s">
        <v>359</v>
      </c>
      <c r="K409" t="s">
        <v>360</v>
      </c>
      <c r="L409" t="s">
        <v>361</v>
      </c>
      <c r="M409" t="s">
        <v>362</v>
      </c>
      <c r="N409" t="s">
        <v>392</v>
      </c>
      <c r="O409" t="s">
        <v>363</v>
      </c>
      <c r="P409">
        <v>0</v>
      </c>
      <c r="Q409" t="s">
        <v>374</v>
      </c>
      <c r="R409">
        <v>0.27973658325426148</v>
      </c>
      <c r="S409">
        <v>0.31639498188018123</v>
      </c>
      <c r="T409">
        <v>0.36260383789364414</v>
      </c>
      <c r="U409">
        <v>0.41423509086039756</v>
      </c>
      <c r="V409">
        <v>0.46803644128000466</v>
      </c>
      <c r="W409">
        <v>0.521046954948168</v>
      </c>
      <c r="X409">
        <v>0.56432362527534397</v>
      </c>
      <c r="Y409">
        <v>0.60567527335205384</v>
      </c>
      <c r="Z409">
        <v>0.64542087653867752</v>
      </c>
      <c r="AA409">
        <v>0.68238703624935015</v>
      </c>
      <c r="AB409">
        <v>0.7169718533943249</v>
      </c>
      <c r="AC409">
        <v>0.74946302915568808</v>
      </c>
      <c r="AD409">
        <v>0.77939291665639632</v>
      </c>
      <c r="AE409">
        <v>0.80701666191619514</v>
      </c>
      <c r="AF409">
        <v>0.83317112755497647</v>
      </c>
      <c r="AG409">
        <v>0.85744950995015545</v>
      </c>
      <c r="AH409">
        <v>0.87991852838984319</v>
      </c>
      <c r="AI409">
        <v>0.90155150178020727</v>
      </c>
      <c r="AJ409">
        <v>0.92257806137319864</v>
      </c>
      <c r="AK409">
        <v>0.94290725624151717</v>
      </c>
      <c r="AL409">
        <v>0.96245336741294207</v>
      </c>
      <c r="AM409">
        <v>0.98102454335776934</v>
      </c>
      <c r="AN409">
        <v>0.9988993524433083</v>
      </c>
      <c r="AO409">
        <v>1.0160862956217982</v>
      </c>
      <c r="AP409">
        <v>1.0324069332490458</v>
      </c>
      <c r="AQ409">
        <v>1.0481414033124674</v>
      </c>
      <c r="AR409">
        <v>1.0632197988344976</v>
      </c>
      <c r="AS409">
        <v>1.0775369776159063</v>
      </c>
      <c r="AT409">
        <v>1.0912425852495102</v>
      </c>
      <c r="AU409">
        <v>1.1042998625281495</v>
      </c>
      <c r="AV409">
        <v>1.1167255662463915</v>
      </c>
      <c r="AW409">
        <v>1.1285497641911248</v>
      </c>
      <c r="AX409">
        <v>1.1398126796451846</v>
      </c>
      <c r="AY409">
        <v>1.1505829591620016</v>
      </c>
      <c r="AZ409">
        <v>1.160935954813942</v>
      </c>
      <c r="BA409">
        <v>1.1709107502823433</v>
      </c>
      <c r="BB409">
        <v>1.1805207673442175</v>
      </c>
      <c r="BD409">
        <f t="shared" si="61"/>
        <v>468.03644128000468</v>
      </c>
      <c r="BE409">
        <f t="shared" si="62"/>
        <v>521.04695494816804</v>
      </c>
      <c r="BF409">
        <f t="shared" si="63"/>
        <v>564.32362527534394</v>
      </c>
      <c r="BG409">
        <f t="shared" si="64"/>
        <v>605.67527335205386</v>
      </c>
      <c r="BH409">
        <f t="shared" si="65"/>
        <v>645.42087653867748</v>
      </c>
      <c r="BI409">
        <f t="shared" si="66"/>
        <v>682.3870362493501</v>
      </c>
      <c r="BJ409">
        <f t="shared" si="67"/>
        <v>716.97185339432485</v>
      </c>
      <c r="BK409">
        <f t="shared" si="68"/>
        <v>749.4630291556881</v>
      </c>
      <c r="BL409">
        <f t="shared" si="69"/>
        <v>779.39291665639632</v>
      </c>
      <c r="BM409">
        <f t="shared" si="70"/>
        <v>807.01666191619518</v>
      </c>
    </row>
    <row r="410" spans="1:65" x14ac:dyDescent="0.25">
      <c r="A410">
        <v>48</v>
      </c>
      <c r="B410" t="s">
        <v>353</v>
      </c>
      <c r="C410" t="s">
        <v>368</v>
      </c>
      <c r="E410" t="s">
        <v>443</v>
      </c>
      <c r="F410" t="s">
        <v>199</v>
      </c>
      <c r="G410" t="s">
        <v>484</v>
      </c>
      <c r="H410" t="s">
        <v>358</v>
      </c>
      <c r="I410" t="s">
        <v>349</v>
      </c>
      <c r="J410" t="s">
        <v>359</v>
      </c>
      <c r="K410" t="s">
        <v>360</v>
      </c>
      <c r="L410" t="s">
        <v>361</v>
      </c>
      <c r="M410" t="s">
        <v>362</v>
      </c>
      <c r="N410" t="s">
        <v>362</v>
      </c>
      <c r="O410" t="s">
        <v>363</v>
      </c>
      <c r="P410" t="s">
        <v>199</v>
      </c>
      <c r="Q410" t="s">
        <v>364</v>
      </c>
      <c r="R410">
        <v>7.7138756577293935E-4</v>
      </c>
      <c r="S410">
        <v>8.9743197090572395E-4</v>
      </c>
      <c r="T410">
        <v>1.0512021160086074E-3</v>
      </c>
      <c r="U410">
        <v>1.2211517610276486E-3</v>
      </c>
      <c r="V410">
        <v>1.4069502388768711E-3</v>
      </c>
      <c r="W410">
        <v>1.5801396432546394E-3</v>
      </c>
      <c r="X410">
        <v>1.7183340997602855E-3</v>
      </c>
      <c r="Y410">
        <v>1.8511960806726268E-3</v>
      </c>
      <c r="Z410">
        <v>1.9796618334951485E-3</v>
      </c>
      <c r="AA410">
        <v>2.0995161448394703E-3</v>
      </c>
      <c r="AB410">
        <v>2.2121454188680392E-3</v>
      </c>
      <c r="AC410">
        <v>2.3183107020418119E-3</v>
      </c>
      <c r="AD410">
        <v>2.416480408738935E-3</v>
      </c>
      <c r="AE410">
        <v>2.5074314425264249E-3</v>
      </c>
      <c r="AF410">
        <v>2.5938564709983075E-3</v>
      </c>
      <c r="AG410">
        <v>2.6743792574187766E-3</v>
      </c>
      <c r="AH410">
        <v>2.7491787623421097E-3</v>
      </c>
      <c r="AI410">
        <v>2.8214638504434337E-3</v>
      </c>
      <c r="AJ410">
        <v>2.8919813733525842E-3</v>
      </c>
      <c r="AK410">
        <v>2.96041246079182E-3</v>
      </c>
      <c r="AL410">
        <v>3.0264484087359159E-3</v>
      </c>
      <c r="AM410">
        <v>3.0894215445120576E-3</v>
      </c>
      <c r="AN410">
        <v>3.1502582514482372E-3</v>
      </c>
      <c r="AO410">
        <v>3.2089677736548586E-3</v>
      </c>
      <c r="AP410">
        <v>3.2649235357050817E-3</v>
      </c>
      <c r="AQ410">
        <v>3.3190695720255702E-3</v>
      </c>
      <c r="AR410">
        <v>3.3711469826335832E-3</v>
      </c>
      <c r="AS410">
        <v>3.4207781510654078E-3</v>
      </c>
      <c r="AT410">
        <v>3.4684635436953402E-3</v>
      </c>
      <c r="AU410">
        <v>3.5140601330050426E-3</v>
      </c>
      <c r="AV410">
        <v>3.5576106722985949E-3</v>
      </c>
      <c r="AW410">
        <v>3.5992052155925458E-3</v>
      </c>
      <c r="AX410">
        <v>3.6389708365167652E-3</v>
      </c>
      <c r="AY410">
        <v>3.6771369905484763E-3</v>
      </c>
      <c r="AZ410">
        <v>3.713959280663683E-3</v>
      </c>
      <c r="BA410">
        <v>3.7495665071091188E-3</v>
      </c>
      <c r="BB410">
        <v>3.7839972987141492E-3</v>
      </c>
      <c r="BD410">
        <f t="shared" si="61"/>
        <v>1.4069502388768711</v>
      </c>
      <c r="BE410">
        <f t="shared" si="62"/>
        <v>1.5801396432546393</v>
      </c>
      <c r="BF410">
        <f t="shared" si="63"/>
        <v>1.7183340997602854</v>
      </c>
      <c r="BG410">
        <f t="shared" si="64"/>
        <v>1.8511960806726269</v>
      </c>
      <c r="BH410">
        <f t="shared" si="65"/>
        <v>1.9796618334951486</v>
      </c>
      <c r="BI410">
        <f t="shared" si="66"/>
        <v>2.0995161448394701</v>
      </c>
      <c r="BJ410">
        <f t="shared" si="67"/>
        <v>2.2121454188680394</v>
      </c>
      <c r="BK410">
        <f t="shared" si="68"/>
        <v>2.3183107020418121</v>
      </c>
      <c r="BL410">
        <f t="shared" si="69"/>
        <v>2.4164804087389351</v>
      </c>
      <c r="BM410">
        <f t="shared" si="70"/>
        <v>2.5074314425264248</v>
      </c>
    </row>
    <row r="411" spans="1:65" x14ac:dyDescent="0.25">
      <c r="A411">
        <v>48</v>
      </c>
      <c r="B411" t="s">
        <v>353</v>
      </c>
      <c r="C411" t="s">
        <v>368</v>
      </c>
      <c r="E411" t="s">
        <v>444</v>
      </c>
      <c r="F411" t="s">
        <v>445</v>
      </c>
      <c r="G411" t="s">
        <v>484</v>
      </c>
      <c r="H411" t="s">
        <v>358</v>
      </c>
      <c r="I411" t="s">
        <v>349</v>
      </c>
      <c r="J411" t="s">
        <v>359</v>
      </c>
      <c r="K411" t="s">
        <v>360</v>
      </c>
      <c r="L411" t="s">
        <v>361</v>
      </c>
      <c r="M411" t="s">
        <v>362</v>
      </c>
      <c r="N411" t="s">
        <v>362</v>
      </c>
      <c r="O411" t="s">
        <v>363</v>
      </c>
      <c r="P411">
        <v>0</v>
      </c>
      <c r="Q411" t="s">
        <v>374</v>
      </c>
      <c r="R411">
        <v>1.7335603059518987</v>
      </c>
      <c r="S411">
        <v>1.9837008935449523</v>
      </c>
      <c r="T411">
        <v>2.3405625666506182</v>
      </c>
      <c r="U411">
        <v>2.7539126756577743</v>
      </c>
      <c r="V411">
        <v>3.192219004688857</v>
      </c>
      <c r="W411">
        <v>3.584622991521099</v>
      </c>
      <c r="X411">
        <v>3.9058353884744834</v>
      </c>
      <c r="Y411">
        <v>4.2127778144473291</v>
      </c>
      <c r="Z411">
        <v>4.5077940592728272</v>
      </c>
      <c r="AA411">
        <v>4.7822149491198704</v>
      </c>
      <c r="AB411">
        <v>5.0389766304411614</v>
      </c>
      <c r="AC411">
        <v>5.2802171227802628</v>
      </c>
      <c r="AD411">
        <v>5.5024589736279568</v>
      </c>
      <c r="AE411">
        <v>5.7075938997267972</v>
      </c>
      <c r="AF411">
        <v>5.9018344184237161</v>
      </c>
      <c r="AG411">
        <v>6.0821562699267115</v>
      </c>
      <c r="AH411">
        <v>6.2490530299596134</v>
      </c>
      <c r="AI411">
        <v>6.4097525977831058</v>
      </c>
      <c r="AJ411">
        <v>6.5659594606283118</v>
      </c>
      <c r="AK411">
        <v>6.7169971087404781</v>
      </c>
      <c r="AL411">
        <v>6.8622275171415419</v>
      </c>
      <c r="AM411">
        <v>7.0002241118339548</v>
      </c>
      <c r="AN411">
        <v>7.1330558403032249</v>
      </c>
      <c r="AO411">
        <v>7.2607848310761716</v>
      </c>
      <c r="AP411">
        <v>7.3820840656182929</v>
      </c>
      <c r="AQ411">
        <v>7.499034746552776</v>
      </c>
      <c r="AR411">
        <v>7.6111163674942386</v>
      </c>
      <c r="AS411">
        <v>7.7175466508270398</v>
      </c>
      <c r="AT411">
        <v>7.8194371708577473</v>
      </c>
      <c r="AU411">
        <v>7.9165139405117637</v>
      </c>
      <c r="AV411">
        <v>8.0089008288828243</v>
      </c>
      <c r="AW411">
        <v>8.0968207184827978</v>
      </c>
      <c r="AX411">
        <v>8.1805720690536159</v>
      </c>
      <c r="AY411">
        <v>8.2606647829552227</v>
      </c>
      <c r="AZ411">
        <v>8.3376587233821695</v>
      </c>
      <c r="BA411">
        <v>8.4118441155756027</v>
      </c>
      <c r="BB411">
        <v>8.4833203876851861</v>
      </c>
      <c r="BD411">
        <f t="shared" si="61"/>
        <v>3192.2190046888568</v>
      </c>
      <c r="BE411">
        <f t="shared" si="62"/>
        <v>3584.6229915210988</v>
      </c>
      <c r="BF411">
        <f t="shared" si="63"/>
        <v>3905.8353884744834</v>
      </c>
      <c r="BG411">
        <f t="shared" si="64"/>
        <v>4212.7778144473295</v>
      </c>
      <c r="BH411">
        <f t="shared" si="65"/>
        <v>4507.7940592728273</v>
      </c>
      <c r="BI411">
        <f t="shared" si="66"/>
        <v>4782.2149491198707</v>
      </c>
      <c r="BJ411">
        <f t="shared" si="67"/>
        <v>5038.9766304411614</v>
      </c>
      <c r="BK411">
        <f t="shared" si="68"/>
        <v>5280.2171227802628</v>
      </c>
      <c r="BL411">
        <f t="shared" si="69"/>
        <v>5502.4589736279568</v>
      </c>
      <c r="BM411">
        <f t="shared" si="70"/>
        <v>5707.5938997267976</v>
      </c>
    </row>
    <row r="412" spans="1:65" x14ac:dyDescent="0.25">
      <c r="A412">
        <v>48</v>
      </c>
      <c r="B412" t="s">
        <v>353</v>
      </c>
      <c r="C412" t="s">
        <v>368</v>
      </c>
      <c r="E412" t="s">
        <v>446</v>
      </c>
      <c r="F412" t="s">
        <v>447</v>
      </c>
      <c r="G412" t="s">
        <v>484</v>
      </c>
      <c r="H412" t="s">
        <v>358</v>
      </c>
      <c r="I412" t="s">
        <v>349</v>
      </c>
      <c r="J412" t="s">
        <v>359</v>
      </c>
      <c r="K412" t="s">
        <v>360</v>
      </c>
      <c r="L412" t="s">
        <v>361</v>
      </c>
      <c r="M412" t="s">
        <v>362</v>
      </c>
      <c r="N412" t="s">
        <v>362</v>
      </c>
      <c r="O412" t="s">
        <v>363</v>
      </c>
      <c r="P412">
        <v>0</v>
      </c>
      <c r="Q412" t="s">
        <v>374</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c r="AO412">
        <v>0</v>
      </c>
      <c r="AP412">
        <v>0</v>
      </c>
      <c r="AQ412">
        <v>0</v>
      </c>
      <c r="AR412">
        <v>0</v>
      </c>
      <c r="AS412">
        <v>0</v>
      </c>
      <c r="AT412">
        <v>0</v>
      </c>
      <c r="AU412">
        <v>0</v>
      </c>
      <c r="AV412">
        <v>0</v>
      </c>
      <c r="AW412">
        <v>0</v>
      </c>
      <c r="AX412">
        <v>0</v>
      </c>
      <c r="AY412">
        <v>0</v>
      </c>
      <c r="AZ412">
        <v>0</v>
      </c>
      <c r="BA412">
        <v>0</v>
      </c>
      <c r="BB412">
        <v>0</v>
      </c>
      <c r="BD412">
        <f t="shared" si="61"/>
        <v>0</v>
      </c>
      <c r="BE412">
        <f t="shared" si="62"/>
        <v>0</v>
      </c>
      <c r="BF412">
        <f t="shared" si="63"/>
        <v>0</v>
      </c>
      <c r="BG412">
        <f t="shared" si="64"/>
        <v>0</v>
      </c>
      <c r="BH412">
        <f t="shared" si="65"/>
        <v>0</v>
      </c>
      <c r="BI412">
        <f t="shared" si="66"/>
        <v>0</v>
      </c>
      <c r="BJ412">
        <f t="shared" si="67"/>
        <v>0</v>
      </c>
      <c r="BK412">
        <f t="shared" si="68"/>
        <v>0</v>
      </c>
      <c r="BL412">
        <f t="shared" si="69"/>
        <v>0</v>
      </c>
      <c r="BM412">
        <f t="shared" si="70"/>
        <v>0</v>
      </c>
    </row>
    <row r="413" spans="1:65" x14ac:dyDescent="0.25">
      <c r="A413">
        <v>48</v>
      </c>
      <c r="B413" t="s">
        <v>353</v>
      </c>
      <c r="C413" t="s">
        <v>368</v>
      </c>
      <c r="E413" t="s">
        <v>448</v>
      </c>
      <c r="F413" t="s">
        <v>449</v>
      </c>
      <c r="G413" t="s">
        <v>484</v>
      </c>
      <c r="H413" t="s">
        <v>358</v>
      </c>
      <c r="I413" t="s">
        <v>349</v>
      </c>
      <c r="J413" t="s">
        <v>359</v>
      </c>
      <c r="K413" t="s">
        <v>360</v>
      </c>
      <c r="L413" t="s">
        <v>361</v>
      </c>
      <c r="M413" t="s">
        <v>362</v>
      </c>
      <c r="N413" t="s">
        <v>362</v>
      </c>
      <c r="O413" t="s">
        <v>363</v>
      </c>
      <c r="P413">
        <v>0</v>
      </c>
      <c r="Q413" t="s">
        <v>374</v>
      </c>
      <c r="R413">
        <v>0.20695951104750498</v>
      </c>
      <c r="S413">
        <v>0.24483076197292145</v>
      </c>
      <c r="T413">
        <v>0.28984677626896954</v>
      </c>
      <c r="U413">
        <v>0.33255595318802728</v>
      </c>
      <c r="V413">
        <v>0.38269799981631031</v>
      </c>
      <c r="W413">
        <v>0.42947409887025484</v>
      </c>
      <c r="X413">
        <v>0.46676285562586461</v>
      </c>
      <c r="Y413">
        <v>0.50262094155888859</v>
      </c>
      <c r="Z413">
        <v>0.53730025994986019</v>
      </c>
      <c r="AA413">
        <v>0.56965848500516858</v>
      </c>
      <c r="AB413">
        <v>0.60007096504374136</v>
      </c>
      <c r="AC413">
        <v>0.62874143938327776</v>
      </c>
      <c r="AD413">
        <v>0.65525628541591319</v>
      </c>
      <c r="AE413">
        <v>0.67982475926416619</v>
      </c>
      <c r="AF413">
        <v>0.70317361972767967</v>
      </c>
      <c r="AG413">
        <v>0.72493075893647774</v>
      </c>
      <c r="AH413">
        <v>0.74514412727431278</v>
      </c>
      <c r="AI413">
        <v>0.76468057234946818</v>
      </c>
      <c r="AJ413">
        <v>0.78374175307913674</v>
      </c>
      <c r="AK413">
        <v>0.80224134754276666</v>
      </c>
      <c r="AL413">
        <v>0.82009571223815259</v>
      </c>
      <c r="AM413">
        <v>0.83712414406646318</v>
      </c>
      <c r="AN413">
        <v>0.85357697485639838</v>
      </c>
      <c r="AO413">
        <v>0.86945652185697853</v>
      </c>
      <c r="AP413">
        <v>0.88459315356068291</v>
      </c>
      <c r="AQ413">
        <v>0.89924208994805155</v>
      </c>
      <c r="AR413">
        <v>0.91333311832034303</v>
      </c>
      <c r="AS413">
        <v>0.92676393116643374</v>
      </c>
      <c r="AT413">
        <v>0.93966979373986881</v>
      </c>
      <c r="AU413">
        <v>0.95201185839430924</v>
      </c>
      <c r="AV413">
        <v>0.96380155442129622</v>
      </c>
      <c r="AW413">
        <v>0.97506312181518762</v>
      </c>
      <c r="AX413">
        <v>0.98583083513745795</v>
      </c>
      <c r="AY413">
        <v>0.9961667100982694</v>
      </c>
      <c r="AZ413">
        <v>1.0061398648856406</v>
      </c>
      <c r="BA413">
        <v>1.015785093339205</v>
      </c>
      <c r="BB413">
        <v>1.0251127765851167</v>
      </c>
      <c r="BD413">
        <f t="shared" si="61"/>
        <v>382.6979998163103</v>
      </c>
      <c r="BE413">
        <f t="shared" si="62"/>
        <v>429.47409887025486</v>
      </c>
      <c r="BF413">
        <f t="shared" si="63"/>
        <v>466.76285562586463</v>
      </c>
      <c r="BG413">
        <f t="shared" si="64"/>
        <v>502.6209415588886</v>
      </c>
      <c r="BH413">
        <f t="shared" si="65"/>
        <v>537.30025994986022</v>
      </c>
      <c r="BI413">
        <f t="shared" si="66"/>
        <v>569.65848500516859</v>
      </c>
      <c r="BJ413">
        <f t="shared" si="67"/>
        <v>600.07096504374135</v>
      </c>
      <c r="BK413">
        <f t="shared" si="68"/>
        <v>628.74143938327779</v>
      </c>
      <c r="BL413">
        <f t="shared" si="69"/>
        <v>655.25628541591323</v>
      </c>
      <c r="BM413">
        <f t="shared" si="70"/>
        <v>679.82475926416623</v>
      </c>
    </row>
    <row r="414" spans="1:65" x14ac:dyDescent="0.25">
      <c r="A414">
        <v>48</v>
      </c>
      <c r="B414" t="s">
        <v>353</v>
      </c>
      <c r="C414" t="s">
        <v>368</v>
      </c>
      <c r="E414" t="s">
        <v>450</v>
      </c>
      <c r="F414" t="s">
        <v>451</v>
      </c>
      <c r="G414" t="s">
        <v>484</v>
      </c>
      <c r="H414" t="s">
        <v>358</v>
      </c>
      <c r="I414" t="s">
        <v>349</v>
      </c>
      <c r="J414" t="s">
        <v>359</v>
      </c>
      <c r="K414" t="s">
        <v>360</v>
      </c>
      <c r="L414" t="s">
        <v>361</v>
      </c>
      <c r="M414" t="s">
        <v>362</v>
      </c>
      <c r="N414" t="s">
        <v>362</v>
      </c>
      <c r="O414" t="s">
        <v>363</v>
      </c>
      <c r="P414">
        <v>0</v>
      </c>
      <c r="Q414" t="s">
        <v>374</v>
      </c>
      <c r="R414">
        <v>1.3375936774265791</v>
      </c>
      <c r="S414">
        <v>1.5205973195267832</v>
      </c>
      <c r="T414">
        <v>1.7943750832061152</v>
      </c>
      <c r="U414">
        <v>2.1301646903337135</v>
      </c>
      <c r="V414">
        <v>2.5107635281611698</v>
      </c>
      <c r="W414">
        <v>2.8549382242049841</v>
      </c>
      <c r="X414">
        <v>3.1116989015093237</v>
      </c>
      <c r="Y414">
        <v>3.3580279489068787</v>
      </c>
      <c r="Z414">
        <v>3.5950685037544576</v>
      </c>
      <c r="AA414">
        <v>3.8160948150643841</v>
      </c>
      <c r="AB414">
        <v>4.0232368835796972</v>
      </c>
      <c r="AC414">
        <v>4.218114074524145</v>
      </c>
      <c r="AD414">
        <v>4.3979871353287461</v>
      </c>
      <c r="AE414">
        <v>4.5642811967639902</v>
      </c>
      <c r="AF414">
        <v>4.7219982999394388</v>
      </c>
      <c r="AG414">
        <v>4.8686580095468104</v>
      </c>
      <c r="AH414">
        <v>5.0046231938196595</v>
      </c>
      <c r="AI414">
        <v>5.1357590282628482</v>
      </c>
      <c r="AJ414">
        <v>5.2634390062753047</v>
      </c>
      <c r="AK414">
        <v>5.3870988941272451</v>
      </c>
      <c r="AL414">
        <v>5.5061999383073292</v>
      </c>
      <c r="AM414">
        <v>5.619556240961284</v>
      </c>
      <c r="AN414">
        <v>5.7288526883608446</v>
      </c>
      <c r="AO414">
        <v>5.8341243638708082</v>
      </c>
      <c r="AP414">
        <v>5.9342637138543601</v>
      </c>
      <c r="AQ414">
        <v>6.0309755724714567</v>
      </c>
      <c r="AR414">
        <v>6.1238146126448045</v>
      </c>
      <c r="AS414">
        <v>6.2121210762145829</v>
      </c>
      <c r="AT414">
        <v>6.2968024012400683</v>
      </c>
      <c r="AU414">
        <v>6.3776186191431226</v>
      </c>
      <c r="AV414">
        <v>6.4546600553278903</v>
      </c>
      <c r="AW414">
        <v>6.5281001282701654</v>
      </c>
      <c r="AX414">
        <v>6.5981764388072381</v>
      </c>
      <c r="AY414">
        <v>6.6653051771523248</v>
      </c>
      <c r="AZ414">
        <v>6.7299463212932</v>
      </c>
      <c r="BA414">
        <v>6.7923352296117896</v>
      </c>
      <c r="BB414">
        <v>6.8525479923464854</v>
      </c>
      <c r="BD414">
        <f t="shared" si="61"/>
        <v>2510.7635281611697</v>
      </c>
      <c r="BE414">
        <f t="shared" si="62"/>
        <v>2854.9382242049842</v>
      </c>
      <c r="BF414">
        <f t="shared" si="63"/>
        <v>3111.6989015093236</v>
      </c>
      <c r="BG414">
        <f t="shared" si="64"/>
        <v>3358.0279489068789</v>
      </c>
      <c r="BH414">
        <f t="shared" si="65"/>
        <v>3595.0685037544577</v>
      </c>
      <c r="BI414">
        <f t="shared" si="66"/>
        <v>3816.094815064384</v>
      </c>
      <c r="BJ414">
        <f t="shared" si="67"/>
        <v>4023.2368835796974</v>
      </c>
      <c r="BK414">
        <f t="shared" si="68"/>
        <v>4218.1140745241446</v>
      </c>
      <c r="BL414">
        <f t="shared" si="69"/>
        <v>4397.9871353287463</v>
      </c>
      <c r="BM414">
        <f t="shared" si="70"/>
        <v>4564.28119676399</v>
      </c>
    </row>
    <row r="415" spans="1:65" x14ac:dyDescent="0.25">
      <c r="A415">
        <v>48</v>
      </c>
      <c r="B415" t="s">
        <v>353</v>
      </c>
      <c r="C415" t="s">
        <v>368</v>
      </c>
      <c r="E415" t="s">
        <v>452</v>
      </c>
      <c r="F415" t="s">
        <v>453</v>
      </c>
      <c r="G415" t="s">
        <v>484</v>
      </c>
      <c r="H415" t="s">
        <v>358</v>
      </c>
      <c r="I415" t="s">
        <v>349</v>
      </c>
      <c r="J415" t="s">
        <v>359</v>
      </c>
      <c r="K415" t="s">
        <v>360</v>
      </c>
      <c r="L415" t="s">
        <v>361</v>
      </c>
      <c r="M415" t="s">
        <v>362</v>
      </c>
      <c r="N415" t="s">
        <v>392</v>
      </c>
      <c r="O415" t="s">
        <v>363</v>
      </c>
      <c r="P415">
        <v>0</v>
      </c>
      <c r="Q415" t="s">
        <v>374</v>
      </c>
      <c r="R415">
        <v>0</v>
      </c>
      <c r="S415">
        <v>0</v>
      </c>
      <c r="T415">
        <v>0</v>
      </c>
      <c r="U415">
        <v>0</v>
      </c>
      <c r="V415">
        <v>0</v>
      </c>
      <c r="W415">
        <v>0</v>
      </c>
      <c r="X415">
        <v>0</v>
      </c>
      <c r="Y415">
        <v>0</v>
      </c>
      <c r="Z415">
        <v>0</v>
      </c>
      <c r="AA415">
        <v>0</v>
      </c>
      <c r="AB415">
        <v>0</v>
      </c>
      <c r="AC415">
        <v>0</v>
      </c>
      <c r="AD415">
        <v>0</v>
      </c>
      <c r="AE415">
        <v>0</v>
      </c>
      <c r="AF415">
        <v>0</v>
      </c>
      <c r="AG415">
        <v>0</v>
      </c>
      <c r="AH415">
        <v>0</v>
      </c>
      <c r="AI415">
        <v>0</v>
      </c>
      <c r="AJ415">
        <v>0</v>
      </c>
      <c r="AK415">
        <v>0</v>
      </c>
      <c r="AL415">
        <v>0</v>
      </c>
      <c r="AM415">
        <v>0</v>
      </c>
      <c r="AN415">
        <v>0</v>
      </c>
      <c r="AO415">
        <v>0</v>
      </c>
      <c r="AP415">
        <v>0</v>
      </c>
      <c r="AQ415">
        <v>0</v>
      </c>
      <c r="AR415">
        <v>0</v>
      </c>
      <c r="AS415">
        <v>0</v>
      </c>
      <c r="AT415">
        <v>0</v>
      </c>
      <c r="AU415">
        <v>0</v>
      </c>
      <c r="AV415">
        <v>0</v>
      </c>
      <c r="AW415">
        <v>0</v>
      </c>
      <c r="AX415">
        <v>0</v>
      </c>
      <c r="AY415">
        <v>0</v>
      </c>
      <c r="AZ415">
        <v>0</v>
      </c>
      <c r="BA415">
        <v>0</v>
      </c>
      <c r="BB415">
        <v>0</v>
      </c>
      <c r="BD415">
        <f t="shared" si="61"/>
        <v>0</v>
      </c>
      <c r="BE415">
        <f t="shared" si="62"/>
        <v>0</v>
      </c>
      <c r="BF415">
        <f t="shared" si="63"/>
        <v>0</v>
      </c>
      <c r="BG415">
        <f t="shared" si="64"/>
        <v>0</v>
      </c>
      <c r="BH415">
        <f t="shared" si="65"/>
        <v>0</v>
      </c>
      <c r="BI415">
        <f t="shared" si="66"/>
        <v>0</v>
      </c>
      <c r="BJ415">
        <f t="shared" si="67"/>
        <v>0</v>
      </c>
      <c r="BK415">
        <f t="shared" si="68"/>
        <v>0</v>
      </c>
      <c r="BL415">
        <f t="shared" si="69"/>
        <v>0</v>
      </c>
      <c r="BM415">
        <f t="shared" si="70"/>
        <v>0</v>
      </c>
    </row>
    <row r="416" spans="1:65" x14ac:dyDescent="0.25">
      <c r="A416">
        <v>48</v>
      </c>
      <c r="B416" t="s">
        <v>353</v>
      </c>
      <c r="C416" t="s">
        <v>368</v>
      </c>
      <c r="E416" t="s">
        <v>454</v>
      </c>
      <c r="F416" t="s">
        <v>455</v>
      </c>
      <c r="G416" t="s">
        <v>484</v>
      </c>
      <c r="H416" t="s">
        <v>358</v>
      </c>
      <c r="I416" t="s">
        <v>349</v>
      </c>
      <c r="J416" t="s">
        <v>359</v>
      </c>
      <c r="K416" t="s">
        <v>360</v>
      </c>
      <c r="L416" t="s">
        <v>361</v>
      </c>
      <c r="M416" t="s">
        <v>362</v>
      </c>
      <c r="N416" t="s">
        <v>362</v>
      </c>
      <c r="O416" t="s">
        <v>363</v>
      </c>
      <c r="P416">
        <v>0</v>
      </c>
      <c r="Q416" t="s">
        <v>374</v>
      </c>
      <c r="R416">
        <v>1.8846994437641249</v>
      </c>
      <c r="S416">
        <v>2.1390928641784792</v>
      </c>
      <c r="T416">
        <v>2.5250732700829994</v>
      </c>
      <c r="U416">
        <v>3.0196880087100069</v>
      </c>
      <c r="V416">
        <v>3.5939952055424378</v>
      </c>
      <c r="W416">
        <v>4.1065918849275036</v>
      </c>
      <c r="X416">
        <v>4.4887071443128574</v>
      </c>
      <c r="Y416">
        <v>4.8552004270830311</v>
      </c>
      <c r="Z416">
        <v>5.2077406462784115</v>
      </c>
      <c r="AA416">
        <v>5.5363756982610752</v>
      </c>
      <c r="AB416">
        <v>5.844269758010233</v>
      </c>
      <c r="AC416">
        <v>6.1338406574239768</v>
      </c>
      <c r="AD416">
        <v>6.4010358826664522</v>
      </c>
      <c r="AE416">
        <v>6.6479801422424671</v>
      </c>
      <c r="AF416">
        <v>6.8821129880230281</v>
      </c>
      <c r="AG416">
        <v>7.0997617411521654</v>
      </c>
      <c r="AH416">
        <v>7.3014731132984085</v>
      </c>
      <c r="AI416">
        <v>7.4959554471567476</v>
      </c>
      <c r="AJ416">
        <v>7.6852502014861868</v>
      </c>
      <c r="AK416">
        <v>7.8685235077204725</v>
      </c>
      <c r="AL416">
        <v>8.0449812866112325</v>
      </c>
      <c r="AM416">
        <v>8.2128707968983719</v>
      </c>
      <c r="AN416">
        <v>8.3746915311481125</v>
      </c>
      <c r="AO416">
        <v>8.5304998459302706</v>
      </c>
      <c r="AP416">
        <v>8.6786602972611391</v>
      </c>
      <c r="AQ416">
        <v>8.82169895935791</v>
      </c>
      <c r="AR416">
        <v>8.9589614074378865</v>
      </c>
      <c r="AS416">
        <v>9.0894754601984751</v>
      </c>
      <c r="AT416">
        <v>9.2145865832916485</v>
      </c>
      <c r="AU416">
        <v>9.3339437869842623</v>
      </c>
      <c r="AV416">
        <v>9.4476842117666386</v>
      </c>
      <c r="AW416">
        <v>9.5560675530981545</v>
      </c>
      <c r="AX416">
        <v>9.6594479335507764</v>
      </c>
      <c r="AY416">
        <v>9.7584424574738033</v>
      </c>
      <c r="AZ416">
        <v>9.8537321923773931</v>
      </c>
      <c r="BA416">
        <v>9.9456665197876326</v>
      </c>
      <c r="BB416">
        <v>10.034359785150563</v>
      </c>
      <c r="BD416">
        <f t="shared" si="61"/>
        <v>3593.9952055424378</v>
      </c>
      <c r="BE416">
        <f t="shared" si="62"/>
        <v>4106.591884927504</v>
      </c>
      <c r="BF416">
        <f t="shared" si="63"/>
        <v>4488.7071443128571</v>
      </c>
      <c r="BG416">
        <f t="shared" si="64"/>
        <v>4855.2004270830312</v>
      </c>
      <c r="BH416">
        <f t="shared" si="65"/>
        <v>5207.7406462784111</v>
      </c>
      <c r="BI416">
        <f t="shared" si="66"/>
        <v>5536.3756982610748</v>
      </c>
      <c r="BJ416">
        <f t="shared" si="67"/>
        <v>5844.2697580102331</v>
      </c>
      <c r="BK416">
        <f t="shared" si="68"/>
        <v>6133.8406574239771</v>
      </c>
      <c r="BL416">
        <f t="shared" si="69"/>
        <v>6401.0358826664524</v>
      </c>
      <c r="BM416">
        <f t="shared" si="70"/>
        <v>6647.9801422424671</v>
      </c>
    </row>
    <row r="417" spans="1:65" x14ac:dyDescent="0.25">
      <c r="A417">
        <v>48</v>
      </c>
      <c r="B417" t="s">
        <v>353</v>
      </c>
      <c r="C417" t="s">
        <v>368</v>
      </c>
      <c r="E417" t="s">
        <v>456</v>
      </c>
      <c r="F417" t="s">
        <v>457</v>
      </c>
      <c r="G417" t="s">
        <v>484</v>
      </c>
      <c r="H417" t="s">
        <v>358</v>
      </c>
      <c r="I417" t="s">
        <v>349</v>
      </c>
      <c r="J417" t="s">
        <v>359</v>
      </c>
      <c r="K417" t="s">
        <v>360</v>
      </c>
      <c r="L417" t="s">
        <v>361</v>
      </c>
      <c r="M417" t="s">
        <v>362</v>
      </c>
      <c r="N417" t="s">
        <v>362</v>
      </c>
      <c r="O417" t="s">
        <v>363</v>
      </c>
      <c r="P417">
        <v>0</v>
      </c>
      <c r="Q417" t="s">
        <v>374</v>
      </c>
      <c r="R417">
        <v>0.45368392472936392</v>
      </c>
      <c r="S417">
        <v>0.5194614891256053</v>
      </c>
      <c r="T417">
        <v>0.59562246566847099</v>
      </c>
      <c r="U417">
        <v>0.68753092463010879</v>
      </c>
      <c r="V417">
        <v>0.79961705750526535</v>
      </c>
      <c r="W417">
        <v>0.89909702800202684</v>
      </c>
      <c r="X417">
        <v>0.9725847035548113</v>
      </c>
      <c r="Y417">
        <v>1.042218218211642</v>
      </c>
      <c r="Z417">
        <v>1.1088339588907372</v>
      </c>
      <c r="AA417">
        <v>1.170232723313775</v>
      </c>
      <c r="AB417">
        <v>1.2272359207060715</v>
      </c>
      <c r="AC417">
        <v>1.2803795931496447</v>
      </c>
      <c r="AD417">
        <v>1.3289571180576241</v>
      </c>
      <c r="AE417">
        <v>1.3734419596726304</v>
      </c>
      <c r="AF417">
        <v>1.4152339148256179</v>
      </c>
      <c r="AG417">
        <v>1.4537312097761326</v>
      </c>
      <c r="AH417">
        <v>1.4890810443753257</v>
      </c>
      <c r="AI417">
        <v>1.5228488348147848</v>
      </c>
      <c r="AJ417">
        <v>1.5554169823949544</v>
      </c>
      <c r="AK417">
        <v>1.5866601968204004</v>
      </c>
      <c r="AL417">
        <v>1.6164689496599398</v>
      </c>
      <c r="AM417">
        <v>1.6445717144961132</v>
      </c>
      <c r="AN417">
        <v>1.6714095817499619</v>
      </c>
      <c r="AO417">
        <v>1.6970159675526744</v>
      </c>
      <c r="AP417">
        <v>1.7211428591698283</v>
      </c>
      <c r="AQ417">
        <v>1.7442214552013453</v>
      </c>
      <c r="AR417">
        <v>1.7661677184501572</v>
      </c>
      <c r="AS417">
        <v>1.7868433821328578</v>
      </c>
      <c r="AT417">
        <v>1.8064824828603183</v>
      </c>
      <c r="AU417">
        <v>1.8250472392543318</v>
      </c>
      <c r="AV417">
        <v>1.842576685040936</v>
      </c>
      <c r="AW417">
        <v>1.8591278463179335</v>
      </c>
      <c r="AX417">
        <v>1.8747706441164216</v>
      </c>
      <c r="AY417">
        <v>1.8896125753263042</v>
      </c>
      <c r="AZ417">
        <v>1.9037682075378148</v>
      </c>
      <c r="BA417">
        <v>1.9173005485913837</v>
      </c>
      <c r="BB417">
        <v>1.9302364835762764</v>
      </c>
      <c r="BD417">
        <f t="shared" si="61"/>
        <v>799.61705750526539</v>
      </c>
      <c r="BE417">
        <f t="shared" si="62"/>
        <v>899.09702800202683</v>
      </c>
      <c r="BF417">
        <f t="shared" si="63"/>
        <v>972.58470355481131</v>
      </c>
      <c r="BG417">
        <f t="shared" si="64"/>
        <v>1042.2182182116419</v>
      </c>
      <c r="BH417">
        <f t="shared" si="65"/>
        <v>1108.8339588907372</v>
      </c>
      <c r="BI417">
        <f t="shared" si="66"/>
        <v>1170.2327233137751</v>
      </c>
      <c r="BJ417">
        <f t="shared" si="67"/>
        <v>1227.2359207060715</v>
      </c>
      <c r="BK417">
        <f t="shared" si="68"/>
        <v>1280.3795931496447</v>
      </c>
      <c r="BL417">
        <f t="shared" si="69"/>
        <v>1328.957118057624</v>
      </c>
      <c r="BM417">
        <f t="shared" si="70"/>
        <v>1373.4419596726304</v>
      </c>
    </row>
    <row r="418" spans="1:65" x14ac:dyDescent="0.25">
      <c r="A418">
        <v>48</v>
      </c>
      <c r="B418" t="s">
        <v>353</v>
      </c>
      <c r="C418" t="s">
        <v>368</v>
      </c>
      <c r="E418" t="s">
        <v>458</v>
      </c>
      <c r="F418" t="s">
        <v>459</v>
      </c>
      <c r="G418" t="s">
        <v>484</v>
      </c>
      <c r="H418" t="s">
        <v>358</v>
      </c>
      <c r="I418" t="s">
        <v>349</v>
      </c>
      <c r="J418" t="s">
        <v>359</v>
      </c>
      <c r="K418" t="s">
        <v>360</v>
      </c>
      <c r="L418" t="s">
        <v>361</v>
      </c>
      <c r="M418" t="s">
        <v>362</v>
      </c>
      <c r="N418" t="s">
        <v>392</v>
      </c>
      <c r="O418" t="s">
        <v>363</v>
      </c>
      <c r="P418" t="s">
        <v>460</v>
      </c>
      <c r="Q418" t="s">
        <v>364</v>
      </c>
      <c r="R418">
        <v>0.14704998427906493</v>
      </c>
      <c r="S418">
        <v>0.16720474971672084</v>
      </c>
      <c r="T418">
        <v>0.19176142888262171</v>
      </c>
      <c r="U418">
        <v>0.22063725820335442</v>
      </c>
      <c r="V418">
        <v>0.25239415398096371</v>
      </c>
      <c r="W418">
        <v>0.28115832099792365</v>
      </c>
      <c r="X418">
        <v>0.30285401941641743</v>
      </c>
      <c r="Y418">
        <v>0.32352194261965217</v>
      </c>
      <c r="Z418">
        <v>0.34334590086562611</v>
      </c>
      <c r="AA418">
        <v>0.36173038042205696</v>
      </c>
      <c r="AB418">
        <v>0.37887166964342389</v>
      </c>
      <c r="AC418">
        <v>0.39492699444022583</v>
      </c>
      <c r="AD418">
        <v>0.4096728083228004</v>
      </c>
      <c r="AE418">
        <v>0.42323996390144319</v>
      </c>
      <c r="AF418">
        <v>0.4360468742352076</v>
      </c>
      <c r="AG418">
        <v>0.44789988646737539</v>
      </c>
      <c r="AH418">
        <v>0.45883653013230435</v>
      </c>
      <c r="AI418">
        <v>0.46933476020482406</v>
      </c>
      <c r="AJ418">
        <v>0.4795088642363331</v>
      </c>
      <c r="AK418">
        <v>0.48931674734295755</v>
      </c>
      <c r="AL418">
        <v>0.49871971395725301</v>
      </c>
      <c r="AM418">
        <v>0.50762800349293669</v>
      </c>
      <c r="AN418">
        <v>0.51617761371057824</v>
      </c>
      <c r="AO418">
        <v>0.52437507964422125</v>
      </c>
      <c r="AP418">
        <v>0.53213743136089209</v>
      </c>
      <c r="AQ418">
        <v>0.5395999532445197</v>
      </c>
      <c r="AR418">
        <v>0.54673168991834031</v>
      </c>
      <c r="AS418">
        <v>0.55348466975929356</v>
      </c>
      <c r="AT418">
        <v>0.55993159595863529</v>
      </c>
      <c r="AU418">
        <v>0.56605694452513411</v>
      </c>
      <c r="AV418">
        <v>0.57187036854436057</v>
      </c>
      <c r="AW418">
        <v>0.57738765179450036</v>
      </c>
      <c r="AX418">
        <v>0.58262915962495088</v>
      </c>
      <c r="AY418">
        <v>0.58762826648841116</v>
      </c>
      <c r="AZ418">
        <v>0.59242120541259924</v>
      </c>
      <c r="BA418">
        <v>0.59702718916451103</v>
      </c>
      <c r="BB418">
        <v>0.60145343269770835</v>
      </c>
      <c r="BD418">
        <f t="shared" si="61"/>
        <v>252.39415398096372</v>
      </c>
      <c r="BE418">
        <f t="shared" si="62"/>
        <v>281.15832099792362</v>
      </c>
      <c r="BF418">
        <f t="shared" si="63"/>
        <v>302.85401941641743</v>
      </c>
      <c r="BG418">
        <f t="shared" si="64"/>
        <v>323.52194261965218</v>
      </c>
      <c r="BH418">
        <f t="shared" si="65"/>
        <v>343.34590086562611</v>
      </c>
      <c r="BI418">
        <f t="shared" si="66"/>
        <v>361.73038042205695</v>
      </c>
      <c r="BJ418">
        <f t="shared" si="67"/>
        <v>378.8716696434239</v>
      </c>
      <c r="BK418">
        <f t="shared" si="68"/>
        <v>394.92699444022583</v>
      </c>
      <c r="BL418">
        <f t="shared" si="69"/>
        <v>409.67280832280039</v>
      </c>
      <c r="BM418">
        <f t="shared" si="70"/>
        <v>423.23996390144322</v>
      </c>
    </row>
    <row r="419" spans="1:65" x14ac:dyDescent="0.25">
      <c r="A419">
        <v>48</v>
      </c>
      <c r="B419" t="s">
        <v>353</v>
      </c>
      <c r="C419" t="s">
        <v>368</v>
      </c>
      <c r="E419" t="s">
        <v>461</v>
      </c>
      <c r="F419" t="s">
        <v>462</v>
      </c>
      <c r="G419" t="s">
        <v>484</v>
      </c>
      <c r="H419" t="s">
        <v>358</v>
      </c>
      <c r="I419" t="s">
        <v>349</v>
      </c>
      <c r="J419" t="s">
        <v>359</v>
      </c>
      <c r="K419" t="s">
        <v>360</v>
      </c>
      <c r="L419" t="s">
        <v>361</v>
      </c>
      <c r="M419" t="s">
        <v>362</v>
      </c>
      <c r="N419" t="s">
        <v>362</v>
      </c>
      <c r="O419" t="s">
        <v>363</v>
      </c>
      <c r="P419" t="s">
        <v>44</v>
      </c>
      <c r="Q419" t="s">
        <v>364</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0</v>
      </c>
      <c r="AL419">
        <v>0</v>
      </c>
      <c r="AM419">
        <v>0</v>
      </c>
      <c r="AN419">
        <v>0</v>
      </c>
      <c r="AO419">
        <v>0</v>
      </c>
      <c r="AP419">
        <v>0</v>
      </c>
      <c r="AQ419">
        <v>0</v>
      </c>
      <c r="AR419">
        <v>0</v>
      </c>
      <c r="AS419">
        <v>0</v>
      </c>
      <c r="AT419">
        <v>0</v>
      </c>
      <c r="AU419">
        <v>0</v>
      </c>
      <c r="AV419">
        <v>0</v>
      </c>
      <c r="AW419">
        <v>0</v>
      </c>
      <c r="AX419">
        <v>0</v>
      </c>
      <c r="AY419">
        <v>0</v>
      </c>
      <c r="AZ419">
        <v>0</v>
      </c>
      <c r="BA419">
        <v>0</v>
      </c>
      <c r="BB419">
        <v>0</v>
      </c>
      <c r="BD419">
        <f t="shared" si="61"/>
        <v>0</v>
      </c>
      <c r="BE419">
        <f t="shared" si="62"/>
        <v>0</v>
      </c>
      <c r="BF419">
        <f t="shared" si="63"/>
        <v>0</v>
      </c>
      <c r="BG419">
        <f t="shared" si="64"/>
        <v>0</v>
      </c>
      <c r="BH419">
        <f t="shared" si="65"/>
        <v>0</v>
      </c>
      <c r="BI419">
        <f t="shared" si="66"/>
        <v>0</v>
      </c>
      <c r="BJ419">
        <f t="shared" si="67"/>
        <v>0</v>
      </c>
      <c r="BK419">
        <f t="shared" si="68"/>
        <v>0</v>
      </c>
      <c r="BL419">
        <f t="shared" si="69"/>
        <v>0</v>
      </c>
      <c r="BM419">
        <f t="shared" si="70"/>
        <v>0</v>
      </c>
    </row>
    <row r="420" spans="1:65" x14ac:dyDescent="0.25">
      <c r="A420">
        <v>48</v>
      </c>
      <c r="B420" t="s">
        <v>353</v>
      </c>
      <c r="C420" t="s">
        <v>368</v>
      </c>
      <c r="E420" t="s">
        <v>463</v>
      </c>
      <c r="F420" t="s">
        <v>464</v>
      </c>
      <c r="G420" t="s">
        <v>484</v>
      </c>
      <c r="H420" t="s">
        <v>358</v>
      </c>
      <c r="I420" t="s">
        <v>349</v>
      </c>
      <c r="J420" t="s">
        <v>359</v>
      </c>
      <c r="K420" t="s">
        <v>360</v>
      </c>
      <c r="L420" t="s">
        <v>361</v>
      </c>
      <c r="M420" t="s">
        <v>362</v>
      </c>
      <c r="N420" t="s">
        <v>362</v>
      </c>
      <c r="O420" t="s">
        <v>363</v>
      </c>
      <c r="P420">
        <v>0</v>
      </c>
      <c r="Q420" t="s">
        <v>374</v>
      </c>
      <c r="R420">
        <v>0.91939437873479679</v>
      </c>
      <c r="S420">
        <v>1.0442648936776968</v>
      </c>
      <c r="T420">
        <v>1.2009936516484607</v>
      </c>
      <c r="U420">
        <v>1.399966791632566</v>
      </c>
      <c r="V420">
        <v>1.634388182559698</v>
      </c>
      <c r="W420">
        <v>1.8461445084343697</v>
      </c>
      <c r="X420">
        <v>2.0147367275164125</v>
      </c>
      <c r="Y420">
        <v>2.1741912211930394</v>
      </c>
      <c r="Z420">
        <v>2.3268722067636096</v>
      </c>
      <c r="AA420">
        <v>2.4678636934395013</v>
      </c>
      <c r="AB420">
        <v>2.5989549145596413</v>
      </c>
      <c r="AC420">
        <v>2.7213654548697512</v>
      </c>
      <c r="AD420">
        <v>2.8334190104853665</v>
      </c>
      <c r="AE420">
        <v>2.936198592157337</v>
      </c>
      <c r="AF420">
        <v>3.0329099694013406</v>
      </c>
      <c r="AG420">
        <v>3.1221363547821297</v>
      </c>
      <c r="AH420">
        <v>3.2042016909410704</v>
      </c>
      <c r="AI420">
        <v>3.2827231763972544</v>
      </c>
      <c r="AJ420">
        <v>3.3585787677494796</v>
      </c>
      <c r="AK420">
        <v>3.4314693120303565</v>
      </c>
      <c r="AL420">
        <v>3.5011283385673471</v>
      </c>
      <c r="AM420">
        <v>3.5669110963639223</v>
      </c>
      <c r="AN420">
        <v>3.6298405747875111</v>
      </c>
      <c r="AO420">
        <v>3.6899847980285267</v>
      </c>
      <c r="AP420">
        <v>3.7467522744387858</v>
      </c>
      <c r="AQ420">
        <v>3.801148919201617</v>
      </c>
      <c r="AR420">
        <v>3.8529671275422639</v>
      </c>
      <c r="AS420">
        <v>3.901872768076486</v>
      </c>
      <c r="AT420">
        <v>3.9484099788181184</v>
      </c>
      <c r="AU420">
        <v>3.9924813653267854</v>
      </c>
      <c r="AV420">
        <v>4.0341714211046904</v>
      </c>
      <c r="AW420">
        <v>4.0736078358546983</v>
      </c>
      <c r="AX420">
        <v>4.1109497379470676</v>
      </c>
      <c r="AY420">
        <v>4.1464470357218541</v>
      </c>
      <c r="AZ420">
        <v>4.1803677545156921</v>
      </c>
      <c r="BA420">
        <v>4.2128574758871133</v>
      </c>
      <c r="BB420">
        <v>4.2439758297916121</v>
      </c>
      <c r="BD420">
        <f t="shared" si="61"/>
        <v>1634.388182559698</v>
      </c>
      <c r="BE420">
        <f t="shared" si="62"/>
        <v>1846.1445084343698</v>
      </c>
      <c r="BF420">
        <f t="shared" si="63"/>
        <v>2014.7367275164124</v>
      </c>
      <c r="BG420">
        <f t="shared" si="64"/>
        <v>2174.1912211930394</v>
      </c>
      <c r="BH420">
        <f t="shared" si="65"/>
        <v>2326.8722067636095</v>
      </c>
      <c r="BI420">
        <f t="shared" si="66"/>
        <v>2467.8636934395013</v>
      </c>
      <c r="BJ420">
        <f t="shared" si="67"/>
        <v>2598.9549145596411</v>
      </c>
      <c r="BK420">
        <f t="shared" si="68"/>
        <v>2721.3654548697514</v>
      </c>
      <c r="BL420">
        <f t="shared" si="69"/>
        <v>2833.4190104853665</v>
      </c>
      <c r="BM420">
        <f t="shared" si="70"/>
        <v>2936.1985921573369</v>
      </c>
    </row>
    <row r="421" spans="1:65" x14ac:dyDescent="0.25">
      <c r="A421">
        <v>48</v>
      </c>
      <c r="B421" t="s">
        <v>353</v>
      </c>
      <c r="C421" t="s">
        <v>368</v>
      </c>
      <c r="E421" t="s">
        <v>465</v>
      </c>
      <c r="F421" t="s">
        <v>466</v>
      </c>
      <c r="G421" t="s">
        <v>484</v>
      </c>
      <c r="H421" t="s">
        <v>358</v>
      </c>
      <c r="I421" t="s">
        <v>349</v>
      </c>
      <c r="J421" t="s">
        <v>359</v>
      </c>
      <c r="K421" t="s">
        <v>360</v>
      </c>
      <c r="L421" t="s">
        <v>361</v>
      </c>
      <c r="M421" t="s">
        <v>362</v>
      </c>
      <c r="N421" t="s">
        <v>362</v>
      </c>
      <c r="O421" t="s">
        <v>363</v>
      </c>
      <c r="P421">
        <v>0</v>
      </c>
      <c r="Q421" t="s">
        <v>374</v>
      </c>
      <c r="R421">
        <v>1.6070474321006987</v>
      </c>
      <c r="S421">
        <v>1.8441755218928939</v>
      </c>
      <c r="T421">
        <v>2.1931375693825732</v>
      </c>
      <c r="U421">
        <v>2.6339796753791784</v>
      </c>
      <c r="V421">
        <v>3.1514323970756122</v>
      </c>
      <c r="W421">
        <v>3.6062137088114992</v>
      </c>
      <c r="X421">
        <v>3.9452245380968201</v>
      </c>
      <c r="Y421">
        <v>4.2703677687034549</v>
      </c>
      <c r="Z421">
        <v>4.5831230175400135</v>
      </c>
      <c r="AA421">
        <v>4.8746651588978445</v>
      </c>
      <c r="AB421">
        <v>5.1478004428418762</v>
      </c>
      <c r="AC421">
        <v>5.4046748587484847</v>
      </c>
      <c r="AD421">
        <v>5.6416945340822231</v>
      </c>
      <c r="AE421">
        <v>5.8607447658315248</v>
      </c>
      <c r="AF421">
        <v>6.0684255816683033</v>
      </c>
      <c r="AG421">
        <v>6.261479868572545</v>
      </c>
      <c r="AH421">
        <v>6.4403931311785954</v>
      </c>
      <c r="AI421">
        <v>6.6128899484502153</v>
      </c>
      <c r="AJ421">
        <v>6.7807813050954335</v>
      </c>
      <c r="AK421">
        <v>6.9433277980897143</v>
      </c>
      <c r="AL421">
        <v>7.0998254526615865</v>
      </c>
      <c r="AM421">
        <v>7.2487200827292328</v>
      </c>
      <c r="AN421">
        <v>7.3922286690823995</v>
      </c>
      <c r="AO421">
        <v>7.5304014947254325</v>
      </c>
      <c r="AP421">
        <v>7.6617884887807906</v>
      </c>
      <c r="AQ421">
        <v>7.788630000283387</v>
      </c>
      <c r="AR421">
        <v>7.9103460011955882</v>
      </c>
      <c r="AS421">
        <v>8.0260746460684729</v>
      </c>
      <c r="AT421">
        <v>8.1370092768520088</v>
      </c>
      <c r="AU421">
        <v>8.2428389213199846</v>
      </c>
      <c r="AV421">
        <v>8.3436854369546936</v>
      </c>
      <c r="AW421">
        <v>8.4397793349490868</v>
      </c>
      <c r="AX421">
        <v>8.5314348262835029</v>
      </c>
      <c r="AY421">
        <v>8.6191992440391818</v>
      </c>
      <c r="AZ421">
        <v>8.7036765853931097</v>
      </c>
      <c r="BA421">
        <v>8.7851767575466262</v>
      </c>
      <c r="BB421">
        <v>8.8638012832925686</v>
      </c>
      <c r="BD421">
        <f t="shared" si="61"/>
        <v>3151.4323970756122</v>
      </c>
      <c r="BE421">
        <f t="shared" si="62"/>
        <v>3606.2137088114991</v>
      </c>
      <c r="BF421">
        <f t="shared" si="63"/>
        <v>3945.2245380968202</v>
      </c>
      <c r="BG421">
        <f t="shared" si="64"/>
        <v>4270.3677687034551</v>
      </c>
      <c r="BH421">
        <f t="shared" si="65"/>
        <v>4583.1230175400133</v>
      </c>
      <c r="BI421">
        <f t="shared" si="66"/>
        <v>4874.6651588978448</v>
      </c>
      <c r="BJ421">
        <f t="shared" si="67"/>
        <v>5147.8004428418762</v>
      </c>
      <c r="BK421">
        <f t="shared" si="68"/>
        <v>5404.6748587484844</v>
      </c>
      <c r="BL421">
        <f t="shared" si="69"/>
        <v>5641.6945340822231</v>
      </c>
      <c r="BM421">
        <f t="shared" si="70"/>
        <v>5860.744765831525</v>
      </c>
    </row>
    <row r="422" spans="1:65" x14ac:dyDescent="0.25">
      <c r="A422">
        <v>48</v>
      </c>
      <c r="B422" t="s">
        <v>353</v>
      </c>
      <c r="C422" t="s">
        <v>368</v>
      </c>
      <c r="E422" t="s">
        <v>467</v>
      </c>
      <c r="F422" t="s">
        <v>47</v>
      </c>
      <c r="G422" t="s">
        <v>484</v>
      </c>
      <c r="H422" t="s">
        <v>358</v>
      </c>
      <c r="I422" t="s">
        <v>349</v>
      </c>
      <c r="J422" t="s">
        <v>359</v>
      </c>
      <c r="K422" t="s">
        <v>360</v>
      </c>
      <c r="L422" t="s">
        <v>361</v>
      </c>
      <c r="M422" t="s">
        <v>362</v>
      </c>
      <c r="N422" t="s">
        <v>392</v>
      </c>
      <c r="O422" t="s">
        <v>363</v>
      </c>
      <c r="P422">
        <v>0</v>
      </c>
      <c r="Q422" t="s">
        <v>374</v>
      </c>
      <c r="R422">
        <v>0.7645985806033202</v>
      </c>
      <c r="S422">
        <v>0.89122847540880823</v>
      </c>
      <c r="T422">
        <v>1.0631819323304568</v>
      </c>
      <c r="U422">
        <v>1.2586211028643743</v>
      </c>
      <c r="V422">
        <v>1.4756890279284007</v>
      </c>
      <c r="W422">
        <v>1.6707518330131241</v>
      </c>
      <c r="X422">
        <v>1.8174261084666066</v>
      </c>
      <c r="Y422">
        <v>1.9580110323902973</v>
      </c>
      <c r="Z422">
        <v>2.0937289670458723</v>
      </c>
      <c r="AA422">
        <v>2.2204639231146475</v>
      </c>
      <c r="AB422">
        <v>2.3394214090280743</v>
      </c>
      <c r="AC422">
        <v>2.4516001859613286</v>
      </c>
      <c r="AD422">
        <v>2.5553156739368439</v>
      </c>
      <c r="AE422">
        <v>2.6513958193138296</v>
      </c>
      <c r="AF422">
        <v>2.742707858577591</v>
      </c>
      <c r="AG422">
        <v>2.8277878099423823</v>
      </c>
      <c r="AH422">
        <v>2.9068314663231192</v>
      </c>
      <c r="AI422">
        <v>2.9832318571223682</v>
      </c>
      <c r="AJ422">
        <v>3.0577794555001176</v>
      </c>
      <c r="AK422">
        <v>3.1301399347154297</v>
      </c>
      <c r="AL422">
        <v>3.1999878849816072</v>
      </c>
      <c r="AM422">
        <v>3.2666181900800644</v>
      </c>
      <c r="AN422">
        <v>3.331012034238479</v>
      </c>
      <c r="AO422">
        <v>3.3931795347300402</v>
      </c>
      <c r="AP422">
        <v>3.452457598374604</v>
      </c>
      <c r="AQ422">
        <v>3.5098465184335503</v>
      </c>
      <c r="AR422">
        <v>3.5650714935739876</v>
      </c>
      <c r="AS422">
        <v>3.6177319791374676</v>
      </c>
      <c r="AT422">
        <v>3.6683580276495817</v>
      </c>
      <c r="AU422">
        <v>3.7167970943056781</v>
      </c>
      <c r="AV422">
        <v>3.7630935212979408</v>
      </c>
      <c r="AW422">
        <v>3.807341793480234</v>
      </c>
      <c r="AX422">
        <v>3.8496757884395802</v>
      </c>
      <c r="AY422">
        <v>3.8903385954562575</v>
      </c>
      <c r="AZ422">
        <v>3.9296014800999304</v>
      </c>
      <c r="BA422">
        <v>3.9676008206118709</v>
      </c>
      <c r="BB422">
        <v>4.0043769607963355</v>
      </c>
      <c r="BD422">
        <f t="shared" si="61"/>
        <v>1475.6890279284007</v>
      </c>
      <c r="BE422">
        <f t="shared" si="62"/>
        <v>1670.751833013124</v>
      </c>
      <c r="BF422">
        <f t="shared" si="63"/>
        <v>1817.4261084666066</v>
      </c>
      <c r="BG422">
        <f t="shared" si="64"/>
        <v>1958.0110323902973</v>
      </c>
      <c r="BH422">
        <f t="shared" si="65"/>
        <v>2093.7289670458722</v>
      </c>
      <c r="BI422">
        <f t="shared" si="66"/>
        <v>2220.4639231146475</v>
      </c>
      <c r="BJ422">
        <f t="shared" si="67"/>
        <v>2339.4214090280743</v>
      </c>
      <c r="BK422">
        <f t="shared" si="68"/>
        <v>2451.6001859613284</v>
      </c>
      <c r="BL422">
        <f t="shared" si="69"/>
        <v>2555.3156739368437</v>
      </c>
      <c r="BM422">
        <f t="shared" si="70"/>
        <v>2651.3958193138296</v>
      </c>
    </row>
    <row r="423" spans="1:65" x14ac:dyDescent="0.25">
      <c r="A423">
        <v>48</v>
      </c>
      <c r="B423" t="s">
        <v>353</v>
      </c>
      <c r="C423" t="s">
        <v>368</v>
      </c>
      <c r="E423" t="s">
        <v>468</v>
      </c>
      <c r="F423" t="s">
        <v>469</v>
      </c>
      <c r="G423" t="s">
        <v>484</v>
      </c>
      <c r="H423" t="s">
        <v>358</v>
      </c>
      <c r="I423" t="s">
        <v>349</v>
      </c>
      <c r="J423" t="s">
        <v>359</v>
      </c>
      <c r="K423" t="s">
        <v>360</v>
      </c>
      <c r="L423" t="s">
        <v>361</v>
      </c>
      <c r="M423" t="s">
        <v>362</v>
      </c>
      <c r="N423" t="s">
        <v>362</v>
      </c>
      <c r="O423" t="s">
        <v>363</v>
      </c>
      <c r="P423">
        <v>0</v>
      </c>
      <c r="Q423" t="s">
        <v>374</v>
      </c>
      <c r="R423">
        <v>0.15761308954040681</v>
      </c>
      <c r="S423">
        <v>0.19623538336962187</v>
      </c>
      <c r="T423">
        <v>0.23444874917639982</v>
      </c>
      <c r="U423">
        <v>0.27076763601501264</v>
      </c>
      <c r="V423">
        <v>0.31435498372535492</v>
      </c>
      <c r="W423">
        <v>0.34859155459219815</v>
      </c>
      <c r="X423">
        <v>0.37416592296412399</v>
      </c>
      <c r="Y423">
        <v>0.3986691577496127</v>
      </c>
      <c r="Z423">
        <v>0.42225812873963159</v>
      </c>
      <c r="AA423">
        <v>0.44416418914795497</v>
      </c>
      <c r="AB423">
        <v>0.46465700398201415</v>
      </c>
      <c r="AC423">
        <v>0.48390210077521034</v>
      </c>
      <c r="AD423">
        <v>0.50162389883052727</v>
      </c>
      <c r="AE423">
        <v>0.51797507066043291</v>
      </c>
      <c r="AF423">
        <v>0.53345137861141223</v>
      </c>
      <c r="AG423">
        <v>0.54781366462528913</v>
      </c>
      <c r="AH423">
        <v>0.56110194661489632</v>
      </c>
      <c r="AI423">
        <v>0.57389251964249899</v>
      </c>
      <c r="AJ423">
        <v>0.58632172762838031</v>
      </c>
      <c r="AK423">
        <v>0.59833617096672154</v>
      </c>
      <c r="AL423">
        <v>0.60988565874315515</v>
      </c>
      <c r="AM423">
        <v>0.6208572223909441</v>
      </c>
      <c r="AN423">
        <v>0.63141576672143562</v>
      </c>
      <c r="AO423">
        <v>0.64156665781743649</v>
      </c>
      <c r="AP423">
        <v>0.65120479792408248</v>
      </c>
      <c r="AQ423">
        <v>0.66049588551465266</v>
      </c>
      <c r="AR423">
        <v>0.66939888979050333</v>
      </c>
      <c r="AS423">
        <v>0.67785194650059855</v>
      </c>
      <c r="AT423">
        <v>0.68594360806387866</v>
      </c>
      <c r="AU423">
        <v>0.69365233555252126</v>
      </c>
      <c r="AV423">
        <v>0.7009881712193472</v>
      </c>
      <c r="AW423">
        <v>0.70796899480129905</v>
      </c>
      <c r="AX423">
        <v>0.71461866277815111</v>
      </c>
      <c r="AY423">
        <v>0.72097779282518437</v>
      </c>
      <c r="AZ423">
        <v>0.72709095675505431</v>
      </c>
      <c r="BA423">
        <v>0.73298130868303657</v>
      </c>
      <c r="BB423">
        <v>0.73865683593765408</v>
      </c>
      <c r="BD423">
        <f t="shared" si="61"/>
        <v>314.35498372535494</v>
      </c>
      <c r="BE423">
        <f t="shared" si="62"/>
        <v>348.59155459219812</v>
      </c>
      <c r="BF423">
        <f t="shared" si="63"/>
        <v>374.16592296412398</v>
      </c>
      <c r="BG423">
        <f t="shared" si="64"/>
        <v>398.66915774961268</v>
      </c>
      <c r="BH423">
        <f t="shared" si="65"/>
        <v>422.25812873963162</v>
      </c>
      <c r="BI423">
        <f t="shared" si="66"/>
        <v>444.16418914795497</v>
      </c>
      <c r="BJ423">
        <f t="shared" si="67"/>
        <v>464.65700398201415</v>
      </c>
      <c r="BK423">
        <f t="shared" si="68"/>
        <v>483.90210077521033</v>
      </c>
      <c r="BL423">
        <f t="shared" si="69"/>
        <v>501.62389883052725</v>
      </c>
      <c r="BM423">
        <f t="shared" si="70"/>
        <v>517.97507066043295</v>
      </c>
    </row>
    <row r="424" spans="1:65" x14ac:dyDescent="0.25">
      <c r="A424">
        <v>48</v>
      </c>
      <c r="B424" t="s">
        <v>353</v>
      </c>
      <c r="C424" t="s">
        <v>368</v>
      </c>
      <c r="E424" t="s">
        <v>470</v>
      </c>
      <c r="F424" t="s">
        <v>471</v>
      </c>
      <c r="G424" t="s">
        <v>484</v>
      </c>
      <c r="H424" t="s">
        <v>358</v>
      </c>
      <c r="I424" t="s">
        <v>349</v>
      </c>
      <c r="J424" t="s">
        <v>359</v>
      </c>
      <c r="K424" t="s">
        <v>360</v>
      </c>
      <c r="L424" t="s">
        <v>361</v>
      </c>
      <c r="M424" t="s">
        <v>362</v>
      </c>
      <c r="N424" t="s">
        <v>362</v>
      </c>
      <c r="O424" t="s">
        <v>363</v>
      </c>
      <c r="P424">
        <v>0</v>
      </c>
      <c r="Q424" t="s">
        <v>374</v>
      </c>
      <c r="R424">
        <v>4.1793382972219476E-2</v>
      </c>
      <c r="S424">
        <v>4.7520949874032853E-2</v>
      </c>
      <c r="T424">
        <v>5.43923744387542E-2</v>
      </c>
      <c r="U424">
        <v>6.2490232151238133E-2</v>
      </c>
      <c r="V424">
        <v>7.146382101550354E-2</v>
      </c>
      <c r="W424">
        <v>7.9620646142191373E-2</v>
      </c>
      <c r="X424">
        <v>8.5771906651876034E-2</v>
      </c>
      <c r="Y424">
        <v>9.1628614359242591E-2</v>
      </c>
      <c r="Z424">
        <v>9.7243429403931825E-2</v>
      </c>
      <c r="AA424">
        <v>0.10244855699690078</v>
      </c>
      <c r="AB424">
        <v>0.10729933083845039</v>
      </c>
      <c r="AC424">
        <v>0.11184078724122945</v>
      </c>
      <c r="AD424">
        <v>0.1160099271850577</v>
      </c>
      <c r="AE424">
        <v>0.11984398047030223</v>
      </c>
      <c r="AF424">
        <v>0.12346147775683476</v>
      </c>
      <c r="AG424">
        <v>0.12680792415342365</v>
      </c>
      <c r="AH424">
        <v>0.12989412015986962</v>
      </c>
      <c r="AI424">
        <v>0.13285510519954921</v>
      </c>
      <c r="AJ424">
        <v>0.13572322157365155</v>
      </c>
      <c r="AK424">
        <v>0.13848666938832194</v>
      </c>
      <c r="AL424">
        <v>0.14113465210389817</v>
      </c>
      <c r="AM424">
        <v>0.14364199602500141</v>
      </c>
      <c r="AN424">
        <v>0.14604707808877523</v>
      </c>
      <c r="AO424">
        <v>0.14835184415576216</v>
      </c>
      <c r="AP424">
        <v>0.15053305996606345</v>
      </c>
      <c r="AQ424">
        <v>0.15262883124898832</v>
      </c>
      <c r="AR424">
        <v>0.15463056780530424</v>
      </c>
      <c r="AS424">
        <v>0.15652488582857052</v>
      </c>
      <c r="AT424">
        <v>0.15833228505421132</v>
      </c>
      <c r="AU424">
        <v>0.16004850078945101</v>
      </c>
      <c r="AV424">
        <v>0.16167632971605689</v>
      </c>
      <c r="AW424">
        <v>0.1632202818775732</v>
      </c>
      <c r="AX424">
        <v>0.16468614197987028</v>
      </c>
      <c r="AY424">
        <v>0.16608332095269865</v>
      </c>
      <c r="AZ424">
        <v>0.16742201371803958</v>
      </c>
      <c r="BA424">
        <v>0.16870764748227263</v>
      </c>
      <c r="BB424">
        <v>0.16994229203032823</v>
      </c>
      <c r="BD424">
        <f t="shared" si="61"/>
        <v>71.463821015503541</v>
      </c>
      <c r="BE424">
        <f t="shared" si="62"/>
        <v>79.620646142191376</v>
      </c>
      <c r="BF424">
        <f t="shared" si="63"/>
        <v>85.771906651876037</v>
      </c>
      <c r="BG424">
        <f t="shared" si="64"/>
        <v>91.62861435924259</v>
      </c>
      <c r="BH424">
        <f t="shared" si="65"/>
        <v>97.243429403931827</v>
      </c>
      <c r="BI424">
        <f t="shared" si="66"/>
        <v>102.44855699690078</v>
      </c>
      <c r="BJ424">
        <f t="shared" si="67"/>
        <v>107.29933083845039</v>
      </c>
      <c r="BK424">
        <f t="shared" si="68"/>
        <v>111.84078724122945</v>
      </c>
      <c r="BL424">
        <f t="shared" si="69"/>
        <v>116.00992718505771</v>
      </c>
      <c r="BM424">
        <f t="shared" si="70"/>
        <v>119.84398047030223</v>
      </c>
    </row>
    <row r="425" spans="1:65" x14ac:dyDescent="0.25">
      <c r="A425">
        <v>48</v>
      </c>
      <c r="B425" t="s">
        <v>353</v>
      </c>
      <c r="C425" t="s">
        <v>368</v>
      </c>
      <c r="E425" t="s">
        <v>472</v>
      </c>
      <c r="F425" t="s">
        <v>473</v>
      </c>
      <c r="G425" t="s">
        <v>484</v>
      </c>
      <c r="H425" t="s">
        <v>358</v>
      </c>
      <c r="I425" t="s">
        <v>349</v>
      </c>
      <c r="J425" t="s">
        <v>359</v>
      </c>
      <c r="K425" t="s">
        <v>360</v>
      </c>
      <c r="L425" t="s">
        <v>361</v>
      </c>
      <c r="M425" t="s">
        <v>362</v>
      </c>
      <c r="N425" t="s">
        <v>362</v>
      </c>
      <c r="O425" t="s">
        <v>363</v>
      </c>
      <c r="P425">
        <v>0</v>
      </c>
      <c r="Q425" t="s">
        <v>374</v>
      </c>
      <c r="R425">
        <v>1.770109834159888E-2</v>
      </c>
      <c r="S425">
        <v>2.0159776364785501E-2</v>
      </c>
      <c r="T425">
        <v>2.4109716824003421E-2</v>
      </c>
      <c r="U425">
        <v>2.8596420980722622E-2</v>
      </c>
      <c r="V425">
        <v>3.292603207576017E-2</v>
      </c>
      <c r="W425">
        <v>3.658693384331347E-2</v>
      </c>
      <c r="X425">
        <v>3.9356203688766689E-2</v>
      </c>
      <c r="Y425">
        <v>4.2022839947460353E-2</v>
      </c>
      <c r="Z425">
        <v>4.4605232450382115E-2</v>
      </c>
      <c r="AA425">
        <v>4.701798523082152E-2</v>
      </c>
      <c r="AB425">
        <v>4.9288982900612288E-2</v>
      </c>
      <c r="AC425">
        <v>5.1434167512507477E-2</v>
      </c>
      <c r="AD425">
        <v>5.3421563983144259E-2</v>
      </c>
      <c r="AE425">
        <v>5.526669599110768E-2</v>
      </c>
      <c r="AF425">
        <v>5.7023874100098945E-2</v>
      </c>
      <c r="AG425">
        <v>5.8664676849166812E-2</v>
      </c>
      <c r="AH425">
        <v>6.0192451488039277E-2</v>
      </c>
      <c r="AI425">
        <v>6.1672468189216303E-2</v>
      </c>
      <c r="AJ425">
        <v>6.3119865032485456E-2</v>
      </c>
      <c r="AK425">
        <v>6.4528050677907928E-2</v>
      </c>
      <c r="AL425">
        <v>6.5890511027642859E-2</v>
      </c>
      <c r="AM425">
        <v>6.7193302797963456E-2</v>
      </c>
      <c r="AN425">
        <v>6.8455424300108023E-2</v>
      </c>
      <c r="AO425">
        <v>6.9676870792424003E-2</v>
      </c>
      <c r="AP425">
        <v>7.0844438733653564E-2</v>
      </c>
      <c r="AQ425">
        <v>7.1977657023733738E-2</v>
      </c>
      <c r="AR425">
        <v>7.3070893529338585E-2</v>
      </c>
      <c r="AS425">
        <v>7.4116065314217161E-2</v>
      </c>
      <c r="AT425">
        <v>7.5123475074774834E-2</v>
      </c>
      <c r="AU425">
        <v>7.6089908391203206E-2</v>
      </c>
      <c r="AV425">
        <v>7.7016058360302148E-2</v>
      </c>
      <c r="AW425">
        <v>7.7903624612404951E-2</v>
      </c>
      <c r="AX425">
        <v>7.8755110912667015E-2</v>
      </c>
      <c r="AY425">
        <v>7.9575242104446484E-2</v>
      </c>
      <c r="AZ425">
        <v>8.0369346641578326E-2</v>
      </c>
      <c r="BA425">
        <v>8.1140058016756403E-2</v>
      </c>
      <c r="BB425">
        <v>8.188807932359643E-2</v>
      </c>
      <c r="BD425">
        <f t="shared" si="61"/>
        <v>32.926032075760169</v>
      </c>
      <c r="BE425">
        <f t="shared" si="62"/>
        <v>36.586933843313467</v>
      </c>
      <c r="BF425">
        <f t="shared" si="63"/>
        <v>39.356203688766691</v>
      </c>
      <c r="BG425">
        <f t="shared" si="64"/>
        <v>42.022839947460355</v>
      </c>
      <c r="BH425">
        <f t="shared" si="65"/>
        <v>44.605232450382118</v>
      </c>
      <c r="BI425">
        <f t="shared" si="66"/>
        <v>47.017985230821523</v>
      </c>
      <c r="BJ425">
        <f t="shared" si="67"/>
        <v>49.288982900612289</v>
      </c>
      <c r="BK425">
        <f t="shared" si="68"/>
        <v>51.434167512507479</v>
      </c>
      <c r="BL425">
        <f t="shared" si="69"/>
        <v>53.42156398314426</v>
      </c>
      <c r="BM425">
        <f t="shared" si="70"/>
        <v>55.266695991107682</v>
      </c>
    </row>
    <row r="426" spans="1:65" x14ac:dyDescent="0.25">
      <c r="A426">
        <v>48</v>
      </c>
      <c r="B426" t="s">
        <v>353</v>
      </c>
      <c r="C426" t="s">
        <v>354</v>
      </c>
      <c r="E426" t="s">
        <v>474</v>
      </c>
      <c r="F426" t="s">
        <v>188</v>
      </c>
      <c r="G426" t="s">
        <v>484</v>
      </c>
      <c r="H426" t="s">
        <v>358</v>
      </c>
      <c r="I426" t="s">
        <v>349</v>
      </c>
      <c r="J426" t="s">
        <v>359</v>
      </c>
      <c r="K426" t="s">
        <v>360</v>
      </c>
      <c r="L426" t="s">
        <v>361</v>
      </c>
      <c r="M426" t="s">
        <v>362</v>
      </c>
      <c r="N426" t="s">
        <v>362</v>
      </c>
      <c r="O426" t="s">
        <v>363</v>
      </c>
      <c r="P426">
        <v>0</v>
      </c>
      <c r="Q426" t="s">
        <v>374</v>
      </c>
      <c r="R426">
        <v>0</v>
      </c>
      <c r="S426">
        <v>0</v>
      </c>
      <c r="T426">
        <v>0</v>
      </c>
      <c r="U426">
        <v>0</v>
      </c>
      <c r="V426">
        <v>0</v>
      </c>
      <c r="W426">
        <v>0</v>
      </c>
      <c r="X426">
        <v>0</v>
      </c>
      <c r="Y426">
        <v>0</v>
      </c>
      <c r="Z426">
        <v>0</v>
      </c>
      <c r="AA426">
        <v>0</v>
      </c>
      <c r="AB426">
        <v>0</v>
      </c>
      <c r="AC426">
        <v>0</v>
      </c>
      <c r="AD426">
        <v>0</v>
      </c>
      <c r="AE426">
        <v>0</v>
      </c>
      <c r="AF426">
        <v>0</v>
      </c>
      <c r="AG426">
        <v>0</v>
      </c>
      <c r="AH426">
        <v>0</v>
      </c>
      <c r="AI426">
        <v>0</v>
      </c>
      <c r="AJ426">
        <v>0</v>
      </c>
      <c r="AK426">
        <v>0</v>
      </c>
      <c r="AL426">
        <v>0</v>
      </c>
      <c r="AM426">
        <v>0</v>
      </c>
      <c r="AN426">
        <v>0</v>
      </c>
      <c r="AO426">
        <v>0</v>
      </c>
      <c r="AP426">
        <v>0</v>
      </c>
      <c r="AQ426">
        <v>0</v>
      </c>
      <c r="AR426">
        <v>0</v>
      </c>
      <c r="AS426">
        <v>0</v>
      </c>
      <c r="AT426">
        <v>0</v>
      </c>
      <c r="AU426">
        <v>0</v>
      </c>
      <c r="AV426">
        <v>0</v>
      </c>
      <c r="AW426">
        <v>0</v>
      </c>
      <c r="AX426">
        <v>0</v>
      </c>
      <c r="AY426">
        <v>0</v>
      </c>
      <c r="AZ426">
        <v>0</v>
      </c>
      <c r="BA426">
        <v>0</v>
      </c>
      <c r="BB426">
        <v>0</v>
      </c>
      <c r="BD426">
        <f t="shared" si="61"/>
        <v>0</v>
      </c>
      <c r="BE426">
        <f t="shared" si="62"/>
        <v>0</v>
      </c>
      <c r="BF426">
        <f t="shared" si="63"/>
        <v>0</v>
      </c>
      <c r="BG426">
        <f t="shared" si="64"/>
        <v>0</v>
      </c>
      <c r="BH426">
        <f t="shared" si="65"/>
        <v>0</v>
      </c>
      <c r="BI426">
        <f t="shared" si="66"/>
        <v>0</v>
      </c>
      <c r="BJ426">
        <f t="shared" si="67"/>
        <v>0</v>
      </c>
      <c r="BK426">
        <f t="shared" si="68"/>
        <v>0</v>
      </c>
      <c r="BL426">
        <f t="shared" si="69"/>
        <v>0</v>
      </c>
      <c r="BM426">
        <f t="shared" si="70"/>
        <v>0</v>
      </c>
    </row>
    <row r="427" spans="1:65" x14ac:dyDescent="0.25">
      <c r="A427">
        <v>48</v>
      </c>
      <c r="B427" t="s">
        <v>353</v>
      </c>
      <c r="C427" t="s">
        <v>354</v>
      </c>
      <c r="E427" t="s">
        <v>475</v>
      </c>
      <c r="F427" t="s">
        <v>476</v>
      </c>
      <c r="G427" t="s">
        <v>484</v>
      </c>
      <c r="H427" t="s">
        <v>358</v>
      </c>
      <c r="I427" t="s">
        <v>349</v>
      </c>
      <c r="J427" t="s">
        <v>359</v>
      </c>
      <c r="K427" t="s">
        <v>360</v>
      </c>
      <c r="L427" t="s">
        <v>361</v>
      </c>
      <c r="M427" t="s">
        <v>362</v>
      </c>
      <c r="N427" t="s">
        <v>362</v>
      </c>
      <c r="O427" t="s">
        <v>363</v>
      </c>
      <c r="P427">
        <v>0</v>
      </c>
      <c r="Q427" t="s">
        <v>374</v>
      </c>
      <c r="R427">
        <v>7.9239614556203796E-5</v>
      </c>
      <c r="S427">
        <v>8.808955888156733E-5</v>
      </c>
      <c r="T427">
        <v>9.9043189020912536E-5</v>
      </c>
      <c r="U427">
        <v>1.2120841458228735E-4</v>
      </c>
      <c r="V427">
        <v>1.4989995938147798E-4</v>
      </c>
      <c r="W427">
        <v>1.6750032360415178E-4</v>
      </c>
      <c r="X427">
        <v>1.7669457262406207E-4</v>
      </c>
      <c r="Y427">
        <v>1.854398049707517E-4</v>
      </c>
      <c r="Z427">
        <v>1.938100982835073E-4</v>
      </c>
      <c r="AA427">
        <v>2.015585117604918E-4</v>
      </c>
      <c r="AB427">
        <v>2.0876899796134102E-4</v>
      </c>
      <c r="AC427">
        <v>2.1550745474471886E-4</v>
      </c>
      <c r="AD427">
        <v>2.2168375601533424E-4</v>
      </c>
      <c r="AE427">
        <v>2.2735409588420884E-4</v>
      </c>
      <c r="AF427">
        <v>2.3269511691024564E-4</v>
      </c>
      <c r="AG427">
        <v>2.3762781388634167E-4</v>
      </c>
      <c r="AH427">
        <v>2.42169155436222E-4</v>
      </c>
      <c r="AI427">
        <v>2.4651868747968628E-4</v>
      </c>
      <c r="AJ427">
        <v>2.5072460834035451E-4</v>
      </c>
      <c r="AK427">
        <v>2.5477017311597146E-4</v>
      </c>
      <c r="AL427">
        <v>2.5864041187545478E-4</v>
      </c>
      <c r="AM427">
        <v>2.6229910648837093E-4</v>
      </c>
      <c r="AN427">
        <v>2.6580257509246734E-4</v>
      </c>
      <c r="AO427">
        <v>2.69154273382779E-4</v>
      </c>
      <c r="AP427">
        <v>2.7232091256638823E-4</v>
      </c>
      <c r="AQ427">
        <v>2.7535825143711729E-4</v>
      </c>
      <c r="AR427">
        <v>2.7825436593693719E-4</v>
      </c>
      <c r="AS427">
        <v>2.8099036416332109E-4</v>
      </c>
      <c r="AT427">
        <v>2.8359636545659093E-4</v>
      </c>
      <c r="AU427">
        <v>2.8606659356057506E-4</v>
      </c>
      <c r="AV427">
        <v>2.8840551362384689E-4</v>
      </c>
      <c r="AW427">
        <v>2.9062003042381441E-4</v>
      </c>
      <c r="AX427">
        <v>2.9271883864891358E-4</v>
      </c>
      <c r="AY427">
        <v>2.9471572450443721E-4</v>
      </c>
      <c r="AZ427">
        <v>2.9662557591106532E-4</v>
      </c>
      <c r="BA427">
        <v>2.9845646350933882E-4</v>
      </c>
      <c r="BB427">
        <v>3.0021159093745651E-4</v>
      </c>
      <c r="BD427">
        <f t="shared" si="61"/>
        <v>0.14989995938147799</v>
      </c>
      <c r="BE427">
        <f t="shared" si="62"/>
        <v>0.16750032360415179</v>
      </c>
      <c r="BF427">
        <f t="shared" si="63"/>
        <v>0.17669457262406207</v>
      </c>
      <c r="BG427">
        <f t="shared" si="64"/>
        <v>0.18543980497075171</v>
      </c>
      <c r="BH427">
        <f t="shared" si="65"/>
        <v>0.19381009828350729</v>
      </c>
      <c r="BI427">
        <f t="shared" si="66"/>
        <v>0.2015585117604918</v>
      </c>
      <c r="BJ427">
        <f t="shared" si="67"/>
        <v>0.20876899796134102</v>
      </c>
      <c r="BK427">
        <f t="shared" si="68"/>
        <v>0.21550745474471886</v>
      </c>
      <c r="BL427">
        <f t="shared" si="69"/>
        <v>0.22168375601533424</v>
      </c>
      <c r="BM427">
        <f t="shared" si="70"/>
        <v>0.22735409588420882</v>
      </c>
    </row>
    <row r="428" spans="1:65" x14ac:dyDescent="0.25">
      <c r="A428">
        <v>48</v>
      </c>
      <c r="B428" t="s">
        <v>353</v>
      </c>
      <c r="C428" t="s">
        <v>354</v>
      </c>
      <c r="E428" t="s">
        <v>477</v>
      </c>
      <c r="F428" t="s">
        <v>478</v>
      </c>
      <c r="G428" t="s">
        <v>484</v>
      </c>
      <c r="H428" t="s">
        <v>358</v>
      </c>
      <c r="I428" t="s">
        <v>349</v>
      </c>
      <c r="J428" t="s">
        <v>359</v>
      </c>
      <c r="K428" t="s">
        <v>360</v>
      </c>
      <c r="L428" t="s">
        <v>361</v>
      </c>
      <c r="M428" t="s">
        <v>362</v>
      </c>
      <c r="N428" t="s">
        <v>362</v>
      </c>
      <c r="O428" t="s">
        <v>363</v>
      </c>
      <c r="P428">
        <v>0</v>
      </c>
      <c r="Q428" t="s">
        <v>389</v>
      </c>
      <c r="R428">
        <v>0</v>
      </c>
      <c r="S428">
        <v>0</v>
      </c>
      <c r="T428">
        <v>0</v>
      </c>
      <c r="U428">
        <v>0</v>
      </c>
      <c r="V428">
        <v>0</v>
      </c>
      <c r="W428">
        <v>0</v>
      </c>
      <c r="X428">
        <v>0</v>
      </c>
      <c r="Y428">
        <v>0</v>
      </c>
      <c r="Z428">
        <v>0</v>
      </c>
      <c r="AA428">
        <v>0</v>
      </c>
      <c r="AB428">
        <v>0</v>
      </c>
      <c r="AC428">
        <v>0</v>
      </c>
      <c r="AD428">
        <v>0</v>
      </c>
      <c r="AE428">
        <v>0</v>
      </c>
      <c r="AF428">
        <v>0</v>
      </c>
      <c r="AG428">
        <v>0</v>
      </c>
      <c r="AH428">
        <v>0</v>
      </c>
      <c r="AI428">
        <v>0</v>
      </c>
      <c r="AJ428">
        <v>0</v>
      </c>
      <c r="AK428">
        <v>0</v>
      </c>
      <c r="AL428">
        <v>0</v>
      </c>
      <c r="AM428">
        <v>0</v>
      </c>
      <c r="AN428">
        <v>0</v>
      </c>
      <c r="AO428">
        <v>0</v>
      </c>
      <c r="AP428">
        <v>0</v>
      </c>
      <c r="AQ428">
        <v>0</v>
      </c>
      <c r="AR428">
        <v>0</v>
      </c>
      <c r="AS428">
        <v>0</v>
      </c>
      <c r="AT428">
        <v>0</v>
      </c>
      <c r="AU428">
        <v>0</v>
      </c>
      <c r="AV428">
        <v>0</v>
      </c>
      <c r="AW428">
        <v>0</v>
      </c>
      <c r="AX428">
        <v>0</v>
      </c>
      <c r="AY428">
        <v>0</v>
      </c>
      <c r="AZ428">
        <v>0</v>
      </c>
      <c r="BA428">
        <v>0</v>
      </c>
      <c r="BB428">
        <v>0</v>
      </c>
      <c r="BD428">
        <f t="shared" si="61"/>
        <v>0</v>
      </c>
      <c r="BE428">
        <f t="shared" si="62"/>
        <v>0</v>
      </c>
      <c r="BF428">
        <f t="shared" si="63"/>
        <v>0</v>
      </c>
      <c r="BG428">
        <f t="shared" si="64"/>
        <v>0</v>
      </c>
      <c r="BH428">
        <f t="shared" si="65"/>
        <v>0</v>
      </c>
      <c r="BI428">
        <f t="shared" si="66"/>
        <v>0</v>
      </c>
      <c r="BJ428">
        <f t="shared" si="67"/>
        <v>0</v>
      </c>
      <c r="BK428">
        <f t="shared" si="68"/>
        <v>0</v>
      </c>
      <c r="BL428">
        <f t="shared" si="69"/>
        <v>0</v>
      </c>
      <c r="BM428">
        <f t="shared" si="70"/>
        <v>0</v>
      </c>
    </row>
    <row r="429" spans="1:65" x14ac:dyDescent="0.25">
      <c r="A429">
        <v>48</v>
      </c>
      <c r="B429" t="s">
        <v>353</v>
      </c>
      <c r="C429" t="s">
        <v>354</v>
      </c>
      <c r="E429" t="s">
        <v>479</v>
      </c>
      <c r="F429" t="s">
        <v>480</v>
      </c>
      <c r="G429" t="s">
        <v>484</v>
      </c>
      <c r="H429" t="s">
        <v>358</v>
      </c>
      <c r="I429" t="s">
        <v>349</v>
      </c>
      <c r="J429" t="s">
        <v>359</v>
      </c>
      <c r="K429" t="s">
        <v>360</v>
      </c>
      <c r="L429" t="s">
        <v>361</v>
      </c>
      <c r="M429" t="s">
        <v>362</v>
      </c>
      <c r="N429" t="s">
        <v>362</v>
      </c>
      <c r="O429" t="s">
        <v>363</v>
      </c>
      <c r="P429">
        <v>0</v>
      </c>
      <c r="Q429" t="s">
        <v>374</v>
      </c>
      <c r="R429">
        <v>0.13382511235753947</v>
      </c>
      <c r="S429">
        <v>0.1487714848296027</v>
      </c>
      <c r="T429">
        <v>0.16727070131785401</v>
      </c>
      <c r="U429">
        <v>0.20470480315939252</v>
      </c>
      <c r="V429">
        <v>0.25316098543599419</v>
      </c>
      <c r="W429">
        <v>0.28288564693043272</v>
      </c>
      <c r="X429">
        <v>0.29841350398809124</v>
      </c>
      <c r="Y429">
        <v>0.31318303193119373</v>
      </c>
      <c r="Z429">
        <v>0.32731933798617296</v>
      </c>
      <c r="AA429">
        <v>0.34040537216185207</v>
      </c>
      <c r="AB429">
        <v>0.35258291910457112</v>
      </c>
      <c r="AC429">
        <v>0.36396327148516405</v>
      </c>
      <c r="AD429">
        <v>0.37439421838114961</v>
      </c>
      <c r="AE429">
        <v>0.38397066413126535</v>
      </c>
      <c r="AF429">
        <v>0.39299093439528071</v>
      </c>
      <c r="AG429">
        <v>0.40132159994367933</v>
      </c>
      <c r="AH429">
        <v>0.40899131851273712</v>
      </c>
      <c r="AI429">
        <v>0.41633709647593575</v>
      </c>
      <c r="AJ429">
        <v>0.42344033435636008</v>
      </c>
      <c r="AK429">
        <v>0.43027275225337835</v>
      </c>
      <c r="AL429">
        <v>0.43680906795530539</v>
      </c>
      <c r="AM429">
        <v>0.44298811388325016</v>
      </c>
      <c r="AN429">
        <v>0.44890500384050464</v>
      </c>
      <c r="AO429">
        <v>0.45456557403385633</v>
      </c>
      <c r="AP429">
        <v>0.45991360414374183</v>
      </c>
      <c r="AQ429">
        <v>0.46504326331636353</v>
      </c>
      <c r="AR429">
        <v>0.46993441341230197</v>
      </c>
      <c r="AS429">
        <v>0.4745551485345828</v>
      </c>
      <c r="AT429">
        <v>0.47895633622118328</v>
      </c>
      <c r="AU429">
        <v>0.4831282211478819</v>
      </c>
      <c r="AV429">
        <v>0.48707834435349945</v>
      </c>
      <c r="AW429">
        <v>0.49081836708370991</v>
      </c>
      <c r="AX429">
        <v>0.49436297350455</v>
      </c>
      <c r="AY429">
        <v>0.4977354466731454</v>
      </c>
      <c r="AZ429">
        <v>0.50096093029657884</v>
      </c>
      <c r="BA429">
        <v>0.50405305460744576</v>
      </c>
      <c r="BB429">
        <v>0.50701723012224542</v>
      </c>
      <c r="BD429">
        <f t="shared" si="61"/>
        <v>253.16098543599418</v>
      </c>
      <c r="BE429">
        <f t="shared" si="62"/>
        <v>282.8856469304327</v>
      </c>
      <c r="BF429">
        <f t="shared" si="63"/>
        <v>298.41350398809124</v>
      </c>
      <c r="BG429">
        <f t="shared" si="64"/>
        <v>313.18303193119374</v>
      </c>
      <c r="BH429">
        <f t="shared" si="65"/>
        <v>327.31933798617297</v>
      </c>
      <c r="BI429">
        <f t="shared" si="66"/>
        <v>340.40537216185209</v>
      </c>
      <c r="BJ429">
        <f t="shared" si="67"/>
        <v>352.58291910457115</v>
      </c>
      <c r="BK429">
        <f t="shared" si="68"/>
        <v>363.96327148516406</v>
      </c>
      <c r="BL429">
        <f t="shared" si="69"/>
        <v>374.39421838114959</v>
      </c>
      <c r="BM429">
        <f t="shared" si="70"/>
        <v>383.97066413126532</v>
      </c>
    </row>
    <row r="430" spans="1:65" x14ac:dyDescent="0.25">
      <c r="A430">
        <v>48</v>
      </c>
      <c r="B430" t="s">
        <v>353</v>
      </c>
      <c r="C430" t="s">
        <v>354</v>
      </c>
      <c r="E430" t="s">
        <v>481</v>
      </c>
      <c r="F430" t="s">
        <v>482</v>
      </c>
      <c r="G430" t="s">
        <v>484</v>
      </c>
      <c r="H430" t="s">
        <v>358</v>
      </c>
      <c r="I430" t="s">
        <v>349</v>
      </c>
      <c r="J430" t="s">
        <v>359</v>
      </c>
      <c r="K430" t="s">
        <v>360</v>
      </c>
      <c r="L430" t="s">
        <v>361</v>
      </c>
      <c r="M430" t="s">
        <v>362</v>
      </c>
      <c r="N430" t="s">
        <v>362</v>
      </c>
      <c r="O430" t="s">
        <v>363</v>
      </c>
      <c r="P430" t="s">
        <v>482</v>
      </c>
      <c r="Q430" t="s">
        <v>364</v>
      </c>
      <c r="R430">
        <v>0</v>
      </c>
      <c r="S430">
        <v>0</v>
      </c>
      <c r="T430">
        <v>0</v>
      </c>
      <c r="U430">
        <v>0</v>
      </c>
      <c r="V430">
        <v>0</v>
      </c>
      <c r="W430">
        <v>0</v>
      </c>
      <c r="X430">
        <v>0</v>
      </c>
      <c r="Y430">
        <v>0</v>
      </c>
      <c r="Z430">
        <v>0</v>
      </c>
      <c r="AA430">
        <v>0</v>
      </c>
      <c r="AB430">
        <v>0</v>
      </c>
      <c r="AC430">
        <v>0</v>
      </c>
      <c r="AD430">
        <v>0</v>
      </c>
      <c r="AE430">
        <v>0</v>
      </c>
      <c r="AF430">
        <v>0</v>
      </c>
      <c r="AG430">
        <v>0</v>
      </c>
      <c r="AH430">
        <v>0</v>
      </c>
      <c r="AI430">
        <v>0</v>
      </c>
      <c r="AJ430">
        <v>0</v>
      </c>
      <c r="AK430">
        <v>0</v>
      </c>
      <c r="AL430">
        <v>0</v>
      </c>
      <c r="AM430">
        <v>0</v>
      </c>
      <c r="AN430">
        <v>0</v>
      </c>
      <c r="AO430">
        <v>0</v>
      </c>
      <c r="AP430">
        <v>0</v>
      </c>
      <c r="AQ430">
        <v>0</v>
      </c>
      <c r="AR430">
        <v>0</v>
      </c>
      <c r="AS430">
        <v>0</v>
      </c>
      <c r="AT430">
        <v>0</v>
      </c>
      <c r="AU430">
        <v>0</v>
      </c>
      <c r="AV430">
        <v>0</v>
      </c>
      <c r="AW430">
        <v>0</v>
      </c>
      <c r="AX430">
        <v>0</v>
      </c>
      <c r="AY430">
        <v>0</v>
      </c>
      <c r="AZ430">
        <v>0</v>
      </c>
      <c r="BA430">
        <v>0</v>
      </c>
      <c r="BB430">
        <v>0</v>
      </c>
      <c r="BD430">
        <f t="shared" si="61"/>
        <v>0</v>
      </c>
      <c r="BE430">
        <f t="shared" si="62"/>
        <v>0</v>
      </c>
      <c r="BF430">
        <f t="shared" si="63"/>
        <v>0</v>
      </c>
      <c r="BG430">
        <f t="shared" si="64"/>
        <v>0</v>
      </c>
      <c r="BH430">
        <f t="shared" si="65"/>
        <v>0</v>
      </c>
      <c r="BI430">
        <f t="shared" si="66"/>
        <v>0</v>
      </c>
      <c r="BJ430">
        <f t="shared" si="67"/>
        <v>0</v>
      </c>
      <c r="BK430">
        <f t="shared" si="68"/>
        <v>0</v>
      </c>
      <c r="BL430">
        <f t="shared" si="69"/>
        <v>0</v>
      </c>
      <c r="BM430">
        <f t="shared" si="70"/>
        <v>0</v>
      </c>
    </row>
    <row r="431" spans="1:65" x14ac:dyDescent="0.25">
      <c r="A431">
        <v>48</v>
      </c>
      <c r="B431" t="s">
        <v>353</v>
      </c>
      <c r="C431" t="s">
        <v>354</v>
      </c>
      <c r="E431" t="s">
        <v>355</v>
      </c>
      <c r="F431" t="s">
        <v>356</v>
      </c>
      <c r="G431" t="s">
        <v>484</v>
      </c>
      <c r="H431" t="s">
        <v>358</v>
      </c>
      <c r="I431" t="s">
        <v>349</v>
      </c>
      <c r="J431" t="s">
        <v>359</v>
      </c>
      <c r="K431" t="s">
        <v>360</v>
      </c>
      <c r="L431" t="s">
        <v>361</v>
      </c>
      <c r="M431" t="s">
        <v>362</v>
      </c>
      <c r="N431" t="s">
        <v>362</v>
      </c>
      <c r="O431" t="s">
        <v>363</v>
      </c>
      <c r="P431" t="s">
        <v>356</v>
      </c>
      <c r="Q431" t="s">
        <v>364</v>
      </c>
      <c r="R431">
        <v>0</v>
      </c>
      <c r="S431">
        <v>0</v>
      </c>
      <c r="T431">
        <v>0</v>
      </c>
      <c r="U431">
        <v>0</v>
      </c>
      <c r="V431">
        <v>0</v>
      </c>
      <c r="W431">
        <v>0</v>
      </c>
      <c r="X431">
        <v>0</v>
      </c>
      <c r="Y431">
        <v>0</v>
      </c>
      <c r="Z431">
        <v>0</v>
      </c>
      <c r="AA431">
        <v>0</v>
      </c>
      <c r="AB431">
        <v>0</v>
      </c>
      <c r="AC431">
        <v>0</v>
      </c>
      <c r="AD431">
        <v>0</v>
      </c>
      <c r="AE431">
        <v>0</v>
      </c>
      <c r="AF431">
        <v>0</v>
      </c>
      <c r="AG431">
        <v>0</v>
      </c>
      <c r="AH431">
        <v>0</v>
      </c>
      <c r="AI431">
        <v>0</v>
      </c>
      <c r="AJ431">
        <v>0</v>
      </c>
      <c r="AK431">
        <v>0</v>
      </c>
      <c r="AL431">
        <v>0</v>
      </c>
      <c r="AM431">
        <v>0</v>
      </c>
      <c r="AN431">
        <v>0</v>
      </c>
      <c r="AO431">
        <v>0</v>
      </c>
      <c r="AP431">
        <v>0</v>
      </c>
      <c r="AQ431">
        <v>0</v>
      </c>
      <c r="AR431">
        <v>0</v>
      </c>
      <c r="AS431">
        <v>0</v>
      </c>
      <c r="AT431">
        <v>0</v>
      </c>
      <c r="AU431">
        <v>0</v>
      </c>
      <c r="AV431">
        <v>0</v>
      </c>
      <c r="AW431">
        <v>0</v>
      </c>
      <c r="AX431">
        <v>0</v>
      </c>
      <c r="AY431">
        <v>0</v>
      </c>
      <c r="AZ431">
        <v>0</v>
      </c>
      <c r="BA431">
        <v>0</v>
      </c>
      <c r="BB431">
        <v>0</v>
      </c>
      <c r="BD431">
        <f t="shared" si="61"/>
        <v>0</v>
      </c>
      <c r="BE431">
        <f t="shared" si="62"/>
        <v>0</v>
      </c>
      <c r="BF431">
        <f t="shared" si="63"/>
        <v>0</v>
      </c>
      <c r="BG431">
        <f t="shared" si="64"/>
        <v>0</v>
      </c>
      <c r="BH431">
        <f t="shared" si="65"/>
        <v>0</v>
      </c>
      <c r="BI431">
        <f t="shared" si="66"/>
        <v>0</v>
      </c>
      <c r="BJ431">
        <f t="shared" si="67"/>
        <v>0</v>
      </c>
      <c r="BK431">
        <f t="shared" si="68"/>
        <v>0</v>
      </c>
      <c r="BL431">
        <f t="shared" si="69"/>
        <v>0</v>
      </c>
      <c r="BM431">
        <f t="shared" si="70"/>
        <v>0</v>
      </c>
    </row>
    <row r="432" spans="1:65" x14ac:dyDescent="0.25">
      <c r="A432">
        <v>48</v>
      </c>
      <c r="B432" t="s">
        <v>353</v>
      </c>
      <c r="C432" t="s">
        <v>354</v>
      </c>
      <c r="E432" t="s">
        <v>365</v>
      </c>
      <c r="F432" t="s">
        <v>366</v>
      </c>
      <c r="G432" t="s">
        <v>484</v>
      </c>
      <c r="H432" t="s">
        <v>358</v>
      </c>
      <c r="I432" t="s">
        <v>349</v>
      </c>
      <c r="J432" t="s">
        <v>359</v>
      </c>
      <c r="K432" t="s">
        <v>360</v>
      </c>
      <c r="L432" t="s">
        <v>361</v>
      </c>
      <c r="M432" t="s">
        <v>362</v>
      </c>
      <c r="N432" t="s">
        <v>362</v>
      </c>
      <c r="O432" t="s">
        <v>363</v>
      </c>
      <c r="P432" t="s">
        <v>339</v>
      </c>
      <c r="Q432" t="s">
        <v>364</v>
      </c>
      <c r="R432">
        <v>0</v>
      </c>
      <c r="S432">
        <v>0</v>
      </c>
      <c r="T432">
        <v>0</v>
      </c>
      <c r="U432">
        <v>0</v>
      </c>
      <c r="V432">
        <v>0</v>
      </c>
      <c r="W432">
        <v>0</v>
      </c>
      <c r="X432">
        <v>0</v>
      </c>
      <c r="Y432">
        <v>0</v>
      </c>
      <c r="Z432">
        <v>0</v>
      </c>
      <c r="AA432">
        <v>0</v>
      </c>
      <c r="AB432">
        <v>0</v>
      </c>
      <c r="AC432">
        <v>0</v>
      </c>
      <c r="AD432">
        <v>0</v>
      </c>
      <c r="AE432">
        <v>0</v>
      </c>
      <c r="AF432">
        <v>0</v>
      </c>
      <c r="AG432">
        <v>0</v>
      </c>
      <c r="AH432">
        <v>0</v>
      </c>
      <c r="AI432">
        <v>0</v>
      </c>
      <c r="AJ432">
        <v>0</v>
      </c>
      <c r="AK432">
        <v>0</v>
      </c>
      <c r="AL432">
        <v>0</v>
      </c>
      <c r="AM432">
        <v>0</v>
      </c>
      <c r="AN432">
        <v>0</v>
      </c>
      <c r="AO432">
        <v>0</v>
      </c>
      <c r="AP432">
        <v>0</v>
      </c>
      <c r="AQ432">
        <v>0</v>
      </c>
      <c r="AR432">
        <v>0</v>
      </c>
      <c r="AS432">
        <v>0</v>
      </c>
      <c r="AT432">
        <v>0</v>
      </c>
      <c r="AU432">
        <v>0</v>
      </c>
      <c r="AV432">
        <v>0</v>
      </c>
      <c r="AW432">
        <v>0</v>
      </c>
      <c r="AX432">
        <v>0</v>
      </c>
      <c r="AY432">
        <v>0</v>
      </c>
      <c r="AZ432">
        <v>0</v>
      </c>
      <c r="BA432">
        <v>0</v>
      </c>
      <c r="BB432">
        <v>0</v>
      </c>
      <c r="BD432">
        <f t="shared" si="61"/>
        <v>0</v>
      </c>
      <c r="BE432">
        <f t="shared" si="62"/>
        <v>0</v>
      </c>
      <c r="BF432">
        <f t="shared" si="63"/>
        <v>0</v>
      </c>
      <c r="BG432">
        <f t="shared" si="64"/>
        <v>0</v>
      </c>
      <c r="BH432">
        <f t="shared" si="65"/>
        <v>0</v>
      </c>
      <c r="BI432">
        <f t="shared" si="66"/>
        <v>0</v>
      </c>
      <c r="BJ432">
        <f t="shared" si="67"/>
        <v>0</v>
      </c>
      <c r="BK432">
        <f t="shared" si="68"/>
        <v>0</v>
      </c>
      <c r="BL432">
        <f t="shared" si="69"/>
        <v>0</v>
      </c>
      <c r="BM432">
        <f t="shared" si="70"/>
        <v>0</v>
      </c>
    </row>
    <row r="433" spans="1:65" x14ac:dyDescent="0.25">
      <c r="A433">
        <v>48</v>
      </c>
      <c r="B433" t="s">
        <v>353</v>
      </c>
      <c r="C433" t="s">
        <v>354</v>
      </c>
      <c r="E433" t="s">
        <v>367</v>
      </c>
      <c r="F433" t="s">
        <v>318</v>
      </c>
      <c r="G433" t="s">
        <v>484</v>
      </c>
      <c r="H433" t="s">
        <v>358</v>
      </c>
      <c r="I433" t="s">
        <v>349</v>
      </c>
      <c r="J433" t="s">
        <v>359</v>
      </c>
      <c r="K433" t="s">
        <v>360</v>
      </c>
      <c r="L433" t="s">
        <v>361</v>
      </c>
      <c r="M433" t="s">
        <v>362</v>
      </c>
      <c r="N433" t="s">
        <v>362</v>
      </c>
      <c r="O433" t="s">
        <v>363</v>
      </c>
      <c r="P433" t="s">
        <v>318</v>
      </c>
      <c r="Q433" t="s">
        <v>364</v>
      </c>
      <c r="R433">
        <v>4.8061382705179248E-2</v>
      </c>
      <c r="S433">
        <v>5.6142444133813932E-2</v>
      </c>
      <c r="T433">
        <v>6.5245071960389367E-2</v>
      </c>
      <c r="U433">
        <v>7.4328302025853096E-2</v>
      </c>
      <c r="V433">
        <v>8.5222357834034868E-2</v>
      </c>
      <c r="W433">
        <v>9.4845526261418789E-2</v>
      </c>
      <c r="X433">
        <v>0.10260817885705298</v>
      </c>
      <c r="Y433">
        <v>0.10996852905010616</v>
      </c>
      <c r="Z433">
        <v>0.11695555081979531</v>
      </c>
      <c r="AA433">
        <v>0.12337835142828012</v>
      </c>
      <c r="AB433">
        <v>0.12931353768554904</v>
      </c>
      <c r="AC433">
        <v>0.13481812431187523</v>
      </c>
      <c r="AD433">
        <v>0.13982808265143667</v>
      </c>
      <c r="AE433">
        <v>0.14439360029432202</v>
      </c>
      <c r="AF433">
        <v>0.14866250386828345</v>
      </c>
      <c r="AG433">
        <v>0.15257671571818138</v>
      </c>
      <c r="AH433">
        <v>0.15615382779647247</v>
      </c>
      <c r="AI433">
        <v>0.15955470656358997</v>
      </c>
      <c r="AJ433">
        <v>0.16281952004881445</v>
      </c>
      <c r="AK433">
        <v>0.16593687483837496</v>
      </c>
      <c r="AL433">
        <v>0.16889739298746828</v>
      </c>
      <c r="AM433">
        <v>0.17167555370691551</v>
      </c>
      <c r="AN433">
        <v>0.174316312222658</v>
      </c>
      <c r="AO433">
        <v>0.17682434733295258</v>
      </c>
      <c r="AP433">
        <v>0.1791765745874635</v>
      </c>
      <c r="AQ433">
        <v>0.18141618316813066</v>
      </c>
      <c r="AR433">
        <v>0.18353623080372197</v>
      </c>
      <c r="AS433">
        <v>0.18552434453244684</v>
      </c>
      <c r="AT433">
        <v>0.18740417892372829</v>
      </c>
      <c r="AU433">
        <v>0.18917308080184511</v>
      </c>
      <c r="AV433">
        <v>0.1908357371002786</v>
      </c>
      <c r="AW433">
        <v>0.19239847784334785</v>
      </c>
      <c r="AX433">
        <v>0.19386875900683653</v>
      </c>
      <c r="AY433">
        <v>0.19525744742037202</v>
      </c>
      <c r="AZ433">
        <v>0.19657593795945122</v>
      </c>
      <c r="BA433">
        <v>0.19783070284421</v>
      </c>
      <c r="BB433">
        <v>0.19902478250874542</v>
      </c>
      <c r="BD433">
        <f t="shared" si="61"/>
        <v>85.222357834034867</v>
      </c>
      <c r="BE433">
        <f t="shared" si="62"/>
        <v>94.845526261418783</v>
      </c>
      <c r="BF433">
        <f t="shared" si="63"/>
        <v>102.60817885705298</v>
      </c>
      <c r="BG433">
        <f t="shared" si="64"/>
        <v>109.96852905010617</v>
      </c>
      <c r="BH433">
        <f t="shared" si="65"/>
        <v>116.95555081979531</v>
      </c>
      <c r="BI433">
        <f t="shared" si="66"/>
        <v>123.37835142828011</v>
      </c>
      <c r="BJ433">
        <f t="shared" si="67"/>
        <v>129.31353768554905</v>
      </c>
      <c r="BK433">
        <f t="shared" si="68"/>
        <v>134.81812431187524</v>
      </c>
      <c r="BL433">
        <f t="shared" si="69"/>
        <v>139.82808265143669</v>
      </c>
      <c r="BM433">
        <f t="shared" si="70"/>
        <v>144.39360029432203</v>
      </c>
    </row>
    <row r="434" spans="1:65" x14ac:dyDescent="0.25">
      <c r="A434">
        <v>48</v>
      </c>
      <c r="B434" t="s">
        <v>353</v>
      </c>
      <c r="C434" t="s">
        <v>368</v>
      </c>
      <c r="E434" t="s">
        <v>153</v>
      </c>
      <c r="F434" t="s">
        <v>81</v>
      </c>
      <c r="G434" t="s">
        <v>484</v>
      </c>
      <c r="H434" t="s">
        <v>358</v>
      </c>
      <c r="I434" t="s">
        <v>349</v>
      </c>
      <c r="J434" t="s">
        <v>359</v>
      </c>
      <c r="K434" t="s">
        <v>360</v>
      </c>
      <c r="L434" t="s">
        <v>361</v>
      </c>
      <c r="M434" t="s">
        <v>369</v>
      </c>
      <c r="N434" t="s">
        <v>369</v>
      </c>
      <c r="O434" t="s">
        <v>363</v>
      </c>
      <c r="P434">
        <v>0</v>
      </c>
      <c r="Q434" t="s">
        <v>370</v>
      </c>
      <c r="R434">
        <v>0.54720125591233748</v>
      </c>
      <c r="S434">
        <v>0.6176035030539051</v>
      </c>
      <c r="T434">
        <v>0.72902371116038578</v>
      </c>
      <c r="U434">
        <v>0.87404181041919804</v>
      </c>
      <c r="V434">
        <v>1.0419233475210881</v>
      </c>
      <c r="W434">
        <v>1.1908798753637961</v>
      </c>
      <c r="X434">
        <v>1.3019176276399886</v>
      </c>
      <c r="Y434">
        <v>1.4084133452176655</v>
      </c>
      <c r="Z434">
        <v>1.5108516605774973</v>
      </c>
      <c r="AA434">
        <v>1.6063419986037075</v>
      </c>
      <c r="AB434">
        <v>1.6958035119951851</v>
      </c>
      <c r="AC434">
        <v>1.7799390771028412</v>
      </c>
      <c r="AD434">
        <v>1.8575715614549115</v>
      </c>
      <c r="AE434">
        <v>1.9293184619541988</v>
      </c>
      <c r="AF434">
        <v>1.9973415187666805</v>
      </c>
      <c r="AG434">
        <v>2.0605739018572891</v>
      </c>
      <c r="AH434">
        <v>2.1191746259626107</v>
      </c>
      <c r="AI434">
        <v>2.1756737720095405</v>
      </c>
      <c r="AJ434">
        <v>2.2306645019327873</v>
      </c>
      <c r="AK434">
        <v>2.2839046315769922</v>
      </c>
      <c r="AL434">
        <v>2.3351635794655139</v>
      </c>
      <c r="AM434">
        <v>2.383932287395556</v>
      </c>
      <c r="AN434">
        <v>2.4309368988289388</v>
      </c>
      <c r="AO434">
        <v>2.4761938802740411</v>
      </c>
      <c r="AP434">
        <v>2.5192282743569674</v>
      </c>
      <c r="AQ434">
        <v>2.5607738806427931</v>
      </c>
      <c r="AR434">
        <v>2.6006407140406909</v>
      </c>
      <c r="AS434">
        <v>2.6385464835573647</v>
      </c>
      <c r="AT434">
        <v>2.6748820534557747</v>
      </c>
      <c r="AU434">
        <v>2.7095455652576983</v>
      </c>
      <c r="AV434">
        <v>2.7425769295863147</v>
      </c>
      <c r="AW434">
        <v>2.7740516456896707</v>
      </c>
      <c r="AX434">
        <v>2.804072628158027</v>
      </c>
      <c r="AY434">
        <v>2.8328191491007697</v>
      </c>
      <c r="AZ434">
        <v>2.8604890409281967</v>
      </c>
      <c r="BA434">
        <v>2.8871838095876163</v>
      </c>
      <c r="BB434">
        <v>2.9129367065240004</v>
      </c>
      <c r="BD434">
        <f t="shared" si="61"/>
        <v>1041.9233475210881</v>
      </c>
      <c r="BE434">
        <f t="shared" si="62"/>
        <v>1190.8798753637961</v>
      </c>
      <c r="BF434">
        <f t="shared" si="63"/>
        <v>1301.9176276399887</v>
      </c>
      <c r="BG434">
        <f t="shared" si="64"/>
        <v>1408.4133452176654</v>
      </c>
      <c r="BH434">
        <f t="shared" si="65"/>
        <v>1510.8516605774973</v>
      </c>
      <c r="BI434">
        <f t="shared" si="66"/>
        <v>1606.3419986037075</v>
      </c>
      <c r="BJ434">
        <f t="shared" si="67"/>
        <v>1695.8035119951851</v>
      </c>
      <c r="BK434">
        <f t="shared" si="68"/>
        <v>1779.9390771028411</v>
      </c>
      <c r="BL434">
        <f t="shared" si="69"/>
        <v>1857.5715614549115</v>
      </c>
      <c r="BM434">
        <f t="shared" si="70"/>
        <v>1929.3184619541987</v>
      </c>
    </row>
    <row r="435" spans="1:65" x14ac:dyDescent="0.25">
      <c r="A435">
        <v>48</v>
      </c>
      <c r="B435" t="s">
        <v>353</v>
      </c>
      <c r="C435" t="s">
        <v>368</v>
      </c>
      <c r="E435" t="s">
        <v>155</v>
      </c>
      <c r="F435" t="s">
        <v>62</v>
      </c>
      <c r="G435" t="s">
        <v>484</v>
      </c>
      <c r="H435" t="s">
        <v>358</v>
      </c>
      <c r="I435" t="s">
        <v>349</v>
      </c>
      <c r="J435" t="s">
        <v>359</v>
      </c>
      <c r="K435" t="s">
        <v>360</v>
      </c>
      <c r="L435" t="s">
        <v>361</v>
      </c>
      <c r="M435" t="s">
        <v>369</v>
      </c>
      <c r="N435" t="s">
        <v>371</v>
      </c>
      <c r="O435" t="s">
        <v>363</v>
      </c>
      <c r="P435">
        <v>0</v>
      </c>
      <c r="Q435" t="s">
        <v>370</v>
      </c>
      <c r="R435">
        <v>0.83836393605614179</v>
      </c>
      <c r="S435">
        <v>0.95382879984383762</v>
      </c>
      <c r="T435">
        <v>1.1451366277196227</v>
      </c>
      <c r="U435">
        <v>1.3743184865318503</v>
      </c>
      <c r="V435">
        <v>1.6105235543527465</v>
      </c>
      <c r="W435">
        <v>1.8224644386642568</v>
      </c>
      <c r="X435">
        <v>1.9968750486195856</v>
      </c>
      <c r="Y435">
        <v>2.1617166570150173</v>
      </c>
      <c r="Z435">
        <v>2.3196285831821797</v>
      </c>
      <c r="AA435">
        <v>2.4655800797758705</v>
      </c>
      <c r="AB435">
        <v>2.6013796978718635</v>
      </c>
      <c r="AC435">
        <v>2.7282829611480452</v>
      </c>
      <c r="AD435">
        <v>2.8445293285875621</v>
      </c>
      <c r="AE435">
        <v>2.951237087364682</v>
      </c>
      <c r="AF435">
        <v>3.0517207195373466</v>
      </c>
      <c r="AG435">
        <v>3.1444964797466626</v>
      </c>
      <c r="AH435">
        <v>3.2298926368502654</v>
      </c>
      <c r="AI435">
        <v>3.3116649616278657</v>
      </c>
      <c r="AJ435">
        <v>3.3907222927828093</v>
      </c>
      <c r="AK435">
        <v>3.4667493140923078</v>
      </c>
      <c r="AL435">
        <v>3.5394627843276649</v>
      </c>
      <c r="AM435">
        <v>3.6081847061540611</v>
      </c>
      <c r="AN435">
        <v>3.6739791473043559</v>
      </c>
      <c r="AO435">
        <v>3.7369122043030516</v>
      </c>
      <c r="AP435">
        <v>3.7963606057957229</v>
      </c>
      <c r="AQ435">
        <v>3.8533735757598735</v>
      </c>
      <c r="AR435">
        <v>3.90772888641016</v>
      </c>
      <c r="AS435">
        <v>3.9590723306670004</v>
      </c>
      <c r="AT435">
        <v>4.0079705691390313</v>
      </c>
      <c r="AU435">
        <v>4.054317440144537</v>
      </c>
      <c r="AV435">
        <v>4.0981978250726581</v>
      </c>
      <c r="AW435">
        <v>4.1397422618615458</v>
      </c>
      <c r="AX435">
        <v>4.1791147512520279</v>
      </c>
      <c r="AY435">
        <v>4.216575533209955</v>
      </c>
      <c r="AZ435">
        <v>4.2524045568890205</v>
      </c>
      <c r="BA435">
        <v>4.2867529810507135</v>
      </c>
      <c r="BB435">
        <v>4.3196814694230659</v>
      </c>
      <c r="BD435">
        <f t="shared" si="61"/>
        <v>1610.5235543527465</v>
      </c>
      <c r="BE435">
        <f t="shared" si="62"/>
        <v>1822.4644386642567</v>
      </c>
      <c r="BF435">
        <f t="shared" si="63"/>
        <v>1996.8750486195856</v>
      </c>
      <c r="BG435">
        <f t="shared" si="64"/>
        <v>2161.7166570150171</v>
      </c>
      <c r="BH435">
        <f t="shared" si="65"/>
        <v>2319.6285831821797</v>
      </c>
      <c r="BI435">
        <f t="shared" si="66"/>
        <v>2465.5800797758707</v>
      </c>
      <c r="BJ435">
        <f t="shared" si="67"/>
        <v>2601.3796978718633</v>
      </c>
      <c r="BK435">
        <f t="shared" si="68"/>
        <v>2728.2829611480452</v>
      </c>
      <c r="BL435">
        <f t="shared" si="69"/>
        <v>2844.5293285875623</v>
      </c>
      <c r="BM435">
        <f t="shared" si="70"/>
        <v>2951.2370873646819</v>
      </c>
    </row>
    <row r="436" spans="1:65" x14ac:dyDescent="0.25">
      <c r="A436">
        <v>48</v>
      </c>
      <c r="B436" t="s">
        <v>353</v>
      </c>
      <c r="C436" t="s">
        <v>368</v>
      </c>
      <c r="E436" t="s">
        <v>156</v>
      </c>
      <c r="F436" t="s">
        <v>63</v>
      </c>
      <c r="G436" t="s">
        <v>484</v>
      </c>
      <c r="H436" t="s">
        <v>358</v>
      </c>
      <c r="I436" t="s">
        <v>349</v>
      </c>
      <c r="J436" t="s">
        <v>359</v>
      </c>
      <c r="K436" t="s">
        <v>360</v>
      </c>
      <c r="L436" t="s">
        <v>361</v>
      </c>
      <c r="M436" t="s">
        <v>369</v>
      </c>
      <c r="N436" t="s">
        <v>369</v>
      </c>
      <c r="O436" t="s">
        <v>363</v>
      </c>
      <c r="P436">
        <v>0</v>
      </c>
      <c r="Q436" t="s">
        <v>370</v>
      </c>
      <c r="R436">
        <v>0.30994031051551796</v>
      </c>
      <c r="S436">
        <v>0.35038329178812261</v>
      </c>
      <c r="T436">
        <v>0.40670433025098662</v>
      </c>
      <c r="U436">
        <v>0.47679730862728092</v>
      </c>
      <c r="V436">
        <v>0.55289682747807822</v>
      </c>
      <c r="W436">
        <v>0.62389843366849851</v>
      </c>
      <c r="X436">
        <v>0.68196303126390589</v>
      </c>
      <c r="Y436">
        <v>0.73694142795549844</v>
      </c>
      <c r="Z436">
        <v>0.78967045670918989</v>
      </c>
      <c r="AA436">
        <v>0.83846673046584463</v>
      </c>
      <c r="AB436">
        <v>0.8839277824343873</v>
      </c>
      <c r="AC436">
        <v>0.92646339909443498</v>
      </c>
      <c r="AD436">
        <v>0.96547783109281793</v>
      </c>
      <c r="AE436">
        <v>1.0013383097209236</v>
      </c>
      <c r="AF436">
        <v>1.0351518301298381</v>
      </c>
      <c r="AG436">
        <v>1.0664133231990349</v>
      </c>
      <c r="AH436">
        <v>1.0952278030421707</v>
      </c>
      <c r="AI436">
        <v>1.1228581176862633</v>
      </c>
      <c r="AJ436">
        <v>1.1496083273374067</v>
      </c>
      <c r="AK436">
        <v>1.1753698363595633</v>
      </c>
      <c r="AL436">
        <v>1.2000437533386175</v>
      </c>
      <c r="AM436">
        <v>1.2233971720555994</v>
      </c>
      <c r="AN436">
        <v>1.2457890025728473</v>
      </c>
      <c r="AO436">
        <v>1.2672388370873728</v>
      </c>
      <c r="AP436">
        <v>1.287531719029509</v>
      </c>
      <c r="AQ436">
        <v>1.3070233501916337</v>
      </c>
      <c r="AR436">
        <v>1.3256350019263821</v>
      </c>
      <c r="AS436">
        <v>1.3432432144378641</v>
      </c>
      <c r="AT436">
        <v>1.3600395433627481</v>
      </c>
      <c r="AU436">
        <v>1.3759852046288146</v>
      </c>
      <c r="AV436">
        <v>1.3911069784748733</v>
      </c>
      <c r="AW436">
        <v>1.4054474791877372</v>
      </c>
      <c r="AX436">
        <v>1.4190610742298235</v>
      </c>
      <c r="AY436">
        <v>1.4320357206205134</v>
      </c>
      <c r="AZ436">
        <v>1.4444665854145351</v>
      </c>
      <c r="BA436">
        <v>1.456404506914426</v>
      </c>
      <c r="BB436">
        <v>1.4678690953679963</v>
      </c>
      <c r="BD436">
        <f t="shared" si="61"/>
        <v>552.89682747807819</v>
      </c>
      <c r="BE436">
        <f t="shared" si="62"/>
        <v>623.89843366849846</v>
      </c>
      <c r="BF436">
        <f t="shared" si="63"/>
        <v>681.96303126390592</v>
      </c>
      <c r="BG436">
        <f t="shared" si="64"/>
        <v>736.9414279554984</v>
      </c>
      <c r="BH436">
        <f t="shared" si="65"/>
        <v>789.67045670918992</v>
      </c>
      <c r="BI436">
        <f t="shared" si="66"/>
        <v>838.46673046584465</v>
      </c>
      <c r="BJ436">
        <f t="shared" si="67"/>
        <v>883.92778243438727</v>
      </c>
      <c r="BK436">
        <f t="shared" si="68"/>
        <v>926.46339909443498</v>
      </c>
      <c r="BL436">
        <f t="shared" si="69"/>
        <v>965.47783109281795</v>
      </c>
      <c r="BM436">
        <f t="shared" si="70"/>
        <v>1001.3383097209237</v>
      </c>
    </row>
    <row r="437" spans="1:65" x14ac:dyDescent="0.25">
      <c r="A437">
        <v>48</v>
      </c>
      <c r="B437" t="s">
        <v>353</v>
      </c>
      <c r="C437" t="s">
        <v>368</v>
      </c>
      <c r="E437" t="s">
        <v>157</v>
      </c>
      <c r="F437" t="s">
        <v>72</v>
      </c>
      <c r="G437" t="s">
        <v>484</v>
      </c>
      <c r="H437" t="s">
        <v>358</v>
      </c>
      <c r="I437" t="s">
        <v>349</v>
      </c>
      <c r="J437" t="s">
        <v>359</v>
      </c>
      <c r="K437" t="s">
        <v>360</v>
      </c>
      <c r="L437" t="s">
        <v>361</v>
      </c>
      <c r="M437" t="s">
        <v>369</v>
      </c>
      <c r="N437" t="s">
        <v>369</v>
      </c>
      <c r="O437" t="s">
        <v>363</v>
      </c>
      <c r="P437">
        <v>0</v>
      </c>
      <c r="Q437" t="s">
        <v>370</v>
      </c>
      <c r="R437">
        <v>0.166899449695285</v>
      </c>
      <c r="S437">
        <v>0.19392775736791962</v>
      </c>
      <c r="T437">
        <v>0.2229759782339342</v>
      </c>
      <c r="U437">
        <v>0.25522280373878936</v>
      </c>
      <c r="V437">
        <v>0.29609710591533739</v>
      </c>
      <c r="W437">
        <v>0.33363070700562653</v>
      </c>
      <c r="X437">
        <v>0.36135846706211489</v>
      </c>
      <c r="Y437">
        <v>0.38763218037110647</v>
      </c>
      <c r="Z437">
        <v>0.41276731627082464</v>
      </c>
      <c r="AA437">
        <v>0.43593413896199462</v>
      </c>
      <c r="AB437">
        <v>0.457442542684044</v>
      </c>
      <c r="AC437">
        <v>0.47749477151170117</v>
      </c>
      <c r="AD437">
        <v>0.49582418879327261</v>
      </c>
      <c r="AE437">
        <v>0.51260942777860163</v>
      </c>
      <c r="AF437">
        <v>0.52837865424153607</v>
      </c>
      <c r="AG437">
        <v>0.54290479083591248</v>
      </c>
      <c r="AH437">
        <v>0.55624336980509381</v>
      </c>
      <c r="AI437">
        <v>0.56898506222684953</v>
      </c>
      <c r="AJ437">
        <v>0.58127415451522924</v>
      </c>
      <c r="AK437">
        <v>0.5930633663001933</v>
      </c>
      <c r="AL437">
        <v>0.6043113627569634</v>
      </c>
      <c r="AM437">
        <v>0.61491568096814608</v>
      </c>
      <c r="AN437">
        <v>0.62504275718034175</v>
      </c>
      <c r="AO437">
        <v>0.63470519526791813</v>
      </c>
      <c r="AP437">
        <v>0.64380940414295607</v>
      </c>
      <c r="AQ437">
        <v>0.65251809069158861</v>
      </c>
      <c r="AR437">
        <v>0.66079953854644591</v>
      </c>
      <c r="AS437">
        <v>0.66860156854905539</v>
      </c>
      <c r="AT437">
        <v>0.67601249025596233</v>
      </c>
      <c r="AU437">
        <v>0.68301804252765508</v>
      </c>
      <c r="AV437">
        <v>0.68963295078953113</v>
      </c>
      <c r="AW437">
        <v>0.69587873028633518</v>
      </c>
      <c r="AX437">
        <v>0.70178176269543502</v>
      </c>
      <c r="AY437">
        <v>0.7073826100206585</v>
      </c>
      <c r="AZ437">
        <v>0.71272450313823421</v>
      </c>
      <c r="BA437">
        <v>0.71783121646035719</v>
      </c>
      <c r="BB437">
        <v>0.72271289310057696</v>
      </c>
      <c r="BD437">
        <f t="shared" si="61"/>
        <v>296.09710591533741</v>
      </c>
      <c r="BE437">
        <f t="shared" si="62"/>
        <v>333.6307070056265</v>
      </c>
      <c r="BF437">
        <f t="shared" si="63"/>
        <v>361.35846706211487</v>
      </c>
      <c r="BG437">
        <f t="shared" si="64"/>
        <v>387.63218037110647</v>
      </c>
      <c r="BH437">
        <f t="shared" si="65"/>
        <v>412.76731627082461</v>
      </c>
      <c r="BI437">
        <f t="shared" si="66"/>
        <v>435.93413896199462</v>
      </c>
      <c r="BJ437">
        <f t="shared" si="67"/>
        <v>457.44254268404399</v>
      </c>
      <c r="BK437">
        <f t="shared" si="68"/>
        <v>477.49477151170117</v>
      </c>
      <c r="BL437">
        <f t="shared" si="69"/>
        <v>495.82418879327264</v>
      </c>
      <c r="BM437">
        <f t="shared" si="70"/>
        <v>512.60942777860168</v>
      </c>
    </row>
    <row r="438" spans="1:65" x14ac:dyDescent="0.25">
      <c r="A438">
        <v>48</v>
      </c>
      <c r="B438" t="s">
        <v>353</v>
      </c>
      <c r="C438" t="s">
        <v>368</v>
      </c>
      <c r="E438" t="s">
        <v>158</v>
      </c>
      <c r="F438" t="s">
        <v>82</v>
      </c>
      <c r="G438" t="s">
        <v>484</v>
      </c>
      <c r="H438" t="s">
        <v>358</v>
      </c>
      <c r="I438" t="s">
        <v>349</v>
      </c>
      <c r="J438" t="s">
        <v>359</v>
      </c>
      <c r="K438" t="s">
        <v>360</v>
      </c>
      <c r="L438" t="s">
        <v>361</v>
      </c>
      <c r="M438" t="s">
        <v>369</v>
      </c>
      <c r="N438" t="s">
        <v>369</v>
      </c>
      <c r="O438" t="s">
        <v>363</v>
      </c>
      <c r="P438">
        <v>0</v>
      </c>
      <c r="Q438" t="s">
        <v>370</v>
      </c>
      <c r="R438">
        <v>0.85514897342480933</v>
      </c>
      <c r="S438">
        <v>0.96362557846508134</v>
      </c>
      <c r="T438">
        <v>1.1407733623786476</v>
      </c>
      <c r="U438">
        <v>1.3486022108702576</v>
      </c>
      <c r="V438">
        <v>1.5677819197256528</v>
      </c>
      <c r="W438">
        <v>1.7698343065990432</v>
      </c>
      <c r="X438">
        <v>1.9204974721605521</v>
      </c>
      <c r="Y438">
        <v>2.0650920826982051</v>
      </c>
      <c r="Z438">
        <v>2.2042840365066172</v>
      </c>
      <c r="AA438">
        <v>2.334102758968279</v>
      </c>
      <c r="AB438">
        <v>2.4558059976764364</v>
      </c>
      <c r="AC438">
        <v>2.5703368486426141</v>
      </c>
      <c r="AD438">
        <v>2.6760807928662369</v>
      </c>
      <c r="AE438">
        <v>2.773872372473857</v>
      </c>
      <c r="AF438">
        <v>2.8666484374393564</v>
      </c>
      <c r="AG438">
        <v>2.9529465465478575</v>
      </c>
      <c r="AH438">
        <v>3.032976995382108</v>
      </c>
      <c r="AI438">
        <v>3.1101894321991992</v>
      </c>
      <c r="AJ438">
        <v>3.1853908880318591</v>
      </c>
      <c r="AK438">
        <v>3.2582480374933609</v>
      </c>
      <c r="AL438">
        <v>3.3284418143554748</v>
      </c>
      <c r="AM438">
        <v>3.3952716804494081</v>
      </c>
      <c r="AN438">
        <v>3.4597294331403154</v>
      </c>
      <c r="AO438">
        <v>3.5218340917107178</v>
      </c>
      <c r="AP438">
        <v>3.5809308179462649</v>
      </c>
      <c r="AQ438">
        <v>3.6380243072067984</v>
      </c>
      <c r="AR438">
        <v>3.692850056455089</v>
      </c>
      <c r="AS438">
        <v>3.7450172082397635</v>
      </c>
      <c r="AT438">
        <v>3.7950601923058129</v>
      </c>
      <c r="AU438">
        <v>3.842835844028035</v>
      </c>
      <c r="AV438">
        <v>3.8883961332412689</v>
      </c>
      <c r="AW438">
        <v>3.9318422132536224</v>
      </c>
      <c r="AX438">
        <v>3.9733133184297924</v>
      </c>
      <c r="AY438">
        <v>4.0130545558592523</v>
      </c>
      <c r="AZ438">
        <v>4.0513371923137127</v>
      </c>
      <c r="BA438">
        <v>4.0882996872704682</v>
      </c>
      <c r="BB438">
        <v>4.1239862718137568</v>
      </c>
      <c r="BD438">
        <f t="shared" si="61"/>
        <v>1567.7819197256529</v>
      </c>
      <c r="BE438">
        <f t="shared" si="62"/>
        <v>1769.8343065990432</v>
      </c>
      <c r="BF438">
        <f t="shared" si="63"/>
        <v>1920.4974721605522</v>
      </c>
      <c r="BG438">
        <f t="shared" si="64"/>
        <v>2065.0920826982051</v>
      </c>
      <c r="BH438">
        <f t="shared" si="65"/>
        <v>2204.2840365066172</v>
      </c>
      <c r="BI438">
        <f t="shared" si="66"/>
        <v>2334.102758968279</v>
      </c>
      <c r="BJ438">
        <f t="shared" si="67"/>
        <v>2455.8059976764362</v>
      </c>
      <c r="BK438">
        <f t="shared" si="68"/>
        <v>2570.3368486426143</v>
      </c>
      <c r="BL438">
        <f t="shared" si="69"/>
        <v>2676.0807928662371</v>
      </c>
      <c r="BM438">
        <f t="shared" si="70"/>
        <v>2773.872372473857</v>
      </c>
    </row>
    <row r="439" spans="1:65" x14ac:dyDescent="0.25">
      <c r="A439">
        <v>48</v>
      </c>
      <c r="B439" t="s">
        <v>353</v>
      </c>
      <c r="C439" t="s">
        <v>368</v>
      </c>
      <c r="E439" t="s">
        <v>165</v>
      </c>
      <c r="F439" t="s">
        <v>336</v>
      </c>
      <c r="G439" t="s">
        <v>484</v>
      </c>
      <c r="H439" t="s">
        <v>358</v>
      </c>
      <c r="I439" t="s">
        <v>349</v>
      </c>
      <c r="J439" t="s">
        <v>359</v>
      </c>
      <c r="K439" t="s">
        <v>360</v>
      </c>
      <c r="L439" t="s">
        <v>361</v>
      </c>
      <c r="M439" t="s">
        <v>369</v>
      </c>
      <c r="N439" t="s">
        <v>369</v>
      </c>
      <c r="O439" t="s">
        <v>363</v>
      </c>
      <c r="P439">
        <v>0</v>
      </c>
      <c r="Q439" t="s">
        <v>370</v>
      </c>
      <c r="R439">
        <v>7.4075923166578026E-3</v>
      </c>
      <c r="S439">
        <v>8.4189315934649501E-3</v>
      </c>
      <c r="T439">
        <v>9.6327161815514626E-3</v>
      </c>
      <c r="U439">
        <v>1.1063055459067512E-2</v>
      </c>
      <c r="V439">
        <v>1.2647550040002724E-2</v>
      </c>
      <c r="W439">
        <v>1.4087833513826788E-2</v>
      </c>
      <c r="X439">
        <v>1.5173986592948017E-2</v>
      </c>
      <c r="Y439">
        <v>1.620812862689254E-2</v>
      </c>
      <c r="Z439">
        <v>1.7199558213609138E-2</v>
      </c>
      <c r="AA439">
        <v>1.8118647253646567E-2</v>
      </c>
      <c r="AB439">
        <v>1.8975166239157744E-2</v>
      </c>
      <c r="AC439">
        <v>1.9777067494087818E-2</v>
      </c>
      <c r="AD439">
        <v>2.0513227102638629E-2</v>
      </c>
      <c r="AE439">
        <v>2.1190218914627728E-2</v>
      </c>
      <c r="AF439">
        <v>2.1828972348026592E-2</v>
      </c>
      <c r="AG439">
        <v>2.241986510380312E-2</v>
      </c>
      <c r="AH439">
        <v>2.2964804303300033E-2</v>
      </c>
      <c r="AI439">
        <v>2.3487634310553417E-2</v>
      </c>
      <c r="AJ439">
        <v>2.3994065925443647E-2</v>
      </c>
      <c r="AK439">
        <v>2.4482015620702853E-2</v>
      </c>
      <c r="AL439">
        <v>2.4949577043329466E-2</v>
      </c>
      <c r="AM439">
        <v>2.539230522788324E-2</v>
      </c>
      <c r="AN439">
        <v>2.5816976509613881E-2</v>
      </c>
      <c r="AO439">
        <v>2.6223934496102243E-2</v>
      </c>
      <c r="AP439">
        <v>2.6609076678455683E-2</v>
      </c>
      <c r="AQ439">
        <v>2.6979131489741348E-2</v>
      </c>
      <c r="AR439">
        <v>2.733258216127948E-2</v>
      </c>
      <c r="AS439">
        <v>2.7667065503916011E-2</v>
      </c>
      <c r="AT439">
        <v>2.7986201216439372E-2</v>
      </c>
      <c r="AU439">
        <v>2.8289236292247475E-2</v>
      </c>
      <c r="AV439">
        <v>2.8576664564805246E-2</v>
      </c>
      <c r="AW439">
        <v>2.8849282397804772E-2</v>
      </c>
      <c r="AX439">
        <v>2.9108111222350564E-2</v>
      </c>
      <c r="AY439">
        <v>2.9354812754191353E-2</v>
      </c>
      <c r="AZ439">
        <v>2.9591187136505197E-2</v>
      </c>
      <c r="BA439">
        <v>2.981819266915775E-2</v>
      </c>
      <c r="BB439">
        <v>3.0036194827300102E-2</v>
      </c>
      <c r="BD439">
        <f t="shared" si="61"/>
        <v>12.647550040002724</v>
      </c>
      <c r="BE439">
        <f t="shared" si="62"/>
        <v>14.087833513826787</v>
      </c>
      <c r="BF439">
        <f t="shared" si="63"/>
        <v>15.173986592948017</v>
      </c>
      <c r="BG439">
        <f t="shared" si="64"/>
        <v>16.208128626892542</v>
      </c>
      <c r="BH439">
        <f t="shared" si="65"/>
        <v>17.199558213609137</v>
      </c>
      <c r="BI439">
        <f t="shared" si="66"/>
        <v>18.118647253646568</v>
      </c>
      <c r="BJ439">
        <f t="shared" si="67"/>
        <v>18.975166239157744</v>
      </c>
      <c r="BK439">
        <f t="shared" si="68"/>
        <v>19.777067494087817</v>
      </c>
      <c r="BL439">
        <f t="shared" si="69"/>
        <v>20.513227102638627</v>
      </c>
      <c r="BM439">
        <f t="shared" si="70"/>
        <v>21.190218914627728</v>
      </c>
    </row>
    <row r="440" spans="1:65" x14ac:dyDescent="0.25">
      <c r="A440">
        <v>48</v>
      </c>
      <c r="B440" t="s">
        <v>353</v>
      </c>
      <c r="C440" t="s">
        <v>368</v>
      </c>
      <c r="E440" t="s">
        <v>159</v>
      </c>
      <c r="F440" t="s">
        <v>76</v>
      </c>
      <c r="G440" t="s">
        <v>484</v>
      </c>
      <c r="H440" t="s">
        <v>358</v>
      </c>
      <c r="I440" t="s">
        <v>349</v>
      </c>
      <c r="J440" t="s">
        <v>359</v>
      </c>
      <c r="K440" t="s">
        <v>360</v>
      </c>
      <c r="L440" t="s">
        <v>361</v>
      </c>
      <c r="M440" t="s">
        <v>369</v>
      </c>
      <c r="N440" t="s">
        <v>371</v>
      </c>
      <c r="O440" t="s">
        <v>363</v>
      </c>
      <c r="P440">
        <v>0</v>
      </c>
      <c r="Q440" t="s">
        <v>370</v>
      </c>
      <c r="R440">
        <v>0.89543737897952924</v>
      </c>
      <c r="S440">
        <v>1.0102570549344458</v>
      </c>
      <c r="T440">
        <v>1.198865428667842</v>
      </c>
      <c r="U440">
        <v>1.4459870624196858</v>
      </c>
      <c r="V440">
        <v>1.7293437244105203</v>
      </c>
      <c r="W440">
        <v>1.9788783086979629</v>
      </c>
      <c r="X440">
        <v>2.1648929486620343</v>
      </c>
      <c r="Y440">
        <v>2.3432981065085632</v>
      </c>
      <c r="Z440">
        <v>2.5149059074260891</v>
      </c>
      <c r="AA440">
        <v>2.6748739595620274</v>
      </c>
      <c r="AB440">
        <v>2.8247420966046164</v>
      </c>
      <c r="AC440">
        <v>2.9656878419425645</v>
      </c>
      <c r="AD440">
        <v>3.0957392590330639</v>
      </c>
      <c r="AE440">
        <v>3.2159308282288661</v>
      </c>
      <c r="AF440">
        <v>3.3298839610929027</v>
      </c>
      <c r="AG440">
        <v>3.4358115145737718</v>
      </c>
      <c r="AH440">
        <v>3.5339798959979851</v>
      </c>
      <c r="AI440">
        <v>3.6286275350699357</v>
      </c>
      <c r="AJ440">
        <v>3.7207481123486241</v>
      </c>
      <c r="AK440">
        <v>3.8099359285163099</v>
      </c>
      <c r="AL440">
        <v>3.8958047258357591</v>
      </c>
      <c r="AM440">
        <v>3.9775017436456355</v>
      </c>
      <c r="AN440">
        <v>4.0562434236808809</v>
      </c>
      <c r="AO440">
        <v>4.1320573622612899</v>
      </c>
      <c r="AP440">
        <v>4.2041479268037962</v>
      </c>
      <c r="AQ440">
        <v>4.2737443770223402</v>
      </c>
      <c r="AR440">
        <v>4.3405284642299939</v>
      </c>
      <c r="AS440">
        <v>4.4040273090134239</v>
      </c>
      <c r="AT440">
        <v>4.4648956887515716</v>
      </c>
      <c r="AU440">
        <v>4.5229629818119648</v>
      </c>
      <c r="AV440">
        <v>4.578296054611525</v>
      </c>
      <c r="AW440">
        <v>4.6310213900978487</v>
      </c>
      <c r="AX440">
        <v>4.6813113956676187</v>
      </c>
      <c r="AY440">
        <v>4.7294663887435879</v>
      </c>
      <c r="AZ440">
        <v>4.7758177767687746</v>
      </c>
      <c r="BA440">
        <v>4.8205356040055509</v>
      </c>
      <c r="BB440">
        <v>4.8636755771434883</v>
      </c>
      <c r="BD440">
        <f t="shared" si="61"/>
        <v>1729.3437244105203</v>
      </c>
      <c r="BE440">
        <f t="shared" si="62"/>
        <v>1978.8783086979629</v>
      </c>
      <c r="BF440">
        <f t="shared" si="63"/>
        <v>2164.8929486620341</v>
      </c>
      <c r="BG440">
        <f t="shared" si="64"/>
        <v>2343.2981065085633</v>
      </c>
      <c r="BH440">
        <f t="shared" si="65"/>
        <v>2514.905907426089</v>
      </c>
      <c r="BI440">
        <f t="shared" si="66"/>
        <v>2674.8739595620273</v>
      </c>
      <c r="BJ440">
        <f t="shared" si="67"/>
        <v>2824.7420966046166</v>
      </c>
      <c r="BK440">
        <f t="shared" si="68"/>
        <v>2965.6878419425643</v>
      </c>
      <c r="BL440">
        <f t="shared" si="69"/>
        <v>3095.7392590330637</v>
      </c>
      <c r="BM440">
        <f t="shared" si="70"/>
        <v>3215.9308282288662</v>
      </c>
    </row>
    <row r="441" spans="1:65" x14ac:dyDescent="0.25">
      <c r="A441">
        <v>48</v>
      </c>
      <c r="B441" t="s">
        <v>353</v>
      </c>
      <c r="C441" t="s">
        <v>368</v>
      </c>
      <c r="E441" t="s">
        <v>160</v>
      </c>
      <c r="F441" t="s">
        <v>66</v>
      </c>
      <c r="G441" t="s">
        <v>484</v>
      </c>
      <c r="H441" t="s">
        <v>358</v>
      </c>
      <c r="I441" t="s">
        <v>349</v>
      </c>
      <c r="J441" t="s">
        <v>359</v>
      </c>
      <c r="K441" t="s">
        <v>360</v>
      </c>
      <c r="L441" t="s">
        <v>361</v>
      </c>
      <c r="M441" t="s">
        <v>369</v>
      </c>
      <c r="N441" t="s">
        <v>369</v>
      </c>
      <c r="O441" t="s">
        <v>363</v>
      </c>
      <c r="P441">
        <v>0</v>
      </c>
      <c r="Q441" t="s">
        <v>370</v>
      </c>
      <c r="R441">
        <v>0.45272770765949566</v>
      </c>
      <c r="S441">
        <v>0.51284068590082366</v>
      </c>
      <c r="T441">
        <v>0.58700662693613115</v>
      </c>
      <c r="U441">
        <v>0.68502959842972488</v>
      </c>
      <c r="V441">
        <v>0.80370315932858394</v>
      </c>
      <c r="W441">
        <v>0.908815753197874</v>
      </c>
      <c r="X441">
        <v>0.99263556933590869</v>
      </c>
      <c r="Y441">
        <v>1.0718365713837248</v>
      </c>
      <c r="Z441">
        <v>1.1476213111342002</v>
      </c>
      <c r="AA441">
        <v>1.2175510996499774</v>
      </c>
      <c r="AB441">
        <v>1.282520278983883</v>
      </c>
      <c r="AC441">
        <v>1.3431419838446081</v>
      </c>
      <c r="AD441">
        <v>1.3985913306220821</v>
      </c>
      <c r="AE441">
        <v>1.4494108388983382</v>
      </c>
      <c r="AF441">
        <v>1.4971915734179244</v>
      </c>
      <c r="AG441">
        <v>1.5412385717051809</v>
      </c>
      <c r="AH441">
        <v>1.581716512098531</v>
      </c>
      <c r="AI441">
        <v>1.6204133667092184</v>
      </c>
      <c r="AJ441">
        <v>1.6577644180397519</v>
      </c>
      <c r="AK441">
        <v>1.693624006319995</v>
      </c>
      <c r="AL441">
        <v>1.7278635560810187</v>
      </c>
      <c r="AM441">
        <v>1.7601686018075036</v>
      </c>
      <c r="AN441">
        <v>1.7910438359854313</v>
      </c>
      <c r="AO441">
        <v>1.8205251399715239</v>
      </c>
      <c r="AP441">
        <v>1.8483247586080938</v>
      </c>
      <c r="AQ441">
        <v>1.8749374200258244</v>
      </c>
      <c r="AR441">
        <v>1.9002639379384052</v>
      </c>
      <c r="AS441">
        <v>1.9241428885681753</v>
      </c>
      <c r="AT441">
        <v>1.9468423627124849</v>
      </c>
      <c r="AU441">
        <v>1.9683168619488685</v>
      </c>
      <c r="AV441">
        <v>1.9886096576991306</v>
      </c>
      <c r="AW441">
        <v>2.0077849597977826</v>
      </c>
      <c r="AX441">
        <v>2.0259220886358968</v>
      </c>
      <c r="AY441">
        <v>2.0431441838410573</v>
      </c>
      <c r="AZ441">
        <v>2.0595828421979427</v>
      </c>
      <c r="BA441">
        <v>2.0753100138843461</v>
      </c>
      <c r="BB441">
        <v>2.0903558472245907</v>
      </c>
      <c r="BD441">
        <f t="shared" si="61"/>
        <v>803.70315932858398</v>
      </c>
      <c r="BE441">
        <f t="shared" si="62"/>
        <v>908.81575319787396</v>
      </c>
      <c r="BF441">
        <f t="shared" si="63"/>
        <v>992.63556933590871</v>
      </c>
      <c r="BG441">
        <f t="shared" si="64"/>
        <v>1071.8365713837247</v>
      </c>
      <c r="BH441">
        <f t="shared" si="65"/>
        <v>1147.6213111342001</v>
      </c>
      <c r="BI441">
        <f t="shared" si="66"/>
        <v>1217.5510996499775</v>
      </c>
      <c r="BJ441">
        <f t="shared" si="67"/>
        <v>1282.5202789838829</v>
      </c>
      <c r="BK441">
        <f t="shared" si="68"/>
        <v>1343.1419838446081</v>
      </c>
      <c r="BL441">
        <f t="shared" si="69"/>
        <v>1398.5913306220821</v>
      </c>
      <c r="BM441">
        <f t="shared" si="70"/>
        <v>1449.4108388983382</v>
      </c>
    </row>
    <row r="442" spans="1:65" x14ac:dyDescent="0.25">
      <c r="A442">
        <v>48</v>
      </c>
      <c r="B442" t="s">
        <v>353</v>
      </c>
      <c r="C442" t="s">
        <v>368</v>
      </c>
      <c r="E442" t="s">
        <v>167</v>
      </c>
      <c r="F442" t="s">
        <v>338</v>
      </c>
      <c r="G442" t="s">
        <v>484</v>
      </c>
      <c r="H442" t="s">
        <v>358</v>
      </c>
      <c r="I442" t="s">
        <v>349</v>
      </c>
      <c r="J442" t="s">
        <v>359</v>
      </c>
      <c r="K442" t="s">
        <v>360</v>
      </c>
      <c r="L442" t="s">
        <v>361</v>
      </c>
      <c r="M442" t="s">
        <v>369</v>
      </c>
      <c r="N442" t="s">
        <v>369</v>
      </c>
      <c r="O442" t="s">
        <v>363</v>
      </c>
      <c r="P442">
        <v>0</v>
      </c>
      <c r="Q442" t="s">
        <v>370</v>
      </c>
      <c r="R442">
        <v>0.31001573630991008</v>
      </c>
      <c r="S442">
        <v>0.35456548264642002</v>
      </c>
      <c r="T442">
        <v>0.41890576913406941</v>
      </c>
      <c r="U442">
        <v>0.49457665927413053</v>
      </c>
      <c r="V442">
        <v>0.5789777018635871</v>
      </c>
      <c r="W442">
        <v>0.65704935358001693</v>
      </c>
      <c r="X442">
        <v>0.71793439442847495</v>
      </c>
      <c r="Y442">
        <v>0.77626817500228584</v>
      </c>
      <c r="Z442">
        <v>0.83249964958967249</v>
      </c>
      <c r="AA442">
        <v>0.88480756417927375</v>
      </c>
      <c r="AB442">
        <v>0.9338064038471765</v>
      </c>
      <c r="AC442">
        <v>0.97988379525959035</v>
      </c>
      <c r="AD442">
        <v>1.0223787018995556</v>
      </c>
      <c r="AE442">
        <v>1.0616487240734833</v>
      </c>
      <c r="AF442">
        <v>1.098877251835193</v>
      </c>
      <c r="AG442">
        <v>1.133483661093047</v>
      </c>
      <c r="AH442">
        <v>1.1655587297846752</v>
      </c>
      <c r="AI442">
        <v>1.1964890997524849</v>
      </c>
      <c r="AJ442">
        <v>1.2266019079978698</v>
      </c>
      <c r="AK442">
        <v>1.2557666710520865</v>
      </c>
      <c r="AL442">
        <v>1.2838586701884422</v>
      </c>
      <c r="AM442">
        <v>1.3106002546770257</v>
      </c>
      <c r="AN442">
        <v>1.336390638213661</v>
      </c>
      <c r="AO442">
        <v>1.3612395827569763</v>
      </c>
      <c r="AP442">
        <v>1.3848869483697841</v>
      </c>
      <c r="AQ442">
        <v>1.4077364196224471</v>
      </c>
      <c r="AR442">
        <v>1.4296835088455042</v>
      </c>
      <c r="AS442">
        <v>1.4505730097615377</v>
      </c>
      <c r="AT442">
        <v>1.4706198242026098</v>
      </c>
      <c r="AU442">
        <v>1.489767387917607</v>
      </c>
      <c r="AV442">
        <v>1.5080370911944578</v>
      </c>
      <c r="AW442">
        <v>1.5254698777473887</v>
      </c>
      <c r="AX442">
        <v>1.5421218639548762</v>
      </c>
      <c r="AY442">
        <v>1.5580916466013466</v>
      </c>
      <c r="AZ442">
        <v>1.573488396055069</v>
      </c>
      <c r="BA442">
        <v>1.5883679492867053</v>
      </c>
      <c r="BB442">
        <v>1.6027482162255282</v>
      </c>
      <c r="BD442">
        <f t="shared" si="61"/>
        <v>578.97770186358707</v>
      </c>
      <c r="BE442">
        <f t="shared" si="62"/>
        <v>657.04935358001694</v>
      </c>
      <c r="BF442">
        <f t="shared" si="63"/>
        <v>717.934394428475</v>
      </c>
      <c r="BG442">
        <f t="shared" si="64"/>
        <v>776.26817500228583</v>
      </c>
      <c r="BH442">
        <f t="shared" si="65"/>
        <v>832.49964958967246</v>
      </c>
      <c r="BI442">
        <f t="shared" si="66"/>
        <v>884.80756417927375</v>
      </c>
      <c r="BJ442">
        <f t="shared" si="67"/>
        <v>933.80640384717651</v>
      </c>
      <c r="BK442">
        <f t="shared" si="68"/>
        <v>979.88379525959033</v>
      </c>
      <c r="BL442">
        <f t="shared" si="69"/>
        <v>1022.3787018995556</v>
      </c>
      <c r="BM442">
        <f t="shared" si="70"/>
        <v>1061.6487240734832</v>
      </c>
    </row>
    <row r="443" spans="1:65" x14ac:dyDescent="0.25">
      <c r="A443">
        <v>48</v>
      </c>
      <c r="B443" t="s">
        <v>353</v>
      </c>
      <c r="C443" t="s">
        <v>368</v>
      </c>
      <c r="E443" t="s">
        <v>202</v>
      </c>
      <c r="F443" t="s">
        <v>205</v>
      </c>
      <c r="G443" t="s">
        <v>484</v>
      </c>
      <c r="H443" t="s">
        <v>358</v>
      </c>
      <c r="I443" t="s">
        <v>349</v>
      </c>
      <c r="J443" t="s">
        <v>359</v>
      </c>
      <c r="K443" t="s">
        <v>360</v>
      </c>
      <c r="L443" t="s">
        <v>361</v>
      </c>
      <c r="M443" t="s">
        <v>369</v>
      </c>
      <c r="N443" t="s">
        <v>369</v>
      </c>
      <c r="O443" t="s">
        <v>363</v>
      </c>
      <c r="P443">
        <v>0</v>
      </c>
      <c r="Q443" t="s">
        <v>370</v>
      </c>
      <c r="R443">
        <v>0.62924832457866198</v>
      </c>
      <c r="S443">
        <v>0.70515058995004598</v>
      </c>
      <c r="T443">
        <v>0.83116503165132349</v>
      </c>
      <c r="U443">
        <v>0.99073478660748471</v>
      </c>
      <c r="V443">
        <v>1.1672685039179429</v>
      </c>
      <c r="W443">
        <v>1.3274908444655698</v>
      </c>
      <c r="X443">
        <v>1.4469311725050913</v>
      </c>
      <c r="Y443">
        <v>1.5614952323507447</v>
      </c>
      <c r="Z443">
        <v>1.6717052739038649</v>
      </c>
      <c r="AA443">
        <v>1.7744470090420756</v>
      </c>
      <c r="AB443">
        <v>1.8707102484525893</v>
      </c>
      <c r="AC443">
        <v>1.9612499887547572</v>
      </c>
      <c r="AD443">
        <v>2.0447982648324086</v>
      </c>
      <c r="AE443">
        <v>2.1220189718668045</v>
      </c>
      <c r="AF443">
        <v>2.1952378042364336</v>
      </c>
      <c r="AG443">
        <v>2.2633056974403933</v>
      </c>
      <c r="AH443">
        <v>2.326393147955073</v>
      </c>
      <c r="AI443">
        <v>2.3872233792204556</v>
      </c>
      <c r="AJ443">
        <v>2.4464346611754531</v>
      </c>
      <c r="AK443">
        <v>2.503766007125952</v>
      </c>
      <c r="AL443">
        <v>2.558968760984337</v>
      </c>
      <c r="AM443">
        <v>2.6114943513028681</v>
      </c>
      <c r="AN443">
        <v>2.6621245297439402</v>
      </c>
      <c r="AO443">
        <v>2.7108766732553873</v>
      </c>
      <c r="AP443">
        <v>2.7572388338406251</v>
      </c>
      <c r="AQ443">
        <v>2.8020012523124009</v>
      </c>
      <c r="AR443">
        <v>2.8449588879267473</v>
      </c>
      <c r="AS443">
        <v>2.8858072970448005</v>
      </c>
      <c r="AT443">
        <v>2.9249673341073485</v>
      </c>
      <c r="AU443">
        <v>2.962328931757864</v>
      </c>
      <c r="AV443">
        <v>2.9979348000519077</v>
      </c>
      <c r="AW443">
        <v>3.0318660211534834</v>
      </c>
      <c r="AX443">
        <v>3.0642332563299006</v>
      </c>
      <c r="AY443">
        <v>3.0952295316383522</v>
      </c>
      <c r="AZ443">
        <v>3.1250679366512117</v>
      </c>
      <c r="BA443">
        <v>3.1538577323493642</v>
      </c>
      <c r="BB443">
        <v>3.1816345967660942</v>
      </c>
      <c r="BD443">
        <f t="shared" si="61"/>
        <v>1167.268503917943</v>
      </c>
      <c r="BE443">
        <f t="shared" si="62"/>
        <v>1327.4908444655698</v>
      </c>
      <c r="BF443">
        <f t="shared" si="63"/>
        <v>1446.9311725050914</v>
      </c>
      <c r="BG443">
        <f t="shared" si="64"/>
        <v>1561.4952323507448</v>
      </c>
      <c r="BH443">
        <f t="shared" si="65"/>
        <v>1671.705273903865</v>
      </c>
      <c r="BI443">
        <f t="shared" si="66"/>
        <v>1774.4470090420757</v>
      </c>
      <c r="BJ443">
        <f t="shared" si="67"/>
        <v>1870.7102484525892</v>
      </c>
      <c r="BK443">
        <f t="shared" si="68"/>
        <v>1961.2499887547572</v>
      </c>
      <c r="BL443">
        <f t="shared" si="69"/>
        <v>2044.7982648324087</v>
      </c>
      <c r="BM443">
        <f t="shared" si="70"/>
        <v>2122.0189718668043</v>
      </c>
    </row>
    <row r="444" spans="1:65" x14ac:dyDescent="0.25">
      <c r="A444">
        <v>48</v>
      </c>
      <c r="B444" t="s">
        <v>353</v>
      </c>
      <c r="C444" t="s">
        <v>368</v>
      </c>
      <c r="E444" t="s">
        <v>161</v>
      </c>
      <c r="F444" t="s">
        <v>70</v>
      </c>
      <c r="G444" t="s">
        <v>484</v>
      </c>
      <c r="H444" t="s">
        <v>358</v>
      </c>
      <c r="I444" t="s">
        <v>349</v>
      </c>
      <c r="J444" t="s">
        <v>359</v>
      </c>
      <c r="K444" t="s">
        <v>360</v>
      </c>
      <c r="L444" t="s">
        <v>361</v>
      </c>
      <c r="M444" t="s">
        <v>369</v>
      </c>
      <c r="N444" t="s">
        <v>369</v>
      </c>
      <c r="O444" t="s">
        <v>363</v>
      </c>
      <c r="P444">
        <v>0</v>
      </c>
      <c r="Q444" t="s">
        <v>370</v>
      </c>
      <c r="R444">
        <v>1.3654985245832145</v>
      </c>
      <c r="S444">
        <v>1.5685789682584625</v>
      </c>
      <c r="T444">
        <v>1.8186586039664141</v>
      </c>
      <c r="U444">
        <v>2.1206211015301886</v>
      </c>
      <c r="V444">
        <v>2.4643622932441658</v>
      </c>
      <c r="W444">
        <v>2.7698330495082732</v>
      </c>
      <c r="X444">
        <v>3.0006076452312498</v>
      </c>
      <c r="Y444">
        <v>3.2196771652211913</v>
      </c>
      <c r="Z444">
        <v>3.4294578922749053</v>
      </c>
      <c r="AA444">
        <v>3.6232062281983208</v>
      </c>
      <c r="AB444">
        <v>3.8033935303686</v>
      </c>
      <c r="AC444">
        <v>3.9716735173901752</v>
      </c>
      <c r="AD444">
        <v>4.1257652524629593</v>
      </c>
      <c r="AE444">
        <v>4.2671276921709396</v>
      </c>
      <c r="AF444">
        <v>4.4001713832966409</v>
      </c>
      <c r="AG444">
        <v>4.5229446742216082</v>
      </c>
      <c r="AH444">
        <v>4.6358863828928127</v>
      </c>
      <c r="AI444">
        <v>4.7439724306348703</v>
      </c>
      <c r="AJ444">
        <v>4.8484087118458978</v>
      </c>
      <c r="AK444">
        <v>4.9487815981539578</v>
      </c>
      <c r="AL444">
        <v>5.044722193631797</v>
      </c>
      <c r="AM444">
        <v>5.1353403298215357</v>
      </c>
      <c r="AN444">
        <v>5.2220431145880113</v>
      </c>
      <c r="AO444">
        <v>5.3049223305903572</v>
      </c>
      <c r="AP444">
        <v>5.3831611678213411</v>
      </c>
      <c r="AQ444">
        <v>5.4581443502897606</v>
      </c>
      <c r="AR444">
        <v>5.5295840319473726</v>
      </c>
      <c r="AS444">
        <v>5.5970182120778196</v>
      </c>
      <c r="AT444">
        <v>5.6611956464159423</v>
      </c>
      <c r="AU444">
        <v>5.7219806833795319</v>
      </c>
      <c r="AV444">
        <v>5.779488592121627</v>
      </c>
      <c r="AW444">
        <v>5.8338943261702463</v>
      </c>
      <c r="AX444">
        <v>5.8854163338305705</v>
      </c>
      <c r="AY444">
        <v>5.9343984270925372</v>
      </c>
      <c r="AZ444">
        <v>5.9812095939578009</v>
      </c>
      <c r="BA444">
        <v>6.0260500035883293</v>
      </c>
      <c r="BB444">
        <v>6.0690012573955894</v>
      </c>
      <c r="BD444">
        <f t="shared" si="61"/>
        <v>2464.3622932441658</v>
      </c>
      <c r="BE444">
        <f t="shared" si="62"/>
        <v>2769.8330495082732</v>
      </c>
      <c r="BF444">
        <f t="shared" si="63"/>
        <v>3000.60764523125</v>
      </c>
      <c r="BG444">
        <f t="shared" si="64"/>
        <v>3219.6771652211914</v>
      </c>
      <c r="BH444">
        <f t="shared" si="65"/>
        <v>3429.4578922749051</v>
      </c>
      <c r="BI444">
        <f t="shared" si="66"/>
        <v>3623.2062281983208</v>
      </c>
      <c r="BJ444">
        <f t="shared" si="67"/>
        <v>3803.3935303685998</v>
      </c>
      <c r="BK444">
        <f t="shared" si="68"/>
        <v>3971.6735173901752</v>
      </c>
      <c r="BL444">
        <f t="shared" si="69"/>
        <v>4125.7652524629593</v>
      </c>
      <c r="BM444">
        <f t="shared" si="70"/>
        <v>4267.1276921709396</v>
      </c>
    </row>
    <row r="445" spans="1:65" x14ac:dyDescent="0.25">
      <c r="A445">
        <v>48</v>
      </c>
      <c r="B445" t="s">
        <v>353</v>
      </c>
      <c r="C445" t="s">
        <v>368</v>
      </c>
      <c r="E445" t="s">
        <v>162</v>
      </c>
      <c r="F445" t="s">
        <v>372</v>
      </c>
      <c r="G445" t="s">
        <v>484</v>
      </c>
      <c r="H445" t="s">
        <v>358</v>
      </c>
      <c r="I445" t="s">
        <v>349</v>
      </c>
      <c r="J445" t="s">
        <v>359</v>
      </c>
      <c r="K445" t="s">
        <v>360</v>
      </c>
      <c r="L445" t="s">
        <v>361</v>
      </c>
      <c r="M445" t="s">
        <v>369</v>
      </c>
      <c r="N445" t="s">
        <v>369</v>
      </c>
      <c r="O445" t="s">
        <v>363</v>
      </c>
      <c r="P445">
        <v>0</v>
      </c>
      <c r="Q445" t="s">
        <v>370</v>
      </c>
      <c r="R445">
        <v>0.65882717451763906</v>
      </c>
      <c r="S445">
        <v>0.75888714732060703</v>
      </c>
      <c r="T445">
        <v>0.90745552513363859</v>
      </c>
      <c r="U445">
        <v>1.0782626243263664</v>
      </c>
      <c r="V445">
        <v>1.2585428263736531</v>
      </c>
      <c r="W445">
        <v>1.4178673234294317</v>
      </c>
      <c r="X445">
        <v>1.548506947639658</v>
      </c>
      <c r="Y445">
        <v>1.6733005854666312</v>
      </c>
      <c r="Z445">
        <v>1.79320447587483</v>
      </c>
      <c r="AA445">
        <v>1.9047200280752696</v>
      </c>
      <c r="AB445">
        <v>2.0090341880800393</v>
      </c>
      <c r="AC445">
        <v>2.1070250423516734</v>
      </c>
      <c r="AD445">
        <v>2.1972799448221529</v>
      </c>
      <c r="AE445">
        <v>2.2805701655328989</v>
      </c>
      <c r="AF445">
        <v>2.3594213653076257</v>
      </c>
      <c r="AG445">
        <v>2.4326073787554874</v>
      </c>
      <c r="AH445">
        <v>2.5003306654163358</v>
      </c>
      <c r="AI445">
        <v>2.5655257196782721</v>
      </c>
      <c r="AJ445">
        <v>2.6288850535317612</v>
      </c>
      <c r="AK445">
        <v>2.690134953804785</v>
      </c>
      <c r="AL445">
        <v>2.7490176870549212</v>
      </c>
      <c r="AM445">
        <v>2.8049558309976379</v>
      </c>
      <c r="AN445">
        <v>2.8587889609144868</v>
      </c>
      <c r="AO445">
        <v>2.9105432409183103</v>
      </c>
      <c r="AP445">
        <v>2.9596818312522282</v>
      </c>
      <c r="AQ445">
        <v>3.0070486543541661</v>
      </c>
      <c r="AR445">
        <v>3.0524338182381623</v>
      </c>
      <c r="AS445">
        <v>3.0955212820611608</v>
      </c>
      <c r="AT445">
        <v>3.136761979459731</v>
      </c>
      <c r="AU445">
        <v>3.1760457749910258</v>
      </c>
      <c r="AV445">
        <v>3.2134235899571308</v>
      </c>
      <c r="AW445">
        <v>3.248986372665148</v>
      </c>
      <c r="AX445">
        <v>3.282855576753279</v>
      </c>
      <c r="AY445">
        <v>3.3152380609675647</v>
      </c>
      <c r="AZ445">
        <v>3.3463607627438483</v>
      </c>
      <c r="BA445">
        <v>3.3763415143021041</v>
      </c>
      <c r="BB445">
        <v>3.4052209677093375</v>
      </c>
      <c r="BD445">
        <f t="shared" si="61"/>
        <v>1258.542826373653</v>
      </c>
      <c r="BE445">
        <f t="shared" si="62"/>
        <v>1417.8673234294317</v>
      </c>
      <c r="BF445">
        <f t="shared" si="63"/>
        <v>1548.5069476396579</v>
      </c>
      <c r="BG445">
        <f t="shared" si="64"/>
        <v>1673.3005854666312</v>
      </c>
      <c r="BH445">
        <f t="shared" si="65"/>
        <v>1793.20447587483</v>
      </c>
      <c r="BI445">
        <f t="shared" si="66"/>
        <v>1904.7200280752697</v>
      </c>
      <c r="BJ445">
        <f t="shared" si="67"/>
        <v>2009.0341880800393</v>
      </c>
      <c r="BK445">
        <f t="shared" si="68"/>
        <v>2107.0250423516736</v>
      </c>
      <c r="BL445">
        <f t="shared" si="69"/>
        <v>2197.2799448221531</v>
      </c>
      <c r="BM445">
        <f t="shared" si="70"/>
        <v>2280.570165532899</v>
      </c>
    </row>
    <row r="446" spans="1:65" x14ac:dyDescent="0.25">
      <c r="A446">
        <v>48</v>
      </c>
      <c r="B446" t="s">
        <v>353</v>
      </c>
      <c r="C446" t="s">
        <v>368</v>
      </c>
      <c r="E446" t="s">
        <v>373</v>
      </c>
      <c r="F446" t="s">
        <v>55</v>
      </c>
      <c r="G446" t="s">
        <v>484</v>
      </c>
      <c r="H446" t="s">
        <v>358</v>
      </c>
      <c r="I446" t="s">
        <v>349</v>
      </c>
      <c r="J446" t="s">
        <v>359</v>
      </c>
      <c r="K446" t="s">
        <v>360</v>
      </c>
      <c r="L446" t="s">
        <v>361</v>
      </c>
      <c r="M446" t="s">
        <v>369</v>
      </c>
      <c r="N446" t="s">
        <v>369</v>
      </c>
      <c r="O446" t="s">
        <v>363</v>
      </c>
      <c r="P446">
        <v>0</v>
      </c>
      <c r="Q446" t="s">
        <v>374</v>
      </c>
      <c r="R446">
        <v>1.3722097261604598E-2</v>
      </c>
      <c r="S446">
        <v>1.5616853486799732E-2</v>
      </c>
      <c r="T446">
        <v>1.7888295988420511E-2</v>
      </c>
      <c r="U446">
        <v>2.0565468768806074E-2</v>
      </c>
      <c r="V446">
        <v>2.9686249383728165E-3</v>
      </c>
      <c r="W446">
        <v>5.6670120115627637E-3</v>
      </c>
      <c r="X446">
        <v>7.7019299573886542E-3</v>
      </c>
      <c r="Y446">
        <v>9.639409283688994E-3</v>
      </c>
      <c r="Z446">
        <v>1.1496869717542015E-2</v>
      </c>
      <c r="AA446">
        <v>1.3218801995951549E-2</v>
      </c>
      <c r="AB446">
        <v>1.4823511251664066E-2</v>
      </c>
      <c r="AC446">
        <v>1.6325895694426839E-2</v>
      </c>
      <c r="AD446">
        <v>1.7705114031553646E-2</v>
      </c>
      <c r="AE446">
        <v>1.897348220664551E-2</v>
      </c>
      <c r="AF446">
        <v>2.0170211836218959E-2</v>
      </c>
      <c r="AG446">
        <v>2.1277274863892661E-2</v>
      </c>
      <c r="AH446">
        <v>2.2298244070693526E-2</v>
      </c>
      <c r="AI446">
        <v>2.3277792757383477E-2</v>
      </c>
      <c r="AJ446">
        <v>2.4226620241853351E-2</v>
      </c>
      <c r="AK446">
        <v>2.5140822823545701E-2</v>
      </c>
      <c r="AL446">
        <v>2.6016828684888946E-2</v>
      </c>
      <c r="AM446">
        <v>2.684630975359149E-2</v>
      </c>
      <c r="AN446">
        <v>2.7641961809164468E-2</v>
      </c>
      <c r="AO446">
        <v>2.8404428472226215E-2</v>
      </c>
      <c r="AP446">
        <v>2.9126023248572799E-2</v>
      </c>
      <c r="AQ446">
        <v>2.981935226835564E-2</v>
      </c>
      <c r="AR446">
        <v>3.0481573591381424E-2</v>
      </c>
      <c r="AS446">
        <v>3.1108259457782842E-2</v>
      </c>
      <c r="AT446">
        <v>3.1706191564500955E-2</v>
      </c>
      <c r="AU446">
        <v>3.2273958956914539E-2</v>
      </c>
      <c r="AV446">
        <v>3.2812486754035947E-2</v>
      </c>
      <c r="AW446">
        <v>3.3323266902727203E-2</v>
      </c>
      <c r="AX446">
        <v>3.3808213049486169E-2</v>
      </c>
      <c r="AY446">
        <v>3.4270438505836734E-2</v>
      </c>
      <c r="AZ446">
        <v>3.4713315964656724E-2</v>
      </c>
      <c r="BA446">
        <v>3.513864083748533E-2</v>
      </c>
      <c r="BB446">
        <v>3.554709781231323E-2</v>
      </c>
      <c r="BD446">
        <f t="shared" si="61"/>
        <v>2.9686249383728165</v>
      </c>
      <c r="BE446">
        <f t="shared" si="62"/>
        <v>5.6670120115627638</v>
      </c>
      <c r="BF446">
        <f t="shared" si="63"/>
        <v>7.7019299573886544</v>
      </c>
      <c r="BG446">
        <f t="shared" si="64"/>
        <v>9.6394092836889946</v>
      </c>
      <c r="BH446">
        <f t="shared" si="65"/>
        <v>11.496869717542015</v>
      </c>
      <c r="BI446">
        <f t="shared" si="66"/>
        <v>13.21880199595155</v>
      </c>
      <c r="BJ446">
        <f t="shared" si="67"/>
        <v>14.823511251664065</v>
      </c>
      <c r="BK446">
        <f t="shared" si="68"/>
        <v>16.325895694426841</v>
      </c>
      <c r="BL446">
        <f t="shared" si="69"/>
        <v>17.705114031553645</v>
      </c>
      <c r="BM446">
        <f t="shared" si="70"/>
        <v>18.97348220664551</v>
      </c>
    </row>
    <row r="447" spans="1:65" x14ac:dyDescent="0.25">
      <c r="A447">
        <v>48</v>
      </c>
      <c r="B447" t="s">
        <v>353</v>
      </c>
      <c r="C447" t="s">
        <v>368</v>
      </c>
      <c r="E447" t="s">
        <v>164</v>
      </c>
      <c r="F447" t="s">
        <v>333</v>
      </c>
      <c r="G447" t="s">
        <v>484</v>
      </c>
      <c r="H447" t="s">
        <v>358</v>
      </c>
      <c r="I447" t="s">
        <v>349</v>
      </c>
      <c r="J447" t="s">
        <v>359</v>
      </c>
      <c r="K447" t="s">
        <v>360</v>
      </c>
      <c r="L447" t="s">
        <v>361</v>
      </c>
      <c r="M447" t="s">
        <v>369</v>
      </c>
      <c r="N447" t="s">
        <v>371</v>
      </c>
      <c r="O447" t="s">
        <v>363</v>
      </c>
      <c r="P447">
        <v>0</v>
      </c>
      <c r="Q447" t="s">
        <v>370</v>
      </c>
      <c r="R447">
        <v>0.60518335542701807</v>
      </c>
      <c r="S447">
        <v>0.69966895737898305</v>
      </c>
      <c r="T447">
        <v>0.80933678946746135</v>
      </c>
      <c r="U447">
        <v>0.93342472089866968</v>
      </c>
      <c r="V447">
        <v>0.14371464706450676</v>
      </c>
      <c r="W447">
        <v>0.27826337891528885</v>
      </c>
      <c r="X447">
        <v>0.37965804362460709</v>
      </c>
      <c r="Y447">
        <v>0.47589198893130069</v>
      </c>
      <c r="Z447">
        <v>0.56803673422525502</v>
      </c>
      <c r="AA447">
        <v>0.653121031515975</v>
      </c>
      <c r="AB447">
        <v>0.7322360064931055</v>
      </c>
      <c r="AC447">
        <v>0.80610945688947955</v>
      </c>
      <c r="AD447">
        <v>0.87374211360583365</v>
      </c>
      <c r="AE447">
        <v>0.93577627141092679</v>
      </c>
      <c r="AF447">
        <v>0.994149102299825</v>
      </c>
      <c r="AG447">
        <v>1.0480059627573277</v>
      </c>
      <c r="AH447">
        <v>1.0975407267026589</v>
      </c>
      <c r="AI447">
        <v>1.1449369204003981</v>
      </c>
      <c r="AJ447">
        <v>1.1907241514833045</v>
      </c>
      <c r="AK447">
        <v>1.2347216094665527</v>
      </c>
      <c r="AL447">
        <v>1.2767683562554892</v>
      </c>
      <c r="AM447">
        <v>1.316474995558325</v>
      </c>
      <c r="AN447">
        <v>1.354458766300874</v>
      </c>
      <c r="AO447">
        <v>1.3907605979890207</v>
      </c>
      <c r="AP447">
        <v>1.4250233463262698</v>
      </c>
      <c r="AQ447">
        <v>1.4578540185349174</v>
      </c>
      <c r="AR447">
        <v>1.4891272386941687</v>
      </c>
      <c r="AS447">
        <v>1.5186412887629097</v>
      </c>
      <c r="AT447">
        <v>1.546724518805664</v>
      </c>
      <c r="AU447">
        <v>1.5733181047240978</v>
      </c>
      <c r="AV447">
        <v>1.5984730261070896</v>
      </c>
      <c r="AW447">
        <v>1.622266340510885</v>
      </c>
      <c r="AX447">
        <v>1.6447940786908486</v>
      </c>
      <c r="AY447">
        <v>1.6662070163827494</v>
      </c>
      <c r="AZ447">
        <v>1.6866668554227409</v>
      </c>
      <c r="BA447">
        <v>1.7062614388903241</v>
      </c>
      <c r="BB447">
        <v>1.7250267488514441</v>
      </c>
      <c r="BD447">
        <f t="shared" si="61"/>
        <v>143.71464706450675</v>
      </c>
      <c r="BE447">
        <f t="shared" si="62"/>
        <v>278.26337891528885</v>
      </c>
      <c r="BF447">
        <f t="shared" si="63"/>
        <v>379.6580436246071</v>
      </c>
      <c r="BG447">
        <f t="shared" si="64"/>
        <v>475.89198893130072</v>
      </c>
      <c r="BH447">
        <f t="shared" si="65"/>
        <v>568.03673422525503</v>
      </c>
      <c r="BI447">
        <f t="shared" si="66"/>
        <v>653.12103151597501</v>
      </c>
      <c r="BJ447">
        <f t="shared" si="67"/>
        <v>732.23600649310549</v>
      </c>
      <c r="BK447">
        <f t="shared" si="68"/>
        <v>806.10945688947959</v>
      </c>
      <c r="BL447">
        <f t="shared" si="69"/>
        <v>873.74211360583365</v>
      </c>
      <c r="BM447">
        <f t="shared" si="70"/>
        <v>935.77627141092682</v>
      </c>
    </row>
    <row r="448" spans="1:65" x14ac:dyDescent="0.25">
      <c r="A448">
        <v>48</v>
      </c>
      <c r="B448" t="s">
        <v>353</v>
      </c>
      <c r="C448" t="s">
        <v>354</v>
      </c>
      <c r="E448" t="s">
        <v>163</v>
      </c>
      <c r="F448" t="s">
        <v>84</v>
      </c>
      <c r="G448" t="s">
        <v>484</v>
      </c>
      <c r="H448" t="s">
        <v>358</v>
      </c>
      <c r="I448" t="s">
        <v>349</v>
      </c>
      <c r="J448" t="s">
        <v>359</v>
      </c>
      <c r="K448" t="s">
        <v>360</v>
      </c>
      <c r="L448" t="s">
        <v>361</v>
      </c>
      <c r="M448" t="s">
        <v>369</v>
      </c>
      <c r="N448" t="s">
        <v>369</v>
      </c>
      <c r="O448" t="s">
        <v>363</v>
      </c>
      <c r="P448">
        <v>0</v>
      </c>
      <c r="Q448" t="s">
        <v>370</v>
      </c>
      <c r="R448">
        <v>6.3728530886192042E-2</v>
      </c>
      <c r="S448">
        <v>7.0961477882149737E-2</v>
      </c>
      <c r="T448">
        <v>7.9860484404356433E-2</v>
      </c>
      <c r="U448">
        <v>9.7554862917622318E-2</v>
      </c>
      <c r="V448">
        <v>2.2921881265698302E-2</v>
      </c>
      <c r="W448">
        <v>3.7113259984337635E-2</v>
      </c>
      <c r="X448">
        <v>4.4653605541839683E-2</v>
      </c>
      <c r="Y448">
        <v>5.1828282184366678E-2</v>
      </c>
      <c r="Z448">
        <v>5.8689872956051617E-2</v>
      </c>
      <c r="AA448">
        <v>6.5040791253313676E-2</v>
      </c>
      <c r="AB448">
        <v>7.0948798466087662E-2</v>
      </c>
      <c r="AC448">
        <v>7.6467721250467593E-2</v>
      </c>
      <c r="AD448">
        <v>8.1524726603826744E-2</v>
      </c>
      <c r="AE448">
        <v>8.6165778283961367E-2</v>
      </c>
      <c r="AF448">
        <v>9.0535777417648802E-2</v>
      </c>
      <c r="AG448">
        <v>9.4570346037860895E-2</v>
      </c>
      <c r="AH448">
        <v>9.8283539397144057E-2</v>
      </c>
      <c r="AI448">
        <v>0.10183870289619228</v>
      </c>
      <c r="AJ448">
        <v>0.10527534949059635</v>
      </c>
      <c r="AK448">
        <v>0.10857987587184788</v>
      </c>
      <c r="AL448">
        <v>0.11174016103923091</v>
      </c>
      <c r="AM448">
        <v>0.11472673511658725</v>
      </c>
      <c r="AN448">
        <v>0.11758567399668056</v>
      </c>
      <c r="AO448">
        <v>0.12031989745696171</v>
      </c>
      <c r="AP448">
        <v>0.122902336860145</v>
      </c>
      <c r="AQ448">
        <v>0.12537854875721688</v>
      </c>
      <c r="AR448">
        <v>0.12773890025947809</v>
      </c>
      <c r="AS448">
        <v>0.12996806435048086</v>
      </c>
      <c r="AT448">
        <v>0.13209066493107863</v>
      </c>
      <c r="AU448">
        <v>0.13410206873006902</v>
      </c>
      <c r="AV448">
        <v>0.13600598219135268</v>
      </c>
      <c r="AW448">
        <v>0.13780809322829746</v>
      </c>
      <c r="AX448">
        <v>0.13951553977818748</v>
      </c>
      <c r="AY448">
        <v>0.14113959415005428</v>
      </c>
      <c r="AZ448">
        <v>0.14269241380249853</v>
      </c>
      <c r="BA448">
        <v>0.14418060350982931</v>
      </c>
      <c r="BB448">
        <v>0.14560680711939361</v>
      </c>
      <c r="BD448">
        <f t="shared" si="61"/>
        <v>22.921881265698303</v>
      </c>
      <c r="BE448">
        <f t="shared" si="62"/>
        <v>37.113259984337638</v>
      </c>
      <c r="BF448">
        <f t="shared" si="63"/>
        <v>44.653605541839681</v>
      </c>
      <c r="BG448">
        <f t="shared" si="64"/>
        <v>51.828282184366678</v>
      </c>
      <c r="BH448">
        <f t="shared" si="65"/>
        <v>58.689872956051616</v>
      </c>
      <c r="BI448">
        <f t="shared" si="66"/>
        <v>65.040791253313671</v>
      </c>
      <c r="BJ448">
        <f t="shared" si="67"/>
        <v>70.948798466087666</v>
      </c>
      <c r="BK448">
        <f t="shared" si="68"/>
        <v>76.467721250467591</v>
      </c>
      <c r="BL448">
        <f t="shared" si="69"/>
        <v>81.52472660382675</v>
      </c>
      <c r="BM448">
        <f t="shared" si="70"/>
        <v>86.165778283961373</v>
      </c>
    </row>
    <row r="449" spans="1:65" x14ac:dyDescent="0.25">
      <c r="A449">
        <v>48</v>
      </c>
      <c r="B449" t="s">
        <v>353</v>
      </c>
      <c r="C449" t="s">
        <v>354</v>
      </c>
      <c r="E449" t="s">
        <v>375</v>
      </c>
      <c r="F449" t="s">
        <v>376</v>
      </c>
      <c r="G449" t="s">
        <v>484</v>
      </c>
      <c r="H449" t="s">
        <v>358</v>
      </c>
      <c r="I449" t="s">
        <v>349</v>
      </c>
      <c r="J449" t="s">
        <v>359</v>
      </c>
      <c r="K449" t="s">
        <v>360</v>
      </c>
      <c r="L449" t="s">
        <v>361</v>
      </c>
      <c r="M449" t="s">
        <v>369</v>
      </c>
      <c r="N449" t="s">
        <v>369</v>
      </c>
      <c r="O449" t="s">
        <v>363</v>
      </c>
      <c r="P449">
        <v>0</v>
      </c>
      <c r="Q449" t="s">
        <v>370</v>
      </c>
      <c r="R449">
        <v>0.11520386531666443</v>
      </c>
      <c r="S449">
        <v>0.12955105463019242</v>
      </c>
      <c r="T449">
        <v>0.14680783162486882</v>
      </c>
      <c r="U449">
        <v>0.17668943198102571</v>
      </c>
      <c r="V449">
        <v>3.824514352395561E-2</v>
      </c>
      <c r="W449">
        <v>6.3314076310466538E-2</v>
      </c>
      <c r="X449">
        <v>7.7909720524982407E-2</v>
      </c>
      <c r="Y449">
        <v>9.1782295248770129E-2</v>
      </c>
      <c r="Z449">
        <v>0.10502655009933654</v>
      </c>
      <c r="AA449">
        <v>0.11726288750569025</v>
      </c>
      <c r="AB449">
        <v>0.12862680891151534</v>
      </c>
      <c r="AC449">
        <v>0.13922349213301233</v>
      </c>
      <c r="AD449">
        <v>0.14891682878517143</v>
      </c>
      <c r="AE449">
        <v>0.15779736228017627</v>
      </c>
      <c r="AF449">
        <v>0.16614485278481589</v>
      </c>
      <c r="AG449">
        <v>0.17383862112238968</v>
      </c>
      <c r="AH449">
        <v>0.18090738654812499</v>
      </c>
      <c r="AI449">
        <v>0.18766378349994073</v>
      </c>
      <c r="AJ449">
        <v>0.19418404362878289</v>
      </c>
      <c r="AK449">
        <v>0.20044309082994488</v>
      </c>
      <c r="AL449">
        <v>0.20641895188635595</v>
      </c>
      <c r="AM449">
        <v>0.21205690357377971</v>
      </c>
      <c r="AN449">
        <v>0.217444933347959</v>
      </c>
      <c r="AO449">
        <v>0.22258949533574146</v>
      </c>
      <c r="AP449">
        <v>0.22744049671450284</v>
      </c>
      <c r="AQ449">
        <v>0.232084327241734</v>
      </c>
      <c r="AR449">
        <v>0.23650377203458639</v>
      </c>
      <c r="AS449">
        <v>0.24067080241965799</v>
      </c>
      <c r="AT449">
        <v>0.24463226220829493</v>
      </c>
      <c r="AU449">
        <v>0.24838020143988948</v>
      </c>
      <c r="AV449">
        <v>0.25192221253306279</v>
      </c>
      <c r="AW449">
        <v>0.25526953232046712</v>
      </c>
      <c r="AX449">
        <v>0.2584360278212659</v>
      </c>
      <c r="AY449">
        <v>0.26144316186108746</v>
      </c>
      <c r="AZ449">
        <v>0.2643139259178483</v>
      </c>
      <c r="BA449">
        <v>0.26706094573806949</v>
      </c>
      <c r="BB449">
        <v>0.26968949165141087</v>
      </c>
      <c r="BD449">
        <f t="shared" si="61"/>
        <v>38.245143523955612</v>
      </c>
      <c r="BE449">
        <f t="shared" si="62"/>
        <v>63.31407631046654</v>
      </c>
      <c r="BF449">
        <f t="shared" si="63"/>
        <v>77.909720524982404</v>
      </c>
      <c r="BG449">
        <f t="shared" si="64"/>
        <v>91.782295248770126</v>
      </c>
      <c r="BH449">
        <f t="shared" si="65"/>
        <v>105.02655009933653</v>
      </c>
      <c r="BI449">
        <f t="shared" si="66"/>
        <v>117.26288750569024</v>
      </c>
      <c r="BJ449">
        <f t="shared" si="67"/>
        <v>128.62680891151535</v>
      </c>
      <c r="BK449">
        <f t="shared" si="68"/>
        <v>139.22349213301231</v>
      </c>
      <c r="BL449">
        <f t="shared" si="69"/>
        <v>148.91682878517142</v>
      </c>
      <c r="BM449">
        <f t="shared" si="70"/>
        <v>157.79736228017626</v>
      </c>
    </row>
    <row r="450" spans="1:65" x14ac:dyDescent="0.25">
      <c r="A450">
        <v>48</v>
      </c>
      <c r="B450" t="s">
        <v>353</v>
      </c>
      <c r="C450" t="s">
        <v>377</v>
      </c>
      <c r="F450" t="s">
        <v>377</v>
      </c>
      <c r="G450" t="s">
        <v>484</v>
      </c>
      <c r="H450" t="s">
        <v>358</v>
      </c>
      <c r="I450" t="s">
        <v>349</v>
      </c>
      <c r="J450" t="s">
        <v>359</v>
      </c>
      <c r="K450" t="s">
        <v>360</v>
      </c>
      <c r="L450" t="s">
        <v>361</v>
      </c>
      <c r="M450" t="s">
        <v>369</v>
      </c>
      <c r="N450" t="s">
        <v>369</v>
      </c>
      <c r="O450" t="s">
        <v>363</v>
      </c>
      <c r="P450" t="e">
        <v>#N/A</v>
      </c>
      <c r="Q450" t="e">
        <v>#N/A</v>
      </c>
      <c r="R450">
        <v>33.590329002099026</v>
      </c>
      <c r="S450">
        <v>38.97384738768303</v>
      </c>
      <c r="T450">
        <v>45.724969284838352</v>
      </c>
      <c r="U450">
        <v>53.486813044698522</v>
      </c>
      <c r="V450">
        <v>61.911794676904428</v>
      </c>
      <c r="W450">
        <v>69.463213358914771</v>
      </c>
      <c r="X450">
        <v>75.70222166780124</v>
      </c>
      <c r="Y450">
        <v>81.650598179732285</v>
      </c>
      <c r="Z450">
        <v>87.349034905469537</v>
      </c>
      <c r="AA450">
        <v>92.628476505425652</v>
      </c>
      <c r="AB450">
        <v>97.549817295940741</v>
      </c>
      <c r="AC450">
        <v>102.15525942811341</v>
      </c>
      <c r="AD450">
        <v>106.38262671646119</v>
      </c>
      <c r="AE450">
        <v>110.26975735416369</v>
      </c>
      <c r="AF450">
        <v>113.93669144325962</v>
      </c>
      <c r="AG450">
        <v>117.32856024486433</v>
      </c>
      <c r="AH450">
        <v>120.4563572672395</v>
      </c>
      <c r="AI450">
        <v>123.45705324486576</v>
      </c>
      <c r="AJ450">
        <v>126.36352597548959</v>
      </c>
      <c r="AK450">
        <v>129.16388306119234</v>
      </c>
      <c r="AL450">
        <v>131.84725854245823</v>
      </c>
      <c r="AM450">
        <v>134.3882004572622</v>
      </c>
      <c r="AN450">
        <v>136.82564894745468</v>
      </c>
      <c r="AO450">
        <v>139.16161935503143</v>
      </c>
      <c r="AP450">
        <v>141.37259890784637</v>
      </c>
      <c r="AQ450">
        <v>143.4972436978033</v>
      </c>
      <c r="AR450">
        <v>145.52686544910549</v>
      </c>
      <c r="AS450">
        <v>147.44791409434393</v>
      </c>
      <c r="AT450">
        <v>149.28118506025507</v>
      </c>
      <c r="AU450">
        <v>151.02235817486311</v>
      </c>
      <c r="AV450">
        <v>152.67426956045023</v>
      </c>
      <c r="AW450">
        <v>154.24148995615104</v>
      </c>
      <c r="AX450">
        <v>155.72988219108117</v>
      </c>
      <c r="AY450">
        <v>157.14899191733963</v>
      </c>
      <c r="AZ450">
        <v>158.50916499106529</v>
      </c>
      <c r="BA450">
        <v>159.81590727184926</v>
      </c>
      <c r="BB450">
        <v>161.07131340697495</v>
      </c>
      <c r="BD450">
        <f t="shared" si="61"/>
        <v>61911.794676904428</v>
      </c>
      <c r="BE450">
        <f t="shared" si="62"/>
        <v>69463.213358914771</v>
      </c>
      <c r="BF450">
        <f t="shared" si="63"/>
        <v>75702.221667801234</v>
      </c>
      <c r="BG450">
        <f t="shared" si="64"/>
        <v>81650.598179732289</v>
      </c>
      <c r="BH450">
        <f t="shared" si="65"/>
        <v>87349.03490546954</v>
      </c>
      <c r="BI450">
        <f t="shared" si="66"/>
        <v>92628.476505425657</v>
      </c>
      <c r="BJ450">
        <f t="shared" si="67"/>
        <v>97549.817295940738</v>
      </c>
      <c r="BK450">
        <f t="shared" si="68"/>
        <v>102155.25942811341</v>
      </c>
      <c r="BL450">
        <f t="shared" si="69"/>
        <v>106382.62671646119</v>
      </c>
      <c r="BM450">
        <f t="shared" si="70"/>
        <v>110269.75735416368</v>
      </c>
    </row>
    <row r="451" spans="1:65" x14ac:dyDescent="0.25">
      <c r="A451">
        <v>48</v>
      </c>
      <c r="B451" t="s">
        <v>353</v>
      </c>
      <c r="C451" t="s">
        <v>378</v>
      </c>
      <c r="F451" t="s">
        <v>378</v>
      </c>
      <c r="G451" t="s">
        <v>484</v>
      </c>
      <c r="H451" t="s">
        <v>358</v>
      </c>
      <c r="I451" t="s">
        <v>349</v>
      </c>
      <c r="J451" t="s">
        <v>359</v>
      </c>
      <c r="K451" t="s">
        <v>360</v>
      </c>
      <c r="L451" t="s">
        <v>361</v>
      </c>
      <c r="M451" t="s">
        <v>369</v>
      </c>
      <c r="N451" t="s">
        <v>369</v>
      </c>
      <c r="O451" t="s">
        <v>363</v>
      </c>
      <c r="P451" t="e">
        <v>#N/A</v>
      </c>
      <c r="Q451" t="e">
        <v>#N/A</v>
      </c>
      <c r="R451">
        <v>8.6353767976351872</v>
      </c>
      <c r="S451">
        <v>9.8513080138842728</v>
      </c>
      <c r="T451">
        <v>11.567741825844442</v>
      </c>
      <c r="U451">
        <v>13.679540127940594</v>
      </c>
      <c r="V451">
        <v>14.840768749361372</v>
      </c>
      <c r="W451">
        <v>16.97474069543593</v>
      </c>
      <c r="X451">
        <v>18.604154032744265</v>
      </c>
      <c r="Y451">
        <v>20.158317910021818</v>
      </c>
      <c r="Z451">
        <v>21.650538533744566</v>
      </c>
      <c r="AA451">
        <v>23.035904616079357</v>
      </c>
      <c r="AB451">
        <v>24.329725210064691</v>
      </c>
      <c r="AC451">
        <v>25.54296276714707</v>
      </c>
      <c r="AD451">
        <v>26.65874287416035</v>
      </c>
      <c r="AE451">
        <v>27.686749195864731</v>
      </c>
      <c r="AF451">
        <v>28.65840612862786</v>
      </c>
      <c r="AG451">
        <v>29.558882002771639</v>
      </c>
      <c r="AH451">
        <v>30.390852169755195</v>
      </c>
      <c r="AI451">
        <v>31.190540491594255</v>
      </c>
      <c r="AJ451">
        <v>31.9665635116895</v>
      </c>
      <c r="AK451">
        <v>32.715648762888968</v>
      </c>
      <c r="AL451">
        <v>33.43475504241222</v>
      </c>
      <c r="AM451">
        <v>34.11693404609629</v>
      </c>
      <c r="AN451">
        <v>34.772520898450601</v>
      </c>
      <c r="AO451">
        <v>35.401933676567928</v>
      </c>
      <c r="AP451">
        <v>35.99872948664801</v>
      </c>
      <c r="AQ451">
        <v>36.573239665532419</v>
      </c>
      <c r="AR451">
        <v>37.12300484489834</v>
      </c>
      <c r="AS451">
        <v>37.644266317782879</v>
      </c>
      <c r="AT451">
        <v>38.142561063519658</v>
      </c>
      <c r="AU451">
        <v>38.616626508826776</v>
      </c>
      <c r="AV451">
        <v>39.067145464969322</v>
      </c>
      <c r="AW451">
        <v>39.495278986445392</v>
      </c>
      <c r="AX451">
        <v>39.902549156311565</v>
      </c>
      <c r="AY451">
        <v>40.291496792411444</v>
      </c>
      <c r="AZ451">
        <v>40.664894674902257</v>
      </c>
      <c r="BA451">
        <v>41.024198334415367</v>
      </c>
      <c r="BB451">
        <v>41.369932830053472</v>
      </c>
      <c r="BD451">
        <f t="shared" si="61"/>
        <v>14840.768749361372</v>
      </c>
      <c r="BE451">
        <f t="shared" si="62"/>
        <v>16974.740695435929</v>
      </c>
      <c r="BF451">
        <f t="shared" si="63"/>
        <v>18604.154032744267</v>
      </c>
      <c r="BG451">
        <f t="shared" si="64"/>
        <v>20158.317910021819</v>
      </c>
      <c r="BH451">
        <f t="shared" si="65"/>
        <v>21650.538533744566</v>
      </c>
      <c r="BI451">
        <f t="shared" si="66"/>
        <v>23035.904616079355</v>
      </c>
      <c r="BJ451">
        <f t="shared" si="67"/>
        <v>24329.725210064691</v>
      </c>
      <c r="BK451">
        <f t="shared" si="68"/>
        <v>25542.96276714707</v>
      </c>
      <c r="BL451">
        <f t="shared" si="69"/>
        <v>26658.742874160351</v>
      </c>
      <c r="BM451">
        <f t="shared" si="70"/>
        <v>27686.74919586473</v>
      </c>
    </row>
    <row r="452" spans="1:65" hidden="1" x14ac:dyDescent="0.25">
      <c r="A452">
        <v>51</v>
      </c>
      <c r="B452" t="s">
        <v>353</v>
      </c>
      <c r="C452" t="s">
        <v>25</v>
      </c>
      <c r="E452" t="s">
        <v>379</v>
      </c>
      <c r="F452" t="s">
        <v>380</v>
      </c>
      <c r="G452" t="s">
        <v>484</v>
      </c>
      <c r="H452" t="s">
        <v>358</v>
      </c>
      <c r="I452" t="s">
        <v>351</v>
      </c>
      <c r="J452" t="s">
        <v>359</v>
      </c>
      <c r="K452" t="s">
        <v>360</v>
      </c>
      <c r="L452" t="s">
        <v>361</v>
      </c>
      <c r="M452" t="s">
        <v>362</v>
      </c>
      <c r="N452" t="s">
        <v>362</v>
      </c>
      <c r="O452" t="s">
        <v>363</v>
      </c>
      <c r="P452" t="s">
        <v>381</v>
      </c>
      <c r="Q452" t="s">
        <v>364</v>
      </c>
      <c r="R452">
        <v>0</v>
      </c>
      <c r="S452">
        <v>0</v>
      </c>
      <c r="T452">
        <v>0</v>
      </c>
      <c r="U452">
        <v>0</v>
      </c>
      <c r="V452">
        <v>0</v>
      </c>
      <c r="W452">
        <v>0</v>
      </c>
      <c r="X452">
        <v>0</v>
      </c>
      <c r="Y452">
        <v>0</v>
      </c>
      <c r="Z452">
        <v>0</v>
      </c>
      <c r="AA452">
        <v>0</v>
      </c>
      <c r="AB452">
        <v>0</v>
      </c>
      <c r="AC452">
        <v>0</v>
      </c>
      <c r="AD452">
        <v>0</v>
      </c>
      <c r="AE452">
        <v>0</v>
      </c>
      <c r="AF452">
        <v>0</v>
      </c>
      <c r="AG452">
        <v>0</v>
      </c>
      <c r="AH452">
        <v>0</v>
      </c>
      <c r="AI452">
        <v>0</v>
      </c>
      <c r="AJ452">
        <v>0</v>
      </c>
      <c r="AK452">
        <v>0</v>
      </c>
      <c r="AL452">
        <v>0</v>
      </c>
      <c r="AM452">
        <v>0</v>
      </c>
      <c r="AN452">
        <v>0</v>
      </c>
      <c r="AO452">
        <v>0</v>
      </c>
      <c r="AP452">
        <v>0</v>
      </c>
      <c r="AQ452">
        <v>0</v>
      </c>
      <c r="AR452">
        <v>0</v>
      </c>
      <c r="AS452">
        <v>0</v>
      </c>
      <c r="AT452">
        <v>0</v>
      </c>
      <c r="AU452">
        <v>0</v>
      </c>
      <c r="AV452">
        <v>0</v>
      </c>
      <c r="AW452">
        <v>0</v>
      </c>
      <c r="AX452">
        <v>0</v>
      </c>
      <c r="AY452">
        <v>0</v>
      </c>
      <c r="AZ452">
        <v>0</v>
      </c>
      <c r="BA452">
        <v>0</v>
      </c>
      <c r="BB452">
        <v>0</v>
      </c>
      <c r="BD452">
        <f t="shared" ref="BD452:BD515" si="71">V452*1000</f>
        <v>0</v>
      </c>
      <c r="BE452">
        <f t="shared" ref="BE452:BE515" si="72">W452*1000</f>
        <v>0</v>
      </c>
      <c r="BF452">
        <f t="shared" ref="BF452:BF515" si="73">X452*1000</f>
        <v>0</v>
      </c>
      <c r="BG452">
        <f t="shared" ref="BG452:BG515" si="74">Y452*1000</f>
        <v>0</v>
      </c>
      <c r="BH452">
        <f t="shared" ref="BH452:BH515" si="75">Z452*1000</f>
        <v>0</v>
      </c>
      <c r="BI452">
        <f t="shared" ref="BI452:BI515" si="76">AA452*1000</f>
        <v>0</v>
      </c>
      <c r="BJ452">
        <f t="shared" ref="BJ452:BJ515" si="77">AB452*1000</f>
        <v>0</v>
      </c>
      <c r="BK452">
        <f t="shared" ref="BK452:BK515" si="78">AC452*1000</f>
        <v>0</v>
      </c>
      <c r="BL452">
        <f t="shared" ref="BL452:BL515" si="79">AD452*1000</f>
        <v>0</v>
      </c>
      <c r="BM452">
        <f t="shared" ref="BM452:BM515" si="80">AE452*1000</f>
        <v>0</v>
      </c>
    </row>
    <row r="453" spans="1:65" hidden="1" x14ac:dyDescent="0.25">
      <c r="A453">
        <v>51</v>
      </c>
      <c r="B453" t="s">
        <v>353</v>
      </c>
      <c r="C453" t="s">
        <v>25</v>
      </c>
      <c r="E453" t="s">
        <v>382</v>
      </c>
      <c r="F453" t="s">
        <v>383</v>
      </c>
      <c r="G453" t="s">
        <v>484</v>
      </c>
      <c r="H453" t="s">
        <v>358</v>
      </c>
      <c r="I453" t="s">
        <v>351</v>
      </c>
      <c r="J453" t="s">
        <v>359</v>
      </c>
      <c r="K453" t="s">
        <v>360</v>
      </c>
      <c r="L453" t="s">
        <v>361</v>
      </c>
      <c r="M453" t="s">
        <v>362</v>
      </c>
      <c r="N453" t="s">
        <v>362</v>
      </c>
      <c r="O453" t="s">
        <v>363</v>
      </c>
      <c r="P453" t="s">
        <v>383</v>
      </c>
      <c r="Q453" t="s">
        <v>364</v>
      </c>
      <c r="R453">
        <v>0</v>
      </c>
      <c r="S453">
        <v>0</v>
      </c>
      <c r="T453">
        <v>0</v>
      </c>
      <c r="U453">
        <v>0</v>
      </c>
      <c r="V453">
        <v>0</v>
      </c>
      <c r="W453">
        <v>0</v>
      </c>
      <c r="X453">
        <v>0</v>
      </c>
      <c r="Y453">
        <v>0</v>
      </c>
      <c r="Z453">
        <v>0</v>
      </c>
      <c r="AA453">
        <v>0</v>
      </c>
      <c r="AB453">
        <v>0</v>
      </c>
      <c r="AC453">
        <v>0</v>
      </c>
      <c r="AD453">
        <v>0</v>
      </c>
      <c r="AE453">
        <v>0</v>
      </c>
      <c r="AF453">
        <v>0</v>
      </c>
      <c r="AG453">
        <v>0</v>
      </c>
      <c r="AH453">
        <v>0</v>
      </c>
      <c r="AI453">
        <v>0</v>
      </c>
      <c r="AJ453">
        <v>0</v>
      </c>
      <c r="AK453">
        <v>0</v>
      </c>
      <c r="AL453">
        <v>0</v>
      </c>
      <c r="AM453">
        <v>0</v>
      </c>
      <c r="AN453">
        <v>0</v>
      </c>
      <c r="AO453">
        <v>0</v>
      </c>
      <c r="AP453">
        <v>0</v>
      </c>
      <c r="AQ453">
        <v>0</v>
      </c>
      <c r="AR453">
        <v>0</v>
      </c>
      <c r="AS453">
        <v>0</v>
      </c>
      <c r="AT453">
        <v>0</v>
      </c>
      <c r="AU453">
        <v>0</v>
      </c>
      <c r="AV453">
        <v>0</v>
      </c>
      <c r="AW453">
        <v>0</v>
      </c>
      <c r="AX453">
        <v>0</v>
      </c>
      <c r="AY453">
        <v>0</v>
      </c>
      <c r="AZ453">
        <v>0</v>
      </c>
      <c r="BA453">
        <v>0</v>
      </c>
      <c r="BB453">
        <v>0</v>
      </c>
      <c r="BD453">
        <f t="shared" si="71"/>
        <v>0</v>
      </c>
      <c r="BE453">
        <f t="shared" si="72"/>
        <v>0</v>
      </c>
      <c r="BF453">
        <f t="shared" si="73"/>
        <v>0</v>
      </c>
      <c r="BG453">
        <f t="shared" si="74"/>
        <v>0</v>
      </c>
      <c r="BH453">
        <f t="shared" si="75"/>
        <v>0</v>
      </c>
      <c r="BI453">
        <f t="shared" si="76"/>
        <v>0</v>
      </c>
      <c r="BJ453">
        <f t="shared" si="77"/>
        <v>0</v>
      </c>
      <c r="BK453">
        <f t="shared" si="78"/>
        <v>0</v>
      </c>
      <c r="BL453">
        <f t="shared" si="79"/>
        <v>0</v>
      </c>
      <c r="BM453">
        <f t="shared" si="80"/>
        <v>0</v>
      </c>
    </row>
    <row r="454" spans="1:65" hidden="1" x14ac:dyDescent="0.25">
      <c r="A454">
        <v>51</v>
      </c>
      <c r="B454" t="s">
        <v>353</v>
      </c>
      <c r="C454" t="s">
        <v>25</v>
      </c>
      <c r="E454" t="s">
        <v>384</v>
      </c>
      <c r="F454" t="s">
        <v>385</v>
      </c>
      <c r="G454" t="s">
        <v>484</v>
      </c>
      <c r="H454" t="s">
        <v>358</v>
      </c>
      <c r="I454" t="s">
        <v>351</v>
      </c>
      <c r="J454" t="s">
        <v>359</v>
      </c>
      <c r="K454" t="s">
        <v>360</v>
      </c>
      <c r="L454" t="s">
        <v>361</v>
      </c>
      <c r="M454" t="s">
        <v>362</v>
      </c>
      <c r="N454" t="s">
        <v>362</v>
      </c>
      <c r="O454" t="s">
        <v>363</v>
      </c>
      <c r="P454" t="s">
        <v>385</v>
      </c>
      <c r="Q454" t="s">
        <v>364</v>
      </c>
      <c r="R454">
        <v>0</v>
      </c>
      <c r="S454">
        <v>0</v>
      </c>
      <c r="T454">
        <v>0</v>
      </c>
      <c r="U454">
        <v>0</v>
      </c>
      <c r="V454">
        <v>0</v>
      </c>
      <c r="W454">
        <v>0</v>
      </c>
      <c r="X454">
        <v>0</v>
      </c>
      <c r="Y454">
        <v>0</v>
      </c>
      <c r="Z454">
        <v>0</v>
      </c>
      <c r="AA454">
        <v>0</v>
      </c>
      <c r="AB454">
        <v>0</v>
      </c>
      <c r="AC454">
        <v>0</v>
      </c>
      <c r="AD454">
        <v>0</v>
      </c>
      <c r="AE454">
        <v>0</v>
      </c>
      <c r="AF454">
        <v>0</v>
      </c>
      <c r="AG454">
        <v>0</v>
      </c>
      <c r="AH454">
        <v>0</v>
      </c>
      <c r="AI454">
        <v>0</v>
      </c>
      <c r="AJ454">
        <v>0</v>
      </c>
      <c r="AK454">
        <v>0</v>
      </c>
      <c r="AL454">
        <v>0</v>
      </c>
      <c r="AM454">
        <v>0</v>
      </c>
      <c r="AN454">
        <v>0</v>
      </c>
      <c r="AO454">
        <v>0</v>
      </c>
      <c r="AP454">
        <v>0</v>
      </c>
      <c r="AQ454">
        <v>0</v>
      </c>
      <c r="AR454">
        <v>0</v>
      </c>
      <c r="AS454">
        <v>0</v>
      </c>
      <c r="AT454">
        <v>0</v>
      </c>
      <c r="AU454">
        <v>0</v>
      </c>
      <c r="AV454">
        <v>0</v>
      </c>
      <c r="AW454">
        <v>0</v>
      </c>
      <c r="AX454">
        <v>0</v>
      </c>
      <c r="AY454">
        <v>0</v>
      </c>
      <c r="AZ454">
        <v>0</v>
      </c>
      <c r="BA454">
        <v>0</v>
      </c>
      <c r="BB454">
        <v>0</v>
      </c>
      <c r="BD454">
        <f t="shared" si="71"/>
        <v>0</v>
      </c>
      <c r="BE454">
        <f t="shared" si="72"/>
        <v>0</v>
      </c>
      <c r="BF454">
        <f t="shared" si="73"/>
        <v>0</v>
      </c>
      <c r="BG454">
        <f t="shared" si="74"/>
        <v>0</v>
      </c>
      <c r="BH454">
        <f t="shared" si="75"/>
        <v>0</v>
      </c>
      <c r="BI454">
        <f t="shared" si="76"/>
        <v>0</v>
      </c>
      <c r="BJ454">
        <f t="shared" si="77"/>
        <v>0</v>
      </c>
      <c r="BK454">
        <f t="shared" si="78"/>
        <v>0</v>
      </c>
      <c r="BL454">
        <f t="shared" si="79"/>
        <v>0</v>
      </c>
      <c r="BM454">
        <f t="shared" si="80"/>
        <v>0</v>
      </c>
    </row>
    <row r="455" spans="1:65" hidden="1" x14ac:dyDescent="0.25">
      <c r="A455">
        <v>51</v>
      </c>
      <c r="B455" t="s">
        <v>353</v>
      </c>
      <c r="C455" t="s">
        <v>386</v>
      </c>
      <c r="E455" t="s">
        <v>387</v>
      </c>
      <c r="F455" t="s">
        <v>388</v>
      </c>
      <c r="G455" t="s">
        <v>484</v>
      </c>
      <c r="H455" t="s">
        <v>358</v>
      </c>
      <c r="I455" t="s">
        <v>351</v>
      </c>
      <c r="J455" t="s">
        <v>359</v>
      </c>
      <c r="K455" t="s">
        <v>360</v>
      </c>
      <c r="L455" t="s">
        <v>361</v>
      </c>
      <c r="M455" t="s">
        <v>362</v>
      </c>
      <c r="N455" t="s">
        <v>362</v>
      </c>
      <c r="O455" t="s">
        <v>363</v>
      </c>
      <c r="P455">
        <v>0</v>
      </c>
      <c r="Q455" t="s">
        <v>389</v>
      </c>
      <c r="R455">
        <v>0</v>
      </c>
      <c r="S455">
        <v>0</v>
      </c>
      <c r="T455">
        <v>0</v>
      </c>
      <c r="U455">
        <v>0</v>
      </c>
      <c r="V455">
        <v>0</v>
      </c>
      <c r="W455">
        <v>0</v>
      </c>
      <c r="X455">
        <v>0</v>
      </c>
      <c r="Y455">
        <v>0</v>
      </c>
      <c r="Z455">
        <v>0</v>
      </c>
      <c r="AA455">
        <v>0</v>
      </c>
      <c r="AB455">
        <v>0</v>
      </c>
      <c r="AC455">
        <v>0</v>
      </c>
      <c r="AD455">
        <v>0</v>
      </c>
      <c r="AE455">
        <v>0</v>
      </c>
      <c r="AF455">
        <v>0</v>
      </c>
      <c r="AG455">
        <v>0</v>
      </c>
      <c r="AH455">
        <v>0</v>
      </c>
      <c r="AI455">
        <v>0</v>
      </c>
      <c r="AJ455">
        <v>0</v>
      </c>
      <c r="AK455">
        <v>0</v>
      </c>
      <c r="AL455">
        <v>0</v>
      </c>
      <c r="AM455">
        <v>0</v>
      </c>
      <c r="AN455">
        <v>0</v>
      </c>
      <c r="AO455">
        <v>0</v>
      </c>
      <c r="AP455">
        <v>0</v>
      </c>
      <c r="AQ455">
        <v>0</v>
      </c>
      <c r="AR455">
        <v>0</v>
      </c>
      <c r="AS455">
        <v>0</v>
      </c>
      <c r="AT455">
        <v>0</v>
      </c>
      <c r="AU455">
        <v>0</v>
      </c>
      <c r="AV455">
        <v>0</v>
      </c>
      <c r="AW455">
        <v>0</v>
      </c>
      <c r="AX455">
        <v>0</v>
      </c>
      <c r="AY455">
        <v>0</v>
      </c>
      <c r="AZ455">
        <v>0</v>
      </c>
      <c r="BA455">
        <v>0</v>
      </c>
      <c r="BB455">
        <v>0</v>
      </c>
      <c r="BD455">
        <f t="shared" si="71"/>
        <v>0</v>
      </c>
      <c r="BE455">
        <f t="shared" si="72"/>
        <v>0</v>
      </c>
      <c r="BF455">
        <f t="shared" si="73"/>
        <v>0</v>
      </c>
      <c r="BG455">
        <f t="shared" si="74"/>
        <v>0</v>
      </c>
      <c r="BH455">
        <f t="shared" si="75"/>
        <v>0</v>
      </c>
      <c r="BI455">
        <f t="shared" si="76"/>
        <v>0</v>
      </c>
      <c r="BJ455">
        <f t="shared" si="77"/>
        <v>0</v>
      </c>
      <c r="BK455">
        <f t="shared" si="78"/>
        <v>0</v>
      </c>
      <c r="BL455">
        <f t="shared" si="79"/>
        <v>0</v>
      </c>
      <c r="BM455">
        <f t="shared" si="80"/>
        <v>0</v>
      </c>
    </row>
    <row r="456" spans="1:65" hidden="1" x14ac:dyDescent="0.25">
      <c r="A456">
        <v>51</v>
      </c>
      <c r="B456" t="s">
        <v>353</v>
      </c>
      <c r="C456" t="s">
        <v>386</v>
      </c>
      <c r="E456" t="s">
        <v>390</v>
      </c>
      <c r="F456" t="s">
        <v>391</v>
      </c>
      <c r="G456" t="s">
        <v>484</v>
      </c>
      <c r="H456" t="s">
        <v>358</v>
      </c>
      <c r="I456" t="s">
        <v>351</v>
      </c>
      <c r="J456" t="s">
        <v>359</v>
      </c>
      <c r="K456" t="s">
        <v>360</v>
      </c>
      <c r="L456" t="s">
        <v>361</v>
      </c>
      <c r="M456" t="s">
        <v>362</v>
      </c>
      <c r="N456" t="s">
        <v>392</v>
      </c>
      <c r="O456" t="s">
        <v>363</v>
      </c>
      <c r="P456">
        <v>0</v>
      </c>
      <c r="Q456" t="s">
        <v>374</v>
      </c>
      <c r="R456">
        <v>0</v>
      </c>
      <c r="S456">
        <v>0</v>
      </c>
      <c r="T456">
        <v>0</v>
      </c>
      <c r="U456">
        <v>0</v>
      </c>
      <c r="V456">
        <v>2.0100269620684457E-4</v>
      </c>
      <c r="W456">
        <v>8.7061437039050789E-4</v>
      </c>
      <c r="X456">
        <v>2.5237124093919249E-3</v>
      </c>
      <c r="Y456">
        <v>4.4550321460099249E-3</v>
      </c>
      <c r="Z456">
        <v>6.2679799292994585E-3</v>
      </c>
      <c r="AA456">
        <v>7.4334187260503542E-3</v>
      </c>
      <c r="AB456">
        <v>8.9862329445404704E-3</v>
      </c>
      <c r="AC456">
        <v>1.157320695297386E-2</v>
      </c>
      <c r="AD456">
        <v>1.4675662275957981E-2</v>
      </c>
      <c r="AE456">
        <v>2.0012673088990365E-2</v>
      </c>
      <c r="AF456">
        <v>2.626376211764668E-2</v>
      </c>
      <c r="AG456">
        <v>3.3443935003642324E-2</v>
      </c>
      <c r="AH456">
        <v>4.1714309920638883E-2</v>
      </c>
      <c r="AI456">
        <v>5.1143795096427185E-2</v>
      </c>
      <c r="AJ456">
        <v>6.1754531348622035E-2</v>
      </c>
      <c r="AK456">
        <v>7.3567615546589471E-2</v>
      </c>
      <c r="AL456">
        <v>8.6606480103213687E-2</v>
      </c>
      <c r="AM456">
        <v>0.1008965611816208</v>
      </c>
      <c r="AN456">
        <v>0.11630368968254517</v>
      </c>
      <c r="AO456">
        <v>0.13279669631165286</v>
      </c>
      <c r="AP456">
        <v>0.15039897942113778</v>
      </c>
      <c r="AQ456">
        <v>0.16913464419692417</v>
      </c>
      <c r="AR456">
        <v>0.18858269658642826</v>
      </c>
      <c r="AS456">
        <v>0.20875611563891028</v>
      </c>
      <c r="AT456">
        <v>0.22966758148807176</v>
      </c>
      <c r="AU456">
        <v>0.25133110335434922</v>
      </c>
      <c r="AV456">
        <v>0.2737606667883844</v>
      </c>
      <c r="AW456">
        <v>0.29697032586591288</v>
      </c>
      <c r="AX456">
        <v>0.3209752957788421</v>
      </c>
      <c r="AY456">
        <v>0.34579053628867878</v>
      </c>
      <c r="AZ456">
        <v>0.3711838040939302</v>
      </c>
      <c r="BA456">
        <v>0.3971643733159404</v>
      </c>
      <c r="BB456">
        <v>0.42374171841482666</v>
      </c>
      <c r="BD456">
        <f t="shared" si="71"/>
        <v>0.20100269620684458</v>
      </c>
      <c r="BE456">
        <f t="shared" si="72"/>
        <v>0.87061437039050793</v>
      </c>
      <c r="BF456">
        <f t="shared" si="73"/>
        <v>2.523712409391925</v>
      </c>
      <c r="BG456">
        <f t="shared" si="74"/>
        <v>4.4550321460099251</v>
      </c>
      <c r="BH456">
        <f t="shared" si="75"/>
        <v>6.2679799292994582</v>
      </c>
      <c r="BI456">
        <f t="shared" si="76"/>
        <v>7.4334187260503546</v>
      </c>
      <c r="BJ456">
        <f t="shared" si="77"/>
        <v>8.9862329445404701</v>
      </c>
      <c r="BK456">
        <f t="shared" si="78"/>
        <v>11.573206952973861</v>
      </c>
      <c r="BL456">
        <f t="shared" si="79"/>
        <v>14.675662275957981</v>
      </c>
      <c r="BM456">
        <f t="shared" si="80"/>
        <v>20.012673088990365</v>
      </c>
    </row>
    <row r="457" spans="1:65" hidden="1" x14ac:dyDescent="0.25">
      <c r="A457">
        <v>51</v>
      </c>
      <c r="B457" t="s">
        <v>353</v>
      </c>
      <c r="C457" t="s">
        <v>386</v>
      </c>
      <c r="E457" t="s">
        <v>393</v>
      </c>
      <c r="F457" t="s">
        <v>394</v>
      </c>
      <c r="G457" t="s">
        <v>484</v>
      </c>
      <c r="H457" t="s">
        <v>358</v>
      </c>
      <c r="I457" t="s">
        <v>351</v>
      </c>
      <c r="J457" t="s">
        <v>359</v>
      </c>
      <c r="K457" t="s">
        <v>360</v>
      </c>
      <c r="L457" t="s">
        <v>361</v>
      </c>
      <c r="M457" t="s">
        <v>362</v>
      </c>
      <c r="N457" t="s">
        <v>392</v>
      </c>
      <c r="O457" t="s">
        <v>363</v>
      </c>
      <c r="P457">
        <v>0</v>
      </c>
      <c r="Q457" t="s">
        <v>374</v>
      </c>
      <c r="R457">
        <v>0</v>
      </c>
      <c r="S457">
        <v>0</v>
      </c>
      <c r="T457">
        <v>0</v>
      </c>
      <c r="U457">
        <v>0</v>
      </c>
      <c r="V457">
        <v>1.9719105365099995E-4</v>
      </c>
      <c r="W457">
        <v>8.8400716327147232E-4</v>
      </c>
      <c r="X457">
        <v>2.0497934561297566E-3</v>
      </c>
      <c r="Y457">
        <v>3.1278177055434741E-3</v>
      </c>
      <c r="Z457">
        <v>4.3259689698238674E-3</v>
      </c>
      <c r="AA457">
        <v>5.0848646574851754E-3</v>
      </c>
      <c r="AB457">
        <v>6.0757102132870848E-3</v>
      </c>
      <c r="AC457">
        <v>7.4546472953359692E-3</v>
      </c>
      <c r="AD457">
        <v>9.0752790069146792E-3</v>
      </c>
      <c r="AE457">
        <v>1.2161966450870421E-2</v>
      </c>
      <c r="AF457">
        <v>1.5691253227963792E-2</v>
      </c>
      <c r="AG457">
        <v>1.9660500279239528E-2</v>
      </c>
      <c r="AH457">
        <v>2.4139555884220176E-2</v>
      </c>
      <c r="AI457">
        <v>2.915043317491189E-2</v>
      </c>
      <c r="AJ457">
        <v>3.4691234963873087E-2</v>
      </c>
      <c r="AK457">
        <v>4.0759362476519491E-2</v>
      </c>
      <c r="AL457">
        <v>4.735314136094005E-2</v>
      </c>
      <c r="AM457">
        <v>5.4471636765564241E-2</v>
      </c>
      <c r="AN457">
        <v>6.2039853201945924E-2</v>
      </c>
      <c r="AO457">
        <v>7.0032113090849973E-2</v>
      </c>
      <c r="AP457">
        <v>7.8448252850146852E-2</v>
      </c>
      <c r="AQ457">
        <v>8.7288227620632347E-2</v>
      </c>
      <c r="AR457">
        <v>9.6355183376503131E-2</v>
      </c>
      <c r="AS457">
        <v>0.10564851766154872</v>
      </c>
      <c r="AT457">
        <v>0.1151673958627407</v>
      </c>
      <c r="AU457">
        <v>0.12491145620037297</v>
      </c>
      <c r="AV457">
        <v>0.13488022091178212</v>
      </c>
      <c r="AW457">
        <v>0.14507313454633197</v>
      </c>
      <c r="AX457">
        <v>0.15549001644028421</v>
      </c>
      <c r="AY457">
        <v>0.16613046980182783</v>
      </c>
      <c r="AZ457">
        <v>0.17689483083879887</v>
      </c>
      <c r="BA457">
        <v>0.18778261703489318</v>
      </c>
      <c r="BB457">
        <v>0.19879336421981841</v>
      </c>
      <c r="BD457">
        <f t="shared" si="71"/>
        <v>0.19719105365099995</v>
      </c>
      <c r="BE457">
        <f t="shared" si="72"/>
        <v>0.88400716327147233</v>
      </c>
      <c r="BF457">
        <f t="shared" si="73"/>
        <v>2.0497934561297568</v>
      </c>
      <c r="BG457">
        <f t="shared" si="74"/>
        <v>3.1278177055434742</v>
      </c>
      <c r="BH457">
        <f t="shared" si="75"/>
        <v>4.325968969823867</v>
      </c>
      <c r="BI457">
        <f t="shared" si="76"/>
        <v>5.0848646574851752</v>
      </c>
      <c r="BJ457">
        <f t="shared" si="77"/>
        <v>6.0757102132870848</v>
      </c>
      <c r="BK457">
        <f t="shared" si="78"/>
        <v>7.4546472953359695</v>
      </c>
      <c r="BL457">
        <f t="shared" si="79"/>
        <v>9.0752790069146787</v>
      </c>
      <c r="BM457">
        <f t="shared" si="80"/>
        <v>12.16196645087042</v>
      </c>
    </row>
    <row r="458" spans="1:65" hidden="1" x14ac:dyDescent="0.25">
      <c r="A458">
        <v>51</v>
      </c>
      <c r="B458" t="s">
        <v>353</v>
      </c>
      <c r="C458" t="s">
        <v>386</v>
      </c>
      <c r="E458" t="s">
        <v>395</v>
      </c>
      <c r="F458" t="s">
        <v>396</v>
      </c>
      <c r="G458" t="s">
        <v>484</v>
      </c>
      <c r="H458" t="s">
        <v>358</v>
      </c>
      <c r="I458" t="s">
        <v>351</v>
      </c>
      <c r="J458" t="s">
        <v>359</v>
      </c>
      <c r="K458" t="s">
        <v>360</v>
      </c>
      <c r="L458" t="s">
        <v>361</v>
      </c>
      <c r="M458" t="s">
        <v>362</v>
      </c>
      <c r="N458" t="s">
        <v>392</v>
      </c>
      <c r="O458" t="s">
        <v>363</v>
      </c>
      <c r="P458">
        <v>0</v>
      </c>
      <c r="Q458" t="s">
        <v>374</v>
      </c>
      <c r="R458">
        <v>0</v>
      </c>
      <c r="S458">
        <v>0</v>
      </c>
      <c r="T458">
        <v>0</v>
      </c>
      <c r="U458">
        <v>0</v>
      </c>
      <c r="V458">
        <v>1.8597971478781512E-3</v>
      </c>
      <c r="W458">
        <v>7.9057964768537003E-3</v>
      </c>
      <c r="X458">
        <v>2.2474301165363423E-2</v>
      </c>
      <c r="Y458">
        <v>3.7142642731740387E-2</v>
      </c>
      <c r="Z458">
        <v>4.904788884984141E-2</v>
      </c>
      <c r="AA458">
        <v>5.8181716807192342E-2</v>
      </c>
      <c r="AB458">
        <v>7.0316139566406435E-2</v>
      </c>
      <c r="AC458">
        <v>8.8610241788442443E-2</v>
      </c>
      <c r="AD458">
        <v>0.11102019854323046</v>
      </c>
      <c r="AE458">
        <v>0.15032555321627883</v>
      </c>
      <c r="AF458">
        <v>0.19613992952034554</v>
      </c>
      <c r="AG458">
        <v>0.24854283761096052</v>
      </c>
      <c r="AH458">
        <v>0.3086585660074217</v>
      </c>
      <c r="AI458">
        <v>0.37694569296204117</v>
      </c>
      <c r="AJ458">
        <v>0.45352599762705309</v>
      </c>
      <c r="AK458">
        <v>0.53851286216850702</v>
      </c>
      <c r="AL458">
        <v>0.63203528981752422</v>
      </c>
      <c r="AM458">
        <v>0.73423546561636244</v>
      </c>
      <c r="AN458">
        <v>0.84412791626837069</v>
      </c>
      <c r="AO458">
        <v>0.96145865265920571</v>
      </c>
      <c r="AP458">
        <v>1.0863591729419215</v>
      </c>
      <c r="AQ458">
        <v>1.2189649810418617</v>
      </c>
      <c r="AR458">
        <v>1.3562962035749091</v>
      </c>
      <c r="AS458">
        <v>1.4984227172230833</v>
      </c>
      <c r="AT458">
        <v>1.6454117834625082</v>
      </c>
      <c r="AU458">
        <v>1.7973393916946538</v>
      </c>
      <c r="AV458">
        <v>1.9542808149501294</v>
      </c>
      <c r="AW458">
        <v>2.1163112411831677</v>
      </c>
      <c r="AX458">
        <v>2.283513321059035</v>
      </c>
      <c r="AY458">
        <v>2.4559673562948174</v>
      </c>
      <c r="AZ458">
        <v>2.6320540903876588</v>
      </c>
      <c r="BA458">
        <v>2.8118212303763648</v>
      </c>
      <c r="BB458">
        <v>2.9953175027900349</v>
      </c>
      <c r="BD458">
        <f t="shared" si="71"/>
        <v>1.8597971478781512</v>
      </c>
      <c r="BE458">
        <f t="shared" si="72"/>
        <v>7.9057964768537001</v>
      </c>
      <c r="BF458">
        <f t="shared" si="73"/>
        <v>22.474301165363421</v>
      </c>
      <c r="BG458">
        <f t="shared" si="74"/>
        <v>37.142642731740388</v>
      </c>
      <c r="BH458">
        <f t="shared" si="75"/>
        <v>49.047888849841414</v>
      </c>
      <c r="BI458">
        <f t="shared" si="76"/>
        <v>58.181716807192345</v>
      </c>
      <c r="BJ458">
        <f t="shared" si="77"/>
        <v>70.316139566406434</v>
      </c>
      <c r="BK458">
        <f t="shared" si="78"/>
        <v>88.610241788442437</v>
      </c>
      <c r="BL458">
        <f t="shared" si="79"/>
        <v>111.02019854323046</v>
      </c>
      <c r="BM458">
        <f t="shared" si="80"/>
        <v>150.32555321627882</v>
      </c>
    </row>
    <row r="459" spans="1:65" hidden="1" x14ac:dyDescent="0.25">
      <c r="A459">
        <v>51</v>
      </c>
      <c r="B459" t="s">
        <v>353</v>
      </c>
      <c r="C459" t="s">
        <v>386</v>
      </c>
      <c r="E459" t="s">
        <v>397</v>
      </c>
      <c r="F459" t="s">
        <v>398</v>
      </c>
      <c r="G459" t="s">
        <v>484</v>
      </c>
      <c r="H459" t="s">
        <v>358</v>
      </c>
      <c r="I459" t="s">
        <v>351</v>
      </c>
      <c r="J459" t="s">
        <v>359</v>
      </c>
      <c r="K459" t="s">
        <v>360</v>
      </c>
      <c r="L459" t="s">
        <v>361</v>
      </c>
      <c r="M459" t="s">
        <v>362</v>
      </c>
      <c r="N459" t="s">
        <v>392</v>
      </c>
      <c r="O459" t="s">
        <v>363</v>
      </c>
      <c r="P459">
        <v>0</v>
      </c>
      <c r="Q459" t="s">
        <v>374</v>
      </c>
      <c r="R459">
        <v>0</v>
      </c>
      <c r="S459">
        <v>0</v>
      </c>
      <c r="T459">
        <v>0</v>
      </c>
      <c r="U459">
        <v>0</v>
      </c>
      <c r="V459">
        <v>1.0972032431082516E-3</v>
      </c>
      <c r="W459">
        <v>4.1759661815690833E-3</v>
      </c>
      <c r="X459">
        <v>1.1584373723565963E-2</v>
      </c>
      <c r="Y459">
        <v>1.8278671464423912E-2</v>
      </c>
      <c r="Z459">
        <v>2.2770993321900079E-2</v>
      </c>
      <c r="AA459">
        <v>2.7234065048919634E-2</v>
      </c>
      <c r="AB459">
        <v>3.3083909921587135E-2</v>
      </c>
      <c r="AC459">
        <v>4.1294912775226719E-2</v>
      </c>
      <c r="AD459">
        <v>5.0215597453436782E-2</v>
      </c>
      <c r="AE459">
        <v>6.647800014931185E-2</v>
      </c>
      <c r="AF459">
        <v>8.5244923063434674E-2</v>
      </c>
      <c r="AG459">
        <v>0.10652170036002424</v>
      </c>
      <c r="AH459">
        <v>0.13071984577263449</v>
      </c>
      <c r="AI459">
        <v>0.15798657529211943</v>
      </c>
      <c r="AJ459">
        <v>0.18833611367870978</v>
      </c>
      <c r="AK459">
        <v>0.22177877339950441</v>
      </c>
      <c r="AL459">
        <v>0.25833016591695163</v>
      </c>
      <c r="AM459">
        <v>0.29801019686420516</v>
      </c>
      <c r="AN459">
        <v>0.34041314490463437</v>
      </c>
      <c r="AO459">
        <v>0.38541304036202401</v>
      </c>
      <c r="AP459">
        <v>0.43302974061440314</v>
      </c>
      <c r="AQ459">
        <v>0.48328390838110846</v>
      </c>
      <c r="AR459">
        <v>0.53504626898430907</v>
      </c>
      <c r="AS459">
        <v>0.58832468294148377</v>
      </c>
      <c r="AT459">
        <v>0.64312568800214998</v>
      </c>
      <c r="AU459">
        <v>0.69945864427814364</v>
      </c>
      <c r="AV459">
        <v>0.75733227199190434</v>
      </c>
      <c r="AW459">
        <v>0.81675487672274472</v>
      </c>
      <c r="AX459">
        <v>0.87773705053701145</v>
      </c>
      <c r="AY459">
        <v>0.94028814490397383</v>
      </c>
      <c r="AZ459">
        <v>1.0038175025185914</v>
      </c>
      <c r="BA459">
        <v>1.0683289796566984</v>
      </c>
      <c r="BB459">
        <v>1.1338265592494354</v>
      </c>
      <c r="BD459">
        <f t="shared" si="71"/>
        <v>1.0972032431082515</v>
      </c>
      <c r="BE459">
        <f t="shared" si="72"/>
        <v>4.1759661815690832</v>
      </c>
      <c r="BF459">
        <f t="shared" si="73"/>
        <v>11.584373723565962</v>
      </c>
      <c r="BG459">
        <f t="shared" si="74"/>
        <v>18.278671464423912</v>
      </c>
      <c r="BH459">
        <f t="shared" si="75"/>
        <v>22.770993321900079</v>
      </c>
      <c r="BI459">
        <f t="shared" si="76"/>
        <v>27.234065048919636</v>
      </c>
      <c r="BJ459">
        <f t="shared" si="77"/>
        <v>33.083909921587136</v>
      </c>
      <c r="BK459">
        <f t="shared" si="78"/>
        <v>41.29491277522672</v>
      </c>
      <c r="BL459">
        <f t="shared" si="79"/>
        <v>50.215597453436779</v>
      </c>
      <c r="BM459">
        <f t="shared" si="80"/>
        <v>66.478000149311853</v>
      </c>
    </row>
    <row r="460" spans="1:65" hidden="1" x14ac:dyDescent="0.25">
      <c r="A460">
        <v>51</v>
      </c>
      <c r="B460" t="s">
        <v>353</v>
      </c>
      <c r="C460" t="s">
        <v>386</v>
      </c>
      <c r="E460" t="s">
        <v>399</v>
      </c>
      <c r="F460" t="s">
        <v>400</v>
      </c>
      <c r="G460" t="s">
        <v>484</v>
      </c>
      <c r="H460" t="s">
        <v>358</v>
      </c>
      <c r="I460" t="s">
        <v>351</v>
      </c>
      <c r="J460" t="s">
        <v>359</v>
      </c>
      <c r="K460" t="s">
        <v>360</v>
      </c>
      <c r="L460" t="s">
        <v>361</v>
      </c>
      <c r="M460" t="s">
        <v>362</v>
      </c>
      <c r="N460" t="s">
        <v>392</v>
      </c>
      <c r="O460" t="s">
        <v>363</v>
      </c>
      <c r="P460">
        <v>0</v>
      </c>
      <c r="Q460" t="s">
        <v>374</v>
      </c>
      <c r="R460">
        <v>0</v>
      </c>
      <c r="S460">
        <v>0</v>
      </c>
      <c r="T460">
        <v>0</v>
      </c>
      <c r="U460">
        <v>0</v>
      </c>
      <c r="V460">
        <v>9.1428276366536704E-5</v>
      </c>
      <c r="W460">
        <v>4.0780881418827345E-4</v>
      </c>
      <c r="X460">
        <v>1.1729134404754457E-3</v>
      </c>
      <c r="Y460">
        <v>2.0309542542891255E-3</v>
      </c>
      <c r="Z460">
        <v>2.8180453394686627E-3</v>
      </c>
      <c r="AA460">
        <v>3.3204330888545563E-3</v>
      </c>
      <c r="AB460">
        <v>3.9856404599763768E-3</v>
      </c>
      <c r="AC460">
        <v>5.1305864526579106E-3</v>
      </c>
      <c r="AD460">
        <v>6.6034140812063422E-3</v>
      </c>
      <c r="AE460">
        <v>9.0964376863534192E-3</v>
      </c>
      <c r="AF460">
        <v>1.2025742534381332E-2</v>
      </c>
      <c r="AG460">
        <v>1.5399160522776751E-2</v>
      </c>
      <c r="AH460">
        <v>1.9294148900912578E-2</v>
      </c>
      <c r="AI460">
        <v>2.3744367686125298E-2</v>
      </c>
      <c r="AJ460">
        <v>2.8761244113571182E-2</v>
      </c>
      <c r="AK460">
        <v>3.4355722878451213E-2</v>
      </c>
      <c r="AL460">
        <v>4.0539879800673716E-2</v>
      </c>
      <c r="AM460">
        <v>4.7326765154286111E-2</v>
      </c>
      <c r="AN460">
        <v>5.4653031130137308E-2</v>
      </c>
      <c r="AO460">
        <v>6.2504534328279571E-2</v>
      </c>
      <c r="AP460">
        <v>7.0893238611483306E-2</v>
      </c>
      <c r="AQ460">
        <v>7.9831462302340422E-2</v>
      </c>
      <c r="AR460">
        <v>8.9117801559849524E-2</v>
      </c>
      <c r="AS460">
        <v>9.8758935383412516E-2</v>
      </c>
      <c r="AT460">
        <v>0.10876140696809214</v>
      </c>
      <c r="AU460">
        <v>0.11913240642739432</v>
      </c>
      <c r="AV460">
        <v>0.12987912060315193</v>
      </c>
      <c r="AW460">
        <v>0.14100877747380514</v>
      </c>
      <c r="AX460">
        <v>0.15252917288946855</v>
      </c>
      <c r="AY460">
        <v>0.16444798794785404</v>
      </c>
      <c r="AZ460">
        <v>0.17665350989871789</v>
      </c>
      <c r="BA460">
        <v>0.18915052195412152</v>
      </c>
      <c r="BB460">
        <v>0.20194390870137968</v>
      </c>
      <c r="BD460">
        <f t="shared" si="71"/>
        <v>9.1428276366536707E-2</v>
      </c>
      <c r="BE460">
        <f t="shared" si="72"/>
        <v>0.40780881418827347</v>
      </c>
      <c r="BF460">
        <f t="shared" si="73"/>
        <v>1.1729134404754455</v>
      </c>
      <c r="BG460">
        <f t="shared" si="74"/>
        <v>2.0309542542891257</v>
      </c>
      <c r="BH460">
        <f t="shared" si="75"/>
        <v>2.8180453394686626</v>
      </c>
      <c r="BI460">
        <f t="shared" si="76"/>
        <v>3.3204330888545561</v>
      </c>
      <c r="BJ460">
        <f t="shared" si="77"/>
        <v>3.9856404599763766</v>
      </c>
      <c r="BK460">
        <f t="shared" si="78"/>
        <v>5.1305864526579104</v>
      </c>
      <c r="BL460">
        <f t="shared" si="79"/>
        <v>6.603414081206342</v>
      </c>
      <c r="BM460">
        <f t="shared" si="80"/>
        <v>9.0964376863534184</v>
      </c>
    </row>
    <row r="461" spans="1:65" hidden="1" x14ac:dyDescent="0.25">
      <c r="A461">
        <v>51</v>
      </c>
      <c r="B461" t="s">
        <v>353</v>
      </c>
      <c r="C461" t="s">
        <v>386</v>
      </c>
      <c r="E461" t="s">
        <v>401</v>
      </c>
      <c r="F461" t="s">
        <v>402</v>
      </c>
      <c r="G461" t="s">
        <v>484</v>
      </c>
      <c r="H461" t="s">
        <v>358</v>
      </c>
      <c r="I461" t="s">
        <v>351</v>
      </c>
      <c r="J461" t="s">
        <v>359</v>
      </c>
      <c r="K461" t="s">
        <v>360</v>
      </c>
      <c r="L461" t="s">
        <v>361</v>
      </c>
      <c r="M461" t="s">
        <v>362</v>
      </c>
      <c r="N461" t="s">
        <v>392</v>
      </c>
      <c r="O461" t="s">
        <v>363</v>
      </c>
      <c r="P461">
        <v>0</v>
      </c>
      <c r="Q461" t="s">
        <v>374</v>
      </c>
      <c r="R461">
        <v>0</v>
      </c>
      <c r="S461">
        <v>0</v>
      </c>
      <c r="T461">
        <v>0</v>
      </c>
      <c r="U461">
        <v>0</v>
      </c>
      <c r="V461">
        <v>5.4537528317751558E-4</v>
      </c>
      <c r="W461">
        <v>2.4061240214698475E-3</v>
      </c>
      <c r="X461">
        <v>5.6206596593164852E-3</v>
      </c>
      <c r="Y461">
        <v>8.4587603386316029E-3</v>
      </c>
      <c r="Z461">
        <v>1.1327557548929838E-2</v>
      </c>
      <c r="AA461">
        <v>1.3305471151833004E-2</v>
      </c>
      <c r="AB461">
        <v>1.5869514566279112E-2</v>
      </c>
      <c r="AC461">
        <v>1.9478729812165273E-2</v>
      </c>
      <c r="AD461">
        <v>2.3806207156841196E-2</v>
      </c>
      <c r="AE461">
        <v>3.1960535853494669E-2</v>
      </c>
      <c r="AF461">
        <v>4.1299343331291441E-2</v>
      </c>
      <c r="AG461">
        <v>5.1816352812904358E-2</v>
      </c>
      <c r="AH461">
        <v>6.3699125140959628E-2</v>
      </c>
      <c r="AI461">
        <v>7.7007454032231942E-2</v>
      </c>
      <c r="AJ461">
        <v>9.1737236198759356E-2</v>
      </c>
      <c r="AK461">
        <v>0.10788249549855614</v>
      </c>
      <c r="AL461">
        <v>0.12543973493469712</v>
      </c>
      <c r="AM461">
        <v>0.1444074434541745</v>
      </c>
      <c r="AN461">
        <v>0.16458565589820151</v>
      </c>
      <c r="AO461">
        <v>0.18590642073602717</v>
      </c>
      <c r="AP461">
        <v>0.20837012596653942</v>
      </c>
      <c r="AQ461">
        <v>0.2319774849218631</v>
      </c>
      <c r="AR461">
        <v>0.2562010922942411</v>
      </c>
      <c r="AS461">
        <v>0.28103979359167325</v>
      </c>
      <c r="AT461">
        <v>0.30649181413328774</v>
      </c>
      <c r="AU461">
        <v>0.3325566518902634</v>
      </c>
      <c r="AV461">
        <v>0.35923349662205861</v>
      </c>
      <c r="AW461">
        <v>0.38652133273167222</v>
      </c>
      <c r="AX461">
        <v>0.41442015575392038</v>
      </c>
      <c r="AY461">
        <v>0.44292938377925023</v>
      </c>
      <c r="AZ461">
        <v>0.47178126759566263</v>
      </c>
      <c r="BA461">
        <v>0.50097479851925908</v>
      </c>
      <c r="BB461">
        <v>0.5305090189771744</v>
      </c>
      <c r="BD461">
        <f t="shared" si="71"/>
        <v>0.5453752831775156</v>
      </c>
      <c r="BE461">
        <f t="shared" si="72"/>
        <v>2.4061240214698474</v>
      </c>
      <c r="BF461">
        <f t="shared" si="73"/>
        <v>5.6206596593164848</v>
      </c>
      <c r="BG461">
        <f t="shared" si="74"/>
        <v>8.4587603386316026</v>
      </c>
      <c r="BH461">
        <f t="shared" si="75"/>
        <v>11.327557548929837</v>
      </c>
      <c r="BI461">
        <f t="shared" si="76"/>
        <v>13.305471151833004</v>
      </c>
      <c r="BJ461">
        <f t="shared" si="77"/>
        <v>15.869514566279111</v>
      </c>
      <c r="BK461">
        <f t="shared" si="78"/>
        <v>19.478729812165273</v>
      </c>
      <c r="BL461">
        <f t="shared" si="79"/>
        <v>23.806207156841197</v>
      </c>
      <c r="BM461">
        <f t="shared" si="80"/>
        <v>31.960535853494669</v>
      </c>
    </row>
    <row r="462" spans="1:65" hidden="1" x14ac:dyDescent="0.25">
      <c r="A462">
        <v>51</v>
      </c>
      <c r="B462" t="s">
        <v>353</v>
      </c>
      <c r="C462" t="s">
        <v>386</v>
      </c>
      <c r="E462" t="s">
        <v>403</v>
      </c>
      <c r="F462" t="s">
        <v>404</v>
      </c>
      <c r="G462" t="s">
        <v>484</v>
      </c>
      <c r="H462" t="s">
        <v>358</v>
      </c>
      <c r="I462" t="s">
        <v>351</v>
      </c>
      <c r="J462" t="s">
        <v>359</v>
      </c>
      <c r="K462" t="s">
        <v>360</v>
      </c>
      <c r="L462" t="s">
        <v>361</v>
      </c>
      <c r="M462" t="s">
        <v>362</v>
      </c>
      <c r="N462" t="s">
        <v>392</v>
      </c>
      <c r="O462" t="s">
        <v>363</v>
      </c>
      <c r="P462">
        <v>0</v>
      </c>
      <c r="Q462" t="s">
        <v>374</v>
      </c>
      <c r="R462">
        <v>0</v>
      </c>
      <c r="S462">
        <v>0</v>
      </c>
      <c r="T462">
        <v>0</v>
      </c>
      <c r="U462">
        <v>0</v>
      </c>
      <c r="V462">
        <v>1.1844295452618685E-3</v>
      </c>
      <c r="W462">
        <v>4.9276627128995035E-3</v>
      </c>
      <c r="X462">
        <v>1.3762009260100039E-2</v>
      </c>
      <c r="Y462">
        <v>2.2007558751456484E-2</v>
      </c>
      <c r="Z462">
        <v>2.7691329690423573E-2</v>
      </c>
      <c r="AA462">
        <v>3.3016758156835815E-2</v>
      </c>
      <c r="AB462">
        <v>4.0080856316942498E-2</v>
      </c>
      <c r="AC462">
        <v>4.9801027448660086E-2</v>
      </c>
      <c r="AD462">
        <v>6.0792071134100907E-2</v>
      </c>
      <c r="AE462">
        <v>8.0822620290243244E-2</v>
      </c>
      <c r="AF462">
        <v>0.10397795378970213</v>
      </c>
      <c r="AG462">
        <v>0.13027643452719168</v>
      </c>
      <c r="AH462">
        <v>0.16024122559562437</v>
      </c>
      <c r="AI462">
        <v>0.19406946965076621</v>
      </c>
      <c r="AJ462">
        <v>0.23179393524760114</v>
      </c>
      <c r="AK462">
        <v>0.27344278313427578</v>
      </c>
      <c r="AL462">
        <v>0.31905107031730195</v>
      </c>
      <c r="AM462">
        <v>0.36865952596390894</v>
      </c>
      <c r="AN462">
        <v>0.42177399771778096</v>
      </c>
      <c r="AO462">
        <v>0.47825012822316387</v>
      </c>
      <c r="AP462">
        <v>0.53812659432245225</v>
      </c>
      <c r="AQ462">
        <v>0.60144337509625123</v>
      </c>
      <c r="AR462">
        <v>0.66678335204929551</v>
      </c>
      <c r="AS462">
        <v>0.73416478371992466</v>
      </c>
      <c r="AT462">
        <v>0.8036043975344378</v>
      </c>
      <c r="AU462">
        <v>0.87512266093720281</v>
      </c>
      <c r="AV462">
        <v>0.94873938250746703</v>
      </c>
      <c r="AW462">
        <v>1.0244740000400212</v>
      </c>
      <c r="AX462">
        <v>1.1023490423497362</v>
      </c>
      <c r="AY462">
        <v>1.1823856147826115</v>
      </c>
      <c r="AZ462">
        <v>1.2638316565539538</v>
      </c>
      <c r="BA462">
        <v>1.3466981997378298</v>
      </c>
      <c r="BB462">
        <v>1.4309965344924247</v>
      </c>
      <c r="BD462">
        <f t="shared" si="71"/>
        <v>1.1844295452618685</v>
      </c>
      <c r="BE462">
        <f t="shared" si="72"/>
        <v>4.9276627128995036</v>
      </c>
      <c r="BF462">
        <f t="shared" si="73"/>
        <v>13.762009260100038</v>
      </c>
      <c r="BG462">
        <f t="shared" si="74"/>
        <v>22.007558751456482</v>
      </c>
      <c r="BH462">
        <f t="shared" si="75"/>
        <v>27.691329690423572</v>
      </c>
      <c r="BI462">
        <f t="shared" si="76"/>
        <v>33.016758156835813</v>
      </c>
      <c r="BJ462">
        <f t="shared" si="77"/>
        <v>40.080856316942501</v>
      </c>
      <c r="BK462">
        <f t="shared" si="78"/>
        <v>49.801027448660086</v>
      </c>
      <c r="BL462">
        <f t="shared" si="79"/>
        <v>60.792071134100908</v>
      </c>
      <c r="BM462">
        <f t="shared" si="80"/>
        <v>80.82262029024325</v>
      </c>
    </row>
    <row r="463" spans="1:65" hidden="1" x14ac:dyDescent="0.25">
      <c r="A463">
        <v>51</v>
      </c>
      <c r="B463" t="s">
        <v>353</v>
      </c>
      <c r="C463" t="s">
        <v>386</v>
      </c>
      <c r="E463" t="s">
        <v>405</v>
      </c>
      <c r="F463" t="s">
        <v>406</v>
      </c>
      <c r="G463" t="s">
        <v>484</v>
      </c>
      <c r="H463" t="s">
        <v>358</v>
      </c>
      <c r="I463" t="s">
        <v>351</v>
      </c>
      <c r="J463" t="s">
        <v>359</v>
      </c>
      <c r="K463" t="s">
        <v>360</v>
      </c>
      <c r="L463" t="s">
        <v>361</v>
      </c>
      <c r="M463" t="s">
        <v>362</v>
      </c>
      <c r="N463" t="s">
        <v>362</v>
      </c>
      <c r="O463" t="s">
        <v>363</v>
      </c>
      <c r="P463" t="s">
        <v>407</v>
      </c>
      <c r="Q463" t="s">
        <v>364</v>
      </c>
      <c r="R463">
        <v>0</v>
      </c>
      <c r="S463">
        <v>0</v>
      </c>
      <c r="T463">
        <v>0</v>
      </c>
      <c r="U463">
        <v>0</v>
      </c>
      <c r="V463">
        <v>0</v>
      </c>
      <c r="W463">
        <v>0</v>
      </c>
      <c r="X463">
        <v>0</v>
      </c>
      <c r="Y463">
        <v>0</v>
      </c>
      <c r="Z463">
        <v>0</v>
      </c>
      <c r="AA463">
        <v>0</v>
      </c>
      <c r="AB463">
        <v>0</v>
      </c>
      <c r="AC463">
        <v>0</v>
      </c>
      <c r="AD463">
        <v>0</v>
      </c>
      <c r="AE463">
        <v>0</v>
      </c>
      <c r="AF463">
        <v>0</v>
      </c>
      <c r="AG463">
        <v>0</v>
      </c>
      <c r="AH463">
        <v>0</v>
      </c>
      <c r="AI463">
        <v>0</v>
      </c>
      <c r="AJ463">
        <v>0</v>
      </c>
      <c r="AK463">
        <v>0</v>
      </c>
      <c r="AL463">
        <v>0</v>
      </c>
      <c r="AM463">
        <v>0</v>
      </c>
      <c r="AN463">
        <v>0</v>
      </c>
      <c r="AO463">
        <v>0</v>
      </c>
      <c r="AP463">
        <v>0</v>
      </c>
      <c r="AQ463">
        <v>0</v>
      </c>
      <c r="AR463">
        <v>0</v>
      </c>
      <c r="AS463">
        <v>0</v>
      </c>
      <c r="AT463">
        <v>0</v>
      </c>
      <c r="AU463">
        <v>0</v>
      </c>
      <c r="AV463">
        <v>0</v>
      </c>
      <c r="AW463">
        <v>0</v>
      </c>
      <c r="AX463">
        <v>0</v>
      </c>
      <c r="AY463">
        <v>0</v>
      </c>
      <c r="AZ463">
        <v>0</v>
      </c>
      <c r="BA463">
        <v>0</v>
      </c>
      <c r="BB463">
        <v>0</v>
      </c>
      <c r="BD463">
        <f t="shared" si="71"/>
        <v>0</v>
      </c>
      <c r="BE463">
        <f t="shared" si="72"/>
        <v>0</v>
      </c>
      <c r="BF463">
        <f t="shared" si="73"/>
        <v>0</v>
      </c>
      <c r="BG463">
        <f t="shared" si="74"/>
        <v>0</v>
      </c>
      <c r="BH463">
        <f t="shared" si="75"/>
        <v>0</v>
      </c>
      <c r="BI463">
        <f t="shared" si="76"/>
        <v>0</v>
      </c>
      <c r="BJ463">
        <f t="shared" si="77"/>
        <v>0</v>
      </c>
      <c r="BK463">
        <f t="shared" si="78"/>
        <v>0</v>
      </c>
      <c r="BL463">
        <f t="shared" si="79"/>
        <v>0</v>
      </c>
      <c r="BM463">
        <f t="shared" si="80"/>
        <v>0</v>
      </c>
    </row>
    <row r="464" spans="1:65" hidden="1" x14ac:dyDescent="0.25">
      <c r="A464">
        <v>51</v>
      </c>
      <c r="B464" t="s">
        <v>353</v>
      </c>
      <c r="C464" t="s">
        <v>386</v>
      </c>
      <c r="E464" t="s">
        <v>408</v>
      </c>
      <c r="F464" t="s">
        <v>409</v>
      </c>
      <c r="G464" t="s">
        <v>484</v>
      </c>
      <c r="H464" t="s">
        <v>358</v>
      </c>
      <c r="I464" t="s">
        <v>351</v>
      </c>
      <c r="J464" t="s">
        <v>359</v>
      </c>
      <c r="K464" t="s">
        <v>360</v>
      </c>
      <c r="L464" t="s">
        <v>361</v>
      </c>
      <c r="M464" t="s">
        <v>362</v>
      </c>
      <c r="N464" t="s">
        <v>362</v>
      </c>
      <c r="O464" t="s">
        <v>363</v>
      </c>
      <c r="P464">
        <v>0</v>
      </c>
      <c r="Q464" t="s">
        <v>374</v>
      </c>
      <c r="R464">
        <v>0</v>
      </c>
      <c r="S464">
        <v>0</v>
      </c>
      <c r="T464">
        <v>0</v>
      </c>
      <c r="U464">
        <v>0</v>
      </c>
      <c r="V464">
        <v>6.564473631493346E-4</v>
      </c>
      <c r="W464">
        <v>2.5777743976401341E-3</v>
      </c>
      <c r="X464">
        <v>8.1008571124255597E-3</v>
      </c>
      <c r="Y464">
        <v>1.4202401865655627E-2</v>
      </c>
      <c r="Z464">
        <v>2.0583998902362472E-2</v>
      </c>
      <c r="AA464">
        <v>2.4801995335219928E-2</v>
      </c>
      <c r="AB464">
        <v>3.0941550567266898E-2</v>
      </c>
      <c r="AC464">
        <v>3.8557864559646687E-2</v>
      </c>
      <c r="AD464">
        <v>4.5454092110516889E-2</v>
      </c>
      <c r="AE464">
        <v>5.8901505984961161E-2</v>
      </c>
      <c r="AF464">
        <v>7.4315588042523015E-2</v>
      </c>
      <c r="AG464">
        <v>9.1709760955273847E-2</v>
      </c>
      <c r="AH464">
        <v>0.11141486847919088</v>
      </c>
      <c r="AI464">
        <v>0.13355723205398953</v>
      </c>
      <c r="AJ464">
        <v>0.15815997834149717</v>
      </c>
      <c r="AK464">
        <v>0.1852434225922438</v>
      </c>
      <c r="AL464">
        <v>0.21483231470749295</v>
      </c>
      <c r="AM464">
        <v>0.24695507482893728</v>
      </c>
      <c r="AN464">
        <v>0.28130289919482054</v>
      </c>
      <c r="AO464">
        <v>0.31778726223704618</v>
      </c>
      <c r="AP464">
        <v>0.35643509811269164</v>
      </c>
      <c r="AQ464">
        <v>0.39727425802246541</v>
      </c>
      <c r="AR464">
        <v>0.43941171151210034</v>
      </c>
      <c r="AS464">
        <v>0.48286070596244673</v>
      </c>
      <c r="AT464">
        <v>0.52763357750908046</v>
      </c>
      <c r="AU464">
        <v>0.57374508737062768</v>
      </c>
      <c r="AV464">
        <v>0.62120964046992988</v>
      </c>
      <c r="AW464">
        <v>0.67004146973409262</v>
      </c>
      <c r="AX464">
        <v>0.72025683253623707</v>
      </c>
      <c r="AY464">
        <v>0.77187115021216268</v>
      </c>
      <c r="AZ464">
        <v>0.82440884085065103</v>
      </c>
      <c r="BA464">
        <v>0.87787842823208839</v>
      </c>
      <c r="BB464">
        <v>0.93228864531422651</v>
      </c>
      <c r="BD464">
        <f t="shared" si="71"/>
        <v>0.65644736314933461</v>
      </c>
      <c r="BE464">
        <f t="shared" si="72"/>
        <v>2.5777743976401339</v>
      </c>
      <c r="BF464">
        <f t="shared" si="73"/>
        <v>8.1008571124255599</v>
      </c>
      <c r="BG464">
        <f t="shared" si="74"/>
        <v>14.202401865655627</v>
      </c>
      <c r="BH464">
        <f t="shared" si="75"/>
        <v>20.583998902362474</v>
      </c>
      <c r="BI464">
        <f t="shared" si="76"/>
        <v>24.801995335219928</v>
      </c>
      <c r="BJ464">
        <f t="shared" si="77"/>
        <v>30.941550567266898</v>
      </c>
      <c r="BK464">
        <f t="shared" si="78"/>
        <v>38.557864559646688</v>
      </c>
      <c r="BL464">
        <f t="shared" si="79"/>
        <v>45.454092110516889</v>
      </c>
      <c r="BM464">
        <f t="shared" si="80"/>
        <v>58.901505984961162</v>
      </c>
    </row>
    <row r="465" spans="1:65" hidden="1" x14ac:dyDescent="0.25">
      <c r="A465">
        <v>51</v>
      </c>
      <c r="B465" t="s">
        <v>353</v>
      </c>
      <c r="C465" t="s">
        <v>410</v>
      </c>
      <c r="E465" t="s">
        <v>411</v>
      </c>
      <c r="F465" t="s">
        <v>412</v>
      </c>
      <c r="G465" t="s">
        <v>484</v>
      </c>
      <c r="H465" t="s">
        <v>358</v>
      </c>
      <c r="I465" t="s">
        <v>351</v>
      </c>
      <c r="J465" t="s">
        <v>359</v>
      </c>
      <c r="K465" t="s">
        <v>360</v>
      </c>
      <c r="L465" t="s">
        <v>361</v>
      </c>
      <c r="M465" t="s">
        <v>362</v>
      </c>
      <c r="N465" t="s">
        <v>362</v>
      </c>
      <c r="O465" t="s">
        <v>363</v>
      </c>
      <c r="P465">
        <v>0</v>
      </c>
      <c r="Q465" t="s">
        <v>374</v>
      </c>
      <c r="R465">
        <v>0</v>
      </c>
      <c r="S465">
        <v>0</v>
      </c>
      <c r="T465">
        <v>0</v>
      </c>
      <c r="U465">
        <v>0</v>
      </c>
      <c r="V465">
        <v>2.3153742453687243E-3</v>
      </c>
      <c r="W465">
        <v>6.6217482610032895E-3</v>
      </c>
      <c r="X465">
        <v>1.6138599579509774E-2</v>
      </c>
      <c r="Y465">
        <v>2.5226661599891398E-2</v>
      </c>
      <c r="Z465">
        <v>3.2173640730879312E-2</v>
      </c>
      <c r="AA465">
        <v>3.9398352685174082E-2</v>
      </c>
      <c r="AB465">
        <v>4.9696040449666662E-2</v>
      </c>
      <c r="AC465">
        <v>6.3835755480982553E-2</v>
      </c>
      <c r="AD465">
        <v>7.6809405262962538E-2</v>
      </c>
      <c r="AE465">
        <v>0.10140673003988329</v>
      </c>
      <c r="AF465">
        <v>0.12971591617438302</v>
      </c>
      <c r="AG465">
        <v>0.16176588728253083</v>
      </c>
      <c r="AH465">
        <v>0.1981840880610389</v>
      </c>
      <c r="AI465">
        <v>0.23921309759283935</v>
      </c>
      <c r="AJ465">
        <v>0.28490122698842041</v>
      </c>
      <c r="AK465">
        <v>0.33529159005954345</v>
      </c>
      <c r="AL465">
        <v>0.39043578508143673</v>
      </c>
      <c r="AM465">
        <v>0.45039246358617768</v>
      </c>
      <c r="AN465">
        <v>0.5145826257435393</v>
      </c>
      <c r="AO465">
        <v>0.5828433038809977</v>
      </c>
      <c r="AP465">
        <v>0.65522981324294594</v>
      </c>
      <c r="AQ465">
        <v>0.73179932458531638</v>
      </c>
      <c r="AR465">
        <v>0.81086395931349253</v>
      </c>
      <c r="AS465">
        <v>0.89245156415440152</v>
      </c>
      <c r="AT465">
        <v>0.97658832797700135</v>
      </c>
      <c r="AU465">
        <v>1.0633051114652745</v>
      </c>
      <c r="AV465">
        <v>1.1526321743018251</v>
      </c>
      <c r="AW465">
        <v>1.2445995267464021</v>
      </c>
      <c r="AX465">
        <v>1.3392411059209661</v>
      </c>
      <c r="AY465">
        <v>1.4365893427386442</v>
      </c>
      <c r="AZ465">
        <v>1.5357421533426159</v>
      </c>
      <c r="BA465">
        <v>1.636717952646171</v>
      </c>
      <c r="BB465">
        <v>1.7395356094397814</v>
      </c>
      <c r="BD465">
        <f t="shared" si="71"/>
        <v>2.3153742453687243</v>
      </c>
      <c r="BE465">
        <f t="shared" si="72"/>
        <v>6.6217482610032894</v>
      </c>
      <c r="BF465">
        <f t="shared" si="73"/>
        <v>16.138599579509773</v>
      </c>
      <c r="BG465">
        <f t="shared" si="74"/>
        <v>25.226661599891397</v>
      </c>
      <c r="BH465">
        <f t="shared" si="75"/>
        <v>32.173640730879313</v>
      </c>
      <c r="BI465">
        <f t="shared" si="76"/>
        <v>39.398352685174082</v>
      </c>
      <c r="BJ465">
        <f t="shared" si="77"/>
        <v>49.696040449666661</v>
      </c>
      <c r="BK465">
        <f t="shared" si="78"/>
        <v>63.835755480982556</v>
      </c>
      <c r="BL465">
        <f t="shared" si="79"/>
        <v>76.809405262962542</v>
      </c>
      <c r="BM465">
        <f t="shared" si="80"/>
        <v>101.40673003988329</v>
      </c>
    </row>
    <row r="466" spans="1:65" hidden="1" x14ac:dyDescent="0.25">
      <c r="A466">
        <v>51</v>
      </c>
      <c r="B466" t="s">
        <v>353</v>
      </c>
      <c r="C466" t="s">
        <v>410</v>
      </c>
      <c r="E466" t="s">
        <v>413</v>
      </c>
      <c r="F466" t="s">
        <v>414</v>
      </c>
      <c r="G466" t="s">
        <v>484</v>
      </c>
      <c r="H466" t="s">
        <v>358</v>
      </c>
      <c r="I466" t="s">
        <v>351</v>
      </c>
      <c r="J466" t="s">
        <v>359</v>
      </c>
      <c r="K466" t="s">
        <v>360</v>
      </c>
      <c r="L466" t="s">
        <v>361</v>
      </c>
      <c r="M466" t="s">
        <v>362</v>
      </c>
      <c r="N466" t="s">
        <v>362</v>
      </c>
      <c r="O466" t="s">
        <v>363</v>
      </c>
      <c r="P466" t="s">
        <v>19</v>
      </c>
      <c r="Q466" t="s">
        <v>364</v>
      </c>
      <c r="R466">
        <v>0</v>
      </c>
      <c r="S466">
        <v>0</v>
      </c>
      <c r="T466">
        <v>0</v>
      </c>
      <c r="U466">
        <v>0</v>
      </c>
      <c r="V466">
        <v>2.9362073098390694E-5</v>
      </c>
      <c r="W466">
        <v>1.3855281068490797E-4</v>
      </c>
      <c r="X466">
        <v>3.0927472033325703E-4</v>
      </c>
      <c r="Y466">
        <v>4.9691084956455492E-4</v>
      </c>
      <c r="Z466">
        <v>6.6337298865052513E-4</v>
      </c>
      <c r="AA466">
        <v>8.0423693166280295E-4</v>
      </c>
      <c r="AB466">
        <v>1.0219890900770041E-3</v>
      </c>
      <c r="AC466">
        <v>1.348730748835761E-3</v>
      </c>
      <c r="AD466">
        <v>1.6004060790902083E-3</v>
      </c>
      <c r="AE466">
        <v>2.0778862807445094E-3</v>
      </c>
      <c r="AF466">
        <v>2.6235418041141352E-3</v>
      </c>
      <c r="AG466">
        <v>3.2368010499348467E-3</v>
      </c>
      <c r="AH466">
        <v>3.9282911479000572E-3</v>
      </c>
      <c r="AI466">
        <v>4.7012186373613027E-3</v>
      </c>
      <c r="AJ466">
        <v>5.5550886976583726E-3</v>
      </c>
      <c r="AK466">
        <v>6.4892982576376509E-3</v>
      </c>
      <c r="AL466">
        <v>7.5033863675507441E-3</v>
      </c>
      <c r="AM466">
        <v>8.5970053853560054E-3</v>
      </c>
      <c r="AN466">
        <v>9.7584528237808828E-3</v>
      </c>
      <c r="AO466">
        <v>1.0983618102389944E-2</v>
      </c>
      <c r="AP466">
        <v>1.2272308937268201E-2</v>
      </c>
      <c r="AQ466">
        <v>1.3624350484153924E-2</v>
      </c>
      <c r="AR466">
        <v>1.5009546226122383E-2</v>
      </c>
      <c r="AS466">
        <v>1.6427713762313521E-2</v>
      </c>
      <c r="AT466">
        <v>1.787863512883146E-2</v>
      </c>
      <c r="AU466">
        <v>1.936216413018876E-2</v>
      </c>
      <c r="AV466">
        <v>2.0878136698764524E-2</v>
      </c>
      <c r="AW466">
        <v>2.242637672253827E-2</v>
      </c>
      <c r="AX466">
        <v>2.4006764605855765E-2</v>
      </c>
      <c r="AY466">
        <v>2.5619147732361E-2</v>
      </c>
      <c r="AZ466">
        <v>2.7248392033085118E-2</v>
      </c>
      <c r="BA466">
        <v>2.8894372083057535E-2</v>
      </c>
      <c r="BB466">
        <v>3.0556965169960437E-2</v>
      </c>
      <c r="BD466">
        <f t="shared" si="71"/>
        <v>2.9362073098390694E-2</v>
      </c>
      <c r="BE466">
        <f t="shared" si="72"/>
        <v>0.13855281068490796</v>
      </c>
      <c r="BF466">
        <f t="shared" si="73"/>
        <v>0.30927472033325704</v>
      </c>
      <c r="BG466">
        <f t="shared" si="74"/>
        <v>0.49691084956455495</v>
      </c>
      <c r="BH466">
        <f t="shared" si="75"/>
        <v>0.66337298865052508</v>
      </c>
      <c r="BI466">
        <f t="shared" si="76"/>
        <v>0.80423693166280297</v>
      </c>
      <c r="BJ466">
        <f t="shared" si="77"/>
        <v>1.0219890900770041</v>
      </c>
      <c r="BK466">
        <f t="shared" si="78"/>
        <v>1.3487307488357609</v>
      </c>
      <c r="BL466">
        <f t="shared" si="79"/>
        <v>1.6004060790902084</v>
      </c>
      <c r="BM466">
        <f t="shared" si="80"/>
        <v>2.0778862807445093</v>
      </c>
    </row>
    <row r="467" spans="1:65" hidden="1" x14ac:dyDescent="0.25">
      <c r="A467">
        <v>51</v>
      </c>
      <c r="B467" t="s">
        <v>353</v>
      </c>
      <c r="C467" t="s">
        <v>410</v>
      </c>
      <c r="E467" t="s">
        <v>415</v>
      </c>
      <c r="F467" t="s">
        <v>416</v>
      </c>
      <c r="G467" t="s">
        <v>484</v>
      </c>
      <c r="H467" t="s">
        <v>358</v>
      </c>
      <c r="I467" t="s">
        <v>351</v>
      </c>
      <c r="J467" t="s">
        <v>359</v>
      </c>
      <c r="K467" t="s">
        <v>360</v>
      </c>
      <c r="L467" t="s">
        <v>361</v>
      </c>
      <c r="M467" t="s">
        <v>362</v>
      </c>
      <c r="N467" t="s">
        <v>362</v>
      </c>
      <c r="O467" t="s">
        <v>363</v>
      </c>
      <c r="P467" t="s">
        <v>416</v>
      </c>
      <c r="Q467" t="s">
        <v>364</v>
      </c>
      <c r="R467">
        <v>0</v>
      </c>
      <c r="S467">
        <v>0</v>
      </c>
      <c r="T467">
        <v>0</v>
      </c>
      <c r="U467">
        <v>0</v>
      </c>
      <c r="V467">
        <v>0</v>
      </c>
      <c r="W467">
        <v>0</v>
      </c>
      <c r="X467">
        <v>0</v>
      </c>
      <c r="Y467">
        <v>0</v>
      </c>
      <c r="Z467">
        <v>0</v>
      </c>
      <c r="AA467">
        <v>0</v>
      </c>
      <c r="AB467">
        <v>0</v>
      </c>
      <c r="AC467">
        <v>0</v>
      </c>
      <c r="AD467">
        <v>0</v>
      </c>
      <c r="AE467">
        <v>0</v>
      </c>
      <c r="AF467">
        <v>0</v>
      </c>
      <c r="AG467">
        <v>0</v>
      </c>
      <c r="AH467">
        <v>0</v>
      </c>
      <c r="AI467">
        <v>0</v>
      </c>
      <c r="AJ467">
        <v>0</v>
      </c>
      <c r="AK467">
        <v>0</v>
      </c>
      <c r="AL467">
        <v>0</v>
      </c>
      <c r="AM467">
        <v>0</v>
      </c>
      <c r="AN467">
        <v>0</v>
      </c>
      <c r="AO467">
        <v>0</v>
      </c>
      <c r="AP467">
        <v>0</v>
      </c>
      <c r="AQ467">
        <v>0</v>
      </c>
      <c r="AR467">
        <v>0</v>
      </c>
      <c r="AS467">
        <v>0</v>
      </c>
      <c r="AT467">
        <v>0</v>
      </c>
      <c r="AU467">
        <v>0</v>
      </c>
      <c r="AV467">
        <v>0</v>
      </c>
      <c r="AW467">
        <v>0</v>
      </c>
      <c r="AX467">
        <v>0</v>
      </c>
      <c r="AY467">
        <v>0</v>
      </c>
      <c r="AZ467">
        <v>0</v>
      </c>
      <c r="BA467">
        <v>0</v>
      </c>
      <c r="BB467">
        <v>0</v>
      </c>
      <c r="BD467">
        <f t="shared" si="71"/>
        <v>0</v>
      </c>
      <c r="BE467">
        <f t="shared" si="72"/>
        <v>0</v>
      </c>
      <c r="BF467">
        <f t="shared" si="73"/>
        <v>0</v>
      </c>
      <c r="BG467">
        <f t="shared" si="74"/>
        <v>0</v>
      </c>
      <c r="BH467">
        <f t="shared" si="75"/>
        <v>0</v>
      </c>
      <c r="BI467">
        <f t="shared" si="76"/>
        <v>0</v>
      </c>
      <c r="BJ467">
        <f t="shared" si="77"/>
        <v>0</v>
      </c>
      <c r="BK467">
        <f t="shared" si="78"/>
        <v>0</v>
      </c>
      <c r="BL467">
        <f t="shared" si="79"/>
        <v>0</v>
      </c>
      <c r="BM467">
        <f t="shared" si="80"/>
        <v>0</v>
      </c>
    </row>
    <row r="468" spans="1:65" hidden="1" x14ac:dyDescent="0.25">
      <c r="A468">
        <v>51</v>
      </c>
      <c r="B468" t="s">
        <v>353</v>
      </c>
      <c r="C468" t="s">
        <v>410</v>
      </c>
      <c r="E468" t="s">
        <v>417</v>
      </c>
      <c r="F468" t="s">
        <v>65</v>
      </c>
      <c r="G468" t="s">
        <v>484</v>
      </c>
      <c r="H468" t="s">
        <v>358</v>
      </c>
      <c r="I468" t="s">
        <v>351</v>
      </c>
      <c r="J468" t="s">
        <v>359</v>
      </c>
      <c r="K468" t="s">
        <v>360</v>
      </c>
      <c r="L468" t="s">
        <v>361</v>
      </c>
      <c r="M468" t="s">
        <v>362</v>
      </c>
      <c r="N468" t="s">
        <v>392</v>
      </c>
      <c r="O468" t="s">
        <v>363</v>
      </c>
      <c r="P468" t="s">
        <v>65</v>
      </c>
      <c r="Q468" t="s">
        <v>364</v>
      </c>
      <c r="R468">
        <v>0</v>
      </c>
      <c r="S468">
        <v>0</v>
      </c>
      <c r="T468">
        <v>0</v>
      </c>
      <c r="U468">
        <v>0</v>
      </c>
      <c r="V468">
        <v>2.5065723935504701E-4</v>
      </c>
      <c r="W468">
        <v>1.1659129366029413E-3</v>
      </c>
      <c r="X468">
        <v>2.8408044891434009E-3</v>
      </c>
      <c r="Y468">
        <v>4.5178631843503011E-3</v>
      </c>
      <c r="Z468">
        <v>6.4474988169291453E-3</v>
      </c>
      <c r="AA468">
        <v>7.6943479326620386E-3</v>
      </c>
      <c r="AB468">
        <v>9.267528173732293E-3</v>
      </c>
      <c r="AC468">
        <v>1.1742729927522032E-2</v>
      </c>
      <c r="AD468">
        <v>1.43887666669633E-2</v>
      </c>
      <c r="AE468">
        <v>1.9178940135747322E-2</v>
      </c>
      <c r="AF468">
        <v>2.4698228680661159E-2</v>
      </c>
      <c r="AG468">
        <v>3.0944224066812045E-2</v>
      </c>
      <c r="AH468">
        <v>3.8033556976933086E-2</v>
      </c>
      <c r="AI468">
        <v>4.6004675059147751E-2</v>
      </c>
      <c r="AJ468">
        <v>5.4856863630228028E-2</v>
      </c>
      <c r="AK468">
        <v>6.4588266514290005E-2</v>
      </c>
      <c r="AL468">
        <v>7.5198565864305678E-2</v>
      </c>
      <c r="AM468">
        <v>8.6688681520692784E-2</v>
      </c>
      <c r="AN468">
        <v>9.8936903637704549E-2</v>
      </c>
      <c r="AO468">
        <v>0.11190283876564408</v>
      </c>
      <c r="AP468">
        <v>0.12558827444378631</v>
      </c>
      <c r="AQ468">
        <v>0.13999521411286422</v>
      </c>
      <c r="AR468">
        <v>0.1547979258839543</v>
      </c>
      <c r="AS468">
        <v>0.16999656430692292</v>
      </c>
      <c r="AT468">
        <v>0.18559090462017311</v>
      </c>
      <c r="AU468">
        <v>0.20158151933886551</v>
      </c>
      <c r="AV468">
        <v>0.21796879557912099</v>
      </c>
      <c r="AW468">
        <v>0.23475299902275248</v>
      </c>
      <c r="AX468">
        <v>0.25193503309259285</v>
      </c>
      <c r="AY468">
        <v>0.26951544759935014</v>
      </c>
      <c r="AZ468">
        <v>0.28732751298643588</v>
      </c>
      <c r="BA468">
        <v>0.30537114587264591</v>
      </c>
      <c r="BB468">
        <v>0.32364629773352127</v>
      </c>
      <c r="BD468">
        <f t="shared" si="71"/>
        <v>0.25065723935504702</v>
      </c>
      <c r="BE468">
        <f t="shared" si="72"/>
        <v>1.1659129366029413</v>
      </c>
      <c r="BF468">
        <f t="shared" si="73"/>
        <v>2.8408044891434008</v>
      </c>
      <c r="BG468">
        <f t="shared" si="74"/>
        <v>4.5178631843503014</v>
      </c>
      <c r="BH468">
        <f t="shared" si="75"/>
        <v>6.4474988169291452</v>
      </c>
      <c r="BI468">
        <f t="shared" si="76"/>
        <v>7.6943479326620388</v>
      </c>
      <c r="BJ468">
        <f t="shared" si="77"/>
        <v>9.267528173732293</v>
      </c>
      <c r="BK468">
        <f t="shared" si="78"/>
        <v>11.742729927522031</v>
      </c>
      <c r="BL468">
        <f t="shared" si="79"/>
        <v>14.388766666963299</v>
      </c>
      <c r="BM468">
        <f t="shared" si="80"/>
        <v>19.178940135747322</v>
      </c>
    </row>
    <row r="469" spans="1:65" hidden="1" x14ac:dyDescent="0.25">
      <c r="A469">
        <v>51</v>
      </c>
      <c r="B469" t="s">
        <v>353</v>
      </c>
      <c r="C469" t="s">
        <v>410</v>
      </c>
      <c r="E469" t="s">
        <v>418</v>
      </c>
      <c r="F469" t="s">
        <v>419</v>
      </c>
      <c r="G469" t="s">
        <v>484</v>
      </c>
      <c r="H469" t="s">
        <v>358</v>
      </c>
      <c r="I469" t="s">
        <v>351</v>
      </c>
      <c r="J469" t="s">
        <v>359</v>
      </c>
      <c r="K469" t="s">
        <v>360</v>
      </c>
      <c r="L469" t="s">
        <v>361</v>
      </c>
      <c r="M469" t="s">
        <v>362</v>
      </c>
      <c r="N469" t="s">
        <v>392</v>
      </c>
      <c r="O469" t="s">
        <v>363</v>
      </c>
      <c r="P469">
        <v>0</v>
      </c>
      <c r="Q469" t="s">
        <v>374</v>
      </c>
      <c r="R469">
        <v>0</v>
      </c>
      <c r="S469">
        <v>0</v>
      </c>
      <c r="T469">
        <v>0</v>
      </c>
      <c r="U469">
        <v>0</v>
      </c>
      <c r="V469">
        <v>1.1414821773777519E-3</v>
      </c>
      <c r="W469">
        <v>4.9580387265812211E-3</v>
      </c>
      <c r="X469">
        <v>1.3841382724016882E-2</v>
      </c>
      <c r="Y469">
        <v>2.3067610401714862E-2</v>
      </c>
      <c r="Z469">
        <v>3.0212548063146653E-2</v>
      </c>
      <c r="AA469">
        <v>3.6248028722547967E-2</v>
      </c>
      <c r="AB469">
        <v>4.3816461942590458E-2</v>
      </c>
      <c r="AC469">
        <v>5.5502514458678501E-2</v>
      </c>
      <c r="AD469">
        <v>6.8714554168988917E-2</v>
      </c>
      <c r="AE469">
        <v>9.2432161366755125E-2</v>
      </c>
      <c r="AF469">
        <v>0.11998947005053928</v>
      </c>
      <c r="AG469">
        <v>0.1514343683942444</v>
      </c>
      <c r="AH469">
        <v>0.18743116327960485</v>
      </c>
      <c r="AI469">
        <v>0.22825180671060039</v>
      </c>
      <c r="AJ469">
        <v>0.27396989453424586</v>
      </c>
      <c r="AK469">
        <v>0.32465430063525264</v>
      </c>
      <c r="AL469">
        <v>0.38038335827323372</v>
      </c>
      <c r="AM469">
        <v>0.44124343636854685</v>
      </c>
      <c r="AN469">
        <v>0.50665535367613102</v>
      </c>
      <c r="AO469">
        <v>0.57647183779755573</v>
      </c>
      <c r="AP469">
        <v>0.65077336130242247</v>
      </c>
      <c r="AQ469">
        <v>0.72964302137757475</v>
      </c>
      <c r="AR469">
        <v>0.8113230981845887</v>
      </c>
      <c r="AS469">
        <v>0.89585742418224212</v>
      </c>
      <c r="AT469">
        <v>0.98328846029080841</v>
      </c>
      <c r="AU469">
        <v>1.0736640091008653</v>
      </c>
      <c r="AV469">
        <v>1.1670316390061666</v>
      </c>
      <c r="AW469">
        <v>1.2634390647837992</v>
      </c>
      <c r="AX469">
        <v>1.3629386230529819</v>
      </c>
      <c r="AY469">
        <v>1.46558147348152</v>
      </c>
      <c r="AZ469">
        <v>1.5704119400258369</v>
      </c>
      <c r="BA469">
        <v>1.6774614950322411</v>
      </c>
      <c r="BB469">
        <v>1.7867623757018261</v>
      </c>
      <c r="BD469">
        <f t="shared" si="71"/>
        <v>1.1414821773777519</v>
      </c>
      <c r="BE469">
        <f t="shared" si="72"/>
        <v>4.9580387265812211</v>
      </c>
      <c r="BF469">
        <f t="shared" si="73"/>
        <v>13.841382724016881</v>
      </c>
      <c r="BG469">
        <f t="shared" si="74"/>
        <v>23.067610401714862</v>
      </c>
      <c r="BH469">
        <f t="shared" si="75"/>
        <v>30.212548063146652</v>
      </c>
      <c r="BI469">
        <f t="shared" si="76"/>
        <v>36.248028722547964</v>
      </c>
      <c r="BJ469">
        <f t="shared" si="77"/>
        <v>43.816461942590458</v>
      </c>
      <c r="BK469">
        <f t="shared" si="78"/>
        <v>55.502514458678498</v>
      </c>
      <c r="BL469">
        <f t="shared" si="79"/>
        <v>68.714554168988911</v>
      </c>
      <c r="BM469">
        <f t="shared" si="80"/>
        <v>92.432161366755125</v>
      </c>
    </row>
    <row r="470" spans="1:65" hidden="1" x14ac:dyDescent="0.25">
      <c r="A470">
        <v>51</v>
      </c>
      <c r="B470" t="s">
        <v>353</v>
      </c>
      <c r="C470" t="s">
        <v>410</v>
      </c>
      <c r="E470" t="s">
        <v>420</v>
      </c>
      <c r="F470" t="s">
        <v>421</v>
      </c>
      <c r="G470" t="s">
        <v>484</v>
      </c>
      <c r="H470" t="s">
        <v>358</v>
      </c>
      <c r="I470" t="s">
        <v>351</v>
      </c>
      <c r="J470" t="s">
        <v>359</v>
      </c>
      <c r="K470" t="s">
        <v>360</v>
      </c>
      <c r="L470" t="s">
        <v>361</v>
      </c>
      <c r="M470" t="s">
        <v>362</v>
      </c>
      <c r="N470" t="s">
        <v>392</v>
      </c>
      <c r="O470" t="s">
        <v>363</v>
      </c>
      <c r="P470">
        <v>0</v>
      </c>
      <c r="Q470" t="s">
        <v>374</v>
      </c>
      <c r="R470">
        <v>0</v>
      </c>
      <c r="S470">
        <v>0</v>
      </c>
      <c r="T470">
        <v>0</v>
      </c>
      <c r="U470">
        <v>0</v>
      </c>
      <c r="V470">
        <v>0</v>
      </c>
      <c r="W470">
        <v>0</v>
      </c>
      <c r="X470">
        <v>0</v>
      </c>
      <c r="Y470">
        <v>0</v>
      </c>
      <c r="Z470">
        <v>0</v>
      </c>
      <c r="AA470">
        <v>0</v>
      </c>
      <c r="AB470">
        <v>0</v>
      </c>
      <c r="AC470">
        <v>0</v>
      </c>
      <c r="AD470">
        <v>0</v>
      </c>
      <c r="AE470">
        <v>0</v>
      </c>
      <c r="AF470">
        <v>0</v>
      </c>
      <c r="AG470">
        <v>0</v>
      </c>
      <c r="AH470">
        <v>0</v>
      </c>
      <c r="AI470">
        <v>0</v>
      </c>
      <c r="AJ470">
        <v>0</v>
      </c>
      <c r="AK470">
        <v>0</v>
      </c>
      <c r="AL470">
        <v>0</v>
      </c>
      <c r="AM470">
        <v>0</v>
      </c>
      <c r="AN470">
        <v>0</v>
      </c>
      <c r="AO470">
        <v>0</v>
      </c>
      <c r="AP470">
        <v>0</v>
      </c>
      <c r="AQ470">
        <v>0</v>
      </c>
      <c r="AR470">
        <v>0</v>
      </c>
      <c r="AS470">
        <v>0</v>
      </c>
      <c r="AT470">
        <v>0</v>
      </c>
      <c r="AU470">
        <v>0</v>
      </c>
      <c r="AV470">
        <v>0</v>
      </c>
      <c r="AW470">
        <v>0</v>
      </c>
      <c r="AX470">
        <v>0</v>
      </c>
      <c r="AY470">
        <v>0</v>
      </c>
      <c r="AZ470">
        <v>0</v>
      </c>
      <c r="BA470">
        <v>0</v>
      </c>
      <c r="BB470">
        <v>0</v>
      </c>
      <c r="BD470">
        <f t="shared" si="71"/>
        <v>0</v>
      </c>
      <c r="BE470">
        <f t="shared" si="72"/>
        <v>0</v>
      </c>
      <c r="BF470">
        <f t="shared" si="73"/>
        <v>0</v>
      </c>
      <c r="BG470">
        <f t="shared" si="74"/>
        <v>0</v>
      </c>
      <c r="BH470">
        <f t="shared" si="75"/>
        <v>0</v>
      </c>
      <c r="BI470">
        <f t="shared" si="76"/>
        <v>0</v>
      </c>
      <c r="BJ470">
        <f t="shared" si="77"/>
        <v>0</v>
      </c>
      <c r="BK470">
        <f t="shared" si="78"/>
        <v>0</v>
      </c>
      <c r="BL470">
        <f t="shared" si="79"/>
        <v>0</v>
      </c>
      <c r="BM470">
        <f t="shared" si="80"/>
        <v>0</v>
      </c>
    </row>
    <row r="471" spans="1:65" hidden="1" x14ac:dyDescent="0.25">
      <c r="A471">
        <v>51</v>
      </c>
      <c r="B471" t="s">
        <v>353</v>
      </c>
      <c r="C471" t="s">
        <v>410</v>
      </c>
      <c r="E471" t="s">
        <v>422</v>
      </c>
      <c r="F471" t="s">
        <v>423</v>
      </c>
      <c r="G471" t="s">
        <v>484</v>
      </c>
      <c r="H471" t="s">
        <v>358</v>
      </c>
      <c r="I471" t="s">
        <v>351</v>
      </c>
      <c r="J471" t="s">
        <v>359</v>
      </c>
      <c r="K471" t="s">
        <v>360</v>
      </c>
      <c r="L471" t="s">
        <v>361</v>
      </c>
      <c r="M471" t="s">
        <v>362</v>
      </c>
      <c r="N471" t="s">
        <v>392</v>
      </c>
      <c r="O471" t="s">
        <v>363</v>
      </c>
      <c r="P471">
        <v>0</v>
      </c>
      <c r="Q471" t="s">
        <v>374</v>
      </c>
      <c r="R471">
        <v>0</v>
      </c>
      <c r="S471">
        <v>0</v>
      </c>
      <c r="T471">
        <v>0</v>
      </c>
      <c r="U471">
        <v>0</v>
      </c>
      <c r="V471">
        <v>3.590723900187071E-4</v>
      </c>
      <c r="W471">
        <v>1.3367524860320498E-3</v>
      </c>
      <c r="X471">
        <v>3.3721202256708051E-3</v>
      </c>
      <c r="Y471">
        <v>5.4407017327137985E-3</v>
      </c>
      <c r="Z471">
        <v>9.4549147893919546E-3</v>
      </c>
      <c r="AA471">
        <v>1.112114376259289E-2</v>
      </c>
      <c r="AB471">
        <v>1.2970840539975194E-2</v>
      </c>
      <c r="AC471">
        <v>1.6422114561863117E-2</v>
      </c>
      <c r="AD471">
        <v>2.1525998068151812E-2</v>
      </c>
      <c r="AE471">
        <v>2.9882645724411211E-2</v>
      </c>
      <c r="AF471">
        <v>3.9622434168583437E-2</v>
      </c>
      <c r="AG471">
        <v>5.0733928808321199E-2</v>
      </c>
      <c r="AH471">
        <v>6.3432823040851849E-2</v>
      </c>
      <c r="AI471">
        <v>7.7784383379195271E-2</v>
      </c>
      <c r="AJ471">
        <v>9.3778764929602562E-2</v>
      </c>
      <c r="AK471">
        <v>0.11140392415437576</v>
      </c>
      <c r="AL471">
        <v>0.13065069996453074</v>
      </c>
      <c r="AM471">
        <v>0.15151222815638352</v>
      </c>
      <c r="AN471">
        <v>0.17375126184702733</v>
      </c>
      <c r="AO471">
        <v>0.1972845103133429</v>
      </c>
      <c r="AP471">
        <v>0.22210822106632064</v>
      </c>
      <c r="AQ471">
        <v>0.24821899434049549</v>
      </c>
      <c r="AR471">
        <v>0.27500407818677741</v>
      </c>
      <c r="AS471">
        <v>0.30245984454624142</v>
      </c>
      <c r="AT471">
        <v>0.3305819428096351</v>
      </c>
      <c r="AU471">
        <v>0.35936747873605668</v>
      </c>
      <c r="AV471">
        <v>0.38881319446423401</v>
      </c>
      <c r="AW471">
        <v>0.41891558722465677</v>
      </c>
      <c r="AX471">
        <v>0.44967230131469166</v>
      </c>
      <c r="AY471">
        <v>0.48108030978946625</v>
      </c>
      <c r="AZ471">
        <v>0.51283236037773483</v>
      </c>
      <c r="BA471">
        <v>0.54492594137574146</v>
      </c>
      <c r="BB471">
        <v>0.57735859583808335</v>
      </c>
      <c r="BD471">
        <f t="shared" si="71"/>
        <v>0.35907239001870711</v>
      </c>
      <c r="BE471">
        <f t="shared" si="72"/>
        <v>1.3367524860320497</v>
      </c>
      <c r="BF471">
        <f t="shared" si="73"/>
        <v>3.3721202256708049</v>
      </c>
      <c r="BG471">
        <f t="shared" si="74"/>
        <v>5.4407017327137988</v>
      </c>
      <c r="BH471">
        <f t="shared" si="75"/>
        <v>9.454914789391955</v>
      </c>
      <c r="BI471">
        <f t="shared" si="76"/>
        <v>11.12114376259289</v>
      </c>
      <c r="BJ471">
        <f t="shared" si="77"/>
        <v>12.970840539975194</v>
      </c>
      <c r="BK471">
        <f t="shared" si="78"/>
        <v>16.422114561863118</v>
      </c>
      <c r="BL471">
        <f t="shared" si="79"/>
        <v>21.525998068151811</v>
      </c>
      <c r="BM471">
        <f t="shared" si="80"/>
        <v>29.882645724411212</v>
      </c>
    </row>
    <row r="472" spans="1:65" hidden="1" x14ac:dyDescent="0.25">
      <c r="A472">
        <v>51</v>
      </c>
      <c r="B472" t="s">
        <v>353</v>
      </c>
      <c r="C472" t="s">
        <v>410</v>
      </c>
      <c r="E472" t="s">
        <v>424</v>
      </c>
      <c r="F472" t="s">
        <v>425</v>
      </c>
      <c r="G472" t="s">
        <v>484</v>
      </c>
      <c r="H472" t="s">
        <v>358</v>
      </c>
      <c r="I472" t="s">
        <v>351</v>
      </c>
      <c r="J472" t="s">
        <v>359</v>
      </c>
      <c r="K472" t="s">
        <v>360</v>
      </c>
      <c r="L472" t="s">
        <v>361</v>
      </c>
      <c r="M472" t="s">
        <v>362</v>
      </c>
      <c r="N472" t="s">
        <v>392</v>
      </c>
      <c r="O472" t="s">
        <v>363</v>
      </c>
      <c r="P472">
        <v>0</v>
      </c>
      <c r="Q472" t="s">
        <v>374</v>
      </c>
      <c r="R472">
        <v>0</v>
      </c>
      <c r="S472">
        <v>0</v>
      </c>
      <c r="T472">
        <v>0</v>
      </c>
      <c r="U472">
        <v>0</v>
      </c>
      <c r="V472">
        <v>1.0712647436463638E-3</v>
      </c>
      <c r="W472">
        <v>5.6072688676657512E-3</v>
      </c>
      <c r="X472">
        <v>1.4092087349573332E-2</v>
      </c>
      <c r="Y472">
        <v>2.2244688764881226E-2</v>
      </c>
      <c r="Z472">
        <v>2.867577807388088E-2</v>
      </c>
      <c r="AA472">
        <v>3.5243334726057146E-2</v>
      </c>
      <c r="AB472">
        <v>4.3322129747492617E-2</v>
      </c>
      <c r="AC472">
        <v>5.5595858464034822E-2</v>
      </c>
      <c r="AD472">
        <v>6.6712880195555421E-2</v>
      </c>
      <c r="AE472">
        <v>8.7881851051821239E-2</v>
      </c>
      <c r="AF472">
        <v>0.11216078013673067</v>
      </c>
      <c r="AG472">
        <v>0.13955297676155112</v>
      </c>
      <c r="AH472">
        <v>0.17056669975620312</v>
      </c>
      <c r="AI472">
        <v>0.20538099236917379</v>
      </c>
      <c r="AJ472">
        <v>0.24400932894569291</v>
      </c>
      <c r="AK472">
        <v>0.28646027354349407</v>
      </c>
      <c r="AL472">
        <v>0.3327489159547754</v>
      </c>
      <c r="AM472">
        <v>0.3828956158971315</v>
      </c>
      <c r="AN472">
        <v>0.43639331111793345</v>
      </c>
      <c r="AO472">
        <v>0.49308211649564943</v>
      </c>
      <c r="AP472">
        <v>0.55298295659887442</v>
      </c>
      <c r="AQ472">
        <v>0.61611769596209431</v>
      </c>
      <c r="AR472">
        <v>0.68108646291211195</v>
      </c>
      <c r="AS472">
        <v>0.74789683540233098</v>
      </c>
      <c r="AT472">
        <v>0.81655472933200746</v>
      </c>
      <c r="AU472">
        <v>0.88706951873291784</v>
      </c>
      <c r="AV472">
        <v>0.95944975852182346</v>
      </c>
      <c r="AW472">
        <v>1.0337034626786985</v>
      </c>
      <c r="AX472">
        <v>1.1098414335799158</v>
      </c>
      <c r="AY472">
        <v>1.1878729136231239</v>
      </c>
      <c r="AZ472">
        <v>1.2670687850715836</v>
      </c>
      <c r="BA472">
        <v>1.3474323450638019</v>
      </c>
      <c r="BB472">
        <v>1.428967030387992</v>
      </c>
      <c r="BD472">
        <f t="shared" si="71"/>
        <v>1.0712647436463638</v>
      </c>
      <c r="BE472">
        <f t="shared" si="72"/>
        <v>5.6072688676657512</v>
      </c>
      <c r="BF472">
        <f t="shared" si="73"/>
        <v>14.092087349573331</v>
      </c>
      <c r="BG472">
        <f t="shared" si="74"/>
        <v>22.244688764881225</v>
      </c>
      <c r="BH472">
        <f t="shared" si="75"/>
        <v>28.675778073880881</v>
      </c>
      <c r="BI472">
        <f t="shared" si="76"/>
        <v>35.243334726057149</v>
      </c>
      <c r="BJ472">
        <f t="shared" si="77"/>
        <v>43.322129747492617</v>
      </c>
      <c r="BK472">
        <f t="shared" si="78"/>
        <v>55.595858464034819</v>
      </c>
      <c r="BL472">
        <f t="shared" si="79"/>
        <v>66.712880195555428</v>
      </c>
      <c r="BM472">
        <f t="shared" si="80"/>
        <v>87.881851051821243</v>
      </c>
    </row>
    <row r="473" spans="1:65" hidden="1" x14ac:dyDescent="0.25">
      <c r="A473">
        <v>51</v>
      </c>
      <c r="B473" t="s">
        <v>353</v>
      </c>
      <c r="C473" t="s">
        <v>410</v>
      </c>
      <c r="E473" t="s">
        <v>426</v>
      </c>
      <c r="F473" t="s">
        <v>427</v>
      </c>
      <c r="G473" t="s">
        <v>484</v>
      </c>
      <c r="H473" t="s">
        <v>358</v>
      </c>
      <c r="I473" t="s">
        <v>351</v>
      </c>
      <c r="J473" t="s">
        <v>359</v>
      </c>
      <c r="K473" t="s">
        <v>360</v>
      </c>
      <c r="L473" t="s">
        <v>361</v>
      </c>
      <c r="M473" t="s">
        <v>362</v>
      </c>
      <c r="N473" t="s">
        <v>392</v>
      </c>
      <c r="O473" t="s">
        <v>363</v>
      </c>
      <c r="P473" t="s">
        <v>23</v>
      </c>
      <c r="Q473" t="s">
        <v>364</v>
      </c>
      <c r="R473">
        <v>0</v>
      </c>
      <c r="S473">
        <v>0</v>
      </c>
      <c r="T473">
        <v>0</v>
      </c>
      <c r="U473">
        <v>0</v>
      </c>
      <c r="V473">
        <v>3.8289657184053481E-4</v>
      </c>
      <c r="W473">
        <v>2.1186691328622617E-3</v>
      </c>
      <c r="X473">
        <v>6.0229669058250879E-3</v>
      </c>
      <c r="Y473">
        <v>9.4732314857563019E-3</v>
      </c>
      <c r="Z473">
        <v>1.2557285751454749E-2</v>
      </c>
      <c r="AA473">
        <v>1.5684707023157728E-2</v>
      </c>
      <c r="AB473">
        <v>1.9376106001705917E-2</v>
      </c>
      <c r="AC473">
        <v>2.4453107196947724E-2</v>
      </c>
      <c r="AD473">
        <v>2.9796320326567514E-2</v>
      </c>
      <c r="AE473">
        <v>3.9553759746360689E-2</v>
      </c>
      <c r="AF473">
        <v>5.0947827277228644E-2</v>
      </c>
      <c r="AG473">
        <v>6.4024247510394261E-2</v>
      </c>
      <c r="AH473">
        <v>7.9087792439064608E-2</v>
      </c>
      <c r="AI473">
        <v>9.6284637070879933E-2</v>
      </c>
      <c r="AJ473">
        <v>0.11568011159720593</v>
      </c>
      <c r="AK473">
        <v>0.13733873445603687</v>
      </c>
      <c r="AL473">
        <v>0.16133032050276752</v>
      </c>
      <c r="AM473">
        <v>0.18772945968662161</v>
      </c>
      <c r="AN473">
        <v>0.21631890357446426</v>
      </c>
      <c r="AO473">
        <v>0.24706765282633497</v>
      </c>
      <c r="AP473">
        <v>0.2800450863615418</v>
      </c>
      <c r="AQ473">
        <v>0.31532299741995617</v>
      </c>
      <c r="AR473">
        <v>0.35213672445145305</v>
      </c>
      <c r="AS473">
        <v>0.39052861931612948</v>
      </c>
      <c r="AT473">
        <v>0.4305411309731535</v>
      </c>
      <c r="AU473">
        <v>0.4722199176817356</v>
      </c>
      <c r="AV473">
        <v>0.51561129700523589</v>
      </c>
      <c r="AW473">
        <v>0.56076244267013964</v>
      </c>
      <c r="AX473">
        <v>0.60772352891861625</v>
      </c>
      <c r="AY473">
        <v>0.65654499998917137</v>
      </c>
      <c r="AZ473">
        <v>0.70678866505540017</v>
      </c>
      <c r="BA473">
        <v>0.75848897370207491</v>
      </c>
      <c r="BB473">
        <v>0.81168129584878934</v>
      </c>
      <c r="BD473">
        <f t="shared" si="71"/>
        <v>0.38289657184053483</v>
      </c>
      <c r="BE473">
        <f t="shared" si="72"/>
        <v>2.1186691328622618</v>
      </c>
      <c r="BF473">
        <f t="shared" si="73"/>
        <v>6.0229669058250881</v>
      </c>
      <c r="BG473">
        <f t="shared" si="74"/>
        <v>9.4732314857563011</v>
      </c>
      <c r="BH473">
        <f t="shared" si="75"/>
        <v>12.557285751454749</v>
      </c>
      <c r="BI473">
        <f t="shared" si="76"/>
        <v>15.684707023157728</v>
      </c>
      <c r="BJ473">
        <f t="shared" si="77"/>
        <v>19.376106001705917</v>
      </c>
      <c r="BK473">
        <f t="shared" si="78"/>
        <v>24.453107196947723</v>
      </c>
      <c r="BL473">
        <f t="shared" si="79"/>
        <v>29.796320326567514</v>
      </c>
      <c r="BM473">
        <f t="shared" si="80"/>
        <v>39.55375974636069</v>
      </c>
    </row>
    <row r="474" spans="1:65" hidden="1" x14ac:dyDescent="0.25">
      <c r="A474">
        <v>51</v>
      </c>
      <c r="B474" t="s">
        <v>353</v>
      </c>
      <c r="C474" t="s">
        <v>368</v>
      </c>
      <c r="E474" t="s">
        <v>428</v>
      </c>
      <c r="F474" t="s">
        <v>429</v>
      </c>
      <c r="G474" t="s">
        <v>484</v>
      </c>
      <c r="H474" t="s">
        <v>358</v>
      </c>
      <c r="I474" t="s">
        <v>351</v>
      </c>
      <c r="J474" t="s">
        <v>359</v>
      </c>
      <c r="K474" t="s">
        <v>360</v>
      </c>
      <c r="L474" t="s">
        <v>361</v>
      </c>
      <c r="M474" t="s">
        <v>362</v>
      </c>
      <c r="N474" t="s">
        <v>392</v>
      </c>
      <c r="O474" t="s">
        <v>363</v>
      </c>
      <c r="P474">
        <v>0</v>
      </c>
      <c r="Q474" t="s">
        <v>374</v>
      </c>
      <c r="R474">
        <v>0</v>
      </c>
      <c r="S474">
        <v>0</v>
      </c>
      <c r="T474">
        <v>0</v>
      </c>
      <c r="U474">
        <v>0</v>
      </c>
      <c r="V474">
        <v>9.7472789600117743E-4</v>
      </c>
      <c r="W474">
        <v>4.8568555283548922E-3</v>
      </c>
      <c r="X474">
        <v>1.236536878285824E-2</v>
      </c>
      <c r="Y474">
        <v>1.9986203795868091E-2</v>
      </c>
      <c r="Z474">
        <v>2.6117143549621018E-2</v>
      </c>
      <c r="AA474">
        <v>3.4584649046170604E-2</v>
      </c>
      <c r="AB474">
        <v>4.3708399588895143E-2</v>
      </c>
      <c r="AC474">
        <v>5.8255950887607766E-2</v>
      </c>
      <c r="AD474">
        <v>7.0747261805699041E-2</v>
      </c>
      <c r="AE474">
        <v>9.4347529164829788E-2</v>
      </c>
      <c r="AF474">
        <v>0.12181916272316282</v>
      </c>
      <c r="AG474">
        <v>0.15328526137264378</v>
      </c>
      <c r="AH474">
        <v>0.18948068943495797</v>
      </c>
      <c r="AI474">
        <v>0.23077118075553391</v>
      </c>
      <c r="AJ474">
        <v>0.27733423242457267</v>
      </c>
      <c r="AK474">
        <v>0.32934737182225715</v>
      </c>
      <c r="AL474">
        <v>0.3870027417609313</v>
      </c>
      <c r="AM474">
        <v>0.45050599399389007</v>
      </c>
      <c r="AN474">
        <v>0.5193679920711235</v>
      </c>
      <c r="AO474">
        <v>0.59354274746803493</v>
      </c>
      <c r="AP474">
        <v>0.67322560028919776</v>
      </c>
      <c r="AQ474">
        <v>0.75861986263311543</v>
      </c>
      <c r="AR474">
        <v>0.84791287627706213</v>
      </c>
      <c r="AS474">
        <v>0.94123057174907665</v>
      </c>
      <c r="AT474">
        <v>1.0387005807199128</v>
      </c>
      <c r="AU474">
        <v>1.1404598419490717</v>
      </c>
      <c r="AV474">
        <v>1.2466484883627205</v>
      </c>
      <c r="AW474">
        <v>1.3574103981930774</v>
      </c>
      <c r="AX474">
        <v>1.472898514461382</v>
      </c>
      <c r="AY474">
        <v>1.5932682363450037</v>
      </c>
      <c r="AZ474">
        <v>1.7174707826144626</v>
      </c>
      <c r="BA474">
        <v>1.8456183332514151</v>
      </c>
      <c r="BB474">
        <v>1.9778267133622798</v>
      </c>
      <c r="BD474">
        <f t="shared" si="71"/>
        <v>0.97472789600117749</v>
      </c>
      <c r="BE474">
        <f t="shared" si="72"/>
        <v>4.8568555283548918</v>
      </c>
      <c r="BF474">
        <f t="shared" si="73"/>
        <v>12.365368782858241</v>
      </c>
      <c r="BG474">
        <f t="shared" si="74"/>
        <v>19.986203795868093</v>
      </c>
      <c r="BH474">
        <f t="shared" si="75"/>
        <v>26.117143549621019</v>
      </c>
      <c r="BI474">
        <f t="shared" si="76"/>
        <v>34.584649046170604</v>
      </c>
      <c r="BJ474">
        <f t="shared" si="77"/>
        <v>43.708399588895141</v>
      </c>
      <c r="BK474">
        <f t="shared" si="78"/>
        <v>58.255950887607767</v>
      </c>
      <c r="BL474">
        <f t="shared" si="79"/>
        <v>70.74726180569904</v>
      </c>
      <c r="BM474">
        <f t="shared" si="80"/>
        <v>94.347529164829794</v>
      </c>
    </row>
    <row r="475" spans="1:65" hidden="1" x14ac:dyDescent="0.25">
      <c r="A475">
        <v>51</v>
      </c>
      <c r="B475" t="s">
        <v>353</v>
      </c>
      <c r="C475" t="s">
        <v>368</v>
      </c>
      <c r="E475" t="s">
        <v>430</v>
      </c>
      <c r="F475" t="s">
        <v>431</v>
      </c>
      <c r="G475" t="s">
        <v>484</v>
      </c>
      <c r="H475" t="s">
        <v>358</v>
      </c>
      <c r="I475" t="s">
        <v>351</v>
      </c>
      <c r="J475" t="s">
        <v>359</v>
      </c>
      <c r="K475" t="s">
        <v>360</v>
      </c>
      <c r="L475" t="s">
        <v>361</v>
      </c>
      <c r="M475" t="s">
        <v>362</v>
      </c>
      <c r="N475" t="s">
        <v>362</v>
      </c>
      <c r="O475" t="s">
        <v>363</v>
      </c>
      <c r="P475" t="s">
        <v>432</v>
      </c>
      <c r="Q475" t="s">
        <v>364</v>
      </c>
      <c r="R475">
        <v>0</v>
      </c>
      <c r="S475">
        <v>0</v>
      </c>
      <c r="T475">
        <v>0</v>
      </c>
      <c r="U475">
        <v>0</v>
      </c>
      <c r="V475">
        <v>0</v>
      </c>
      <c r="W475">
        <v>0</v>
      </c>
      <c r="X475">
        <v>0</v>
      </c>
      <c r="Y475">
        <v>0</v>
      </c>
      <c r="Z475">
        <v>0</v>
      </c>
      <c r="AA475">
        <v>0</v>
      </c>
      <c r="AB475">
        <v>0</v>
      </c>
      <c r="AC475">
        <v>0</v>
      </c>
      <c r="AD475">
        <v>0</v>
      </c>
      <c r="AE475">
        <v>0</v>
      </c>
      <c r="AF475">
        <v>0</v>
      </c>
      <c r="AG475">
        <v>0</v>
      </c>
      <c r="AH475">
        <v>0</v>
      </c>
      <c r="AI475">
        <v>0</v>
      </c>
      <c r="AJ475">
        <v>0</v>
      </c>
      <c r="AK475">
        <v>0</v>
      </c>
      <c r="AL475">
        <v>0</v>
      </c>
      <c r="AM475">
        <v>0</v>
      </c>
      <c r="AN475">
        <v>0</v>
      </c>
      <c r="AO475">
        <v>0</v>
      </c>
      <c r="AP475">
        <v>0</v>
      </c>
      <c r="AQ475">
        <v>0</v>
      </c>
      <c r="AR475">
        <v>0</v>
      </c>
      <c r="AS475">
        <v>0</v>
      </c>
      <c r="AT475">
        <v>0</v>
      </c>
      <c r="AU475">
        <v>0</v>
      </c>
      <c r="AV475">
        <v>0</v>
      </c>
      <c r="AW475">
        <v>0</v>
      </c>
      <c r="AX475">
        <v>0</v>
      </c>
      <c r="AY475">
        <v>0</v>
      </c>
      <c r="AZ475">
        <v>0</v>
      </c>
      <c r="BA475">
        <v>0</v>
      </c>
      <c r="BB475">
        <v>0</v>
      </c>
      <c r="BD475">
        <f t="shared" si="71"/>
        <v>0</v>
      </c>
      <c r="BE475">
        <f t="shared" si="72"/>
        <v>0</v>
      </c>
      <c r="BF475">
        <f t="shared" si="73"/>
        <v>0</v>
      </c>
      <c r="BG475">
        <f t="shared" si="74"/>
        <v>0</v>
      </c>
      <c r="BH475">
        <f t="shared" si="75"/>
        <v>0</v>
      </c>
      <c r="BI475">
        <f t="shared" si="76"/>
        <v>0</v>
      </c>
      <c r="BJ475">
        <f t="shared" si="77"/>
        <v>0</v>
      </c>
      <c r="BK475">
        <f t="shared" si="78"/>
        <v>0</v>
      </c>
      <c r="BL475">
        <f t="shared" si="79"/>
        <v>0</v>
      </c>
      <c r="BM475">
        <f t="shared" si="80"/>
        <v>0</v>
      </c>
    </row>
    <row r="476" spans="1:65" hidden="1" x14ac:dyDescent="0.25">
      <c r="A476">
        <v>51</v>
      </c>
      <c r="B476" t="s">
        <v>353</v>
      </c>
      <c r="C476" t="s">
        <v>368</v>
      </c>
      <c r="E476" t="s">
        <v>433</v>
      </c>
      <c r="F476" t="s">
        <v>434</v>
      </c>
      <c r="G476" t="s">
        <v>484</v>
      </c>
      <c r="H476" t="s">
        <v>358</v>
      </c>
      <c r="I476" t="s">
        <v>351</v>
      </c>
      <c r="J476" t="s">
        <v>359</v>
      </c>
      <c r="K476" t="s">
        <v>360</v>
      </c>
      <c r="L476" t="s">
        <v>361</v>
      </c>
      <c r="M476" t="s">
        <v>362</v>
      </c>
      <c r="N476" t="s">
        <v>362</v>
      </c>
      <c r="O476" t="s">
        <v>363</v>
      </c>
      <c r="P476" t="s">
        <v>432</v>
      </c>
      <c r="Q476" t="s">
        <v>364</v>
      </c>
      <c r="R476">
        <v>0</v>
      </c>
      <c r="S476">
        <v>0</v>
      </c>
      <c r="T476">
        <v>0</v>
      </c>
      <c r="U476">
        <v>0</v>
      </c>
      <c r="V476">
        <v>0</v>
      </c>
      <c r="W476">
        <v>0</v>
      </c>
      <c r="X476">
        <v>0</v>
      </c>
      <c r="Y476">
        <v>0</v>
      </c>
      <c r="Z476">
        <v>0</v>
      </c>
      <c r="AA476">
        <v>0</v>
      </c>
      <c r="AB476">
        <v>0</v>
      </c>
      <c r="AC476">
        <v>0</v>
      </c>
      <c r="AD476">
        <v>0</v>
      </c>
      <c r="AE476">
        <v>0</v>
      </c>
      <c r="AF476">
        <v>0</v>
      </c>
      <c r="AG476">
        <v>0</v>
      </c>
      <c r="AH476">
        <v>0</v>
      </c>
      <c r="AI476">
        <v>0</v>
      </c>
      <c r="AJ476">
        <v>0</v>
      </c>
      <c r="AK476">
        <v>0</v>
      </c>
      <c r="AL476">
        <v>0</v>
      </c>
      <c r="AM476">
        <v>0</v>
      </c>
      <c r="AN476">
        <v>0</v>
      </c>
      <c r="AO476">
        <v>0</v>
      </c>
      <c r="AP476">
        <v>0</v>
      </c>
      <c r="AQ476">
        <v>0</v>
      </c>
      <c r="AR476">
        <v>0</v>
      </c>
      <c r="AS476">
        <v>0</v>
      </c>
      <c r="AT476">
        <v>0</v>
      </c>
      <c r="AU476">
        <v>0</v>
      </c>
      <c r="AV476">
        <v>0</v>
      </c>
      <c r="AW476">
        <v>0</v>
      </c>
      <c r="AX476">
        <v>0</v>
      </c>
      <c r="AY476">
        <v>0</v>
      </c>
      <c r="AZ476">
        <v>0</v>
      </c>
      <c r="BA476">
        <v>0</v>
      </c>
      <c r="BB476">
        <v>0</v>
      </c>
      <c r="BD476">
        <f t="shared" si="71"/>
        <v>0</v>
      </c>
      <c r="BE476">
        <f t="shared" si="72"/>
        <v>0</v>
      </c>
      <c r="BF476">
        <f t="shared" si="73"/>
        <v>0</v>
      </c>
      <c r="BG476">
        <f t="shared" si="74"/>
        <v>0</v>
      </c>
      <c r="BH476">
        <f t="shared" si="75"/>
        <v>0</v>
      </c>
      <c r="BI476">
        <f t="shared" si="76"/>
        <v>0</v>
      </c>
      <c r="BJ476">
        <f t="shared" si="77"/>
        <v>0</v>
      </c>
      <c r="BK476">
        <f t="shared" si="78"/>
        <v>0</v>
      </c>
      <c r="BL476">
        <f t="shared" si="79"/>
        <v>0</v>
      </c>
      <c r="BM476">
        <f t="shared" si="80"/>
        <v>0</v>
      </c>
    </row>
    <row r="477" spans="1:65" hidden="1" x14ac:dyDescent="0.25">
      <c r="A477">
        <v>51</v>
      </c>
      <c r="B477" t="s">
        <v>353</v>
      </c>
      <c r="C477" t="s">
        <v>368</v>
      </c>
      <c r="E477" t="s">
        <v>435</v>
      </c>
      <c r="F477" t="s">
        <v>436</v>
      </c>
      <c r="G477" t="s">
        <v>484</v>
      </c>
      <c r="H477" t="s">
        <v>358</v>
      </c>
      <c r="I477" t="s">
        <v>351</v>
      </c>
      <c r="J477" t="s">
        <v>359</v>
      </c>
      <c r="K477" t="s">
        <v>360</v>
      </c>
      <c r="L477" t="s">
        <v>361</v>
      </c>
      <c r="M477" t="s">
        <v>362</v>
      </c>
      <c r="N477" t="s">
        <v>362</v>
      </c>
      <c r="O477" t="s">
        <v>363</v>
      </c>
      <c r="P477">
        <v>0</v>
      </c>
      <c r="Q477" t="s">
        <v>374</v>
      </c>
      <c r="R477">
        <v>0</v>
      </c>
      <c r="S477">
        <v>0</v>
      </c>
      <c r="T477">
        <v>0</v>
      </c>
      <c r="U477">
        <v>0</v>
      </c>
      <c r="V477">
        <v>4.4983208088655718E-3</v>
      </c>
      <c r="W477">
        <v>1.0336902497383369E-2</v>
      </c>
      <c r="X477">
        <v>2.3653581221235755E-2</v>
      </c>
      <c r="Y477">
        <v>3.8627573105028262E-2</v>
      </c>
      <c r="Z477">
        <v>4.8631731682011903E-2</v>
      </c>
      <c r="AA477">
        <v>5.9528639337627934E-2</v>
      </c>
      <c r="AB477">
        <v>7.3556270580616631E-2</v>
      </c>
      <c r="AC477">
        <v>9.613435654691016E-2</v>
      </c>
      <c r="AD477">
        <v>0.116153079901106</v>
      </c>
      <c r="AE477">
        <v>0.15437291193184588</v>
      </c>
      <c r="AF477">
        <v>0.19834255488766644</v>
      </c>
      <c r="AG477">
        <v>0.24811304014749089</v>
      </c>
      <c r="AH477">
        <v>0.30466114435770103</v>
      </c>
      <c r="AI477">
        <v>0.3683695762735536</v>
      </c>
      <c r="AJ477">
        <v>0.43932068587700762</v>
      </c>
      <c r="AK477">
        <v>0.51758871778026916</v>
      </c>
      <c r="AL477">
        <v>0.60326100420721052</v>
      </c>
      <c r="AM477">
        <v>0.69643575027447657</v>
      </c>
      <c r="AN477">
        <v>0.79622147671406007</v>
      </c>
      <c r="AO477">
        <v>0.90237107668782712</v>
      </c>
      <c r="AP477">
        <v>1.0149759979341917</v>
      </c>
      <c r="AQ477">
        <v>1.1341305038963088</v>
      </c>
      <c r="AR477">
        <v>1.2572149407591724</v>
      </c>
      <c r="AS477">
        <v>1.3842751726104263</v>
      </c>
      <c r="AT477">
        <v>1.5153544163613606</v>
      </c>
      <c r="AU477">
        <v>1.6505030883964025</v>
      </c>
      <c r="AV477">
        <v>1.7897705929991576</v>
      </c>
      <c r="AW477">
        <v>1.933205865829023</v>
      </c>
      <c r="AX477">
        <v>2.0808638787359448</v>
      </c>
      <c r="AY477">
        <v>2.2327971645914859</v>
      </c>
      <c r="AZ477">
        <v>2.387599671910233</v>
      </c>
      <c r="BA477">
        <v>2.5453007122232938</v>
      </c>
      <c r="BB477">
        <v>2.705930223347047</v>
      </c>
      <c r="BD477">
        <f t="shared" si="71"/>
        <v>4.4983208088655715</v>
      </c>
      <c r="BE477">
        <f t="shared" si="72"/>
        <v>10.336902497383369</v>
      </c>
      <c r="BF477">
        <f t="shared" si="73"/>
        <v>23.653581221235754</v>
      </c>
      <c r="BG477">
        <f t="shared" si="74"/>
        <v>38.627573105028262</v>
      </c>
      <c r="BH477">
        <f t="shared" si="75"/>
        <v>48.631731682011903</v>
      </c>
      <c r="BI477">
        <f t="shared" si="76"/>
        <v>59.528639337627936</v>
      </c>
      <c r="BJ477">
        <f t="shared" si="77"/>
        <v>73.556270580616626</v>
      </c>
      <c r="BK477">
        <f t="shared" si="78"/>
        <v>96.134356546910155</v>
      </c>
      <c r="BL477">
        <f t="shared" si="79"/>
        <v>116.153079901106</v>
      </c>
      <c r="BM477">
        <f t="shared" si="80"/>
        <v>154.37291193184589</v>
      </c>
    </row>
    <row r="478" spans="1:65" hidden="1" x14ac:dyDescent="0.25">
      <c r="A478">
        <v>51</v>
      </c>
      <c r="B478" t="s">
        <v>353</v>
      </c>
      <c r="C478" t="s">
        <v>368</v>
      </c>
      <c r="E478" t="s">
        <v>437</v>
      </c>
      <c r="F478" t="s">
        <v>438</v>
      </c>
      <c r="G478" t="s">
        <v>484</v>
      </c>
      <c r="H478" t="s">
        <v>358</v>
      </c>
      <c r="I478" t="s">
        <v>351</v>
      </c>
      <c r="J478" t="s">
        <v>359</v>
      </c>
      <c r="K478" t="s">
        <v>360</v>
      </c>
      <c r="L478" t="s">
        <v>361</v>
      </c>
      <c r="M478" t="s">
        <v>362</v>
      </c>
      <c r="N478" t="s">
        <v>392</v>
      </c>
      <c r="O478" t="s">
        <v>363</v>
      </c>
      <c r="P478">
        <v>0</v>
      </c>
      <c r="Q478" t="s">
        <v>374</v>
      </c>
      <c r="R478">
        <v>0</v>
      </c>
      <c r="S478">
        <v>0</v>
      </c>
      <c r="T478">
        <v>0</v>
      </c>
      <c r="U478">
        <v>0</v>
      </c>
      <c r="V478">
        <v>2.2256174088252775E-3</v>
      </c>
      <c r="W478">
        <v>4.9083415092171243E-3</v>
      </c>
      <c r="X478">
        <v>1.0358082893240545E-2</v>
      </c>
      <c r="Y478">
        <v>1.6299940904093597E-2</v>
      </c>
      <c r="Z478">
        <v>2.1472067474236026E-2</v>
      </c>
      <c r="AA478">
        <v>2.6764650293009899E-2</v>
      </c>
      <c r="AB478">
        <v>3.3440766756236515E-2</v>
      </c>
      <c r="AC478">
        <v>4.4166389773120152E-2</v>
      </c>
      <c r="AD478">
        <v>5.4424290544897468E-2</v>
      </c>
      <c r="AE478">
        <v>7.3669087073947981E-2</v>
      </c>
      <c r="AF478">
        <v>9.5850576738836221E-2</v>
      </c>
      <c r="AG478">
        <v>0.12099184962633311</v>
      </c>
      <c r="AH478">
        <v>0.14958928196183599</v>
      </c>
      <c r="AI478">
        <v>0.18183468561416166</v>
      </c>
      <c r="AJ478">
        <v>0.21776606977051363</v>
      </c>
      <c r="AK478">
        <v>0.25741713991941562</v>
      </c>
      <c r="AL478">
        <v>0.30082811130311921</v>
      </c>
      <c r="AM478">
        <v>0.34804456953431762</v>
      </c>
      <c r="AN478">
        <v>0.39860751961998964</v>
      </c>
      <c r="AO478">
        <v>0.45238691994066299</v>
      </c>
      <c r="AP478">
        <v>0.50942516598047616</v>
      </c>
      <c r="AQ478">
        <v>0.56976591756735706</v>
      </c>
      <c r="AR478">
        <v>0.6320729369802458</v>
      </c>
      <c r="AS478">
        <v>0.69636667424523668</v>
      </c>
      <c r="AT478">
        <v>0.76266613489784374</v>
      </c>
      <c r="AU478">
        <v>0.83099387833416638</v>
      </c>
      <c r="AV478">
        <v>0.90137184533338699</v>
      </c>
      <c r="AW478">
        <v>0.97382163056455029</v>
      </c>
      <c r="AX478">
        <v>1.0483677761371795</v>
      </c>
      <c r="AY478">
        <v>1.1250334750636823</v>
      </c>
      <c r="AZ478">
        <v>1.2031041840296575</v>
      </c>
      <c r="BA478">
        <v>1.2825921614825311</v>
      </c>
      <c r="BB478">
        <v>1.3635099074712811</v>
      </c>
      <c r="BD478">
        <f t="shared" si="71"/>
        <v>2.2256174088252774</v>
      </c>
      <c r="BE478">
        <f t="shared" si="72"/>
        <v>4.9083415092171245</v>
      </c>
      <c r="BF478">
        <f t="shared" si="73"/>
        <v>10.358082893240546</v>
      </c>
      <c r="BG478">
        <f t="shared" si="74"/>
        <v>16.299940904093596</v>
      </c>
      <c r="BH478">
        <f t="shared" si="75"/>
        <v>21.472067474236027</v>
      </c>
      <c r="BI478">
        <f t="shared" si="76"/>
        <v>26.764650293009897</v>
      </c>
      <c r="BJ478">
        <f t="shared" si="77"/>
        <v>33.440766756236513</v>
      </c>
      <c r="BK478">
        <f t="shared" si="78"/>
        <v>44.166389773120152</v>
      </c>
      <c r="BL478">
        <f t="shared" si="79"/>
        <v>54.424290544897467</v>
      </c>
      <c r="BM478">
        <f t="shared" si="80"/>
        <v>73.669087073947978</v>
      </c>
    </row>
    <row r="479" spans="1:65" hidden="1" x14ac:dyDescent="0.25">
      <c r="A479">
        <v>51</v>
      </c>
      <c r="B479" t="s">
        <v>353</v>
      </c>
      <c r="C479" t="s">
        <v>368</v>
      </c>
      <c r="E479" t="s">
        <v>439</v>
      </c>
      <c r="F479" t="s">
        <v>440</v>
      </c>
      <c r="G479" t="s">
        <v>484</v>
      </c>
      <c r="H479" t="s">
        <v>358</v>
      </c>
      <c r="I479" t="s">
        <v>351</v>
      </c>
      <c r="J479" t="s">
        <v>359</v>
      </c>
      <c r="K479" t="s">
        <v>360</v>
      </c>
      <c r="L479" t="s">
        <v>361</v>
      </c>
      <c r="M479" t="s">
        <v>362</v>
      </c>
      <c r="N479" t="s">
        <v>362</v>
      </c>
      <c r="O479" t="s">
        <v>363</v>
      </c>
      <c r="P479">
        <v>0</v>
      </c>
      <c r="Q479" t="s">
        <v>374</v>
      </c>
      <c r="R479">
        <v>0</v>
      </c>
      <c r="S479">
        <v>0</v>
      </c>
      <c r="T479">
        <v>0</v>
      </c>
      <c r="U479">
        <v>0</v>
      </c>
      <c r="V479">
        <v>1.3915923058376644E-6</v>
      </c>
      <c r="W479">
        <v>8.4641117356344157E-6</v>
      </c>
      <c r="X479">
        <v>1.931275359673812E-5</v>
      </c>
      <c r="Y479">
        <v>3.2981953448465418E-5</v>
      </c>
      <c r="Z479">
        <v>4.1770151135639046E-5</v>
      </c>
      <c r="AA479">
        <v>5.357253459082716E-5</v>
      </c>
      <c r="AB479">
        <v>6.6505836309019E-5</v>
      </c>
      <c r="AC479">
        <v>8.8315948770468152E-5</v>
      </c>
      <c r="AD479">
        <v>1.065030895020845E-4</v>
      </c>
      <c r="AE479">
        <v>1.4099982031044023E-4</v>
      </c>
      <c r="AF479">
        <v>1.807905172151178E-4</v>
      </c>
      <c r="AG479">
        <v>2.2594291299252276E-4</v>
      </c>
      <c r="AH479">
        <v>2.7737372224181911E-4</v>
      </c>
      <c r="AI479">
        <v>3.3545926494807582E-4</v>
      </c>
      <c r="AJ479">
        <v>4.0030215399496322E-4</v>
      </c>
      <c r="AK479">
        <v>4.7199809176034829E-4</v>
      </c>
      <c r="AL479">
        <v>5.5065540277384145E-4</v>
      </c>
      <c r="AM479">
        <v>6.3639304834210827E-4</v>
      </c>
      <c r="AN479">
        <v>7.2841190366980607E-4</v>
      </c>
      <c r="AO479">
        <v>8.2650763087196652E-4</v>
      </c>
      <c r="AP479">
        <v>9.3078958198931981E-4</v>
      </c>
      <c r="AQ479">
        <v>1.0413702839690972E-3</v>
      </c>
      <c r="AR479">
        <v>1.1558234525729436E-3</v>
      </c>
      <c r="AS479">
        <v>1.2742068052305768E-3</v>
      </c>
      <c r="AT479">
        <v>1.3965758605453307E-3</v>
      </c>
      <c r="AU479">
        <v>1.5229931822157907E-3</v>
      </c>
      <c r="AV479">
        <v>1.6535206765750227E-3</v>
      </c>
      <c r="AW479">
        <v>1.7882201049308469E-3</v>
      </c>
      <c r="AX479">
        <v>1.9271592372626014E-3</v>
      </c>
      <c r="AY479">
        <v>2.070403844370836E-3</v>
      </c>
      <c r="AZ479">
        <v>2.2166325502310843E-3</v>
      </c>
      <c r="BA479">
        <v>2.3658839401559223E-3</v>
      </c>
      <c r="BB479">
        <v>2.5181973661530508E-3</v>
      </c>
      <c r="BD479">
        <f t="shared" si="71"/>
        <v>1.3915923058376645E-3</v>
      </c>
      <c r="BE479">
        <f t="shared" si="72"/>
        <v>8.4641117356344161E-3</v>
      </c>
      <c r="BF479">
        <f t="shared" si="73"/>
        <v>1.9312753596738119E-2</v>
      </c>
      <c r="BG479">
        <f t="shared" si="74"/>
        <v>3.2981953448465419E-2</v>
      </c>
      <c r="BH479">
        <f t="shared" si="75"/>
        <v>4.1770151135639047E-2</v>
      </c>
      <c r="BI479">
        <f t="shared" si="76"/>
        <v>5.3572534590827163E-2</v>
      </c>
      <c r="BJ479">
        <f t="shared" si="77"/>
        <v>6.6505836309019004E-2</v>
      </c>
      <c r="BK479">
        <f t="shared" si="78"/>
        <v>8.8315948770468153E-2</v>
      </c>
      <c r="BL479">
        <f t="shared" si="79"/>
        <v>0.10650308950208451</v>
      </c>
      <c r="BM479">
        <f t="shared" si="80"/>
        <v>0.14099982031044023</v>
      </c>
    </row>
    <row r="480" spans="1:65" hidden="1" x14ac:dyDescent="0.25">
      <c r="A480">
        <v>51</v>
      </c>
      <c r="B480" t="s">
        <v>353</v>
      </c>
      <c r="C480" t="s">
        <v>368</v>
      </c>
      <c r="E480" t="s">
        <v>441</v>
      </c>
      <c r="F480" t="s">
        <v>442</v>
      </c>
      <c r="G480" t="s">
        <v>484</v>
      </c>
      <c r="H480" t="s">
        <v>358</v>
      </c>
      <c r="I480" t="s">
        <v>351</v>
      </c>
      <c r="J480" t="s">
        <v>359</v>
      </c>
      <c r="K480" t="s">
        <v>360</v>
      </c>
      <c r="L480" t="s">
        <v>361</v>
      </c>
      <c r="M480" t="s">
        <v>362</v>
      </c>
      <c r="N480" t="s">
        <v>392</v>
      </c>
      <c r="O480" t="s">
        <v>363</v>
      </c>
      <c r="P480">
        <v>0</v>
      </c>
      <c r="Q480" t="s">
        <v>374</v>
      </c>
      <c r="R480">
        <v>0</v>
      </c>
      <c r="S480">
        <v>0</v>
      </c>
      <c r="T480">
        <v>0</v>
      </c>
      <c r="U480">
        <v>0</v>
      </c>
      <c r="V480">
        <v>5.9419007259041206E-4</v>
      </c>
      <c r="W480">
        <v>2.9530118643914405E-3</v>
      </c>
      <c r="X480">
        <v>9.3858424538516092E-3</v>
      </c>
      <c r="Y480">
        <v>1.6098453563285334E-2</v>
      </c>
      <c r="Z480">
        <v>2.0488582189522073E-2</v>
      </c>
      <c r="AA480">
        <v>2.5273867941933689E-2</v>
      </c>
      <c r="AB480">
        <v>3.0604859881322593E-2</v>
      </c>
      <c r="AC480">
        <v>3.9824465855289502E-2</v>
      </c>
      <c r="AD480">
        <v>4.8225172861103546E-2</v>
      </c>
      <c r="AE480">
        <v>6.4141816928910758E-2</v>
      </c>
      <c r="AF480">
        <v>8.2564805927639665E-2</v>
      </c>
      <c r="AG480">
        <v>0.10354442208561025</v>
      </c>
      <c r="AH480">
        <v>0.12753006868013919</v>
      </c>
      <c r="AI480">
        <v>0.15472151803205925</v>
      </c>
      <c r="AJ480">
        <v>0.18519150826721803</v>
      </c>
      <c r="AK480">
        <v>0.21901025135758376</v>
      </c>
      <c r="AL480">
        <v>0.25625471969775959</v>
      </c>
      <c r="AM480">
        <v>0.29700776000932722</v>
      </c>
      <c r="AN480">
        <v>0.34091171581442498</v>
      </c>
      <c r="AO480">
        <v>0.38789185934288889</v>
      </c>
      <c r="AP480">
        <v>0.43802421766529331</v>
      </c>
      <c r="AQ480">
        <v>0.49138711767052967</v>
      </c>
      <c r="AR480">
        <v>0.54682028978758768</v>
      </c>
      <c r="AS480">
        <v>0.60436700573070912</v>
      </c>
      <c r="AT480">
        <v>0.66406989365417013</v>
      </c>
      <c r="AU480">
        <v>0.72597548718052696</v>
      </c>
      <c r="AV480">
        <v>0.79013045249099778</v>
      </c>
      <c r="AW480">
        <v>0.85658185139012921</v>
      </c>
      <c r="AX480">
        <v>0.92538021604530396</v>
      </c>
      <c r="AY480">
        <v>0.99657557174622136</v>
      </c>
      <c r="AZ480">
        <v>1.0695196651275631</v>
      </c>
      <c r="BA480">
        <v>1.1442442829774746</v>
      </c>
      <c r="BB480">
        <v>1.2207819113639482</v>
      </c>
      <c r="BD480">
        <f t="shared" si="71"/>
        <v>0.59419007259041201</v>
      </c>
      <c r="BE480">
        <f t="shared" si="72"/>
        <v>2.9530118643914407</v>
      </c>
      <c r="BF480">
        <f t="shared" si="73"/>
        <v>9.385842453851609</v>
      </c>
      <c r="BG480">
        <f t="shared" si="74"/>
        <v>16.098453563285332</v>
      </c>
      <c r="BH480">
        <f t="shared" si="75"/>
        <v>20.488582189522074</v>
      </c>
      <c r="BI480">
        <f t="shared" si="76"/>
        <v>25.273867941933688</v>
      </c>
      <c r="BJ480">
        <f t="shared" si="77"/>
        <v>30.604859881322593</v>
      </c>
      <c r="BK480">
        <f t="shared" si="78"/>
        <v>39.824465855289503</v>
      </c>
      <c r="BL480">
        <f t="shared" si="79"/>
        <v>48.225172861103545</v>
      </c>
      <c r="BM480">
        <f t="shared" si="80"/>
        <v>64.141816928910757</v>
      </c>
    </row>
    <row r="481" spans="1:65" hidden="1" x14ac:dyDescent="0.25">
      <c r="A481">
        <v>51</v>
      </c>
      <c r="B481" t="s">
        <v>353</v>
      </c>
      <c r="C481" t="s">
        <v>368</v>
      </c>
      <c r="E481" t="s">
        <v>443</v>
      </c>
      <c r="F481" t="s">
        <v>199</v>
      </c>
      <c r="G481" t="s">
        <v>484</v>
      </c>
      <c r="H481" t="s">
        <v>358</v>
      </c>
      <c r="I481" t="s">
        <v>351</v>
      </c>
      <c r="J481" t="s">
        <v>359</v>
      </c>
      <c r="K481" t="s">
        <v>360</v>
      </c>
      <c r="L481" t="s">
        <v>361</v>
      </c>
      <c r="M481" t="s">
        <v>362</v>
      </c>
      <c r="N481" t="s">
        <v>362</v>
      </c>
      <c r="O481" t="s">
        <v>363</v>
      </c>
      <c r="P481" t="s">
        <v>199</v>
      </c>
      <c r="Q481" t="s">
        <v>364</v>
      </c>
      <c r="R481">
        <v>0</v>
      </c>
      <c r="S481">
        <v>0</v>
      </c>
      <c r="T481">
        <v>0</v>
      </c>
      <c r="U481">
        <v>0</v>
      </c>
      <c r="V481">
        <v>0</v>
      </c>
      <c r="W481">
        <v>0</v>
      </c>
      <c r="X481">
        <v>0</v>
      </c>
      <c r="Y481">
        <v>0</v>
      </c>
      <c r="Z481">
        <v>0</v>
      </c>
      <c r="AA481">
        <v>0</v>
      </c>
      <c r="AB481">
        <v>0</v>
      </c>
      <c r="AC481">
        <v>0</v>
      </c>
      <c r="AD481">
        <v>0</v>
      </c>
      <c r="AE481">
        <v>0</v>
      </c>
      <c r="AF481">
        <v>0</v>
      </c>
      <c r="AG481">
        <v>0</v>
      </c>
      <c r="AH481">
        <v>0</v>
      </c>
      <c r="AI481">
        <v>0</v>
      </c>
      <c r="AJ481">
        <v>0</v>
      </c>
      <c r="AK481">
        <v>0</v>
      </c>
      <c r="AL481">
        <v>0</v>
      </c>
      <c r="AM481">
        <v>0</v>
      </c>
      <c r="AN481">
        <v>0</v>
      </c>
      <c r="AO481">
        <v>0</v>
      </c>
      <c r="AP481">
        <v>0</v>
      </c>
      <c r="AQ481">
        <v>0</v>
      </c>
      <c r="AR481">
        <v>0</v>
      </c>
      <c r="AS481">
        <v>0</v>
      </c>
      <c r="AT481">
        <v>0</v>
      </c>
      <c r="AU481">
        <v>0</v>
      </c>
      <c r="AV481">
        <v>0</v>
      </c>
      <c r="AW481">
        <v>0</v>
      </c>
      <c r="AX481">
        <v>0</v>
      </c>
      <c r="AY481">
        <v>0</v>
      </c>
      <c r="AZ481">
        <v>0</v>
      </c>
      <c r="BA481">
        <v>0</v>
      </c>
      <c r="BB481">
        <v>0</v>
      </c>
      <c r="BD481">
        <f t="shared" si="71"/>
        <v>0</v>
      </c>
      <c r="BE481">
        <f t="shared" si="72"/>
        <v>0</v>
      </c>
      <c r="BF481">
        <f t="shared" si="73"/>
        <v>0</v>
      </c>
      <c r="BG481">
        <f t="shared" si="74"/>
        <v>0</v>
      </c>
      <c r="BH481">
        <f t="shared" si="75"/>
        <v>0</v>
      </c>
      <c r="BI481">
        <f t="shared" si="76"/>
        <v>0</v>
      </c>
      <c r="BJ481">
        <f t="shared" si="77"/>
        <v>0</v>
      </c>
      <c r="BK481">
        <f t="shared" si="78"/>
        <v>0</v>
      </c>
      <c r="BL481">
        <f t="shared" si="79"/>
        <v>0</v>
      </c>
      <c r="BM481">
        <f t="shared" si="80"/>
        <v>0</v>
      </c>
    </row>
    <row r="482" spans="1:65" hidden="1" x14ac:dyDescent="0.25">
      <c r="A482">
        <v>51</v>
      </c>
      <c r="B482" t="s">
        <v>353</v>
      </c>
      <c r="C482" t="s">
        <v>368</v>
      </c>
      <c r="E482" t="s">
        <v>444</v>
      </c>
      <c r="F482" t="s">
        <v>445</v>
      </c>
      <c r="G482" t="s">
        <v>484</v>
      </c>
      <c r="H482" t="s">
        <v>358</v>
      </c>
      <c r="I482" t="s">
        <v>351</v>
      </c>
      <c r="J482" t="s">
        <v>359</v>
      </c>
      <c r="K482" t="s">
        <v>360</v>
      </c>
      <c r="L482" t="s">
        <v>361</v>
      </c>
      <c r="M482" t="s">
        <v>362</v>
      </c>
      <c r="N482" t="s">
        <v>362</v>
      </c>
      <c r="O482" t="s">
        <v>363</v>
      </c>
      <c r="P482">
        <v>0</v>
      </c>
      <c r="Q482" t="s">
        <v>374</v>
      </c>
      <c r="R482">
        <v>0</v>
      </c>
      <c r="S482">
        <v>0</v>
      </c>
      <c r="T482">
        <v>0</v>
      </c>
      <c r="U482">
        <v>0</v>
      </c>
      <c r="V482">
        <v>1.058610174372316E-3</v>
      </c>
      <c r="W482">
        <v>5.5611119619999949E-3</v>
      </c>
      <c r="X482">
        <v>1.7947673426384963E-2</v>
      </c>
      <c r="Y482">
        <v>3.0874859335419988E-2</v>
      </c>
      <c r="Z482">
        <v>3.9339491241760546E-2</v>
      </c>
      <c r="AA482">
        <v>4.8586587630002356E-2</v>
      </c>
      <c r="AB482">
        <v>5.87970075205888E-2</v>
      </c>
      <c r="AC482">
        <v>7.6528773719094806E-2</v>
      </c>
      <c r="AD482">
        <v>9.2729172672564919E-2</v>
      </c>
      <c r="AE482">
        <v>0.12339979869659777</v>
      </c>
      <c r="AF482">
        <v>0.15890777949849111</v>
      </c>
      <c r="AG482">
        <v>0.19935128527409965</v>
      </c>
      <c r="AH482">
        <v>0.24559861366783622</v>
      </c>
      <c r="AI482">
        <v>0.29803662942882925</v>
      </c>
      <c r="AJ482">
        <v>0.35680716036981247</v>
      </c>
      <c r="AK482">
        <v>0.42204718408225655</v>
      </c>
      <c r="AL482">
        <v>0.4939067524861534</v>
      </c>
      <c r="AM482">
        <v>0.57254728407077704</v>
      </c>
      <c r="AN482">
        <v>0.65727964147162554</v>
      </c>
      <c r="AO482">
        <v>0.74796081484490118</v>
      </c>
      <c r="AP482">
        <v>0.84473886482964933</v>
      </c>
      <c r="AQ482">
        <v>0.94776631727787219</v>
      </c>
      <c r="AR482">
        <v>1.0548030096733092</v>
      </c>
      <c r="AS482">
        <v>1.1659332565020344</v>
      </c>
      <c r="AT482">
        <v>1.2812401396200936</v>
      </c>
      <c r="AU482">
        <v>1.4008142974507567</v>
      </c>
      <c r="AV482">
        <v>1.5247466353042722</v>
      </c>
      <c r="AW482">
        <v>1.6531288336533032</v>
      </c>
      <c r="AX482">
        <v>1.786059291085627</v>
      </c>
      <c r="AY482">
        <v>1.9236354369195958</v>
      </c>
      <c r="AZ482">
        <v>2.0646046461311442</v>
      </c>
      <c r="BA482">
        <v>2.2090288365699844</v>
      </c>
      <c r="BB482">
        <v>2.3569712826452633</v>
      </c>
      <c r="BD482">
        <f t="shared" si="71"/>
        <v>1.058610174372316</v>
      </c>
      <c r="BE482">
        <f t="shared" si="72"/>
        <v>5.5611119619999947</v>
      </c>
      <c r="BF482">
        <f t="shared" si="73"/>
        <v>17.947673426384963</v>
      </c>
      <c r="BG482">
        <f t="shared" si="74"/>
        <v>30.874859335419988</v>
      </c>
      <c r="BH482">
        <f t="shared" si="75"/>
        <v>39.339491241760548</v>
      </c>
      <c r="BI482">
        <f t="shared" si="76"/>
        <v>48.586587630002356</v>
      </c>
      <c r="BJ482">
        <f t="shared" si="77"/>
        <v>58.797007520588799</v>
      </c>
      <c r="BK482">
        <f t="shared" si="78"/>
        <v>76.528773719094801</v>
      </c>
      <c r="BL482">
        <f t="shared" si="79"/>
        <v>92.729172672564914</v>
      </c>
      <c r="BM482">
        <f t="shared" si="80"/>
        <v>123.39979869659777</v>
      </c>
    </row>
    <row r="483" spans="1:65" hidden="1" x14ac:dyDescent="0.25">
      <c r="A483">
        <v>51</v>
      </c>
      <c r="B483" t="s">
        <v>353</v>
      </c>
      <c r="C483" t="s">
        <v>368</v>
      </c>
      <c r="E483" t="s">
        <v>446</v>
      </c>
      <c r="F483" t="s">
        <v>447</v>
      </c>
      <c r="G483" t="s">
        <v>484</v>
      </c>
      <c r="H483" t="s">
        <v>358</v>
      </c>
      <c r="I483" t="s">
        <v>351</v>
      </c>
      <c r="J483" t="s">
        <v>359</v>
      </c>
      <c r="K483" t="s">
        <v>360</v>
      </c>
      <c r="L483" t="s">
        <v>361</v>
      </c>
      <c r="M483" t="s">
        <v>362</v>
      </c>
      <c r="N483" t="s">
        <v>362</v>
      </c>
      <c r="O483" t="s">
        <v>363</v>
      </c>
      <c r="P483">
        <v>0</v>
      </c>
      <c r="Q483" t="s">
        <v>374</v>
      </c>
      <c r="R483">
        <v>0</v>
      </c>
      <c r="S483">
        <v>0</v>
      </c>
      <c r="T483">
        <v>0</v>
      </c>
      <c r="U483">
        <v>0</v>
      </c>
      <c r="V483">
        <v>0</v>
      </c>
      <c r="W483">
        <v>0</v>
      </c>
      <c r="X483">
        <v>0</v>
      </c>
      <c r="Y483">
        <v>0</v>
      </c>
      <c r="Z483">
        <v>0</v>
      </c>
      <c r="AA483">
        <v>0</v>
      </c>
      <c r="AB483">
        <v>0</v>
      </c>
      <c r="AC483">
        <v>0</v>
      </c>
      <c r="AD483">
        <v>0</v>
      </c>
      <c r="AE483">
        <v>0</v>
      </c>
      <c r="AF483">
        <v>0</v>
      </c>
      <c r="AG483">
        <v>0</v>
      </c>
      <c r="AH483">
        <v>0</v>
      </c>
      <c r="AI483">
        <v>0</v>
      </c>
      <c r="AJ483">
        <v>0</v>
      </c>
      <c r="AK483">
        <v>0</v>
      </c>
      <c r="AL483">
        <v>0</v>
      </c>
      <c r="AM483">
        <v>0</v>
      </c>
      <c r="AN483">
        <v>0</v>
      </c>
      <c r="AO483">
        <v>0</v>
      </c>
      <c r="AP483">
        <v>0</v>
      </c>
      <c r="AQ483">
        <v>0</v>
      </c>
      <c r="AR483">
        <v>0</v>
      </c>
      <c r="AS483">
        <v>0</v>
      </c>
      <c r="AT483">
        <v>0</v>
      </c>
      <c r="AU483">
        <v>0</v>
      </c>
      <c r="AV483">
        <v>0</v>
      </c>
      <c r="AW483">
        <v>0</v>
      </c>
      <c r="AX483">
        <v>0</v>
      </c>
      <c r="AY483">
        <v>0</v>
      </c>
      <c r="AZ483">
        <v>0</v>
      </c>
      <c r="BA483">
        <v>0</v>
      </c>
      <c r="BB483">
        <v>0</v>
      </c>
      <c r="BD483">
        <f t="shared" si="71"/>
        <v>0</v>
      </c>
      <c r="BE483">
        <f t="shared" si="72"/>
        <v>0</v>
      </c>
      <c r="BF483">
        <f t="shared" si="73"/>
        <v>0</v>
      </c>
      <c r="BG483">
        <f t="shared" si="74"/>
        <v>0</v>
      </c>
      <c r="BH483">
        <f t="shared" si="75"/>
        <v>0</v>
      </c>
      <c r="BI483">
        <f t="shared" si="76"/>
        <v>0</v>
      </c>
      <c r="BJ483">
        <f t="shared" si="77"/>
        <v>0</v>
      </c>
      <c r="BK483">
        <f t="shared" si="78"/>
        <v>0</v>
      </c>
      <c r="BL483">
        <f t="shared" si="79"/>
        <v>0</v>
      </c>
      <c r="BM483">
        <f t="shared" si="80"/>
        <v>0</v>
      </c>
    </row>
    <row r="484" spans="1:65" hidden="1" x14ac:dyDescent="0.25">
      <c r="A484">
        <v>51</v>
      </c>
      <c r="B484" t="s">
        <v>353</v>
      </c>
      <c r="C484" t="s">
        <v>368</v>
      </c>
      <c r="E484" t="s">
        <v>448</v>
      </c>
      <c r="F484" t="s">
        <v>449</v>
      </c>
      <c r="G484" t="s">
        <v>484</v>
      </c>
      <c r="H484" t="s">
        <v>358</v>
      </c>
      <c r="I484" t="s">
        <v>351</v>
      </c>
      <c r="J484" t="s">
        <v>359</v>
      </c>
      <c r="K484" t="s">
        <v>360</v>
      </c>
      <c r="L484" t="s">
        <v>361</v>
      </c>
      <c r="M484" t="s">
        <v>362</v>
      </c>
      <c r="N484" t="s">
        <v>362</v>
      </c>
      <c r="O484" t="s">
        <v>363</v>
      </c>
      <c r="P484">
        <v>0</v>
      </c>
      <c r="Q484" t="s">
        <v>374</v>
      </c>
      <c r="R484">
        <v>0</v>
      </c>
      <c r="S484">
        <v>0</v>
      </c>
      <c r="T484">
        <v>0</v>
      </c>
      <c r="U484">
        <v>0</v>
      </c>
      <c r="V484">
        <v>2.6622774247636133E-4</v>
      </c>
      <c r="W484">
        <v>1.954784565172374E-3</v>
      </c>
      <c r="X484">
        <v>5.9285655520899512E-3</v>
      </c>
      <c r="Y484">
        <v>9.52359983737547E-3</v>
      </c>
      <c r="Z484">
        <v>1.1998071061375768E-2</v>
      </c>
      <c r="AA484">
        <v>1.431384934992201E-2</v>
      </c>
      <c r="AB484">
        <v>1.7360443291019191E-2</v>
      </c>
      <c r="AC484">
        <v>2.2280074737502879E-2</v>
      </c>
      <c r="AD484">
        <v>2.6595432295048752E-2</v>
      </c>
      <c r="AE484">
        <v>3.4891573483750653E-2</v>
      </c>
      <c r="AF484">
        <v>4.4506897385508289E-2</v>
      </c>
      <c r="AG484">
        <v>5.5477362454164923E-2</v>
      </c>
      <c r="AH484">
        <v>6.8047750839188167E-2</v>
      </c>
      <c r="AI484">
        <v>8.2334680375050873E-2</v>
      </c>
      <c r="AJ484">
        <v>9.8389395421979858E-2</v>
      </c>
      <c r="AK484">
        <v>0.11626235470085483</v>
      </c>
      <c r="AL484">
        <v>0.13600814712661397</v>
      </c>
      <c r="AM484">
        <v>0.15768506316477499</v>
      </c>
      <c r="AN484">
        <v>0.1811164537752778</v>
      </c>
      <c r="AO484">
        <v>0.2062755774729961</v>
      </c>
      <c r="AP484">
        <v>0.23321637369226908</v>
      </c>
      <c r="AQ484">
        <v>0.26199458054054214</v>
      </c>
      <c r="AR484">
        <v>0.29199405299631959</v>
      </c>
      <c r="AS484">
        <v>0.32324727612921073</v>
      </c>
      <c r="AT484">
        <v>0.35578671956599695</v>
      </c>
      <c r="AU484">
        <v>0.38964733127523804</v>
      </c>
      <c r="AV484">
        <v>0.4248644873292482</v>
      </c>
      <c r="AW484">
        <v>0.4614741459638026</v>
      </c>
      <c r="AX484">
        <v>0.49951456094881597</v>
      </c>
      <c r="AY484">
        <v>0.53902409023952902</v>
      </c>
      <c r="AZ484">
        <v>0.57965027738900643</v>
      </c>
      <c r="BA484">
        <v>0.62141893580758001</v>
      </c>
      <c r="BB484">
        <v>0.66435653180419552</v>
      </c>
      <c r="BD484">
        <f t="shared" si="71"/>
        <v>0.26622774247636133</v>
      </c>
      <c r="BE484">
        <f t="shared" si="72"/>
        <v>1.9547845651723739</v>
      </c>
      <c r="BF484">
        <f t="shared" si="73"/>
        <v>5.9285655520899514</v>
      </c>
      <c r="BG484">
        <f t="shared" si="74"/>
        <v>9.5235998373754693</v>
      </c>
      <c r="BH484">
        <f t="shared" si="75"/>
        <v>11.998071061375768</v>
      </c>
      <c r="BI484">
        <f t="shared" si="76"/>
        <v>14.313849349922009</v>
      </c>
      <c r="BJ484">
        <f t="shared" si="77"/>
        <v>17.360443291019191</v>
      </c>
      <c r="BK484">
        <f t="shared" si="78"/>
        <v>22.280074737502879</v>
      </c>
      <c r="BL484">
        <f t="shared" si="79"/>
        <v>26.595432295048752</v>
      </c>
      <c r="BM484">
        <f t="shared" si="80"/>
        <v>34.891573483750655</v>
      </c>
    </row>
    <row r="485" spans="1:65" hidden="1" x14ac:dyDescent="0.25">
      <c r="A485">
        <v>51</v>
      </c>
      <c r="B485" t="s">
        <v>353</v>
      </c>
      <c r="C485" t="s">
        <v>368</v>
      </c>
      <c r="E485" t="s">
        <v>450</v>
      </c>
      <c r="F485" t="s">
        <v>451</v>
      </c>
      <c r="G485" t="s">
        <v>484</v>
      </c>
      <c r="H485" t="s">
        <v>358</v>
      </c>
      <c r="I485" t="s">
        <v>351</v>
      </c>
      <c r="J485" t="s">
        <v>359</v>
      </c>
      <c r="K485" t="s">
        <v>360</v>
      </c>
      <c r="L485" t="s">
        <v>361</v>
      </c>
      <c r="M485" t="s">
        <v>362</v>
      </c>
      <c r="N485" t="s">
        <v>362</v>
      </c>
      <c r="O485" t="s">
        <v>363</v>
      </c>
      <c r="P485">
        <v>0</v>
      </c>
      <c r="Q485" t="s">
        <v>374</v>
      </c>
      <c r="R485">
        <v>0</v>
      </c>
      <c r="S485">
        <v>0</v>
      </c>
      <c r="T485">
        <v>0</v>
      </c>
      <c r="U485">
        <v>0</v>
      </c>
      <c r="V485">
        <v>6.0383562292210891E-4</v>
      </c>
      <c r="W485">
        <v>3.2150892779272762E-3</v>
      </c>
      <c r="X485">
        <v>1.0145242130062591E-2</v>
      </c>
      <c r="Y485">
        <v>1.7083886063988238E-2</v>
      </c>
      <c r="Z485">
        <v>2.2112178439727515E-2</v>
      </c>
      <c r="AA485">
        <v>2.8635896423206662E-2</v>
      </c>
      <c r="AB485">
        <v>3.643335348451969E-2</v>
      </c>
      <c r="AC485">
        <v>4.9651990078863222E-2</v>
      </c>
      <c r="AD485">
        <v>6.0220944886425869E-2</v>
      </c>
      <c r="AE485">
        <v>8.0243955909045581E-2</v>
      </c>
      <c r="AF485">
        <v>0.10345117674902894</v>
      </c>
      <c r="AG485">
        <v>0.12991568155129676</v>
      </c>
      <c r="AH485">
        <v>0.16021638309517841</v>
      </c>
      <c r="AI485">
        <v>0.19461807392830627</v>
      </c>
      <c r="AJ485">
        <v>0.23322559272406479</v>
      </c>
      <c r="AK485">
        <v>0.27614104531402794</v>
      </c>
      <c r="AL485">
        <v>0.32347562515037309</v>
      </c>
      <c r="AM485">
        <v>0.37534852272385361</v>
      </c>
      <c r="AN485">
        <v>0.43131625422359687</v>
      </c>
      <c r="AO485">
        <v>0.49129575708206419</v>
      </c>
      <c r="AP485">
        <v>0.5553966797968205</v>
      </c>
      <c r="AQ485">
        <v>0.62373210496042397</v>
      </c>
      <c r="AR485">
        <v>0.69482247670239239</v>
      </c>
      <c r="AS485">
        <v>0.76873170802821633</v>
      </c>
      <c r="AT485">
        <v>0.84552316827015439</v>
      </c>
      <c r="AU485">
        <v>0.92526555519266096</v>
      </c>
      <c r="AV485">
        <v>1.008028039386863</v>
      </c>
      <c r="AW485">
        <v>1.093880611170587</v>
      </c>
      <c r="AX485">
        <v>1.1828980752796534</v>
      </c>
      <c r="AY485">
        <v>1.2751549040578765</v>
      </c>
      <c r="AZ485">
        <v>1.3698164220671563</v>
      </c>
      <c r="BA485">
        <v>1.4669311252142629</v>
      </c>
      <c r="BB485">
        <v>1.5665486361476626</v>
      </c>
      <c r="BD485">
        <f t="shared" si="71"/>
        <v>0.60383562292210891</v>
      </c>
      <c r="BE485">
        <f t="shared" si="72"/>
        <v>3.2150892779272762</v>
      </c>
      <c r="BF485">
        <f t="shared" si="73"/>
        <v>10.145242130062591</v>
      </c>
      <c r="BG485">
        <f t="shared" si="74"/>
        <v>17.083886063988238</v>
      </c>
      <c r="BH485">
        <f t="shared" si="75"/>
        <v>22.112178439727515</v>
      </c>
      <c r="BI485">
        <f t="shared" si="76"/>
        <v>28.635896423206663</v>
      </c>
      <c r="BJ485">
        <f t="shared" si="77"/>
        <v>36.433353484519692</v>
      </c>
      <c r="BK485">
        <f t="shared" si="78"/>
        <v>49.651990078863221</v>
      </c>
      <c r="BL485">
        <f t="shared" si="79"/>
        <v>60.220944886425869</v>
      </c>
      <c r="BM485">
        <f t="shared" si="80"/>
        <v>80.243955909045582</v>
      </c>
    </row>
    <row r="486" spans="1:65" hidden="1" x14ac:dyDescent="0.25">
      <c r="A486">
        <v>51</v>
      </c>
      <c r="B486" t="s">
        <v>353</v>
      </c>
      <c r="C486" t="s">
        <v>368</v>
      </c>
      <c r="E486" t="s">
        <v>452</v>
      </c>
      <c r="F486" t="s">
        <v>453</v>
      </c>
      <c r="G486" t="s">
        <v>484</v>
      </c>
      <c r="H486" t="s">
        <v>358</v>
      </c>
      <c r="I486" t="s">
        <v>351</v>
      </c>
      <c r="J486" t="s">
        <v>359</v>
      </c>
      <c r="K486" t="s">
        <v>360</v>
      </c>
      <c r="L486" t="s">
        <v>361</v>
      </c>
      <c r="M486" t="s">
        <v>362</v>
      </c>
      <c r="N486" t="s">
        <v>392</v>
      </c>
      <c r="O486" t="s">
        <v>363</v>
      </c>
      <c r="P486">
        <v>0</v>
      </c>
      <c r="Q486" t="s">
        <v>374</v>
      </c>
      <c r="R486">
        <v>0</v>
      </c>
      <c r="S486">
        <v>0</v>
      </c>
      <c r="T486">
        <v>0</v>
      </c>
      <c r="U486">
        <v>0</v>
      </c>
      <c r="V486">
        <v>9.1783457881163363E-5</v>
      </c>
      <c r="W486">
        <v>5.2005477621274766E-4</v>
      </c>
      <c r="X486">
        <v>1.2380612538493891E-3</v>
      </c>
      <c r="Y486">
        <v>2.0718627257451045E-3</v>
      </c>
      <c r="Z486">
        <v>2.6589098318241522E-3</v>
      </c>
      <c r="AA486">
        <v>3.4518291288968177E-3</v>
      </c>
      <c r="AB486">
        <v>4.3159371512701541E-3</v>
      </c>
      <c r="AC486">
        <v>5.7361534947591164E-3</v>
      </c>
      <c r="AD486">
        <v>6.9367980694610273E-3</v>
      </c>
      <c r="AE486">
        <v>9.2097933541221803E-3</v>
      </c>
      <c r="AF486">
        <v>1.1841096731059292E-2</v>
      </c>
      <c r="AG486">
        <v>1.4838060036587811E-2</v>
      </c>
      <c r="AH486">
        <v>1.8265161123909371E-2</v>
      </c>
      <c r="AI486">
        <v>2.215128600475565E-2</v>
      </c>
      <c r="AJ486">
        <v>2.6507248299928191E-2</v>
      </c>
      <c r="AK486">
        <v>3.1343591089275029E-2</v>
      </c>
      <c r="AL486">
        <v>3.6671920648689835E-2</v>
      </c>
      <c r="AM486">
        <v>4.2504785378098167E-2</v>
      </c>
      <c r="AN486">
        <v>4.8791715498895681E-2</v>
      </c>
      <c r="AO486">
        <v>5.5522813221626943E-2</v>
      </c>
      <c r="AP486">
        <v>6.2709869345365113E-2</v>
      </c>
      <c r="AQ486">
        <v>7.0365108815571883E-2</v>
      </c>
      <c r="AR486">
        <v>7.8322894637950807E-2</v>
      </c>
      <c r="AS486">
        <v>8.6590336925863098E-2</v>
      </c>
      <c r="AT486">
        <v>9.5174526018602379E-2</v>
      </c>
      <c r="AU486">
        <v>0.10408319035212413</v>
      </c>
      <c r="AV486">
        <v>0.11332415711506107</v>
      </c>
      <c r="AW486">
        <v>0.12290539379675032</v>
      </c>
      <c r="AX486">
        <v>0.13283545594578591</v>
      </c>
      <c r="AY486">
        <v>0.14312291681592665</v>
      </c>
      <c r="AZ486">
        <v>0.15367526216390173</v>
      </c>
      <c r="BA486">
        <v>0.16449834189799839</v>
      </c>
      <c r="BB486">
        <v>0.17559817827070071</v>
      </c>
      <c r="BD486">
        <f t="shared" si="71"/>
        <v>9.1783457881163363E-2</v>
      </c>
      <c r="BE486">
        <f t="shared" si="72"/>
        <v>0.52005477621274765</v>
      </c>
      <c r="BF486">
        <f t="shared" si="73"/>
        <v>1.2380612538493891</v>
      </c>
      <c r="BG486">
        <f t="shared" si="74"/>
        <v>2.0718627257451043</v>
      </c>
      <c r="BH486">
        <f t="shared" si="75"/>
        <v>2.6589098318241522</v>
      </c>
      <c r="BI486">
        <f t="shared" si="76"/>
        <v>3.4518291288968177</v>
      </c>
      <c r="BJ486">
        <f t="shared" si="77"/>
        <v>4.3159371512701545</v>
      </c>
      <c r="BK486">
        <f t="shared" si="78"/>
        <v>5.7361534947591162</v>
      </c>
      <c r="BL486">
        <f t="shared" si="79"/>
        <v>6.9367980694610276</v>
      </c>
      <c r="BM486">
        <f t="shared" si="80"/>
        <v>9.2097933541221799</v>
      </c>
    </row>
    <row r="487" spans="1:65" hidden="1" x14ac:dyDescent="0.25">
      <c r="A487">
        <v>51</v>
      </c>
      <c r="B487" t="s">
        <v>353</v>
      </c>
      <c r="C487" t="s">
        <v>368</v>
      </c>
      <c r="E487" t="s">
        <v>454</v>
      </c>
      <c r="F487" t="s">
        <v>455</v>
      </c>
      <c r="G487" t="s">
        <v>484</v>
      </c>
      <c r="H487" t="s">
        <v>358</v>
      </c>
      <c r="I487" t="s">
        <v>351</v>
      </c>
      <c r="J487" t="s">
        <v>359</v>
      </c>
      <c r="K487" t="s">
        <v>360</v>
      </c>
      <c r="L487" t="s">
        <v>361</v>
      </c>
      <c r="M487" t="s">
        <v>362</v>
      </c>
      <c r="N487" t="s">
        <v>362</v>
      </c>
      <c r="O487" t="s">
        <v>363</v>
      </c>
      <c r="P487">
        <v>0</v>
      </c>
      <c r="Q487" t="s">
        <v>374</v>
      </c>
      <c r="R487">
        <v>0</v>
      </c>
      <c r="S487">
        <v>0</v>
      </c>
      <c r="T487">
        <v>0</v>
      </c>
      <c r="U487">
        <v>0</v>
      </c>
      <c r="V487">
        <v>6.9407703917563981E-4</v>
      </c>
      <c r="W487">
        <v>3.6889865946722056E-3</v>
      </c>
      <c r="X487">
        <v>1.1670644801558301E-2</v>
      </c>
      <c r="Y487">
        <v>1.9664184920663512E-2</v>
      </c>
      <c r="Z487">
        <v>2.5451121442747034E-2</v>
      </c>
      <c r="AA487">
        <v>3.2945316156008646E-2</v>
      </c>
      <c r="AB487">
        <v>4.1918506739109559E-2</v>
      </c>
      <c r="AC487">
        <v>5.7139594267738854E-2</v>
      </c>
      <c r="AD487">
        <v>6.930173034873098E-2</v>
      </c>
      <c r="AE487">
        <v>9.2343628730645499E-2</v>
      </c>
      <c r="AF487">
        <v>0.11904733725872202</v>
      </c>
      <c r="AG487">
        <v>0.14949615672470315</v>
      </c>
      <c r="AH487">
        <v>0.18435518132579978</v>
      </c>
      <c r="AI487">
        <v>0.22392800524901096</v>
      </c>
      <c r="AJ487">
        <v>0.26833415379354919</v>
      </c>
      <c r="AK487">
        <v>0.31768995187671933</v>
      </c>
      <c r="AL487">
        <v>0.37212211387954686</v>
      </c>
      <c r="AM487">
        <v>0.43176648559661002</v>
      </c>
      <c r="AN487">
        <v>0.49611207442105737</v>
      </c>
      <c r="AO487">
        <v>0.56506227934182385</v>
      </c>
      <c r="AP487">
        <v>0.63874198536501325</v>
      </c>
      <c r="AQ487">
        <v>0.71727996185576726</v>
      </c>
      <c r="AR487">
        <v>0.79897508702932263</v>
      </c>
      <c r="AS487">
        <v>0.88389995888868755</v>
      </c>
      <c r="AT487">
        <v>0.97212651111769299</v>
      </c>
      <c r="AU487">
        <v>1.063732756956743</v>
      </c>
      <c r="AV487">
        <v>1.1587972099600352</v>
      </c>
      <c r="AW487">
        <v>1.2573992807911889</v>
      </c>
      <c r="AX487">
        <v>1.3596238622909211</v>
      </c>
      <c r="AY487">
        <v>1.4655554181691306</v>
      </c>
      <c r="AZ487">
        <v>1.5742348680804983</v>
      </c>
      <c r="BA487">
        <v>1.685717040650931</v>
      </c>
      <c r="BB487">
        <v>1.8000580230492216</v>
      </c>
      <c r="BD487">
        <f t="shared" si="71"/>
        <v>0.69407703917563979</v>
      </c>
      <c r="BE487">
        <f t="shared" si="72"/>
        <v>3.6889865946722056</v>
      </c>
      <c r="BF487">
        <f t="shared" si="73"/>
        <v>11.670644801558302</v>
      </c>
      <c r="BG487">
        <f t="shared" si="74"/>
        <v>19.664184920663512</v>
      </c>
      <c r="BH487">
        <f t="shared" si="75"/>
        <v>25.451121442747034</v>
      </c>
      <c r="BI487">
        <f t="shared" si="76"/>
        <v>32.945316156008644</v>
      </c>
      <c r="BJ487">
        <f t="shared" si="77"/>
        <v>41.91850673910956</v>
      </c>
      <c r="BK487">
        <f t="shared" si="78"/>
        <v>57.13959426773885</v>
      </c>
      <c r="BL487">
        <f t="shared" si="79"/>
        <v>69.301730348730985</v>
      </c>
      <c r="BM487">
        <f t="shared" si="80"/>
        <v>92.343628730645506</v>
      </c>
    </row>
    <row r="488" spans="1:65" hidden="1" x14ac:dyDescent="0.25">
      <c r="A488">
        <v>51</v>
      </c>
      <c r="B488" t="s">
        <v>353</v>
      </c>
      <c r="C488" t="s">
        <v>368</v>
      </c>
      <c r="E488" t="s">
        <v>456</v>
      </c>
      <c r="F488" t="s">
        <v>457</v>
      </c>
      <c r="G488" t="s">
        <v>484</v>
      </c>
      <c r="H488" t="s">
        <v>358</v>
      </c>
      <c r="I488" t="s">
        <v>351</v>
      </c>
      <c r="J488" t="s">
        <v>359</v>
      </c>
      <c r="K488" t="s">
        <v>360</v>
      </c>
      <c r="L488" t="s">
        <v>361</v>
      </c>
      <c r="M488" t="s">
        <v>362</v>
      </c>
      <c r="N488" t="s">
        <v>362</v>
      </c>
      <c r="O488" t="s">
        <v>363</v>
      </c>
      <c r="P488">
        <v>0</v>
      </c>
      <c r="Q488" t="s">
        <v>374</v>
      </c>
      <c r="R488">
        <v>0</v>
      </c>
      <c r="S488">
        <v>0</v>
      </c>
      <c r="T488">
        <v>0</v>
      </c>
      <c r="U488">
        <v>0</v>
      </c>
      <c r="V488">
        <v>1.8009587560155196E-3</v>
      </c>
      <c r="W488">
        <v>3.8425991273801389E-3</v>
      </c>
      <c r="X488">
        <v>8.4549533312301989E-3</v>
      </c>
      <c r="Y488">
        <v>1.3803718051453773E-2</v>
      </c>
      <c r="Z488">
        <v>1.7031607931979189E-2</v>
      </c>
      <c r="AA488">
        <v>2.0633773330426788E-2</v>
      </c>
      <c r="AB488">
        <v>2.5522867503124914E-2</v>
      </c>
      <c r="AC488">
        <v>3.3243884761860541E-2</v>
      </c>
      <c r="AD488">
        <v>3.9806665080719554E-2</v>
      </c>
      <c r="AE488">
        <v>5.247201441129859E-2</v>
      </c>
      <c r="AF488">
        <v>6.7003682917239391E-2</v>
      </c>
      <c r="AG488">
        <v>8.3412664295515443E-2</v>
      </c>
      <c r="AH488">
        <v>0.10201131275314673</v>
      </c>
      <c r="AI488">
        <v>0.12291734763038475</v>
      </c>
      <c r="AJ488">
        <v>0.14615021518414248</v>
      </c>
      <c r="AK488">
        <v>0.17172654490429484</v>
      </c>
      <c r="AL488">
        <v>0.19966702026875785</v>
      </c>
      <c r="AM488">
        <v>0.22999564385074958</v>
      </c>
      <c r="AN488">
        <v>0.26241700577090726</v>
      </c>
      <c r="AO488">
        <v>0.29684442433153474</v>
      </c>
      <c r="AP488">
        <v>0.33330051441702563</v>
      </c>
      <c r="AQ488">
        <v>0.37180860603183019</v>
      </c>
      <c r="AR488">
        <v>0.4115220881135524</v>
      </c>
      <c r="AS488">
        <v>0.45245134524961039</v>
      </c>
      <c r="AT488">
        <v>0.49460581008762611</v>
      </c>
      <c r="AU488">
        <v>0.53799710920479038</v>
      </c>
      <c r="AV488">
        <v>0.5826364357803776</v>
      </c>
      <c r="AW488">
        <v>0.6285347212991329</v>
      </c>
      <c r="AX488">
        <v>0.67570470011308037</v>
      </c>
      <c r="AY488">
        <v>0.72415821403578173</v>
      </c>
      <c r="AZ488">
        <v>0.77344593049745058</v>
      </c>
      <c r="BA488">
        <v>0.82357374859401589</v>
      </c>
      <c r="BB488">
        <v>0.87454769281228562</v>
      </c>
      <c r="BD488">
        <f t="shared" si="71"/>
        <v>1.8009587560155196</v>
      </c>
      <c r="BE488">
        <f t="shared" si="72"/>
        <v>3.8425991273801388</v>
      </c>
      <c r="BF488">
        <f t="shared" si="73"/>
        <v>8.4549533312301985</v>
      </c>
      <c r="BG488">
        <f t="shared" si="74"/>
        <v>13.803718051453773</v>
      </c>
      <c r="BH488">
        <f t="shared" si="75"/>
        <v>17.031607931979188</v>
      </c>
      <c r="BI488">
        <f t="shared" si="76"/>
        <v>20.633773330426788</v>
      </c>
      <c r="BJ488">
        <f t="shared" si="77"/>
        <v>25.522867503124914</v>
      </c>
      <c r="BK488">
        <f t="shared" si="78"/>
        <v>33.243884761860542</v>
      </c>
      <c r="BL488">
        <f t="shared" si="79"/>
        <v>39.806665080719554</v>
      </c>
      <c r="BM488">
        <f t="shared" si="80"/>
        <v>52.472014411298588</v>
      </c>
    </row>
    <row r="489" spans="1:65" hidden="1" x14ac:dyDescent="0.25">
      <c r="A489">
        <v>51</v>
      </c>
      <c r="B489" t="s">
        <v>353</v>
      </c>
      <c r="C489" t="s">
        <v>368</v>
      </c>
      <c r="E489" t="s">
        <v>458</v>
      </c>
      <c r="F489" t="s">
        <v>459</v>
      </c>
      <c r="G489" t="s">
        <v>484</v>
      </c>
      <c r="H489" t="s">
        <v>358</v>
      </c>
      <c r="I489" t="s">
        <v>351</v>
      </c>
      <c r="J489" t="s">
        <v>359</v>
      </c>
      <c r="K489" t="s">
        <v>360</v>
      </c>
      <c r="L489" t="s">
        <v>361</v>
      </c>
      <c r="M489" t="s">
        <v>362</v>
      </c>
      <c r="N489" t="s">
        <v>392</v>
      </c>
      <c r="O489" t="s">
        <v>363</v>
      </c>
      <c r="P489" t="s">
        <v>460</v>
      </c>
      <c r="Q489" t="s">
        <v>364</v>
      </c>
      <c r="R489">
        <v>0</v>
      </c>
      <c r="S489">
        <v>0</v>
      </c>
      <c r="T489">
        <v>0</v>
      </c>
      <c r="U489">
        <v>0</v>
      </c>
      <c r="V489">
        <v>3.8605758404083049E-4</v>
      </c>
      <c r="W489">
        <v>2.3270352843155471E-3</v>
      </c>
      <c r="X489">
        <v>5.3371680610742045E-3</v>
      </c>
      <c r="Y489">
        <v>9.0907408351366559E-3</v>
      </c>
      <c r="Z489">
        <v>1.1531416794278536E-2</v>
      </c>
      <c r="AA489">
        <v>1.4813206528132601E-2</v>
      </c>
      <c r="AB489">
        <v>1.8406095423413805E-2</v>
      </c>
      <c r="AC489">
        <v>2.4445209033038012E-2</v>
      </c>
      <c r="AD489">
        <v>2.9489346449726977E-2</v>
      </c>
      <c r="AE489">
        <v>3.9054963358812637E-2</v>
      </c>
      <c r="AF489">
        <v>5.0093828955876843E-2</v>
      </c>
      <c r="AG489">
        <v>6.2626354858282093E-2</v>
      </c>
      <c r="AH489">
        <v>7.690902391641849E-2</v>
      </c>
      <c r="AI489">
        <v>9.3048487966889887E-2</v>
      </c>
      <c r="AJ489">
        <v>0.1110754840903781</v>
      </c>
      <c r="AK489">
        <v>0.13101893638759202</v>
      </c>
      <c r="AL489">
        <v>0.1529113982310224</v>
      </c>
      <c r="AM489">
        <v>0.17678850720831507</v>
      </c>
      <c r="AN489">
        <v>0.20242991141269781</v>
      </c>
      <c r="AO489">
        <v>0.22978095777245919</v>
      </c>
      <c r="AP489">
        <v>0.25887454596469028</v>
      </c>
      <c r="AQ489">
        <v>0.28974458166342482</v>
      </c>
      <c r="AR489">
        <v>0.32171505203662176</v>
      </c>
      <c r="AS489">
        <v>0.35480381704266256</v>
      </c>
      <c r="AT489">
        <v>0.38902819669064514</v>
      </c>
      <c r="AU489">
        <v>0.42440756162867793</v>
      </c>
      <c r="AV489">
        <v>0.46096117945739812</v>
      </c>
      <c r="AW489">
        <v>0.49870836114326472</v>
      </c>
      <c r="AX489">
        <v>0.53767019108396674</v>
      </c>
      <c r="AY489">
        <v>0.57786728261680409</v>
      </c>
      <c r="AZ489">
        <v>0.61893016891944808</v>
      </c>
      <c r="BA489">
        <v>0.66087140033275571</v>
      </c>
      <c r="BB489">
        <v>0.70370380770514429</v>
      </c>
      <c r="BD489">
        <f t="shared" si="71"/>
        <v>0.38605758404083051</v>
      </c>
      <c r="BE489">
        <f t="shared" si="72"/>
        <v>2.3270352843155471</v>
      </c>
      <c r="BF489">
        <f t="shared" si="73"/>
        <v>5.3371680610742045</v>
      </c>
      <c r="BG489">
        <f t="shared" si="74"/>
        <v>9.0907408351366552</v>
      </c>
      <c r="BH489">
        <f t="shared" si="75"/>
        <v>11.531416794278536</v>
      </c>
      <c r="BI489">
        <f t="shared" si="76"/>
        <v>14.8132065281326</v>
      </c>
      <c r="BJ489">
        <f t="shared" si="77"/>
        <v>18.406095423413806</v>
      </c>
      <c r="BK489">
        <f t="shared" si="78"/>
        <v>24.445209033038012</v>
      </c>
      <c r="BL489">
        <f t="shared" si="79"/>
        <v>29.489346449726977</v>
      </c>
      <c r="BM489">
        <f t="shared" si="80"/>
        <v>39.054963358812635</v>
      </c>
    </row>
    <row r="490" spans="1:65" hidden="1" x14ac:dyDescent="0.25">
      <c r="A490">
        <v>51</v>
      </c>
      <c r="B490" t="s">
        <v>353</v>
      </c>
      <c r="C490" t="s">
        <v>368</v>
      </c>
      <c r="E490" t="s">
        <v>461</v>
      </c>
      <c r="F490" t="s">
        <v>462</v>
      </c>
      <c r="G490" t="s">
        <v>484</v>
      </c>
      <c r="H490" t="s">
        <v>358</v>
      </c>
      <c r="I490" t="s">
        <v>351</v>
      </c>
      <c r="J490" t="s">
        <v>359</v>
      </c>
      <c r="K490" t="s">
        <v>360</v>
      </c>
      <c r="L490" t="s">
        <v>361</v>
      </c>
      <c r="M490" t="s">
        <v>362</v>
      </c>
      <c r="N490" t="s">
        <v>362</v>
      </c>
      <c r="O490" t="s">
        <v>363</v>
      </c>
      <c r="P490" t="s">
        <v>44</v>
      </c>
      <c r="Q490" t="s">
        <v>364</v>
      </c>
      <c r="R490">
        <v>0</v>
      </c>
      <c r="S490">
        <v>0</v>
      </c>
      <c r="T490">
        <v>0</v>
      </c>
      <c r="U490">
        <v>0</v>
      </c>
      <c r="V490">
        <v>0</v>
      </c>
      <c r="W490">
        <v>0</v>
      </c>
      <c r="X490">
        <v>0</v>
      </c>
      <c r="Y490">
        <v>0</v>
      </c>
      <c r="Z490">
        <v>0</v>
      </c>
      <c r="AA490">
        <v>0</v>
      </c>
      <c r="AB490">
        <v>0</v>
      </c>
      <c r="AC490">
        <v>0</v>
      </c>
      <c r="AD490">
        <v>0</v>
      </c>
      <c r="AE490">
        <v>0</v>
      </c>
      <c r="AF490">
        <v>0</v>
      </c>
      <c r="AG490">
        <v>0</v>
      </c>
      <c r="AH490">
        <v>0</v>
      </c>
      <c r="AI490">
        <v>0</v>
      </c>
      <c r="AJ490">
        <v>0</v>
      </c>
      <c r="AK490">
        <v>0</v>
      </c>
      <c r="AL490">
        <v>0</v>
      </c>
      <c r="AM490">
        <v>0</v>
      </c>
      <c r="AN490">
        <v>0</v>
      </c>
      <c r="AO490">
        <v>0</v>
      </c>
      <c r="AP490">
        <v>0</v>
      </c>
      <c r="AQ490">
        <v>0</v>
      </c>
      <c r="AR490">
        <v>0</v>
      </c>
      <c r="AS490">
        <v>0</v>
      </c>
      <c r="AT490">
        <v>0</v>
      </c>
      <c r="AU490">
        <v>0</v>
      </c>
      <c r="AV490">
        <v>0</v>
      </c>
      <c r="AW490">
        <v>0</v>
      </c>
      <c r="AX490">
        <v>0</v>
      </c>
      <c r="AY490">
        <v>0</v>
      </c>
      <c r="AZ490">
        <v>0</v>
      </c>
      <c r="BA490">
        <v>0</v>
      </c>
      <c r="BB490">
        <v>0</v>
      </c>
      <c r="BD490">
        <f t="shared" si="71"/>
        <v>0</v>
      </c>
      <c r="BE490">
        <f t="shared" si="72"/>
        <v>0</v>
      </c>
      <c r="BF490">
        <f t="shared" si="73"/>
        <v>0</v>
      </c>
      <c r="BG490">
        <f t="shared" si="74"/>
        <v>0</v>
      </c>
      <c r="BH490">
        <f t="shared" si="75"/>
        <v>0</v>
      </c>
      <c r="BI490">
        <f t="shared" si="76"/>
        <v>0</v>
      </c>
      <c r="BJ490">
        <f t="shared" si="77"/>
        <v>0</v>
      </c>
      <c r="BK490">
        <f t="shared" si="78"/>
        <v>0</v>
      </c>
      <c r="BL490">
        <f t="shared" si="79"/>
        <v>0</v>
      </c>
      <c r="BM490">
        <f t="shared" si="80"/>
        <v>0</v>
      </c>
    </row>
    <row r="491" spans="1:65" hidden="1" x14ac:dyDescent="0.25">
      <c r="A491">
        <v>51</v>
      </c>
      <c r="B491" t="s">
        <v>353</v>
      </c>
      <c r="C491" t="s">
        <v>368</v>
      </c>
      <c r="E491" t="s">
        <v>463</v>
      </c>
      <c r="F491" t="s">
        <v>464</v>
      </c>
      <c r="G491" t="s">
        <v>484</v>
      </c>
      <c r="H491" t="s">
        <v>358</v>
      </c>
      <c r="I491" t="s">
        <v>351</v>
      </c>
      <c r="J491" t="s">
        <v>359</v>
      </c>
      <c r="K491" t="s">
        <v>360</v>
      </c>
      <c r="L491" t="s">
        <v>361</v>
      </c>
      <c r="M491" t="s">
        <v>362</v>
      </c>
      <c r="N491" t="s">
        <v>362</v>
      </c>
      <c r="O491" t="s">
        <v>363</v>
      </c>
      <c r="P491">
        <v>0</v>
      </c>
      <c r="Q491" t="s">
        <v>374</v>
      </c>
      <c r="R491">
        <v>0</v>
      </c>
      <c r="S491">
        <v>0</v>
      </c>
      <c r="T491">
        <v>0</v>
      </c>
      <c r="U491">
        <v>0</v>
      </c>
      <c r="V491">
        <v>1.5190193267572232E-3</v>
      </c>
      <c r="W491">
        <v>3.3909603766470809E-3</v>
      </c>
      <c r="X491">
        <v>7.3061483690739443E-3</v>
      </c>
      <c r="Y491">
        <v>1.1631989341495032E-2</v>
      </c>
      <c r="Z491">
        <v>1.5027757661707875E-2</v>
      </c>
      <c r="AA491">
        <v>1.8644222328278375E-2</v>
      </c>
      <c r="AB491">
        <v>2.3246659356045481E-2</v>
      </c>
      <c r="AC491">
        <v>3.0609814839354477E-2</v>
      </c>
      <c r="AD491">
        <v>3.7404454573025249E-2</v>
      </c>
      <c r="AE491">
        <v>5.0244224796704852E-2</v>
      </c>
      <c r="AF491">
        <v>6.5035543037840343E-2</v>
      </c>
      <c r="AG491">
        <v>8.1795790217294509E-2</v>
      </c>
      <c r="AH491">
        <v>0.1008566127989106</v>
      </c>
      <c r="AI491">
        <v>0.12234802064544195</v>
      </c>
      <c r="AJ491">
        <v>0.1462981409273108</v>
      </c>
      <c r="AK491">
        <v>0.17273239441119248</v>
      </c>
      <c r="AL491">
        <v>0.20168069108787942</v>
      </c>
      <c r="AM491">
        <v>0.23317668251438961</v>
      </c>
      <c r="AN491">
        <v>0.26691807487804509</v>
      </c>
      <c r="AO491">
        <v>0.30282138845770284</v>
      </c>
      <c r="AP491">
        <v>0.3409180978595665</v>
      </c>
      <c r="AQ491">
        <v>0.38124068794497379</v>
      </c>
      <c r="AR491">
        <v>0.42290016139083908</v>
      </c>
      <c r="AS491">
        <v>0.46591254023226275</v>
      </c>
      <c r="AT491">
        <v>0.5102929869831071</v>
      </c>
      <c r="AU491">
        <v>0.5560591504824135</v>
      </c>
      <c r="AV491">
        <v>0.60322837960478815</v>
      </c>
      <c r="AW491">
        <v>0.65181790978890697</v>
      </c>
      <c r="AX491">
        <v>0.70184707520177325</v>
      </c>
      <c r="AY491">
        <v>0.75333443222426466</v>
      </c>
      <c r="AZ491">
        <v>0.80580289260463722</v>
      </c>
      <c r="BA491">
        <v>0.85926308597441436</v>
      </c>
      <c r="BB491">
        <v>0.91372589565573725</v>
      </c>
      <c r="BD491">
        <f t="shared" si="71"/>
        <v>1.5190193267572232</v>
      </c>
      <c r="BE491">
        <f t="shared" si="72"/>
        <v>3.3909603766470808</v>
      </c>
      <c r="BF491">
        <f t="shared" si="73"/>
        <v>7.3061483690739442</v>
      </c>
      <c r="BG491">
        <f t="shared" si="74"/>
        <v>11.631989341495032</v>
      </c>
      <c r="BH491">
        <f t="shared" si="75"/>
        <v>15.027757661707875</v>
      </c>
      <c r="BI491">
        <f t="shared" si="76"/>
        <v>18.644222328278374</v>
      </c>
      <c r="BJ491">
        <f t="shared" si="77"/>
        <v>23.24665935604548</v>
      </c>
      <c r="BK491">
        <f t="shared" si="78"/>
        <v>30.609814839354478</v>
      </c>
      <c r="BL491">
        <f t="shared" si="79"/>
        <v>37.404454573025248</v>
      </c>
      <c r="BM491">
        <f t="shared" si="80"/>
        <v>50.244224796704849</v>
      </c>
    </row>
    <row r="492" spans="1:65" hidden="1" x14ac:dyDescent="0.25">
      <c r="A492">
        <v>51</v>
      </c>
      <c r="B492" t="s">
        <v>353</v>
      </c>
      <c r="C492" t="s">
        <v>368</v>
      </c>
      <c r="E492" t="s">
        <v>465</v>
      </c>
      <c r="F492" t="s">
        <v>466</v>
      </c>
      <c r="G492" t="s">
        <v>484</v>
      </c>
      <c r="H492" t="s">
        <v>358</v>
      </c>
      <c r="I492" t="s">
        <v>351</v>
      </c>
      <c r="J492" t="s">
        <v>359</v>
      </c>
      <c r="K492" t="s">
        <v>360</v>
      </c>
      <c r="L492" t="s">
        <v>361</v>
      </c>
      <c r="M492" t="s">
        <v>362</v>
      </c>
      <c r="N492" t="s">
        <v>362</v>
      </c>
      <c r="O492" t="s">
        <v>363</v>
      </c>
      <c r="P492">
        <v>0</v>
      </c>
      <c r="Q492" t="s">
        <v>374</v>
      </c>
      <c r="R492">
        <v>0</v>
      </c>
      <c r="S492">
        <v>0</v>
      </c>
      <c r="T492">
        <v>0</v>
      </c>
      <c r="U492">
        <v>0</v>
      </c>
      <c r="V492">
        <v>5.0672653303961796E-4</v>
      </c>
      <c r="W492">
        <v>2.6936438592981538E-3</v>
      </c>
      <c r="X492">
        <v>8.5220491346314955E-3</v>
      </c>
      <c r="Y492">
        <v>1.4359104711337641E-2</v>
      </c>
      <c r="Z492">
        <v>1.8584786590531168E-2</v>
      </c>
      <c r="AA492">
        <v>2.4057215919158839E-2</v>
      </c>
      <c r="AB492">
        <v>3.0609623342599979E-2</v>
      </c>
      <c r="AC492">
        <v>4.1724408390102885E-2</v>
      </c>
      <c r="AD492">
        <v>5.0605367326828452E-2</v>
      </c>
      <c r="AE492">
        <v>6.7430892926920338E-2</v>
      </c>
      <c r="AF492">
        <v>8.6930331887528967E-2</v>
      </c>
      <c r="AG492">
        <v>0.10916451447019468</v>
      </c>
      <c r="AH492">
        <v>0.13461910554037224</v>
      </c>
      <c r="AI492">
        <v>0.16351579766835472</v>
      </c>
      <c r="AJ492">
        <v>0.19594187370432953</v>
      </c>
      <c r="AK492">
        <v>0.23198227963407783</v>
      </c>
      <c r="AL492">
        <v>0.27172954811066724</v>
      </c>
      <c r="AM492">
        <v>0.31528287981370773</v>
      </c>
      <c r="AN492">
        <v>0.36226914263134091</v>
      </c>
      <c r="AO492">
        <v>0.41261780014457389</v>
      </c>
      <c r="AP492">
        <v>0.46642004894654415</v>
      </c>
      <c r="AQ492">
        <v>0.52376992216608409</v>
      </c>
      <c r="AR492">
        <v>0.58342523128378676</v>
      </c>
      <c r="AS492">
        <v>0.64543899085272927</v>
      </c>
      <c r="AT492">
        <v>0.70986373038531025</v>
      </c>
      <c r="AU492">
        <v>0.77675641886613078</v>
      </c>
      <c r="AV492">
        <v>0.84617439067968458</v>
      </c>
      <c r="AW492">
        <v>0.91817563535979219</v>
      </c>
      <c r="AX492">
        <v>0.99282214570407412</v>
      </c>
      <c r="AY492">
        <v>1.070175601213585</v>
      </c>
      <c r="AZ492">
        <v>1.1495356624805122</v>
      </c>
      <c r="BA492">
        <v>1.2309423682015861</v>
      </c>
      <c r="BB492">
        <v>1.3144366761291872</v>
      </c>
      <c r="BD492">
        <f t="shared" si="71"/>
        <v>0.50672653303961801</v>
      </c>
      <c r="BE492">
        <f t="shared" si="72"/>
        <v>2.6936438592981538</v>
      </c>
      <c r="BF492">
        <f t="shared" si="73"/>
        <v>8.5220491346314962</v>
      </c>
      <c r="BG492">
        <f t="shared" si="74"/>
        <v>14.359104711337642</v>
      </c>
      <c r="BH492">
        <f t="shared" si="75"/>
        <v>18.584786590531166</v>
      </c>
      <c r="BI492">
        <f t="shared" si="76"/>
        <v>24.057215919158839</v>
      </c>
      <c r="BJ492">
        <f t="shared" si="77"/>
        <v>30.609623342599978</v>
      </c>
      <c r="BK492">
        <f t="shared" si="78"/>
        <v>41.724408390102887</v>
      </c>
      <c r="BL492">
        <f t="shared" si="79"/>
        <v>50.60536732682845</v>
      </c>
      <c r="BM492">
        <f t="shared" si="80"/>
        <v>67.430892926920336</v>
      </c>
    </row>
    <row r="493" spans="1:65" hidden="1" x14ac:dyDescent="0.25">
      <c r="A493">
        <v>51</v>
      </c>
      <c r="B493" t="s">
        <v>353</v>
      </c>
      <c r="C493" t="s">
        <v>368</v>
      </c>
      <c r="E493" t="s">
        <v>467</v>
      </c>
      <c r="F493" t="s">
        <v>47</v>
      </c>
      <c r="G493" t="s">
        <v>484</v>
      </c>
      <c r="H493" t="s">
        <v>358</v>
      </c>
      <c r="I493" t="s">
        <v>351</v>
      </c>
      <c r="J493" t="s">
        <v>359</v>
      </c>
      <c r="K493" t="s">
        <v>360</v>
      </c>
      <c r="L493" t="s">
        <v>361</v>
      </c>
      <c r="M493" t="s">
        <v>362</v>
      </c>
      <c r="N493" t="s">
        <v>392</v>
      </c>
      <c r="O493" t="s">
        <v>363</v>
      </c>
      <c r="P493">
        <v>0</v>
      </c>
      <c r="Q493" t="s">
        <v>374</v>
      </c>
      <c r="R493">
        <v>0</v>
      </c>
      <c r="S493">
        <v>0</v>
      </c>
      <c r="T493">
        <v>0</v>
      </c>
      <c r="U493">
        <v>0</v>
      </c>
      <c r="V493">
        <v>1.2213611589789212E-3</v>
      </c>
      <c r="W493">
        <v>6.2844170049131285E-3</v>
      </c>
      <c r="X493">
        <v>1.6556277358158202E-2</v>
      </c>
      <c r="Y493">
        <v>2.7661979947137729E-2</v>
      </c>
      <c r="Z493">
        <v>3.7859832383626071E-2</v>
      </c>
      <c r="AA493">
        <v>4.9062533765992539E-2</v>
      </c>
      <c r="AB493">
        <v>6.0549567036256212E-2</v>
      </c>
      <c r="AC493">
        <v>8.1045727946753687E-2</v>
      </c>
      <c r="AD493">
        <v>9.7480038531549559E-2</v>
      </c>
      <c r="AE493">
        <v>0.12888185952958991</v>
      </c>
      <c r="AF493">
        <v>0.1652938860627198</v>
      </c>
      <c r="AG493">
        <v>0.20684999397494086</v>
      </c>
      <c r="AH493">
        <v>0.25447846629966958</v>
      </c>
      <c r="AI493">
        <v>0.30862009945893787</v>
      </c>
      <c r="AJ493">
        <v>0.36946766606588038</v>
      </c>
      <c r="AK493">
        <v>0.43721157167628949</v>
      </c>
      <c r="AL493">
        <v>0.51205856378896175</v>
      </c>
      <c r="AM493">
        <v>0.594230140977135</v>
      </c>
      <c r="AN493">
        <v>0.68305635380441976</v>
      </c>
      <c r="AO493">
        <v>0.77843753450902098</v>
      </c>
      <c r="AP493">
        <v>0.88058102161627494</v>
      </c>
      <c r="AQ493">
        <v>0.98970170371364452</v>
      </c>
      <c r="AR493">
        <v>1.1034640689229402</v>
      </c>
      <c r="AS493">
        <v>1.2219958246067379</v>
      </c>
      <c r="AT493">
        <v>1.3454251376304098</v>
      </c>
      <c r="AU493">
        <v>1.4738901292289837</v>
      </c>
      <c r="AV493">
        <v>1.6075311159298429</v>
      </c>
      <c r="AW493">
        <v>1.746491220533761</v>
      </c>
      <c r="AX493">
        <v>1.8909229113117494</v>
      </c>
      <c r="AY493">
        <v>2.0409797047601539</v>
      </c>
      <c r="AZ493">
        <v>2.195329296466821</v>
      </c>
      <c r="BA493">
        <v>2.3540777284486771</v>
      </c>
      <c r="BB493">
        <v>2.5173340417668251</v>
      </c>
      <c r="BD493">
        <f t="shared" si="71"/>
        <v>1.2213611589789213</v>
      </c>
      <c r="BE493">
        <f t="shared" si="72"/>
        <v>6.2844170049131289</v>
      </c>
      <c r="BF493">
        <f t="shared" si="73"/>
        <v>16.556277358158201</v>
      </c>
      <c r="BG493">
        <f t="shared" si="74"/>
        <v>27.661979947137731</v>
      </c>
      <c r="BH493">
        <f t="shared" si="75"/>
        <v>37.85983238362607</v>
      </c>
      <c r="BI493">
        <f t="shared" si="76"/>
        <v>49.062533765992541</v>
      </c>
      <c r="BJ493">
        <f t="shared" si="77"/>
        <v>60.549567036256214</v>
      </c>
      <c r="BK493">
        <f t="shared" si="78"/>
        <v>81.045727946753686</v>
      </c>
      <c r="BL493">
        <f t="shared" si="79"/>
        <v>97.480038531549553</v>
      </c>
      <c r="BM493">
        <f t="shared" si="80"/>
        <v>128.88185952958992</v>
      </c>
    </row>
    <row r="494" spans="1:65" hidden="1" x14ac:dyDescent="0.25">
      <c r="A494">
        <v>51</v>
      </c>
      <c r="B494" t="s">
        <v>353</v>
      </c>
      <c r="C494" t="s">
        <v>368</v>
      </c>
      <c r="E494" t="s">
        <v>468</v>
      </c>
      <c r="F494" t="s">
        <v>469</v>
      </c>
      <c r="G494" t="s">
        <v>484</v>
      </c>
      <c r="H494" t="s">
        <v>358</v>
      </c>
      <c r="I494" t="s">
        <v>351</v>
      </c>
      <c r="J494" t="s">
        <v>359</v>
      </c>
      <c r="K494" t="s">
        <v>360</v>
      </c>
      <c r="L494" t="s">
        <v>361</v>
      </c>
      <c r="M494" t="s">
        <v>362</v>
      </c>
      <c r="N494" t="s">
        <v>362</v>
      </c>
      <c r="O494" t="s">
        <v>363</v>
      </c>
      <c r="P494">
        <v>0</v>
      </c>
      <c r="Q494" t="s">
        <v>374</v>
      </c>
      <c r="R494">
        <v>0</v>
      </c>
      <c r="S494">
        <v>0</v>
      </c>
      <c r="T494">
        <v>0</v>
      </c>
      <c r="U494">
        <v>0</v>
      </c>
      <c r="V494">
        <v>2.4755999173080604E-4</v>
      </c>
      <c r="W494">
        <v>1.2493007487150353E-3</v>
      </c>
      <c r="X494">
        <v>4.0798942965338423E-3</v>
      </c>
      <c r="Y494">
        <v>6.2763058039811944E-3</v>
      </c>
      <c r="Z494">
        <v>9.2170482680387789E-3</v>
      </c>
      <c r="AA494">
        <v>1.0971862967850549E-2</v>
      </c>
      <c r="AB494">
        <v>1.4154618920382953E-2</v>
      </c>
      <c r="AC494">
        <v>1.7613885679750654E-2</v>
      </c>
      <c r="AD494">
        <v>2.0331914129028014E-2</v>
      </c>
      <c r="AE494">
        <v>2.6004386124225971E-2</v>
      </c>
      <c r="AF494">
        <v>3.2496425675466185E-2</v>
      </c>
      <c r="AG494">
        <v>3.9827058495659616E-2</v>
      </c>
      <c r="AH494">
        <v>4.8145452696280872E-2</v>
      </c>
      <c r="AI494">
        <v>5.7520077579032242E-2</v>
      </c>
      <c r="AJ494">
        <v>6.7978240585299901E-2</v>
      </c>
      <c r="AK494">
        <v>7.9546568258363426E-2</v>
      </c>
      <c r="AL494">
        <v>9.225405137230086E-2</v>
      </c>
      <c r="AM494">
        <v>0.1061317640804693</v>
      </c>
      <c r="AN494">
        <v>0.12106592605054575</v>
      </c>
      <c r="AO494">
        <v>0.13703548161341919</v>
      </c>
      <c r="AP494">
        <v>0.15406905858039957</v>
      </c>
      <c r="AQ494">
        <v>0.1721961927003339</v>
      </c>
      <c r="AR494">
        <v>0.19103598309734357</v>
      </c>
      <c r="AS494">
        <v>0.21060519424519247</v>
      </c>
      <c r="AT494">
        <v>0.23092046481347148</v>
      </c>
      <c r="AU494">
        <v>0.25199982213694866</v>
      </c>
      <c r="AV494">
        <v>0.27386143041335848</v>
      </c>
      <c r="AW494">
        <v>0.29652368109717553</v>
      </c>
      <c r="AX494">
        <v>0.32000622380795057</v>
      </c>
      <c r="AY494">
        <v>0.3443286385450291</v>
      </c>
      <c r="AZ494">
        <v>0.36927586176303917</v>
      </c>
      <c r="BA494">
        <v>0.39486070774389986</v>
      </c>
      <c r="BB494">
        <v>0.42109629290434575</v>
      </c>
      <c r="BD494">
        <f t="shared" si="71"/>
        <v>0.24755999173080603</v>
      </c>
      <c r="BE494">
        <f t="shared" si="72"/>
        <v>1.2493007487150354</v>
      </c>
      <c r="BF494">
        <f t="shared" si="73"/>
        <v>4.0798942965338423</v>
      </c>
      <c r="BG494">
        <f t="shared" si="74"/>
        <v>6.2763058039811943</v>
      </c>
      <c r="BH494">
        <f t="shared" si="75"/>
        <v>9.2170482680387789</v>
      </c>
      <c r="BI494">
        <f t="shared" si="76"/>
        <v>10.971862967850548</v>
      </c>
      <c r="BJ494">
        <f t="shared" si="77"/>
        <v>14.154618920382953</v>
      </c>
      <c r="BK494">
        <f t="shared" si="78"/>
        <v>17.613885679750656</v>
      </c>
      <c r="BL494">
        <f t="shared" si="79"/>
        <v>20.331914129028014</v>
      </c>
      <c r="BM494">
        <f t="shared" si="80"/>
        <v>26.00438612422597</v>
      </c>
    </row>
    <row r="495" spans="1:65" hidden="1" x14ac:dyDescent="0.25">
      <c r="A495">
        <v>51</v>
      </c>
      <c r="B495" t="s">
        <v>353</v>
      </c>
      <c r="C495" t="s">
        <v>368</v>
      </c>
      <c r="E495" t="s">
        <v>470</v>
      </c>
      <c r="F495" t="s">
        <v>471</v>
      </c>
      <c r="G495" t="s">
        <v>484</v>
      </c>
      <c r="H495" t="s">
        <v>358</v>
      </c>
      <c r="I495" t="s">
        <v>351</v>
      </c>
      <c r="J495" t="s">
        <v>359</v>
      </c>
      <c r="K495" t="s">
        <v>360</v>
      </c>
      <c r="L495" t="s">
        <v>361</v>
      </c>
      <c r="M495" t="s">
        <v>362</v>
      </c>
      <c r="N495" t="s">
        <v>362</v>
      </c>
      <c r="O495" t="s">
        <v>363</v>
      </c>
      <c r="P495">
        <v>0</v>
      </c>
      <c r="Q495" t="s">
        <v>374</v>
      </c>
      <c r="R495">
        <v>0</v>
      </c>
      <c r="S495">
        <v>0</v>
      </c>
      <c r="T495">
        <v>0</v>
      </c>
      <c r="U495">
        <v>0</v>
      </c>
      <c r="V495">
        <v>1.9570067732035906E-5</v>
      </c>
      <c r="W495">
        <v>1.1903107384073341E-4</v>
      </c>
      <c r="X495">
        <v>2.7160236698674505E-4</v>
      </c>
      <c r="Y495">
        <v>4.6383072546878491E-4</v>
      </c>
      <c r="Z495">
        <v>5.8742363928484067E-4</v>
      </c>
      <c r="AA495">
        <v>7.5341075083258863E-4</v>
      </c>
      <c r="AB495">
        <v>9.3530047654252942E-4</v>
      </c>
      <c r="AC495">
        <v>1.2420248989952803E-3</v>
      </c>
      <c r="AD495">
        <v>1.497794151592556E-3</v>
      </c>
      <c r="AE495">
        <v>1.9829317463629613E-3</v>
      </c>
      <c r="AF495">
        <v>2.5425208008988593E-3</v>
      </c>
      <c r="AG495">
        <v>3.1775143080929979E-3</v>
      </c>
      <c r="AH495">
        <v>3.9008048250366873E-3</v>
      </c>
      <c r="AI495">
        <v>4.7176852468760466E-3</v>
      </c>
      <c r="AJ495">
        <v>5.6295992711852148E-3</v>
      </c>
      <c r="AK495">
        <v>6.6378934394885434E-3</v>
      </c>
      <c r="AL495">
        <v>7.7440918356783267E-3</v>
      </c>
      <c r="AM495">
        <v>8.9498681668011455E-3</v>
      </c>
      <c r="AN495">
        <v>1.024398453747806E-2</v>
      </c>
      <c r="AO495">
        <v>1.1623567859816645E-2</v>
      </c>
      <c r="AP495">
        <v>1.309015668029407E-2</v>
      </c>
      <c r="AQ495">
        <v>1.4645334228366249E-2</v>
      </c>
      <c r="AR495">
        <v>1.625497833252031E-2</v>
      </c>
      <c r="AS495">
        <v>1.7919901190109267E-2</v>
      </c>
      <c r="AT495">
        <v>1.9640884094544328E-2</v>
      </c>
      <c r="AU495">
        <v>2.14188074417557E-2</v>
      </c>
      <c r="AV495">
        <v>2.3254542404123196E-2</v>
      </c>
      <c r="AW495">
        <v>2.5148958136773477E-2</v>
      </c>
      <c r="AX495">
        <v>2.7103008324637086E-2</v>
      </c>
      <c r="AY495">
        <v>2.9117618559941747E-2</v>
      </c>
      <c r="AZ495">
        <v>3.1174205237880372E-2</v>
      </c>
      <c r="BA495">
        <v>3.3273311490977307E-2</v>
      </c>
      <c r="BB495">
        <v>3.5415491251978994E-2</v>
      </c>
      <c r="BD495">
        <f t="shared" si="71"/>
        <v>1.9570067732035908E-2</v>
      </c>
      <c r="BE495">
        <f t="shared" si="72"/>
        <v>0.1190310738407334</v>
      </c>
      <c r="BF495">
        <f t="shared" si="73"/>
        <v>0.27160236698674506</v>
      </c>
      <c r="BG495">
        <f t="shared" si="74"/>
        <v>0.4638307254687849</v>
      </c>
      <c r="BH495">
        <f t="shared" si="75"/>
        <v>0.58742363928484065</v>
      </c>
      <c r="BI495">
        <f t="shared" si="76"/>
        <v>0.75341075083258868</v>
      </c>
      <c r="BJ495">
        <f t="shared" si="77"/>
        <v>0.93530047654252946</v>
      </c>
      <c r="BK495">
        <f t="shared" si="78"/>
        <v>1.2420248989952802</v>
      </c>
      <c r="BL495">
        <f t="shared" si="79"/>
        <v>1.4977941515925559</v>
      </c>
      <c r="BM495">
        <f t="shared" si="80"/>
        <v>1.9829317463629612</v>
      </c>
    </row>
    <row r="496" spans="1:65" hidden="1" x14ac:dyDescent="0.25">
      <c r="A496">
        <v>51</v>
      </c>
      <c r="B496" t="s">
        <v>353</v>
      </c>
      <c r="C496" t="s">
        <v>368</v>
      </c>
      <c r="E496" t="s">
        <v>472</v>
      </c>
      <c r="F496" t="s">
        <v>473</v>
      </c>
      <c r="G496" t="s">
        <v>484</v>
      </c>
      <c r="H496" t="s">
        <v>358</v>
      </c>
      <c r="I496" t="s">
        <v>351</v>
      </c>
      <c r="J496" t="s">
        <v>359</v>
      </c>
      <c r="K496" t="s">
        <v>360</v>
      </c>
      <c r="L496" t="s">
        <v>361</v>
      </c>
      <c r="M496" t="s">
        <v>362</v>
      </c>
      <c r="N496" t="s">
        <v>362</v>
      </c>
      <c r="O496" t="s">
        <v>363</v>
      </c>
      <c r="P496">
        <v>0</v>
      </c>
      <c r="Q496" t="s">
        <v>374</v>
      </c>
      <c r="R496">
        <v>0</v>
      </c>
      <c r="S496">
        <v>0</v>
      </c>
      <c r="T496">
        <v>0</v>
      </c>
      <c r="U496">
        <v>0</v>
      </c>
      <c r="V496">
        <v>6.9337801297832493E-5</v>
      </c>
      <c r="W496">
        <v>3.5531581267826603E-4</v>
      </c>
      <c r="X496">
        <v>9.0347981563932485E-4</v>
      </c>
      <c r="Y496">
        <v>1.4633976108639956E-3</v>
      </c>
      <c r="Z496">
        <v>1.9146062396045303E-3</v>
      </c>
      <c r="AA496">
        <v>2.5347038283269783E-3</v>
      </c>
      <c r="AB496">
        <v>3.2026004944094109E-3</v>
      </c>
      <c r="AC496">
        <v>4.2628859936802268E-3</v>
      </c>
      <c r="AD496">
        <v>5.1739511018206556E-3</v>
      </c>
      <c r="AE496">
        <v>6.8956264635409549E-3</v>
      </c>
      <c r="AF496">
        <v>8.8992183063227089E-3</v>
      </c>
      <c r="AG496">
        <v>1.1193572457051644E-2</v>
      </c>
      <c r="AH496">
        <v>1.3832106308847352E-2</v>
      </c>
      <c r="AI496">
        <v>1.6841319068115961E-2</v>
      </c>
      <c r="AJ496">
        <v>2.0233988390139228E-2</v>
      </c>
      <c r="AK496">
        <v>2.4022893074299275E-2</v>
      </c>
      <c r="AL496">
        <v>2.8221875151147491E-2</v>
      </c>
      <c r="AM496">
        <v>3.2845759127813082E-2</v>
      </c>
      <c r="AN496">
        <v>3.7858813007060697E-2</v>
      </c>
      <c r="AO496">
        <v>4.3257570663754109E-2</v>
      </c>
      <c r="AP496">
        <v>4.9056130654595569E-2</v>
      </c>
      <c r="AQ496">
        <v>5.5269171051972613E-2</v>
      </c>
      <c r="AR496">
        <v>6.1764781842095301E-2</v>
      </c>
      <c r="AS496">
        <v>6.855206377984871E-2</v>
      </c>
      <c r="AT496">
        <v>7.5640241690730886E-2</v>
      </c>
      <c r="AU496">
        <v>8.303921745774881E-2</v>
      </c>
      <c r="AV496">
        <v>9.0759125702899415E-2</v>
      </c>
      <c r="AW496">
        <v>9.8810373922833122E-2</v>
      </c>
      <c r="AX496">
        <v>0.10720402906984541</v>
      </c>
      <c r="AY496">
        <v>0.11595133746151448</v>
      </c>
      <c r="AZ496">
        <v>0.12497608618418841</v>
      </c>
      <c r="BA496">
        <v>0.13428640546891082</v>
      </c>
      <c r="BB496">
        <v>0.14389069139726629</v>
      </c>
      <c r="BD496">
        <f t="shared" si="71"/>
        <v>6.9337801297832499E-2</v>
      </c>
      <c r="BE496">
        <f t="shared" si="72"/>
        <v>0.35531581267826601</v>
      </c>
      <c r="BF496">
        <f t="shared" si="73"/>
        <v>0.90347981563932489</v>
      </c>
      <c r="BG496">
        <f t="shared" si="74"/>
        <v>1.4633976108639957</v>
      </c>
      <c r="BH496">
        <f t="shared" si="75"/>
        <v>1.9146062396045302</v>
      </c>
      <c r="BI496">
        <f t="shared" si="76"/>
        <v>2.5347038283269785</v>
      </c>
      <c r="BJ496">
        <f t="shared" si="77"/>
        <v>3.2026004944094111</v>
      </c>
      <c r="BK496">
        <f t="shared" si="78"/>
        <v>4.2628859936802268</v>
      </c>
      <c r="BL496">
        <f t="shared" si="79"/>
        <v>5.1739511018206557</v>
      </c>
      <c r="BM496">
        <f t="shared" si="80"/>
        <v>6.895626463540955</v>
      </c>
    </row>
    <row r="497" spans="1:65" hidden="1" x14ac:dyDescent="0.25">
      <c r="A497">
        <v>51</v>
      </c>
      <c r="B497" t="s">
        <v>353</v>
      </c>
      <c r="C497" t="s">
        <v>354</v>
      </c>
      <c r="E497" t="s">
        <v>474</v>
      </c>
      <c r="F497" t="s">
        <v>188</v>
      </c>
      <c r="G497" t="s">
        <v>484</v>
      </c>
      <c r="H497" t="s">
        <v>358</v>
      </c>
      <c r="I497" t="s">
        <v>351</v>
      </c>
      <c r="J497" t="s">
        <v>359</v>
      </c>
      <c r="K497" t="s">
        <v>360</v>
      </c>
      <c r="L497" t="s">
        <v>361</v>
      </c>
      <c r="M497" t="s">
        <v>362</v>
      </c>
      <c r="N497" t="s">
        <v>362</v>
      </c>
      <c r="O497" t="s">
        <v>363</v>
      </c>
      <c r="P497">
        <v>0</v>
      </c>
      <c r="Q497" t="s">
        <v>374</v>
      </c>
      <c r="R497">
        <v>0</v>
      </c>
      <c r="S497">
        <v>0</v>
      </c>
      <c r="T497">
        <v>0</v>
      </c>
      <c r="U497">
        <v>0</v>
      </c>
      <c r="V497">
        <v>1.3831545558544173E-6</v>
      </c>
      <c r="W497">
        <v>8.4838576401900198E-6</v>
      </c>
      <c r="X497">
        <v>1.9241594952764512E-5</v>
      </c>
      <c r="Y497">
        <v>3.3045464959380526E-5</v>
      </c>
      <c r="Z497">
        <v>4.1738743873487282E-5</v>
      </c>
      <c r="AA497">
        <v>5.3461506312281498E-5</v>
      </c>
      <c r="AB497">
        <v>6.631545457278831E-5</v>
      </c>
      <c r="AC497">
        <v>8.8611036547629122E-5</v>
      </c>
      <c r="AD497">
        <v>1.0826671180064945E-4</v>
      </c>
      <c r="AE497">
        <v>1.4469682472731914E-4</v>
      </c>
      <c r="AF497">
        <v>1.8686699360675178E-4</v>
      </c>
      <c r="AG497">
        <v>2.3485599889766157E-4</v>
      </c>
      <c r="AH497">
        <v>2.8966217524842785E-4</v>
      </c>
      <c r="AI497">
        <v>3.5169968153173564E-4</v>
      </c>
      <c r="AJ497">
        <v>4.2108656165170132E-4</v>
      </c>
      <c r="AK497">
        <v>4.9793346331995325E-4</v>
      </c>
      <c r="AL497">
        <v>5.8236482198559367E-4</v>
      </c>
      <c r="AM497">
        <v>6.7451671945807179E-4</v>
      </c>
      <c r="AN497">
        <v>7.7352807103298526E-4</v>
      </c>
      <c r="AO497">
        <v>8.7918294301318929E-4</v>
      </c>
      <c r="AP497">
        <v>9.9160601983745277E-4</v>
      </c>
      <c r="AQ497">
        <v>1.1109255357129716E-3</v>
      </c>
      <c r="AR497">
        <v>1.2345069418263461E-3</v>
      </c>
      <c r="AS497">
        <v>1.3624164376342099E-3</v>
      </c>
      <c r="AT497">
        <v>1.4947178752920285E-3</v>
      </c>
      <c r="AU497">
        <v>1.6314828266343704E-3</v>
      </c>
      <c r="AV497">
        <v>1.7727821953546872E-3</v>
      </c>
      <c r="AW497">
        <v>1.9186867755051739E-3</v>
      </c>
      <c r="AX497">
        <v>2.0692739639699954E-3</v>
      </c>
      <c r="AY497">
        <v>2.2246190261077056E-3</v>
      </c>
      <c r="AZ497">
        <v>2.3832822775682267E-3</v>
      </c>
      <c r="BA497">
        <v>2.5453080718446787E-3</v>
      </c>
      <c r="BB497">
        <v>2.7107416246335996E-3</v>
      </c>
      <c r="BD497">
        <f t="shared" si="71"/>
        <v>1.3831545558544173E-3</v>
      </c>
      <c r="BE497">
        <f t="shared" si="72"/>
        <v>8.4838576401900199E-3</v>
      </c>
      <c r="BF497">
        <f t="shared" si="73"/>
        <v>1.924159495276451E-2</v>
      </c>
      <c r="BG497">
        <f t="shared" si="74"/>
        <v>3.3045464959380523E-2</v>
      </c>
      <c r="BH497">
        <f t="shared" si="75"/>
        <v>4.1738743873487284E-2</v>
      </c>
      <c r="BI497">
        <f t="shared" si="76"/>
        <v>5.3461506312281498E-2</v>
      </c>
      <c r="BJ497">
        <f t="shared" si="77"/>
        <v>6.6315454572788313E-2</v>
      </c>
      <c r="BK497">
        <f t="shared" si="78"/>
        <v>8.8611036547629127E-2</v>
      </c>
      <c r="BL497">
        <f t="shared" si="79"/>
        <v>0.10826671180064945</v>
      </c>
      <c r="BM497">
        <f t="shared" si="80"/>
        <v>0.14469682472731915</v>
      </c>
    </row>
    <row r="498" spans="1:65" hidden="1" x14ac:dyDescent="0.25">
      <c r="A498">
        <v>51</v>
      </c>
      <c r="B498" t="s">
        <v>353</v>
      </c>
      <c r="C498" t="s">
        <v>354</v>
      </c>
      <c r="E498" t="s">
        <v>475</v>
      </c>
      <c r="F498" t="s">
        <v>476</v>
      </c>
      <c r="G498" t="s">
        <v>484</v>
      </c>
      <c r="H498" t="s">
        <v>358</v>
      </c>
      <c r="I498" t="s">
        <v>351</v>
      </c>
      <c r="J498" t="s">
        <v>359</v>
      </c>
      <c r="K498" t="s">
        <v>360</v>
      </c>
      <c r="L498" t="s">
        <v>361</v>
      </c>
      <c r="M498" t="s">
        <v>362</v>
      </c>
      <c r="N498" t="s">
        <v>362</v>
      </c>
      <c r="O498" t="s">
        <v>363</v>
      </c>
      <c r="P498">
        <v>0</v>
      </c>
      <c r="Q498" t="s">
        <v>374</v>
      </c>
      <c r="R498">
        <v>0</v>
      </c>
      <c r="S498">
        <v>0</v>
      </c>
      <c r="T498">
        <v>0</v>
      </c>
      <c r="U498">
        <v>0</v>
      </c>
      <c r="V498">
        <v>0</v>
      </c>
      <c r="W498">
        <v>0</v>
      </c>
      <c r="X498">
        <v>0</v>
      </c>
      <c r="Y498">
        <v>0</v>
      </c>
      <c r="Z498">
        <v>0</v>
      </c>
      <c r="AA498">
        <v>0</v>
      </c>
      <c r="AB498">
        <v>0</v>
      </c>
      <c r="AC498">
        <v>0</v>
      </c>
      <c r="AD498">
        <v>0</v>
      </c>
      <c r="AE498">
        <v>0</v>
      </c>
      <c r="AF498">
        <v>0</v>
      </c>
      <c r="AG498">
        <v>0</v>
      </c>
      <c r="AH498">
        <v>0</v>
      </c>
      <c r="AI498">
        <v>0</v>
      </c>
      <c r="AJ498">
        <v>0</v>
      </c>
      <c r="AK498">
        <v>0</v>
      </c>
      <c r="AL498">
        <v>0</v>
      </c>
      <c r="AM498">
        <v>0</v>
      </c>
      <c r="AN498">
        <v>0</v>
      </c>
      <c r="AO498">
        <v>0</v>
      </c>
      <c r="AP498">
        <v>0</v>
      </c>
      <c r="AQ498">
        <v>0</v>
      </c>
      <c r="AR498">
        <v>0</v>
      </c>
      <c r="AS498">
        <v>0</v>
      </c>
      <c r="AT498">
        <v>0</v>
      </c>
      <c r="AU498">
        <v>0</v>
      </c>
      <c r="AV498">
        <v>0</v>
      </c>
      <c r="AW498">
        <v>0</v>
      </c>
      <c r="AX498">
        <v>0</v>
      </c>
      <c r="AY498">
        <v>0</v>
      </c>
      <c r="AZ498">
        <v>0</v>
      </c>
      <c r="BA498">
        <v>0</v>
      </c>
      <c r="BB498">
        <v>0</v>
      </c>
      <c r="BD498">
        <f t="shared" si="71"/>
        <v>0</v>
      </c>
      <c r="BE498">
        <f t="shared" si="72"/>
        <v>0</v>
      </c>
      <c r="BF498">
        <f t="shared" si="73"/>
        <v>0</v>
      </c>
      <c r="BG498">
        <f t="shared" si="74"/>
        <v>0</v>
      </c>
      <c r="BH498">
        <f t="shared" si="75"/>
        <v>0</v>
      </c>
      <c r="BI498">
        <f t="shared" si="76"/>
        <v>0</v>
      </c>
      <c r="BJ498">
        <f t="shared" si="77"/>
        <v>0</v>
      </c>
      <c r="BK498">
        <f t="shared" si="78"/>
        <v>0</v>
      </c>
      <c r="BL498">
        <f t="shared" si="79"/>
        <v>0</v>
      </c>
      <c r="BM498">
        <f t="shared" si="80"/>
        <v>0</v>
      </c>
    </row>
    <row r="499" spans="1:65" hidden="1" x14ac:dyDescent="0.25">
      <c r="A499">
        <v>51</v>
      </c>
      <c r="B499" t="s">
        <v>353</v>
      </c>
      <c r="C499" t="s">
        <v>354</v>
      </c>
      <c r="E499" t="s">
        <v>477</v>
      </c>
      <c r="F499" t="s">
        <v>478</v>
      </c>
      <c r="G499" t="s">
        <v>484</v>
      </c>
      <c r="H499" t="s">
        <v>358</v>
      </c>
      <c r="I499" t="s">
        <v>351</v>
      </c>
      <c r="J499" t="s">
        <v>359</v>
      </c>
      <c r="K499" t="s">
        <v>360</v>
      </c>
      <c r="L499" t="s">
        <v>361</v>
      </c>
      <c r="M499" t="s">
        <v>362</v>
      </c>
      <c r="N499" t="s">
        <v>362</v>
      </c>
      <c r="O499" t="s">
        <v>363</v>
      </c>
      <c r="P499">
        <v>0</v>
      </c>
      <c r="Q499" t="s">
        <v>389</v>
      </c>
      <c r="R499">
        <v>0</v>
      </c>
      <c r="S499">
        <v>0</v>
      </c>
      <c r="T499">
        <v>0</v>
      </c>
      <c r="U499">
        <v>0</v>
      </c>
      <c r="V499">
        <v>0</v>
      </c>
      <c r="W499">
        <v>0</v>
      </c>
      <c r="X499">
        <v>0</v>
      </c>
      <c r="Y499">
        <v>0</v>
      </c>
      <c r="Z499">
        <v>0</v>
      </c>
      <c r="AA499">
        <v>0</v>
      </c>
      <c r="AB499">
        <v>0</v>
      </c>
      <c r="AC499">
        <v>0</v>
      </c>
      <c r="AD499">
        <v>0</v>
      </c>
      <c r="AE499">
        <v>0</v>
      </c>
      <c r="AF499">
        <v>0</v>
      </c>
      <c r="AG499">
        <v>0</v>
      </c>
      <c r="AH499">
        <v>0</v>
      </c>
      <c r="AI499">
        <v>0</v>
      </c>
      <c r="AJ499">
        <v>0</v>
      </c>
      <c r="AK499">
        <v>0</v>
      </c>
      <c r="AL499">
        <v>0</v>
      </c>
      <c r="AM499">
        <v>0</v>
      </c>
      <c r="AN499">
        <v>0</v>
      </c>
      <c r="AO499">
        <v>0</v>
      </c>
      <c r="AP499">
        <v>0</v>
      </c>
      <c r="AQ499">
        <v>0</v>
      </c>
      <c r="AR499">
        <v>0</v>
      </c>
      <c r="AS499">
        <v>0</v>
      </c>
      <c r="AT499">
        <v>0</v>
      </c>
      <c r="AU499">
        <v>0</v>
      </c>
      <c r="AV499">
        <v>0</v>
      </c>
      <c r="AW499">
        <v>0</v>
      </c>
      <c r="AX499">
        <v>0</v>
      </c>
      <c r="AY499">
        <v>0</v>
      </c>
      <c r="AZ499">
        <v>0</v>
      </c>
      <c r="BA499">
        <v>0</v>
      </c>
      <c r="BB499">
        <v>0</v>
      </c>
      <c r="BD499">
        <f t="shared" si="71"/>
        <v>0</v>
      </c>
      <c r="BE499">
        <f t="shared" si="72"/>
        <v>0</v>
      </c>
      <c r="BF499">
        <f t="shared" si="73"/>
        <v>0</v>
      </c>
      <c r="BG499">
        <f t="shared" si="74"/>
        <v>0</v>
      </c>
      <c r="BH499">
        <f t="shared" si="75"/>
        <v>0</v>
      </c>
      <c r="BI499">
        <f t="shared" si="76"/>
        <v>0</v>
      </c>
      <c r="BJ499">
        <f t="shared" si="77"/>
        <v>0</v>
      </c>
      <c r="BK499">
        <f t="shared" si="78"/>
        <v>0</v>
      </c>
      <c r="BL499">
        <f t="shared" si="79"/>
        <v>0</v>
      </c>
      <c r="BM499">
        <f t="shared" si="80"/>
        <v>0</v>
      </c>
    </row>
    <row r="500" spans="1:65" hidden="1" x14ac:dyDescent="0.25">
      <c r="A500">
        <v>51</v>
      </c>
      <c r="B500" t="s">
        <v>353</v>
      </c>
      <c r="C500" t="s">
        <v>354</v>
      </c>
      <c r="E500" t="s">
        <v>479</v>
      </c>
      <c r="F500" t="s">
        <v>480</v>
      </c>
      <c r="G500" t="s">
        <v>484</v>
      </c>
      <c r="H500" t="s">
        <v>358</v>
      </c>
      <c r="I500" t="s">
        <v>351</v>
      </c>
      <c r="J500" t="s">
        <v>359</v>
      </c>
      <c r="K500" t="s">
        <v>360</v>
      </c>
      <c r="L500" t="s">
        <v>361</v>
      </c>
      <c r="M500" t="s">
        <v>362</v>
      </c>
      <c r="N500" t="s">
        <v>362</v>
      </c>
      <c r="O500" t="s">
        <v>363</v>
      </c>
      <c r="P500">
        <v>0</v>
      </c>
      <c r="Q500" t="s">
        <v>374</v>
      </c>
      <c r="R500">
        <v>0</v>
      </c>
      <c r="S500">
        <v>0</v>
      </c>
      <c r="T500">
        <v>0</v>
      </c>
      <c r="U500">
        <v>0</v>
      </c>
      <c r="V500">
        <v>9.1653853158264384E-5</v>
      </c>
      <c r="W500">
        <v>2.361015265103187E-4</v>
      </c>
      <c r="X500">
        <v>4.9055766595729514E-4</v>
      </c>
      <c r="Y500">
        <v>1.1740434385454259E-3</v>
      </c>
      <c r="Z500">
        <v>1.6275375582360018E-3</v>
      </c>
      <c r="AA500">
        <v>2.1261454387781482E-3</v>
      </c>
      <c r="AB500">
        <v>3.4222590735841418E-3</v>
      </c>
      <c r="AC500">
        <v>4.8951921721313192E-3</v>
      </c>
      <c r="AD500">
        <v>5.5722039622959959E-3</v>
      </c>
      <c r="AE500">
        <v>7.0422644646910039E-3</v>
      </c>
      <c r="AF500">
        <v>8.7090517266833496E-3</v>
      </c>
      <c r="AG500">
        <v>1.0574968722011597E-2</v>
      </c>
      <c r="AH500">
        <v>1.2673853456485373E-2</v>
      </c>
      <c r="AI500">
        <v>1.5019682819215877E-2</v>
      </c>
      <c r="AJ500">
        <v>1.7616122144018774E-2</v>
      </c>
      <c r="AK500">
        <v>2.0466573458255619E-2</v>
      </c>
      <c r="AL500">
        <v>2.3574906503557883E-2</v>
      </c>
      <c r="AM500">
        <v>2.6945379544026111E-2</v>
      </c>
      <c r="AN500">
        <v>3.054830938247257E-2</v>
      </c>
      <c r="AO500">
        <v>3.4375834512603905E-2</v>
      </c>
      <c r="AP500">
        <v>3.8431869472401806E-2</v>
      </c>
      <c r="AQ500">
        <v>4.2720440273589018E-2</v>
      </c>
      <c r="AR500">
        <v>4.7151466177372411E-2</v>
      </c>
      <c r="AS500">
        <v>5.1726991899280962E-2</v>
      </c>
      <c r="AT500">
        <v>5.6448977131544995E-2</v>
      </c>
      <c r="AU500">
        <v>6.1319639796935298E-2</v>
      </c>
      <c r="AV500">
        <v>6.6341168957271102E-2</v>
      </c>
      <c r="AW500">
        <v>7.1515745396423538E-2</v>
      </c>
      <c r="AX500">
        <v>7.6845769138700129E-2</v>
      </c>
      <c r="AY500">
        <v>8.2333561173605796E-2</v>
      </c>
      <c r="AZ500">
        <v>8.7930157680474935E-2</v>
      </c>
      <c r="BA500">
        <v>9.3636902321148519E-2</v>
      </c>
      <c r="BB500">
        <v>9.9455164518208267E-2</v>
      </c>
      <c r="BD500">
        <f t="shared" si="71"/>
        <v>9.1653853158264381E-2</v>
      </c>
      <c r="BE500">
        <f t="shared" si="72"/>
        <v>0.23610152651031868</v>
      </c>
      <c r="BF500">
        <f t="shared" si="73"/>
        <v>0.49055766595729516</v>
      </c>
      <c r="BG500">
        <f t="shared" si="74"/>
        <v>1.1740434385454259</v>
      </c>
      <c r="BH500">
        <f t="shared" si="75"/>
        <v>1.6275375582360019</v>
      </c>
      <c r="BI500">
        <f t="shared" si="76"/>
        <v>2.1261454387781482</v>
      </c>
      <c r="BJ500">
        <f t="shared" si="77"/>
        <v>3.4222590735841418</v>
      </c>
      <c r="BK500">
        <f t="shared" si="78"/>
        <v>4.8951921721313196</v>
      </c>
      <c r="BL500">
        <f t="shared" si="79"/>
        <v>5.5722039622959958</v>
      </c>
      <c r="BM500">
        <f t="shared" si="80"/>
        <v>7.0422644646910042</v>
      </c>
    </row>
    <row r="501" spans="1:65" hidden="1" x14ac:dyDescent="0.25">
      <c r="A501">
        <v>51</v>
      </c>
      <c r="B501" t="s">
        <v>353</v>
      </c>
      <c r="C501" t="s">
        <v>354</v>
      </c>
      <c r="E501" t="s">
        <v>481</v>
      </c>
      <c r="F501" t="s">
        <v>482</v>
      </c>
      <c r="G501" t="s">
        <v>484</v>
      </c>
      <c r="H501" t="s">
        <v>358</v>
      </c>
      <c r="I501" t="s">
        <v>351</v>
      </c>
      <c r="J501" t="s">
        <v>359</v>
      </c>
      <c r="K501" t="s">
        <v>360</v>
      </c>
      <c r="L501" t="s">
        <v>361</v>
      </c>
      <c r="M501" t="s">
        <v>362</v>
      </c>
      <c r="N501" t="s">
        <v>362</v>
      </c>
      <c r="O501" t="s">
        <v>363</v>
      </c>
      <c r="P501" t="s">
        <v>482</v>
      </c>
      <c r="Q501" t="s">
        <v>364</v>
      </c>
      <c r="R501">
        <v>0</v>
      </c>
      <c r="S501">
        <v>0</v>
      </c>
      <c r="T501">
        <v>0</v>
      </c>
      <c r="U501">
        <v>0</v>
      </c>
      <c r="V501">
        <v>0</v>
      </c>
      <c r="W501">
        <v>0</v>
      </c>
      <c r="X501">
        <v>0</v>
      </c>
      <c r="Y501">
        <v>0</v>
      </c>
      <c r="Z501">
        <v>0</v>
      </c>
      <c r="AA501">
        <v>0</v>
      </c>
      <c r="AB501">
        <v>0</v>
      </c>
      <c r="AC501">
        <v>0</v>
      </c>
      <c r="AD501">
        <v>0</v>
      </c>
      <c r="AE501">
        <v>0</v>
      </c>
      <c r="AF501">
        <v>0</v>
      </c>
      <c r="AG501">
        <v>0</v>
      </c>
      <c r="AH501">
        <v>0</v>
      </c>
      <c r="AI501">
        <v>0</v>
      </c>
      <c r="AJ501">
        <v>0</v>
      </c>
      <c r="AK501">
        <v>0</v>
      </c>
      <c r="AL501">
        <v>0</v>
      </c>
      <c r="AM501">
        <v>0</v>
      </c>
      <c r="AN501">
        <v>0</v>
      </c>
      <c r="AO501">
        <v>0</v>
      </c>
      <c r="AP501">
        <v>0</v>
      </c>
      <c r="AQ501">
        <v>0</v>
      </c>
      <c r="AR501">
        <v>0</v>
      </c>
      <c r="AS501">
        <v>0</v>
      </c>
      <c r="AT501">
        <v>0</v>
      </c>
      <c r="AU501">
        <v>0</v>
      </c>
      <c r="AV501">
        <v>0</v>
      </c>
      <c r="AW501">
        <v>0</v>
      </c>
      <c r="AX501">
        <v>0</v>
      </c>
      <c r="AY501">
        <v>0</v>
      </c>
      <c r="AZ501">
        <v>0</v>
      </c>
      <c r="BA501">
        <v>0</v>
      </c>
      <c r="BB501">
        <v>0</v>
      </c>
      <c r="BD501">
        <f t="shared" si="71"/>
        <v>0</v>
      </c>
      <c r="BE501">
        <f t="shared" si="72"/>
        <v>0</v>
      </c>
      <c r="BF501">
        <f t="shared" si="73"/>
        <v>0</v>
      </c>
      <c r="BG501">
        <f t="shared" si="74"/>
        <v>0</v>
      </c>
      <c r="BH501">
        <f t="shared" si="75"/>
        <v>0</v>
      </c>
      <c r="BI501">
        <f t="shared" si="76"/>
        <v>0</v>
      </c>
      <c r="BJ501">
        <f t="shared" si="77"/>
        <v>0</v>
      </c>
      <c r="BK501">
        <f t="shared" si="78"/>
        <v>0</v>
      </c>
      <c r="BL501">
        <f t="shared" si="79"/>
        <v>0</v>
      </c>
      <c r="BM501">
        <f t="shared" si="80"/>
        <v>0</v>
      </c>
    </row>
    <row r="502" spans="1:65" hidden="1" x14ac:dyDescent="0.25">
      <c r="A502">
        <v>51</v>
      </c>
      <c r="B502" t="s">
        <v>353</v>
      </c>
      <c r="C502" t="s">
        <v>354</v>
      </c>
      <c r="E502" t="s">
        <v>355</v>
      </c>
      <c r="F502" t="s">
        <v>356</v>
      </c>
      <c r="G502" t="s">
        <v>484</v>
      </c>
      <c r="H502" t="s">
        <v>358</v>
      </c>
      <c r="I502" t="s">
        <v>351</v>
      </c>
      <c r="J502" t="s">
        <v>359</v>
      </c>
      <c r="K502" t="s">
        <v>360</v>
      </c>
      <c r="L502" t="s">
        <v>361</v>
      </c>
      <c r="M502" t="s">
        <v>362</v>
      </c>
      <c r="N502" t="s">
        <v>362</v>
      </c>
      <c r="O502" t="s">
        <v>363</v>
      </c>
      <c r="P502" t="s">
        <v>356</v>
      </c>
      <c r="Q502" t="s">
        <v>364</v>
      </c>
      <c r="R502">
        <v>0</v>
      </c>
      <c r="S502">
        <v>0</v>
      </c>
      <c r="T502">
        <v>0</v>
      </c>
      <c r="U502">
        <v>0</v>
      </c>
      <c r="V502">
        <v>0</v>
      </c>
      <c r="W502">
        <v>0</v>
      </c>
      <c r="X502">
        <v>0</v>
      </c>
      <c r="Y502">
        <v>0</v>
      </c>
      <c r="Z502">
        <v>0</v>
      </c>
      <c r="AA502">
        <v>0</v>
      </c>
      <c r="AB502">
        <v>0</v>
      </c>
      <c r="AC502">
        <v>0</v>
      </c>
      <c r="AD502">
        <v>0</v>
      </c>
      <c r="AE502">
        <v>0</v>
      </c>
      <c r="AF502">
        <v>0</v>
      </c>
      <c r="AG502">
        <v>0</v>
      </c>
      <c r="AH502">
        <v>0</v>
      </c>
      <c r="AI502">
        <v>0</v>
      </c>
      <c r="AJ502">
        <v>0</v>
      </c>
      <c r="AK502">
        <v>0</v>
      </c>
      <c r="AL502">
        <v>0</v>
      </c>
      <c r="AM502">
        <v>0</v>
      </c>
      <c r="AN502">
        <v>0</v>
      </c>
      <c r="AO502">
        <v>0</v>
      </c>
      <c r="AP502">
        <v>0</v>
      </c>
      <c r="AQ502">
        <v>0</v>
      </c>
      <c r="AR502">
        <v>0</v>
      </c>
      <c r="AS502">
        <v>0</v>
      </c>
      <c r="AT502">
        <v>0</v>
      </c>
      <c r="AU502">
        <v>0</v>
      </c>
      <c r="AV502">
        <v>0</v>
      </c>
      <c r="AW502">
        <v>0</v>
      </c>
      <c r="AX502">
        <v>0</v>
      </c>
      <c r="AY502">
        <v>0</v>
      </c>
      <c r="AZ502">
        <v>0</v>
      </c>
      <c r="BA502">
        <v>0</v>
      </c>
      <c r="BB502">
        <v>0</v>
      </c>
      <c r="BD502">
        <f t="shared" si="71"/>
        <v>0</v>
      </c>
      <c r="BE502">
        <f t="shared" si="72"/>
        <v>0</v>
      </c>
      <c r="BF502">
        <f t="shared" si="73"/>
        <v>0</v>
      </c>
      <c r="BG502">
        <f t="shared" si="74"/>
        <v>0</v>
      </c>
      <c r="BH502">
        <f t="shared" si="75"/>
        <v>0</v>
      </c>
      <c r="BI502">
        <f t="shared" si="76"/>
        <v>0</v>
      </c>
      <c r="BJ502">
        <f t="shared" si="77"/>
        <v>0</v>
      </c>
      <c r="BK502">
        <f t="shared" si="78"/>
        <v>0</v>
      </c>
      <c r="BL502">
        <f t="shared" si="79"/>
        <v>0</v>
      </c>
      <c r="BM502">
        <f t="shared" si="80"/>
        <v>0</v>
      </c>
    </row>
    <row r="503" spans="1:65" hidden="1" x14ac:dyDescent="0.25">
      <c r="A503">
        <v>51</v>
      </c>
      <c r="B503" t="s">
        <v>353</v>
      </c>
      <c r="C503" t="s">
        <v>354</v>
      </c>
      <c r="E503" t="s">
        <v>365</v>
      </c>
      <c r="F503" t="s">
        <v>366</v>
      </c>
      <c r="G503" t="s">
        <v>484</v>
      </c>
      <c r="H503" t="s">
        <v>358</v>
      </c>
      <c r="I503" t="s">
        <v>351</v>
      </c>
      <c r="J503" t="s">
        <v>359</v>
      </c>
      <c r="K503" t="s">
        <v>360</v>
      </c>
      <c r="L503" t="s">
        <v>361</v>
      </c>
      <c r="M503" t="s">
        <v>362</v>
      </c>
      <c r="N503" t="s">
        <v>362</v>
      </c>
      <c r="O503" t="s">
        <v>363</v>
      </c>
      <c r="P503" t="s">
        <v>339</v>
      </c>
      <c r="Q503" t="s">
        <v>364</v>
      </c>
      <c r="R503">
        <v>0</v>
      </c>
      <c r="S503">
        <v>0</v>
      </c>
      <c r="T503">
        <v>0</v>
      </c>
      <c r="U503">
        <v>0</v>
      </c>
      <c r="V503">
        <v>0</v>
      </c>
      <c r="W503">
        <v>0</v>
      </c>
      <c r="X503">
        <v>0</v>
      </c>
      <c r="Y503">
        <v>0</v>
      </c>
      <c r="Z503">
        <v>0</v>
      </c>
      <c r="AA503">
        <v>0</v>
      </c>
      <c r="AB503">
        <v>0</v>
      </c>
      <c r="AC503">
        <v>0</v>
      </c>
      <c r="AD503">
        <v>0</v>
      </c>
      <c r="AE503">
        <v>0</v>
      </c>
      <c r="AF503">
        <v>0</v>
      </c>
      <c r="AG503">
        <v>0</v>
      </c>
      <c r="AH503">
        <v>0</v>
      </c>
      <c r="AI503">
        <v>0</v>
      </c>
      <c r="AJ503">
        <v>0</v>
      </c>
      <c r="AK503">
        <v>0</v>
      </c>
      <c r="AL503">
        <v>0</v>
      </c>
      <c r="AM503">
        <v>0</v>
      </c>
      <c r="AN503">
        <v>0</v>
      </c>
      <c r="AO503">
        <v>0</v>
      </c>
      <c r="AP503">
        <v>0</v>
      </c>
      <c r="AQ503">
        <v>0</v>
      </c>
      <c r="AR503">
        <v>0</v>
      </c>
      <c r="AS503">
        <v>0</v>
      </c>
      <c r="AT503">
        <v>0</v>
      </c>
      <c r="AU503">
        <v>0</v>
      </c>
      <c r="AV503">
        <v>0</v>
      </c>
      <c r="AW503">
        <v>0</v>
      </c>
      <c r="AX503">
        <v>0</v>
      </c>
      <c r="AY503">
        <v>0</v>
      </c>
      <c r="AZ503">
        <v>0</v>
      </c>
      <c r="BA503">
        <v>0</v>
      </c>
      <c r="BB503">
        <v>0</v>
      </c>
      <c r="BD503">
        <f t="shared" si="71"/>
        <v>0</v>
      </c>
      <c r="BE503">
        <f t="shared" si="72"/>
        <v>0</v>
      </c>
      <c r="BF503">
        <f t="shared" si="73"/>
        <v>0</v>
      </c>
      <c r="BG503">
        <f t="shared" si="74"/>
        <v>0</v>
      </c>
      <c r="BH503">
        <f t="shared" si="75"/>
        <v>0</v>
      </c>
      <c r="BI503">
        <f t="shared" si="76"/>
        <v>0</v>
      </c>
      <c r="BJ503">
        <f t="shared" si="77"/>
        <v>0</v>
      </c>
      <c r="BK503">
        <f t="shared" si="78"/>
        <v>0</v>
      </c>
      <c r="BL503">
        <f t="shared" si="79"/>
        <v>0</v>
      </c>
      <c r="BM503">
        <f t="shared" si="80"/>
        <v>0</v>
      </c>
    </row>
    <row r="504" spans="1:65" hidden="1" x14ac:dyDescent="0.25">
      <c r="A504">
        <v>51</v>
      </c>
      <c r="B504" t="s">
        <v>353</v>
      </c>
      <c r="C504" t="s">
        <v>354</v>
      </c>
      <c r="E504" t="s">
        <v>367</v>
      </c>
      <c r="F504" t="s">
        <v>318</v>
      </c>
      <c r="G504" t="s">
        <v>484</v>
      </c>
      <c r="H504" t="s">
        <v>358</v>
      </c>
      <c r="I504" t="s">
        <v>351</v>
      </c>
      <c r="J504" t="s">
        <v>359</v>
      </c>
      <c r="K504" t="s">
        <v>360</v>
      </c>
      <c r="L504" t="s">
        <v>361</v>
      </c>
      <c r="M504" t="s">
        <v>362</v>
      </c>
      <c r="N504" t="s">
        <v>362</v>
      </c>
      <c r="O504" t="s">
        <v>363</v>
      </c>
      <c r="P504" t="s">
        <v>318</v>
      </c>
      <c r="Q504" t="s">
        <v>364</v>
      </c>
      <c r="R504">
        <v>0</v>
      </c>
      <c r="S504">
        <v>0</v>
      </c>
      <c r="T504">
        <v>0</v>
      </c>
      <c r="U504">
        <v>0</v>
      </c>
      <c r="V504">
        <v>1.9606748702716224E-5</v>
      </c>
      <c r="W504">
        <v>9.1383681918107067E-5</v>
      </c>
      <c r="X504">
        <v>2.1549784897481231E-4</v>
      </c>
      <c r="Y504">
        <v>3.4515769285390556E-4</v>
      </c>
      <c r="Z504">
        <v>4.7972864645953327E-4</v>
      </c>
      <c r="AA504">
        <v>5.7628677569746738E-4</v>
      </c>
      <c r="AB504">
        <v>7.1016176889034327E-4</v>
      </c>
      <c r="AC504">
        <v>9.145548374739727E-4</v>
      </c>
      <c r="AD504">
        <v>1.1052780804165897E-3</v>
      </c>
      <c r="AE504">
        <v>1.4575054124196731E-3</v>
      </c>
      <c r="AF504">
        <v>1.862064475178339E-3</v>
      </c>
      <c r="AG504">
        <v>2.3187170649510268E-3</v>
      </c>
      <c r="AH504">
        <v>2.8357815224941386E-3</v>
      </c>
      <c r="AI504">
        <v>3.4159446806066342E-3</v>
      </c>
      <c r="AJ504">
        <v>4.0590747946494853E-3</v>
      </c>
      <c r="AK504">
        <v>4.7649580120154265E-3</v>
      </c>
      <c r="AL504">
        <v>5.5334906953427099E-3</v>
      </c>
      <c r="AM504">
        <v>6.3646576987963265E-3</v>
      </c>
      <c r="AN504">
        <v>7.2496636518227381E-3</v>
      </c>
      <c r="AO504">
        <v>8.1855467805396678E-3</v>
      </c>
      <c r="AP504">
        <v>9.1723684809019261E-3</v>
      </c>
      <c r="AQ504">
        <v>1.0210205225936091E-2</v>
      </c>
      <c r="AR504">
        <v>1.1275727386597519E-2</v>
      </c>
      <c r="AS504">
        <v>1.2368909834464975E-2</v>
      </c>
      <c r="AT504">
        <v>1.3489700254380919E-2</v>
      </c>
      <c r="AU504">
        <v>1.4638103093811233E-2</v>
      </c>
      <c r="AV504">
        <v>1.5814109448326775E-2</v>
      </c>
      <c r="AW504">
        <v>1.7017701629885588E-2</v>
      </c>
      <c r="AX504">
        <v>1.8248907203058697E-2</v>
      </c>
      <c r="AY504">
        <v>1.9507728417677093E-2</v>
      </c>
      <c r="AZ504">
        <v>2.0782284504228015E-2</v>
      </c>
      <c r="BA504">
        <v>2.2072548410275877E-2</v>
      </c>
      <c r="BB504">
        <v>2.337849552117096E-2</v>
      </c>
      <c r="BD504">
        <f t="shared" si="71"/>
        <v>1.9606748702716222E-2</v>
      </c>
      <c r="BE504">
        <f t="shared" si="72"/>
        <v>9.1383681918107071E-2</v>
      </c>
      <c r="BF504">
        <f t="shared" si="73"/>
        <v>0.21549784897481231</v>
      </c>
      <c r="BG504">
        <f t="shared" si="74"/>
        <v>0.34515769285390557</v>
      </c>
      <c r="BH504">
        <f t="shared" si="75"/>
        <v>0.47972864645953328</v>
      </c>
      <c r="BI504">
        <f t="shared" si="76"/>
        <v>0.57628677569746734</v>
      </c>
      <c r="BJ504">
        <f t="shared" si="77"/>
        <v>0.71016176889034333</v>
      </c>
      <c r="BK504">
        <f t="shared" si="78"/>
        <v>0.9145548374739727</v>
      </c>
      <c r="BL504">
        <f t="shared" si="79"/>
        <v>1.1052780804165898</v>
      </c>
      <c r="BM504">
        <f t="shared" si="80"/>
        <v>1.4575054124196731</v>
      </c>
    </row>
    <row r="505" spans="1:65" hidden="1" x14ac:dyDescent="0.25">
      <c r="A505">
        <v>51</v>
      </c>
      <c r="B505" t="s">
        <v>353</v>
      </c>
      <c r="C505" t="s">
        <v>368</v>
      </c>
      <c r="E505" t="s">
        <v>153</v>
      </c>
      <c r="F505" t="s">
        <v>81</v>
      </c>
      <c r="G505" t="s">
        <v>484</v>
      </c>
      <c r="H505" t="s">
        <v>358</v>
      </c>
      <c r="I505" t="s">
        <v>351</v>
      </c>
      <c r="J505" t="s">
        <v>359</v>
      </c>
      <c r="K505" t="s">
        <v>360</v>
      </c>
      <c r="L505" t="s">
        <v>361</v>
      </c>
      <c r="M505" t="s">
        <v>369</v>
      </c>
      <c r="N505" t="s">
        <v>369</v>
      </c>
      <c r="O505" t="s">
        <v>363</v>
      </c>
      <c r="P505">
        <v>0</v>
      </c>
      <c r="Q505" t="s">
        <v>370</v>
      </c>
      <c r="R505">
        <v>0</v>
      </c>
      <c r="S505">
        <v>0</v>
      </c>
      <c r="T505">
        <v>0</v>
      </c>
      <c r="U505">
        <v>0</v>
      </c>
      <c r="V505">
        <v>0</v>
      </c>
      <c r="W505">
        <v>1.152224084300541E-3</v>
      </c>
      <c r="X505">
        <v>3.6453632229887572E-3</v>
      </c>
      <c r="Y505">
        <v>6.1422025856482307E-3</v>
      </c>
      <c r="Z505">
        <v>7.9497661271283517E-3</v>
      </c>
      <c r="AA505">
        <v>1.0290634185951974E-2</v>
      </c>
      <c r="AB505">
        <v>1.309347006099809E-2</v>
      </c>
      <c r="AC505">
        <v>1.784789332276264E-2</v>
      </c>
      <c r="AD505">
        <v>2.164678260178023E-2</v>
      </c>
      <c r="AE505">
        <v>2.8844013134138927E-2</v>
      </c>
      <c r="AF505">
        <v>3.7185027898657824E-2</v>
      </c>
      <c r="AG505">
        <v>4.6695847444474907E-2</v>
      </c>
      <c r="AH505">
        <v>5.7584218149398771E-2</v>
      </c>
      <c r="AI505">
        <v>6.9944970485512958E-2</v>
      </c>
      <c r="AJ505">
        <v>8.3815440272764524E-2</v>
      </c>
      <c r="AK505">
        <v>9.9231963721801347E-2</v>
      </c>
      <c r="AL505">
        <v>0.11623412229068465</v>
      </c>
      <c r="AM505">
        <v>0.13486434973019817</v>
      </c>
      <c r="AN505">
        <v>0.15496303629667624</v>
      </c>
      <c r="AO505">
        <v>0.17650000956754586</v>
      </c>
      <c r="AP505">
        <v>0.19951427949234302</v>
      </c>
      <c r="AQ505">
        <v>0.2240460693676215</v>
      </c>
      <c r="AR505">
        <v>0.24956402478869205</v>
      </c>
      <c r="AS505">
        <v>0.27609082308339178</v>
      </c>
      <c r="AT505">
        <v>0.30364893410018023</v>
      </c>
      <c r="AU505">
        <v>0.3322627267012917</v>
      </c>
      <c r="AV505">
        <v>0.36195672605119583</v>
      </c>
      <c r="AW505">
        <v>0.39275573755884646</v>
      </c>
      <c r="AX505">
        <v>0.42468627905592521</v>
      </c>
      <c r="AY505">
        <v>0.45777473435942317</v>
      </c>
      <c r="AZ505">
        <v>0.49172152862759549</v>
      </c>
      <c r="BA505">
        <v>0.52654378867938567</v>
      </c>
      <c r="BB505">
        <v>0.56225903446590708</v>
      </c>
      <c r="BD505">
        <f t="shared" si="71"/>
        <v>0</v>
      </c>
      <c r="BE505">
        <f t="shared" si="72"/>
        <v>1.1522240843005411</v>
      </c>
      <c r="BF505">
        <f t="shared" si="73"/>
        <v>3.6453632229887574</v>
      </c>
      <c r="BG505">
        <f t="shared" si="74"/>
        <v>6.1422025856482305</v>
      </c>
      <c r="BH505">
        <f t="shared" si="75"/>
        <v>7.9497661271283517</v>
      </c>
      <c r="BI505">
        <f t="shared" si="76"/>
        <v>10.290634185951975</v>
      </c>
      <c r="BJ505">
        <f t="shared" si="77"/>
        <v>13.09347006099809</v>
      </c>
      <c r="BK505">
        <f t="shared" si="78"/>
        <v>17.847893322762641</v>
      </c>
      <c r="BL505">
        <f t="shared" si="79"/>
        <v>21.646782601780231</v>
      </c>
      <c r="BM505">
        <f t="shared" si="80"/>
        <v>28.844013134138926</v>
      </c>
    </row>
    <row r="506" spans="1:65" hidden="1" x14ac:dyDescent="0.25">
      <c r="A506">
        <v>51</v>
      </c>
      <c r="B506" t="s">
        <v>353</v>
      </c>
      <c r="C506" t="s">
        <v>368</v>
      </c>
      <c r="E506" t="s">
        <v>155</v>
      </c>
      <c r="F506" t="s">
        <v>62</v>
      </c>
      <c r="G506" t="s">
        <v>484</v>
      </c>
      <c r="H506" t="s">
        <v>358</v>
      </c>
      <c r="I506" t="s">
        <v>351</v>
      </c>
      <c r="J506" t="s">
        <v>359</v>
      </c>
      <c r="K506" t="s">
        <v>360</v>
      </c>
      <c r="L506" t="s">
        <v>361</v>
      </c>
      <c r="M506" t="s">
        <v>369</v>
      </c>
      <c r="N506" t="s">
        <v>371</v>
      </c>
      <c r="O506" t="s">
        <v>363</v>
      </c>
      <c r="P506">
        <v>0</v>
      </c>
      <c r="Q506" t="s">
        <v>370</v>
      </c>
      <c r="R506">
        <v>0</v>
      </c>
      <c r="S506">
        <v>0</v>
      </c>
      <c r="T506">
        <v>0</v>
      </c>
      <c r="U506">
        <v>0</v>
      </c>
      <c r="V506">
        <v>0</v>
      </c>
      <c r="W506">
        <v>2.3732780957837919E-3</v>
      </c>
      <c r="X506">
        <v>4.9983266095118559E-3</v>
      </c>
      <c r="Y506">
        <v>7.8350230049631236E-3</v>
      </c>
      <c r="Z506">
        <v>1.0398196856571959E-2</v>
      </c>
      <c r="AA506">
        <v>1.301433342884872E-2</v>
      </c>
      <c r="AB506">
        <v>1.6281278937943573E-2</v>
      </c>
      <c r="AC506">
        <v>2.1537398054537815E-2</v>
      </c>
      <c r="AD506">
        <v>2.6611011643970624E-2</v>
      </c>
      <c r="AE506">
        <v>3.610694687631022E-2</v>
      </c>
      <c r="AF506">
        <v>4.7058080969660902E-2</v>
      </c>
      <c r="AG506">
        <v>5.9476685810203565E-2</v>
      </c>
      <c r="AH506">
        <v>7.3609442849156742E-2</v>
      </c>
      <c r="AI506">
        <v>8.9552391408934104E-2</v>
      </c>
      <c r="AJ506">
        <v>0.10732548546014387</v>
      </c>
      <c r="AK506">
        <v>0.12694658848138482</v>
      </c>
      <c r="AL506">
        <v>0.14843683398879276</v>
      </c>
      <c r="AM506">
        <v>0.17182006419826382</v>
      </c>
      <c r="AN506">
        <v>0.19686981935793327</v>
      </c>
      <c r="AO506">
        <v>0.22352272632345552</v>
      </c>
      <c r="AP506">
        <v>0.25180096712063399</v>
      </c>
      <c r="AQ506">
        <v>0.28172739670891994</v>
      </c>
      <c r="AR506">
        <v>0.31263938566454469</v>
      </c>
      <c r="AS506">
        <v>0.34454787213574661</v>
      </c>
      <c r="AT506">
        <v>0.37746310401303701</v>
      </c>
      <c r="AU506">
        <v>0.41139712423209046</v>
      </c>
      <c r="AV506">
        <v>0.44636169773233447</v>
      </c>
      <c r="AW506">
        <v>0.48236844782566207</v>
      </c>
      <c r="AX506">
        <v>0.51943049634872129</v>
      </c>
      <c r="AY506">
        <v>0.55756032632273023</v>
      </c>
      <c r="AZ506">
        <v>0.59640287531131886</v>
      </c>
      <c r="BA506">
        <v>0.63596495853948343</v>
      </c>
      <c r="BB506">
        <v>0.67625353431570689</v>
      </c>
      <c r="BD506">
        <f t="shared" si="71"/>
        <v>0</v>
      </c>
      <c r="BE506">
        <f t="shared" si="72"/>
        <v>2.373278095783792</v>
      </c>
      <c r="BF506">
        <f t="shared" si="73"/>
        <v>4.9983266095118557</v>
      </c>
      <c r="BG506">
        <f t="shared" si="74"/>
        <v>7.8350230049631238</v>
      </c>
      <c r="BH506">
        <f t="shared" si="75"/>
        <v>10.398196856571959</v>
      </c>
      <c r="BI506">
        <f t="shared" si="76"/>
        <v>13.014333428848721</v>
      </c>
      <c r="BJ506">
        <f t="shared" si="77"/>
        <v>16.281278937943572</v>
      </c>
      <c r="BK506">
        <f t="shared" si="78"/>
        <v>21.537398054537814</v>
      </c>
      <c r="BL506">
        <f t="shared" si="79"/>
        <v>26.611011643970624</v>
      </c>
      <c r="BM506">
        <f t="shared" si="80"/>
        <v>36.106946876310218</v>
      </c>
    </row>
    <row r="507" spans="1:65" hidden="1" x14ac:dyDescent="0.25">
      <c r="A507">
        <v>51</v>
      </c>
      <c r="B507" t="s">
        <v>353</v>
      </c>
      <c r="C507" t="s">
        <v>368</v>
      </c>
      <c r="E507" t="s">
        <v>156</v>
      </c>
      <c r="F507" t="s">
        <v>63</v>
      </c>
      <c r="G507" t="s">
        <v>484</v>
      </c>
      <c r="H507" t="s">
        <v>358</v>
      </c>
      <c r="I507" t="s">
        <v>351</v>
      </c>
      <c r="J507" t="s">
        <v>359</v>
      </c>
      <c r="K507" t="s">
        <v>360</v>
      </c>
      <c r="L507" t="s">
        <v>361</v>
      </c>
      <c r="M507" t="s">
        <v>369</v>
      </c>
      <c r="N507" t="s">
        <v>369</v>
      </c>
      <c r="O507" t="s">
        <v>363</v>
      </c>
      <c r="P507">
        <v>0</v>
      </c>
      <c r="Q507" t="s">
        <v>370</v>
      </c>
      <c r="R507">
        <v>0</v>
      </c>
      <c r="S507">
        <v>0</v>
      </c>
      <c r="T507">
        <v>0</v>
      </c>
      <c r="U507">
        <v>0</v>
      </c>
      <c r="V507">
        <v>0</v>
      </c>
      <c r="W507">
        <v>8.9198510450834076E-4</v>
      </c>
      <c r="X507">
        <v>1.9393202922153151E-3</v>
      </c>
      <c r="Y507">
        <v>3.0522693781720087E-3</v>
      </c>
      <c r="Z507">
        <v>4.0366674760349145E-3</v>
      </c>
      <c r="AA507">
        <v>5.1053002926943506E-3</v>
      </c>
      <c r="AB507">
        <v>6.4001890273519589E-3</v>
      </c>
      <c r="AC507">
        <v>8.4859792422862772E-3</v>
      </c>
      <c r="AD507">
        <v>1.0455111251235509E-2</v>
      </c>
      <c r="AE507">
        <v>1.4146293579833999E-2</v>
      </c>
      <c r="AF507">
        <v>1.8410952003238553E-2</v>
      </c>
      <c r="AG507">
        <v>2.325663329673465E-2</v>
      </c>
      <c r="AH507">
        <v>2.8782898101656702E-2</v>
      </c>
      <c r="AI507">
        <v>3.5030883978314248E-2</v>
      </c>
      <c r="AJ507">
        <v>4.2012162985596853E-2</v>
      </c>
      <c r="AK507">
        <v>4.9737642603006837E-2</v>
      </c>
      <c r="AL507">
        <v>5.8219687422643732E-2</v>
      </c>
      <c r="AM507">
        <v>6.747190909186844E-2</v>
      </c>
      <c r="AN507">
        <v>7.740841139959509E-2</v>
      </c>
      <c r="AO507">
        <v>8.800783653517695E-2</v>
      </c>
      <c r="AP507">
        <v>9.9282942324322471E-2</v>
      </c>
      <c r="AQ507">
        <v>0.11124692763665441</v>
      </c>
      <c r="AR507">
        <v>0.12363713313815573</v>
      </c>
      <c r="AS507">
        <v>0.13646069534743563</v>
      </c>
      <c r="AT507">
        <v>0.14972457836677833</v>
      </c>
      <c r="AU507">
        <v>0.16343658254882526</v>
      </c>
      <c r="AV507">
        <v>0.17760450955651583</v>
      </c>
      <c r="AW507">
        <v>0.19223622141986191</v>
      </c>
      <c r="AX507">
        <v>0.20734031493685867</v>
      </c>
      <c r="AY507">
        <v>0.22292525179603842</v>
      </c>
      <c r="AZ507">
        <v>0.23884795226230793</v>
      </c>
      <c r="BA507">
        <v>0.25511380861923622</v>
      </c>
      <c r="BB507">
        <v>0.2717283611495161</v>
      </c>
      <c r="BD507">
        <f t="shared" si="71"/>
        <v>0</v>
      </c>
      <c r="BE507">
        <f t="shared" si="72"/>
        <v>0.89198510450834079</v>
      </c>
      <c r="BF507">
        <f t="shared" si="73"/>
        <v>1.9393202922153152</v>
      </c>
      <c r="BG507">
        <f t="shared" si="74"/>
        <v>3.0522693781720087</v>
      </c>
      <c r="BH507">
        <f t="shared" si="75"/>
        <v>4.0366674760349142</v>
      </c>
      <c r="BI507">
        <f t="shared" si="76"/>
        <v>5.1053002926943503</v>
      </c>
      <c r="BJ507">
        <f t="shared" si="77"/>
        <v>6.400189027351959</v>
      </c>
      <c r="BK507">
        <f t="shared" si="78"/>
        <v>8.4859792422862768</v>
      </c>
      <c r="BL507">
        <f t="shared" si="79"/>
        <v>10.455111251235509</v>
      </c>
      <c r="BM507">
        <f t="shared" si="80"/>
        <v>14.146293579833999</v>
      </c>
    </row>
    <row r="508" spans="1:65" hidden="1" x14ac:dyDescent="0.25">
      <c r="A508">
        <v>51</v>
      </c>
      <c r="B508" t="s">
        <v>353</v>
      </c>
      <c r="C508" t="s">
        <v>368</v>
      </c>
      <c r="E508" t="s">
        <v>157</v>
      </c>
      <c r="F508" t="s">
        <v>72</v>
      </c>
      <c r="G508" t="s">
        <v>484</v>
      </c>
      <c r="H508" t="s">
        <v>358</v>
      </c>
      <c r="I508" t="s">
        <v>351</v>
      </c>
      <c r="J508" t="s">
        <v>359</v>
      </c>
      <c r="K508" t="s">
        <v>360</v>
      </c>
      <c r="L508" t="s">
        <v>361</v>
      </c>
      <c r="M508" t="s">
        <v>369</v>
      </c>
      <c r="N508" t="s">
        <v>369</v>
      </c>
      <c r="O508" t="s">
        <v>363</v>
      </c>
      <c r="P508">
        <v>0</v>
      </c>
      <c r="Q508" t="s">
        <v>370</v>
      </c>
      <c r="R508">
        <v>0</v>
      </c>
      <c r="S508">
        <v>0</v>
      </c>
      <c r="T508">
        <v>0</v>
      </c>
      <c r="U508">
        <v>0</v>
      </c>
      <c r="V508">
        <v>0</v>
      </c>
      <c r="W508">
        <v>2.4611710232399641E-4</v>
      </c>
      <c r="X508">
        <v>5.4164626717488607E-4</v>
      </c>
      <c r="Y508">
        <v>8.844535778554151E-4</v>
      </c>
      <c r="Z508">
        <v>1.090939212810115E-3</v>
      </c>
      <c r="AA508">
        <v>1.3214859829491622E-3</v>
      </c>
      <c r="AB508">
        <v>1.6345242876300735E-3</v>
      </c>
      <c r="AC508">
        <v>2.1288397249447821E-3</v>
      </c>
      <c r="AD508">
        <v>2.5487199016754817E-3</v>
      </c>
      <c r="AE508">
        <v>3.3591727910983579E-3</v>
      </c>
      <c r="AF508">
        <v>4.2890261102886519E-3</v>
      </c>
      <c r="AG508">
        <v>5.3389817694227048E-3</v>
      </c>
      <c r="AH508">
        <v>6.5290218714061134E-3</v>
      </c>
      <c r="AI508">
        <v>7.8666760578653752E-3</v>
      </c>
      <c r="AJ508">
        <v>9.3531866047006761E-3</v>
      </c>
      <c r="AK508">
        <v>1.09896155494881E-2</v>
      </c>
      <c r="AL508">
        <v>1.2777284257300597E-2</v>
      </c>
      <c r="AM508">
        <v>1.4717726400709077E-2</v>
      </c>
      <c r="AN508">
        <v>1.6792041272932635E-2</v>
      </c>
      <c r="AO508">
        <v>1.8994681723085379E-2</v>
      </c>
      <c r="AP508">
        <v>2.1327092892545217E-2</v>
      </c>
      <c r="AQ508">
        <v>2.3790765639279718E-2</v>
      </c>
      <c r="AR508">
        <v>2.6331537818642958E-2</v>
      </c>
      <c r="AS508">
        <v>2.8950072786963758E-2</v>
      </c>
      <c r="AT508">
        <v>3.1646972985729403E-2</v>
      </c>
      <c r="AU508">
        <v>3.4422981191172215E-2</v>
      </c>
      <c r="AV508">
        <v>3.7278812436691115E-2</v>
      </c>
      <c r="AW508">
        <v>4.0215164997248844E-2</v>
      </c>
      <c r="AX508">
        <v>4.3232852461588818E-2</v>
      </c>
      <c r="AY508">
        <v>4.6332631303426561E-2</v>
      </c>
      <c r="AZ508">
        <v>4.9485756681730254E-2</v>
      </c>
      <c r="BA508">
        <v>5.269260526660148E-2</v>
      </c>
      <c r="BB508">
        <v>5.5953561739306136E-2</v>
      </c>
      <c r="BD508">
        <f t="shared" si="71"/>
        <v>0</v>
      </c>
      <c r="BE508">
        <f t="shared" si="72"/>
        <v>0.24611710232399642</v>
      </c>
      <c r="BF508">
        <f t="shared" si="73"/>
        <v>0.54164626717488606</v>
      </c>
      <c r="BG508">
        <f t="shared" si="74"/>
        <v>0.88445357785541512</v>
      </c>
      <c r="BH508">
        <f t="shared" si="75"/>
        <v>1.090939212810115</v>
      </c>
      <c r="BI508">
        <f t="shared" si="76"/>
        <v>1.3214859829491623</v>
      </c>
      <c r="BJ508">
        <f t="shared" si="77"/>
        <v>1.6345242876300734</v>
      </c>
      <c r="BK508">
        <f t="shared" si="78"/>
        <v>2.1288397249447821</v>
      </c>
      <c r="BL508">
        <f t="shared" si="79"/>
        <v>2.5487199016754816</v>
      </c>
      <c r="BM508">
        <f t="shared" si="80"/>
        <v>3.359172791098358</v>
      </c>
    </row>
    <row r="509" spans="1:65" hidden="1" x14ac:dyDescent="0.25">
      <c r="A509">
        <v>51</v>
      </c>
      <c r="B509" t="s">
        <v>353</v>
      </c>
      <c r="C509" t="s">
        <v>368</v>
      </c>
      <c r="E509" t="s">
        <v>158</v>
      </c>
      <c r="F509" t="s">
        <v>82</v>
      </c>
      <c r="G509" t="s">
        <v>484</v>
      </c>
      <c r="H509" t="s">
        <v>358</v>
      </c>
      <c r="I509" t="s">
        <v>351</v>
      </c>
      <c r="J509" t="s">
        <v>359</v>
      </c>
      <c r="K509" t="s">
        <v>360</v>
      </c>
      <c r="L509" t="s">
        <v>361</v>
      </c>
      <c r="M509" t="s">
        <v>369</v>
      </c>
      <c r="N509" t="s">
        <v>369</v>
      </c>
      <c r="O509" t="s">
        <v>363</v>
      </c>
      <c r="P509">
        <v>0</v>
      </c>
      <c r="Q509" t="s">
        <v>370</v>
      </c>
      <c r="R509">
        <v>0</v>
      </c>
      <c r="S509">
        <v>0</v>
      </c>
      <c r="T509">
        <v>0</v>
      </c>
      <c r="U509">
        <v>0</v>
      </c>
      <c r="V509">
        <v>0</v>
      </c>
      <c r="W509">
        <v>1.7654816442501193E-3</v>
      </c>
      <c r="X509">
        <v>5.5590280180929262E-3</v>
      </c>
      <c r="Y509">
        <v>9.3564102395679409E-3</v>
      </c>
      <c r="Z509">
        <v>1.2110615531216512E-2</v>
      </c>
      <c r="AA509">
        <v>1.5689298556880414E-2</v>
      </c>
      <c r="AB509">
        <v>1.9960521150635423E-2</v>
      </c>
      <c r="AC509">
        <v>2.7197640479463749E-2</v>
      </c>
      <c r="AD509">
        <v>3.2987230775043307E-2</v>
      </c>
      <c r="AE509">
        <v>4.3955440337428896E-2</v>
      </c>
      <c r="AF509">
        <v>5.6668870221288956E-2</v>
      </c>
      <c r="AG509">
        <v>7.1167858242581192E-2</v>
      </c>
      <c r="AH509">
        <v>8.7769952451982436E-2</v>
      </c>
      <c r="AI509">
        <v>0.10662063963177044</v>
      </c>
      <c r="AJ509">
        <v>0.12777778643804388</v>
      </c>
      <c r="AK509">
        <v>0.1512977842887902</v>
      </c>
      <c r="AL509">
        <v>0.17724202939228317</v>
      </c>
      <c r="AM509">
        <v>0.20567632653948051</v>
      </c>
      <c r="AN509">
        <v>0.23635799617796902</v>
      </c>
      <c r="AO509">
        <v>0.26924193552137077</v>
      </c>
      <c r="AP509">
        <v>0.30438871483550139</v>
      </c>
      <c r="AQ509">
        <v>0.34186081197506402</v>
      </c>
      <c r="AR509">
        <v>0.38084716551585707</v>
      </c>
      <c r="AS509">
        <v>0.42138315822520628</v>
      </c>
      <c r="AT509">
        <v>0.46350389022602295</v>
      </c>
      <c r="AU509">
        <v>0.50724740093322629</v>
      </c>
      <c r="AV509">
        <v>0.55265200594531094</v>
      </c>
      <c r="AW509">
        <v>0.59975648801321924</v>
      </c>
      <c r="AX509">
        <v>0.64860228991500857</v>
      </c>
      <c r="AY509">
        <v>0.69923069063997356</v>
      </c>
      <c r="AZ509">
        <v>0.751183908431867</v>
      </c>
      <c r="BA509">
        <v>0.80448889202810248</v>
      </c>
      <c r="BB509">
        <v>0.85917322231007864</v>
      </c>
      <c r="BD509">
        <f t="shared" si="71"/>
        <v>0</v>
      </c>
      <c r="BE509">
        <f t="shared" si="72"/>
        <v>1.7654816442501193</v>
      </c>
      <c r="BF509">
        <f t="shared" si="73"/>
        <v>5.5590280180929259</v>
      </c>
      <c r="BG509">
        <f t="shared" si="74"/>
        <v>9.3564102395679409</v>
      </c>
      <c r="BH509">
        <f t="shared" si="75"/>
        <v>12.110615531216512</v>
      </c>
      <c r="BI509">
        <f t="shared" si="76"/>
        <v>15.689298556880415</v>
      </c>
      <c r="BJ509">
        <f t="shared" si="77"/>
        <v>19.960521150635422</v>
      </c>
      <c r="BK509">
        <f t="shared" si="78"/>
        <v>27.19764047946375</v>
      </c>
      <c r="BL509">
        <f t="shared" si="79"/>
        <v>32.987230775043308</v>
      </c>
      <c r="BM509">
        <f t="shared" si="80"/>
        <v>43.955440337428897</v>
      </c>
    </row>
    <row r="510" spans="1:65" hidden="1" x14ac:dyDescent="0.25">
      <c r="A510">
        <v>51</v>
      </c>
      <c r="B510" t="s">
        <v>353</v>
      </c>
      <c r="C510" t="s">
        <v>368</v>
      </c>
      <c r="E510" t="s">
        <v>165</v>
      </c>
      <c r="F510" t="s">
        <v>336</v>
      </c>
      <c r="G510" t="s">
        <v>484</v>
      </c>
      <c r="H510" t="s">
        <v>358</v>
      </c>
      <c r="I510" t="s">
        <v>351</v>
      </c>
      <c r="J510" t="s">
        <v>359</v>
      </c>
      <c r="K510" t="s">
        <v>360</v>
      </c>
      <c r="L510" t="s">
        <v>361</v>
      </c>
      <c r="M510" t="s">
        <v>369</v>
      </c>
      <c r="N510" t="s">
        <v>369</v>
      </c>
      <c r="O510" t="s">
        <v>363</v>
      </c>
      <c r="P510">
        <v>0</v>
      </c>
      <c r="Q510" t="s">
        <v>370</v>
      </c>
      <c r="R510">
        <v>0</v>
      </c>
      <c r="S510">
        <v>0</v>
      </c>
      <c r="T510">
        <v>0</v>
      </c>
      <c r="U510">
        <v>0</v>
      </c>
      <c r="V510">
        <v>0</v>
      </c>
      <c r="W510">
        <v>4.6564885946527617E-5</v>
      </c>
      <c r="X510">
        <v>1.0624959500956707E-4</v>
      </c>
      <c r="Y510">
        <v>1.8144968782486312E-4</v>
      </c>
      <c r="Z510">
        <v>2.2979837723950539E-4</v>
      </c>
      <c r="AA510">
        <v>2.9473092348206907E-4</v>
      </c>
      <c r="AB510">
        <v>3.6588476093942342E-4</v>
      </c>
      <c r="AC510">
        <v>4.8587495042808239E-4</v>
      </c>
      <c r="AD510">
        <v>5.859341460068676E-4</v>
      </c>
      <c r="AE510">
        <v>7.7572213607024184E-4</v>
      </c>
      <c r="AF510">
        <v>9.9463604713572796E-4</v>
      </c>
      <c r="AG510">
        <v>1.2430486491423701E-3</v>
      </c>
      <c r="AH510">
        <v>1.5260035566472797E-3</v>
      </c>
      <c r="AI510">
        <v>1.8455713273989015E-3</v>
      </c>
      <c r="AJ510">
        <v>2.2023166786522123E-3</v>
      </c>
      <c r="AK510">
        <v>2.5967663158161431E-3</v>
      </c>
      <c r="AL510">
        <v>3.0295163961347937E-3</v>
      </c>
      <c r="AM510">
        <v>3.5012216062542565E-3</v>
      </c>
      <c r="AN510">
        <v>4.0074855405777404E-3</v>
      </c>
      <c r="AO510">
        <v>4.547184157612333E-3</v>
      </c>
      <c r="AP510">
        <v>5.1209192691412482E-3</v>
      </c>
      <c r="AQ510">
        <v>5.7293101630871814E-3</v>
      </c>
      <c r="AR510">
        <v>6.3590080352423925E-3</v>
      </c>
      <c r="AS510">
        <v>7.010330564700378E-3</v>
      </c>
      <c r="AT510">
        <v>7.6835833382491664E-3</v>
      </c>
      <c r="AU510">
        <v>8.3791107092152858E-3</v>
      </c>
      <c r="AV510">
        <v>9.09725341987065E-3</v>
      </c>
      <c r="AW510">
        <v>9.838351420455518E-3</v>
      </c>
      <c r="AX510">
        <v>1.060277772641988E-2</v>
      </c>
      <c r="AY510">
        <v>1.1390894360217537E-2</v>
      </c>
      <c r="AZ510">
        <v>1.2195431339903392E-2</v>
      </c>
      <c r="BA510">
        <v>1.3016601082554287E-2</v>
      </c>
      <c r="BB510">
        <v>1.3854620228059573E-2</v>
      </c>
      <c r="BD510">
        <f t="shared" si="71"/>
        <v>0</v>
      </c>
      <c r="BE510">
        <f t="shared" si="72"/>
        <v>4.6564885946527614E-2</v>
      </c>
      <c r="BF510">
        <f t="shared" si="73"/>
        <v>0.10624959500956707</v>
      </c>
      <c r="BG510">
        <f t="shared" si="74"/>
        <v>0.18144968782486312</v>
      </c>
      <c r="BH510">
        <f t="shared" si="75"/>
        <v>0.22979837723950539</v>
      </c>
      <c r="BI510">
        <f t="shared" si="76"/>
        <v>0.29473092348206908</v>
      </c>
      <c r="BJ510">
        <f t="shared" si="77"/>
        <v>0.3658847609394234</v>
      </c>
      <c r="BK510">
        <f t="shared" si="78"/>
        <v>0.48587495042808237</v>
      </c>
      <c r="BL510">
        <f t="shared" si="79"/>
        <v>0.58593414600686755</v>
      </c>
      <c r="BM510">
        <f t="shared" si="80"/>
        <v>0.77572213607024187</v>
      </c>
    </row>
    <row r="511" spans="1:65" hidden="1" x14ac:dyDescent="0.25">
      <c r="A511">
        <v>51</v>
      </c>
      <c r="B511" t="s">
        <v>353</v>
      </c>
      <c r="C511" t="s">
        <v>368</v>
      </c>
      <c r="E511" t="s">
        <v>159</v>
      </c>
      <c r="F511" t="s">
        <v>76</v>
      </c>
      <c r="G511" t="s">
        <v>484</v>
      </c>
      <c r="H511" t="s">
        <v>358</v>
      </c>
      <c r="I511" t="s">
        <v>351</v>
      </c>
      <c r="J511" t="s">
        <v>359</v>
      </c>
      <c r="K511" t="s">
        <v>360</v>
      </c>
      <c r="L511" t="s">
        <v>361</v>
      </c>
      <c r="M511" t="s">
        <v>369</v>
      </c>
      <c r="N511" t="s">
        <v>371</v>
      </c>
      <c r="O511" t="s">
        <v>363</v>
      </c>
      <c r="P511">
        <v>0</v>
      </c>
      <c r="Q511" t="s">
        <v>370</v>
      </c>
      <c r="R511">
        <v>0</v>
      </c>
      <c r="S511">
        <v>0</v>
      </c>
      <c r="T511">
        <v>0</v>
      </c>
      <c r="U511">
        <v>0</v>
      </c>
      <c r="V511">
        <v>0</v>
      </c>
      <c r="W511">
        <v>2.01478671091234E-3</v>
      </c>
      <c r="X511">
        <v>6.3738741756473351E-3</v>
      </c>
      <c r="Y511">
        <v>1.0739467068437498E-2</v>
      </c>
      <c r="Z511">
        <v>1.3899985073265618E-2</v>
      </c>
      <c r="AA511">
        <v>1.7992861340420652E-2</v>
      </c>
      <c r="AB511">
        <v>2.2893486907621226E-2</v>
      </c>
      <c r="AC511">
        <v>3.1206321969870728E-2</v>
      </c>
      <c r="AD511">
        <v>3.7848611628620465E-2</v>
      </c>
      <c r="AE511">
        <v>5.0432819805263325E-2</v>
      </c>
      <c r="AF511">
        <v>6.5016901483434128E-2</v>
      </c>
      <c r="AG511">
        <v>8.1646349183953429E-2</v>
      </c>
      <c r="AH511">
        <v>0.10068439831951466</v>
      </c>
      <c r="AI511">
        <v>0.12229685289593388</v>
      </c>
      <c r="AJ511">
        <v>0.14654898867340851</v>
      </c>
      <c r="AK511">
        <v>0.17350433347840671</v>
      </c>
      <c r="AL511">
        <v>0.20323208920511393</v>
      </c>
      <c r="AM511">
        <v>0.23580644473466808</v>
      </c>
      <c r="AN511">
        <v>0.27094832295125187</v>
      </c>
      <c r="AO511">
        <v>0.30860496385272629</v>
      </c>
      <c r="AP511">
        <v>0.3488445703693136</v>
      </c>
      <c r="AQ511">
        <v>0.3917374667777978</v>
      </c>
      <c r="AR511">
        <v>0.43635459767762624</v>
      </c>
      <c r="AS511">
        <v>0.48273561055450215</v>
      </c>
      <c r="AT511">
        <v>0.53091979004578027</v>
      </c>
      <c r="AU511">
        <v>0.58094974104823116</v>
      </c>
      <c r="AV511">
        <v>0.6328683416627896</v>
      </c>
      <c r="AW511">
        <v>0.68671895990012866</v>
      </c>
      <c r="AX511">
        <v>0.74254795777061322</v>
      </c>
      <c r="AY511">
        <v>0.80040146287926406</v>
      </c>
      <c r="AZ511">
        <v>0.85975568188097273</v>
      </c>
      <c r="BA511">
        <v>0.92064055786186816</v>
      </c>
      <c r="BB511">
        <v>0.98308672122367979</v>
      </c>
      <c r="BD511">
        <f t="shared" si="71"/>
        <v>0</v>
      </c>
      <c r="BE511">
        <f t="shared" si="72"/>
        <v>2.0147867109123401</v>
      </c>
      <c r="BF511">
        <f t="shared" si="73"/>
        <v>6.3738741756473347</v>
      </c>
      <c r="BG511">
        <f t="shared" si="74"/>
        <v>10.739467068437499</v>
      </c>
      <c r="BH511">
        <f t="shared" si="75"/>
        <v>13.899985073265618</v>
      </c>
      <c r="BI511">
        <f t="shared" si="76"/>
        <v>17.992861340420653</v>
      </c>
      <c r="BJ511">
        <f t="shared" si="77"/>
        <v>22.893486907621227</v>
      </c>
      <c r="BK511">
        <f t="shared" si="78"/>
        <v>31.206321969870729</v>
      </c>
      <c r="BL511">
        <f t="shared" si="79"/>
        <v>37.848611628620468</v>
      </c>
      <c r="BM511">
        <f t="shared" si="80"/>
        <v>50.432819805263328</v>
      </c>
    </row>
    <row r="512" spans="1:65" hidden="1" x14ac:dyDescent="0.25">
      <c r="A512">
        <v>51</v>
      </c>
      <c r="B512" t="s">
        <v>353</v>
      </c>
      <c r="C512" t="s">
        <v>368</v>
      </c>
      <c r="E512" t="s">
        <v>160</v>
      </c>
      <c r="F512" t="s">
        <v>66</v>
      </c>
      <c r="G512" t="s">
        <v>484</v>
      </c>
      <c r="H512" t="s">
        <v>358</v>
      </c>
      <c r="I512" t="s">
        <v>351</v>
      </c>
      <c r="J512" t="s">
        <v>359</v>
      </c>
      <c r="K512" t="s">
        <v>360</v>
      </c>
      <c r="L512" t="s">
        <v>361</v>
      </c>
      <c r="M512" t="s">
        <v>369</v>
      </c>
      <c r="N512" t="s">
        <v>369</v>
      </c>
      <c r="O512" t="s">
        <v>363</v>
      </c>
      <c r="P512">
        <v>0</v>
      </c>
      <c r="Q512" t="s">
        <v>370</v>
      </c>
      <c r="R512">
        <v>0</v>
      </c>
      <c r="S512">
        <v>0</v>
      </c>
      <c r="T512">
        <v>0</v>
      </c>
      <c r="U512">
        <v>0</v>
      </c>
      <c r="V512">
        <v>0</v>
      </c>
      <c r="W512">
        <v>2.2528581698147438E-3</v>
      </c>
      <c r="X512">
        <v>4.8251818096837432E-3</v>
      </c>
      <c r="Y512">
        <v>7.6952663854676093E-3</v>
      </c>
      <c r="Z512">
        <v>9.9001509728628458E-3</v>
      </c>
      <c r="AA512">
        <v>1.221743605263486E-2</v>
      </c>
      <c r="AB512">
        <v>1.5211946041063447E-2</v>
      </c>
      <c r="AC512">
        <v>1.9994995872123417E-2</v>
      </c>
      <c r="AD512">
        <v>2.4400623420114259E-2</v>
      </c>
      <c r="AE512">
        <v>3.2738758425772493E-2</v>
      </c>
      <c r="AF512">
        <v>4.2335564924313132E-2</v>
      </c>
      <c r="AG512">
        <v>5.3200175151137161E-2</v>
      </c>
      <c r="AH512">
        <v>6.5544692825847795E-2</v>
      </c>
      <c r="AI512">
        <v>7.9450460609262322E-2</v>
      </c>
      <c r="AJ512">
        <v>9.4932791337013295E-2</v>
      </c>
      <c r="AK512">
        <v>0.11200513625869754</v>
      </c>
      <c r="AL512">
        <v>0.13068371940793508</v>
      </c>
      <c r="AM512">
        <v>0.15098704702181209</v>
      </c>
      <c r="AN512">
        <v>0.17271762220551734</v>
      </c>
      <c r="AO512">
        <v>0.1958188701994405</v>
      </c>
      <c r="AP512">
        <v>0.22030806264269881</v>
      </c>
      <c r="AQ512">
        <v>0.24620299466903964</v>
      </c>
      <c r="AR512">
        <v>0.27293149043404041</v>
      </c>
      <c r="AS512">
        <v>0.30050177209786333</v>
      </c>
      <c r="AT512">
        <v>0.32892143563059939</v>
      </c>
      <c r="AU512">
        <v>0.35819958674241603</v>
      </c>
      <c r="AV512">
        <v>0.38834505761158122</v>
      </c>
      <c r="AW512">
        <v>0.4193665233717962</v>
      </c>
      <c r="AX512">
        <v>0.45127390780332577</v>
      </c>
      <c r="AY512">
        <v>0.48407654912479969</v>
      </c>
      <c r="AZ512">
        <v>0.51746918366059902</v>
      </c>
      <c r="BA512">
        <v>0.55145667208857674</v>
      </c>
      <c r="BB512">
        <v>0.58604397276691511</v>
      </c>
      <c r="BD512">
        <f t="shared" si="71"/>
        <v>0</v>
      </c>
      <c r="BE512">
        <f t="shared" si="72"/>
        <v>2.2528581698147438</v>
      </c>
      <c r="BF512">
        <f t="shared" si="73"/>
        <v>4.8251818096837429</v>
      </c>
      <c r="BG512">
        <f t="shared" si="74"/>
        <v>7.6952663854676091</v>
      </c>
      <c r="BH512">
        <f t="shared" si="75"/>
        <v>9.9001509728628463</v>
      </c>
      <c r="BI512">
        <f t="shared" si="76"/>
        <v>12.217436052634859</v>
      </c>
      <c r="BJ512">
        <f t="shared" si="77"/>
        <v>15.211946041063447</v>
      </c>
      <c r="BK512">
        <f t="shared" si="78"/>
        <v>19.994995872123418</v>
      </c>
      <c r="BL512">
        <f t="shared" si="79"/>
        <v>24.400623420114258</v>
      </c>
      <c r="BM512">
        <f t="shared" si="80"/>
        <v>32.738758425772495</v>
      </c>
    </row>
    <row r="513" spans="1:65" hidden="1" x14ac:dyDescent="0.25">
      <c r="A513">
        <v>51</v>
      </c>
      <c r="B513" t="s">
        <v>353</v>
      </c>
      <c r="C513" t="s">
        <v>368</v>
      </c>
      <c r="E513" t="s">
        <v>167</v>
      </c>
      <c r="F513" t="s">
        <v>338</v>
      </c>
      <c r="G513" t="s">
        <v>484</v>
      </c>
      <c r="H513" t="s">
        <v>358</v>
      </c>
      <c r="I513" t="s">
        <v>351</v>
      </c>
      <c r="J513" t="s">
        <v>359</v>
      </c>
      <c r="K513" t="s">
        <v>360</v>
      </c>
      <c r="L513" t="s">
        <v>361</v>
      </c>
      <c r="M513" t="s">
        <v>369</v>
      </c>
      <c r="N513" t="s">
        <v>369</v>
      </c>
      <c r="O513" t="s">
        <v>363</v>
      </c>
      <c r="P513">
        <v>0</v>
      </c>
      <c r="Q513" t="s">
        <v>370</v>
      </c>
      <c r="R513">
        <v>0</v>
      </c>
      <c r="S513">
        <v>0</v>
      </c>
      <c r="T513">
        <v>0</v>
      </c>
      <c r="U513">
        <v>0</v>
      </c>
      <c r="V513">
        <v>0</v>
      </c>
      <c r="W513">
        <v>4.9651403631159152E-4</v>
      </c>
      <c r="X513">
        <v>1.3641817033060979E-3</v>
      </c>
      <c r="Y513">
        <v>2.3029724057372944E-3</v>
      </c>
      <c r="Z513">
        <v>3.061176298709238E-3</v>
      </c>
      <c r="AA513">
        <v>3.9301107656631055E-3</v>
      </c>
      <c r="AB513">
        <v>4.9725680169860984E-3</v>
      </c>
      <c r="AC513">
        <v>6.6361263008368207E-3</v>
      </c>
      <c r="AD513">
        <v>8.1128654522218853E-3</v>
      </c>
      <c r="AE513">
        <v>1.08615939184489E-2</v>
      </c>
      <c r="AF513">
        <v>1.4043506807824992E-2</v>
      </c>
      <c r="AG513">
        <v>1.7665322805016995E-2</v>
      </c>
      <c r="AH513">
        <v>2.1803169572874096E-2</v>
      </c>
      <c r="AI513">
        <v>2.6489412613262389E-2</v>
      </c>
      <c r="AJ513">
        <v>3.1734269153181262E-2</v>
      </c>
      <c r="AK513">
        <v>3.7547548091998471E-2</v>
      </c>
      <c r="AL513">
        <v>4.3940257564987775E-2</v>
      </c>
      <c r="AM513">
        <v>5.092445163361832E-2</v>
      </c>
      <c r="AN513">
        <v>5.8436691896773141E-2</v>
      </c>
      <c r="AO513">
        <v>6.6462435467296216E-2</v>
      </c>
      <c r="AP513">
        <v>7.5013101431301771E-2</v>
      </c>
      <c r="AQ513">
        <v>8.4100542202428158E-2</v>
      </c>
      <c r="AR513">
        <v>9.3525893333211083E-2</v>
      </c>
      <c r="AS513">
        <v>0.10329589565277847</v>
      </c>
      <c r="AT513">
        <v>0.11341721820480341</v>
      </c>
      <c r="AU513">
        <v>0.12389723281304624</v>
      </c>
      <c r="AV513">
        <v>0.13474337635927802</v>
      </c>
      <c r="AW513">
        <v>0.14596319807467381</v>
      </c>
      <c r="AX513">
        <v>0.1575648813178735</v>
      </c>
      <c r="AY513">
        <v>0.1695565752696947</v>
      </c>
      <c r="AZ513">
        <v>0.18182909476702191</v>
      </c>
      <c r="BA513">
        <v>0.19438791626160462</v>
      </c>
      <c r="BB513">
        <v>0.20723867950651653</v>
      </c>
      <c r="BD513">
        <f t="shared" si="71"/>
        <v>0</v>
      </c>
      <c r="BE513">
        <f t="shared" si="72"/>
        <v>0.49651403631159152</v>
      </c>
      <c r="BF513">
        <f t="shared" si="73"/>
        <v>1.3641817033060979</v>
      </c>
      <c r="BG513">
        <f t="shared" si="74"/>
        <v>2.3029724057372944</v>
      </c>
      <c r="BH513">
        <f t="shared" si="75"/>
        <v>3.0611762987092379</v>
      </c>
      <c r="BI513">
        <f t="shared" si="76"/>
        <v>3.9301107656631054</v>
      </c>
      <c r="BJ513">
        <f t="shared" si="77"/>
        <v>4.9725680169860986</v>
      </c>
      <c r="BK513">
        <f t="shared" si="78"/>
        <v>6.6361263008368203</v>
      </c>
      <c r="BL513">
        <f t="shared" si="79"/>
        <v>8.1128654522218859</v>
      </c>
      <c r="BM513">
        <f t="shared" si="80"/>
        <v>10.8615939184489</v>
      </c>
    </row>
    <row r="514" spans="1:65" hidden="1" x14ac:dyDescent="0.25">
      <c r="A514">
        <v>51</v>
      </c>
      <c r="B514" t="s">
        <v>353</v>
      </c>
      <c r="C514" t="s">
        <v>368</v>
      </c>
      <c r="E514" t="s">
        <v>202</v>
      </c>
      <c r="F514" t="s">
        <v>205</v>
      </c>
      <c r="G514" t="s">
        <v>484</v>
      </c>
      <c r="H514" t="s">
        <v>358</v>
      </c>
      <c r="I514" t="s">
        <v>351</v>
      </c>
      <c r="J514" t="s">
        <v>359</v>
      </c>
      <c r="K514" t="s">
        <v>360</v>
      </c>
      <c r="L514" t="s">
        <v>361</v>
      </c>
      <c r="M514" t="s">
        <v>369</v>
      </c>
      <c r="N514" t="s">
        <v>369</v>
      </c>
      <c r="O514" t="s">
        <v>363</v>
      </c>
      <c r="P514">
        <v>0</v>
      </c>
      <c r="Q514" t="s">
        <v>370</v>
      </c>
      <c r="R514">
        <v>0</v>
      </c>
      <c r="S514">
        <v>0</v>
      </c>
      <c r="T514">
        <v>0</v>
      </c>
      <c r="U514">
        <v>0</v>
      </c>
      <c r="V514">
        <v>0</v>
      </c>
      <c r="W514">
        <v>1.2359889463020724E-3</v>
      </c>
      <c r="X514">
        <v>3.9103753430092102E-3</v>
      </c>
      <c r="Y514">
        <v>6.588730964096943E-3</v>
      </c>
      <c r="Z514">
        <v>8.5277015058941915E-3</v>
      </c>
      <c r="AA514">
        <v>1.1038746956930705E-2</v>
      </c>
      <c r="AB514">
        <v>1.404534455114684E-2</v>
      </c>
      <c r="AC514">
        <v>1.9145406837338085E-2</v>
      </c>
      <c r="AD514">
        <v>2.3220469336957272E-2</v>
      </c>
      <c r="AE514">
        <v>3.0940927104842995E-2</v>
      </c>
      <c r="AF514">
        <v>3.9888320403036442E-2</v>
      </c>
      <c r="AG514">
        <v>5.0090561433295468E-2</v>
      </c>
      <c r="AH514">
        <v>6.1770499405339192E-2</v>
      </c>
      <c r="AI514">
        <v>7.5029858816047082E-2</v>
      </c>
      <c r="AJ514">
        <v>8.9908689740213127E-2</v>
      </c>
      <c r="AK514">
        <v>0.10644596997332278</v>
      </c>
      <c r="AL514">
        <v>0.12468415848261062</v>
      </c>
      <c r="AM514">
        <v>0.1446687738851872</v>
      </c>
      <c r="AN514">
        <v>0.16622860306237114</v>
      </c>
      <c r="AO514">
        <v>0.18933128010436112</v>
      </c>
      <c r="AP514">
        <v>0.21401865092210384</v>
      </c>
      <c r="AQ514">
        <v>0.24033386298196607</v>
      </c>
      <c r="AR514">
        <v>0.26770693325745726</v>
      </c>
      <c r="AS514">
        <v>0.29616218768215263</v>
      </c>
      <c r="AT514">
        <v>0.32572372962682827</v>
      </c>
      <c r="AU514">
        <v>0.35641769953132213</v>
      </c>
      <c r="AV514">
        <v>0.38827040550063202</v>
      </c>
      <c r="AW514">
        <v>0.42130845625756896</v>
      </c>
      <c r="AX514">
        <v>0.45556029743808618</v>
      </c>
      <c r="AY514">
        <v>0.49105423092079081</v>
      </c>
      <c r="AZ514">
        <v>0.52746890324845885</v>
      </c>
      <c r="BA514">
        <v>0.56482268633258548</v>
      </c>
      <c r="BB514">
        <v>0.6031343737969207</v>
      </c>
      <c r="BD514">
        <f t="shared" si="71"/>
        <v>0</v>
      </c>
      <c r="BE514">
        <f t="shared" si="72"/>
        <v>1.2359889463020723</v>
      </c>
      <c r="BF514">
        <f t="shared" si="73"/>
        <v>3.9103753430092101</v>
      </c>
      <c r="BG514">
        <f t="shared" si="74"/>
        <v>6.5887309640969427</v>
      </c>
      <c r="BH514">
        <f t="shared" si="75"/>
        <v>8.527701505894191</v>
      </c>
      <c r="BI514">
        <f t="shared" si="76"/>
        <v>11.038746956930705</v>
      </c>
      <c r="BJ514">
        <f t="shared" si="77"/>
        <v>14.04534455114684</v>
      </c>
      <c r="BK514">
        <f t="shared" si="78"/>
        <v>19.145406837338083</v>
      </c>
      <c r="BL514">
        <f t="shared" si="79"/>
        <v>23.220469336957272</v>
      </c>
      <c r="BM514">
        <f t="shared" si="80"/>
        <v>30.940927104842995</v>
      </c>
    </row>
    <row r="515" spans="1:65" hidden="1" x14ac:dyDescent="0.25">
      <c r="A515">
        <v>51</v>
      </c>
      <c r="B515" t="s">
        <v>353</v>
      </c>
      <c r="C515" t="s">
        <v>368</v>
      </c>
      <c r="E515" t="s">
        <v>161</v>
      </c>
      <c r="F515" t="s">
        <v>70</v>
      </c>
      <c r="G515" t="s">
        <v>484</v>
      </c>
      <c r="H515" t="s">
        <v>358</v>
      </c>
      <c r="I515" t="s">
        <v>351</v>
      </c>
      <c r="J515" t="s">
        <v>359</v>
      </c>
      <c r="K515" t="s">
        <v>360</v>
      </c>
      <c r="L515" t="s">
        <v>361</v>
      </c>
      <c r="M515" t="s">
        <v>369</v>
      </c>
      <c r="N515" t="s">
        <v>369</v>
      </c>
      <c r="O515" t="s">
        <v>363</v>
      </c>
      <c r="P515">
        <v>0</v>
      </c>
      <c r="Q515" t="s">
        <v>370</v>
      </c>
      <c r="R515">
        <v>0</v>
      </c>
      <c r="S515">
        <v>0</v>
      </c>
      <c r="T515">
        <v>0</v>
      </c>
      <c r="U515">
        <v>0</v>
      </c>
      <c r="V515">
        <v>0</v>
      </c>
      <c r="W515">
        <v>4.308090228057903E-3</v>
      </c>
      <c r="X515">
        <v>1.0310777781792143E-2</v>
      </c>
      <c r="Y515">
        <v>1.7079272598445404E-2</v>
      </c>
      <c r="Z515">
        <v>2.1251875501105875E-2</v>
      </c>
      <c r="AA515">
        <v>2.5890677399788068E-2</v>
      </c>
      <c r="AB515">
        <v>3.1834337787929524E-2</v>
      </c>
      <c r="AC515">
        <v>4.1462320347402645E-2</v>
      </c>
      <c r="AD515">
        <v>4.9810629483973967E-2</v>
      </c>
      <c r="AE515">
        <v>6.5834035380479355E-2</v>
      </c>
      <c r="AF515">
        <v>8.4264276325017581E-2</v>
      </c>
      <c r="AG515">
        <v>0.1051254294823336</v>
      </c>
      <c r="AH515">
        <v>0.12882864570697389</v>
      </c>
      <c r="AI515">
        <v>0.15553734455706963</v>
      </c>
      <c r="AJ515">
        <v>0.1852895818998162</v>
      </c>
      <c r="AK515">
        <v>0.21812012421888682</v>
      </c>
      <c r="AL515">
        <v>0.25406932546414318</v>
      </c>
      <c r="AM515">
        <v>0.2931822070393868</v>
      </c>
      <c r="AN515">
        <v>0.33508865119222453</v>
      </c>
      <c r="AO515">
        <v>0.37968843914268974</v>
      </c>
      <c r="AP515">
        <v>0.42702340223879642</v>
      </c>
      <c r="AQ515">
        <v>0.4771366595554889</v>
      </c>
      <c r="AR515">
        <v>0.52892987998232532</v>
      </c>
      <c r="AS515">
        <v>0.5824245656449285</v>
      </c>
      <c r="AT515">
        <v>0.63764116273425242</v>
      </c>
      <c r="AU515">
        <v>0.69460320843204082</v>
      </c>
      <c r="AV515">
        <v>0.75333387446007805</v>
      </c>
      <c r="AW515">
        <v>0.81385619733047987</v>
      </c>
      <c r="AX515">
        <v>0.8761958245692395</v>
      </c>
      <c r="AY515">
        <v>0.9403774391161599</v>
      </c>
      <c r="AZ515">
        <v>1.0058090551411385</v>
      </c>
      <c r="BA515">
        <v>1.072504839601828</v>
      </c>
      <c r="BB515">
        <v>1.140479264241272</v>
      </c>
      <c r="BD515">
        <f t="shared" si="71"/>
        <v>0</v>
      </c>
      <c r="BE515">
        <f t="shared" si="72"/>
        <v>4.3080902280579032</v>
      </c>
      <c r="BF515">
        <f t="shared" si="73"/>
        <v>10.310777781792144</v>
      </c>
      <c r="BG515">
        <f t="shared" si="74"/>
        <v>17.079272598445403</v>
      </c>
      <c r="BH515">
        <f t="shared" si="75"/>
        <v>21.251875501105875</v>
      </c>
      <c r="BI515">
        <f t="shared" si="76"/>
        <v>25.890677399788068</v>
      </c>
      <c r="BJ515">
        <f t="shared" si="77"/>
        <v>31.834337787929524</v>
      </c>
      <c r="BK515">
        <f t="shared" si="78"/>
        <v>41.462320347402645</v>
      </c>
      <c r="BL515">
        <f t="shared" si="79"/>
        <v>49.810629483973969</v>
      </c>
      <c r="BM515">
        <f t="shared" si="80"/>
        <v>65.834035380479349</v>
      </c>
    </row>
    <row r="516" spans="1:65" hidden="1" x14ac:dyDescent="0.25">
      <c r="A516">
        <v>51</v>
      </c>
      <c r="B516" t="s">
        <v>353</v>
      </c>
      <c r="C516" t="s">
        <v>368</v>
      </c>
      <c r="E516" t="s">
        <v>162</v>
      </c>
      <c r="F516" t="s">
        <v>372</v>
      </c>
      <c r="G516" t="s">
        <v>484</v>
      </c>
      <c r="H516" t="s">
        <v>358</v>
      </c>
      <c r="I516" t="s">
        <v>351</v>
      </c>
      <c r="J516" t="s">
        <v>359</v>
      </c>
      <c r="K516" t="s">
        <v>360</v>
      </c>
      <c r="L516" t="s">
        <v>361</v>
      </c>
      <c r="M516" t="s">
        <v>369</v>
      </c>
      <c r="N516" t="s">
        <v>369</v>
      </c>
      <c r="O516" t="s">
        <v>363</v>
      </c>
      <c r="P516">
        <v>0</v>
      </c>
      <c r="Q516" t="s">
        <v>370</v>
      </c>
      <c r="R516">
        <v>0</v>
      </c>
      <c r="S516">
        <v>0</v>
      </c>
      <c r="T516">
        <v>0</v>
      </c>
      <c r="U516">
        <v>0</v>
      </c>
      <c r="V516">
        <v>0</v>
      </c>
      <c r="W516">
        <v>1.3928398165259639E-3</v>
      </c>
      <c r="X516">
        <v>4.5150958039987497E-3</v>
      </c>
      <c r="Y516">
        <v>7.7969908926567681E-3</v>
      </c>
      <c r="Z516">
        <v>9.9410006289987352E-3</v>
      </c>
      <c r="AA516">
        <v>1.2299859461339279E-2</v>
      </c>
      <c r="AB516">
        <v>1.4882508798749625E-2</v>
      </c>
      <c r="AC516">
        <v>1.9384334293977262E-2</v>
      </c>
      <c r="AD516">
        <v>2.3505553455869039E-2</v>
      </c>
      <c r="AE516">
        <v>3.130218570500784E-2</v>
      </c>
      <c r="AF516">
        <v>4.0328152302505693E-2</v>
      </c>
      <c r="AG516">
        <v>5.0608028763208295E-2</v>
      </c>
      <c r="AH516">
        <v>6.2362153735939348E-2</v>
      </c>
      <c r="AI516">
        <v>7.568839050557459E-2</v>
      </c>
      <c r="AJ516">
        <v>9.0622270946871697E-2</v>
      </c>
      <c r="AK516">
        <v>0.10719807198037416</v>
      </c>
      <c r="AL516">
        <v>0.12545336964741749</v>
      </c>
      <c r="AM516">
        <v>0.14542860357774345</v>
      </c>
      <c r="AN516">
        <v>0.16694817978806509</v>
      </c>
      <c r="AO516">
        <v>0.18997525331946732</v>
      </c>
      <c r="AP516">
        <v>0.21454689636621771</v>
      </c>
      <c r="AQ516">
        <v>0.24070129169174256</v>
      </c>
      <c r="AR516">
        <v>0.26786934915865307</v>
      </c>
      <c r="AS516">
        <v>0.2960721057086465</v>
      </c>
      <c r="AT516">
        <v>0.32533027160608752</v>
      </c>
      <c r="AU516">
        <v>0.35566646010148378</v>
      </c>
      <c r="AV516">
        <v>0.38710333740418651</v>
      </c>
      <c r="AW516">
        <v>0.4196637512068328</v>
      </c>
      <c r="AX516">
        <v>0.45337223718985614</v>
      </c>
      <c r="AY516">
        <v>0.48825306925840378</v>
      </c>
      <c r="AZ516">
        <v>0.52398835196973503</v>
      </c>
      <c r="BA516">
        <v>0.56059345119508175</v>
      </c>
      <c r="BB516">
        <v>0.598084065688816</v>
      </c>
      <c r="BD516">
        <f t="shared" ref="BD516:BD558" si="81">V516*1000</f>
        <v>0</v>
      </c>
      <c r="BE516">
        <f t="shared" ref="BE516:BE558" si="82">W516*1000</f>
        <v>1.3928398165259639</v>
      </c>
      <c r="BF516">
        <f t="shared" ref="BF516:BF558" si="83">X516*1000</f>
        <v>4.5150958039987499</v>
      </c>
      <c r="BG516">
        <f t="shared" ref="BG516:BG558" si="84">Y516*1000</f>
        <v>7.7969908926567681</v>
      </c>
      <c r="BH516">
        <f t="shared" ref="BH516:BH558" si="85">Z516*1000</f>
        <v>9.9410006289987347</v>
      </c>
      <c r="BI516">
        <f t="shared" ref="BI516:BI558" si="86">AA516*1000</f>
        <v>12.299859461339279</v>
      </c>
      <c r="BJ516">
        <f t="shared" ref="BJ516:BJ558" si="87">AB516*1000</f>
        <v>14.882508798749624</v>
      </c>
      <c r="BK516">
        <f t="shared" ref="BK516:BK558" si="88">AC516*1000</f>
        <v>19.384334293977261</v>
      </c>
      <c r="BL516">
        <f t="shared" ref="BL516:BL558" si="89">AD516*1000</f>
        <v>23.505553455869038</v>
      </c>
      <c r="BM516">
        <f t="shared" ref="BM516:BM558" si="90">AE516*1000</f>
        <v>31.30218570500784</v>
      </c>
    </row>
    <row r="517" spans="1:65" hidden="1" x14ac:dyDescent="0.25">
      <c r="A517">
        <v>51</v>
      </c>
      <c r="B517" t="s">
        <v>353</v>
      </c>
      <c r="C517" t="s">
        <v>368</v>
      </c>
      <c r="E517" t="s">
        <v>373</v>
      </c>
      <c r="F517" t="s">
        <v>55</v>
      </c>
      <c r="G517" t="s">
        <v>484</v>
      </c>
      <c r="H517" t="s">
        <v>358</v>
      </c>
      <c r="I517" t="s">
        <v>351</v>
      </c>
      <c r="J517" t="s">
        <v>359</v>
      </c>
      <c r="K517" t="s">
        <v>360</v>
      </c>
      <c r="L517" t="s">
        <v>361</v>
      </c>
      <c r="M517" t="s">
        <v>369</v>
      </c>
      <c r="N517" t="s">
        <v>369</v>
      </c>
      <c r="O517" t="s">
        <v>363</v>
      </c>
      <c r="P517">
        <v>0</v>
      </c>
      <c r="Q517" t="s">
        <v>374</v>
      </c>
      <c r="R517">
        <v>0</v>
      </c>
      <c r="S517">
        <v>0</v>
      </c>
      <c r="T517">
        <v>0</v>
      </c>
      <c r="U517">
        <v>0</v>
      </c>
      <c r="V517">
        <v>4.564807510860119E-6</v>
      </c>
      <c r="W517">
        <v>2.7764236418239847E-5</v>
      </c>
      <c r="X517">
        <v>6.3353097895004753E-5</v>
      </c>
      <c r="Y517">
        <v>1.0819010261990492E-4</v>
      </c>
      <c r="Z517">
        <v>1.3701938406269796E-4</v>
      </c>
      <c r="AA517">
        <v>1.7573793285497971E-4</v>
      </c>
      <c r="AB517">
        <v>2.1816559849765992E-4</v>
      </c>
      <c r="AC517">
        <v>2.8970923987893158E-4</v>
      </c>
      <c r="AD517">
        <v>3.493632345469069E-4</v>
      </c>
      <c r="AE517">
        <v>4.6251715679563709E-4</v>
      </c>
      <c r="AF517">
        <v>5.9303578859008473E-4</v>
      </c>
      <c r="AG517">
        <v>7.411414419686152E-4</v>
      </c>
      <c r="AH517">
        <v>9.0984115299158738E-4</v>
      </c>
      <c r="AI517">
        <v>1.1003694629389393E-3</v>
      </c>
      <c r="AJ517">
        <v>1.3130631515344191E-3</v>
      </c>
      <c r="AK517">
        <v>1.5482363419682815E-3</v>
      </c>
      <c r="AL517">
        <v>1.8062445704879549E-3</v>
      </c>
      <c r="AM517">
        <v>2.0874782748863869E-3</v>
      </c>
      <c r="AN517">
        <v>2.3893164385052922E-3</v>
      </c>
      <c r="AO517">
        <v>2.711089018843222E-3</v>
      </c>
      <c r="AP517">
        <v>3.0531549300919602E-3</v>
      </c>
      <c r="AQ517">
        <v>3.4158835121889308E-3</v>
      </c>
      <c r="AR517">
        <v>3.7913162520503045E-3</v>
      </c>
      <c r="AS517">
        <v>4.1796426368591747E-3</v>
      </c>
      <c r="AT517">
        <v>4.58104494839173E-3</v>
      </c>
      <c r="AU517">
        <v>4.995728585636394E-3</v>
      </c>
      <c r="AV517">
        <v>5.4238967990696612E-3</v>
      </c>
      <c r="AW517">
        <v>5.8657523715479852E-3</v>
      </c>
      <c r="AX517">
        <v>6.3215178046510199E-3</v>
      </c>
      <c r="AY517">
        <v>6.7914090507125253E-3</v>
      </c>
      <c r="AZ517">
        <v>7.2710917146729627E-3</v>
      </c>
      <c r="BA517">
        <v>7.760692532074934E-3</v>
      </c>
      <c r="BB517">
        <v>8.2603407597790831E-3</v>
      </c>
      <c r="BD517">
        <f t="shared" si="81"/>
        <v>4.5648075108601187E-3</v>
      </c>
      <c r="BE517">
        <f t="shared" si="82"/>
        <v>2.7764236418239847E-2</v>
      </c>
      <c r="BF517">
        <f t="shared" si="83"/>
        <v>6.3353097895004748E-2</v>
      </c>
      <c r="BG517">
        <f t="shared" si="84"/>
        <v>0.10819010261990492</v>
      </c>
      <c r="BH517">
        <f t="shared" si="85"/>
        <v>0.13701938406269795</v>
      </c>
      <c r="BI517">
        <f t="shared" si="86"/>
        <v>0.17573793285497971</v>
      </c>
      <c r="BJ517">
        <f t="shared" si="87"/>
        <v>0.2181655984976599</v>
      </c>
      <c r="BK517">
        <f t="shared" si="88"/>
        <v>0.2897092398789316</v>
      </c>
      <c r="BL517">
        <f t="shared" si="89"/>
        <v>0.34936323454690688</v>
      </c>
      <c r="BM517">
        <f t="shared" si="90"/>
        <v>0.4625171567956371</v>
      </c>
    </row>
    <row r="518" spans="1:65" hidden="1" x14ac:dyDescent="0.25">
      <c r="A518">
        <v>51</v>
      </c>
      <c r="B518" t="s">
        <v>353</v>
      </c>
      <c r="C518" t="s">
        <v>368</v>
      </c>
      <c r="E518" t="s">
        <v>164</v>
      </c>
      <c r="F518" t="s">
        <v>333</v>
      </c>
      <c r="G518" t="s">
        <v>484</v>
      </c>
      <c r="H518" t="s">
        <v>358</v>
      </c>
      <c r="I518" t="s">
        <v>351</v>
      </c>
      <c r="J518" t="s">
        <v>359</v>
      </c>
      <c r="K518" t="s">
        <v>360</v>
      </c>
      <c r="L518" t="s">
        <v>361</v>
      </c>
      <c r="M518" t="s">
        <v>369</v>
      </c>
      <c r="N518" t="s">
        <v>371</v>
      </c>
      <c r="O518" t="s">
        <v>363</v>
      </c>
      <c r="P518">
        <v>0</v>
      </c>
      <c r="Q518" t="s">
        <v>370</v>
      </c>
      <c r="R518">
        <v>0</v>
      </c>
      <c r="S518">
        <v>0</v>
      </c>
      <c r="T518">
        <v>0</v>
      </c>
      <c r="U518">
        <v>0</v>
      </c>
      <c r="V518">
        <v>0</v>
      </c>
      <c r="W518">
        <v>3.6555341735416747E-3</v>
      </c>
      <c r="X518">
        <v>8.3444768299317552E-3</v>
      </c>
      <c r="Y518">
        <v>1.3713277501619736E-2</v>
      </c>
      <c r="Z518">
        <v>1.698165932433407E-2</v>
      </c>
      <c r="AA518">
        <v>2.0623628508991149E-2</v>
      </c>
      <c r="AB518">
        <v>2.5440653854743537E-2</v>
      </c>
      <c r="AC518">
        <v>3.3134638144969697E-2</v>
      </c>
      <c r="AD518">
        <v>3.9731438773161418E-2</v>
      </c>
      <c r="AE518">
        <v>5.2431929675056319E-2</v>
      </c>
      <c r="AF518">
        <v>6.7020197592987954E-2</v>
      </c>
      <c r="AG518">
        <v>8.3510924854953733E-2</v>
      </c>
      <c r="AH518">
        <v>0.10222305580157039</v>
      </c>
      <c r="AI518">
        <v>0.12327984030754983</v>
      </c>
      <c r="AJ518">
        <v>0.14670561851704755</v>
      </c>
      <c r="AK518">
        <v>0.17252200507999751</v>
      </c>
      <c r="AL518">
        <v>0.20075484475427458</v>
      </c>
      <c r="AM518">
        <v>0.23143347903682601</v>
      </c>
      <c r="AN518">
        <v>0.2642630061639023</v>
      </c>
      <c r="AO518">
        <v>0.29915991122168184</v>
      </c>
      <c r="AP518">
        <v>0.33615162857476116</v>
      </c>
      <c r="AQ518">
        <v>0.37526644763189987</v>
      </c>
      <c r="AR518">
        <v>0.41564567511230233</v>
      </c>
      <c r="AS518">
        <v>0.4573027348297512</v>
      </c>
      <c r="AT518">
        <v>0.50025014961407122</v>
      </c>
      <c r="AU518">
        <v>0.54450275573227125</v>
      </c>
      <c r="AV518">
        <v>0.59007502080674501</v>
      </c>
      <c r="AW518">
        <v>0.6369812206728811</v>
      </c>
      <c r="AX518">
        <v>0.68523755781798401</v>
      </c>
      <c r="AY518">
        <v>0.73485939915259557</v>
      </c>
      <c r="AZ518">
        <v>0.78538774145777568</v>
      </c>
      <c r="BA518">
        <v>0.83683091408198251</v>
      </c>
      <c r="BB518">
        <v>0.88919742479006847</v>
      </c>
      <c r="BD518">
        <f t="shared" si="81"/>
        <v>0</v>
      </c>
      <c r="BE518">
        <f t="shared" si="82"/>
        <v>3.6555341735416746</v>
      </c>
      <c r="BF518">
        <f t="shared" si="83"/>
        <v>8.3444768299317555</v>
      </c>
      <c r="BG518">
        <f t="shared" si="84"/>
        <v>13.713277501619736</v>
      </c>
      <c r="BH518">
        <f t="shared" si="85"/>
        <v>16.981659324334071</v>
      </c>
      <c r="BI518">
        <f t="shared" si="86"/>
        <v>20.62362850899115</v>
      </c>
      <c r="BJ518">
        <f t="shared" si="87"/>
        <v>25.440653854743537</v>
      </c>
      <c r="BK518">
        <f t="shared" si="88"/>
        <v>33.134638144969699</v>
      </c>
      <c r="BL518">
        <f t="shared" si="89"/>
        <v>39.731438773161415</v>
      </c>
      <c r="BM518">
        <f t="shared" si="90"/>
        <v>52.431929675056317</v>
      </c>
    </row>
    <row r="519" spans="1:65" hidden="1" x14ac:dyDescent="0.25">
      <c r="A519">
        <v>51</v>
      </c>
      <c r="B519" t="s">
        <v>353</v>
      </c>
      <c r="C519" t="s">
        <v>354</v>
      </c>
      <c r="E519" t="s">
        <v>163</v>
      </c>
      <c r="F519" t="s">
        <v>84</v>
      </c>
      <c r="G519" t="s">
        <v>484</v>
      </c>
      <c r="H519" t="s">
        <v>358</v>
      </c>
      <c r="I519" t="s">
        <v>351</v>
      </c>
      <c r="J519" t="s">
        <v>359</v>
      </c>
      <c r="K519" t="s">
        <v>360</v>
      </c>
      <c r="L519" t="s">
        <v>361</v>
      </c>
      <c r="M519" t="s">
        <v>369</v>
      </c>
      <c r="N519" t="s">
        <v>369</v>
      </c>
      <c r="O519" t="s">
        <v>363</v>
      </c>
      <c r="P519">
        <v>0</v>
      </c>
      <c r="Q519" t="s">
        <v>370</v>
      </c>
      <c r="R519">
        <v>0</v>
      </c>
      <c r="S519">
        <v>0</v>
      </c>
      <c r="T519">
        <v>0</v>
      </c>
      <c r="U519">
        <v>0</v>
      </c>
      <c r="V519">
        <v>0</v>
      </c>
      <c r="W519">
        <v>7.7554607426802416E-5</v>
      </c>
      <c r="X519">
        <v>1.6113833640064908E-4</v>
      </c>
      <c r="Y519">
        <v>3.8564967928923723E-4</v>
      </c>
      <c r="Z519">
        <v>5.3461338546599015E-4</v>
      </c>
      <c r="AA519">
        <v>6.9839605560330549E-4</v>
      </c>
      <c r="AB519">
        <v>1.1241433415850063E-3</v>
      </c>
      <c r="AC519">
        <v>1.6079722685393501E-3</v>
      </c>
      <c r="AD519">
        <v>1.8303570382847652E-3</v>
      </c>
      <c r="AE519">
        <v>2.3132423751227294E-3</v>
      </c>
      <c r="AF519">
        <v>2.8607484996210886E-3</v>
      </c>
      <c r="AG519">
        <v>3.4736647403695634E-3</v>
      </c>
      <c r="AH519">
        <v>4.1631062023632795E-3</v>
      </c>
      <c r="AI519">
        <v>4.9336640128350342E-3</v>
      </c>
      <c r="AJ519">
        <v>5.7865421602950424E-3</v>
      </c>
      <c r="AK519">
        <v>6.7228581423740066E-3</v>
      </c>
      <c r="AL519">
        <v>7.7438830914424257E-3</v>
      </c>
      <c r="AM519">
        <v>8.8510157616952401E-3</v>
      </c>
      <c r="AN519">
        <v>1.0034505819286272E-2</v>
      </c>
      <c r="AO519">
        <v>1.1291770917360862E-2</v>
      </c>
      <c r="AP519">
        <v>1.262409690299046E-2</v>
      </c>
      <c r="AQ519">
        <v>1.4032806240130579E-2</v>
      </c>
      <c r="AR519">
        <v>1.5488309216096703E-2</v>
      </c>
      <c r="AS519">
        <v>1.699127747885525E-2</v>
      </c>
      <c r="AT519">
        <v>1.8542354747927418E-2</v>
      </c>
      <c r="AU519">
        <v>2.0142269566378282E-2</v>
      </c>
      <c r="AV519">
        <v>2.179174099703023E-2</v>
      </c>
      <c r="AW519">
        <v>2.3491485383566029E-2</v>
      </c>
      <c r="AX519">
        <v>2.5242291085746577E-2</v>
      </c>
      <c r="AY519">
        <v>2.7044920501988159E-2</v>
      </c>
      <c r="AZ519">
        <v>2.8883290001041274E-2</v>
      </c>
      <c r="BA519">
        <v>3.0757840948822227E-2</v>
      </c>
      <c r="BB519">
        <v>3.2669023173133062E-2</v>
      </c>
      <c r="BD519">
        <f t="shared" si="81"/>
        <v>0</v>
      </c>
      <c r="BE519">
        <f t="shared" si="82"/>
        <v>7.755460742680241E-2</v>
      </c>
      <c r="BF519">
        <f t="shared" si="83"/>
        <v>0.16113833640064909</v>
      </c>
      <c r="BG519">
        <f t="shared" si="84"/>
        <v>0.38564967928923721</v>
      </c>
      <c r="BH519">
        <f t="shared" si="85"/>
        <v>0.53461338546599013</v>
      </c>
      <c r="BI519">
        <f t="shared" si="86"/>
        <v>0.69839605560330553</v>
      </c>
      <c r="BJ519">
        <f t="shared" si="87"/>
        <v>1.1241433415850064</v>
      </c>
      <c r="BK519">
        <f t="shared" si="88"/>
        <v>1.60797226853935</v>
      </c>
      <c r="BL519">
        <f t="shared" si="89"/>
        <v>1.8303570382847651</v>
      </c>
      <c r="BM519">
        <f t="shared" si="90"/>
        <v>2.3132423751227296</v>
      </c>
    </row>
    <row r="520" spans="1:65" hidden="1" x14ac:dyDescent="0.25">
      <c r="A520">
        <v>51</v>
      </c>
      <c r="B520" t="s">
        <v>353</v>
      </c>
      <c r="C520" t="s">
        <v>354</v>
      </c>
      <c r="E520" t="s">
        <v>375</v>
      </c>
      <c r="F520" t="s">
        <v>376</v>
      </c>
      <c r="G520" t="s">
        <v>484</v>
      </c>
      <c r="H520" t="s">
        <v>358</v>
      </c>
      <c r="I520" t="s">
        <v>351</v>
      </c>
      <c r="J520" t="s">
        <v>359</v>
      </c>
      <c r="K520" t="s">
        <v>360</v>
      </c>
      <c r="L520" t="s">
        <v>361</v>
      </c>
      <c r="M520" t="s">
        <v>369</v>
      </c>
      <c r="N520" t="s">
        <v>369</v>
      </c>
      <c r="O520" t="s">
        <v>363</v>
      </c>
      <c r="P520">
        <v>0</v>
      </c>
      <c r="Q520" t="s">
        <v>370</v>
      </c>
      <c r="R520">
        <v>0</v>
      </c>
      <c r="S520">
        <v>0</v>
      </c>
      <c r="T520">
        <v>0</v>
      </c>
      <c r="U520">
        <v>0</v>
      </c>
      <c r="V520">
        <v>8.1510206227065207E-5</v>
      </c>
      <c r="W520">
        <v>2.4647025803135745E-4</v>
      </c>
      <c r="X520">
        <v>5.3498402095552796E-4</v>
      </c>
      <c r="Y520">
        <v>1.1280444904659204E-3</v>
      </c>
      <c r="Z520">
        <v>1.5648912950520892E-3</v>
      </c>
      <c r="AA520">
        <v>1.9992930661355979E-3</v>
      </c>
      <c r="AB520">
        <v>3.0239197326394872E-3</v>
      </c>
      <c r="AC520">
        <v>4.2349901456186258E-3</v>
      </c>
      <c r="AD520">
        <v>4.8780617991852956E-3</v>
      </c>
      <c r="AE520">
        <v>6.2191394538908332E-3</v>
      </c>
      <c r="AF520">
        <v>7.7443232345229904E-3</v>
      </c>
      <c r="AG520">
        <v>9.4550784284710993E-3</v>
      </c>
      <c r="AH520">
        <v>1.1382462332142608E-2</v>
      </c>
      <c r="AI520">
        <v>1.3538634335061689E-2</v>
      </c>
      <c r="AJ520">
        <v>1.5926036299611472E-2</v>
      </c>
      <c r="AK520">
        <v>1.8546852899749135E-2</v>
      </c>
      <c r="AL520">
        <v>2.1403693835971255E-2</v>
      </c>
      <c r="AM520">
        <v>2.4499519136539416E-2</v>
      </c>
      <c r="AN520">
        <v>2.780574683425581E-2</v>
      </c>
      <c r="AO520">
        <v>3.1314242403466606E-2</v>
      </c>
      <c r="AP520">
        <v>3.5027794199218476E-2</v>
      </c>
      <c r="AQ520">
        <v>3.8949281882632025E-2</v>
      </c>
      <c r="AR520">
        <v>4.2994968893094176E-2</v>
      </c>
      <c r="AS520">
        <v>4.7166260620752631E-2</v>
      </c>
      <c r="AT520">
        <v>5.1464478806564483E-2</v>
      </c>
      <c r="AU520">
        <v>5.5891176202634167E-2</v>
      </c>
      <c r="AV520">
        <v>6.0447873484453685E-2</v>
      </c>
      <c r="AW520">
        <v>6.5136077703473322E-2</v>
      </c>
      <c r="AX520">
        <v>6.9957489417164051E-2</v>
      </c>
      <c r="AY520">
        <v>7.4913731387250659E-2</v>
      </c>
      <c r="AZ520">
        <v>7.9960002736559607E-2</v>
      </c>
      <c r="BA520">
        <v>8.5097217590652849E-2</v>
      </c>
      <c r="BB520">
        <v>9.0326310240835622E-2</v>
      </c>
      <c r="BD520">
        <f t="shared" si="81"/>
        <v>8.1510206227065202E-2</v>
      </c>
      <c r="BE520">
        <f t="shared" si="82"/>
        <v>0.24647025803135744</v>
      </c>
      <c r="BF520">
        <f t="shared" si="83"/>
        <v>0.53498402095552799</v>
      </c>
      <c r="BG520">
        <f t="shared" si="84"/>
        <v>1.1280444904659204</v>
      </c>
      <c r="BH520">
        <f t="shared" si="85"/>
        <v>1.5648912950520892</v>
      </c>
      <c r="BI520">
        <f t="shared" si="86"/>
        <v>1.9992930661355979</v>
      </c>
      <c r="BJ520">
        <f t="shared" si="87"/>
        <v>3.0239197326394871</v>
      </c>
      <c r="BK520">
        <f t="shared" si="88"/>
        <v>4.2349901456186254</v>
      </c>
      <c r="BL520">
        <f t="shared" si="89"/>
        <v>4.8780617991852955</v>
      </c>
      <c r="BM520">
        <f t="shared" si="90"/>
        <v>6.2191394538908336</v>
      </c>
    </row>
    <row r="521" spans="1:65" hidden="1" x14ac:dyDescent="0.25">
      <c r="A521">
        <v>51</v>
      </c>
      <c r="B521" t="s">
        <v>353</v>
      </c>
      <c r="C521" t="s">
        <v>377</v>
      </c>
      <c r="F521" t="s">
        <v>377</v>
      </c>
      <c r="G521" t="s">
        <v>484</v>
      </c>
      <c r="H521" t="s">
        <v>358</v>
      </c>
      <c r="I521" t="s">
        <v>351</v>
      </c>
      <c r="J521" t="s">
        <v>359</v>
      </c>
      <c r="K521" t="s">
        <v>360</v>
      </c>
      <c r="L521" t="s">
        <v>361</v>
      </c>
      <c r="M521" t="s">
        <v>369</v>
      </c>
      <c r="N521" t="s">
        <v>369</v>
      </c>
      <c r="O521" t="s">
        <v>363</v>
      </c>
      <c r="P521" t="e">
        <v>#N/A</v>
      </c>
      <c r="Q521" t="e">
        <v>#N/A</v>
      </c>
      <c r="R521">
        <v>0</v>
      </c>
      <c r="S521">
        <v>0</v>
      </c>
      <c r="T521">
        <v>0</v>
      </c>
      <c r="U521">
        <v>0</v>
      </c>
      <c r="V521">
        <v>3.4476617931522069E-2</v>
      </c>
      <c r="W521">
        <v>0.13522061845081046</v>
      </c>
      <c r="X521">
        <v>0.36171429669597477</v>
      </c>
      <c r="Y521">
        <v>0.59079333661224209</v>
      </c>
      <c r="Z521">
        <v>0.76773006190552351</v>
      </c>
      <c r="AA521">
        <v>0.94033526987259652</v>
      </c>
      <c r="AB521">
        <v>1.1577340598114545</v>
      </c>
      <c r="AC521">
        <v>1.4909416631468599</v>
      </c>
      <c r="AD521">
        <v>1.8097195702558424</v>
      </c>
      <c r="AE521">
        <v>2.4049827359466818</v>
      </c>
      <c r="AF521">
        <v>3.0931346026062934</v>
      </c>
      <c r="AG521">
        <v>3.8754137396494799</v>
      </c>
      <c r="AH521">
        <v>4.767960673688262</v>
      </c>
      <c r="AI521">
        <v>5.7774584312932333</v>
      </c>
      <c r="AJ521">
        <v>6.9058033325945214</v>
      </c>
      <c r="AK521">
        <v>8.1547846522624194</v>
      </c>
      <c r="AL521">
        <v>9.5264281539553686</v>
      </c>
      <c r="AM521">
        <v>11.02296193445032</v>
      </c>
      <c r="AN521">
        <v>12.630490216652491</v>
      </c>
      <c r="AO521">
        <v>14.345571513757825</v>
      </c>
      <c r="AP521">
        <v>16.170291365515286</v>
      </c>
      <c r="AQ521">
        <v>18.106806352085435</v>
      </c>
      <c r="AR521">
        <v>20.112557103200103</v>
      </c>
      <c r="AS521">
        <v>22.188708212397508</v>
      </c>
      <c r="AT521">
        <v>24.336395403092396</v>
      </c>
      <c r="AU521">
        <v>26.556888919176831</v>
      </c>
      <c r="AV521">
        <v>28.851458032998323</v>
      </c>
      <c r="AW521">
        <v>31.221380474947562</v>
      </c>
      <c r="AX521">
        <v>33.66805164353265</v>
      </c>
      <c r="AY521">
        <v>36.192843388846299</v>
      </c>
      <c r="AZ521">
        <v>38.772546988871497</v>
      </c>
      <c r="BA521">
        <v>41.408030026276649</v>
      </c>
      <c r="BB521">
        <v>44.100182291279125</v>
      </c>
      <c r="BD521">
        <f t="shared" si="81"/>
        <v>34.476617931522071</v>
      </c>
      <c r="BE521">
        <f t="shared" si="82"/>
        <v>135.22061845081046</v>
      </c>
      <c r="BF521">
        <f t="shared" si="83"/>
        <v>361.71429669597478</v>
      </c>
      <c r="BG521">
        <f t="shared" si="84"/>
        <v>590.79333661224211</v>
      </c>
      <c r="BH521">
        <f t="shared" si="85"/>
        <v>767.73006190552348</v>
      </c>
      <c r="BI521">
        <f t="shared" si="86"/>
        <v>940.33526987259654</v>
      </c>
      <c r="BJ521">
        <f t="shared" si="87"/>
        <v>1157.7340598114545</v>
      </c>
      <c r="BK521">
        <f t="shared" si="88"/>
        <v>1490.94166314686</v>
      </c>
      <c r="BL521">
        <f t="shared" si="89"/>
        <v>1809.7195702558424</v>
      </c>
      <c r="BM521">
        <f t="shared" si="90"/>
        <v>2404.9827359466817</v>
      </c>
    </row>
    <row r="522" spans="1:65" hidden="1" x14ac:dyDescent="0.25">
      <c r="A522">
        <v>51</v>
      </c>
      <c r="B522" t="s">
        <v>353</v>
      </c>
      <c r="C522" t="s">
        <v>378</v>
      </c>
      <c r="F522" t="s">
        <v>378</v>
      </c>
      <c r="G522" t="s">
        <v>484</v>
      </c>
      <c r="H522" t="s">
        <v>358</v>
      </c>
      <c r="I522" t="s">
        <v>351</v>
      </c>
      <c r="J522" t="s">
        <v>359</v>
      </c>
      <c r="K522" t="s">
        <v>360</v>
      </c>
      <c r="L522" t="s">
        <v>361</v>
      </c>
      <c r="M522" t="s">
        <v>369</v>
      </c>
      <c r="N522" t="s">
        <v>369</v>
      </c>
      <c r="O522" t="s">
        <v>363</v>
      </c>
      <c r="P522" t="e">
        <v>#N/A</v>
      </c>
      <c r="Q522" t="e">
        <v>#N/A</v>
      </c>
      <c r="R522">
        <v>0</v>
      </c>
      <c r="S522">
        <v>0</v>
      </c>
      <c r="T522">
        <v>0</v>
      </c>
      <c r="U522">
        <v>0</v>
      </c>
      <c r="V522">
        <v>8.6075013737925326E-5</v>
      </c>
      <c r="W522">
        <v>2.291964658729042E-2</v>
      </c>
      <c r="X522">
        <v>5.9520619079496198E-2</v>
      </c>
      <c r="Y522">
        <v>9.8910930689769055E-2</v>
      </c>
      <c r="Z522">
        <v>0.12669128859572257</v>
      </c>
      <c r="AA522">
        <v>0.15915220245019998</v>
      </c>
      <c r="AB522">
        <v>0.19974198040968863</v>
      </c>
      <c r="AC522">
        <v>0.26617476293214576</v>
      </c>
      <c r="AD522">
        <v>0.32234234483540292</v>
      </c>
      <c r="AE522">
        <v>0.42913912211357802</v>
      </c>
      <c r="AF522">
        <v>0.5524410146134584</v>
      </c>
      <c r="AG522">
        <v>0.69250695346896229</v>
      </c>
      <c r="AH522">
        <v>0.85223605813054804</v>
      </c>
      <c r="AI522">
        <v>1.0328597183533843</v>
      </c>
      <c r="AJ522">
        <v>1.2347630717120783</v>
      </c>
      <c r="AK522">
        <v>1.4583124431544892</v>
      </c>
      <c r="AL522">
        <v>1.7039163994314515</v>
      </c>
      <c r="AM522">
        <v>1.9720197311000667</v>
      </c>
      <c r="AN522">
        <v>2.2601898065542225</v>
      </c>
      <c r="AO522">
        <v>2.567852476853465</v>
      </c>
      <c r="AP522">
        <v>2.895418724054553</v>
      </c>
      <c r="AQ522">
        <v>3.2433123743496828</v>
      </c>
      <c r="AR522">
        <v>3.6039415107700741</v>
      </c>
      <c r="AS522">
        <v>3.9775348924221858</v>
      </c>
      <c r="AT522">
        <v>4.3643160343843377</v>
      </c>
      <c r="AU522">
        <v>4.7645325290066127</v>
      </c>
      <c r="AV522">
        <v>5.1784317004147331</v>
      </c>
      <c r="AW522">
        <v>5.6062622837402563</v>
      </c>
      <c r="AX522">
        <v>6.0482940860500038</v>
      </c>
      <c r="AY522">
        <v>6.5047925188710254</v>
      </c>
      <c r="AZ522">
        <v>6.9715811171914597</v>
      </c>
      <c r="BA522">
        <v>7.4488256836736939</v>
      </c>
      <c r="BB522">
        <v>7.9366958177968083</v>
      </c>
      <c r="BD522">
        <f t="shared" si="81"/>
        <v>8.6075013737925324E-2</v>
      </c>
      <c r="BE522">
        <f t="shared" si="82"/>
        <v>22.919646587290419</v>
      </c>
      <c r="BF522">
        <f t="shared" si="83"/>
        <v>59.5206190794962</v>
      </c>
      <c r="BG522">
        <f t="shared" si="84"/>
        <v>98.91093068976906</v>
      </c>
      <c r="BH522">
        <f t="shared" si="85"/>
        <v>126.69128859572257</v>
      </c>
      <c r="BI522">
        <f t="shared" si="86"/>
        <v>159.15220245019998</v>
      </c>
      <c r="BJ522">
        <f t="shared" si="87"/>
        <v>199.74198040968864</v>
      </c>
      <c r="BK522">
        <f t="shared" si="88"/>
        <v>266.17476293214577</v>
      </c>
      <c r="BL522">
        <f t="shared" si="89"/>
        <v>322.34234483540291</v>
      </c>
      <c r="BM522">
        <f t="shared" si="90"/>
        <v>429.13912211357803</v>
      </c>
    </row>
    <row r="523" spans="1:65" x14ac:dyDescent="0.25">
      <c r="A523">
        <v>48</v>
      </c>
      <c r="B523" t="s">
        <v>353</v>
      </c>
      <c r="C523" t="s">
        <v>25</v>
      </c>
      <c r="E523" t="s">
        <v>486</v>
      </c>
      <c r="F523" t="s">
        <v>487</v>
      </c>
      <c r="G523" t="s">
        <v>484</v>
      </c>
      <c r="H523" t="s">
        <v>358</v>
      </c>
      <c r="I523" t="s">
        <v>349</v>
      </c>
      <c r="J523" t="s">
        <v>359</v>
      </c>
      <c r="K523" t="s">
        <v>360</v>
      </c>
      <c r="L523" t="s">
        <v>361</v>
      </c>
      <c r="M523" t="s">
        <v>362</v>
      </c>
      <c r="N523" t="s">
        <v>392</v>
      </c>
      <c r="O523" t="s">
        <v>363</v>
      </c>
      <c r="P523">
        <v>0</v>
      </c>
      <c r="Q523" t="s">
        <v>374</v>
      </c>
      <c r="R523">
        <v>7.8265611533226101E-2</v>
      </c>
      <c r="S523">
        <v>8.9154066529582618E-2</v>
      </c>
      <c r="T523">
        <v>0.10374707793903991</v>
      </c>
      <c r="U523">
        <v>0.12051363601515469</v>
      </c>
      <c r="V523">
        <v>0.13650146572914373</v>
      </c>
      <c r="W523">
        <v>0.15151588203913191</v>
      </c>
      <c r="X523">
        <v>0.16574624481481887</v>
      </c>
      <c r="Y523">
        <v>0.17918311687605987</v>
      </c>
      <c r="Z523">
        <v>0.19211891873484058</v>
      </c>
      <c r="AA523">
        <v>0.20409121434500962</v>
      </c>
      <c r="AB523">
        <v>0.21525252255137461</v>
      </c>
      <c r="AC523">
        <v>0.22570601118153452</v>
      </c>
      <c r="AD523">
        <v>0.23529991473568643</v>
      </c>
      <c r="AE523">
        <v>0.24412495742975576</v>
      </c>
      <c r="AF523">
        <v>0.25245161460379584</v>
      </c>
      <c r="AG523">
        <v>0.26015453401075012</v>
      </c>
      <c r="AH523">
        <v>0.26725880337871516</v>
      </c>
      <c r="AI523">
        <v>0.27407488899199511</v>
      </c>
      <c r="AJ523">
        <v>0.28067727034802065</v>
      </c>
      <c r="AK523">
        <v>0.28703867271066674</v>
      </c>
      <c r="AL523">
        <v>0.29313413405746302</v>
      </c>
      <c r="AM523">
        <v>0.29890566351416364</v>
      </c>
      <c r="AN523">
        <v>0.30444156540603834</v>
      </c>
      <c r="AO523">
        <v>0.30974627376141223</v>
      </c>
      <c r="AP523">
        <v>0.31476627643185395</v>
      </c>
      <c r="AQ523">
        <v>0.3195892462023705</v>
      </c>
      <c r="AR523">
        <v>0.32419539664016589</v>
      </c>
      <c r="AS523">
        <v>0.32855390473343815</v>
      </c>
      <c r="AT523">
        <v>0.33271193418269912</v>
      </c>
      <c r="AU523">
        <v>0.33665967636952288</v>
      </c>
      <c r="AV523">
        <v>0.34040356893458512</v>
      </c>
      <c r="AW523">
        <v>0.34395399459838238</v>
      </c>
      <c r="AX523">
        <v>0.34732426878793754</v>
      </c>
      <c r="AY523">
        <v>0.35053604731419641</v>
      </c>
      <c r="AZ523">
        <v>0.35361277758648657</v>
      </c>
      <c r="BA523">
        <v>0.35656693860969785</v>
      </c>
      <c r="BB523">
        <v>0.35940329752292766</v>
      </c>
      <c r="BD523">
        <f t="shared" si="81"/>
        <v>136.50146572914375</v>
      </c>
      <c r="BE523">
        <f t="shared" si="82"/>
        <v>151.51588203913192</v>
      </c>
      <c r="BF523">
        <f t="shared" si="83"/>
        <v>165.74624481481888</v>
      </c>
      <c r="BG523">
        <f t="shared" si="84"/>
        <v>179.18311687605987</v>
      </c>
      <c r="BH523">
        <f t="shared" si="85"/>
        <v>192.11891873484058</v>
      </c>
      <c r="BI523">
        <f t="shared" si="86"/>
        <v>204.09121434500963</v>
      </c>
      <c r="BJ523">
        <f t="shared" si="87"/>
        <v>215.25252255137462</v>
      </c>
      <c r="BK523">
        <f t="shared" si="88"/>
        <v>225.70601118153454</v>
      </c>
      <c r="BL523">
        <f t="shared" si="89"/>
        <v>235.29991473568643</v>
      </c>
      <c r="BM523">
        <f t="shared" si="90"/>
        <v>244.12495742975577</v>
      </c>
    </row>
    <row r="524" spans="1:65" x14ac:dyDescent="0.25">
      <c r="A524">
        <v>48</v>
      </c>
      <c r="B524" t="s">
        <v>353</v>
      </c>
      <c r="C524" t="s">
        <v>386</v>
      </c>
      <c r="E524" t="s">
        <v>488</v>
      </c>
      <c r="F524" t="s">
        <v>489</v>
      </c>
      <c r="G524" t="s">
        <v>484</v>
      </c>
      <c r="H524" t="s">
        <v>358</v>
      </c>
      <c r="I524" t="s">
        <v>349</v>
      </c>
      <c r="J524" t="s">
        <v>359</v>
      </c>
      <c r="K524" t="s">
        <v>360</v>
      </c>
      <c r="L524" t="s">
        <v>361</v>
      </c>
      <c r="M524" t="s">
        <v>362</v>
      </c>
      <c r="N524" t="s">
        <v>392</v>
      </c>
      <c r="O524" t="s">
        <v>363</v>
      </c>
      <c r="P524">
        <v>0</v>
      </c>
      <c r="Q524" t="s">
        <v>374</v>
      </c>
      <c r="R524">
        <v>0.89761169175813582</v>
      </c>
      <c r="S524">
        <v>1.0511940264780837</v>
      </c>
      <c r="T524">
        <v>1.2232017049904886</v>
      </c>
      <c r="U524">
        <v>1.4230756174352455</v>
      </c>
      <c r="V524">
        <v>1.6318477584349604</v>
      </c>
      <c r="W524">
        <v>1.8109378451837401</v>
      </c>
      <c r="X524">
        <v>1.9755554808752915</v>
      </c>
      <c r="Y524">
        <v>2.1319918385100847</v>
      </c>
      <c r="Z524">
        <v>2.2812469345634683</v>
      </c>
      <c r="AA524">
        <v>2.4188878526924156</v>
      </c>
      <c r="AB524">
        <v>2.5466736387789211</v>
      </c>
      <c r="AC524">
        <v>2.6657870220883906</v>
      </c>
      <c r="AD524">
        <v>2.7746763106173136</v>
      </c>
      <c r="AE524">
        <v>2.8743881252412442</v>
      </c>
      <c r="AF524">
        <v>2.9680667267711578</v>
      </c>
      <c r="AG524">
        <v>3.0543642089944045</v>
      </c>
      <c r="AH524">
        <v>3.1336100839944319</v>
      </c>
      <c r="AI524">
        <v>3.2093152844320354</v>
      </c>
      <c r="AJ524">
        <v>3.2823374790605384</v>
      </c>
      <c r="AK524">
        <v>3.352396410253506</v>
      </c>
      <c r="AL524">
        <v>3.4192467795473789</v>
      </c>
      <c r="AM524">
        <v>3.4822798647604838</v>
      </c>
      <c r="AN524">
        <v>3.5424853422635323</v>
      </c>
      <c r="AO524">
        <v>3.5999381142563793</v>
      </c>
      <c r="AP524">
        <v>3.6540816729878745</v>
      </c>
      <c r="AQ524">
        <v>3.7058835896819748</v>
      </c>
      <c r="AR524">
        <v>3.7551548847619571</v>
      </c>
      <c r="AS524">
        <v>3.8015848707020217</v>
      </c>
      <c r="AT524">
        <v>3.8456985381147657</v>
      </c>
      <c r="AU524">
        <v>3.887410579874341</v>
      </c>
      <c r="AV524">
        <v>3.9268080858438781</v>
      </c>
      <c r="AW524">
        <v>3.9640185476224201</v>
      </c>
      <c r="AX524">
        <v>3.999198469445024</v>
      </c>
      <c r="AY524">
        <v>4.0325889826557404</v>
      </c>
      <c r="AZ524">
        <v>4.064447237852626</v>
      </c>
      <c r="BA524">
        <v>4.0949144585600621</v>
      </c>
      <c r="BB524">
        <v>4.1240506493603108</v>
      </c>
      <c r="BD524">
        <f t="shared" si="81"/>
        <v>1631.8477584349605</v>
      </c>
      <c r="BE524">
        <f t="shared" si="82"/>
        <v>1810.9378451837401</v>
      </c>
      <c r="BF524">
        <f t="shared" si="83"/>
        <v>1975.5554808752916</v>
      </c>
      <c r="BG524">
        <f t="shared" si="84"/>
        <v>2131.9918385100846</v>
      </c>
      <c r="BH524">
        <f t="shared" si="85"/>
        <v>2281.2469345634681</v>
      </c>
      <c r="BI524">
        <f t="shared" si="86"/>
        <v>2418.8878526924154</v>
      </c>
      <c r="BJ524">
        <f t="shared" si="87"/>
        <v>2546.673638778921</v>
      </c>
      <c r="BK524">
        <f t="shared" si="88"/>
        <v>2665.7870220883906</v>
      </c>
      <c r="BL524">
        <f t="shared" si="89"/>
        <v>2774.6763106173134</v>
      </c>
      <c r="BM524">
        <f t="shared" si="90"/>
        <v>2874.3881252412443</v>
      </c>
    </row>
    <row r="525" spans="1:65" x14ac:dyDescent="0.25">
      <c r="A525">
        <v>48</v>
      </c>
      <c r="B525" t="s">
        <v>353</v>
      </c>
      <c r="C525" t="s">
        <v>386</v>
      </c>
      <c r="E525" t="s">
        <v>490</v>
      </c>
      <c r="F525" t="s">
        <v>491</v>
      </c>
      <c r="G525" t="s">
        <v>484</v>
      </c>
      <c r="H525" t="s">
        <v>358</v>
      </c>
      <c r="I525" t="s">
        <v>349</v>
      </c>
      <c r="J525" t="s">
        <v>359</v>
      </c>
      <c r="K525" t="s">
        <v>360</v>
      </c>
      <c r="L525" t="s">
        <v>361</v>
      </c>
      <c r="M525" t="s">
        <v>362</v>
      </c>
      <c r="N525" t="s">
        <v>392</v>
      </c>
      <c r="O525" t="s">
        <v>363</v>
      </c>
      <c r="P525">
        <v>0</v>
      </c>
      <c r="Q525" t="s">
        <v>374</v>
      </c>
      <c r="R525">
        <v>1.8699012480634098</v>
      </c>
      <c r="S525">
        <v>2.1880329255013566</v>
      </c>
      <c r="T525">
        <v>2.5557851065514394</v>
      </c>
      <c r="U525">
        <v>2.9925642780852222</v>
      </c>
      <c r="V525">
        <v>3.452634457324435</v>
      </c>
      <c r="W525">
        <v>3.8707926032648796</v>
      </c>
      <c r="X525">
        <v>4.2615277762247157</v>
      </c>
      <c r="Y525">
        <v>4.6326151279010634</v>
      </c>
      <c r="Z525">
        <v>4.9873204208357258</v>
      </c>
      <c r="AA525">
        <v>5.3153177410515875</v>
      </c>
      <c r="AB525">
        <v>5.6202699080570655</v>
      </c>
      <c r="AC525">
        <v>5.9051422115607064</v>
      </c>
      <c r="AD525">
        <v>6.1660335616187707</v>
      </c>
      <c r="AE525">
        <v>6.4053898571113113</v>
      </c>
      <c r="AF525">
        <v>6.6306999740419572</v>
      </c>
      <c r="AG525">
        <v>6.8386416182659406</v>
      </c>
      <c r="AH525">
        <v>7.0299576075573489</v>
      </c>
      <c r="AI525">
        <v>7.2130751601451113</v>
      </c>
      <c r="AJ525">
        <v>7.3900339230693612</v>
      </c>
      <c r="AK525">
        <v>7.5601321348807753</v>
      </c>
      <c r="AL525">
        <v>7.7227419636910053</v>
      </c>
      <c r="AM525">
        <v>7.8763527476791149</v>
      </c>
      <c r="AN525">
        <v>8.0233485244363756</v>
      </c>
      <c r="AO525">
        <v>8.1638827823693632</v>
      </c>
      <c r="AP525">
        <v>8.296568783703016</v>
      </c>
      <c r="AQ525">
        <v>8.4237533102578208</v>
      </c>
      <c r="AR525">
        <v>8.5449462320601093</v>
      </c>
      <c r="AS525">
        <v>8.6593621564814036</v>
      </c>
      <c r="AT525">
        <v>8.7682696019372042</v>
      </c>
      <c r="AU525">
        <v>8.871436904564364</v>
      </c>
      <c r="AV525">
        <v>8.9690580393688943</v>
      </c>
      <c r="AW525">
        <v>9.061428368066224</v>
      </c>
      <c r="AX525">
        <v>9.1489172355627879</v>
      </c>
      <c r="AY525">
        <v>9.2321071810419486</v>
      </c>
      <c r="AZ525">
        <v>9.3116236396850969</v>
      </c>
      <c r="BA525">
        <v>9.3878054031832736</v>
      </c>
      <c r="BB525">
        <v>9.4607900823835713</v>
      </c>
      <c r="BD525">
        <f t="shared" si="81"/>
        <v>3452.6344573244351</v>
      </c>
      <c r="BE525">
        <f t="shared" si="82"/>
        <v>3870.7926032648797</v>
      </c>
      <c r="BF525">
        <f t="shared" si="83"/>
        <v>4261.527776224716</v>
      </c>
      <c r="BG525">
        <f t="shared" si="84"/>
        <v>4632.6151279010637</v>
      </c>
      <c r="BH525">
        <f t="shared" si="85"/>
        <v>4987.3204208357256</v>
      </c>
      <c r="BI525">
        <f t="shared" si="86"/>
        <v>5315.3177410515873</v>
      </c>
      <c r="BJ525">
        <f t="shared" si="87"/>
        <v>5620.2699080570655</v>
      </c>
      <c r="BK525">
        <f t="shared" si="88"/>
        <v>5905.1422115607065</v>
      </c>
      <c r="BL525">
        <f t="shared" si="89"/>
        <v>6166.0335616187704</v>
      </c>
      <c r="BM525">
        <f t="shared" si="90"/>
        <v>6405.3898571113114</v>
      </c>
    </row>
    <row r="526" spans="1:65" x14ac:dyDescent="0.25">
      <c r="A526">
        <v>48</v>
      </c>
      <c r="B526" t="s">
        <v>353</v>
      </c>
      <c r="C526" t="s">
        <v>410</v>
      </c>
      <c r="E526" t="s">
        <v>492</v>
      </c>
      <c r="F526" t="s">
        <v>493</v>
      </c>
      <c r="G526" t="s">
        <v>484</v>
      </c>
      <c r="H526" t="s">
        <v>358</v>
      </c>
      <c r="I526" t="s">
        <v>349</v>
      </c>
      <c r="J526" t="s">
        <v>359</v>
      </c>
      <c r="K526" t="s">
        <v>360</v>
      </c>
      <c r="L526" t="s">
        <v>361</v>
      </c>
      <c r="M526" t="s">
        <v>362</v>
      </c>
      <c r="N526" t="s">
        <v>392</v>
      </c>
      <c r="O526" t="s">
        <v>363</v>
      </c>
      <c r="P526">
        <v>0</v>
      </c>
      <c r="Q526" t="s">
        <v>374</v>
      </c>
      <c r="R526">
        <v>0.94235455822739056</v>
      </c>
      <c r="S526">
        <v>1.0981935897776516</v>
      </c>
      <c r="T526">
        <v>1.2769695119911129</v>
      </c>
      <c r="U526">
        <v>1.4721593582803767</v>
      </c>
      <c r="V526">
        <v>1.682505562752701</v>
      </c>
      <c r="W526">
        <v>1.8629759466154823</v>
      </c>
      <c r="X526">
        <v>2.0037295010965903</v>
      </c>
      <c r="Y526">
        <v>2.1363300413687187</v>
      </c>
      <c r="Z526">
        <v>2.2628172592918463</v>
      </c>
      <c r="AA526">
        <v>2.3789627066882688</v>
      </c>
      <c r="AB526">
        <v>2.4863559087091094</v>
      </c>
      <c r="AC526">
        <v>2.5861191665902585</v>
      </c>
      <c r="AD526">
        <v>2.6769507611359176</v>
      </c>
      <c r="AE526">
        <v>2.7598075391107226</v>
      </c>
      <c r="AF526">
        <v>2.8373520071416403</v>
      </c>
      <c r="AG526">
        <v>2.9085113864524552</v>
      </c>
      <c r="AH526">
        <v>2.9736019086264411</v>
      </c>
      <c r="AI526">
        <v>3.0355402571967658</v>
      </c>
      <c r="AJ526">
        <v>3.0950526582564004</v>
      </c>
      <c r="AK526">
        <v>3.1519274952458312</v>
      </c>
      <c r="AL526">
        <v>3.2059879323504359</v>
      </c>
      <c r="AM526">
        <v>3.2567630423728837</v>
      </c>
      <c r="AN526">
        <v>3.3050698199344275</v>
      </c>
      <c r="AO526">
        <v>3.3509889408519538</v>
      </c>
      <c r="AP526">
        <v>3.3940935133196102</v>
      </c>
      <c r="AQ526">
        <v>3.4351709254620708</v>
      </c>
      <c r="AR526">
        <v>3.4740895421867393</v>
      </c>
      <c r="AS526">
        <v>3.5106186879604948</v>
      </c>
      <c r="AT526">
        <v>3.5451888735281334</v>
      </c>
      <c r="AU526">
        <v>3.5777478774639726</v>
      </c>
      <c r="AV526">
        <v>3.6083784804266896</v>
      </c>
      <c r="AW526">
        <v>3.6371939656080077</v>
      </c>
      <c r="AX526">
        <v>3.664328711992991</v>
      </c>
      <c r="AY526">
        <v>3.6899805131589538</v>
      </c>
      <c r="AZ526">
        <v>3.7143573800288059</v>
      </c>
      <c r="BA526">
        <v>3.7375767287991306</v>
      </c>
      <c r="BB526">
        <v>3.7596928003465968</v>
      </c>
      <c r="BD526">
        <f t="shared" si="81"/>
        <v>1682.5055627527011</v>
      </c>
      <c r="BE526">
        <f t="shared" si="82"/>
        <v>1862.9759466154824</v>
      </c>
      <c r="BF526">
        <f t="shared" si="83"/>
        <v>2003.7295010965904</v>
      </c>
      <c r="BG526">
        <f t="shared" si="84"/>
        <v>2136.3300413687189</v>
      </c>
      <c r="BH526">
        <f t="shared" si="85"/>
        <v>2262.8172592918463</v>
      </c>
      <c r="BI526">
        <f t="shared" si="86"/>
        <v>2378.962706688269</v>
      </c>
      <c r="BJ526">
        <f t="shared" si="87"/>
        <v>2486.3559087091094</v>
      </c>
      <c r="BK526">
        <f t="shared" si="88"/>
        <v>2586.1191665902584</v>
      </c>
      <c r="BL526">
        <f t="shared" si="89"/>
        <v>2676.9507611359177</v>
      </c>
      <c r="BM526">
        <f t="shared" si="90"/>
        <v>2759.8075391107227</v>
      </c>
    </row>
    <row r="527" spans="1:65" x14ac:dyDescent="0.25">
      <c r="A527">
        <v>48</v>
      </c>
      <c r="B527" t="s">
        <v>353</v>
      </c>
      <c r="C527" t="s">
        <v>368</v>
      </c>
      <c r="E527" t="s">
        <v>494</v>
      </c>
      <c r="F527" t="s">
        <v>495</v>
      </c>
      <c r="G527" t="s">
        <v>484</v>
      </c>
      <c r="H527" t="s">
        <v>358</v>
      </c>
      <c r="I527" t="s">
        <v>349</v>
      </c>
      <c r="J527" t="s">
        <v>359</v>
      </c>
      <c r="K527" t="s">
        <v>360</v>
      </c>
      <c r="L527" t="s">
        <v>361</v>
      </c>
      <c r="M527" t="s">
        <v>362</v>
      </c>
      <c r="N527" t="s">
        <v>362</v>
      </c>
      <c r="O527" t="s">
        <v>363</v>
      </c>
      <c r="P527">
        <v>0</v>
      </c>
      <c r="Q527" t="s">
        <v>374</v>
      </c>
      <c r="R527">
        <v>5.9250843862698667E-2</v>
      </c>
      <c r="S527">
        <v>6.8350619124231599E-2</v>
      </c>
      <c r="T527">
        <v>7.9726157593035848E-2</v>
      </c>
      <c r="U527">
        <v>9.2454203797710729E-2</v>
      </c>
      <c r="V527">
        <v>0.10628298956959017</v>
      </c>
      <c r="W527">
        <v>0.1191527697560173</v>
      </c>
      <c r="X527">
        <v>0.12942292258298502</v>
      </c>
      <c r="Y527">
        <v>0.13929658579801191</v>
      </c>
      <c r="Z527">
        <v>0.1488433556717331</v>
      </c>
      <c r="AA527">
        <v>0.15775009101264961</v>
      </c>
      <c r="AB527">
        <v>0.1661197943791233</v>
      </c>
      <c r="AC527">
        <v>0.17400906318886283</v>
      </c>
      <c r="AD527">
        <v>0.18130408373242241</v>
      </c>
      <c r="AE527">
        <v>0.18806260194943583</v>
      </c>
      <c r="AF527">
        <v>0.1944847230844749</v>
      </c>
      <c r="AG527">
        <v>0.20046818817612577</v>
      </c>
      <c r="AH527">
        <v>0.20602630515288997</v>
      </c>
      <c r="AI527">
        <v>0.21139752187113686</v>
      </c>
      <c r="AJ527">
        <v>0.21663733854355985</v>
      </c>
      <c r="AK527">
        <v>0.22172206460032992</v>
      </c>
      <c r="AL527">
        <v>0.22662876655809772</v>
      </c>
      <c r="AM527">
        <v>0.23130783840426528</v>
      </c>
      <c r="AN527">
        <v>0.2358281169867347</v>
      </c>
      <c r="AO527">
        <v>0.24019029357696631</v>
      </c>
      <c r="AP527">
        <v>0.24434781679860326</v>
      </c>
      <c r="AQ527">
        <v>0.24837083223988002</v>
      </c>
      <c r="AR527">
        <v>0.25224010787523604</v>
      </c>
      <c r="AS527">
        <v>0.25592759055751257</v>
      </c>
      <c r="AT527">
        <v>0.25947046783845801</v>
      </c>
      <c r="AU527">
        <v>0.26285811654657992</v>
      </c>
      <c r="AV527">
        <v>0.26609371654565867</v>
      </c>
      <c r="AW527">
        <v>0.26918396177982612</v>
      </c>
      <c r="AX527">
        <v>0.27213829626491376</v>
      </c>
      <c r="AY527">
        <v>0.27497376990034728</v>
      </c>
      <c r="AZ527">
        <v>0.27770937464124357</v>
      </c>
      <c r="BA527">
        <v>0.28035468152945109</v>
      </c>
      <c r="BB527">
        <v>0.28291256234685247</v>
      </c>
      <c r="BD527">
        <f t="shared" si="81"/>
        <v>106.28298956959017</v>
      </c>
      <c r="BE527">
        <f t="shared" si="82"/>
        <v>119.15276975601729</v>
      </c>
      <c r="BF527">
        <f t="shared" si="83"/>
        <v>129.42292258298502</v>
      </c>
      <c r="BG527">
        <f t="shared" si="84"/>
        <v>139.2965857980119</v>
      </c>
      <c r="BH527">
        <f t="shared" si="85"/>
        <v>148.84335567173309</v>
      </c>
      <c r="BI527">
        <f t="shared" si="86"/>
        <v>157.75009101264962</v>
      </c>
      <c r="BJ527">
        <f t="shared" si="87"/>
        <v>166.11979437912331</v>
      </c>
      <c r="BK527">
        <f t="shared" si="88"/>
        <v>174.00906318886283</v>
      </c>
      <c r="BL527">
        <f t="shared" si="89"/>
        <v>181.30408373242241</v>
      </c>
      <c r="BM527">
        <f t="shared" si="90"/>
        <v>188.06260194943584</v>
      </c>
    </row>
    <row r="528" spans="1:65" x14ac:dyDescent="0.25">
      <c r="A528">
        <v>48</v>
      </c>
      <c r="B528" t="s">
        <v>353</v>
      </c>
      <c r="C528" t="s">
        <v>368</v>
      </c>
      <c r="E528" t="s">
        <v>154</v>
      </c>
      <c r="F528" t="s">
        <v>75</v>
      </c>
      <c r="G528" t="s">
        <v>484</v>
      </c>
      <c r="H528" t="s">
        <v>358</v>
      </c>
      <c r="I528" t="s">
        <v>349</v>
      </c>
      <c r="J528" t="s">
        <v>359</v>
      </c>
      <c r="K528" t="s">
        <v>360</v>
      </c>
      <c r="L528" t="s">
        <v>361</v>
      </c>
      <c r="M528" t="s">
        <v>369</v>
      </c>
      <c r="N528" t="s">
        <v>369</v>
      </c>
      <c r="O528" t="s">
        <v>363</v>
      </c>
      <c r="P528">
        <v>0</v>
      </c>
      <c r="Q528" t="s">
        <v>370</v>
      </c>
      <c r="R528">
        <v>0.21307671372720438</v>
      </c>
      <c r="S528">
        <v>0.24942732499246112</v>
      </c>
      <c r="T528">
        <v>0.29202625552595701</v>
      </c>
      <c r="U528">
        <v>0.34484251932750565</v>
      </c>
      <c r="V528">
        <v>0.41210607872936694</v>
      </c>
      <c r="W528">
        <v>0.47245202387902463</v>
      </c>
      <c r="X528">
        <v>0.51749372380041936</v>
      </c>
      <c r="Y528">
        <v>0.56069318513262723</v>
      </c>
      <c r="Z528">
        <v>0.60225264431712477</v>
      </c>
      <c r="AA528">
        <v>0.64099768839322246</v>
      </c>
      <c r="AB528">
        <v>0.67730000312930083</v>
      </c>
      <c r="AC528">
        <v>0.71144539958456599</v>
      </c>
      <c r="AD528">
        <v>0.74295487993540288</v>
      </c>
      <c r="AE528">
        <v>0.77207883425111934</v>
      </c>
      <c r="AF528">
        <v>0.79969434876431333</v>
      </c>
      <c r="AG528">
        <v>0.82536784681878383</v>
      </c>
      <c r="AH528">
        <v>0.84916357424213285</v>
      </c>
      <c r="AI528">
        <v>0.87210860642930688</v>
      </c>
      <c r="AJ528">
        <v>0.89444363940490423</v>
      </c>
      <c r="AK528">
        <v>0.91607019516178867</v>
      </c>
      <c r="AL528">
        <v>0.93689441942438867</v>
      </c>
      <c r="AM528">
        <v>0.95670932395591235</v>
      </c>
      <c r="AN528">
        <v>0.97580977342153974</v>
      </c>
      <c r="AO528">
        <v>0.99420227188239785</v>
      </c>
      <c r="AP528">
        <v>1.0116936351437105</v>
      </c>
      <c r="AQ528">
        <v>1.0285819603741277</v>
      </c>
      <c r="AR528">
        <v>1.0447898408670779</v>
      </c>
      <c r="AS528">
        <v>1.0602023724612768</v>
      </c>
      <c r="AT528">
        <v>1.0749783009551266</v>
      </c>
      <c r="AU528">
        <v>1.0890760569922231</v>
      </c>
      <c r="AV528">
        <v>1.1025117160528071</v>
      </c>
      <c r="AW528">
        <v>1.115315834775843</v>
      </c>
      <c r="AX528">
        <v>1.1275301349103022</v>
      </c>
      <c r="AY528">
        <v>1.1392274253155206</v>
      </c>
      <c r="AZ528">
        <v>1.1504880919372238</v>
      </c>
      <c r="BA528">
        <v>1.1613533420976432</v>
      </c>
      <c r="BB528">
        <v>1.171836616871301</v>
      </c>
      <c r="BD528">
        <f t="shared" si="81"/>
        <v>412.10607872936697</v>
      </c>
      <c r="BE528">
        <f t="shared" si="82"/>
        <v>472.45202387902464</v>
      </c>
      <c r="BF528">
        <f t="shared" si="83"/>
        <v>517.49372380041939</v>
      </c>
      <c r="BG528">
        <f t="shared" si="84"/>
        <v>560.69318513262726</v>
      </c>
      <c r="BH528">
        <f t="shared" si="85"/>
        <v>602.2526443171248</v>
      </c>
      <c r="BI528">
        <f t="shared" si="86"/>
        <v>640.99768839322246</v>
      </c>
      <c r="BJ528">
        <f t="shared" si="87"/>
        <v>677.30000312930088</v>
      </c>
      <c r="BK528">
        <f t="shared" si="88"/>
        <v>711.44539958456596</v>
      </c>
      <c r="BL528">
        <f t="shared" si="89"/>
        <v>742.95487993540291</v>
      </c>
      <c r="BM528">
        <f t="shared" si="90"/>
        <v>772.07883425111936</v>
      </c>
    </row>
    <row r="529" spans="1:65" hidden="1" x14ac:dyDescent="0.25">
      <c r="A529">
        <v>51</v>
      </c>
      <c r="B529" t="s">
        <v>353</v>
      </c>
      <c r="C529" t="s">
        <v>25</v>
      </c>
      <c r="E529" t="s">
        <v>486</v>
      </c>
      <c r="F529" t="s">
        <v>487</v>
      </c>
      <c r="G529" t="s">
        <v>484</v>
      </c>
      <c r="H529" t="s">
        <v>358</v>
      </c>
      <c r="I529" t="s">
        <v>351</v>
      </c>
      <c r="J529" t="s">
        <v>359</v>
      </c>
      <c r="K529" t="s">
        <v>360</v>
      </c>
      <c r="L529" t="s">
        <v>361</v>
      </c>
      <c r="M529" t="s">
        <v>362</v>
      </c>
      <c r="N529" t="s">
        <v>392</v>
      </c>
      <c r="O529" t="s">
        <v>363</v>
      </c>
      <c r="P529">
        <v>0</v>
      </c>
      <c r="Q529" t="s">
        <v>374</v>
      </c>
      <c r="R529">
        <v>0</v>
      </c>
      <c r="S529">
        <v>0</v>
      </c>
      <c r="T529">
        <v>0</v>
      </c>
      <c r="U529">
        <v>0</v>
      </c>
      <c r="V529">
        <v>9.0989752907411016E-4</v>
      </c>
      <c r="W529">
        <v>4.4323734564353E-3</v>
      </c>
      <c r="X529">
        <v>1.2592543589774276E-2</v>
      </c>
      <c r="Y529">
        <v>2.1025359125777632E-2</v>
      </c>
      <c r="Z529">
        <v>2.6242647045899153E-2</v>
      </c>
      <c r="AA529">
        <v>3.1060106294835133E-2</v>
      </c>
      <c r="AB529">
        <v>3.7970804190871517E-2</v>
      </c>
      <c r="AC529">
        <v>4.6023235253253858E-2</v>
      </c>
      <c r="AD529">
        <v>5.5417881676318489E-2</v>
      </c>
      <c r="AE529">
        <v>7.301755092287629E-2</v>
      </c>
      <c r="AF529">
        <v>9.3359193923936795E-2</v>
      </c>
      <c r="AG529">
        <v>0.11648004464377749</v>
      </c>
      <c r="AH529">
        <v>0.14285682834732447</v>
      </c>
      <c r="AI529">
        <v>0.17268682694439927</v>
      </c>
      <c r="AJ529">
        <v>0.20602596354058422</v>
      </c>
      <c r="AK529">
        <v>0.24292664105538689</v>
      </c>
      <c r="AL529">
        <v>0.28344785644609172</v>
      </c>
      <c r="AM529">
        <v>0.3276541828329772</v>
      </c>
      <c r="AN529">
        <v>0.37513384077963974</v>
      </c>
      <c r="AO529">
        <v>0.42578351980050555</v>
      </c>
      <c r="AP529">
        <v>0.47966246869264406</v>
      </c>
      <c r="AQ529">
        <v>0.53683164410182926</v>
      </c>
      <c r="AR529">
        <v>0.59603288285892542</v>
      </c>
      <c r="AS529">
        <v>0.65729769445843456</v>
      </c>
      <c r="AT529">
        <v>0.72065647679179778</v>
      </c>
      <c r="AU529">
        <v>0.78614332182614977</v>
      </c>
      <c r="AV529">
        <v>0.85379201311908948</v>
      </c>
      <c r="AW529">
        <v>0.92363629103917499</v>
      </c>
      <c r="AX529">
        <v>0.99571305740770133</v>
      </c>
      <c r="AY529">
        <v>1.0700582085332684</v>
      </c>
      <c r="AZ529">
        <v>1.1459845866829661</v>
      </c>
      <c r="BA529">
        <v>1.2235134084270451</v>
      </c>
      <c r="BB529">
        <v>1.3026663100842453</v>
      </c>
      <c r="BD529">
        <f t="shared" si="81"/>
        <v>0.90989752907411015</v>
      </c>
      <c r="BE529">
        <f t="shared" si="82"/>
        <v>4.4323734564353003</v>
      </c>
      <c r="BF529">
        <f t="shared" si="83"/>
        <v>12.592543589774277</v>
      </c>
      <c r="BG529">
        <f t="shared" si="84"/>
        <v>21.025359125777634</v>
      </c>
      <c r="BH529">
        <f t="shared" si="85"/>
        <v>26.242647045899155</v>
      </c>
      <c r="BI529">
        <f t="shared" si="86"/>
        <v>31.060106294835133</v>
      </c>
      <c r="BJ529">
        <f t="shared" si="87"/>
        <v>37.970804190871519</v>
      </c>
      <c r="BK529">
        <f t="shared" si="88"/>
        <v>46.023235253253858</v>
      </c>
      <c r="BL529">
        <f t="shared" si="89"/>
        <v>55.417881676318487</v>
      </c>
      <c r="BM529">
        <f t="shared" si="90"/>
        <v>73.017550922876296</v>
      </c>
    </row>
    <row r="530" spans="1:65" hidden="1" x14ac:dyDescent="0.25">
      <c r="A530">
        <v>51</v>
      </c>
      <c r="B530" t="s">
        <v>353</v>
      </c>
      <c r="C530" t="s">
        <v>386</v>
      </c>
      <c r="E530" t="s">
        <v>488</v>
      </c>
      <c r="F530" t="s">
        <v>489</v>
      </c>
      <c r="G530" t="s">
        <v>484</v>
      </c>
      <c r="H530" t="s">
        <v>358</v>
      </c>
      <c r="I530" t="s">
        <v>351</v>
      </c>
      <c r="J530" t="s">
        <v>359</v>
      </c>
      <c r="K530" t="s">
        <v>360</v>
      </c>
      <c r="L530" t="s">
        <v>361</v>
      </c>
      <c r="M530" t="s">
        <v>362</v>
      </c>
      <c r="N530" t="s">
        <v>392</v>
      </c>
      <c r="O530" t="s">
        <v>363</v>
      </c>
      <c r="P530">
        <v>0</v>
      </c>
      <c r="Q530" t="s">
        <v>374</v>
      </c>
      <c r="R530">
        <v>0</v>
      </c>
      <c r="S530">
        <v>0</v>
      </c>
      <c r="T530">
        <v>0</v>
      </c>
      <c r="U530">
        <v>0</v>
      </c>
      <c r="V530">
        <v>9.425914635093186E-4</v>
      </c>
      <c r="W530">
        <v>3.7170417692699493E-3</v>
      </c>
      <c r="X530">
        <v>1.036455396113747E-2</v>
      </c>
      <c r="Y530">
        <v>1.6625300787604342E-2</v>
      </c>
      <c r="Z530">
        <v>2.1097801215679762E-2</v>
      </c>
      <c r="AA530">
        <v>2.5154810731335114E-2</v>
      </c>
      <c r="AB530">
        <v>3.0487888500755324E-2</v>
      </c>
      <c r="AC530">
        <v>3.824970353503912E-2</v>
      </c>
      <c r="AD530">
        <v>4.7001783585034158E-2</v>
      </c>
      <c r="AE530">
        <v>6.2706412750135221E-2</v>
      </c>
      <c r="AF530">
        <v>8.0902469636380453E-2</v>
      </c>
      <c r="AG530">
        <v>0.10160563502860541</v>
      </c>
      <c r="AH530">
        <v>0.12523394527288517</v>
      </c>
      <c r="AI530">
        <v>0.15194589148905507</v>
      </c>
      <c r="AJ530">
        <v>0.18176907094016861</v>
      </c>
      <c r="AK530">
        <v>0.21472748658121066</v>
      </c>
      <c r="AL530">
        <v>0.25085072377699358</v>
      </c>
      <c r="AM530">
        <v>0.29017297825215566</v>
      </c>
      <c r="AN530">
        <v>0.33230165506415815</v>
      </c>
      <c r="AO530">
        <v>0.37712315568045052</v>
      </c>
      <c r="AP530">
        <v>0.42467000362552365</v>
      </c>
      <c r="AQ530">
        <v>0.4749758438195304</v>
      </c>
      <c r="AR530">
        <v>0.52691025511581302</v>
      </c>
      <c r="AS530">
        <v>0.5804890238958389</v>
      </c>
      <c r="AT530">
        <v>0.63572676183589794</v>
      </c>
      <c r="AU530">
        <v>0.69264112044075987</v>
      </c>
      <c r="AV530">
        <v>0.75124927613561887</v>
      </c>
      <c r="AW530">
        <v>0.81156816206730931</v>
      </c>
      <c r="AX530">
        <v>0.87361723949181525</v>
      </c>
      <c r="AY530">
        <v>0.93741488662452688</v>
      </c>
      <c r="AZ530">
        <v>1.0023602704680279</v>
      </c>
      <c r="BA530">
        <v>1.0684633876470453</v>
      </c>
      <c r="BB530">
        <v>1.1357344790366275</v>
      </c>
      <c r="BD530">
        <f t="shared" si="81"/>
        <v>0.94259146350931855</v>
      </c>
      <c r="BE530">
        <f t="shared" si="82"/>
        <v>3.7170417692699491</v>
      </c>
      <c r="BF530">
        <f t="shared" si="83"/>
        <v>10.364553961137471</v>
      </c>
      <c r="BG530">
        <f t="shared" si="84"/>
        <v>16.625300787604342</v>
      </c>
      <c r="BH530">
        <f t="shared" si="85"/>
        <v>21.097801215679763</v>
      </c>
      <c r="BI530">
        <f t="shared" si="86"/>
        <v>25.154810731335115</v>
      </c>
      <c r="BJ530">
        <f t="shared" si="87"/>
        <v>30.487888500755325</v>
      </c>
      <c r="BK530">
        <f t="shared" si="88"/>
        <v>38.249703535039117</v>
      </c>
      <c r="BL530">
        <f t="shared" si="89"/>
        <v>47.001783585034161</v>
      </c>
      <c r="BM530">
        <f t="shared" si="90"/>
        <v>62.706412750135222</v>
      </c>
    </row>
    <row r="531" spans="1:65" hidden="1" x14ac:dyDescent="0.25">
      <c r="A531">
        <v>51</v>
      </c>
      <c r="B531" t="s">
        <v>353</v>
      </c>
      <c r="C531" t="s">
        <v>386</v>
      </c>
      <c r="E531" t="s">
        <v>490</v>
      </c>
      <c r="F531" t="s">
        <v>491</v>
      </c>
      <c r="G531" t="s">
        <v>484</v>
      </c>
      <c r="H531" t="s">
        <v>358</v>
      </c>
      <c r="I531" t="s">
        <v>351</v>
      </c>
      <c r="J531" t="s">
        <v>359</v>
      </c>
      <c r="K531" t="s">
        <v>360</v>
      </c>
      <c r="L531" t="s">
        <v>361</v>
      </c>
      <c r="M531" t="s">
        <v>362</v>
      </c>
      <c r="N531" t="s">
        <v>392</v>
      </c>
      <c r="O531" t="s">
        <v>363</v>
      </c>
      <c r="P531">
        <v>0</v>
      </c>
      <c r="Q531" t="s">
        <v>374</v>
      </c>
      <c r="R531">
        <v>0</v>
      </c>
      <c r="S531">
        <v>0</v>
      </c>
      <c r="T531">
        <v>0</v>
      </c>
      <c r="U531">
        <v>0</v>
      </c>
      <c r="V531">
        <v>2.2055845577972598E-3</v>
      </c>
      <c r="W531">
        <v>1.0437883653733781E-2</v>
      </c>
      <c r="X531">
        <v>2.9155606344787987E-2</v>
      </c>
      <c r="Y531">
        <v>4.7278750389644526E-2</v>
      </c>
      <c r="Z531">
        <v>5.9407229653420851E-2</v>
      </c>
      <c r="AA531">
        <v>7.0590982236118455E-2</v>
      </c>
      <c r="AB531">
        <v>8.5644646714745545E-2</v>
      </c>
      <c r="AC531">
        <v>0.10577154111306189</v>
      </c>
      <c r="AD531">
        <v>0.12888735909955609</v>
      </c>
      <c r="AE531">
        <v>0.17134649735987639</v>
      </c>
      <c r="AF531">
        <v>0.22045687637749767</v>
      </c>
      <c r="AG531">
        <v>0.27628119561732223</v>
      </c>
      <c r="AH531">
        <v>0.33995270329198213</v>
      </c>
      <c r="AI531">
        <v>0.4119183020167827</v>
      </c>
      <c r="AJ531">
        <v>0.49227816719042339</v>
      </c>
      <c r="AK531">
        <v>0.58112326999112951</v>
      </c>
      <c r="AL531">
        <v>0.67855989081011558</v>
      </c>
      <c r="AM531">
        <v>0.78470707408146201</v>
      </c>
      <c r="AN531">
        <v>0.89853761461541226</v>
      </c>
      <c r="AO531">
        <v>1.0197704113322099</v>
      </c>
      <c r="AP531">
        <v>1.1485162531403417</v>
      </c>
      <c r="AQ531">
        <v>1.2848893530009864</v>
      </c>
      <c r="AR531">
        <v>1.4258570079128274</v>
      </c>
      <c r="AS531">
        <v>1.5714755738871646</v>
      </c>
      <c r="AT531">
        <v>1.7217984203642684</v>
      </c>
      <c r="AU531">
        <v>1.8768873532704693</v>
      </c>
      <c r="AV531">
        <v>2.0368030912938941</v>
      </c>
      <c r="AW531">
        <v>2.201605894615049</v>
      </c>
      <c r="AX531">
        <v>2.3713631212392761</v>
      </c>
      <c r="AY531">
        <v>2.5461393862293944</v>
      </c>
      <c r="AZ531">
        <v>2.7243035075676314</v>
      </c>
      <c r="BA531">
        <v>2.9058921064261822</v>
      </c>
      <c r="BB531">
        <v>3.090942580707412</v>
      </c>
      <c r="BD531">
        <f t="shared" si="81"/>
        <v>2.2055845577972599</v>
      </c>
      <c r="BE531">
        <f t="shared" si="82"/>
        <v>10.437883653733781</v>
      </c>
      <c r="BF531">
        <f t="shared" si="83"/>
        <v>29.155606344787987</v>
      </c>
      <c r="BG531">
        <f t="shared" si="84"/>
        <v>47.278750389644529</v>
      </c>
      <c r="BH531">
        <f t="shared" si="85"/>
        <v>59.407229653420849</v>
      </c>
      <c r="BI531">
        <f t="shared" si="86"/>
        <v>70.59098223611845</v>
      </c>
      <c r="BJ531">
        <f t="shared" si="87"/>
        <v>85.644646714745548</v>
      </c>
      <c r="BK531">
        <f t="shared" si="88"/>
        <v>105.77154111306189</v>
      </c>
      <c r="BL531">
        <f t="shared" si="89"/>
        <v>128.88735909955608</v>
      </c>
      <c r="BM531">
        <f t="shared" si="90"/>
        <v>171.34649735987639</v>
      </c>
    </row>
    <row r="532" spans="1:65" hidden="1" x14ac:dyDescent="0.25">
      <c r="A532">
        <v>51</v>
      </c>
      <c r="B532" t="s">
        <v>353</v>
      </c>
      <c r="C532" t="s">
        <v>410</v>
      </c>
      <c r="E532" t="s">
        <v>492</v>
      </c>
      <c r="F532" t="s">
        <v>493</v>
      </c>
      <c r="G532" t="s">
        <v>484</v>
      </c>
      <c r="H532" t="s">
        <v>358</v>
      </c>
      <c r="I532" t="s">
        <v>351</v>
      </c>
      <c r="J532" t="s">
        <v>359</v>
      </c>
      <c r="K532" t="s">
        <v>360</v>
      </c>
      <c r="L532" t="s">
        <v>361</v>
      </c>
      <c r="M532" t="s">
        <v>362</v>
      </c>
      <c r="N532" t="s">
        <v>392</v>
      </c>
      <c r="O532" t="s">
        <v>363</v>
      </c>
      <c r="P532">
        <v>0</v>
      </c>
      <c r="Q532" t="s">
        <v>374</v>
      </c>
      <c r="R532">
        <v>0</v>
      </c>
      <c r="S532">
        <v>0</v>
      </c>
      <c r="T532">
        <v>0</v>
      </c>
      <c r="U532">
        <v>0</v>
      </c>
      <c r="V532">
        <v>1.6276318799584306E-3</v>
      </c>
      <c r="W532">
        <v>8.1703139657063224E-3</v>
      </c>
      <c r="X532">
        <v>1.9412551659580984E-2</v>
      </c>
      <c r="Y532">
        <v>3.0762155886952487E-2</v>
      </c>
      <c r="Z532">
        <v>4.0608222890892269E-2</v>
      </c>
      <c r="AA532">
        <v>4.8960776502591966E-2</v>
      </c>
      <c r="AB532">
        <v>6.028291453560744E-2</v>
      </c>
      <c r="AC532">
        <v>7.71833100889847E-2</v>
      </c>
      <c r="AD532">
        <v>9.1835145353684214E-2</v>
      </c>
      <c r="AE532">
        <v>0.11994708512102877</v>
      </c>
      <c r="AF532">
        <v>0.15211435057294845</v>
      </c>
      <c r="AG532">
        <v>0.18832884283205972</v>
      </c>
      <c r="AH532">
        <v>0.22924356314354993</v>
      </c>
      <c r="AI532">
        <v>0.27507820302830061</v>
      </c>
      <c r="AJ532">
        <v>0.32583529062514821</v>
      </c>
      <c r="AK532">
        <v>0.38151101416512256</v>
      </c>
      <c r="AL532">
        <v>0.44211012699050251</v>
      </c>
      <c r="AM532">
        <v>0.50764428838988296</v>
      </c>
      <c r="AN532">
        <v>0.57744132191597752</v>
      </c>
      <c r="AO532">
        <v>0.65128162296779057</v>
      </c>
      <c r="AP532">
        <v>0.72918050743346896</v>
      </c>
      <c r="AQ532">
        <v>0.81115452081784822</v>
      </c>
      <c r="AR532">
        <v>0.89538791226166015</v>
      </c>
      <c r="AS532">
        <v>0.98188442811214871</v>
      </c>
      <c r="AT532">
        <v>1.0706456989015642</v>
      </c>
      <c r="AU532">
        <v>1.1616778235619241</v>
      </c>
      <c r="AV532">
        <v>1.2549858705369819</v>
      </c>
      <c r="AW532">
        <v>1.3505742349587406</v>
      </c>
      <c r="AX532">
        <v>1.4484508976688519</v>
      </c>
      <c r="AY532">
        <v>1.5486218644256076</v>
      </c>
      <c r="AZ532">
        <v>1.6501528012635787</v>
      </c>
      <c r="BA532">
        <v>1.7530448920672468</v>
      </c>
      <c r="BB532">
        <v>1.8572995177216074</v>
      </c>
      <c r="BD532">
        <f t="shared" si="81"/>
        <v>1.6276318799584306</v>
      </c>
      <c r="BE532">
        <f t="shared" si="82"/>
        <v>8.1703139657063222</v>
      </c>
      <c r="BF532">
        <f t="shared" si="83"/>
        <v>19.412551659580984</v>
      </c>
      <c r="BG532">
        <f t="shared" si="84"/>
        <v>30.762155886952488</v>
      </c>
      <c r="BH532">
        <f t="shared" si="85"/>
        <v>40.608222890892272</v>
      </c>
      <c r="BI532">
        <f t="shared" si="86"/>
        <v>48.960776502591969</v>
      </c>
      <c r="BJ532">
        <f t="shared" si="87"/>
        <v>60.282914535607439</v>
      </c>
      <c r="BK532">
        <f t="shared" si="88"/>
        <v>77.183310088984697</v>
      </c>
      <c r="BL532">
        <f t="shared" si="89"/>
        <v>91.835145353684211</v>
      </c>
      <c r="BM532">
        <f t="shared" si="90"/>
        <v>119.94708512102876</v>
      </c>
    </row>
    <row r="533" spans="1:65" hidden="1" x14ac:dyDescent="0.25">
      <c r="A533">
        <v>51</v>
      </c>
      <c r="B533" t="s">
        <v>353</v>
      </c>
      <c r="C533" t="s">
        <v>368</v>
      </c>
      <c r="E533" t="s">
        <v>494</v>
      </c>
      <c r="F533" t="s">
        <v>495</v>
      </c>
      <c r="G533" t="s">
        <v>484</v>
      </c>
      <c r="H533" t="s">
        <v>358</v>
      </c>
      <c r="I533" t="s">
        <v>351</v>
      </c>
      <c r="J533" t="s">
        <v>359</v>
      </c>
      <c r="K533" t="s">
        <v>360</v>
      </c>
      <c r="L533" t="s">
        <v>361</v>
      </c>
      <c r="M533" t="s">
        <v>362</v>
      </c>
      <c r="N533" t="s">
        <v>362</v>
      </c>
      <c r="O533" t="s">
        <v>363</v>
      </c>
      <c r="P533">
        <v>0</v>
      </c>
      <c r="Q533" t="s">
        <v>374</v>
      </c>
      <c r="R533">
        <v>0</v>
      </c>
      <c r="S533">
        <v>0</v>
      </c>
      <c r="T533">
        <v>0</v>
      </c>
      <c r="U533">
        <v>0</v>
      </c>
      <c r="V533">
        <v>5.1591166025243798E-4</v>
      </c>
      <c r="W533">
        <v>3.7584332050263915E-3</v>
      </c>
      <c r="X533">
        <v>1.1413939807911977E-2</v>
      </c>
      <c r="Y533">
        <v>1.8363403317490642E-2</v>
      </c>
      <c r="Z533">
        <v>2.3140807811667281E-2</v>
      </c>
      <c r="AA533">
        <v>2.763003837031407E-2</v>
      </c>
      <c r="AB533">
        <v>3.3509035688238931E-2</v>
      </c>
      <c r="AC533">
        <v>4.3019580333200871E-2</v>
      </c>
      <c r="AD533">
        <v>5.1370881437420579E-2</v>
      </c>
      <c r="AE533">
        <v>6.7419461573236542E-2</v>
      </c>
      <c r="AF533">
        <v>8.6019418919308976E-2</v>
      </c>
      <c r="AG533">
        <v>0.10723983853309782</v>
      </c>
      <c r="AH533">
        <v>0.13155374272762232</v>
      </c>
      <c r="AI533">
        <v>0.15918611967528656</v>
      </c>
      <c r="AJ533">
        <v>0.1902354486338301</v>
      </c>
      <c r="AK533">
        <v>0.224798662400681</v>
      </c>
      <c r="AL533">
        <v>0.26298065343379617</v>
      </c>
      <c r="AM533">
        <v>0.30489344296774273</v>
      </c>
      <c r="AN533">
        <v>0.35019481514674022</v>
      </c>
      <c r="AO533">
        <v>0.39883243522457174</v>
      </c>
      <c r="AP533">
        <v>0.45090994465657586</v>
      </c>
      <c r="AQ533">
        <v>0.50653443444201318</v>
      </c>
      <c r="AR533">
        <v>0.56451450613330834</v>
      </c>
      <c r="AS533">
        <v>0.62491251126563752</v>
      </c>
      <c r="AT533">
        <v>0.68779075538343915</v>
      </c>
      <c r="AU533">
        <v>0.75321631630387487</v>
      </c>
      <c r="AV533">
        <v>0.82125708195900271</v>
      </c>
      <c r="AW533">
        <v>0.89198204757975752</v>
      </c>
      <c r="AX533">
        <v>0.96546462480416328</v>
      </c>
      <c r="AY533">
        <v>1.041778408241389</v>
      </c>
      <c r="AZ533">
        <v>1.1202422705785302</v>
      </c>
      <c r="BA533">
        <v>1.2009056880320519</v>
      </c>
      <c r="BB533">
        <v>1.2838193853354041</v>
      </c>
      <c r="BD533">
        <f t="shared" si="81"/>
        <v>0.51591166025243795</v>
      </c>
      <c r="BE533">
        <f t="shared" si="82"/>
        <v>3.7584332050263916</v>
      </c>
      <c r="BF533">
        <f t="shared" si="83"/>
        <v>11.413939807911976</v>
      </c>
      <c r="BG533">
        <f t="shared" si="84"/>
        <v>18.363403317490643</v>
      </c>
      <c r="BH533">
        <f t="shared" si="85"/>
        <v>23.14080781166728</v>
      </c>
      <c r="BI533">
        <f t="shared" si="86"/>
        <v>27.630038370314072</v>
      </c>
      <c r="BJ533">
        <f t="shared" si="87"/>
        <v>33.509035688238932</v>
      </c>
      <c r="BK533">
        <f t="shared" si="88"/>
        <v>43.019580333200871</v>
      </c>
      <c r="BL533">
        <f t="shared" si="89"/>
        <v>51.370881437420579</v>
      </c>
      <c r="BM533">
        <f t="shared" si="90"/>
        <v>67.419461573236546</v>
      </c>
    </row>
    <row r="534" spans="1:65" hidden="1" x14ac:dyDescent="0.25">
      <c r="A534">
        <v>51</v>
      </c>
      <c r="B534" t="s">
        <v>353</v>
      </c>
      <c r="C534" t="s">
        <v>368</v>
      </c>
      <c r="E534" t="s">
        <v>154</v>
      </c>
      <c r="F534" t="s">
        <v>75</v>
      </c>
      <c r="G534" t="s">
        <v>484</v>
      </c>
      <c r="H534" t="s">
        <v>358</v>
      </c>
      <c r="I534" t="s">
        <v>351</v>
      </c>
      <c r="J534" t="s">
        <v>359</v>
      </c>
      <c r="K534" t="s">
        <v>360</v>
      </c>
      <c r="L534" t="s">
        <v>361</v>
      </c>
      <c r="M534" t="s">
        <v>369</v>
      </c>
      <c r="N534" t="s">
        <v>369</v>
      </c>
      <c r="O534" t="s">
        <v>363</v>
      </c>
      <c r="P534">
        <v>0</v>
      </c>
      <c r="Q534" t="s">
        <v>370</v>
      </c>
      <c r="R534">
        <v>0</v>
      </c>
      <c r="S534">
        <v>0</v>
      </c>
      <c r="T534">
        <v>0</v>
      </c>
      <c r="U534">
        <v>0</v>
      </c>
      <c r="V534">
        <v>0</v>
      </c>
      <c r="W534">
        <v>7.3559448683440895E-4</v>
      </c>
      <c r="X534">
        <v>2.3272461718826633E-3</v>
      </c>
      <c r="Y534">
        <v>3.92126012690114E-3</v>
      </c>
      <c r="Z534">
        <v>5.0752316449698773E-3</v>
      </c>
      <c r="AA534">
        <v>6.5696715390315616E-3</v>
      </c>
      <c r="AB534">
        <v>8.3590375532276683E-3</v>
      </c>
      <c r="AC534">
        <v>1.1394321737166879E-2</v>
      </c>
      <c r="AD534">
        <v>1.3819580892755569E-2</v>
      </c>
      <c r="AE534">
        <v>1.8414384258016944E-2</v>
      </c>
      <c r="AF534">
        <v>2.3739394001333614E-2</v>
      </c>
      <c r="AG534">
        <v>2.9811221971694932E-2</v>
      </c>
      <c r="AH534">
        <v>3.6762496094743149E-2</v>
      </c>
      <c r="AI534">
        <v>4.4653757348052873E-2</v>
      </c>
      <c r="AJ534">
        <v>5.3508841393183952E-2</v>
      </c>
      <c r="AK534">
        <v>6.3350945728426186E-2</v>
      </c>
      <c r="AL534">
        <v>7.4205339659227557E-2</v>
      </c>
      <c r="AM534">
        <v>8.6099113430929686E-2</v>
      </c>
      <c r="AN534">
        <v>9.8930370156386005E-2</v>
      </c>
      <c r="AO534">
        <v>0.11267984737788404</v>
      </c>
      <c r="AP534">
        <v>0.12737244954257199</v>
      </c>
      <c r="AQ534">
        <v>0.14303385571374186</v>
      </c>
      <c r="AR534">
        <v>0.15932484249208242</v>
      </c>
      <c r="AS534">
        <v>0.17625988737165105</v>
      </c>
      <c r="AT534">
        <v>0.19385333538903568</v>
      </c>
      <c r="AU534">
        <v>0.21212074393533253</v>
      </c>
      <c r="AV534">
        <v>0.23107777018696979</v>
      </c>
      <c r="AW534">
        <v>0.25074025023201274</v>
      </c>
      <c r="AX534">
        <v>0.27112511339094147</v>
      </c>
      <c r="AY534">
        <v>0.29224920342755556</v>
      </c>
      <c r="AZ534">
        <v>0.31392126795876019</v>
      </c>
      <c r="BA534">
        <v>0.33615224096325225</v>
      </c>
      <c r="BB534">
        <v>0.35895330740029807</v>
      </c>
      <c r="BD534">
        <f t="shared" si="81"/>
        <v>0</v>
      </c>
      <c r="BE534">
        <f t="shared" si="82"/>
        <v>0.73559448683440898</v>
      </c>
      <c r="BF534">
        <f t="shared" si="83"/>
        <v>2.3272461718826634</v>
      </c>
      <c r="BG534">
        <f t="shared" si="84"/>
        <v>3.92126012690114</v>
      </c>
      <c r="BH534">
        <f t="shared" si="85"/>
        <v>5.0752316449698771</v>
      </c>
      <c r="BI534">
        <f t="shared" si="86"/>
        <v>6.5696715390315612</v>
      </c>
      <c r="BJ534">
        <f t="shared" si="87"/>
        <v>8.3590375532276688</v>
      </c>
      <c r="BK534">
        <f t="shared" si="88"/>
        <v>11.394321737166878</v>
      </c>
      <c r="BL534">
        <f t="shared" si="89"/>
        <v>13.819580892755569</v>
      </c>
      <c r="BM534">
        <f t="shared" si="90"/>
        <v>18.414384258016945</v>
      </c>
    </row>
    <row r="535" spans="1:65" x14ac:dyDescent="0.25">
      <c r="A535">
        <v>48</v>
      </c>
      <c r="B535" t="s">
        <v>353</v>
      </c>
      <c r="C535" t="s">
        <v>25</v>
      </c>
      <c r="E535" t="s">
        <v>486</v>
      </c>
      <c r="F535" t="s">
        <v>487</v>
      </c>
      <c r="G535" t="s">
        <v>357</v>
      </c>
      <c r="H535" t="s">
        <v>358</v>
      </c>
      <c r="I535" t="s">
        <v>349</v>
      </c>
      <c r="J535" t="s">
        <v>359</v>
      </c>
      <c r="K535" t="s">
        <v>360</v>
      </c>
      <c r="L535" t="s">
        <v>361</v>
      </c>
      <c r="M535" t="s">
        <v>362</v>
      </c>
      <c r="N535" t="s">
        <v>392</v>
      </c>
      <c r="O535" t="s">
        <v>363</v>
      </c>
      <c r="P535">
        <v>0</v>
      </c>
      <c r="Q535" t="s">
        <v>374</v>
      </c>
      <c r="R535">
        <v>7.8265611533226101E-2</v>
      </c>
      <c r="S535">
        <v>8.9154066529582618E-2</v>
      </c>
      <c r="T535">
        <v>0.10374707793903991</v>
      </c>
      <c r="U535">
        <v>0.12051363601515469</v>
      </c>
      <c r="V535">
        <v>0.13662151570725206</v>
      </c>
      <c r="W535">
        <v>0.15214453086346585</v>
      </c>
      <c r="X535">
        <v>0.16731312983367946</v>
      </c>
      <c r="Y535">
        <v>0.18197914719663064</v>
      </c>
      <c r="Z535">
        <v>0.19635507179116685</v>
      </c>
      <c r="AA535">
        <v>0.20992604270640872</v>
      </c>
      <c r="AB535">
        <v>0.22283638794767757</v>
      </c>
      <c r="AC535">
        <v>0.23517332061904875</v>
      </c>
      <c r="AD535">
        <v>0.24692515832421402</v>
      </c>
      <c r="AE535">
        <v>0.25816910152977834</v>
      </c>
      <c r="AF535">
        <v>0.26900322725309928</v>
      </c>
      <c r="AG535">
        <v>0.27974804586334096</v>
      </c>
      <c r="AH535">
        <v>0.29071972457167644</v>
      </c>
      <c r="AI535">
        <v>0.30175096022778708</v>
      </c>
      <c r="AJ535">
        <v>0.3125420086732828</v>
      </c>
      <c r="AK535">
        <v>0.32303228605576523</v>
      </c>
      <c r="AL535">
        <v>0.33318519709288369</v>
      </c>
      <c r="AM535">
        <v>0.34292668805941173</v>
      </c>
      <c r="AN535">
        <v>0.35241260351713394</v>
      </c>
      <c r="AO535">
        <v>0.36163757721858392</v>
      </c>
      <c r="AP535">
        <v>0.37053517021546811</v>
      </c>
      <c r="AQ535">
        <v>0.37928321556917477</v>
      </c>
      <c r="AR535">
        <v>0.38783112425725841</v>
      </c>
      <c r="AS535">
        <v>0.39612875462704289</v>
      </c>
      <c r="AT535">
        <v>0.40429300270387752</v>
      </c>
      <c r="AU535">
        <v>0.41231759493390896</v>
      </c>
      <c r="AV535">
        <v>0.42019651619760073</v>
      </c>
      <c r="AW535">
        <v>0.42793209828361622</v>
      </c>
      <c r="AX535">
        <v>0.43553430160499046</v>
      </c>
      <c r="AY535">
        <v>0.44301279041862357</v>
      </c>
      <c r="AZ535">
        <v>0.45036927898476237</v>
      </c>
      <c r="BA535">
        <v>0.45760546288005005</v>
      </c>
      <c r="BB535">
        <v>0.4647230191361485</v>
      </c>
      <c r="BD535">
        <f t="shared" si="81"/>
        <v>136.62151570725206</v>
      </c>
      <c r="BE535">
        <f t="shared" si="82"/>
        <v>152.14453086346586</v>
      </c>
      <c r="BF535">
        <f t="shared" si="83"/>
        <v>167.31312983367945</v>
      </c>
      <c r="BG535">
        <f t="shared" si="84"/>
        <v>181.97914719663063</v>
      </c>
      <c r="BH535">
        <f t="shared" si="85"/>
        <v>196.35507179116684</v>
      </c>
      <c r="BI535">
        <f t="shared" si="86"/>
        <v>209.92604270640871</v>
      </c>
      <c r="BJ535">
        <f t="shared" si="87"/>
        <v>222.83638794767757</v>
      </c>
      <c r="BK535">
        <f t="shared" si="88"/>
        <v>235.17332061904875</v>
      </c>
      <c r="BL535">
        <f t="shared" si="89"/>
        <v>246.92515832421401</v>
      </c>
      <c r="BM535">
        <f t="shared" si="90"/>
        <v>258.16910152977835</v>
      </c>
    </row>
    <row r="536" spans="1:65" x14ac:dyDescent="0.25">
      <c r="A536">
        <v>48</v>
      </c>
      <c r="B536" t="s">
        <v>353</v>
      </c>
      <c r="C536" t="s">
        <v>386</v>
      </c>
      <c r="E536" t="s">
        <v>488</v>
      </c>
      <c r="F536" t="s">
        <v>489</v>
      </c>
      <c r="G536" t="s">
        <v>357</v>
      </c>
      <c r="H536" t="s">
        <v>358</v>
      </c>
      <c r="I536" t="s">
        <v>349</v>
      </c>
      <c r="J536" t="s">
        <v>359</v>
      </c>
      <c r="K536" t="s">
        <v>360</v>
      </c>
      <c r="L536" t="s">
        <v>361</v>
      </c>
      <c r="M536" t="s">
        <v>362</v>
      </c>
      <c r="N536" t="s">
        <v>392</v>
      </c>
      <c r="O536" t="s">
        <v>363</v>
      </c>
      <c r="P536">
        <v>0</v>
      </c>
      <c r="Q536" t="s">
        <v>374</v>
      </c>
      <c r="R536">
        <v>0.89761169175813582</v>
      </c>
      <c r="S536">
        <v>1.0511940264780837</v>
      </c>
      <c r="T536">
        <v>1.2232017049904886</v>
      </c>
      <c r="U536">
        <v>1.4230756174352455</v>
      </c>
      <c r="V536">
        <v>1.6332376442235472</v>
      </c>
      <c r="W536">
        <v>1.8181747931820307</v>
      </c>
      <c r="X536">
        <v>1.993682769036893</v>
      </c>
      <c r="Y536">
        <v>2.1644032428574667</v>
      </c>
      <c r="Z536">
        <v>2.3302652787909324</v>
      </c>
      <c r="AA536">
        <v>2.4862814780973075</v>
      </c>
      <c r="AB536">
        <v>2.6340830291789801</v>
      </c>
      <c r="AC536">
        <v>2.7746516203457441</v>
      </c>
      <c r="AD536">
        <v>2.908021336890168</v>
      </c>
      <c r="AE536">
        <v>3.0350574391695404</v>
      </c>
      <c r="AF536">
        <v>3.1569404312334424</v>
      </c>
      <c r="AG536">
        <v>3.2772981916051518</v>
      </c>
      <c r="AH536">
        <v>3.3996701414074897</v>
      </c>
      <c r="AI536">
        <v>3.5221884023807912</v>
      </c>
      <c r="AJ536">
        <v>3.6415338535588719</v>
      </c>
      <c r="AK536">
        <v>3.7570614328950929</v>
      </c>
      <c r="AL536">
        <v>3.8684069761307778</v>
      </c>
      <c r="AM536">
        <v>3.9747929454588453</v>
      </c>
      <c r="AN536">
        <v>4.077952241648986</v>
      </c>
      <c r="AO536">
        <v>4.1778589973201514</v>
      </c>
      <c r="AP536">
        <v>4.273819079946124</v>
      </c>
      <c r="AQ536">
        <v>4.367773644566336</v>
      </c>
      <c r="AR536">
        <v>4.4592041200163921</v>
      </c>
      <c r="AS536">
        <v>4.5475907320950419</v>
      </c>
      <c r="AT536">
        <v>4.6342007887316834</v>
      </c>
      <c r="AU536">
        <v>4.7189825121914808</v>
      </c>
      <c r="AV536">
        <v>4.8018871491995716</v>
      </c>
      <c r="AW536">
        <v>4.8829542145898746</v>
      </c>
      <c r="AX536">
        <v>4.9623022307963884</v>
      </c>
      <c r="AY536">
        <v>5.0400455635085875</v>
      </c>
      <c r="AZ536">
        <v>5.116214747440095</v>
      </c>
      <c r="BA536">
        <v>5.1908397787027623</v>
      </c>
      <c r="BB536">
        <v>5.2639501234303294</v>
      </c>
      <c r="BD536">
        <f t="shared" si="81"/>
        <v>1633.2376442235472</v>
      </c>
      <c r="BE536">
        <f t="shared" si="82"/>
        <v>1818.1747931820307</v>
      </c>
      <c r="BF536">
        <f t="shared" si="83"/>
        <v>1993.682769036893</v>
      </c>
      <c r="BG536">
        <f t="shared" si="84"/>
        <v>2164.4032428574665</v>
      </c>
      <c r="BH536">
        <f t="shared" si="85"/>
        <v>2330.2652787909324</v>
      </c>
      <c r="BI536">
        <f t="shared" si="86"/>
        <v>2486.2814780973076</v>
      </c>
      <c r="BJ536">
        <f t="shared" si="87"/>
        <v>2634.0830291789803</v>
      </c>
      <c r="BK536">
        <f t="shared" si="88"/>
        <v>2774.651620345744</v>
      </c>
      <c r="BL536">
        <f t="shared" si="89"/>
        <v>2908.0213368901677</v>
      </c>
      <c r="BM536">
        <f t="shared" si="90"/>
        <v>3035.0574391695404</v>
      </c>
    </row>
    <row r="537" spans="1:65" x14ac:dyDescent="0.25">
      <c r="A537">
        <v>48</v>
      </c>
      <c r="B537" t="s">
        <v>353</v>
      </c>
      <c r="C537" t="s">
        <v>386</v>
      </c>
      <c r="E537" t="s">
        <v>490</v>
      </c>
      <c r="F537" t="s">
        <v>491</v>
      </c>
      <c r="G537" t="s">
        <v>357</v>
      </c>
      <c r="H537" t="s">
        <v>358</v>
      </c>
      <c r="I537" t="s">
        <v>349</v>
      </c>
      <c r="J537" t="s">
        <v>359</v>
      </c>
      <c r="K537" t="s">
        <v>360</v>
      </c>
      <c r="L537" t="s">
        <v>361</v>
      </c>
      <c r="M537" t="s">
        <v>362</v>
      </c>
      <c r="N537" t="s">
        <v>392</v>
      </c>
      <c r="O537" t="s">
        <v>363</v>
      </c>
      <c r="P537">
        <v>0</v>
      </c>
      <c r="Q537" t="s">
        <v>374</v>
      </c>
      <c r="R537">
        <v>1.8699012480634098</v>
      </c>
      <c r="S537">
        <v>2.1880329255013566</v>
      </c>
      <c r="T537">
        <v>2.5557851065514394</v>
      </c>
      <c r="U537">
        <v>2.9925642780852222</v>
      </c>
      <c r="V537">
        <v>3.4559106151674568</v>
      </c>
      <c r="W537">
        <v>3.8879385095232402</v>
      </c>
      <c r="X537">
        <v>4.3045319680589307</v>
      </c>
      <c r="Y537">
        <v>4.7095074796442518</v>
      </c>
      <c r="Z537">
        <v>5.10369762774849</v>
      </c>
      <c r="AA537">
        <v>5.4754868739635567</v>
      </c>
      <c r="AB537">
        <v>5.8282129561328277</v>
      </c>
      <c r="AC537">
        <v>6.1644043641442519</v>
      </c>
      <c r="AD537">
        <v>6.4839599345450223</v>
      </c>
      <c r="AE537">
        <v>6.7889139667341611</v>
      </c>
      <c r="AF537">
        <v>7.0820652941091957</v>
      </c>
      <c r="AG537">
        <v>7.3720975942259273</v>
      </c>
      <c r="AH537">
        <v>7.6675431975717849</v>
      </c>
      <c r="AI537">
        <v>7.9638971916214549</v>
      </c>
      <c r="AJ537">
        <v>8.2531169553068899</v>
      </c>
      <c r="AK537">
        <v>8.5336130261906362</v>
      </c>
      <c r="AL537">
        <v>8.8044587174205233</v>
      </c>
      <c r="AM537">
        <v>9.0637244840197937</v>
      </c>
      <c r="AN537">
        <v>9.3155993379474538</v>
      </c>
      <c r="AO537">
        <v>9.559984121629725</v>
      </c>
      <c r="AP537">
        <v>9.7951526428997209</v>
      </c>
      <c r="AQ537">
        <v>10.025836104174594</v>
      </c>
      <c r="AR537">
        <v>10.250733559003912</v>
      </c>
      <c r="AS537">
        <v>10.468547755221882</v>
      </c>
      <c r="AT537">
        <v>10.682376815636188</v>
      </c>
      <c r="AU537">
        <v>10.892076051816435</v>
      </c>
      <c r="AV537">
        <v>11.097507956220744</v>
      </c>
      <c r="AW537">
        <v>11.298753279467162</v>
      </c>
      <c r="AX537">
        <v>11.49608998144884</v>
      </c>
      <c r="AY537">
        <v>11.689786904761123</v>
      </c>
      <c r="AZ537">
        <v>11.879905386118971</v>
      </c>
      <c r="BA537">
        <v>12.066505830713774</v>
      </c>
      <c r="BB537">
        <v>12.249647724823554</v>
      </c>
      <c r="BD537">
        <f t="shared" si="81"/>
        <v>3455.9106151674569</v>
      </c>
      <c r="BE537">
        <f t="shared" si="82"/>
        <v>3887.9385095232401</v>
      </c>
      <c r="BF537">
        <f t="shared" si="83"/>
        <v>4304.5319680589309</v>
      </c>
      <c r="BG537">
        <f t="shared" si="84"/>
        <v>4709.5074796442514</v>
      </c>
      <c r="BH537">
        <f t="shared" si="85"/>
        <v>5103.69762774849</v>
      </c>
      <c r="BI537">
        <f t="shared" si="86"/>
        <v>5475.4868739635567</v>
      </c>
      <c r="BJ537">
        <f t="shared" si="87"/>
        <v>5828.2129561328275</v>
      </c>
      <c r="BK537">
        <f t="shared" si="88"/>
        <v>6164.4043641442522</v>
      </c>
      <c r="BL537">
        <f t="shared" si="89"/>
        <v>6483.9599345450224</v>
      </c>
      <c r="BM537">
        <f t="shared" si="90"/>
        <v>6788.9139667341615</v>
      </c>
    </row>
    <row r="538" spans="1:65" x14ac:dyDescent="0.25">
      <c r="A538">
        <v>48</v>
      </c>
      <c r="B538" t="s">
        <v>353</v>
      </c>
      <c r="C538" t="s">
        <v>410</v>
      </c>
      <c r="E538" t="s">
        <v>492</v>
      </c>
      <c r="F538" t="s">
        <v>493</v>
      </c>
      <c r="G538" t="s">
        <v>357</v>
      </c>
      <c r="H538" t="s">
        <v>358</v>
      </c>
      <c r="I538" t="s">
        <v>349</v>
      </c>
      <c r="J538" t="s">
        <v>359</v>
      </c>
      <c r="K538" t="s">
        <v>360</v>
      </c>
      <c r="L538" t="s">
        <v>361</v>
      </c>
      <c r="M538" t="s">
        <v>362</v>
      </c>
      <c r="N538" t="s">
        <v>392</v>
      </c>
      <c r="O538" t="s">
        <v>363</v>
      </c>
      <c r="P538">
        <v>0</v>
      </c>
      <c r="Q538" t="s">
        <v>374</v>
      </c>
      <c r="R538">
        <v>0.94235455822739056</v>
      </c>
      <c r="S538">
        <v>1.0981935897776516</v>
      </c>
      <c r="T538">
        <v>1.2769695119911129</v>
      </c>
      <c r="U538">
        <v>1.4721593582803767</v>
      </c>
      <c r="V538">
        <v>1.6837161382544514</v>
      </c>
      <c r="W538">
        <v>1.869244127064128</v>
      </c>
      <c r="X538">
        <v>2.019294156111425</v>
      </c>
      <c r="Y538">
        <v>2.1640092021410786</v>
      </c>
      <c r="Z538">
        <v>2.3045676722402555</v>
      </c>
      <c r="AA538">
        <v>2.4362130904975818</v>
      </c>
      <c r="AB538">
        <v>2.5604248374398266</v>
      </c>
      <c r="AC538">
        <v>2.6781535206930136</v>
      </c>
      <c r="AD538">
        <v>2.7893982153106069</v>
      </c>
      <c r="AE538">
        <v>2.8949568633818075</v>
      </c>
      <c r="AF538">
        <v>2.9958445291495868</v>
      </c>
      <c r="AG538">
        <v>3.0950765393317341</v>
      </c>
      <c r="AH538">
        <v>3.1955802985183763</v>
      </c>
      <c r="AI538">
        <v>3.2958165785428699</v>
      </c>
      <c r="AJ538">
        <v>3.393080129079372</v>
      </c>
      <c r="AK538">
        <v>3.4868652639167657</v>
      </c>
      <c r="AL538">
        <v>3.5769058001556981</v>
      </c>
      <c r="AM538">
        <v>3.6626003708800976</v>
      </c>
      <c r="AN538">
        <v>3.7453692758132893</v>
      </c>
      <c r="AO538">
        <v>3.8252171579717418</v>
      </c>
      <c r="AP538">
        <v>3.901609313717834</v>
      </c>
      <c r="AQ538">
        <v>3.97610943149262</v>
      </c>
      <c r="AR538">
        <v>4.0483258276796068</v>
      </c>
      <c r="AS538">
        <v>4.1178612435503803</v>
      </c>
      <c r="AT538">
        <v>4.1857301841625354</v>
      </c>
      <c r="AU538">
        <v>4.2519039768254032</v>
      </c>
      <c r="AV538">
        <v>4.3163564689143366</v>
      </c>
      <c r="AW538">
        <v>4.3791304043633188</v>
      </c>
      <c r="AX538">
        <v>4.4403289327753921</v>
      </c>
      <c r="AY538">
        <v>4.5000511290426664</v>
      </c>
      <c r="AZ538">
        <v>4.5583307103936876</v>
      </c>
      <c r="BA538">
        <v>4.6152006684332081</v>
      </c>
      <c r="BB538">
        <v>4.6706932838276032</v>
      </c>
      <c r="BD538">
        <f t="shared" si="81"/>
        <v>1683.7161382544514</v>
      </c>
      <c r="BE538">
        <f t="shared" si="82"/>
        <v>1869.244127064128</v>
      </c>
      <c r="BF538">
        <f t="shared" si="83"/>
        <v>2019.2941561114251</v>
      </c>
      <c r="BG538">
        <f t="shared" si="84"/>
        <v>2164.0092021410787</v>
      </c>
      <c r="BH538">
        <f t="shared" si="85"/>
        <v>2304.5676722402554</v>
      </c>
      <c r="BI538">
        <f t="shared" si="86"/>
        <v>2436.213090497582</v>
      </c>
      <c r="BJ538">
        <f t="shared" si="87"/>
        <v>2560.4248374398267</v>
      </c>
      <c r="BK538">
        <f t="shared" si="88"/>
        <v>2678.1535206930134</v>
      </c>
      <c r="BL538">
        <f t="shared" si="89"/>
        <v>2789.3982153106072</v>
      </c>
      <c r="BM538">
        <f t="shared" si="90"/>
        <v>2894.9568633818076</v>
      </c>
    </row>
    <row r="539" spans="1:65" x14ac:dyDescent="0.25">
      <c r="A539">
        <v>48</v>
      </c>
      <c r="B539" t="s">
        <v>353</v>
      </c>
      <c r="C539" t="s">
        <v>368</v>
      </c>
      <c r="E539" t="s">
        <v>494</v>
      </c>
      <c r="F539" t="s">
        <v>495</v>
      </c>
      <c r="G539" t="s">
        <v>357</v>
      </c>
      <c r="H539" t="s">
        <v>358</v>
      </c>
      <c r="I539" t="s">
        <v>349</v>
      </c>
      <c r="J539" t="s">
        <v>359</v>
      </c>
      <c r="K539" t="s">
        <v>360</v>
      </c>
      <c r="L539" t="s">
        <v>361</v>
      </c>
      <c r="M539" t="s">
        <v>362</v>
      </c>
      <c r="N539" t="s">
        <v>362</v>
      </c>
      <c r="O539" t="s">
        <v>363</v>
      </c>
      <c r="P539">
        <v>0</v>
      </c>
      <c r="Q539" t="s">
        <v>374</v>
      </c>
      <c r="R539">
        <v>5.9250843862698667E-2</v>
      </c>
      <c r="S539">
        <v>6.8350619124231599E-2</v>
      </c>
      <c r="T539">
        <v>7.9726157593035848E-2</v>
      </c>
      <c r="U539">
        <v>9.2454203797710729E-2</v>
      </c>
      <c r="V539">
        <v>0.10637009057417719</v>
      </c>
      <c r="W539">
        <v>0.11960408390885864</v>
      </c>
      <c r="X539">
        <v>0.13055547844569901</v>
      </c>
      <c r="Y539">
        <v>0.14133328701350351</v>
      </c>
      <c r="Z539">
        <v>0.15194330210791904</v>
      </c>
      <c r="AA539">
        <v>0.16204024663864214</v>
      </c>
      <c r="AB539">
        <v>0.17172194555499429</v>
      </c>
      <c r="AC539">
        <v>0.18103320084646038</v>
      </c>
      <c r="AD539">
        <v>0.18997014207888643</v>
      </c>
      <c r="AE539">
        <v>0.19858159461463654</v>
      </c>
      <c r="AF539">
        <v>0.2069381276429039</v>
      </c>
      <c r="AG539">
        <v>0.21528639195152177</v>
      </c>
      <c r="AH539">
        <v>0.2238716244441547</v>
      </c>
      <c r="AI539">
        <v>0.23256475989359668</v>
      </c>
      <c r="AJ539">
        <v>0.24112905246558808</v>
      </c>
      <c r="AK539">
        <v>0.24951426295228643</v>
      </c>
      <c r="AL539">
        <v>0.25768740879236973</v>
      </c>
      <c r="AM539">
        <v>0.2655853548312791</v>
      </c>
      <c r="AN539">
        <v>0.27333132302202351</v>
      </c>
      <c r="AO539">
        <v>0.28091757869481182</v>
      </c>
      <c r="AP539">
        <v>0.28828696302177337</v>
      </c>
      <c r="AQ539">
        <v>0.29558448904882223</v>
      </c>
      <c r="AR539">
        <v>0.3027654005078062</v>
      </c>
      <c r="AS539">
        <v>0.30978607175329109</v>
      </c>
      <c r="AT539">
        <v>0.31674310699234431</v>
      </c>
      <c r="AU539">
        <v>0.323629821231534</v>
      </c>
      <c r="AV539">
        <v>0.33043967365475874</v>
      </c>
      <c r="AW539">
        <v>0.33717323775235869</v>
      </c>
      <c r="AX539">
        <v>0.34383782598087248</v>
      </c>
      <c r="AY539">
        <v>0.35044061147485556</v>
      </c>
      <c r="AZ539">
        <v>0.35698188988506296</v>
      </c>
      <c r="BA539">
        <v>0.36346195891150579</v>
      </c>
      <c r="BB539">
        <v>0.36988111826432063</v>
      </c>
      <c r="BD539">
        <f t="shared" si="81"/>
        <v>106.3700905741772</v>
      </c>
      <c r="BE539">
        <f t="shared" si="82"/>
        <v>119.60408390885864</v>
      </c>
      <c r="BF539">
        <f t="shared" si="83"/>
        <v>130.55547844569901</v>
      </c>
      <c r="BG539">
        <f t="shared" si="84"/>
        <v>141.33328701350351</v>
      </c>
      <c r="BH539">
        <f t="shared" si="85"/>
        <v>151.94330210791904</v>
      </c>
      <c r="BI539">
        <f t="shared" si="86"/>
        <v>162.04024663864215</v>
      </c>
      <c r="BJ539">
        <f t="shared" si="87"/>
        <v>171.72194555499428</v>
      </c>
      <c r="BK539">
        <f t="shared" si="88"/>
        <v>181.03320084646037</v>
      </c>
      <c r="BL539">
        <f t="shared" si="89"/>
        <v>189.97014207888643</v>
      </c>
      <c r="BM539">
        <f t="shared" si="90"/>
        <v>198.58159461463654</v>
      </c>
    </row>
    <row r="540" spans="1:65" x14ac:dyDescent="0.25">
      <c r="A540">
        <v>48</v>
      </c>
      <c r="B540" t="s">
        <v>353</v>
      </c>
      <c r="C540" t="s">
        <v>368</v>
      </c>
      <c r="E540" t="s">
        <v>154</v>
      </c>
      <c r="F540" t="s">
        <v>75</v>
      </c>
      <c r="G540" t="s">
        <v>357</v>
      </c>
      <c r="H540" t="s">
        <v>358</v>
      </c>
      <c r="I540" t="s">
        <v>349</v>
      </c>
      <c r="J540" t="s">
        <v>359</v>
      </c>
      <c r="K540" t="s">
        <v>360</v>
      </c>
      <c r="L540" t="s">
        <v>361</v>
      </c>
      <c r="M540" t="s">
        <v>369</v>
      </c>
      <c r="N540" t="s">
        <v>369</v>
      </c>
      <c r="O540" t="s">
        <v>363</v>
      </c>
      <c r="P540">
        <v>0</v>
      </c>
      <c r="Q540" t="s">
        <v>370</v>
      </c>
      <c r="R540">
        <v>0.21307671372720438</v>
      </c>
      <c r="S540">
        <v>0.24942732499246112</v>
      </c>
      <c r="T540">
        <v>0.29202625552595701</v>
      </c>
      <c r="U540">
        <v>0.34484251932750565</v>
      </c>
      <c r="V540">
        <v>0.41247581069936318</v>
      </c>
      <c r="W540">
        <v>0.47440399641925268</v>
      </c>
      <c r="X540">
        <v>0.52243394479500493</v>
      </c>
      <c r="Y540">
        <v>0.56958385852028326</v>
      </c>
      <c r="Z540">
        <v>0.61577184812468444</v>
      </c>
      <c r="AA540">
        <v>0.65969324943180274</v>
      </c>
      <c r="AB540">
        <v>0.70168516797672953</v>
      </c>
      <c r="AC540">
        <v>0.7419844778968242</v>
      </c>
      <c r="AD540">
        <v>0.78058427563259292</v>
      </c>
      <c r="AE540">
        <v>0.81769227251883947</v>
      </c>
      <c r="AF540">
        <v>0.85362522149870212</v>
      </c>
      <c r="AG540">
        <v>0.88944282129245811</v>
      </c>
      <c r="AH540">
        <v>0.92619653596724083</v>
      </c>
      <c r="AI540">
        <v>0.96333187444591339</v>
      </c>
      <c r="AJ540">
        <v>0.99983732405305714</v>
      </c>
      <c r="AK540">
        <v>1.0355012788429716</v>
      </c>
      <c r="AL540">
        <v>1.0701879800107661</v>
      </c>
      <c r="AM540">
        <v>1.1036336241792479</v>
      </c>
      <c r="AN540">
        <v>1.1363637228618371</v>
      </c>
      <c r="AO540">
        <v>1.1683495657160821</v>
      </c>
      <c r="AP540">
        <v>1.1993530628931657</v>
      </c>
      <c r="AQ540">
        <v>1.2299868846191324</v>
      </c>
      <c r="AR540">
        <v>1.2600661040018708</v>
      </c>
      <c r="AS540">
        <v>1.2894095839852979</v>
      </c>
      <c r="AT540">
        <v>1.3184237149909281</v>
      </c>
      <c r="AU540">
        <v>1.3470820108639021</v>
      </c>
      <c r="AV540">
        <v>1.3753586980093733</v>
      </c>
      <c r="AW540">
        <v>1.4032576843884206</v>
      </c>
      <c r="AX540">
        <v>1.4308106875592692</v>
      </c>
      <c r="AY540">
        <v>1.4580487093223957</v>
      </c>
      <c r="AZ540">
        <v>1.4849742133046639</v>
      </c>
      <c r="BA540">
        <v>1.5115896596367115</v>
      </c>
      <c r="BB540">
        <v>1.5378975047483032</v>
      </c>
      <c r="BD540">
        <f t="shared" si="81"/>
        <v>412.47581069936319</v>
      </c>
      <c r="BE540">
        <f t="shared" si="82"/>
        <v>474.40399641925268</v>
      </c>
      <c r="BF540">
        <f t="shared" si="83"/>
        <v>522.43394479500489</v>
      </c>
      <c r="BG540">
        <f t="shared" si="84"/>
        <v>569.58385852028323</v>
      </c>
      <c r="BH540">
        <f t="shared" si="85"/>
        <v>615.77184812468442</v>
      </c>
      <c r="BI540">
        <f t="shared" si="86"/>
        <v>659.69324943180277</v>
      </c>
      <c r="BJ540">
        <f t="shared" si="87"/>
        <v>701.68516797672953</v>
      </c>
      <c r="BK540">
        <f t="shared" si="88"/>
        <v>741.98447789682416</v>
      </c>
      <c r="BL540">
        <f t="shared" si="89"/>
        <v>780.58427563259295</v>
      </c>
      <c r="BM540">
        <f t="shared" si="90"/>
        <v>817.69227251883945</v>
      </c>
    </row>
    <row r="541" spans="1:65" hidden="1" x14ac:dyDescent="0.25">
      <c r="A541">
        <v>51</v>
      </c>
      <c r="B541" t="s">
        <v>353</v>
      </c>
      <c r="C541" t="s">
        <v>25</v>
      </c>
      <c r="E541" t="s">
        <v>486</v>
      </c>
      <c r="F541" t="s">
        <v>487</v>
      </c>
      <c r="G541" t="s">
        <v>357</v>
      </c>
      <c r="H541" t="s">
        <v>358</v>
      </c>
      <c r="I541" t="s">
        <v>351</v>
      </c>
      <c r="J541" t="s">
        <v>359</v>
      </c>
      <c r="K541" t="s">
        <v>360</v>
      </c>
      <c r="L541" t="s">
        <v>361</v>
      </c>
      <c r="M541" t="s">
        <v>362</v>
      </c>
      <c r="N541" t="s">
        <v>392</v>
      </c>
      <c r="O541" t="s">
        <v>363</v>
      </c>
      <c r="P541">
        <v>0</v>
      </c>
      <c r="Q541" t="s">
        <v>374</v>
      </c>
      <c r="R541">
        <v>0</v>
      </c>
      <c r="S541">
        <v>0</v>
      </c>
      <c r="T541">
        <v>0</v>
      </c>
      <c r="U541">
        <v>0</v>
      </c>
      <c r="V541">
        <v>9.0989752907411016E-4</v>
      </c>
      <c r="W541">
        <v>4.4323734564353E-3</v>
      </c>
      <c r="X541">
        <v>1.2592543589774276E-2</v>
      </c>
      <c r="Y541">
        <v>2.1025359125777632E-2</v>
      </c>
      <c r="Z541">
        <v>2.6242647045899153E-2</v>
      </c>
      <c r="AA541">
        <v>3.1862152885985075E-2</v>
      </c>
      <c r="AB541">
        <v>4.1388359337746719E-2</v>
      </c>
      <c r="AC541">
        <v>5.264577729158755E-2</v>
      </c>
      <c r="AD541">
        <v>6.5793446739264655E-2</v>
      </c>
      <c r="AE541">
        <v>9.4005952875039128E-2</v>
      </c>
      <c r="AF541">
        <v>0.12629950619944369</v>
      </c>
      <c r="AG541">
        <v>0.16272418357644061</v>
      </c>
      <c r="AH541">
        <v>0.20394182818433354</v>
      </c>
      <c r="AI541">
        <v>0.25022466970494484</v>
      </c>
      <c r="AJ541">
        <v>0.30164729494191356</v>
      </c>
      <c r="AK541">
        <v>0.35828539984938235</v>
      </c>
      <c r="AL541">
        <v>0.42022149704308076</v>
      </c>
      <c r="AM541">
        <v>0.48754314079955985</v>
      </c>
      <c r="AN541">
        <v>0.55969584450107246</v>
      </c>
      <c r="AO541">
        <v>0.63656252258968704</v>
      </c>
      <c r="AP541">
        <v>0.71823344725442473</v>
      </c>
      <c r="AQ541">
        <v>0.80478884088984615</v>
      </c>
      <c r="AR541">
        <v>0.89446185501606124</v>
      </c>
      <c r="AS541">
        <v>0.98728927328303673</v>
      </c>
      <c r="AT541">
        <v>1.0833051813132155</v>
      </c>
      <c r="AU541">
        <v>1.1825542106680205</v>
      </c>
      <c r="AV541">
        <v>1.2850778098240818</v>
      </c>
      <c r="AW541">
        <v>1.3909182732885799</v>
      </c>
      <c r="AX541">
        <v>1.5001277029941511</v>
      </c>
      <c r="AY541">
        <v>1.6127525632479134</v>
      </c>
      <c r="AZ541">
        <v>1.7278282891378378</v>
      </c>
      <c r="BA541">
        <v>1.8453851804861174</v>
      </c>
      <c r="BB541">
        <v>1.9654537080567267</v>
      </c>
      <c r="BD541">
        <f t="shared" si="81"/>
        <v>0.90989752907411015</v>
      </c>
      <c r="BE541">
        <f t="shared" si="82"/>
        <v>4.4323734564353003</v>
      </c>
      <c r="BF541">
        <f t="shared" si="83"/>
        <v>12.592543589774277</v>
      </c>
      <c r="BG541">
        <f t="shared" si="84"/>
        <v>21.025359125777634</v>
      </c>
      <c r="BH541">
        <f t="shared" si="85"/>
        <v>26.242647045899155</v>
      </c>
      <c r="BI541">
        <f t="shared" si="86"/>
        <v>31.862152885985076</v>
      </c>
      <c r="BJ541">
        <f t="shared" si="87"/>
        <v>41.388359337746721</v>
      </c>
      <c r="BK541">
        <f t="shared" si="88"/>
        <v>52.645777291587549</v>
      </c>
      <c r="BL541">
        <f t="shared" si="89"/>
        <v>65.793446739264652</v>
      </c>
      <c r="BM541">
        <f t="shared" si="90"/>
        <v>94.005952875039128</v>
      </c>
    </row>
    <row r="542" spans="1:65" hidden="1" x14ac:dyDescent="0.25">
      <c r="A542">
        <v>51</v>
      </c>
      <c r="B542" t="s">
        <v>353</v>
      </c>
      <c r="C542" t="s">
        <v>386</v>
      </c>
      <c r="E542" t="s">
        <v>488</v>
      </c>
      <c r="F542" t="s">
        <v>489</v>
      </c>
      <c r="G542" t="s">
        <v>357</v>
      </c>
      <c r="H542" t="s">
        <v>358</v>
      </c>
      <c r="I542" t="s">
        <v>351</v>
      </c>
      <c r="J542" t="s">
        <v>359</v>
      </c>
      <c r="K542" t="s">
        <v>360</v>
      </c>
      <c r="L542" t="s">
        <v>361</v>
      </c>
      <c r="M542" t="s">
        <v>362</v>
      </c>
      <c r="N542" t="s">
        <v>392</v>
      </c>
      <c r="O542" t="s">
        <v>363</v>
      </c>
      <c r="P542">
        <v>0</v>
      </c>
      <c r="Q542" t="s">
        <v>374</v>
      </c>
      <c r="R542">
        <v>0</v>
      </c>
      <c r="S542">
        <v>0</v>
      </c>
      <c r="T542">
        <v>0</v>
      </c>
      <c r="U542">
        <v>0</v>
      </c>
      <c r="V542">
        <v>9.425914635093186E-4</v>
      </c>
      <c r="W542">
        <v>3.7170417692699493E-3</v>
      </c>
      <c r="X542">
        <v>1.036455396113747E-2</v>
      </c>
      <c r="Y542">
        <v>1.6625300787604342E-2</v>
      </c>
      <c r="Z542">
        <v>2.1097801215679762E-2</v>
      </c>
      <c r="AA542">
        <v>2.5907090536503488E-2</v>
      </c>
      <c r="AB542">
        <v>3.3266585054540339E-2</v>
      </c>
      <c r="AC542">
        <v>4.4117717494472929E-2</v>
      </c>
      <c r="AD542">
        <v>5.6366113467603576E-2</v>
      </c>
      <c r="AE542">
        <v>8.1292484820412431E-2</v>
      </c>
      <c r="AF542">
        <v>0.10993113698527553</v>
      </c>
      <c r="AG542">
        <v>0.14230125394096801</v>
      </c>
      <c r="AH542">
        <v>0.17898209613548863</v>
      </c>
      <c r="AI542">
        <v>0.22019107768318111</v>
      </c>
      <c r="AJ542">
        <v>0.26596263274848009</v>
      </c>
      <c r="AK542">
        <v>0.31633167274039292</v>
      </c>
      <c r="AL542">
        <v>0.37133873601364098</v>
      </c>
      <c r="AM542">
        <v>0.43102832882159953</v>
      </c>
      <c r="AN542">
        <v>0.49486976116637604</v>
      </c>
      <c r="AO542">
        <v>0.56272776334855668</v>
      </c>
      <c r="AP542">
        <v>0.63465345059486833</v>
      </c>
      <c r="AQ542">
        <v>0.71068842668613086</v>
      </c>
      <c r="AR542">
        <v>0.78924437288637317</v>
      </c>
      <c r="AS542">
        <v>0.87033602777194208</v>
      </c>
      <c r="AT542">
        <v>0.95397553535552426</v>
      </c>
      <c r="AU542">
        <v>1.0401840516515222</v>
      </c>
      <c r="AV542">
        <v>1.1289797038372562</v>
      </c>
      <c r="AW542">
        <v>1.2203811051384541</v>
      </c>
      <c r="AX542">
        <v>1.3144150941269399</v>
      </c>
      <c r="AY542">
        <v>1.4111033607720205</v>
      </c>
      <c r="AZ542">
        <v>1.5096017926802845</v>
      </c>
      <c r="BA542">
        <v>1.6099241457908786</v>
      </c>
      <c r="BB542">
        <v>1.7120841657756232</v>
      </c>
      <c r="BD542">
        <f t="shared" si="81"/>
        <v>0.94259146350931855</v>
      </c>
      <c r="BE542">
        <f t="shared" si="82"/>
        <v>3.7170417692699491</v>
      </c>
      <c r="BF542">
        <f t="shared" si="83"/>
        <v>10.364553961137471</v>
      </c>
      <c r="BG542">
        <f t="shared" si="84"/>
        <v>16.625300787604342</v>
      </c>
      <c r="BH542">
        <f t="shared" si="85"/>
        <v>21.097801215679763</v>
      </c>
      <c r="BI542">
        <f t="shared" si="86"/>
        <v>25.907090536503489</v>
      </c>
      <c r="BJ542">
        <f t="shared" si="87"/>
        <v>33.266585054540336</v>
      </c>
      <c r="BK542">
        <f t="shared" si="88"/>
        <v>44.117717494472927</v>
      </c>
      <c r="BL542">
        <f t="shared" si="89"/>
        <v>56.366113467603576</v>
      </c>
      <c r="BM542">
        <f t="shared" si="90"/>
        <v>81.292484820412426</v>
      </c>
    </row>
    <row r="543" spans="1:65" hidden="1" x14ac:dyDescent="0.25">
      <c r="A543">
        <v>51</v>
      </c>
      <c r="B543" t="s">
        <v>353</v>
      </c>
      <c r="C543" t="s">
        <v>386</v>
      </c>
      <c r="E543" t="s">
        <v>490</v>
      </c>
      <c r="F543" t="s">
        <v>491</v>
      </c>
      <c r="G543" t="s">
        <v>357</v>
      </c>
      <c r="H543" t="s">
        <v>358</v>
      </c>
      <c r="I543" t="s">
        <v>351</v>
      </c>
      <c r="J543" t="s">
        <v>359</v>
      </c>
      <c r="K543" t="s">
        <v>360</v>
      </c>
      <c r="L543" t="s">
        <v>361</v>
      </c>
      <c r="M543" t="s">
        <v>362</v>
      </c>
      <c r="N543" t="s">
        <v>392</v>
      </c>
      <c r="O543" t="s">
        <v>363</v>
      </c>
      <c r="P543">
        <v>0</v>
      </c>
      <c r="Q543" t="s">
        <v>374</v>
      </c>
      <c r="R543">
        <v>0</v>
      </c>
      <c r="S543">
        <v>0</v>
      </c>
      <c r="T543">
        <v>0</v>
      </c>
      <c r="U543">
        <v>0</v>
      </c>
      <c r="V543">
        <v>2.2055845577972598E-3</v>
      </c>
      <c r="W543">
        <v>1.0437883653733781E-2</v>
      </c>
      <c r="X543">
        <v>2.9155606344787987E-2</v>
      </c>
      <c r="Y543">
        <v>4.7278750389644526E-2</v>
      </c>
      <c r="Z543">
        <v>5.9407229653420851E-2</v>
      </c>
      <c r="AA543">
        <v>7.2587549218365605E-2</v>
      </c>
      <c r="AB543">
        <v>9.3370615600315732E-2</v>
      </c>
      <c r="AC543">
        <v>0.1215083122287462</v>
      </c>
      <c r="AD543">
        <v>0.15385854062794563</v>
      </c>
      <c r="AE543">
        <v>0.22162496916773361</v>
      </c>
      <c r="AF543">
        <v>0.29929712437174794</v>
      </c>
      <c r="AG543">
        <v>0.38695643651876355</v>
      </c>
      <c r="AH543">
        <v>0.4861745285334651</v>
      </c>
      <c r="AI543">
        <v>0.59756612261412745</v>
      </c>
      <c r="AJ543">
        <v>0.72126120495350143</v>
      </c>
      <c r="AK543">
        <v>0.85739155571574655</v>
      </c>
      <c r="AL543">
        <v>1.0061045363535499</v>
      </c>
      <c r="AM543">
        <v>1.1675587093678774</v>
      </c>
      <c r="AN543">
        <v>1.340367759524574</v>
      </c>
      <c r="AO543">
        <v>1.5242030367964534</v>
      </c>
      <c r="AP543">
        <v>1.7192357660703375</v>
      </c>
      <c r="AQ543">
        <v>1.9256121284137779</v>
      </c>
      <c r="AR543">
        <v>2.1390719559305418</v>
      </c>
      <c r="AS543">
        <v>2.3596752855963183</v>
      </c>
      <c r="AT543">
        <v>2.5874753365648751</v>
      </c>
      <c r="AU543">
        <v>2.8225499796124396</v>
      </c>
      <c r="AV543">
        <v>3.0649690962456804</v>
      </c>
      <c r="AW543">
        <v>3.3148041290370189</v>
      </c>
      <c r="AX543">
        <v>3.5721491971600026</v>
      </c>
      <c r="AY543">
        <v>3.837084641207186</v>
      </c>
      <c r="AZ543">
        <v>4.1073196487281303</v>
      </c>
      <c r="BA543">
        <v>4.382905722477406</v>
      </c>
      <c r="BB543">
        <v>4.6638944809666141</v>
      </c>
      <c r="BD543">
        <f t="shared" si="81"/>
        <v>2.2055845577972599</v>
      </c>
      <c r="BE543">
        <f t="shared" si="82"/>
        <v>10.437883653733781</v>
      </c>
      <c r="BF543">
        <f t="shared" si="83"/>
        <v>29.155606344787987</v>
      </c>
      <c r="BG543">
        <f t="shared" si="84"/>
        <v>47.278750389644529</v>
      </c>
      <c r="BH543">
        <f t="shared" si="85"/>
        <v>59.407229653420849</v>
      </c>
      <c r="BI543">
        <f t="shared" si="86"/>
        <v>72.587549218365609</v>
      </c>
      <c r="BJ543">
        <f t="shared" si="87"/>
        <v>93.37061560031573</v>
      </c>
      <c r="BK543">
        <f t="shared" si="88"/>
        <v>121.50831222874619</v>
      </c>
      <c r="BL543">
        <f t="shared" si="89"/>
        <v>153.85854062794562</v>
      </c>
      <c r="BM543">
        <f t="shared" si="90"/>
        <v>221.62496916773361</v>
      </c>
    </row>
    <row r="544" spans="1:65" hidden="1" x14ac:dyDescent="0.25">
      <c r="A544">
        <v>51</v>
      </c>
      <c r="B544" t="s">
        <v>353</v>
      </c>
      <c r="C544" t="s">
        <v>410</v>
      </c>
      <c r="E544" t="s">
        <v>492</v>
      </c>
      <c r="F544" t="s">
        <v>493</v>
      </c>
      <c r="G544" t="s">
        <v>357</v>
      </c>
      <c r="H544" t="s">
        <v>358</v>
      </c>
      <c r="I544" t="s">
        <v>351</v>
      </c>
      <c r="J544" t="s">
        <v>359</v>
      </c>
      <c r="K544" t="s">
        <v>360</v>
      </c>
      <c r="L544" t="s">
        <v>361</v>
      </c>
      <c r="M544" t="s">
        <v>362</v>
      </c>
      <c r="N544" t="s">
        <v>392</v>
      </c>
      <c r="O544" t="s">
        <v>363</v>
      </c>
      <c r="P544">
        <v>0</v>
      </c>
      <c r="Q544" t="s">
        <v>374</v>
      </c>
      <c r="R544">
        <v>0</v>
      </c>
      <c r="S544">
        <v>0</v>
      </c>
      <c r="T544">
        <v>0</v>
      </c>
      <c r="U544">
        <v>0</v>
      </c>
      <c r="V544">
        <v>1.6276318799584306E-3</v>
      </c>
      <c r="W544">
        <v>8.1703139657063224E-3</v>
      </c>
      <c r="X544">
        <v>1.9412551659580984E-2</v>
      </c>
      <c r="Y544">
        <v>3.0762155886952487E-2</v>
      </c>
      <c r="Z544">
        <v>4.0608222890892269E-2</v>
      </c>
      <c r="AA544">
        <v>5.0333887377103564E-2</v>
      </c>
      <c r="AB544">
        <v>6.5999438727562088E-2</v>
      </c>
      <c r="AC544">
        <v>8.9626442157419856E-2</v>
      </c>
      <c r="AD544">
        <v>0.11013143838623332</v>
      </c>
      <c r="AE544">
        <v>0.1555502840706518</v>
      </c>
      <c r="AF544">
        <v>0.20701938451904353</v>
      </c>
      <c r="AG544">
        <v>0.26452119963300813</v>
      </c>
      <c r="AH544">
        <v>0.32895844847194422</v>
      </c>
      <c r="AI544">
        <v>0.40062979788767783</v>
      </c>
      <c r="AJ544">
        <v>0.47953040071858227</v>
      </c>
      <c r="AK544">
        <v>0.56565554849480548</v>
      </c>
      <c r="AL544">
        <v>0.65900898355302173</v>
      </c>
      <c r="AM544">
        <v>0.75960011913121839</v>
      </c>
      <c r="AN544">
        <v>0.8665168141887678</v>
      </c>
      <c r="AO544">
        <v>0.97948801627993232</v>
      </c>
      <c r="AP544">
        <v>1.0985423202692799</v>
      </c>
      <c r="AQ544">
        <v>1.2236924099553688</v>
      </c>
      <c r="AR544">
        <v>1.3523854641747695</v>
      </c>
      <c r="AS544">
        <v>1.484613490099898</v>
      </c>
      <c r="AT544">
        <v>1.6203641478681756</v>
      </c>
      <c r="AU544">
        <v>1.7596388690885139</v>
      </c>
      <c r="AV544">
        <v>1.902434049206071</v>
      </c>
      <c r="AW544">
        <v>2.0487464920304532</v>
      </c>
      <c r="AX544">
        <v>2.1985852854739143</v>
      </c>
      <c r="AY544">
        <v>2.3519512273433465</v>
      </c>
      <c r="AZ544">
        <v>2.5075303481173394</v>
      </c>
      <c r="BA544">
        <v>2.6653225514992158</v>
      </c>
      <c r="BB544">
        <v>2.8253274948678824</v>
      </c>
      <c r="BD544">
        <f t="shared" si="81"/>
        <v>1.6276318799584306</v>
      </c>
      <c r="BE544">
        <f t="shared" si="82"/>
        <v>8.1703139657063222</v>
      </c>
      <c r="BF544">
        <f t="shared" si="83"/>
        <v>19.412551659580984</v>
      </c>
      <c r="BG544">
        <f t="shared" si="84"/>
        <v>30.762155886952488</v>
      </c>
      <c r="BH544">
        <f t="shared" si="85"/>
        <v>40.608222890892272</v>
      </c>
      <c r="BI544">
        <f t="shared" si="86"/>
        <v>50.333887377103565</v>
      </c>
      <c r="BJ544">
        <f t="shared" si="87"/>
        <v>65.999438727562094</v>
      </c>
      <c r="BK544">
        <f t="shared" si="88"/>
        <v>89.626442157419859</v>
      </c>
      <c r="BL544">
        <f t="shared" si="89"/>
        <v>110.13143838623333</v>
      </c>
      <c r="BM544">
        <f t="shared" si="90"/>
        <v>155.5502840706518</v>
      </c>
    </row>
    <row r="545" spans="1:65" hidden="1" x14ac:dyDescent="0.25">
      <c r="A545">
        <v>51</v>
      </c>
      <c r="B545" t="s">
        <v>353</v>
      </c>
      <c r="C545" t="s">
        <v>368</v>
      </c>
      <c r="E545" t="s">
        <v>494</v>
      </c>
      <c r="F545" t="s">
        <v>495</v>
      </c>
      <c r="G545" t="s">
        <v>357</v>
      </c>
      <c r="H545" t="s">
        <v>358</v>
      </c>
      <c r="I545" t="s">
        <v>351</v>
      </c>
      <c r="J545" t="s">
        <v>359</v>
      </c>
      <c r="K545" t="s">
        <v>360</v>
      </c>
      <c r="L545" t="s">
        <v>361</v>
      </c>
      <c r="M545" t="s">
        <v>362</v>
      </c>
      <c r="N545" t="s">
        <v>362</v>
      </c>
      <c r="O545" t="s">
        <v>363</v>
      </c>
      <c r="P545">
        <v>0</v>
      </c>
      <c r="Q545" t="s">
        <v>374</v>
      </c>
      <c r="R545">
        <v>0</v>
      </c>
      <c r="S545">
        <v>0</v>
      </c>
      <c r="T545">
        <v>0</v>
      </c>
      <c r="U545">
        <v>0</v>
      </c>
      <c r="V545">
        <v>5.1591166025243798E-4</v>
      </c>
      <c r="W545">
        <v>3.7584332050263915E-3</v>
      </c>
      <c r="X545">
        <v>1.1413939807911977E-2</v>
      </c>
      <c r="Y545">
        <v>1.8363403317490642E-2</v>
      </c>
      <c r="Z545">
        <v>2.3140807811667281E-2</v>
      </c>
      <c r="AA545">
        <v>2.8460547409828743E-2</v>
      </c>
      <c r="AB545">
        <v>3.658391066283475E-2</v>
      </c>
      <c r="AC545">
        <v>4.9879793012844474E-2</v>
      </c>
      <c r="AD545">
        <v>6.1567323555249368E-2</v>
      </c>
      <c r="AE545">
        <v>8.7407060515653154E-2</v>
      </c>
      <c r="AF545">
        <v>0.11703673556969899</v>
      </c>
      <c r="AG545">
        <v>0.15055280887766284</v>
      </c>
      <c r="AH545">
        <v>0.18861404177474336</v>
      </c>
      <c r="AI545">
        <v>0.23153336125888693</v>
      </c>
      <c r="AJ545">
        <v>0.27944677733779716</v>
      </c>
      <c r="AK545">
        <v>0.33249374344861798</v>
      </c>
      <c r="AL545">
        <v>0.390822607660058</v>
      </c>
      <c r="AM545">
        <v>0.45458909756264471</v>
      </c>
      <c r="AN545">
        <v>0.52333675032249038</v>
      </c>
      <c r="AO545">
        <v>0.59702053240767738</v>
      </c>
      <c r="AP545">
        <v>0.67579457025182632</v>
      </c>
      <c r="AQ545">
        <v>0.75980581697360727</v>
      </c>
      <c r="AR545">
        <v>0.84738299739923317</v>
      </c>
      <c r="AS545">
        <v>0.93860811881061623</v>
      </c>
      <c r="AT545">
        <v>1.0335619032669467</v>
      </c>
      <c r="AU545">
        <v>1.1323370482216055</v>
      </c>
      <c r="AV545">
        <v>1.2350245493499672</v>
      </c>
      <c r="AW545">
        <v>1.3417178178350011</v>
      </c>
      <c r="AX545">
        <v>1.4525219185683103</v>
      </c>
      <c r="AY545">
        <v>1.5675377931186365</v>
      </c>
      <c r="AZ545">
        <v>1.6858110489469202</v>
      </c>
      <c r="BA545">
        <v>1.807413402788052</v>
      </c>
      <c r="BB545">
        <v>1.9324178989502205</v>
      </c>
      <c r="BD545">
        <f t="shared" si="81"/>
        <v>0.51591166025243795</v>
      </c>
      <c r="BE545">
        <f t="shared" si="82"/>
        <v>3.7584332050263916</v>
      </c>
      <c r="BF545">
        <f t="shared" si="83"/>
        <v>11.413939807911976</v>
      </c>
      <c r="BG545">
        <f t="shared" si="84"/>
        <v>18.363403317490643</v>
      </c>
      <c r="BH545">
        <f t="shared" si="85"/>
        <v>23.14080781166728</v>
      </c>
      <c r="BI545">
        <f t="shared" si="86"/>
        <v>28.460547409828742</v>
      </c>
      <c r="BJ545">
        <f t="shared" si="87"/>
        <v>36.583910662834747</v>
      </c>
      <c r="BK545">
        <f t="shared" si="88"/>
        <v>49.879793012844473</v>
      </c>
      <c r="BL545">
        <f t="shared" si="89"/>
        <v>61.567323555249367</v>
      </c>
      <c r="BM545">
        <f t="shared" si="90"/>
        <v>87.407060515653157</v>
      </c>
    </row>
    <row r="546" spans="1:65" hidden="1" x14ac:dyDescent="0.25">
      <c r="A546">
        <v>51</v>
      </c>
      <c r="B546" t="s">
        <v>353</v>
      </c>
      <c r="C546" t="s">
        <v>368</v>
      </c>
      <c r="E546" t="s">
        <v>154</v>
      </c>
      <c r="F546" t="s">
        <v>75</v>
      </c>
      <c r="G546" t="s">
        <v>357</v>
      </c>
      <c r="H546" t="s">
        <v>358</v>
      </c>
      <c r="I546" t="s">
        <v>351</v>
      </c>
      <c r="J546" t="s">
        <v>359</v>
      </c>
      <c r="K546" t="s">
        <v>360</v>
      </c>
      <c r="L546" t="s">
        <v>361</v>
      </c>
      <c r="M546" t="s">
        <v>369</v>
      </c>
      <c r="N546" t="s">
        <v>369</v>
      </c>
      <c r="O546" t="s">
        <v>363</v>
      </c>
      <c r="P546">
        <v>0</v>
      </c>
      <c r="Q546" t="s">
        <v>370</v>
      </c>
      <c r="R546">
        <v>0</v>
      </c>
      <c r="S546">
        <v>0</v>
      </c>
      <c r="T546">
        <v>0</v>
      </c>
      <c r="U546">
        <v>0</v>
      </c>
      <c r="V546">
        <v>0</v>
      </c>
      <c r="W546">
        <v>7.3559448683440895E-4</v>
      </c>
      <c r="X546">
        <v>2.3272461718826633E-3</v>
      </c>
      <c r="Y546">
        <v>3.92126012690114E-3</v>
      </c>
      <c r="Z546">
        <v>5.0752316449698773E-3</v>
      </c>
      <c r="AA546">
        <v>6.8404945551254958E-3</v>
      </c>
      <c r="AB546">
        <v>9.3169803077949049E-3</v>
      </c>
      <c r="AC546">
        <v>1.3560352576687971E-2</v>
      </c>
      <c r="AD546">
        <v>1.69544683046653E-2</v>
      </c>
      <c r="AE546">
        <v>2.4331250060765169E-2</v>
      </c>
      <c r="AF546">
        <v>3.2793386010595449E-2</v>
      </c>
      <c r="AG546">
        <v>4.2363909503985567E-2</v>
      </c>
      <c r="AH546">
        <v>5.3227350798327251E-2</v>
      </c>
      <c r="AI546">
        <v>6.5467729565977462E-2</v>
      </c>
      <c r="AJ546">
        <v>7.9117737360858004E-2</v>
      </c>
      <c r="AK546">
        <v>9.4210777415991667E-2</v>
      </c>
      <c r="AL546">
        <v>0.11078250910199479</v>
      </c>
      <c r="AM546">
        <v>0.12887039873101896</v>
      </c>
      <c r="AN546">
        <v>0.14833806672542024</v>
      </c>
      <c r="AO546">
        <v>0.16916638057407574</v>
      </c>
      <c r="AP546">
        <v>0.19139257994569858</v>
      </c>
      <c r="AQ546">
        <v>0.21505159341178531</v>
      </c>
      <c r="AR546">
        <v>0.23966739286777455</v>
      </c>
      <c r="AS546">
        <v>0.26525858554768444</v>
      </c>
      <c r="AT546">
        <v>0.2918432581426042</v>
      </c>
      <c r="AU546">
        <v>0.31944268105692009</v>
      </c>
      <c r="AV546">
        <v>0.34807747817137513</v>
      </c>
      <c r="AW546">
        <v>0.37776876874957527</v>
      </c>
      <c r="AX546">
        <v>0.40854072297941824</v>
      </c>
      <c r="AY546">
        <v>0.44041617957167722</v>
      </c>
      <c r="AZ546">
        <v>0.47312699605074859</v>
      </c>
      <c r="BA546">
        <v>0.50668899109875132</v>
      </c>
      <c r="BB546">
        <v>0.54111821666511317</v>
      </c>
      <c r="BD546">
        <f t="shared" si="81"/>
        <v>0</v>
      </c>
      <c r="BE546">
        <f t="shared" si="82"/>
        <v>0.73559448683440898</v>
      </c>
      <c r="BF546">
        <f t="shared" si="83"/>
        <v>2.3272461718826634</v>
      </c>
      <c r="BG546">
        <f t="shared" si="84"/>
        <v>3.92126012690114</v>
      </c>
      <c r="BH546">
        <f t="shared" si="85"/>
        <v>5.0752316449698771</v>
      </c>
      <c r="BI546">
        <f t="shared" si="86"/>
        <v>6.8404945551254954</v>
      </c>
      <c r="BJ546">
        <f t="shared" si="87"/>
        <v>9.3169803077949052</v>
      </c>
      <c r="BK546">
        <f t="shared" si="88"/>
        <v>13.560352576687972</v>
      </c>
      <c r="BL546">
        <f t="shared" si="89"/>
        <v>16.954468304665301</v>
      </c>
      <c r="BM546">
        <f t="shared" si="90"/>
        <v>24.331250060765168</v>
      </c>
    </row>
    <row r="547" spans="1:65" x14ac:dyDescent="0.25">
      <c r="A547">
        <v>48</v>
      </c>
      <c r="B547" t="s">
        <v>353</v>
      </c>
      <c r="C547" t="s">
        <v>25</v>
      </c>
      <c r="E547" t="s">
        <v>486</v>
      </c>
      <c r="F547" t="s">
        <v>487</v>
      </c>
      <c r="G547" t="s">
        <v>483</v>
      </c>
      <c r="H547" t="s">
        <v>358</v>
      </c>
      <c r="I547" t="s">
        <v>349</v>
      </c>
      <c r="J547" t="s">
        <v>359</v>
      </c>
      <c r="K547" t="s">
        <v>360</v>
      </c>
      <c r="L547" t="s">
        <v>361</v>
      </c>
      <c r="M547" t="s">
        <v>362</v>
      </c>
      <c r="N547" t="s">
        <v>392</v>
      </c>
      <c r="O547" t="s">
        <v>363</v>
      </c>
      <c r="P547">
        <v>0</v>
      </c>
      <c r="Q547" t="s">
        <v>374</v>
      </c>
      <c r="R547">
        <v>7.8265611533226101E-2</v>
      </c>
      <c r="S547">
        <v>8.9154066529582618E-2</v>
      </c>
      <c r="T547">
        <v>0.10374707793903991</v>
      </c>
      <c r="U547">
        <v>0.12051363601515469</v>
      </c>
      <c r="V547">
        <v>0.13674156568536031</v>
      </c>
      <c r="W547">
        <v>0.15278044067291263</v>
      </c>
      <c r="X547">
        <v>0.16892114265389804</v>
      </c>
      <c r="Y547">
        <v>0.18489008633802093</v>
      </c>
      <c r="Z547">
        <v>0.20082300077527654</v>
      </c>
      <c r="AA547">
        <v>0.21649352687328291</v>
      </c>
      <c r="AB547">
        <v>0.23200502879220719</v>
      </c>
      <c r="AC547">
        <v>0.24744256075435866</v>
      </c>
      <c r="AD547">
        <v>0.26280741791675349</v>
      </c>
      <c r="AE547">
        <v>0.27802622674743194</v>
      </c>
      <c r="AF547">
        <v>0.29349419893990647</v>
      </c>
      <c r="AG547">
        <v>0.30936908241292915</v>
      </c>
      <c r="AH547">
        <v>0.32572202034136527</v>
      </c>
      <c r="AI547">
        <v>0.34232395287058831</v>
      </c>
      <c r="AJ547">
        <v>0.35872359420146527</v>
      </c>
      <c r="AK547">
        <v>0.3748076050718297</v>
      </c>
      <c r="AL547">
        <v>0.3905287022972051</v>
      </c>
      <c r="AM547">
        <v>0.40581052092629055</v>
      </c>
      <c r="AN547">
        <v>0.42091434861688087</v>
      </c>
      <c r="AO547">
        <v>0.43580352260563232</v>
      </c>
      <c r="AP547">
        <v>0.45034796297569285</v>
      </c>
      <c r="AQ547">
        <v>0.46482795636349844</v>
      </c>
      <c r="AR547">
        <v>0.4791821049703367</v>
      </c>
      <c r="AS547">
        <v>0.49333159867834231</v>
      </c>
      <c r="AT547">
        <v>0.50744458145755622</v>
      </c>
      <c r="AU547">
        <v>0.52151353695344493</v>
      </c>
      <c r="AV547">
        <v>0.53553099650910696</v>
      </c>
      <c r="AW547">
        <v>0.54949658426976922</v>
      </c>
      <c r="AX547">
        <v>0.56341689469585021</v>
      </c>
      <c r="AY547">
        <v>0.57729848074859536</v>
      </c>
      <c r="AZ547">
        <v>0.59114088751246552</v>
      </c>
      <c r="BA547">
        <v>0.60494366347912321</v>
      </c>
      <c r="BB547">
        <v>0.61870636062384587</v>
      </c>
      <c r="BD547">
        <f t="shared" si="81"/>
        <v>136.74156568536031</v>
      </c>
      <c r="BE547">
        <f t="shared" si="82"/>
        <v>152.78044067291262</v>
      </c>
      <c r="BF547">
        <f t="shared" si="83"/>
        <v>168.92114265389804</v>
      </c>
      <c r="BG547">
        <f t="shared" si="84"/>
        <v>184.89008633802092</v>
      </c>
      <c r="BH547">
        <f t="shared" si="85"/>
        <v>200.82300077527654</v>
      </c>
      <c r="BI547">
        <f t="shared" si="86"/>
        <v>216.49352687328292</v>
      </c>
      <c r="BJ547">
        <f t="shared" si="87"/>
        <v>232.00502879220718</v>
      </c>
      <c r="BK547">
        <f t="shared" si="88"/>
        <v>247.44256075435865</v>
      </c>
      <c r="BL547">
        <f t="shared" si="89"/>
        <v>262.80741791675348</v>
      </c>
      <c r="BM547">
        <f t="shared" si="90"/>
        <v>278.02622674743196</v>
      </c>
    </row>
    <row r="548" spans="1:65" x14ac:dyDescent="0.25">
      <c r="A548">
        <v>48</v>
      </c>
      <c r="B548" t="s">
        <v>353</v>
      </c>
      <c r="C548" t="s">
        <v>386</v>
      </c>
      <c r="E548" t="s">
        <v>488</v>
      </c>
      <c r="F548" t="s">
        <v>489</v>
      </c>
      <c r="G548" t="s">
        <v>483</v>
      </c>
      <c r="H548" t="s">
        <v>358</v>
      </c>
      <c r="I548" t="s">
        <v>349</v>
      </c>
      <c r="J548" t="s">
        <v>359</v>
      </c>
      <c r="K548" t="s">
        <v>360</v>
      </c>
      <c r="L548" t="s">
        <v>361</v>
      </c>
      <c r="M548" t="s">
        <v>362</v>
      </c>
      <c r="N548" t="s">
        <v>392</v>
      </c>
      <c r="O548" t="s">
        <v>363</v>
      </c>
      <c r="P548">
        <v>0</v>
      </c>
      <c r="Q548" t="s">
        <v>374</v>
      </c>
      <c r="R548">
        <v>0.89761169175813582</v>
      </c>
      <c r="S548">
        <v>1.0511940264780837</v>
      </c>
      <c r="T548">
        <v>1.2232017049904886</v>
      </c>
      <c r="U548">
        <v>1.4230756174352455</v>
      </c>
      <c r="V548">
        <v>1.6346275300121345</v>
      </c>
      <c r="W548">
        <v>1.8254958961430685</v>
      </c>
      <c r="X548">
        <v>2.0122889420981527</v>
      </c>
      <c r="Y548">
        <v>2.198148575282064</v>
      </c>
      <c r="Z548">
        <v>2.3819643105007295</v>
      </c>
      <c r="AA548">
        <v>2.5621080036060526</v>
      </c>
      <c r="AB548">
        <v>2.7396789637363463</v>
      </c>
      <c r="AC548">
        <v>2.9155618977651092</v>
      </c>
      <c r="AD548">
        <v>3.0899265844649895</v>
      </c>
      <c r="AE548">
        <v>3.2618556828147334</v>
      </c>
      <c r="AF548">
        <v>3.4358489653892339</v>
      </c>
      <c r="AG548">
        <v>3.6136596422786296</v>
      </c>
      <c r="AH548">
        <v>3.7960396036904931</v>
      </c>
      <c r="AI548">
        <v>3.9804171625271607</v>
      </c>
      <c r="AJ548">
        <v>4.1617812518438893</v>
      </c>
      <c r="AK548">
        <v>4.3389013884291474</v>
      </c>
      <c r="AL548">
        <v>4.5113012917516784</v>
      </c>
      <c r="AM548">
        <v>4.6781804631335309</v>
      </c>
      <c r="AN548">
        <v>4.842422594443951</v>
      </c>
      <c r="AO548">
        <v>5.0036614380371107</v>
      </c>
      <c r="AP548">
        <v>5.1605114659709468</v>
      </c>
      <c r="AQ548">
        <v>5.3160166813124201</v>
      </c>
      <c r="AR548">
        <v>5.4695406929449337</v>
      </c>
      <c r="AS548">
        <v>5.6202508803034146</v>
      </c>
      <c r="AT548">
        <v>5.7699572701741806</v>
      </c>
      <c r="AU548">
        <v>5.9185885280836281</v>
      </c>
      <c r="AV548">
        <v>6.0660744256134933</v>
      </c>
      <c r="AW548">
        <v>6.2124200986337899</v>
      </c>
      <c r="AX548">
        <v>6.3577032570553822</v>
      </c>
      <c r="AY548">
        <v>6.50200057120081</v>
      </c>
      <c r="AZ548">
        <v>6.6453151231764656</v>
      </c>
      <c r="BA548">
        <v>6.7876500257301924</v>
      </c>
      <c r="BB548">
        <v>6.9290084218143138</v>
      </c>
      <c r="BD548">
        <f t="shared" si="81"/>
        <v>1634.6275300121345</v>
      </c>
      <c r="BE548">
        <f t="shared" si="82"/>
        <v>1825.4958961430684</v>
      </c>
      <c r="BF548">
        <f t="shared" si="83"/>
        <v>2012.2889420981526</v>
      </c>
      <c r="BG548">
        <f t="shared" si="84"/>
        <v>2198.148575282064</v>
      </c>
      <c r="BH548">
        <f t="shared" si="85"/>
        <v>2381.9643105007294</v>
      </c>
      <c r="BI548">
        <f t="shared" si="86"/>
        <v>2562.1080036060525</v>
      </c>
      <c r="BJ548">
        <f t="shared" si="87"/>
        <v>2739.6789637363463</v>
      </c>
      <c r="BK548">
        <f t="shared" si="88"/>
        <v>2915.5618977651093</v>
      </c>
      <c r="BL548">
        <f t="shared" si="89"/>
        <v>3089.9265844649894</v>
      </c>
      <c r="BM548">
        <f t="shared" si="90"/>
        <v>3261.8556828147334</v>
      </c>
    </row>
    <row r="549" spans="1:65" x14ac:dyDescent="0.25">
      <c r="A549">
        <v>48</v>
      </c>
      <c r="B549" t="s">
        <v>353</v>
      </c>
      <c r="C549" t="s">
        <v>386</v>
      </c>
      <c r="E549" t="s">
        <v>490</v>
      </c>
      <c r="F549" t="s">
        <v>491</v>
      </c>
      <c r="G549" t="s">
        <v>483</v>
      </c>
      <c r="H549" t="s">
        <v>358</v>
      </c>
      <c r="I549" t="s">
        <v>349</v>
      </c>
      <c r="J549" t="s">
        <v>359</v>
      </c>
      <c r="K549" t="s">
        <v>360</v>
      </c>
      <c r="L549" t="s">
        <v>361</v>
      </c>
      <c r="M549" t="s">
        <v>362</v>
      </c>
      <c r="N549" t="s">
        <v>392</v>
      </c>
      <c r="O549" t="s">
        <v>363</v>
      </c>
      <c r="P549">
        <v>0</v>
      </c>
      <c r="Q549" t="s">
        <v>374</v>
      </c>
      <c r="R549">
        <v>1.8699012480634098</v>
      </c>
      <c r="S549">
        <v>2.1880329255013566</v>
      </c>
      <c r="T549">
        <v>2.5557851065514394</v>
      </c>
      <c r="U549">
        <v>2.9925642780852222</v>
      </c>
      <c r="V549">
        <v>3.4591867730104791</v>
      </c>
      <c r="W549">
        <v>3.9052851110335691</v>
      </c>
      <c r="X549">
        <v>4.3486743133554073</v>
      </c>
      <c r="Y549">
        <v>4.7895670978119318</v>
      </c>
      <c r="Z549">
        <v>5.2264460994202802</v>
      </c>
      <c r="AA549">
        <v>5.6557383612408385</v>
      </c>
      <c r="AB549">
        <v>6.0795166211528588</v>
      </c>
      <c r="AC549">
        <v>6.5001851431650826</v>
      </c>
      <c r="AD549">
        <v>6.9179730278142486</v>
      </c>
      <c r="AE549">
        <v>7.3307103709156474</v>
      </c>
      <c r="AF549">
        <v>7.7492168666879522</v>
      </c>
      <c r="AG549">
        <v>8.1777071481577792</v>
      </c>
      <c r="AH549">
        <v>8.6180426348503776</v>
      </c>
      <c r="AI549">
        <v>9.0640364599520673</v>
      </c>
      <c r="AJ549">
        <v>9.5035613082678871</v>
      </c>
      <c r="AK549">
        <v>9.9336113956007512</v>
      </c>
      <c r="AL549">
        <v>10.352981356908835</v>
      </c>
      <c r="AM549">
        <v>10.759682821124088</v>
      </c>
      <c r="AN549">
        <v>11.160709896065269</v>
      </c>
      <c r="AO549">
        <v>11.555132018966605</v>
      </c>
      <c r="AP549">
        <v>11.939533815425236</v>
      </c>
      <c r="AQ549">
        <v>12.321351183835944</v>
      </c>
      <c r="AR549">
        <v>12.698995468590999</v>
      </c>
      <c r="AS549">
        <v>13.07040639413407</v>
      </c>
      <c r="AT549">
        <v>13.440022671568704</v>
      </c>
      <c r="AU549">
        <v>13.80765804093669</v>
      </c>
      <c r="AV549">
        <v>14.173128320305345</v>
      </c>
      <c r="AW549">
        <v>14.536435268410393</v>
      </c>
      <c r="AX549">
        <v>14.897761346419983</v>
      </c>
      <c r="AY549">
        <v>15.257287120762228</v>
      </c>
      <c r="AZ549">
        <v>15.615010653256093</v>
      </c>
      <c r="BA549">
        <v>15.970930097274101</v>
      </c>
      <c r="BB549">
        <v>16.325043697978806</v>
      </c>
      <c r="BD549">
        <f t="shared" si="81"/>
        <v>3459.1867730104791</v>
      </c>
      <c r="BE549">
        <f t="shared" si="82"/>
        <v>3905.2851110335691</v>
      </c>
      <c r="BF549">
        <f t="shared" si="83"/>
        <v>4348.6743133554073</v>
      </c>
      <c r="BG549">
        <f t="shared" si="84"/>
        <v>4789.5670978119315</v>
      </c>
      <c r="BH549">
        <f t="shared" si="85"/>
        <v>5226.44609942028</v>
      </c>
      <c r="BI549">
        <f t="shared" si="86"/>
        <v>5655.7383612408385</v>
      </c>
      <c r="BJ549">
        <f t="shared" si="87"/>
        <v>6079.5166211528585</v>
      </c>
      <c r="BK549">
        <f t="shared" si="88"/>
        <v>6500.185143165083</v>
      </c>
      <c r="BL549">
        <f t="shared" si="89"/>
        <v>6917.9730278142488</v>
      </c>
      <c r="BM549">
        <f t="shared" si="90"/>
        <v>7330.7103709156472</v>
      </c>
    </row>
    <row r="550" spans="1:65" x14ac:dyDescent="0.25">
      <c r="A550">
        <v>48</v>
      </c>
      <c r="B550" t="s">
        <v>353</v>
      </c>
      <c r="C550" t="s">
        <v>410</v>
      </c>
      <c r="E550" t="s">
        <v>492</v>
      </c>
      <c r="F550" t="s">
        <v>493</v>
      </c>
      <c r="G550" t="s">
        <v>483</v>
      </c>
      <c r="H550" t="s">
        <v>358</v>
      </c>
      <c r="I550" t="s">
        <v>349</v>
      </c>
      <c r="J550" t="s">
        <v>359</v>
      </c>
      <c r="K550" t="s">
        <v>360</v>
      </c>
      <c r="L550" t="s">
        <v>361</v>
      </c>
      <c r="M550" t="s">
        <v>362</v>
      </c>
      <c r="N550" t="s">
        <v>392</v>
      </c>
      <c r="O550" t="s">
        <v>363</v>
      </c>
      <c r="P550">
        <v>0</v>
      </c>
      <c r="Q550" t="s">
        <v>374</v>
      </c>
      <c r="R550">
        <v>0.94235455822739056</v>
      </c>
      <c r="S550">
        <v>1.0981935897776516</v>
      </c>
      <c r="T550">
        <v>1.2769695119911129</v>
      </c>
      <c r="U550">
        <v>1.4721593582803767</v>
      </c>
      <c r="V550">
        <v>1.6849267137562014</v>
      </c>
      <c r="W550">
        <v>1.8755850081382295</v>
      </c>
      <c r="X550">
        <v>2.0352676105089431</v>
      </c>
      <c r="Y550">
        <v>2.1928229218474438</v>
      </c>
      <c r="Z550">
        <v>2.3485934340598269</v>
      </c>
      <c r="AA550">
        <v>2.5005822494106185</v>
      </c>
      <c r="AB550">
        <v>2.6498089078808178</v>
      </c>
      <c r="AC550">
        <v>2.7971013072747217</v>
      </c>
      <c r="AD550">
        <v>2.9425350868737898</v>
      </c>
      <c r="AE550">
        <v>3.085387331886067</v>
      </c>
      <c r="AF550">
        <v>3.2293959227267646</v>
      </c>
      <c r="AG550">
        <v>3.375990698986767</v>
      </c>
      <c r="AH550">
        <v>3.5257729721436175</v>
      </c>
      <c r="AI550">
        <v>3.6766123570425608</v>
      </c>
      <c r="AJ550">
        <v>3.8244141080206506</v>
      </c>
      <c r="AK550">
        <v>3.9681947106727553</v>
      </c>
      <c r="AL550">
        <v>4.1076015653805076</v>
      </c>
      <c r="AM550">
        <v>4.2420172943723049</v>
      </c>
      <c r="AN550">
        <v>4.3737891098694979</v>
      </c>
      <c r="AO550">
        <v>4.5026491000338487</v>
      </c>
      <c r="AP550">
        <v>4.627508906137157</v>
      </c>
      <c r="AQ550">
        <v>4.750809178747307</v>
      </c>
      <c r="AR550">
        <v>4.8720640364991068</v>
      </c>
      <c r="AS550">
        <v>4.9906249478197164</v>
      </c>
      <c r="AT550">
        <v>5.1079315342421303</v>
      </c>
      <c r="AU550">
        <v>5.2239354818602965</v>
      </c>
      <c r="AV550">
        <v>5.3385897369472799</v>
      </c>
      <c r="AW550">
        <v>5.4519063380962685</v>
      </c>
      <c r="AX550">
        <v>5.563953105752395</v>
      </c>
      <c r="AY550">
        <v>5.6747965409964651</v>
      </c>
      <c r="AZ550">
        <v>5.7844459973739699</v>
      </c>
      <c r="BA550">
        <v>5.8929107974414574</v>
      </c>
      <c r="BB550">
        <v>6.0002002325225074</v>
      </c>
      <c r="BD550">
        <f t="shared" si="81"/>
        <v>1684.9267137562015</v>
      </c>
      <c r="BE550">
        <f t="shared" si="82"/>
        <v>1875.5850081382296</v>
      </c>
      <c r="BF550">
        <f t="shared" si="83"/>
        <v>2035.2676105089431</v>
      </c>
      <c r="BG550">
        <f t="shared" si="84"/>
        <v>2192.8229218474439</v>
      </c>
      <c r="BH550">
        <f t="shared" si="85"/>
        <v>2348.5934340598269</v>
      </c>
      <c r="BI550">
        <f t="shared" si="86"/>
        <v>2500.5822494106183</v>
      </c>
      <c r="BJ550">
        <f t="shared" si="87"/>
        <v>2649.808907880818</v>
      </c>
      <c r="BK550">
        <f t="shared" si="88"/>
        <v>2797.1013072747219</v>
      </c>
      <c r="BL550">
        <f t="shared" si="89"/>
        <v>2942.5350868737896</v>
      </c>
      <c r="BM550">
        <f t="shared" si="90"/>
        <v>3085.3873318860669</v>
      </c>
    </row>
    <row r="551" spans="1:65" x14ac:dyDescent="0.25">
      <c r="A551">
        <v>48</v>
      </c>
      <c r="B551" t="s">
        <v>353</v>
      </c>
      <c r="C551" t="s">
        <v>368</v>
      </c>
      <c r="E551" t="s">
        <v>494</v>
      </c>
      <c r="F551" t="s">
        <v>495</v>
      </c>
      <c r="G551" t="s">
        <v>483</v>
      </c>
      <c r="H551" t="s">
        <v>358</v>
      </c>
      <c r="I551" t="s">
        <v>349</v>
      </c>
      <c r="J551" t="s">
        <v>359</v>
      </c>
      <c r="K551" t="s">
        <v>360</v>
      </c>
      <c r="L551" t="s">
        <v>361</v>
      </c>
      <c r="M551" t="s">
        <v>362</v>
      </c>
      <c r="N551" t="s">
        <v>362</v>
      </c>
      <c r="O551" t="s">
        <v>363</v>
      </c>
      <c r="P551">
        <v>0</v>
      </c>
      <c r="Q551" t="s">
        <v>374</v>
      </c>
      <c r="R551">
        <v>5.9250843862698667E-2</v>
      </c>
      <c r="S551">
        <v>6.8350619124231599E-2</v>
      </c>
      <c r="T551">
        <v>7.9726157593035848E-2</v>
      </c>
      <c r="U551">
        <v>9.2454203797710729E-2</v>
      </c>
      <c r="V551">
        <v>0.10645719157876425</v>
      </c>
      <c r="W551">
        <v>0.12006062182793235</v>
      </c>
      <c r="X551">
        <v>0.13171811680082443</v>
      </c>
      <c r="Y551">
        <v>0.14345441126418668</v>
      </c>
      <c r="Z551">
        <v>0.15521400935329535</v>
      </c>
      <c r="AA551">
        <v>0.16687538546845329</v>
      </c>
      <c r="AB551">
        <v>0.17850816980533715</v>
      </c>
      <c r="AC551">
        <v>0.19016132380614359</v>
      </c>
      <c r="AD551">
        <v>0.20184653647905421</v>
      </c>
      <c r="AE551">
        <v>0.21350350113061367</v>
      </c>
      <c r="AF551">
        <v>0.22543593848593757</v>
      </c>
      <c r="AG551">
        <v>0.23777069190514349</v>
      </c>
      <c r="AH551">
        <v>0.25056738158812758</v>
      </c>
      <c r="AI551">
        <v>0.26365120557313498</v>
      </c>
      <c r="AJ551">
        <v>0.2766673884312455</v>
      </c>
      <c r="AK551">
        <v>0.28952448010640053</v>
      </c>
      <c r="AL551">
        <v>0.30218076000182309</v>
      </c>
      <c r="AM551">
        <v>0.31457137022709153</v>
      </c>
      <c r="AN551">
        <v>0.32690560246843997</v>
      </c>
      <c r="AO551">
        <v>0.33915064052925137</v>
      </c>
      <c r="AP551">
        <v>0.3511977470940596</v>
      </c>
      <c r="AQ551">
        <v>0.36327754863826084</v>
      </c>
      <c r="AR551">
        <v>0.37533699792366154</v>
      </c>
      <c r="AS551">
        <v>0.38730973054779905</v>
      </c>
      <c r="AT551">
        <v>0.39933665665321372</v>
      </c>
      <c r="AU551">
        <v>0.41141144563803617</v>
      </c>
      <c r="AV551">
        <v>0.4235277129279143</v>
      </c>
      <c r="AW551">
        <v>0.43568508759872365</v>
      </c>
      <c r="AX551">
        <v>0.44788932199526493</v>
      </c>
      <c r="AY551">
        <v>0.46014620945542639</v>
      </c>
      <c r="AZ551">
        <v>0.4724554550094181</v>
      </c>
      <c r="BA551">
        <v>0.48481675723242063</v>
      </c>
      <c r="BB551">
        <v>0.49722980825904461</v>
      </c>
      <c r="BD551">
        <f t="shared" si="81"/>
        <v>106.45719157876425</v>
      </c>
      <c r="BE551">
        <f t="shared" si="82"/>
        <v>120.06062182793235</v>
      </c>
      <c r="BF551">
        <f t="shared" si="83"/>
        <v>131.71811680082442</v>
      </c>
      <c r="BG551">
        <f t="shared" si="84"/>
        <v>143.45441126418669</v>
      </c>
      <c r="BH551">
        <f t="shared" si="85"/>
        <v>155.21400935329535</v>
      </c>
      <c r="BI551">
        <f t="shared" si="86"/>
        <v>166.87538546845329</v>
      </c>
      <c r="BJ551">
        <f t="shared" si="87"/>
        <v>178.50816980533716</v>
      </c>
      <c r="BK551">
        <f t="shared" si="88"/>
        <v>190.1613238061436</v>
      </c>
      <c r="BL551">
        <f t="shared" si="89"/>
        <v>201.84653647905421</v>
      </c>
      <c r="BM551">
        <f t="shared" si="90"/>
        <v>213.50350113061367</v>
      </c>
    </row>
    <row r="552" spans="1:65" x14ac:dyDescent="0.25">
      <c r="A552">
        <v>48</v>
      </c>
      <c r="B552" t="s">
        <v>353</v>
      </c>
      <c r="C552" t="s">
        <v>368</v>
      </c>
      <c r="E552" t="s">
        <v>154</v>
      </c>
      <c r="F552" t="s">
        <v>75</v>
      </c>
      <c r="G552" t="s">
        <v>483</v>
      </c>
      <c r="H552" t="s">
        <v>358</v>
      </c>
      <c r="I552" t="s">
        <v>349</v>
      </c>
      <c r="J552" t="s">
        <v>359</v>
      </c>
      <c r="K552" t="s">
        <v>360</v>
      </c>
      <c r="L552" t="s">
        <v>361</v>
      </c>
      <c r="M552" t="s">
        <v>369</v>
      </c>
      <c r="N552" t="s">
        <v>369</v>
      </c>
      <c r="O552" t="s">
        <v>363</v>
      </c>
      <c r="P552">
        <v>0</v>
      </c>
      <c r="Q552" t="s">
        <v>370</v>
      </c>
      <c r="R552">
        <v>0.21307671372720438</v>
      </c>
      <c r="S552">
        <v>0.24942732499246112</v>
      </c>
      <c r="T552">
        <v>0.29202625552595701</v>
      </c>
      <c r="U552">
        <v>0.34484251932750565</v>
      </c>
      <c r="V552">
        <v>0.41284554266926426</v>
      </c>
      <c r="W552">
        <v>0.47637888158434483</v>
      </c>
      <c r="X552">
        <v>0.52750604256402112</v>
      </c>
      <c r="Y552">
        <v>0.57884337367278027</v>
      </c>
      <c r="Z552">
        <v>0.63003574244019989</v>
      </c>
      <c r="AA552">
        <v>0.68075927822812377</v>
      </c>
      <c r="AB552">
        <v>0.7312125282095262</v>
      </c>
      <c r="AC552">
        <v>0.78164598889813919</v>
      </c>
      <c r="AD552">
        <v>0.83211485325255985</v>
      </c>
      <c r="AE552">
        <v>0.88234463836728361</v>
      </c>
      <c r="AF552">
        <v>0.93365151851304362</v>
      </c>
      <c r="AG552">
        <v>0.98657179932685146</v>
      </c>
      <c r="AH552">
        <v>1.0413538643201727</v>
      </c>
      <c r="AI552">
        <v>1.0972442311211754</v>
      </c>
      <c r="AJ552">
        <v>1.1527249304183873</v>
      </c>
      <c r="AK552">
        <v>1.2074076860800966</v>
      </c>
      <c r="AL552">
        <v>1.2611196246470584</v>
      </c>
      <c r="AM552">
        <v>1.3135892103352096</v>
      </c>
      <c r="AN552">
        <v>1.3657054831826545</v>
      </c>
      <c r="AO552">
        <v>1.4173329151797609</v>
      </c>
      <c r="AP552">
        <v>1.468014749950457</v>
      </c>
      <c r="AQ552">
        <v>1.5187226355034866</v>
      </c>
      <c r="AR552">
        <v>1.5692356807306229</v>
      </c>
      <c r="AS552">
        <v>1.6192755445432936</v>
      </c>
      <c r="AT552">
        <v>1.6694323493141163</v>
      </c>
      <c r="AU552">
        <v>1.719679039643496</v>
      </c>
      <c r="AV552">
        <v>1.7699884565442487</v>
      </c>
      <c r="AW552">
        <v>1.8203585596598328</v>
      </c>
      <c r="AX552">
        <v>1.8708126078916556</v>
      </c>
      <c r="AY552">
        <v>1.9213739310451314</v>
      </c>
      <c r="AZ552">
        <v>1.972040617300804</v>
      </c>
      <c r="BA552">
        <v>2.0228107391328911</v>
      </c>
      <c r="BB552">
        <v>2.0736823535313835</v>
      </c>
      <c r="BD552">
        <f t="shared" si="81"/>
        <v>412.84554266926426</v>
      </c>
      <c r="BE552">
        <f t="shared" si="82"/>
        <v>476.37888158434481</v>
      </c>
      <c r="BF552">
        <f t="shared" si="83"/>
        <v>527.50604256402107</v>
      </c>
      <c r="BG552">
        <f t="shared" si="84"/>
        <v>578.84337367278022</v>
      </c>
      <c r="BH552">
        <f t="shared" si="85"/>
        <v>630.0357424401999</v>
      </c>
      <c r="BI552">
        <f t="shared" si="86"/>
        <v>680.75927822812378</v>
      </c>
      <c r="BJ552">
        <f t="shared" si="87"/>
        <v>731.21252820952623</v>
      </c>
      <c r="BK552">
        <f t="shared" si="88"/>
        <v>781.64598889813919</v>
      </c>
      <c r="BL552">
        <f t="shared" si="89"/>
        <v>832.1148532525599</v>
      </c>
      <c r="BM552">
        <f t="shared" si="90"/>
        <v>882.34463836728355</v>
      </c>
    </row>
    <row r="553" spans="1:65" hidden="1" x14ac:dyDescent="0.25">
      <c r="A553">
        <v>51</v>
      </c>
      <c r="B553" t="s">
        <v>353</v>
      </c>
      <c r="C553" t="s">
        <v>25</v>
      </c>
      <c r="E553" t="s">
        <v>486</v>
      </c>
      <c r="F553" t="s">
        <v>487</v>
      </c>
      <c r="G553" t="s">
        <v>483</v>
      </c>
      <c r="H553" t="s">
        <v>358</v>
      </c>
      <c r="I553" t="s">
        <v>351</v>
      </c>
      <c r="J553" t="s">
        <v>359</v>
      </c>
      <c r="K553" t="s">
        <v>360</v>
      </c>
      <c r="L553" t="s">
        <v>361</v>
      </c>
      <c r="M553" t="s">
        <v>362</v>
      </c>
      <c r="N553" t="s">
        <v>392</v>
      </c>
      <c r="O553" t="s">
        <v>363</v>
      </c>
      <c r="P553">
        <v>0</v>
      </c>
      <c r="Q553" t="s">
        <v>374</v>
      </c>
      <c r="R553">
        <v>0</v>
      </c>
      <c r="S553">
        <v>0</v>
      </c>
      <c r="T553">
        <v>0</v>
      </c>
      <c r="U553">
        <v>0</v>
      </c>
      <c r="V553">
        <v>9.0989752907411016E-4</v>
      </c>
      <c r="W553">
        <v>4.4323734564353E-3</v>
      </c>
      <c r="X553">
        <v>1.2592543589774276E-2</v>
      </c>
      <c r="Y553">
        <v>2.1025359125777632E-2</v>
      </c>
      <c r="Z553">
        <v>2.6242647045899153E-2</v>
      </c>
      <c r="AA553">
        <v>3.2521019392148437E-2</v>
      </c>
      <c r="AB553">
        <v>4.3815289761357047E-2</v>
      </c>
      <c r="AC553">
        <v>5.7938846326245748E-2</v>
      </c>
      <c r="AD553">
        <v>7.5196477243266668E-2</v>
      </c>
      <c r="AE553">
        <v>0.12045181361723682</v>
      </c>
      <c r="AF553">
        <v>0.1716517369089966</v>
      </c>
      <c r="AG553">
        <v>0.22886540495315</v>
      </c>
      <c r="AH553">
        <v>0.29299762015524733</v>
      </c>
      <c r="AI553">
        <v>0.36442103782324475</v>
      </c>
      <c r="AJ553">
        <v>0.44327296688549034</v>
      </c>
      <c r="AK553">
        <v>0.52967107074956399</v>
      </c>
      <c r="AL553">
        <v>0.62374298473613443</v>
      </c>
      <c r="AM553">
        <v>0.72565975647790193</v>
      </c>
      <c r="AN553">
        <v>0.83473167740336318</v>
      </c>
      <c r="AO553">
        <v>0.95083563228298962</v>
      </c>
      <c r="AP553">
        <v>1.0741063990976045</v>
      </c>
      <c r="AQ553">
        <v>1.2046425057039136</v>
      </c>
      <c r="AR553">
        <v>1.3401139381205822</v>
      </c>
      <c r="AS553">
        <v>1.4805546351803298</v>
      </c>
      <c r="AT553">
        <v>1.6259957723252327</v>
      </c>
      <c r="AU553">
        <v>1.7764985082972098</v>
      </c>
      <c r="AV553">
        <v>1.9321098972096555</v>
      </c>
      <c r="AW553">
        <v>2.0928757468064174</v>
      </c>
      <c r="AX553">
        <v>2.258871153064602</v>
      </c>
      <c r="AY553">
        <v>2.4301543338928409</v>
      </c>
      <c r="AZ553">
        <v>2.6054564945800003</v>
      </c>
      <c r="BA553">
        <v>2.7848223691292637</v>
      </c>
      <c r="BB553">
        <v>2.9682965772748191</v>
      </c>
      <c r="BD553">
        <f t="shared" si="81"/>
        <v>0.90989752907411015</v>
      </c>
      <c r="BE553">
        <f t="shared" si="82"/>
        <v>4.4323734564353003</v>
      </c>
      <c r="BF553">
        <f t="shared" si="83"/>
        <v>12.592543589774277</v>
      </c>
      <c r="BG553">
        <f t="shared" si="84"/>
        <v>21.025359125777634</v>
      </c>
      <c r="BH553">
        <f t="shared" si="85"/>
        <v>26.242647045899155</v>
      </c>
      <c r="BI553">
        <f t="shared" si="86"/>
        <v>32.521019392148439</v>
      </c>
      <c r="BJ553">
        <f t="shared" si="87"/>
        <v>43.81528976135705</v>
      </c>
      <c r="BK553">
        <f t="shared" si="88"/>
        <v>57.938846326245745</v>
      </c>
      <c r="BL553">
        <f t="shared" si="89"/>
        <v>75.196477243266671</v>
      </c>
      <c r="BM553">
        <f t="shared" si="90"/>
        <v>120.45181361723682</v>
      </c>
    </row>
    <row r="554" spans="1:65" hidden="1" x14ac:dyDescent="0.25">
      <c r="A554">
        <v>51</v>
      </c>
      <c r="B554" t="s">
        <v>353</v>
      </c>
      <c r="C554" t="s">
        <v>386</v>
      </c>
      <c r="E554" t="s">
        <v>488</v>
      </c>
      <c r="F554" t="s">
        <v>489</v>
      </c>
      <c r="G554" t="s">
        <v>483</v>
      </c>
      <c r="H554" t="s">
        <v>358</v>
      </c>
      <c r="I554" t="s">
        <v>351</v>
      </c>
      <c r="J554" t="s">
        <v>359</v>
      </c>
      <c r="K554" t="s">
        <v>360</v>
      </c>
      <c r="L554" t="s">
        <v>361</v>
      </c>
      <c r="M554" t="s">
        <v>362</v>
      </c>
      <c r="N554" t="s">
        <v>392</v>
      </c>
      <c r="O554" t="s">
        <v>363</v>
      </c>
      <c r="P554">
        <v>0</v>
      </c>
      <c r="Q554" t="s">
        <v>374</v>
      </c>
      <c r="R554">
        <v>0</v>
      </c>
      <c r="S554">
        <v>0</v>
      </c>
      <c r="T554">
        <v>0</v>
      </c>
      <c r="U554">
        <v>0</v>
      </c>
      <c r="V554">
        <v>9.425914635093186E-4</v>
      </c>
      <c r="W554">
        <v>3.7170417692699493E-3</v>
      </c>
      <c r="X554">
        <v>1.036455396113747E-2</v>
      </c>
      <c r="Y554">
        <v>1.6625300787604342E-2</v>
      </c>
      <c r="Z554">
        <v>2.1097801215679762E-2</v>
      </c>
      <c r="AA554">
        <v>2.648674613837259E-2</v>
      </c>
      <c r="AB554">
        <v>3.5212162838957062E-2</v>
      </c>
      <c r="AC554">
        <v>4.8825993598096515E-2</v>
      </c>
      <c r="AD554">
        <v>6.4903238152427781E-2</v>
      </c>
      <c r="AE554">
        <v>0.10439203778190465</v>
      </c>
      <c r="AF554">
        <v>0.14929768801611609</v>
      </c>
      <c r="AG554">
        <v>0.19964638821354319</v>
      </c>
      <c r="AH554">
        <v>0.25622941789032067</v>
      </c>
      <c r="AI554">
        <v>0.3193439218755984</v>
      </c>
      <c r="AJ554">
        <v>0.38906866391959394</v>
      </c>
      <c r="AK554">
        <v>0.46546366128332434</v>
      </c>
      <c r="AL554">
        <v>0.54859706866431113</v>
      </c>
      <c r="AM554">
        <v>0.63857530395528728</v>
      </c>
      <c r="AN554">
        <v>0.73473325539171397</v>
      </c>
      <c r="AO554">
        <v>0.83691784673692771</v>
      </c>
      <c r="AP554">
        <v>0.94520775036338844</v>
      </c>
      <c r="AQ554">
        <v>1.0596486118958137</v>
      </c>
      <c r="AR554">
        <v>1.1781430951495566</v>
      </c>
      <c r="AS554">
        <v>1.300695067224664</v>
      </c>
      <c r="AT554">
        <v>1.4273057776408633</v>
      </c>
      <c r="AU554">
        <v>1.5580025095892016</v>
      </c>
      <c r="AV554">
        <v>1.6927999485164731</v>
      </c>
      <c r="AW554">
        <v>1.8317114291738705</v>
      </c>
      <c r="AX554">
        <v>1.9747753389675031</v>
      </c>
      <c r="AY554">
        <v>2.1220151402098382</v>
      </c>
      <c r="AZ554">
        <v>2.2723179230876762</v>
      </c>
      <c r="BA554">
        <v>2.4257034115282883</v>
      </c>
      <c r="BB554">
        <v>2.5821910149863134</v>
      </c>
      <c r="BD554">
        <f t="shared" si="81"/>
        <v>0.94259146350931855</v>
      </c>
      <c r="BE554">
        <f t="shared" si="82"/>
        <v>3.7170417692699491</v>
      </c>
      <c r="BF554">
        <f t="shared" si="83"/>
        <v>10.364553961137471</v>
      </c>
      <c r="BG554">
        <f t="shared" si="84"/>
        <v>16.625300787604342</v>
      </c>
      <c r="BH554">
        <f t="shared" si="85"/>
        <v>21.097801215679763</v>
      </c>
      <c r="BI554">
        <f t="shared" si="86"/>
        <v>26.486746138372588</v>
      </c>
      <c r="BJ554">
        <f t="shared" si="87"/>
        <v>35.212162838957063</v>
      </c>
      <c r="BK554">
        <f t="shared" si="88"/>
        <v>48.825993598096517</v>
      </c>
      <c r="BL554">
        <f t="shared" si="89"/>
        <v>64.903238152427775</v>
      </c>
      <c r="BM554">
        <f t="shared" si="90"/>
        <v>104.39203778190465</v>
      </c>
    </row>
    <row r="555" spans="1:65" hidden="1" x14ac:dyDescent="0.25">
      <c r="A555">
        <v>51</v>
      </c>
      <c r="B555" t="s">
        <v>353</v>
      </c>
      <c r="C555" t="s">
        <v>386</v>
      </c>
      <c r="E555" t="s">
        <v>490</v>
      </c>
      <c r="F555" t="s">
        <v>491</v>
      </c>
      <c r="G555" t="s">
        <v>483</v>
      </c>
      <c r="H555" t="s">
        <v>358</v>
      </c>
      <c r="I555" t="s">
        <v>351</v>
      </c>
      <c r="J555" t="s">
        <v>359</v>
      </c>
      <c r="K555" t="s">
        <v>360</v>
      </c>
      <c r="L555" t="s">
        <v>361</v>
      </c>
      <c r="M555" t="s">
        <v>362</v>
      </c>
      <c r="N555" t="s">
        <v>392</v>
      </c>
      <c r="O555" t="s">
        <v>363</v>
      </c>
      <c r="P555">
        <v>0</v>
      </c>
      <c r="Q555" t="s">
        <v>374</v>
      </c>
      <c r="R555">
        <v>0</v>
      </c>
      <c r="S555">
        <v>0</v>
      </c>
      <c r="T555">
        <v>0</v>
      </c>
      <c r="U555">
        <v>0</v>
      </c>
      <c r="V555">
        <v>2.2055845577972598E-3</v>
      </c>
      <c r="W555">
        <v>1.0437883653733781E-2</v>
      </c>
      <c r="X555">
        <v>2.9155606344787987E-2</v>
      </c>
      <c r="Y555">
        <v>4.7278750389644526E-2</v>
      </c>
      <c r="Z555">
        <v>5.9407229653420851E-2</v>
      </c>
      <c r="AA555">
        <v>7.4159329183711903E-2</v>
      </c>
      <c r="AB555">
        <v>9.8799732686151942E-2</v>
      </c>
      <c r="AC555">
        <v>0.13410128687618084</v>
      </c>
      <c r="AD555">
        <v>0.17656419667296996</v>
      </c>
      <c r="AE555">
        <v>0.28467695183441011</v>
      </c>
      <c r="AF555">
        <v>0.40723301038488546</v>
      </c>
      <c r="AG555">
        <v>0.54434439072569507</v>
      </c>
      <c r="AH555">
        <v>0.69815872008389901</v>
      </c>
      <c r="AI555">
        <v>0.86951677363770452</v>
      </c>
      <c r="AJ555">
        <v>1.0586813535346438</v>
      </c>
      <c r="AK555">
        <v>1.265866113941297</v>
      </c>
      <c r="AL555">
        <v>1.4913073711907736</v>
      </c>
      <c r="AM555">
        <v>1.7353448161341358</v>
      </c>
      <c r="AN555">
        <v>1.9962463876462477</v>
      </c>
      <c r="AO555">
        <v>2.2736498057506163</v>
      </c>
      <c r="AP555">
        <v>2.5678143900325381</v>
      </c>
      <c r="AQ555">
        <v>2.878911275580605</v>
      </c>
      <c r="AR555">
        <v>3.2013181751267381</v>
      </c>
      <c r="AS555">
        <v>3.5350753338506911</v>
      </c>
      <c r="AT555">
        <v>3.8802160561681713</v>
      </c>
      <c r="AU555">
        <v>4.2368444447805906</v>
      </c>
      <c r="AV555">
        <v>4.6050306388014599</v>
      </c>
      <c r="AW555">
        <v>4.9848413414712995</v>
      </c>
      <c r="AX555">
        <v>5.3764118223912432</v>
      </c>
      <c r="AY555">
        <v>5.7798369502669242</v>
      </c>
      <c r="AZ555">
        <v>6.192099405220473</v>
      </c>
      <c r="BA555">
        <v>6.6132744138157555</v>
      </c>
      <c r="BB555">
        <v>7.0434365377489243</v>
      </c>
      <c r="BD555">
        <f t="shared" si="81"/>
        <v>2.2055845577972599</v>
      </c>
      <c r="BE555">
        <f t="shared" si="82"/>
        <v>10.437883653733781</v>
      </c>
      <c r="BF555">
        <f t="shared" si="83"/>
        <v>29.155606344787987</v>
      </c>
      <c r="BG555">
        <f t="shared" si="84"/>
        <v>47.278750389644529</v>
      </c>
      <c r="BH555">
        <f t="shared" si="85"/>
        <v>59.407229653420849</v>
      </c>
      <c r="BI555">
        <f t="shared" si="86"/>
        <v>74.159329183711904</v>
      </c>
      <c r="BJ555">
        <f t="shared" si="87"/>
        <v>98.799732686151941</v>
      </c>
      <c r="BK555">
        <f t="shared" si="88"/>
        <v>134.10128687618084</v>
      </c>
      <c r="BL555">
        <f t="shared" si="89"/>
        <v>176.56419667296996</v>
      </c>
      <c r="BM555">
        <f t="shared" si="90"/>
        <v>284.67695183441009</v>
      </c>
    </row>
    <row r="556" spans="1:65" hidden="1" x14ac:dyDescent="0.25">
      <c r="A556">
        <v>51</v>
      </c>
      <c r="B556" t="s">
        <v>353</v>
      </c>
      <c r="C556" t="s">
        <v>410</v>
      </c>
      <c r="E556" t="s">
        <v>492</v>
      </c>
      <c r="F556" t="s">
        <v>493</v>
      </c>
      <c r="G556" t="s">
        <v>483</v>
      </c>
      <c r="H556" t="s">
        <v>358</v>
      </c>
      <c r="I556" t="s">
        <v>351</v>
      </c>
      <c r="J556" t="s">
        <v>359</v>
      </c>
      <c r="K556" t="s">
        <v>360</v>
      </c>
      <c r="L556" t="s">
        <v>361</v>
      </c>
      <c r="M556" t="s">
        <v>362</v>
      </c>
      <c r="N556" t="s">
        <v>392</v>
      </c>
      <c r="O556" t="s">
        <v>363</v>
      </c>
      <c r="P556">
        <v>0</v>
      </c>
      <c r="Q556" t="s">
        <v>374</v>
      </c>
      <c r="R556">
        <v>0</v>
      </c>
      <c r="S556">
        <v>0</v>
      </c>
      <c r="T556">
        <v>0</v>
      </c>
      <c r="U556">
        <v>0</v>
      </c>
      <c r="V556">
        <v>1.6276318799584306E-3</v>
      </c>
      <c r="W556">
        <v>8.1703139657063224E-3</v>
      </c>
      <c r="X556">
        <v>1.9412551659580984E-2</v>
      </c>
      <c r="Y556">
        <v>3.0762155886952487E-2</v>
      </c>
      <c r="Z556">
        <v>4.0608222890892269E-2</v>
      </c>
      <c r="AA556">
        <v>5.1479090504523581E-2</v>
      </c>
      <c r="AB556">
        <v>7.0052168185627206E-2</v>
      </c>
      <c r="AC556">
        <v>9.9694606688726789E-2</v>
      </c>
      <c r="AD556">
        <v>0.12660946473866735</v>
      </c>
      <c r="AE556">
        <v>0.20017372557345425</v>
      </c>
      <c r="AF556">
        <v>0.28258393442908991</v>
      </c>
      <c r="AG556">
        <v>0.37381480666061462</v>
      </c>
      <c r="AH556">
        <v>0.475098181372971</v>
      </c>
      <c r="AI556">
        <v>0.58684125073175719</v>
      </c>
      <c r="AJ556">
        <v>0.70908812256009135</v>
      </c>
      <c r="AK556">
        <v>0.84185124241776721</v>
      </c>
      <c r="AL556">
        <v>0.98515504467200299</v>
      </c>
      <c r="AM556">
        <v>1.1390845365508413</v>
      </c>
      <c r="AN556">
        <v>1.3024879253370356</v>
      </c>
      <c r="AO556">
        <v>1.475043280272023</v>
      </c>
      <c r="AP556">
        <v>1.6568011603345758</v>
      </c>
      <c r="AQ556">
        <v>1.8477585660132085</v>
      </c>
      <c r="AR556">
        <v>2.0445395396883557</v>
      </c>
      <c r="AS556">
        <v>2.2471040273562028</v>
      </c>
      <c r="AT556">
        <v>2.4554077070825966</v>
      </c>
      <c r="AU556">
        <v>2.6694466343383705</v>
      </c>
      <c r="AV556">
        <v>2.889196965219937</v>
      </c>
      <c r="AW556">
        <v>3.1146324335526017</v>
      </c>
      <c r="AX556">
        <v>3.3457649290724838</v>
      </c>
      <c r="AY556">
        <v>3.5825829930946118</v>
      </c>
      <c r="AZ556">
        <v>3.8233495734709271</v>
      </c>
      <c r="BA556">
        <v>4.0680622958783035</v>
      </c>
      <c r="BB556">
        <v>4.3167179994167668</v>
      </c>
      <c r="BD556">
        <f t="shared" si="81"/>
        <v>1.6276318799584306</v>
      </c>
      <c r="BE556">
        <f t="shared" si="82"/>
        <v>8.1703139657063222</v>
      </c>
      <c r="BF556">
        <f t="shared" si="83"/>
        <v>19.412551659580984</v>
      </c>
      <c r="BG556">
        <f t="shared" si="84"/>
        <v>30.762155886952488</v>
      </c>
      <c r="BH556">
        <f t="shared" si="85"/>
        <v>40.608222890892272</v>
      </c>
      <c r="BI556">
        <f t="shared" si="86"/>
        <v>51.479090504523583</v>
      </c>
      <c r="BJ556">
        <f t="shared" si="87"/>
        <v>70.05216818562721</v>
      </c>
      <c r="BK556">
        <f t="shared" si="88"/>
        <v>99.694606688726793</v>
      </c>
      <c r="BL556">
        <f t="shared" si="89"/>
        <v>126.60946473866736</v>
      </c>
      <c r="BM556">
        <f t="shared" si="90"/>
        <v>200.17372557345425</v>
      </c>
    </row>
    <row r="557" spans="1:65" hidden="1" x14ac:dyDescent="0.25">
      <c r="A557">
        <v>51</v>
      </c>
      <c r="B557" t="s">
        <v>353</v>
      </c>
      <c r="C557" t="s">
        <v>368</v>
      </c>
      <c r="E557" t="s">
        <v>494</v>
      </c>
      <c r="F557" t="s">
        <v>495</v>
      </c>
      <c r="G557" t="s">
        <v>483</v>
      </c>
      <c r="H557" t="s">
        <v>358</v>
      </c>
      <c r="I557" t="s">
        <v>351</v>
      </c>
      <c r="J557" t="s">
        <v>359</v>
      </c>
      <c r="K557" t="s">
        <v>360</v>
      </c>
      <c r="L557" t="s">
        <v>361</v>
      </c>
      <c r="M557" t="s">
        <v>362</v>
      </c>
      <c r="N557" t="s">
        <v>362</v>
      </c>
      <c r="O557" t="s">
        <v>363</v>
      </c>
      <c r="P557">
        <v>0</v>
      </c>
      <c r="Q557" t="s">
        <v>374</v>
      </c>
      <c r="R557">
        <v>0</v>
      </c>
      <c r="S557">
        <v>0</v>
      </c>
      <c r="T557">
        <v>0</v>
      </c>
      <c r="U557">
        <v>0</v>
      </c>
      <c r="V557">
        <v>5.1591166025243798E-4</v>
      </c>
      <c r="W557">
        <v>3.7584332050263915E-3</v>
      </c>
      <c r="X557">
        <v>1.1413939807911977E-2</v>
      </c>
      <c r="Y557">
        <v>1.8363403317490642E-2</v>
      </c>
      <c r="Z557">
        <v>2.3140807811667281E-2</v>
      </c>
      <c r="AA557">
        <v>2.9098496089257065E-2</v>
      </c>
      <c r="AB557">
        <v>3.8729555562020991E-2</v>
      </c>
      <c r="AC557">
        <v>5.5410569558343177E-2</v>
      </c>
      <c r="AD557">
        <v>7.0751622148303855E-2</v>
      </c>
      <c r="AE557">
        <v>0.11242735025616285</v>
      </c>
      <c r="AF557">
        <v>0.15960669206693498</v>
      </c>
      <c r="AG557">
        <v>0.2124232687437258</v>
      </c>
      <c r="AH557">
        <v>0.27177878741504413</v>
      </c>
      <c r="AI557">
        <v>0.33810229996244245</v>
      </c>
      <c r="AJ557">
        <v>0.4116133604331324</v>
      </c>
      <c r="AK557">
        <v>0.4925167569390706</v>
      </c>
      <c r="AL557">
        <v>0.58103035158920868</v>
      </c>
      <c r="AM557">
        <v>0.67741680796113635</v>
      </c>
      <c r="AN557">
        <v>0.78111883109855829</v>
      </c>
      <c r="AO557">
        <v>0.89211253289826042</v>
      </c>
      <c r="AP557">
        <v>1.0106220566189736</v>
      </c>
      <c r="AQ557">
        <v>1.1368399083386829</v>
      </c>
      <c r="AR557">
        <v>1.2685679710190709</v>
      </c>
      <c r="AS557">
        <v>1.4059058737200893</v>
      </c>
      <c r="AT557">
        <v>1.5489522060086816</v>
      </c>
      <c r="AU557">
        <v>1.697837360306425</v>
      </c>
      <c r="AV557">
        <v>1.8526794717932844</v>
      </c>
      <c r="AW557">
        <v>2.0135974282551405</v>
      </c>
      <c r="AX557">
        <v>2.1807421977474588</v>
      </c>
      <c r="AY557">
        <v>2.3542496153776553</v>
      </c>
      <c r="AZ557">
        <v>2.5328704105423383</v>
      </c>
      <c r="BA557">
        <v>2.7167102137828851</v>
      </c>
      <c r="BB557">
        <v>2.905876165165195</v>
      </c>
      <c r="BD557">
        <f t="shared" si="81"/>
        <v>0.51591166025243795</v>
      </c>
      <c r="BE557">
        <f t="shared" si="82"/>
        <v>3.7584332050263916</v>
      </c>
      <c r="BF557">
        <f t="shared" si="83"/>
        <v>11.413939807911976</v>
      </c>
      <c r="BG557">
        <f t="shared" si="84"/>
        <v>18.363403317490643</v>
      </c>
      <c r="BH557">
        <f t="shared" si="85"/>
        <v>23.14080781166728</v>
      </c>
      <c r="BI557">
        <f t="shared" si="86"/>
        <v>29.098496089257065</v>
      </c>
      <c r="BJ557">
        <f t="shared" si="87"/>
        <v>38.729555562020991</v>
      </c>
      <c r="BK557">
        <f t="shared" si="88"/>
        <v>55.410569558343177</v>
      </c>
      <c r="BL557">
        <f t="shared" si="89"/>
        <v>70.751622148303852</v>
      </c>
      <c r="BM557">
        <f t="shared" si="90"/>
        <v>112.42735025616285</v>
      </c>
    </row>
    <row r="558" spans="1:65" hidden="1" x14ac:dyDescent="0.25">
      <c r="A558">
        <v>51</v>
      </c>
      <c r="B558" t="s">
        <v>353</v>
      </c>
      <c r="C558" t="s">
        <v>368</v>
      </c>
      <c r="E558" t="s">
        <v>154</v>
      </c>
      <c r="F558" t="s">
        <v>75</v>
      </c>
      <c r="G558" t="s">
        <v>483</v>
      </c>
      <c r="H558" t="s">
        <v>358</v>
      </c>
      <c r="I558" t="s">
        <v>351</v>
      </c>
      <c r="J558" t="s">
        <v>359</v>
      </c>
      <c r="K558" t="s">
        <v>360</v>
      </c>
      <c r="L558" t="s">
        <v>361</v>
      </c>
      <c r="M558" t="s">
        <v>369</v>
      </c>
      <c r="N558" t="s">
        <v>369</v>
      </c>
      <c r="O558" t="s">
        <v>363</v>
      </c>
      <c r="P558">
        <v>0</v>
      </c>
      <c r="Q558" t="s">
        <v>370</v>
      </c>
      <c r="R558">
        <v>0</v>
      </c>
      <c r="S558">
        <v>0</v>
      </c>
      <c r="T558">
        <v>0</v>
      </c>
      <c r="U558">
        <v>0</v>
      </c>
      <c r="V558">
        <v>0</v>
      </c>
      <c r="W558">
        <v>7.3559448683440895E-4</v>
      </c>
      <c r="X558">
        <v>2.3272461718826633E-3</v>
      </c>
      <c r="Y558">
        <v>3.92126012690114E-3</v>
      </c>
      <c r="Z558">
        <v>5.0752316449698773E-3</v>
      </c>
      <c r="AA558">
        <v>7.0491556358249375E-3</v>
      </c>
      <c r="AB558">
        <v>9.9852771441897928E-3</v>
      </c>
      <c r="AC558">
        <v>1.5309011992743031E-2</v>
      </c>
      <c r="AD558">
        <v>1.976412829728607E-2</v>
      </c>
      <c r="AE558">
        <v>3.1619542279375683E-2</v>
      </c>
      <c r="AF558">
        <v>4.5052599884893269E-2</v>
      </c>
      <c r="AG558">
        <v>6.0095194853807897E-2</v>
      </c>
      <c r="AH558">
        <v>7.6999821764316717E-2</v>
      </c>
      <c r="AI558">
        <v>9.5881632743438805E-2</v>
      </c>
      <c r="AJ558">
        <v>0.11679487942745034</v>
      </c>
      <c r="AK558">
        <v>0.13978919260928618</v>
      </c>
      <c r="AL558">
        <v>0.16491752150215583</v>
      </c>
      <c r="AM558">
        <v>0.1922451516633697</v>
      </c>
      <c r="AN558">
        <v>0.22160444882027336</v>
      </c>
      <c r="AO558">
        <v>0.25297973978116034</v>
      </c>
      <c r="AP558">
        <v>0.28642551998558335</v>
      </c>
      <c r="AQ558">
        <v>0.32198696088553952</v>
      </c>
      <c r="AR558">
        <v>0.35903742110154435</v>
      </c>
      <c r="AS558">
        <v>0.39759851479649594</v>
      </c>
      <c r="AT558">
        <v>0.43769136280761145</v>
      </c>
      <c r="AU558">
        <v>0.47934576355935721</v>
      </c>
      <c r="AV558">
        <v>0.52258786985117445</v>
      </c>
      <c r="AW558">
        <v>0.56744381165735314</v>
      </c>
      <c r="AX558">
        <v>0.61394837897775167</v>
      </c>
      <c r="AY558">
        <v>0.66213191514465208</v>
      </c>
      <c r="AZ558">
        <v>0.71164284843826575</v>
      </c>
      <c r="BA558">
        <v>0.76250454282105418</v>
      </c>
      <c r="BB558">
        <v>0.81474059017409395</v>
      </c>
      <c r="BD558">
        <f t="shared" si="81"/>
        <v>0</v>
      </c>
      <c r="BE558">
        <f t="shared" si="82"/>
        <v>0.73559448683440898</v>
      </c>
      <c r="BF558">
        <f t="shared" si="83"/>
        <v>2.3272461718826634</v>
      </c>
      <c r="BG558">
        <f t="shared" si="84"/>
        <v>3.92126012690114</v>
      </c>
      <c r="BH558">
        <f t="shared" si="85"/>
        <v>5.0752316449698771</v>
      </c>
      <c r="BI558">
        <f t="shared" si="86"/>
        <v>7.0491556358249374</v>
      </c>
      <c r="BJ558">
        <f t="shared" si="87"/>
        <v>9.9852771441897925</v>
      </c>
      <c r="BK558">
        <f t="shared" si="88"/>
        <v>15.309011992743031</v>
      </c>
      <c r="BL558">
        <f t="shared" si="89"/>
        <v>19.764128297286071</v>
      </c>
      <c r="BM558">
        <f t="shared" si="90"/>
        <v>31.619542279375683</v>
      </c>
    </row>
  </sheetData>
  <autoFilter ref="A2:BB558">
    <filterColumn colId="8">
      <filters>
        <filter val="PV"/>
      </filters>
    </filterColumn>
  </autoFilter>
  <mergeCells count="2">
    <mergeCell ref="V1:AE1"/>
    <mergeCell ref="BD1:BM1"/>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69"/>
  <sheetViews>
    <sheetView zoomScale="70" zoomScaleNormal="70" workbookViewId="0">
      <selection activeCell="D370" sqref="D370"/>
    </sheetView>
  </sheetViews>
  <sheetFormatPr defaultRowHeight="15" x14ac:dyDescent="0.25"/>
  <cols>
    <col min="2" max="2" width="25.140625" customWidth="1"/>
  </cols>
  <sheetData>
    <row r="1" spans="2:22" x14ac:dyDescent="0.25">
      <c r="C1" t="s">
        <v>343</v>
      </c>
      <c r="M1" t="s">
        <v>345</v>
      </c>
    </row>
    <row r="2" spans="2:22" x14ac:dyDescent="0.25">
      <c r="B2" t="s">
        <v>187</v>
      </c>
      <c r="C2">
        <v>2023</v>
      </c>
      <c r="D2">
        <v>2024</v>
      </c>
      <c r="E2">
        <v>2025</v>
      </c>
      <c r="F2">
        <v>2026</v>
      </c>
      <c r="G2">
        <v>2027</v>
      </c>
      <c r="H2">
        <v>2028</v>
      </c>
      <c r="I2">
        <v>2029</v>
      </c>
      <c r="J2">
        <v>2030</v>
      </c>
      <c r="K2">
        <v>2031</v>
      </c>
      <c r="L2">
        <v>2032</v>
      </c>
      <c r="M2">
        <v>2023</v>
      </c>
      <c r="N2">
        <v>2024</v>
      </c>
      <c r="O2">
        <v>2025</v>
      </c>
      <c r="P2">
        <v>2026</v>
      </c>
      <c r="Q2">
        <v>2027</v>
      </c>
      <c r="R2">
        <v>2028</v>
      </c>
      <c r="S2">
        <v>2029</v>
      </c>
      <c r="T2">
        <v>2030</v>
      </c>
      <c r="U2">
        <v>2031</v>
      </c>
      <c r="V2">
        <v>2032</v>
      </c>
    </row>
    <row r="3" spans="2:22" x14ac:dyDescent="0.25">
      <c r="B3">
        <v>12017</v>
      </c>
      <c r="C3">
        <v>54.293266506292213</v>
      </c>
      <c r="D3">
        <v>102.20386852306343</v>
      </c>
      <c r="E3">
        <v>158.31071934732373</v>
      </c>
      <c r="F3">
        <v>220.71650256493839</v>
      </c>
      <c r="G3">
        <v>284.34943375893346</v>
      </c>
      <c r="H3">
        <v>354.00761785781299</v>
      </c>
      <c r="I3">
        <v>431.38429948154885</v>
      </c>
      <c r="J3">
        <v>598.27026723559561</v>
      </c>
      <c r="K3">
        <v>738.30738399229472</v>
      </c>
      <c r="L3">
        <v>868.90351343177645</v>
      </c>
      <c r="M3">
        <v>-486.37461890507427</v>
      </c>
      <c r="N3">
        <v>-595.35908848639554</v>
      </c>
      <c r="O3">
        <v>-714.05504757266795</v>
      </c>
      <c r="P3">
        <v>-829.77612479968263</v>
      </c>
      <c r="Q3">
        <v>-931.71357508778169</v>
      </c>
      <c r="R3">
        <v>-1024.1476109900045</v>
      </c>
      <c r="S3">
        <v>-1111.5568557738238</v>
      </c>
      <c r="T3">
        <v>-1211.137312231403</v>
      </c>
      <c r="U3">
        <v>-1310.2904353205618</v>
      </c>
      <c r="V3">
        <v>-1397.0625196966839</v>
      </c>
    </row>
    <row r="4" spans="2:22" x14ac:dyDescent="0.25">
      <c r="B4">
        <v>12018</v>
      </c>
      <c r="C4">
        <v>32.968861925110339</v>
      </c>
      <c r="D4">
        <v>62.146936212190624</v>
      </c>
      <c r="E4">
        <v>97.00350941364853</v>
      </c>
      <c r="F4">
        <v>137.12051247015245</v>
      </c>
      <c r="G4">
        <v>179.26526841165639</v>
      </c>
      <c r="H4">
        <v>227.36405764774568</v>
      </c>
      <c r="I4">
        <v>281.99901295525211</v>
      </c>
      <c r="J4">
        <v>402.38611501460707</v>
      </c>
      <c r="K4">
        <v>502.16914651128138</v>
      </c>
      <c r="L4">
        <v>594.88051893035845</v>
      </c>
      <c r="M4">
        <v>-273.92006568393901</v>
      </c>
      <c r="N4">
        <v>-339.75223326230338</v>
      </c>
      <c r="O4">
        <v>-411.98749621704462</v>
      </c>
      <c r="P4">
        <v>-482.83331232557532</v>
      </c>
      <c r="Q4">
        <v>-545.5395674443896</v>
      </c>
      <c r="R4">
        <v>-602.4504571420855</v>
      </c>
      <c r="S4">
        <v>-656.31329778292582</v>
      </c>
      <c r="T4">
        <v>-715.60782918183099</v>
      </c>
      <c r="U4">
        <v>-774.89858104690211</v>
      </c>
      <c r="V4">
        <v>-825.19667800292382</v>
      </c>
    </row>
    <row r="5" spans="2:22" x14ac:dyDescent="0.25">
      <c r="B5">
        <v>12019</v>
      </c>
      <c r="C5">
        <v>40.231359317555594</v>
      </c>
      <c r="D5">
        <v>75.836882902335134</v>
      </c>
      <c r="E5">
        <v>118.37178520596807</v>
      </c>
      <c r="F5">
        <v>167.32590343958626</v>
      </c>
      <c r="G5">
        <v>218.75445512829171</v>
      </c>
      <c r="H5">
        <v>277.44861560286523</v>
      </c>
      <c r="I5">
        <v>344.11875190504594</v>
      </c>
      <c r="J5">
        <v>491.02515016504395</v>
      </c>
      <c r="K5">
        <v>612.78874039926268</v>
      </c>
      <c r="L5">
        <v>725.92290150825647</v>
      </c>
      <c r="M5">
        <v>-334.26014558378171</v>
      </c>
      <c r="N5">
        <v>-414.59405563851431</v>
      </c>
      <c r="O5">
        <v>-502.74155754293685</v>
      </c>
      <c r="P5">
        <v>-589.19354034058767</v>
      </c>
      <c r="Q5">
        <v>-665.71295089451678</v>
      </c>
      <c r="R5">
        <v>-735.16037245582754</v>
      </c>
      <c r="S5">
        <v>-800.88830994448631</v>
      </c>
      <c r="T5">
        <v>-873.24445022297596</v>
      </c>
      <c r="U5">
        <v>-945.59597839856428</v>
      </c>
      <c r="V5">
        <v>-1006.9739178683444</v>
      </c>
    </row>
    <row r="6" spans="2:22" x14ac:dyDescent="0.25">
      <c r="B6">
        <v>12030</v>
      </c>
      <c r="C6">
        <v>40.110821423810442</v>
      </c>
      <c r="D6">
        <v>78.033346536924583</v>
      </c>
      <c r="E6">
        <v>122.75215765505592</v>
      </c>
      <c r="F6">
        <v>173.07616802906895</v>
      </c>
      <c r="G6">
        <v>224.93646286001066</v>
      </c>
      <c r="H6">
        <v>282.27549496534255</v>
      </c>
      <c r="I6">
        <v>346.81548454738788</v>
      </c>
      <c r="J6">
        <v>486.61176018494575</v>
      </c>
      <c r="K6">
        <v>603.33200548870707</v>
      </c>
      <c r="L6">
        <v>712.26687667085537</v>
      </c>
      <c r="M6">
        <v>-348.52890427303083</v>
      </c>
      <c r="N6">
        <v>-434.64311750957955</v>
      </c>
      <c r="O6">
        <v>-528.70307480867064</v>
      </c>
      <c r="P6">
        <v>-620.60533593790922</v>
      </c>
      <c r="Q6">
        <v>-701.69785243122578</v>
      </c>
      <c r="R6">
        <v>-775.23737505742417</v>
      </c>
      <c r="S6">
        <v>-844.77950488105273</v>
      </c>
      <c r="T6">
        <v>-922.75597044449</v>
      </c>
      <c r="U6">
        <v>-1001.2648113671153</v>
      </c>
      <c r="V6">
        <v>-1069.2707129621072</v>
      </c>
    </row>
    <row r="7" spans="2:22" x14ac:dyDescent="0.25">
      <c r="B7">
        <v>12031</v>
      </c>
      <c r="C7">
        <v>54.259415150005971</v>
      </c>
      <c r="D7">
        <v>106.95206293151284</v>
      </c>
      <c r="E7">
        <v>168.61140017052483</v>
      </c>
      <c r="F7">
        <v>237.06026775321544</v>
      </c>
      <c r="G7">
        <v>306.75039815539759</v>
      </c>
      <c r="H7">
        <v>382.93778254087721</v>
      </c>
      <c r="I7">
        <v>467.36425043834328</v>
      </c>
      <c r="J7">
        <v>648.10109895595508</v>
      </c>
      <c r="K7">
        <v>801.23464840928534</v>
      </c>
      <c r="L7">
        <v>944.51030710362159</v>
      </c>
      <c r="M7">
        <v>-485.11653257748554</v>
      </c>
      <c r="N7">
        <v>-605.19238230933479</v>
      </c>
      <c r="O7">
        <v>-735.98884204704143</v>
      </c>
      <c r="P7">
        <v>-863.49618749845604</v>
      </c>
      <c r="Q7">
        <v>-975.79800495483948</v>
      </c>
      <c r="R7">
        <v>-1077.5943809596417</v>
      </c>
      <c r="S7">
        <v>-1173.8128252664449</v>
      </c>
      <c r="T7">
        <v>-1283.0736428358691</v>
      </c>
      <c r="U7">
        <v>-1393.0631116467023</v>
      </c>
      <c r="V7">
        <v>-1489.5552573065152</v>
      </c>
    </row>
    <row r="8" spans="2:22" x14ac:dyDescent="0.25">
      <c r="B8">
        <v>12032</v>
      </c>
      <c r="C8">
        <v>25.917196740727451</v>
      </c>
      <c r="D8">
        <v>48.885372290697624</v>
      </c>
      <c r="E8">
        <v>76.321134675285009</v>
      </c>
      <c r="F8">
        <v>107.89401285560227</v>
      </c>
      <c r="G8">
        <v>141.05988511721623</v>
      </c>
      <c r="H8">
        <v>178.90868066286319</v>
      </c>
      <c r="I8">
        <v>221.89882654049634</v>
      </c>
      <c r="J8">
        <v>316.62290183654613</v>
      </c>
      <c r="K8">
        <v>395.13433031506787</v>
      </c>
      <c r="L8">
        <v>468.07945590488856</v>
      </c>
      <c r="M8">
        <v>-215.4319731498733</v>
      </c>
      <c r="N8">
        <v>-267.24960267178966</v>
      </c>
      <c r="O8">
        <v>-324.1028626956961</v>
      </c>
      <c r="P8">
        <v>-379.8580315150989</v>
      </c>
      <c r="Q8">
        <v>-429.2033665445486</v>
      </c>
      <c r="R8">
        <v>-473.9848838451378</v>
      </c>
      <c r="S8">
        <v>-516.36484105547584</v>
      </c>
      <c r="T8">
        <v>-563.02003136496228</v>
      </c>
      <c r="U8">
        <v>-609.66560068908882</v>
      </c>
      <c r="V8">
        <v>-649.23204093286495</v>
      </c>
    </row>
    <row r="9" spans="2:22" x14ac:dyDescent="0.25">
      <c r="B9">
        <v>12033</v>
      </c>
      <c r="C9">
        <v>13.322780866311327</v>
      </c>
      <c r="D9">
        <v>25.102969765232704</v>
      </c>
      <c r="E9">
        <v>39.123916788678081</v>
      </c>
      <c r="F9">
        <v>55.161208092531339</v>
      </c>
      <c r="G9">
        <v>71.920545532829735</v>
      </c>
      <c r="H9">
        <v>90.874470628163323</v>
      </c>
      <c r="I9">
        <v>112.40299146206934</v>
      </c>
      <c r="J9">
        <v>159.40897474028546</v>
      </c>
      <c r="K9">
        <v>198.62785357628422</v>
      </c>
      <c r="L9">
        <v>235.09183188162095</v>
      </c>
      <c r="M9">
        <v>-112.31878174532117</v>
      </c>
      <c r="N9">
        <v>-138.938129053811</v>
      </c>
      <c r="O9">
        <v>-168.10567362153964</v>
      </c>
      <c r="P9">
        <v>-196.68036604979807</v>
      </c>
      <c r="Q9">
        <v>-221.94963047017453</v>
      </c>
      <c r="R9">
        <v>-244.87973510797306</v>
      </c>
      <c r="S9">
        <v>-266.57836941731733</v>
      </c>
      <c r="T9">
        <v>-290.57704503739296</v>
      </c>
      <c r="U9">
        <v>-314.63945364196059</v>
      </c>
      <c r="V9">
        <v>-335.1379853020776</v>
      </c>
    </row>
    <row r="10" spans="2:22" x14ac:dyDescent="0.25">
      <c r="B10">
        <v>12035</v>
      </c>
      <c r="C10">
        <v>31.638602501741659</v>
      </c>
      <c r="D10">
        <v>59.639371719441385</v>
      </c>
      <c r="E10">
        <v>93.089518303174188</v>
      </c>
      <c r="F10">
        <v>131.58784184703833</v>
      </c>
      <c r="G10">
        <v>172.03210054771827</v>
      </c>
      <c r="H10">
        <v>218.19015346784755</v>
      </c>
      <c r="I10">
        <v>270.62064492979482</v>
      </c>
      <c r="J10">
        <v>386.15025214051713</v>
      </c>
      <c r="K10">
        <v>481.90714169021555</v>
      </c>
      <c r="L10">
        <v>570.87770627995155</v>
      </c>
      <c r="M10">
        <v>-262.86767481119551</v>
      </c>
      <c r="N10">
        <v>-326.04358262903708</v>
      </c>
      <c r="O10">
        <v>-395.36422755834172</v>
      </c>
      <c r="P10">
        <v>-463.35148838223148</v>
      </c>
      <c r="Q10">
        <v>-523.52761106986122</v>
      </c>
      <c r="R10">
        <v>-578.14220532719219</v>
      </c>
      <c r="S10">
        <v>-629.83173614937266</v>
      </c>
      <c r="T10">
        <v>-686.73379463469064</v>
      </c>
      <c r="U10">
        <v>-743.63222608644924</v>
      </c>
      <c r="V10">
        <v>-791.90084693846563</v>
      </c>
    </row>
    <row r="11" spans="2:22" x14ac:dyDescent="0.25">
      <c r="B11">
        <v>12036</v>
      </c>
      <c r="C11">
        <v>7.1905914776685592E-2</v>
      </c>
      <c r="D11">
        <v>0.13554402663509407</v>
      </c>
      <c r="E11">
        <v>0.21156708705266855</v>
      </c>
      <c r="F11">
        <v>0.29906327692508716</v>
      </c>
      <c r="G11">
        <v>0.39098204669935965</v>
      </c>
      <c r="H11">
        <v>0.49588671242692628</v>
      </c>
      <c r="I11">
        <v>0.61504692029498831</v>
      </c>
      <c r="J11">
        <v>0.87761420941026635</v>
      </c>
      <c r="K11">
        <v>1.0952435038413988</v>
      </c>
      <c r="L11">
        <v>1.2974493324544352</v>
      </c>
      <c r="M11">
        <v>-0.5974265336618082</v>
      </c>
      <c r="N11">
        <v>-0.74100814233872059</v>
      </c>
      <c r="O11">
        <v>-0.89855506263259477</v>
      </c>
      <c r="P11">
        <v>-1.0530715645050719</v>
      </c>
      <c r="Q11">
        <v>-1.1898354797042303</v>
      </c>
      <c r="R11">
        <v>-1.3139595575618008</v>
      </c>
      <c r="S11">
        <v>-1.4314357639758473</v>
      </c>
      <c r="T11">
        <v>-1.5607586241697513</v>
      </c>
      <c r="U11">
        <v>-1.6900732411055663</v>
      </c>
      <c r="V11">
        <v>-1.7997746521328761</v>
      </c>
    </row>
    <row r="12" spans="2:22" x14ac:dyDescent="0.25">
      <c r="B12">
        <v>12037</v>
      </c>
      <c r="C12">
        <v>8.4848979436488996</v>
      </c>
      <c r="D12">
        <v>15.994195142941097</v>
      </c>
      <c r="E12">
        <v>24.964916272214886</v>
      </c>
      <c r="F12">
        <v>35.289466677160277</v>
      </c>
      <c r="G12">
        <v>46.135881510524442</v>
      </c>
      <c r="H12">
        <v>58.514632066377295</v>
      </c>
      <c r="I12">
        <v>72.575536594808597</v>
      </c>
      <c r="J12">
        <v>103.55847671041141</v>
      </c>
      <c r="K12">
        <v>129.23873345328505</v>
      </c>
      <c r="L12">
        <v>153.09902122962333</v>
      </c>
      <c r="M12">
        <v>-70.496330972093347</v>
      </c>
      <c r="N12">
        <v>-87.438960795969024</v>
      </c>
      <c r="O12">
        <v>-106.02949739064617</v>
      </c>
      <c r="P12">
        <v>-124.26244461159845</v>
      </c>
      <c r="Q12">
        <v>-140.40058660509916</v>
      </c>
      <c r="R12">
        <v>-155.04722779229246</v>
      </c>
      <c r="S12">
        <v>-168.90942014914989</v>
      </c>
      <c r="T12">
        <v>-184.16951765203066</v>
      </c>
      <c r="U12">
        <v>-199.42864245045678</v>
      </c>
      <c r="V12">
        <v>-212.37340895167938</v>
      </c>
    </row>
    <row r="13" spans="2:22" x14ac:dyDescent="0.25">
      <c r="B13">
        <v>12038</v>
      </c>
      <c r="C13">
        <v>34.555412527610258</v>
      </c>
      <c r="D13">
        <v>66.06286948183886</v>
      </c>
      <c r="E13">
        <v>103.16824179042095</v>
      </c>
      <c r="F13">
        <v>144.82871276305252</v>
      </c>
      <c r="G13">
        <v>187.66969300689772</v>
      </c>
      <c r="H13">
        <v>234.93949825208151</v>
      </c>
      <c r="I13">
        <v>288.05510973807424</v>
      </c>
      <c r="J13">
        <v>402.94283499244193</v>
      </c>
      <c r="K13">
        <v>498.93327342323619</v>
      </c>
      <c r="L13">
        <v>588.47009885924331</v>
      </c>
      <c r="M13">
        <v>-304.76313942682071</v>
      </c>
      <c r="N13">
        <v>-376.35664501009671</v>
      </c>
      <c r="O13">
        <v>-454.52542428135814</v>
      </c>
      <c r="P13">
        <v>-530.89120863011749</v>
      </c>
      <c r="Q13">
        <v>-598.27603419809986</v>
      </c>
      <c r="R13">
        <v>-659.4107513352925</v>
      </c>
      <c r="S13">
        <v>-717.2492227747839</v>
      </c>
      <c r="T13">
        <v>-782.41294184746278</v>
      </c>
      <c r="U13">
        <v>-847.71057358696658</v>
      </c>
      <c r="V13">
        <v>-904.4694728377691</v>
      </c>
    </row>
    <row r="14" spans="2:22" x14ac:dyDescent="0.25">
      <c r="B14">
        <v>12039</v>
      </c>
      <c r="C14">
        <v>41.002282207546607</v>
      </c>
      <c r="D14">
        <v>77.986687725405019</v>
      </c>
      <c r="E14">
        <v>122.11547736031829</v>
      </c>
      <c r="F14">
        <v>172.82771287435676</v>
      </c>
      <c r="G14">
        <v>226.03827404754321</v>
      </c>
      <c r="H14">
        <v>286.707446571611</v>
      </c>
      <c r="I14">
        <v>355.57734159710316</v>
      </c>
      <c r="J14">
        <v>507.24295947358473</v>
      </c>
      <c r="K14">
        <v>632.93403487680087</v>
      </c>
      <c r="L14">
        <v>749.66851581977892</v>
      </c>
      <c r="M14">
        <v>-342.92204532894709</v>
      </c>
      <c r="N14">
        <v>-426.28517095248407</v>
      </c>
      <c r="O14">
        <v>-517.65851593471393</v>
      </c>
      <c r="P14">
        <v>-607.17264850373681</v>
      </c>
      <c r="Q14">
        <v>-686.31114802229888</v>
      </c>
      <c r="R14">
        <v>-758.06180227840548</v>
      </c>
      <c r="S14">
        <v>-825.89898125230718</v>
      </c>
      <c r="T14">
        <v>-900.61105878381034</v>
      </c>
      <c r="U14">
        <v>-975.16881418908463</v>
      </c>
      <c r="V14">
        <v>-1038.3199312336417</v>
      </c>
    </row>
    <row r="15" spans="2:22" x14ac:dyDescent="0.25">
      <c r="B15">
        <v>13043</v>
      </c>
      <c r="C15">
        <v>12.229438084034665</v>
      </c>
      <c r="D15">
        <v>24.806876026518875</v>
      </c>
      <c r="E15">
        <v>39.715893877660569</v>
      </c>
      <c r="F15">
        <v>56.721540294187363</v>
      </c>
      <c r="G15">
        <v>74.459883430164012</v>
      </c>
      <c r="H15">
        <v>94.601177303240107</v>
      </c>
      <c r="I15">
        <v>117.39414104224515</v>
      </c>
      <c r="J15">
        <v>167.50047343208325</v>
      </c>
      <c r="K15">
        <v>208.94398215778892</v>
      </c>
      <c r="L15">
        <v>247.33626108641766</v>
      </c>
      <c r="M15">
        <v>-109.46640851694937</v>
      </c>
      <c r="N15">
        <v>-137.60467256029713</v>
      </c>
      <c r="O15">
        <v>-168.23664252179211</v>
      </c>
      <c r="P15">
        <v>-198.01692855201787</v>
      </c>
      <c r="Q15">
        <v>-224.13500284814211</v>
      </c>
      <c r="R15">
        <v>-247.63247109926044</v>
      </c>
      <c r="S15">
        <v>-269.67250106810565</v>
      </c>
      <c r="T15">
        <v>-293.84645746407568</v>
      </c>
      <c r="U15">
        <v>-317.69910004745111</v>
      </c>
      <c r="V15">
        <v>-337.64442438969223</v>
      </c>
    </row>
    <row r="16" spans="2:22" x14ac:dyDescent="0.25">
      <c r="B16">
        <v>13044</v>
      </c>
      <c r="C16">
        <v>9.2303609431187414</v>
      </c>
      <c r="D16">
        <v>18.118344938785775</v>
      </c>
      <c r="E16">
        <v>28.814462991893318</v>
      </c>
      <c r="F16">
        <v>41.331168124693669</v>
      </c>
      <c r="G16">
        <v>54.686434610933262</v>
      </c>
      <c r="H16">
        <v>70.191907918129303</v>
      </c>
      <c r="I16">
        <v>87.943071149982856</v>
      </c>
      <c r="J16">
        <v>127.73003231641403</v>
      </c>
      <c r="K16">
        <v>160.36712470734065</v>
      </c>
      <c r="L16">
        <v>190.70574821661342</v>
      </c>
      <c r="M16">
        <v>-95.016415643169893</v>
      </c>
      <c r="N16">
        <v>-114.74179744973917</v>
      </c>
      <c r="O16">
        <v>-136.31152325884207</v>
      </c>
      <c r="P16">
        <v>-157.31350891898424</v>
      </c>
      <c r="Q16">
        <v>-175.72791235256452</v>
      </c>
      <c r="R16">
        <v>-192.21050044821922</v>
      </c>
      <c r="S16">
        <v>-207.58238470400164</v>
      </c>
      <c r="T16">
        <v>-223.37862850904958</v>
      </c>
      <c r="U16">
        <v>-239.19692692661494</v>
      </c>
      <c r="V16">
        <v>-252.30979985988537</v>
      </c>
    </row>
    <row r="17" spans="2:22" x14ac:dyDescent="0.25">
      <c r="B17">
        <v>13045</v>
      </c>
      <c r="C17">
        <v>40.59734219994241</v>
      </c>
      <c r="D17">
        <v>82.37925682790079</v>
      </c>
      <c r="E17">
        <v>132.03901641948684</v>
      </c>
      <c r="F17">
        <v>188.9679407105092</v>
      </c>
      <c r="G17">
        <v>248.62248999589437</v>
      </c>
      <c r="H17">
        <v>316.6926023988222</v>
      </c>
      <c r="I17">
        <v>393.90938684219219</v>
      </c>
      <c r="J17">
        <v>564.42984318321385</v>
      </c>
      <c r="K17">
        <v>705.15091800687196</v>
      </c>
      <c r="L17">
        <v>835.58353795488085</v>
      </c>
      <c r="M17">
        <v>-379.59194283522561</v>
      </c>
      <c r="N17">
        <v>-472.81854090841267</v>
      </c>
      <c r="O17">
        <v>-574.32859523001252</v>
      </c>
      <c r="P17">
        <v>-672.96221685154671</v>
      </c>
      <c r="Q17">
        <v>-759.3797385822586</v>
      </c>
      <c r="R17">
        <v>-836.96619364503147</v>
      </c>
      <c r="S17">
        <v>-909.57772442866224</v>
      </c>
      <c r="T17">
        <v>-987.92878869604317</v>
      </c>
      <c r="U17">
        <v>-1065.6278109890688</v>
      </c>
      <c r="V17">
        <v>-1130.2679559920493</v>
      </c>
    </row>
    <row r="18" spans="2:22" x14ac:dyDescent="0.25">
      <c r="B18">
        <v>13046</v>
      </c>
      <c r="C18">
        <v>0.20925251508329643</v>
      </c>
      <c r="D18">
        <v>0.41074333614375808</v>
      </c>
      <c r="E18">
        <v>0.65322460183133479</v>
      </c>
      <c r="F18">
        <v>0.93697862247416397</v>
      </c>
      <c r="G18">
        <v>1.239742850121913</v>
      </c>
      <c r="H18">
        <v>1.5912523205621254</v>
      </c>
      <c r="I18">
        <v>1.9936716381608206</v>
      </c>
      <c r="J18">
        <v>2.8956430499942734</v>
      </c>
      <c r="K18">
        <v>3.6355267565895866</v>
      </c>
      <c r="L18">
        <v>4.323304115741867</v>
      </c>
      <c r="M18">
        <v>-2.1540245359912578</v>
      </c>
      <c r="N18">
        <v>-2.601199438407185</v>
      </c>
      <c r="O18">
        <v>-3.0901856658175797</v>
      </c>
      <c r="P18">
        <v>-3.5663012097502729</v>
      </c>
      <c r="Q18">
        <v>-3.9837561994284156</v>
      </c>
      <c r="R18">
        <v>-4.3574168867354475</v>
      </c>
      <c r="S18">
        <v>-4.7058978900151507</v>
      </c>
      <c r="T18">
        <v>-5.0639991349658589</v>
      </c>
      <c r="U18">
        <v>-5.4226003585378706</v>
      </c>
      <c r="V18">
        <v>-5.7198695182341766</v>
      </c>
    </row>
    <row r="19" spans="2:22" x14ac:dyDescent="0.25">
      <c r="B19">
        <v>13047</v>
      </c>
      <c r="C19">
        <v>4.1646077759221285</v>
      </c>
      <c r="D19">
        <v>8.4723920562538098</v>
      </c>
      <c r="E19">
        <v>13.58770949477236</v>
      </c>
      <c r="F19">
        <v>19.442778590085052</v>
      </c>
      <c r="G19">
        <v>25.569801773879998</v>
      </c>
      <c r="H19">
        <v>32.551536377194367</v>
      </c>
      <c r="I19">
        <v>40.46578599762519</v>
      </c>
      <c r="J19">
        <v>57.922327728316532</v>
      </c>
      <c r="K19">
        <v>72.335214503984062</v>
      </c>
      <c r="L19">
        <v>85.691235078345954</v>
      </c>
      <c r="M19">
        <v>-38.631341676302256</v>
      </c>
      <c r="N19">
        <v>-48.246913757210137</v>
      </c>
      <c r="O19">
        <v>-58.71361116716399</v>
      </c>
      <c r="P19">
        <v>-68.882180581141185</v>
      </c>
      <c r="Q19">
        <v>-77.790858131499448</v>
      </c>
      <c r="R19">
        <v>-85.790923345534949</v>
      </c>
      <c r="S19">
        <v>-93.279921811521859</v>
      </c>
      <c r="T19">
        <v>-101.39313819449049</v>
      </c>
      <c r="U19">
        <v>-109.42492062235132</v>
      </c>
      <c r="V19">
        <v>-116.11200176864772</v>
      </c>
    </row>
    <row r="20" spans="2:22" x14ac:dyDescent="0.25">
      <c r="B20">
        <v>13048</v>
      </c>
      <c r="C20">
        <v>9.1373598253039443</v>
      </c>
      <c r="D20">
        <v>17.935792344944108</v>
      </c>
      <c r="E20">
        <v>28.524140946634954</v>
      </c>
      <c r="F20">
        <v>40.914733181371837</v>
      </c>
      <c r="G20">
        <v>54.135437788656866</v>
      </c>
      <c r="H20">
        <v>69.484684664546151</v>
      </c>
      <c r="I20">
        <v>87.056994866355822</v>
      </c>
      <c r="J20">
        <v>126.44307984974994</v>
      </c>
      <c r="K20">
        <v>158.75133503774526</v>
      </c>
      <c r="L20">
        <v>188.78427972072819</v>
      </c>
      <c r="M20">
        <v>-94.059071404951567</v>
      </c>
      <c r="N20">
        <v>-113.58570881044707</v>
      </c>
      <c r="O20">
        <v>-134.93810740736762</v>
      </c>
      <c r="P20">
        <v>-155.72848615909527</v>
      </c>
      <c r="Q20">
        <v>-173.95735404170745</v>
      </c>
      <c r="R20">
        <v>-190.27387072078122</v>
      </c>
      <c r="S20">
        <v>-205.49087453066161</v>
      </c>
      <c r="T20">
        <v>-221.12796222684253</v>
      </c>
      <c r="U20">
        <v>-236.78688232282036</v>
      </c>
      <c r="V20">
        <v>-249.76763562955907</v>
      </c>
    </row>
    <row r="21" spans="2:22" x14ac:dyDescent="0.25">
      <c r="B21">
        <v>13049</v>
      </c>
      <c r="C21">
        <v>23.366530850968104</v>
      </c>
      <c r="D21">
        <v>45.866339202719658</v>
      </c>
      <c r="E21">
        <v>72.943413871165717</v>
      </c>
      <c r="F21">
        <v>104.62927950961499</v>
      </c>
      <c r="G21">
        <v>138.43795159694696</v>
      </c>
      <c r="H21">
        <v>177.68984246277068</v>
      </c>
      <c r="I21">
        <v>222.6266662612916</v>
      </c>
      <c r="J21">
        <v>323.3468072493605</v>
      </c>
      <c r="K21">
        <v>405.96715448583717</v>
      </c>
      <c r="L21">
        <v>482.76895959117508</v>
      </c>
      <c r="M21">
        <v>-240.53273985235705</v>
      </c>
      <c r="N21">
        <v>-290.46727062213574</v>
      </c>
      <c r="O21">
        <v>-345.07073268296313</v>
      </c>
      <c r="P21">
        <v>-398.23696842211382</v>
      </c>
      <c r="Q21">
        <v>-444.8527756028397</v>
      </c>
      <c r="R21">
        <v>-486.57821901879169</v>
      </c>
      <c r="S21">
        <v>-525.49193105169195</v>
      </c>
      <c r="T21">
        <v>-565.47990340452088</v>
      </c>
      <c r="U21">
        <v>-605.52370670339576</v>
      </c>
      <c r="V21">
        <v>-638.71876286948304</v>
      </c>
    </row>
    <row r="22" spans="2:22" x14ac:dyDescent="0.25">
      <c r="B22">
        <v>13050</v>
      </c>
      <c r="C22">
        <v>10.047432380995701</v>
      </c>
      <c r="D22">
        <v>18.988497497628593</v>
      </c>
      <c r="E22">
        <v>29.674962209393581</v>
      </c>
      <c r="F22">
        <v>41.988225144608897</v>
      </c>
      <c r="G22">
        <v>54.937685138213702</v>
      </c>
      <c r="H22">
        <v>69.734916289613722</v>
      </c>
      <c r="I22">
        <v>86.552161473125921</v>
      </c>
      <c r="J22">
        <v>123.65439058272769</v>
      </c>
      <c r="K22">
        <v>154.38347927299202</v>
      </c>
      <c r="L22">
        <v>182.93577489875659</v>
      </c>
      <c r="M22">
        <v>-84.724949517670623</v>
      </c>
      <c r="N22">
        <v>-104.87566496159396</v>
      </c>
      <c r="O22">
        <v>-126.98127020232265</v>
      </c>
      <c r="P22">
        <v>-148.65127857941516</v>
      </c>
      <c r="Q22">
        <v>-167.81971643953941</v>
      </c>
      <c r="R22">
        <v>-185.20095270080216</v>
      </c>
      <c r="S22">
        <v>-201.63577875088134</v>
      </c>
      <c r="T22">
        <v>-219.64319932524927</v>
      </c>
      <c r="U22">
        <v>-237.66739566044274</v>
      </c>
      <c r="V22">
        <v>-252.93008798410935</v>
      </c>
    </row>
    <row r="23" spans="2:22" x14ac:dyDescent="0.25">
      <c r="B23">
        <v>13052</v>
      </c>
      <c r="C23">
        <v>21.263494873559715</v>
      </c>
      <c r="D23">
        <v>43.391740761692056</v>
      </c>
      <c r="E23">
        <v>69.574371204600254</v>
      </c>
      <c r="F23">
        <v>99.348686053948711</v>
      </c>
      <c r="G23">
        <v>130.32199595882483</v>
      </c>
      <c r="H23">
        <v>165.39527035104075</v>
      </c>
      <c r="I23">
        <v>205.02915314894071</v>
      </c>
      <c r="J23">
        <v>291.95170234757302</v>
      </c>
      <c r="K23">
        <v>363.91261255440179</v>
      </c>
      <c r="L23">
        <v>430.54231632654012</v>
      </c>
      <c r="M23">
        <v>-187.54984347062191</v>
      </c>
      <c r="N23">
        <v>-237.0847298374369</v>
      </c>
      <c r="O23">
        <v>-290.97220552117943</v>
      </c>
      <c r="P23">
        <v>-343.33974589444307</v>
      </c>
      <c r="Q23">
        <v>-389.25637988014654</v>
      </c>
      <c r="R23">
        <v>-430.57718629684439</v>
      </c>
      <c r="S23">
        <v>-469.3477674722368</v>
      </c>
      <c r="T23">
        <v>-512.17669056249247</v>
      </c>
      <c r="U23">
        <v>-554.2965145274211</v>
      </c>
      <c r="V23">
        <v>-589.55726044647338</v>
      </c>
    </row>
    <row r="24" spans="2:22" x14ac:dyDescent="0.25">
      <c r="B24">
        <v>13053</v>
      </c>
      <c r="C24">
        <v>22.628169865765685</v>
      </c>
      <c r="D24">
        <v>46.619052599700069</v>
      </c>
      <c r="E24">
        <v>74.981373028231161</v>
      </c>
      <c r="F24">
        <v>107.20264123042581</v>
      </c>
      <c r="G24">
        <v>140.69503266710782</v>
      </c>
      <c r="H24">
        <v>178.59968162211882</v>
      </c>
      <c r="I24">
        <v>221.41503578741802</v>
      </c>
      <c r="J24">
        <v>315.29217429417724</v>
      </c>
      <c r="K24">
        <v>392.98985787376097</v>
      </c>
      <c r="L24">
        <v>464.90615877898256</v>
      </c>
      <c r="M24">
        <v>-201.57385963812484</v>
      </c>
      <c r="N24">
        <v>-255.22573862183415</v>
      </c>
      <c r="O24">
        <v>-313.53945603148492</v>
      </c>
      <c r="P24">
        <v>-370.15085304946916</v>
      </c>
      <c r="Q24">
        <v>-419.73514332399242</v>
      </c>
      <c r="R24">
        <v>-464.30983800114973</v>
      </c>
      <c r="S24">
        <v>-506.08816489959838</v>
      </c>
      <c r="T24">
        <v>-552.21492322096481</v>
      </c>
      <c r="U24">
        <v>-597.50650812569756</v>
      </c>
      <c r="V24">
        <v>-635.3546036369687</v>
      </c>
    </row>
    <row r="25" spans="2:22" x14ac:dyDescent="0.25">
      <c r="B25">
        <v>13054</v>
      </c>
      <c r="C25">
        <v>5.2897355555702505</v>
      </c>
      <c r="D25">
        <v>10.594219047179935</v>
      </c>
      <c r="E25">
        <v>16.929045915678973</v>
      </c>
      <c r="F25">
        <v>24.249331289399429</v>
      </c>
      <c r="G25">
        <v>31.974061400815291</v>
      </c>
      <c r="H25">
        <v>40.850648259114557</v>
      </c>
      <c r="I25">
        <v>50.956280721153753</v>
      </c>
      <c r="J25">
        <v>73.406731423241268</v>
      </c>
      <c r="K25">
        <v>91.888912701049023</v>
      </c>
      <c r="L25">
        <v>109.03983330887544</v>
      </c>
      <c r="M25">
        <v>-51.447872303266479</v>
      </c>
      <c r="N25">
        <v>-63.259380929351323</v>
      </c>
      <c r="O25">
        <v>-76.141300607729463</v>
      </c>
      <c r="P25">
        <v>-88.668112807338829</v>
      </c>
      <c r="Q25">
        <v>-99.646537762755841</v>
      </c>
      <c r="R25">
        <v>-109.49165129538537</v>
      </c>
      <c r="S25">
        <v>-118.69320277772037</v>
      </c>
      <c r="T25">
        <v>-128.42664648989026</v>
      </c>
      <c r="U25">
        <v>-138.14397773745424</v>
      </c>
      <c r="V25">
        <v>-146.20495537418677</v>
      </c>
    </row>
    <row r="26" spans="2:22" x14ac:dyDescent="0.25">
      <c r="B26">
        <v>13055</v>
      </c>
      <c r="C26">
        <v>28.010736802904429</v>
      </c>
      <c r="D26">
        <v>57.751029222655447</v>
      </c>
      <c r="E26">
        <v>92.900479471850375</v>
      </c>
      <c r="F26">
        <v>132.81296838226271</v>
      </c>
      <c r="G26">
        <v>174.28183155069308</v>
      </c>
      <c r="H26">
        <v>221.19256114437803</v>
      </c>
      <c r="I26">
        <v>274.1683563343895</v>
      </c>
      <c r="J26">
        <v>390.27675490408376</v>
      </c>
      <c r="K26">
        <v>486.39032688821459</v>
      </c>
      <c r="L26">
        <v>575.34550776795618</v>
      </c>
      <c r="M26">
        <v>-248.80302614125486</v>
      </c>
      <c r="N26">
        <v>-315.32144593633882</v>
      </c>
      <c r="O26">
        <v>-387.61331683165997</v>
      </c>
      <c r="P26">
        <v>-457.79221713382577</v>
      </c>
      <c r="Q26">
        <v>-519.25954951862286</v>
      </c>
      <c r="R26">
        <v>-574.52120158641992</v>
      </c>
      <c r="S26">
        <v>-626.32079750624916</v>
      </c>
      <c r="T26">
        <v>-683.58236163135916</v>
      </c>
      <c r="U26">
        <v>-739.7785107700164</v>
      </c>
      <c r="V26">
        <v>-786.75111755934324</v>
      </c>
    </row>
    <row r="27" spans="2:22" x14ac:dyDescent="0.25">
      <c r="B27">
        <v>13056</v>
      </c>
      <c r="C27">
        <v>20.135437425239708</v>
      </c>
      <c r="D27">
        <v>38.564042766673225</v>
      </c>
      <c r="E27">
        <v>60.54969166361721</v>
      </c>
      <c r="F27">
        <v>85.823318221999401</v>
      </c>
      <c r="G27">
        <v>112.35238410028845</v>
      </c>
      <c r="H27">
        <v>142.62046025478293</v>
      </c>
      <c r="I27">
        <v>176.98675375686906</v>
      </c>
      <c r="J27">
        <v>252.73352710963655</v>
      </c>
      <c r="K27">
        <v>315.45988530809126</v>
      </c>
      <c r="L27">
        <v>373.70650589655594</v>
      </c>
      <c r="M27">
        <v>-171.32015769296703</v>
      </c>
      <c r="N27">
        <v>-212.79640780130401</v>
      </c>
      <c r="O27">
        <v>-258.22466896048763</v>
      </c>
      <c r="P27">
        <v>-302.68418944460279</v>
      </c>
      <c r="Q27">
        <v>-341.94567727804002</v>
      </c>
      <c r="R27">
        <v>-377.49438099466926</v>
      </c>
      <c r="S27">
        <v>-411.05755594540949</v>
      </c>
      <c r="T27">
        <v>-447.87045311562019</v>
      </c>
      <c r="U27">
        <v>-484.60407435319303</v>
      </c>
      <c r="V27">
        <v>-515.64093251721306</v>
      </c>
    </row>
    <row r="28" spans="2:22" x14ac:dyDescent="0.25">
      <c r="B28">
        <v>13057</v>
      </c>
      <c r="C28">
        <v>48.450056373187898</v>
      </c>
      <c r="D28">
        <v>97.909135481431264</v>
      </c>
      <c r="E28">
        <v>155.44456143190232</v>
      </c>
      <c r="F28">
        <v>218.9932246927815</v>
      </c>
      <c r="G28">
        <v>283.44274124784329</v>
      </c>
      <c r="H28">
        <v>353.73794347974189</v>
      </c>
      <c r="I28">
        <v>431.58833718029155</v>
      </c>
      <c r="J28">
        <v>599.30780330845107</v>
      </c>
      <c r="K28">
        <v>739.84701725606533</v>
      </c>
      <c r="L28">
        <v>870.64181819864871</v>
      </c>
      <c r="M28">
        <v>-475.61933839088789</v>
      </c>
      <c r="N28">
        <v>-586.66594257539077</v>
      </c>
      <c r="O28">
        <v>-706.66150711563228</v>
      </c>
      <c r="P28">
        <v>-822.62864549464871</v>
      </c>
      <c r="Q28">
        <v>-923.8781043980689</v>
      </c>
      <c r="R28">
        <v>-1014.921365552809</v>
      </c>
      <c r="S28">
        <v>-1100.309191461813</v>
      </c>
      <c r="T28">
        <v>-1196.9708573215153</v>
      </c>
      <c r="U28">
        <v>-1292.7742527907355</v>
      </c>
      <c r="V28">
        <v>-1375.6843381407421</v>
      </c>
    </row>
    <row r="29" spans="2:22" x14ac:dyDescent="0.25">
      <c r="B29">
        <v>13058</v>
      </c>
      <c r="C29">
        <v>0.62775754524988925</v>
      </c>
      <c r="D29">
        <v>1.2322300084312743</v>
      </c>
      <c r="E29">
        <v>1.9596738054940042</v>
      </c>
      <c r="F29">
        <v>2.8109358674224914</v>
      </c>
      <c r="G29">
        <v>3.7192285503657385</v>
      </c>
      <c r="H29">
        <v>4.7737569616863764</v>
      </c>
      <c r="I29">
        <v>5.9810149144824614</v>
      </c>
      <c r="J29">
        <v>8.6869291499828183</v>
      </c>
      <c r="K29">
        <v>10.906580269768758</v>
      </c>
      <c r="L29">
        <v>12.969912347225598</v>
      </c>
      <c r="M29">
        <v>-6.4620736079737719</v>
      </c>
      <c r="N29">
        <v>-7.8035983152215547</v>
      </c>
      <c r="O29">
        <v>-9.2705569974527364</v>
      </c>
      <c r="P29">
        <v>-10.698903629250818</v>
      </c>
      <c r="Q29">
        <v>-11.951268598285246</v>
      </c>
      <c r="R29">
        <v>-13.072250660206343</v>
      </c>
      <c r="S29">
        <v>-14.117693670045451</v>
      </c>
      <c r="T29">
        <v>-15.191997404897577</v>
      </c>
      <c r="U29">
        <v>-16.267801075613612</v>
      </c>
      <c r="V29">
        <v>-17.159608554702533</v>
      </c>
    </row>
    <row r="30" spans="2:22" x14ac:dyDescent="0.25">
      <c r="B30">
        <v>14060</v>
      </c>
      <c r="C30">
        <v>2.9760357700735489</v>
      </c>
      <c r="D30">
        <v>5.8416830029334488</v>
      </c>
      <c r="E30">
        <v>9.2903054482678726</v>
      </c>
      <c r="F30">
        <v>13.325918186299221</v>
      </c>
      <c r="G30">
        <v>17.631898312844985</v>
      </c>
      <c r="H30">
        <v>22.631144114661339</v>
      </c>
      <c r="I30">
        <v>28.354441076065001</v>
      </c>
      <c r="J30">
        <v>41.182478933251886</v>
      </c>
      <c r="K30">
        <v>51.705269427051888</v>
      </c>
      <c r="L30">
        <v>61.486991868328772</v>
      </c>
      <c r="M30">
        <v>-30.635015622986774</v>
      </c>
      <c r="N30">
        <v>-36.994836457346629</v>
      </c>
      <c r="O30">
        <v>-43.949307247183356</v>
      </c>
      <c r="P30">
        <v>-50.720728316448323</v>
      </c>
      <c r="Q30">
        <v>-56.657865947426352</v>
      </c>
      <c r="R30">
        <v>-61.972151278015254</v>
      </c>
      <c r="S30">
        <v>-66.928325546882164</v>
      </c>
      <c r="T30">
        <v>-72.021321030625558</v>
      </c>
      <c r="U30">
        <v>-77.121427321427475</v>
      </c>
      <c r="V30">
        <v>-81.349255370441639</v>
      </c>
    </row>
    <row r="31" spans="2:22" x14ac:dyDescent="0.25">
      <c r="B31">
        <v>14061</v>
      </c>
      <c r="C31">
        <v>1.2555150904997785</v>
      </c>
      <c r="D31">
        <v>2.4644600168625486</v>
      </c>
      <c r="E31">
        <v>3.9193476109880083</v>
      </c>
      <c r="F31">
        <v>5.6218717348449827</v>
      </c>
      <c r="G31">
        <v>7.438457100731477</v>
      </c>
      <c r="H31">
        <v>9.5475139233727528</v>
      </c>
      <c r="I31">
        <v>11.962029828964923</v>
      </c>
      <c r="J31">
        <v>17.373858299965637</v>
      </c>
      <c r="K31">
        <v>21.813160539537517</v>
      </c>
      <c r="L31">
        <v>25.939824694451197</v>
      </c>
      <c r="M31">
        <v>-12.924147215947544</v>
      </c>
      <c r="N31">
        <v>-15.607196630443109</v>
      </c>
      <c r="O31">
        <v>-18.541113994905473</v>
      </c>
      <c r="P31">
        <v>-21.397807258501636</v>
      </c>
      <c r="Q31">
        <v>-23.902537196570492</v>
      </c>
      <c r="R31">
        <v>-26.144501320412687</v>
      </c>
      <c r="S31">
        <v>-28.235387340090902</v>
      </c>
      <c r="T31">
        <v>-30.383994809795155</v>
      </c>
      <c r="U31">
        <v>-32.535602151227224</v>
      </c>
      <c r="V31">
        <v>-34.319217109405066</v>
      </c>
    </row>
    <row r="32" spans="2:22" x14ac:dyDescent="0.25">
      <c r="B32">
        <v>14062</v>
      </c>
      <c r="C32">
        <v>0.25575307399069569</v>
      </c>
      <c r="D32">
        <v>0.5020196330645933</v>
      </c>
      <c r="E32">
        <v>0.7983856244605203</v>
      </c>
      <c r="F32">
        <v>1.1451960941350894</v>
      </c>
      <c r="G32">
        <v>1.5152412612601158</v>
      </c>
      <c r="H32">
        <v>1.9448639473537088</v>
      </c>
      <c r="I32">
        <v>2.4367097799743362</v>
      </c>
      <c r="J32">
        <v>3.5391192833263343</v>
      </c>
      <c r="K32">
        <v>4.4434215913872723</v>
      </c>
      <c r="L32">
        <v>5.2840383636845036</v>
      </c>
      <c r="M32">
        <v>-2.6326966551004256</v>
      </c>
      <c r="N32">
        <v>-3.1792437580532269</v>
      </c>
      <c r="O32">
        <v>-3.7768935915548192</v>
      </c>
      <c r="P32">
        <v>-4.3588125896947778</v>
      </c>
      <c r="Q32">
        <v>-4.869035354856952</v>
      </c>
      <c r="R32">
        <v>-5.3257317504544366</v>
      </c>
      <c r="S32">
        <v>-5.7516529766851852</v>
      </c>
      <c r="T32">
        <v>-6.1893322760693827</v>
      </c>
      <c r="U32">
        <v>-6.6276226604351756</v>
      </c>
      <c r="V32">
        <v>-6.9909516333973274</v>
      </c>
    </row>
    <row r="33" spans="2:22" x14ac:dyDescent="0.25">
      <c r="B33">
        <v>14063</v>
      </c>
      <c r="C33">
        <v>5.8358201428786005</v>
      </c>
      <c r="D33">
        <v>11.455175263564813</v>
      </c>
      <c r="E33">
        <v>18.217708339962787</v>
      </c>
      <c r="F33">
        <v>26.131292693446131</v>
      </c>
      <c r="G33">
        <v>34.575050597844466</v>
      </c>
      <c r="H33">
        <v>44.378259162343724</v>
      </c>
      <c r="I33">
        <v>55.601286797596224</v>
      </c>
      <c r="J33">
        <v>80.756267283173628</v>
      </c>
      <c r="K33">
        <v>101.39080176710956</v>
      </c>
      <c r="L33">
        <v>120.57214811680096</v>
      </c>
      <c r="M33">
        <v>-60.073350948200627</v>
      </c>
      <c r="N33">
        <v>-72.544562115578174</v>
      </c>
      <c r="O33">
        <v>-86.181844680023616</v>
      </c>
      <c r="P33">
        <v>-99.460178183035396</v>
      </c>
      <c r="Q33">
        <v>-111.10253400628137</v>
      </c>
      <c r="R33">
        <v>-121.52351539673306</v>
      </c>
      <c r="S33">
        <v>-131.24226337708924</v>
      </c>
      <c r="T33">
        <v>-141.22930920849231</v>
      </c>
      <c r="U33">
        <v>-151.23029888811175</v>
      </c>
      <c r="V33">
        <v>-159.52080545297542</v>
      </c>
    </row>
    <row r="34" spans="2:22" x14ac:dyDescent="0.25">
      <c r="B34">
        <v>14064</v>
      </c>
      <c r="C34">
        <v>1.302015649407178</v>
      </c>
      <c r="D34">
        <v>2.5557363137833842</v>
      </c>
      <c r="E34">
        <v>4.0645086336171943</v>
      </c>
      <c r="F34">
        <v>5.8300892065059093</v>
      </c>
      <c r="G34">
        <v>7.7139555118696812</v>
      </c>
      <c r="H34">
        <v>9.9011255501643358</v>
      </c>
      <c r="I34">
        <v>12.40506797077844</v>
      </c>
      <c r="J34">
        <v>18.017334533297699</v>
      </c>
      <c r="K34">
        <v>22.621055374335203</v>
      </c>
      <c r="L34">
        <v>26.900558942393836</v>
      </c>
      <c r="M34">
        <v>-13.402819335056712</v>
      </c>
      <c r="N34">
        <v>-16.185240950089149</v>
      </c>
      <c r="O34">
        <v>-19.227821920642718</v>
      </c>
      <c r="P34">
        <v>-22.190318638446147</v>
      </c>
      <c r="Q34">
        <v>-24.78781635199903</v>
      </c>
      <c r="R34">
        <v>-27.112816184131677</v>
      </c>
      <c r="S34">
        <v>-29.281142426760944</v>
      </c>
      <c r="T34">
        <v>-31.509327950898683</v>
      </c>
      <c r="U34">
        <v>-33.740624453124518</v>
      </c>
      <c r="V34">
        <v>-35.59029922456822</v>
      </c>
    </row>
    <row r="35" spans="2:22" x14ac:dyDescent="0.25">
      <c r="B35">
        <v>14065</v>
      </c>
      <c r="C35">
        <v>7.1145855128320781</v>
      </c>
      <c r="D35">
        <v>13.965273428887777</v>
      </c>
      <c r="E35">
        <v>22.209636462265383</v>
      </c>
      <c r="F35">
        <v>31.85727316412158</v>
      </c>
      <c r="G35">
        <v>42.151256904145043</v>
      </c>
      <c r="H35">
        <v>54.102578899112267</v>
      </c>
      <c r="I35">
        <v>67.784835697467898</v>
      </c>
      <c r="J35">
        <v>98.451863699805287</v>
      </c>
      <c r="K35">
        <v>123.60790972404594</v>
      </c>
      <c r="L35">
        <v>146.99233993522347</v>
      </c>
      <c r="M35">
        <v>-73.236834223702758</v>
      </c>
      <c r="N35">
        <v>-88.440780905844321</v>
      </c>
      <c r="O35">
        <v>-105.06631263779771</v>
      </c>
      <c r="P35">
        <v>-121.25424113150929</v>
      </c>
      <c r="Q35">
        <v>-135.44771078056613</v>
      </c>
      <c r="R35">
        <v>-148.15217414900522</v>
      </c>
      <c r="S35">
        <v>-160.00052826051515</v>
      </c>
      <c r="T35">
        <v>-172.17597058883919</v>
      </c>
      <c r="U35">
        <v>-184.36841219028761</v>
      </c>
      <c r="V35">
        <v>-194.47556361996203</v>
      </c>
    </row>
    <row r="36" spans="2:22" x14ac:dyDescent="0.25">
      <c r="B36">
        <v>14066</v>
      </c>
      <c r="C36">
        <v>1.8135217973885689</v>
      </c>
      <c r="D36">
        <v>3.5597755799125701</v>
      </c>
      <c r="E36">
        <v>5.6612798825382349</v>
      </c>
      <c r="F36">
        <v>8.120481394776089</v>
      </c>
      <c r="G36">
        <v>10.744438034389912</v>
      </c>
      <c r="H36">
        <v>13.790853444871752</v>
      </c>
      <c r="I36">
        <v>17.278487530727109</v>
      </c>
      <c r="J36">
        <v>25.095573099950364</v>
      </c>
      <c r="K36">
        <v>31.507898557109744</v>
      </c>
      <c r="L36">
        <v>37.46863566976284</v>
      </c>
      <c r="M36">
        <v>-18.668212645257562</v>
      </c>
      <c r="N36">
        <v>-22.543728466195603</v>
      </c>
      <c r="O36">
        <v>-26.781609103752356</v>
      </c>
      <c r="P36">
        <v>-30.907943817835697</v>
      </c>
      <c r="Q36">
        <v>-34.525887061712936</v>
      </c>
      <c r="R36">
        <v>-37.764279685040549</v>
      </c>
      <c r="S36">
        <v>-40.784448380131309</v>
      </c>
      <c r="T36">
        <v>-43.887992503037438</v>
      </c>
      <c r="U36">
        <v>-46.995869773994869</v>
      </c>
      <c r="V36">
        <v>-49.572202491362859</v>
      </c>
    </row>
    <row r="37" spans="2:22" x14ac:dyDescent="0.25">
      <c r="B37">
        <v>14067</v>
      </c>
      <c r="C37">
        <v>2.6970324166291535</v>
      </c>
      <c r="D37">
        <v>5.2940252214084387</v>
      </c>
      <c r="E37">
        <v>8.4193393124927596</v>
      </c>
      <c r="F37">
        <v>12.07661335633367</v>
      </c>
      <c r="G37">
        <v>15.978907846015767</v>
      </c>
      <c r="H37">
        <v>20.509474353911838</v>
      </c>
      <c r="I37">
        <v>25.696212225183906</v>
      </c>
      <c r="J37">
        <v>37.321621533259517</v>
      </c>
      <c r="K37">
        <v>46.857900418265778</v>
      </c>
      <c r="L37">
        <v>55.722586380672951</v>
      </c>
      <c r="M37">
        <v>-27.762982908331757</v>
      </c>
      <c r="N37">
        <v>-33.526570539470391</v>
      </c>
      <c r="O37">
        <v>-39.829059692759913</v>
      </c>
      <c r="P37">
        <v>-45.965660036781287</v>
      </c>
      <c r="Q37">
        <v>-51.34619101485513</v>
      </c>
      <c r="R37">
        <v>-56.16226209570133</v>
      </c>
      <c r="S37">
        <v>-60.653795026861957</v>
      </c>
      <c r="T37">
        <v>-65.269322184004423</v>
      </c>
      <c r="U37">
        <v>-69.891293510043667</v>
      </c>
      <c r="V37">
        <v>-73.722762679462718</v>
      </c>
    </row>
    <row r="38" spans="2:22" x14ac:dyDescent="0.25">
      <c r="B38">
        <v>14068</v>
      </c>
      <c r="C38">
        <v>3.8595463893141333</v>
      </c>
      <c r="D38">
        <v>7.575932644429316</v>
      </c>
      <c r="E38">
        <v>12.048364878222397</v>
      </c>
      <c r="F38">
        <v>17.2820501478568</v>
      </c>
      <c r="G38">
        <v>22.866368124470839</v>
      </c>
      <c r="H38">
        <v>29.349765023701426</v>
      </c>
      <c r="I38">
        <v>36.772165770521802</v>
      </c>
      <c r="J38">
        <v>53.408527366561039</v>
      </c>
      <c r="K38">
        <v>67.055271288207919</v>
      </c>
      <c r="L38">
        <v>79.740942579238876</v>
      </c>
      <c r="M38">
        <v>-39.729785886060967</v>
      </c>
      <c r="N38">
        <v>-47.977678530621411</v>
      </c>
      <c r="O38">
        <v>-56.996757836190909</v>
      </c>
      <c r="P38">
        <v>-65.77844453539393</v>
      </c>
      <c r="Q38">
        <v>-73.478169900568545</v>
      </c>
      <c r="R38">
        <v>-80.370133688676034</v>
      </c>
      <c r="S38">
        <v>-86.797672193612797</v>
      </c>
      <c r="T38">
        <v>-93.402650711592514</v>
      </c>
      <c r="U38">
        <v>-100.01685105747627</v>
      </c>
      <c r="V38">
        <v>-105.49981555854148</v>
      </c>
    </row>
    <row r="39" spans="2:22" x14ac:dyDescent="0.25">
      <c r="B39">
        <v>14069</v>
      </c>
      <c r="C39">
        <v>2.3836557987754712</v>
      </c>
      <c r="D39">
        <v>4.696234859073626</v>
      </c>
      <c r="E39">
        <v>7.4752660853159849</v>
      </c>
      <c r="F39">
        <v>10.719689620315037</v>
      </c>
      <c r="G39">
        <v>14.173813026874043</v>
      </c>
      <c r="H39">
        <v>18.177789886623792</v>
      </c>
      <c r="I39">
        <v>22.756340811032519</v>
      </c>
      <c r="J39">
        <v>33.002135950943668</v>
      </c>
      <c r="K39">
        <v>41.41216059273718</v>
      </c>
      <c r="L39">
        <v>49.227471663476045</v>
      </c>
      <c r="M39">
        <v>-24.290199756631502</v>
      </c>
      <c r="N39">
        <v>-29.425792897714672</v>
      </c>
      <c r="O39">
        <v>-35.038776745746063</v>
      </c>
      <c r="P39">
        <v>-40.502701969647212</v>
      </c>
      <c r="Q39">
        <v>-45.293024693289638</v>
      </c>
      <c r="R39">
        <v>-49.582318264665169</v>
      </c>
      <c r="S39">
        <v>-53.584204168949185</v>
      </c>
      <c r="T39">
        <v>-57.719405810213345</v>
      </c>
      <c r="U39">
        <v>-61.857939713418212</v>
      </c>
      <c r="V39">
        <v>-65.289115939544928</v>
      </c>
    </row>
    <row r="40" spans="2:22" x14ac:dyDescent="0.25">
      <c r="B40">
        <v>14070</v>
      </c>
      <c r="C40">
        <v>3.1620380057031459</v>
      </c>
      <c r="D40">
        <v>6.2067881906167894</v>
      </c>
      <c r="E40">
        <v>9.8709495387846147</v>
      </c>
      <c r="F40">
        <v>14.158788072942924</v>
      </c>
      <c r="G40">
        <v>18.733891957397798</v>
      </c>
      <c r="H40">
        <v>24.045590621827674</v>
      </c>
      <c r="I40">
        <v>30.126593643319062</v>
      </c>
      <c r="J40">
        <v>43.75638386658013</v>
      </c>
      <c r="K40">
        <v>54.936848766242647</v>
      </c>
      <c r="L40">
        <v>65.329928860099315</v>
      </c>
      <c r="M40">
        <v>-32.549704099423444</v>
      </c>
      <c r="N40">
        <v>-39.307013735930802</v>
      </c>
      <c r="O40">
        <v>-46.696138950132315</v>
      </c>
      <c r="P40">
        <v>-53.890773836226352</v>
      </c>
      <c r="Q40">
        <v>-60.198982569140497</v>
      </c>
      <c r="R40">
        <v>-65.84541073289121</v>
      </c>
      <c r="S40">
        <v>-71.111345893562302</v>
      </c>
      <c r="T40">
        <v>-76.522653595039657</v>
      </c>
      <c r="U40">
        <v>-81.94151652901671</v>
      </c>
      <c r="V40">
        <v>-86.433583831094239</v>
      </c>
    </row>
    <row r="41" spans="2:22" x14ac:dyDescent="0.25">
      <c r="B41">
        <v>14071</v>
      </c>
      <c r="C41">
        <v>2.3250279453699601E-2</v>
      </c>
      <c r="D41">
        <v>4.5638148460417569E-2</v>
      </c>
      <c r="E41">
        <v>7.2580511314592755E-2</v>
      </c>
      <c r="F41">
        <v>0.10410873583046266</v>
      </c>
      <c r="G41">
        <v>0.13774920556910145</v>
      </c>
      <c r="H41">
        <v>0.17680581339579171</v>
      </c>
      <c r="I41">
        <v>0.22151907090675782</v>
      </c>
      <c r="J41">
        <v>0.32173811666603036</v>
      </c>
      <c r="K41">
        <v>0.40394741739884288</v>
      </c>
      <c r="L41">
        <v>0.48036712397131853</v>
      </c>
      <c r="M41">
        <v>-0.23933605955458417</v>
      </c>
      <c r="N41">
        <v>-0.28902215982302054</v>
      </c>
      <c r="O41">
        <v>-0.34335396286861997</v>
      </c>
      <c r="P41">
        <v>-0.39625568997225252</v>
      </c>
      <c r="Q41">
        <v>-0.44263957771426837</v>
      </c>
      <c r="R41">
        <v>-0.48415743185949417</v>
      </c>
      <c r="S41">
        <v>-0.5228775433350169</v>
      </c>
      <c r="T41">
        <v>-0.56266657055176217</v>
      </c>
      <c r="U41">
        <v>-0.60251115094865215</v>
      </c>
      <c r="V41">
        <v>-0.63554105758157531</v>
      </c>
    </row>
    <row r="42" spans="2:22" x14ac:dyDescent="0.25">
      <c r="B42">
        <v>16091</v>
      </c>
      <c r="C42">
        <v>30.324702592216525</v>
      </c>
      <c r="D42">
        <v>64.474313414993645</v>
      </c>
      <c r="E42">
        <v>105.44873590372714</v>
      </c>
      <c r="F42">
        <v>152.44364051262275</v>
      </c>
      <c r="G42">
        <v>201.60711710864405</v>
      </c>
      <c r="H42">
        <v>256.93373714313975</v>
      </c>
      <c r="I42">
        <v>319.77313413003407</v>
      </c>
      <c r="J42">
        <v>455.93603364065621</v>
      </c>
      <c r="K42">
        <v>570.94958382953689</v>
      </c>
      <c r="L42">
        <v>679.26356360969214</v>
      </c>
      <c r="M42">
        <v>-293.40691882530587</v>
      </c>
      <c r="N42">
        <v>-372.5551570616434</v>
      </c>
      <c r="O42">
        <v>-460.71169600735811</v>
      </c>
      <c r="P42">
        <v>-548.85170699028322</v>
      </c>
      <c r="Q42">
        <v>-628.5692642874975</v>
      </c>
      <c r="R42">
        <v>-702.68825183510546</v>
      </c>
      <c r="S42">
        <v>-774.59197121439684</v>
      </c>
      <c r="T42">
        <v>-857.92487584724586</v>
      </c>
      <c r="U42">
        <v>-943.02518415847862</v>
      </c>
      <c r="V42">
        <v>-1018.9415776344273</v>
      </c>
    </row>
    <row r="43" spans="2:22" x14ac:dyDescent="0.25">
      <c r="B43">
        <v>16092</v>
      </c>
      <c r="C43">
        <v>16.803298406076689</v>
      </c>
      <c r="D43">
        <v>35.726026481035433</v>
      </c>
      <c r="E43">
        <v>58.430468379554434</v>
      </c>
      <c r="F43">
        <v>84.470935002665428</v>
      </c>
      <c r="G43">
        <v>111.71303458833954</v>
      </c>
      <c r="H43">
        <v>142.37020932606879</v>
      </c>
      <c r="I43">
        <v>177.19030808936955</v>
      </c>
      <c r="J43">
        <v>252.63988011257138</v>
      </c>
      <c r="K43">
        <v>316.37033216528454</v>
      </c>
      <c r="L43">
        <v>376.38846814736189</v>
      </c>
      <c r="M43">
        <v>-162.58045718458504</v>
      </c>
      <c r="N43">
        <v>-206.43748962723097</v>
      </c>
      <c r="O43">
        <v>-255.28613458416388</v>
      </c>
      <c r="P43">
        <v>-304.125621189421</v>
      </c>
      <c r="Q43">
        <v>-348.29812047099421</v>
      </c>
      <c r="R43">
        <v>-389.368381969236</v>
      </c>
      <c r="S43">
        <v>-429.21113556468742</v>
      </c>
      <c r="T43">
        <v>-475.38694419241335</v>
      </c>
      <c r="U43">
        <v>-522.54209338651629</v>
      </c>
      <c r="V43">
        <v>-564.60832007448789</v>
      </c>
    </row>
    <row r="44" spans="2:22" x14ac:dyDescent="0.25">
      <c r="B44">
        <v>16093</v>
      </c>
      <c r="C44">
        <v>7.5352291289750157</v>
      </c>
      <c r="D44">
        <v>16.020890000089327</v>
      </c>
      <c r="E44">
        <v>26.202413163956439</v>
      </c>
      <c r="F44">
        <v>37.879934915257785</v>
      </c>
      <c r="G44">
        <v>50.096313948208511</v>
      </c>
      <c r="H44">
        <v>63.844140744658965</v>
      </c>
      <c r="I44">
        <v>79.458778783826659</v>
      </c>
      <c r="J44">
        <v>113.29319623798125</v>
      </c>
      <c r="K44">
        <v>141.87232083036977</v>
      </c>
      <c r="L44">
        <v>168.78670368483256</v>
      </c>
      <c r="M44">
        <v>-72.907173768712369</v>
      </c>
      <c r="N44">
        <v>-92.574311754711417</v>
      </c>
      <c r="O44">
        <v>-114.47987597758596</v>
      </c>
      <c r="P44">
        <v>-136.38133325213096</v>
      </c>
      <c r="Q44">
        <v>-156.18993839871152</v>
      </c>
      <c r="R44">
        <v>-174.60738378932925</v>
      </c>
      <c r="S44">
        <v>-192.47436860478956</v>
      </c>
      <c r="T44">
        <v>-213.18133278628534</v>
      </c>
      <c r="U44">
        <v>-234.32747000301592</v>
      </c>
      <c r="V44">
        <v>-253.19154353340321</v>
      </c>
    </row>
    <row r="45" spans="2:22" x14ac:dyDescent="0.25">
      <c r="B45">
        <v>16094</v>
      </c>
      <c r="C45">
        <v>28.352156866796125</v>
      </c>
      <c r="D45">
        <v>60.267131913301732</v>
      </c>
      <c r="E45">
        <v>98.556904536887785</v>
      </c>
      <c r="F45">
        <v>142.46847206589536</v>
      </c>
      <c r="G45">
        <v>188.40268718403809</v>
      </c>
      <c r="H45">
        <v>240.09226359937344</v>
      </c>
      <c r="I45">
        <v>298.79849133483145</v>
      </c>
      <c r="J45">
        <v>426.00238187156691</v>
      </c>
      <c r="K45">
        <v>533.44199628735885</v>
      </c>
      <c r="L45">
        <v>634.61762805067542</v>
      </c>
      <c r="M45">
        <v>-274.11099670936937</v>
      </c>
      <c r="N45">
        <v>-348.07289672457551</v>
      </c>
      <c r="O45">
        <v>-430.44474485009465</v>
      </c>
      <c r="P45">
        <v>-512.79206235107529</v>
      </c>
      <c r="Q45">
        <v>-587.26178088519828</v>
      </c>
      <c r="R45">
        <v>-656.49365595904453</v>
      </c>
      <c r="S45">
        <v>-723.64864054708221</v>
      </c>
      <c r="T45">
        <v>-801.47005845847536</v>
      </c>
      <c r="U45">
        <v>-880.93389066528687</v>
      </c>
      <c r="V45">
        <v>-951.80716567764443</v>
      </c>
    </row>
    <row r="46" spans="2:22" x14ac:dyDescent="0.25">
      <c r="B46">
        <v>16095</v>
      </c>
      <c r="C46">
        <v>4.9460679748567618</v>
      </c>
      <c r="D46">
        <v>10.371137997725434</v>
      </c>
      <c r="E46">
        <v>16.843117474458982</v>
      </c>
      <c r="F46">
        <v>24.219996474710214</v>
      </c>
      <c r="G46">
        <v>31.897557166849193</v>
      </c>
      <c r="H46">
        <v>40.505300645055343</v>
      </c>
      <c r="I46">
        <v>50.257326873574982</v>
      </c>
      <c r="J46">
        <v>71.354682025353</v>
      </c>
      <c r="K46">
        <v>89.104538899775619</v>
      </c>
      <c r="L46">
        <v>105.75946485177752</v>
      </c>
      <c r="M46">
        <v>-45.560846626968619</v>
      </c>
      <c r="N46">
        <v>-58.056617484569358</v>
      </c>
      <c r="O46">
        <v>-71.886675146183734</v>
      </c>
      <c r="P46">
        <v>-85.615089407795651</v>
      </c>
      <c r="Q46">
        <v>-97.937019587489033</v>
      </c>
      <c r="R46">
        <v>-109.30823488470256</v>
      </c>
      <c r="S46">
        <v>-120.25578456112859</v>
      </c>
      <c r="T46">
        <v>-132.86198534340983</v>
      </c>
      <c r="U46">
        <v>-145.63716759333013</v>
      </c>
      <c r="V46">
        <v>-156.87547343830329</v>
      </c>
    </row>
    <row r="47" spans="2:22" x14ac:dyDescent="0.25">
      <c r="B47">
        <v>16096</v>
      </c>
      <c r="C47">
        <v>32.885291738662822</v>
      </c>
      <c r="D47">
        <v>67.59099953861238</v>
      </c>
      <c r="E47">
        <v>108.98235739997632</v>
      </c>
      <c r="F47">
        <v>156.32066459202488</v>
      </c>
      <c r="G47">
        <v>205.76315874140528</v>
      </c>
      <c r="H47">
        <v>261.56484044815238</v>
      </c>
      <c r="I47">
        <v>324.87541849453527</v>
      </c>
      <c r="J47">
        <v>462.67712794164743</v>
      </c>
      <c r="K47">
        <v>578.17211070272253</v>
      </c>
      <c r="L47">
        <v>685.93833193855392</v>
      </c>
      <c r="M47">
        <v>-305.89397516479374</v>
      </c>
      <c r="N47">
        <v>-385.02648779052555</v>
      </c>
      <c r="O47">
        <v>-472.17983575483481</v>
      </c>
      <c r="P47">
        <v>-558.1131257812682</v>
      </c>
      <c r="Q47">
        <v>-634.64981169813541</v>
      </c>
      <c r="R47">
        <v>-704.64708803728558</v>
      </c>
      <c r="S47">
        <v>-771.41653744751432</v>
      </c>
      <c r="T47">
        <v>-846.47888107659151</v>
      </c>
      <c r="U47">
        <v>-922.21806102995333</v>
      </c>
      <c r="V47">
        <v>-987.74640166735173</v>
      </c>
    </row>
    <row r="48" spans="2:22" x14ac:dyDescent="0.25">
      <c r="B48">
        <v>16097</v>
      </c>
      <c r="C48">
        <v>6.3577140937752272</v>
      </c>
      <c r="D48">
        <v>13.246234550706568</v>
      </c>
      <c r="E48">
        <v>21.441632741528785</v>
      </c>
      <c r="F48">
        <v>30.755025316027599</v>
      </c>
      <c r="G48">
        <v>40.423838580828203</v>
      </c>
      <c r="H48">
        <v>51.244326444522109</v>
      </c>
      <c r="I48">
        <v>63.488160098198065</v>
      </c>
      <c r="J48">
        <v>89.955471447751961</v>
      </c>
      <c r="K48">
        <v>112.17969152542061</v>
      </c>
      <c r="L48">
        <v>132.99518532721362</v>
      </c>
      <c r="M48">
        <v>-57.219119164899027</v>
      </c>
      <c r="N48">
        <v>-73.038852546330602</v>
      </c>
      <c r="O48">
        <v>-90.494558360532537</v>
      </c>
      <c r="P48">
        <v>-107.76161262107127</v>
      </c>
      <c r="Q48">
        <v>-123.20156392422132</v>
      </c>
      <c r="R48">
        <v>-137.39743837679245</v>
      </c>
      <c r="S48">
        <v>-151.01218469960389</v>
      </c>
      <c r="T48">
        <v>-166.65254353667095</v>
      </c>
      <c r="U48">
        <v>-182.41215546136857</v>
      </c>
      <c r="V48">
        <v>-196.18744368819293</v>
      </c>
    </row>
    <row r="49" spans="2:22" x14ac:dyDescent="0.25">
      <c r="B49">
        <v>16098</v>
      </c>
      <c r="C49">
        <v>32.430621400456786</v>
      </c>
      <c r="D49">
        <v>68.106213562645991</v>
      </c>
      <c r="E49">
        <v>110.7065834218126</v>
      </c>
      <c r="F49">
        <v>159.31955782809993</v>
      </c>
      <c r="G49">
        <v>209.96418480780903</v>
      </c>
      <c r="H49">
        <v>266.79393286453075</v>
      </c>
      <c r="I49">
        <v>331.20907119349567</v>
      </c>
      <c r="J49">
        <v>470.63167140167485</v>
      </c>
      <c r="K49">
        <v>587.99504754271879</v>
      </c>
      <c r="L49">
        <v>698.16515019446035</v>
      </c>
      <c r="M49">
        <v>-301.28083324572515</v>
      </c>
      <c r="N49">
        <v>-383.50936219443389</v>
      </c>
      <c r="O49">
        <v>-474.59905337000538</v>
      </c>
      <c r="P49">
        <v>-565.10757853697157</v>
      </c>
      <c r="Q49">
        <v>-646.42713910633222</v>
      </c>
      <c r="R49">
        <v>-721.5449651465442</v>
      </c>
      <c r="S49">
        <v>-793.9361501984323</v>
      </c>
      <c r="T49">
        <v>-877.29597984003328</v>
      </c>
      <c r="U49">
        <v>-961.92555853633235</v>
      </c>
      <c r="V49">
        <v>-1036.4940472615724</v>
      </c>
    </row>
    <row r="50" spans="2:22" x14ac:dyDescent="0.25">
      <c r="B50">
        <v>17100</v>
      </c>
      <c r="C50">
        <v>1.5730677063747789</v>
      </c>
      <c r="D50">
        <v>3.3114929273204221</v>
      </c>
      <c r="E50">
        <v>5.3988411363642976</v>
      </c>
      <c r="F50">
        <v>7.7969992450424588</v>
      </c>
      <c r="G50">
        <v>10.309844500909861</v>
      </c>
      <c r="H50">
        <v>13.143501094672471</v>
      </c>
      <c r="I50">
        <v>16.364645977863425</v>
      </c>
      <c r="J50">
        <v>23.356843952962716</v>
      </c>
      <c r="K50">
        <v>29.259752281897757</v>
      </c>
      <c r="L50">
        <v>34.814167866568617</v>
      </c>
      <c r="M50">
        <v>-15.105852677801758</v>
      </c>
      <c r="N50">
        <v>-19.128127505260561</v>
      </c>
      <c r="O50">
        <v>-23.606545801921325</v>
      </c>
      <c r="P50">
        <v>-28.08097509558656</v>
      </c>
      <c r="Q50">
        <v>-32.124306191591614</v>
      </c>
      <c r="R50">
        <v>-35.879166134571619</v>
      </c>
      <c r="S50">
        <v>-39.517415549623628</v>
      </c>
      <c r="T50">
        <v>-43.713932672637291</v>
      </c>
      <c r="U50">
        <v>-48.00005598932146</v>
      </c>
      <c r="V50">
        <v>-51.81599565394928</v>
      </c>
    </row>
    <row r="51" spans="2:22" x14ac:dyDescent="0.25">
      <c r="B51">
        <v>17101</v>
      </c>
      <c r="C51">
        <v>16.833678807681107</v>
      </c>
      <c r="D51">
        <v>34.282870478678298</v>
      </c>
      <c r="E51">
        <v>54.490123308985595</v>
      </c>
      <c r="F51">
        <v>76.759226211320396</v>
      </c>
      <c r="G51">
        <v>99.353786795510175</v>
      </c>
      <c r="H51">
        <v>124.07203348535651</v>
      </c>
      <c r="I51">
        <v>151.51619955759017</v>
      </c>
      <c r="J51">
        <v>209.90949889465116</v>
      </c>
      <c r="K51">
        <v>259.54261703594557</v>
      </c>
      <c r="L51">
        <v>306.17069315565607</v>
      </c>
      <c r="M51">
        <v>-182.07861467062312</v>
      </c>
      <c r="N51">
        <v>-220.42294993567856</v>
      </c>
      <c r="O51">
        <v>-261.49196833233333</v>
      </c>
      <c r="P51">
        <v>-300.71922119117795</v>
      </c>
      <c r="Q51">
        <v>-334.54017417320898</v>
      </c>
      <c r="R51">
        <v>-364.52454516187362</v>
      </c>
      <c r="S51">
        <v>-392.24699854909494</v>
      </c>
      <c r="T51">
        <v>-422.4338085748588</v>
      </c>
      <c r="U51">
        <v>-452.70815963239096</v>
      </c>
      <c r="V51">
        <v>-479.08540356975021</v>
      </c>
    </row>
    <row r="52" spans="2:22" x14ac:dyDescent="0.25">
      <c r="B52">
        <v>17102</v>
      </c>
      <c r="C52">
        <v>2.6255153759494831E-2</v>
      </c>
      <c r="D52">
        <v>5.5821916376617875E-2</v>
      </c>
      <c r="E52">
        <v>9.1297606843053811E-2</v>
      </c>
      <c r="F52">
        <v>0.13198583594166474</v>
      </c>
      <c r="G52">
        <v>0.17455161654428053</v>
      </c>
      <c r="H52">
        <v>0.2224534520719825</v>
      </c>
      <c r="I52">
        <v>0.27685985638963995</v>
      </c>
      <c r="J52">
        <v>0.39474981267589287</v>
      </c>
      <c r="K52">
        <v>0.49432864400825716</v>
      </c>
      <c r="L52">
        <v>0.58810698148025298</v>
      </c>
      <c r="M52">
        <v>-0.25403196435091413</v>
      </c>
      <c r="N52">
        <v>-0.32255857754254841</v>
      </c>
      <c r="O52">
        <v>-0.39888458528775605</v>
      </c>
      <c r="P52">
        <v>-0.47519628310847034</v>
      </c>
      <c r="Q52">
        <v>-0.5442158132359286</v>
      </c>
      <c r="R52">
        <v>-0.60838809682693118</v>
      </c>
      <c r="S52">
        <v>-0.67064239931982428</v>
      </c>
      <c r="T52">
        <v>-0.74279210030064591</v>
      </c>
      <c r="U52">
        <v>-0.81647202091643178</v>
      </c>
      <c r="V52">
        <v>-0.88220050011638729</v>
      </c>
    </row>
    <row r="53" spans="2:22" x14ac:dyDescent="0.25">
      <c r="B53">
        <v>17103</v>
      </c>
      <c r="C53">
        <v>16.663290777592021</v>
      </c>
      <c r="D53">
        <v>34.428399038881075</v>
      </c>
      <c r="E53">
        <v>55.78918791561339</v>
      </c>
      <c r="F53">
        <v>80.412908882238739</v>
      </c>
      <c r="G53">
        <v>106.29462976749684</v>
      </c>
      <c r="H53">
        <v>135.59635493606487</v>
      </c>
      <c r="I53">
        <v>168.95884496747016</v>
      </c>
      <c r="J53">
        <v>241.62793769808945</v>
      </c>
      <c r="K53">
        <v>302.91194604668237</v>
      </c>
      <c r="L53">
        <v>360.48558052533292</v>
      </c>
      <c r="M53">
        <v>-157.76589748921404</v>
      </c>
      <c r="N53">
        <v>-198.73249233339558</v>
      </c>
      <c r="O53">
        <v>-244.31169018546549</v>
      </c>
      <c r="P53">
        <v>-289.78707421049256</v>
      </c>
      <c r="Q53">
        <v>-330.81008825703134</v>
      </c>
      <c r="R53">
        <v>-368.81569453287295</v>
      </c>
      <c r="S53">
        <v>-405.55273457719181</v>
      </c>
      <c r="T53">
        <v>-447.52306721819275</v>
      </c>
      <c r="U53">
        <v>-490.40177104264649</v>
      </c>
      <c r="V53">
        <v>-528.42222951989038</v>
      </c>
    </row>
    <row r="54" spans="2:22" x14ac:dyDescent="0.25">
      <c r="B54">
        <v>17104</v>
      </c>
      <c r="C54">
        <v>3.5707009112912966</v>
      </c>
      <c r="D54">
        <v>7.5917806272200297</v>
      </c>
      <c r="E54">
        <v>12.416474530655316</v>
      </c>
      <c r="F54">
        <v>17.950073688066407</v>
      </c>
      <c r="G54">
        <v>23.739019850022153</v>
      </c>
      <c r="H54">
        <v>30.253669481789615</v>
      </c>
      <c r="I54">
        <v>37.652940468991034</v>
      </c>
      <c r="J54">
        <v>53.685974523921423</v>
      </c>
      <c r="K54">
        <v>67.228695585122964</v>
      </c>
      <c r="L54">
        <v>79.982549481314379</v>
      </c>
      <c r="M54">
        <v>-34.548347151724322</v>
      </c>
      <c r="N54">
        <v>-43.867966545786594</v>
      </c>
      <c r="O54">
        <v>-54.248303599134815</v>
      </c>
      <c r="P54">
        <v>-64.62669450275196</v>
      </c>
      <c r="Q54">
        <v>-74.013350600086284</v>
      </c>
      <c r="R54">
        <v>-82.740781168462647</v>
      </c>
      <c r="S54">
        <v>-91.207366307496088</v>
      </c>
      <c r="T54">
        <v>-101.01972564088783</v>
      </c>
      <c r="U54">
        <v>-111.04019484463473</v>
      </c>
      <c r="V54">
        <v>-119.97926801582868</v>
      </c>
    </row>
    <row r="55" spans="2:22" x14ac:dyDescent="0.25">
      <c r="B55">
        <v>17105</v>
      </c>
      <c r="C55">
        <v>23.908033000699724</v>
      </c>
      <c r="D55">
        <v>49.942414173272574</v>
      </c>
      <c r="E55">
        <v>81.220074410534579</v>
      </c>
      <c r="F55">
        <v>117.20401011294103</v>
      </c>
      <c r="G55">
        <v>154.95667871528016</v>
      </c>
      <c r="H55">
        <v>197.59806419902256</v>
      </c>
      <c r="I55">
        <v>246.10253148974957</v>
      </c>
      <c r="J55">
        <v>351.54000866762863</v>
      </c>
      <c r="K55">
        <v>440.51352406886065</v>
      </c>
      <c r="L55">
        <v>524.17931089489059</v>
      </c>
      <c r="M55">
        <v>-228.24562682644148</v>
      </c>
      <c r="N55">
        <v>-288.40081117642842</v>
      </c>
      <c r="O55">
        <v>-355.35809932643792</v>
      </c>
      <c r="P55">
        <v>-422.21811598393003</v>
      </c>
      <c r="Q55">
        <v>-482.59412989410481</v>
      </c>
      <c r="R55">
        <v>-538.6086743346151</v>
      </c>
      <c r="S55">
        <v>-592.83109212174702</v>
      </c>
      <c r="T55">
        <v>-655.13324737316077</v>
      </c>
      <c r="U55">
        <v>-718.7729722482369</v>
      </c>
      <c r="V55">
        <v>-775.33951245963647</v>
      </c>
    </row>
    <row r="56" spans="2:22" x14ac:dyDescent="0.25">
      <c r="B56">
        <v>17106</v>
      </c>
      <c r="C56">
        <v>12.812515034633476</v>
      </c>
      <c r="D56">
        <v>27.241095191789523</v>
      </c>
      <c r="E56">
        <v>44.553232139410255</v>
      </c>
      <c r="F56">
        <v>64.409087939532398</v>
      </c>
      <c r="G56">
        <v>85.181188873608917</v>
      </c>
      <c r="H56">
        <v>108.55728461112747</v>
      </c>
      <c r="I56">
        <v>135.10760991814428</v>
      </c>
      <c r="J56">
        <v>192.63790858583573</v>
      </c>
      <c r="K56">
        <v>241.23237827602946</v>
      </c>
      <c r="L56">
        <v>286.99620696236349</v>
      </c>
      <c r="M56">
        <v>-123.96759860324615</v>
      </c>
      <c r="N56">
        <v>-157.40858584076369</v>
      </c>
      <c r="O56">
        <v>-194.65567762042491</v>
      </c>
      <c r="P56">
        <v>-231.89578615693355</v>
      </c>
      <c r="Q56">
        <v>-265.57731685913319</v>
      </c>
      <c r="R56">
        <v>-296.89339125154248</v>
      </c>
      <c r="S56">
        <v>-327.27349086807419</v>
      </c>
      <c r="T56">
        <v>-362.48254494671517</v>
      </c>
      <c r="U56">
        <v>-398.43834620721879</v>
      </c>
      <c r="V56">
        <v>-430.5138440567971</v>
      </c>
    </row>
    <row r="57" spans="2:22" x14ac:dyDescent="0.25">
      <c r="B57">
        <v>17107</v>
      </c>
      <c r="C57">
        <v>4.6663731230822521</v>
      </c>
      <c r="D57">
        <v>9.8948790875413373</v>
      </c>
      <c r="E57">
        <v>16.169502277319822</v>
      </c>
      <c r="F57">
        <v>23.369360901262052</v>
      </c>
      <c r="G57">
        <v>30.904675428175509</v>
      </c>
      <c r="H57">
        <v>39.389258954681303</v>
      </c>
      <c r="I57">
        <v>49.028126141666007</v>
      </c>
      <c r="J57">
        <v>69.924000847701066</v>
      </c>
      <c r="K57">
        <v>87.571659817789978</v>
      </c>
      <c r="L57">
        <v>104.18762048939172</v>
      </c>
      <c r="M57">
        <v>-45.058031114990065</v>
      </c>
      <c r="N57">
        <v>-57.170605369231239</v>
      </c>
      <c r="O57">
        <v>-70.660455811887786</v>
      </c>
      <c r="P57">
        <v>-84.145257623948709</v>
      </c>
      <c r="Q57">
        <v>-96.338657511296816</v>
      </c>
      <c r="R57">
        <v>-107.67210787579296</v>
      </c>
      <c r="S57">
        <v>-118.6633158714121</v>
      </c>
      <c r="T57">
        <v>-131.38556075713367</v>
      </c>
      <c r="U57">
        <v>-144.37811310641001</v>
      </c>
      <c r="V57">
        <v>-155.96242143826646</v>
      </c>
    </row>
    <row r="58" spans="2:22" x14ac:dyDescent="0.25">
      <c r="B58">
        <v>17108</v>
      </c>
      <c r="C58">
        <v>0.79381786568753809</v>
      </c>
      <c r="D58">
        <v>1.6431353874068748</v>
      </c>
      <c r="E58">
        <v>2.6642117474911267</v>
      </c>
      <c r="F58">
        <v>3.8408663903620006</v>
      </c>
      <c r="G58">
        <v>5.0772506982605012</v>
      </c>
      <c r="H58">
        <v>6.4764591303619214</v>
      </c>
      <c r="I58">
        <v>8.06932034398036</v>
      </c>
      <c r="J58">
        <v>11.537661324465695</v>
      </c>
      <c r="K58">
        <v>14.46291976154375</v>
      </c>
      <c r="L58">
        <v>17.211508007892824</v>
      </c>
      <c r="M58">
        <v>-7.5261821206585697</v>
      </c>
      <c r="N58">
        <v>-9.4853801795716777</v>
      </c>
      <c r="O58">
        <v>-11.665332587768951</v>
      </c>
      <c r="P58">
        <v>-13.840624639597836</v>
      </c>
      <c r="Q58">
        <v>-15.803282418248889</v>
      </c>
      <c r="R58">
        <v>-17.622017177387608</v>
      </c>
      <c r="S58">
        <v>-19.380473466442805</v>
      </c>
      <c r="T58">
        <v>-21.391389227832644</v>
      </c>
      <c r="U58">
        <v>-23.445767726166697</v>
      </c>
      <c r="V58">
        <v>-25.268138801936502</v>
      </c>
    </row>
    <row r="59" spans="2:22" x14ac:dyDescent="0.25">
      <c r="B59">
        <v>17109</v>
      </c>
      <c r="C59">
        <v>2.6517705297089775</v>
      </c>
      <c r="D59">
        <v>5.6380135540384053</v>
      </c>
      <c r="E59">
        <v>9.2210582911484344</v>
      </c>
      <c r="F59">
        <v>13.33056943010814</v>
      </c>
      <c r="G59">
        <v>17.629713270972335</v>
      </c>
      <c r="H59">
        <v>22.467798659270233</v>
      </c>
      <c r="I59">
        <v>27.962845495353633</v>
      </c>
      <c r="J59">
        <v>39.869731080265176</v>
      </c>
      <c r="K59">
        <v>49.927193044833963</v>
      </c>
      <c r="L59">
        <v>59.398805129505554</v>
      </c>
      <c r="M59">
        <v>-25.657228399442335</v>
      </c>
      <c r="N59">
        <v>-32.578416331797392</v>
      </c>
      <c r="O59">
        <v>-40.287343114063347</v>
      </c>
      <c r="P59">
        <v>-47.994824593955506</v>
      </c>
      <c r="Q59">
        <v>-54.965797136828783</v>
      </c>
      <c r="R59">
        <v>-61.447197779520053</v>
      </c>
      <c r="S59">
        <v>-67.734882331302259</v>
      </c>
      <c r="T59">
        <v>-75.022002130365237</v>
      </c>
      <c r="U59">
        <v>-82.463674112559616</v>
      </c>
      <c r="V59">
        <v>-89.102250511755116</v>
      </c>
    </row>
    <row r="60" spans="2:22" x14ac:dyDescent="0.25">
      <c r="B60">
        <v>18131</v>
      </c>
      <c r="C60">
        <v>12.92715537625698</v>
      </c>
      <c r="D60">
        <v>25.374810543992169</v>
      </c>
      <c r="E60">
        <v>40.354764290913572</v>
      </c>
      <c r="F60">
        <v>57.884457121737242</v>
      </c>
      <c r="G60">
        <v>76.588558296420402</v>
      </c>
      <c r="H60">
        <v>98.30403224806021</v>
      </c>
      <c r="I60">
        <v>123.16460342415736</v>
      </c>
      <c r="J60">
        <v>178.88639286631289</v>
      </c>
      <c r="K60">
        <v>224.59476407375672</v>
      </c>
      <c r="L60">
        <v>267.0841209280531</v>
      </c>
      <c r="M60">
        <v>-133.07084911234881</v>
      </c>
      <c r="N60">
        <v>-160.69632086159945</v>
      </c>
      <c r="O60">
        <v>-190.90480335495269</v>
      </c>
      <c r="P60">
        <v>-220.31816362457241</v>
      </c>
      <c r="Q60">
        <v>-246.10760520913325</v>
      </c>
      <c r="R60">
        <v>-269.19153211387879</v>
      </c>
      <c r="S60">
        <v>-290.71991409426937</v>
      </c>
      <c r="T60">
        <v>-312.8426132267798</v>
      </c>
      <c r="U60">
        <v>-334.99619992745073</v>
      </c>
      <c r="V60">
        <v>-353.36082801535582</v>
      </c>
    </row>
    <row r="61" spans="2:22" x14ac:dyDescent="0.25">
      <c r="B61">
        <v>18132</v>
      </c>
      <c r="C61">
        <v>0.53475642743509089</v>
      </c>
      <c r="D61">
        <v>1.0496774145896042</v>
      </c>
      <c r="E61">
        <v>1.6693517602356336</v>
      </c>
      <c r="F61">
        <v>2.3945009241006412</v>
      </c>
      <c r="G61">
        <v>3.1682317280893333</v>
      </c>
      <c r="H61">
        <v>4.0665337081032096</v>
      </c>
      <c r="I61">
        <v>5.0949386308554301</v>
      </c>
      <c r="J61">
        <v>7.3999766833186991</v>
      </c>
      <c r="K61">
        <v>9.2907906001733878</v>
      </c>
      <c r="L61">
        <v>11.048443851340325</v>
      </c>
      <c r="M61">
        <v>-5.5047293697554354</v>
      </c>
      <c r="N61">
        <v>-6.6475096759294745</v>
      </c>
      <c r="O61">
        <v>-7.8971411459782583</v>
      </c>
      <c r="P61">
        <v>-9.113880869361811</v>
      </c>
      <c r="Q61">
        <v>-10.180710287428173</v>
      </c>
      <c r="R61">
        <v>-11.135620932768367</v>
      </c>
      <c r="S61">
        <v>-12.026183496705388</v>
      </c>
      <c r="T61">
        <v>-12.94133112269053</v>
      </c>
      <c r="U61">
        <v>-13.857756471819004</v>
      </c>
      <c r="V61">
        <v>-14.617444324376232</v>
      </c>
    </row>
    <row r="62" spans="2:22" x14ac:dyDescent="0.25">
      <c r="B62">
        <v>18133</v>
      </c>
      <c r="C62">
        <v>3.3945408002401423</v>
      </c>
      <c r="D62">
        <v>6.6631696752209653</v>
      </c>
      <c r="E62">
        <v>10.596754651930542</v>
      </c>
      <c r="F62">
        <v>15.199875431247552</v>
      </c>
      <c r="G62">
        <v>20.111384013088809</v>
      </c>
      <c r="H62">
        <v>25.813648755785589</v>
      </c>
      <c r="I62">
        <v>32.341784352386647</v>
      </c>
      <c r="J62">
        <v>46.973765033240433</v>
      </c>
      <c r="K62">
        <v>58.976322940231071</v>
      </c>
      <c r="L62">
        <v>70.133600099812512</v>
      </c>
      <c r="M62">
        <v>-34.943064694969287</v>
      </c>
      <c r="N62">
        <v>-42.197235334161</v>
      </c>
      <c r="O62">
        <v>-50.12967857881852</v>
      </c>
      <c r="P62">
        <v>-57.853330735948873</v>
      </c>
      <c r="Q62">
        <v>-64.625378346283199</v>
      </c>
      <c r="R62">
        <v>-70.686985051486147</v>
      </c>
      <c r="S62">
        <v>-76.340121326912453</v>
      </c>
      <c r="T62">
        <v>-82.149319300557281</v>
      </c>
      <c r="U62">
        <v>-87.966628038503231</v>
      </c>
      <c r="V62">
        <v>-92.788994406909993</v>
      </c>
    </row>
    <row r="63" spans="2:22" x14ac:dyDescent="0.25">
      <c r="B63">
        <v>18134</v>
      </c>
      <c r="C63">
        <v>15.345184439441736</v>
      </c>
      <c r="D63">
        <v>30.121177983875597</v>
      </c>
      <c r="E63">
        <v>47.903137467631218</v>
      </c>
      <c r="F63">
        <v>68.71176564810537</v>
      </c>
      <c r="G63">
        <v>90.914475675606937</v>
      </c>
      <c r="H63">
        <v>116.69183684122252</v>
      </c>
      <c r="I63">
        <v>146.20258679846017</v>
      </c>
      <c r="J63">
        <v>212.34715699958002</v>
      </c>
      <c r="K63">
        <v>266.60529548323632</v>
      </c>
      <c r="L63">
        <v>317.04230182107023</v>
      </c>
      <c r="M63">
        <v>-157.96179930602554</v>
      </c>
      <c r="N63">
        <v>-190.75462548319359</v>
      </c>
      <c r="O63">
        <v>-226.61361549328916</v>
      </c>
      <c r="P63">
        <v>-261.52875538168661</v>
      </c>
      <c r="Q63">
        <v>-292.14212129141708</v>
      </c>
      <c r="R63">
        <v>-319.54390502726613</v>
      </c>
      <c r="S63">
        <v>-345.09917860111113</v>
      </c>
      <c r="T63">
        <v>-371.35993656416298</v>
      </c>
      <c r="U63">
        <v>-397.65735962611058</v>
      </c>
      <c r="V63">
        <v>-419.45709800383963</v>
      </c>
    </row>
    <row r="64" spans="2:22" x14ac:dyDescent="0.25">
      <c r="B64">
        <v>18135</v>
      </c>
      <c r="C64">
        <v>16.522538314179016</v>
      </c>
      <c r="D64">
        <v>33.300310185633414</v>
      </c>
      <c r="E64">
        <v>53.384280935647517</v>
      </c>
      <c r="F64">
        <v>76.57314644057621</v>
      </c>
      <c r="G64">
        <v>101.00863937211162</v>
      </c>
      <c r="H64">
        <v>128.92579493977428</v>
      </c>
      <c r="I64">
        <v>160.72015225068711</v>
      </c>
      <c r="J64">
        <v>230.75414932833118</v>
      </c>
      <c r="K64">
        <v>289.00991801601521</v>
      </c>
      <c r="L64">
        <v>343.22470598007891</v>
      </c>
      <c r="M64">
        <v>-160.76599775928864</v>
      </c>
      <c r="N64">
        <v>-198.60364559002326</v>
      </c>
      <c r="O64">
        <v>-240.15671843033135</v>
      </c>
      <c r="P64">
        <v>-280.92271067626285</v>
      </c>
      <c r="Q64">
        <v>-317.00612393055462</v>
      </c>
      <c r="R64">
        <v>-349.72952363173096</v>
      </c>
      <c r="S64">
        <v>-380.67298637542262</v>
      </c>
      <c r="T64">
        <v>-414.31229708486836</v>
      </c>
      <c r="U64">
        <v>-448.16191227342989</v>
      </c>
      <c r="V64">
        <v>-477.00539297243012</v>
      </c>
    </row>
    <row r="65" spans="2:22" x14ac:dyDescent="0.25">
      <c r="B65">
        <v>18136</v>
      </c>
      <c r="C65">
        <v>14.12775895924185</v>
      </c>
      <c r="D65">
        <v>29.306081675973587</v>
      </c>
      <c r="E65">
        <v>47.378135474885788</v>
      </c>
      <c r="F65">
        <v>67.957411688473655</v>
      </c>
      <c r="G65">
        <v>89.363531094080855</v>
      </c>
      <c r="H65">
        <v>113.38489477039646</v>
      </c>
      <c r="I65">
        <v>140.5895786398726</v>
      </c>
      <c r="J65">
        <v>199.5291487110583</v>
      </c>
      <c r="K65">
        <v>248.98986918638226</v>
      </c>
      <c r="L65">
        <v>295.25856736984991</v>
      </c>
      <c r="M65">
        <v>-128.53304173016133</v>
      </c>
      <c r="N65">
        <v>-163.31109394456743</v>
      </c>
      <c r="O65">
        <v>-201.6630075520699</v>
      </c>
      <c r="P65">
        <v>-239.56166217121807</v>
      </c>
      <c r="Q65">
        <v>-273.40777000744828</v>
      </c>
      <c r="R65">
        <v>-304.4748040217919</v>
      </c>
      <c r="S65">
        <v>-334.21955027347963</v>
      </c>
      <c r="T65">
        <v>-368.15998325565101</v>
      </c>
      <c r="U65">
        <v>-402.37577342556671</v>
      </c>
      <c r="V65">
        <v>-432.18851073381546</v>
      </c>
    </row>
    <row r="66" spans="2:22" x14ac:dyDescent="0.25">
      <c r="B66">
        <v>18141</v>
      </c>
      <c r="C66">
        <v>11.485638050127603</v>
      </c>
      <c r="D66">
        <v>22.545245339446282</v>
      </c>
      <c r="E66">
        <v>35.854772589408825</v>
      </c>
      <c r="F66">
        <v>51.429715500248562</v>
      </c>
      <c r="G66">
        <v>68.048107551136113</v>
      </c>
      <c r="H66">
        <v>87.342071817521102</v>
      </c>
      <c r="I66">
        <v>109.43042102793838</v>
      </c>
      <c r="J66">
        <v>158.93862963301899</v>
      </c>
      <c r="K66">
        <v>199.55002419502841</v>
      </c>
      <c r="L66">
        <v>237.30135924183134</v>
      </c>
      <c r="M66">
        <v>-118.23201341996456</v>
      </c>
      <c r="N66">
        <v>-142.77694695257213</v>
      </c>
      <c r="O66">
        <v>-169.61685765709828</v>
      </c>
      <c r="P66">
        <v>-195.75031084629273</v>
      </c>
      <c r="Q66">
        <v>-218.66395139084861</v>
      </c>
      <c r="R66">
        <v>-239.17377133859014</v>
      </c>
      <c r="S66">
        <v>-258.30150640749832</v>
      </c>
      <c r="T66">
        <v>-277.95728585257046</v>
      </c>
      <c r="U66">
        <v>-297.64050856863423</v>
      </c>
      <c r="V66">
        <v>-313.95728244529812</v>
      </c>
    </row>
    <row r="67" spans="2:22" x14ac:dyDescent="0.25">
      <c r="B67">
        <v>18142</v>
      </c>
      <c r="C67">
        <v>4.7663072880084201</v>
      </c>
      <c r="D67">
        <v>9.3558204343856008</v>
      </c>
      <c r="E67">
        <v>14.879004819491515</v>
      </c>
      <c r="F67">
        <v>21.34229084524485</v>
      </c>
      <c r="G67">
        <v>28.238587141665796</v>
      </c>
      <c r="H67">
        <v>36.245191746137301</v>
      </c>
      <c r="I67">
        <v>45.411409535885355</v>
      </c>
      <c r="J67">
        <v>65.956313916536232</v>
      </c>
      <c r="K67">
        <v>82.809220566762804</v>
      </c>
      <c r="L67">
        <v>98.475260414120299</v>
      </c>
      <c r="M67">
        <v>-49.063892208689744</v>
      </c>
      <c r="N67">
        <v>-59.249542763719219</v>
      </c>
      <c r="O67">
        <v>-70.387562388067096</v>
      </c>
      <c r="P67">
        <v>-81.232416444311781</v>
      </c>
      <c r="Q67">
        <v>-90.741113431425021</v>
      </c>
      <c r="R67">
        <v>-99.252273531196309</v>
      </c>
      <c r="S67">
        <v>-107.18989638367847</v>
      </c>
      <c r="T67">
        <v>-115.34664696311124</v>
      </c>
      <c r="U67">
        <v>-123.5147859444737</v>
      </c>
      <c r="V67">
        <v>-130.28591680422295</v>
      </c>
    </row>
    <row r="68" spans="2:22" x14ac:dyDescent="0.25">
      <c r="B68">
        <v>18143</v>
      </c>
      <c r="C68">
        <v>33.991908561308819</v>
      </c>
      <c r="D68">
        <v>66.722973049130474</v>
      </c>
      <c r="E68">
        <v>106.1127075419346</v>
      </c>
      <c r="F68">
        <v>152.20697178413641</v>
      </c>
      <c r="G68">
        <v>201.38933854202628</v>
      </c>
      <c r="H68">
        <v>258.49009918464742</v>
      </c>
      <c r="I68">
        <v>323.86088166567993</v>
      </c>
      <c r="J68">
        <v>470.38112656573639</v>
      </c>
      <c r="K68">
        <v>590.57112423710828</v>
      </c>
      <c r="L68">
        <v>702.29673524606756</v>
      </c>
      <c r="M68">
        <v>-349.90931906880206</v>
      </c>
      <c r="N68">
        <v>-422.55039766125606</v>
      </c>
      <c r="O68">
        <v>-501.98349371392231</v>
      </c>
      <c r="P68">
        <v>-579.3258187394332</v>
      </c>
      <c r="Q68">
        <v>-647.13906261826037</v>
      </c>
      <c r="R68">
        <v>-707.83816537858047</v>
      </c>
      <c r="S68">
        <v>-764.44696835579464</v>
      </c>
      <c r="T68">
        <v>-822.61852614667623</v>
      </c>
      <c r="U68">
        <v>-880.87130268692965</v>
      </c>
      <c r="V68">
        <v>-929.16102618426282</v>
      </c>
    </row>
    <row r="69" spans="2:22" x14ac:dyDescent="0.25">
      <c r="B69">
        <v>18144</v>
      </c>
      <c r="C69">
        <v>54.189470635370711</v>
      </c>
      <c r="D69">
        <v>112.74622666941595</v>
      </c>
      <c r="E69">
        <v>182.42946335113851</v>
      </c>
      <c r="F69">
        <v>261.66968705601005</v>
      </c>
      <c r="G69">
        <v>343.98441155742097</v>
      </c>
      <c r="H69">
        <v>436.1835862185664</v>
      </c>
      <c r="I69">
        <v>540.53941937588695</v>
      </c>
      <c r="J69">
        <v>766.28408194581118</v>
      </c>
      <c r="K69">
        <v>955.80211674021155</v>
      </c>
      <c r="L69">
        <v>1133.2379584535779</v>
      </c>
      <c r="M69">
        <v>-489.38735474110405</v>
      </c>
      <c r="N69">
        <v>-623.76824473010402</v>
      </c>
      <c r="O69">
        <v>-772.01833926291579</v>
      </c>
      <c r="P69">
        <v>-918.61902755000506</v>
      </c>
      <c r="Q69">
        <v>-1049.6557280157419</v>
      </c>
      <c r="R69">
        <v>-1170.0709187597042</v>
      </c>
      <c r="S69">
        <v>-1285.4952475014072</v>
      </c>
      <c r="T69">
        <v>-1417.8127899326212</v>
      </c>
      <c r="U69">
        <v>-1551.1593882665682</v>
      </c>
      <c r="V69">
        <v>-1667.6005538268398</v>
      </c>
    </row>
    <row r="70" spans="2:22" x14ac:dyDescent="0.25">
      <c r="B70">
        <v>18145</v>
      </c>
      <c r="C70">
        <v>5.8590698511261898</v>
      </c>
      <c r="D70">
        <v>12.207314193788406</v>
      </c>
      <c r="E70">
        <v>19.759936055918686</v>
      </c>
      <c r="F70">
        <v>28.342866467711708</v>
      </c>
      <c r="G70">
        <v>37.253341437233843</v>
      </c>
      <c r="H70">
        <v>47.225163586128218</v>
      </c>
      <c r="I70">
        <v>58.508696561084491</v>
      </c>
      <c r="J70">
        <v>82.900140353810642</v>
      </c>
      <c r="K70">
        <v>103.38128434695624</v>
      </c>
      <c r="L70">
        <v>122.56419039958904</v>
      </c>
      <c r="M70">
        <v>-52.731345112750084</v>
      </c>
      <c r="N70">
        <v>-67.310315091716433</v>
      </c>
      <c r="O70">
        <v>-83.39694594009859</v>
      </c>
      <c r="P70">
        <v>-99.309721435104905</v>
      </c>
      <c r="Q70">
        <v>-113.53869616545887</v>
      </c>
      <c r="R70">
        <v>-126.6211687001813</v>
      </c>
      <c r="S70">
        <v>-139.16809178198793</v>
      </c>
      <c r="T70">
        <v>-153.58175580830459</v>
      </c>
      <c r="U70">
        <v>-168.10531973890835</v>
      </c>
      <c r="V70">
        <v>-180.80019320284447</v>
      </c>
    </row>
    <row r="71" spans="2:22" x14ac:dyDescent="0.25">
      <c r="B71">
        <v>18146</v>
      </c>
      <c r="C71">
        <v>66.264777191654431</v>
      </c>
      <c r="D71">
        <v>134.16783752656983</v>
      </c>
      <c r="E71">
        <v>215.37991692315742</v>
      </c>
      <c r="F71">
        <v>308.93535561003267</v>
      </c>
      <c r="G71">
        <v>407.31391130033137</v>
      </c>
      <c r="H71">
        <v>519.38874453483845</v>
      </c>
      <c r="I71">
        <v>646.91594295534878</v>
      </c>
      <c r="J71">
        <v>926.95272610247457</v>
      </c>
      <c r="K71">
        <v>1160.4744517998774</v>
      </c>
      <c r="L71">
        <v>1377.8414646405872</v>
      </c>
      <c r="M71">
        <v>-638.16739402396411</v>
      </c>
      <c r="N71">
        <v>-791.70839408976565</v>
      </c>
      <c r="O71">
        <v>-960.44350056657424</v>
      </c>
      <c r="P71">
        <v>-1126.1842404154181</v>
      </c>
      <c r="Q71">
        <v>-1273.1092395108112</v>
      </c>
      <c r="R71">
        <v>-1406.6280445719738</v>
      </c>
      <c r="S71">
        <v>-1533.155737704928</v>
      </c>
      <c r="T71">
        <v>-1671.8662582714483</v>
      </c>
      <c r="U71">
        <v>-1811.5411722602846</v>
      </c>
      <c r="V71">
        <v>-1931.0229682951724</v>
      </c>
    </row>
    <row r="72" spans="2:22" x14ac:dyDescent="0.25">
      <c r="B72">
        <v>20534</v>
      </c>
      <c r="C72">
        <v>9.4115897798071391</v>
      </c>
      <c r="D72">
        <v>19.668147377824305</v>
      </c>
      <c r="E72">
        <v>31.989986930885451</v>
      </c>
      <c r="F72">
        <v>46.164848212052888</v>
      </c>
      <c r="G72">
        <v>61.03546011560605</v>
      </c>
      <c r="H72">
        <v>77.830290595225847</v>
      </c>
      <c r="I72">
        <v>96.933704446537149</v>
      </c>
      <c r="J72">
        <v>138.45704642651677</v>
      </c>
      <c r="K72">
        <v>173.49734641288134</v>
      </c>
      <c r="L72">
        <v>206.44844571467704</v>
      </c>
      <c r="M72">
        <v>-89.878111742831507</v>
      </c>
      <c r="N72">
        <v>-113.57866786543902</v>
      </c>
      <c r="O72">
        <v>-139.95959730934436</v>
      </c>
      <c r="P72">
        <v>-166.30298476398966</v>
      </c>
      <c r="Q72">
        <v>-190.09250154979244</v>
      </c>
      <c r="R72">
        <v>-212.16462395804965</v>
      </c>
      <c r="S72">
        <v>-233.53166715657252</v>
      </c>
      <c r="T72">
        <v>-258.08765011813216</v>
      </c>
      <c r="U72">
        <v>-283.17067521669276</v>
      </c>
      <c r="V72">
        <v>-305.46779416292225</v>
      </c>
    </row>
    <row r="73" spans="2:22" x14ac:dyDescent="0.25">
      <c r="B73">
        <v>20535</v>
      </c>
      <c r="C73">
        <v>28.898995350357598</v>
      </c>
      <c r="D73">
        <v>60.803432748161534</v>
      </c>
      <c r="E73">
        <v>99.11297134730404</v>
      </c>
      <c r="F73">
        <v>143.13096611359299</v>
      </c>
      <c r="G73">
        <v>189.25803878228373</v>
      </c>
      <c r="H73">
        <v>241.27985121789055</v>
      </c>
      <c r="I73">
        <v>300.41806909440487</v>
      </c>
      <c r="J73">
        <v>428.80285397638744</v>
      </c>
      <c r="K73">
        <v>537.18383168363744</v>
      </c>
      <c r="L73">
        <v>639.16167375428597</v>
      </c>
      <c r="M73">
        <v>-277.39927460628292</v>
      </c>
      <c r="N73">
        <v>-351.21120665392141</v>
      </c>
      <c r="O73">
        <v>-433.39208034005082</v>
      </c>
      <c r="P73">
        <v>-515.49660609528814</v>
      </c>
      <c r="Q73">
        <v>-589.68706736101046</v>
      </c>
      <c r="R73">
        <v>-658.57990282506114</v>
      </c>
      <c r="S73">
        <v>-725.32881416510952</v>
      </c>
      <c r="T73">
        <v>-802.299840532899</v>
      </c>
      <c r="U73">
        <v>-880.9149993666216</v>
      </c>
      <c r="V73">
        <v>-950.89845657209253</v>
      </c>
    </row>
    <row r="74" spans="2:22" x14ac:dyDescent="0.25">
      <c r="B74">
        <v>20536</v>
      </c>
      <c r="C74">
        <v>28.328102825700196</v>
      </c>
      <c r="D74">
        <v>59.146685730096088</v>
      </c>
      <c r="E74">
        <v>96.173435971803471</v>
      </c>
      <c r="F74">
        <v>138.77523567966517</v>
      </c>
      <c r="G74">
        <v>183.47469209206213</v>
      </c>
      <c r="H74">
        <v>233.9676493079449</v>
      </c>
      <c r="I74">
        <v>291.40568761887761</v>
      </c>
      <c r="J74">
        <v>416.27386741354661</v>
      </c>
      <c r="K74">
        <v>521.64111241185856</v>
      </c>
      <c r="L74">
        <v>620.71850623768898</v>
      </c>
      <c r="M74">
        <v>-270.34294268506267</v>
      </c>
      <c r="N74">
        <v>-341.54631218282742</v>
      </c>
      <c r="O74">
        <v>-420.79956505751295</v>
      </c>
      <c r="P74">
        <v>-499.93481732490346</v>
      </c>
      <c r="Q74">
        <v>-571.39241073399137</v>
      </c>
      <c r="R74">
        <v>-637.68390438483311</v>
      </c>
      <c r="S74">
        <v>-701.8504600509392</v>
      </c>
      <c r="T74">
        <v>-775.56017243832628</v>
      </c>
      <c r="U74">
        <v>-850.85292117583936</v>
      </c>
      <c r="V74">
        <v>-917.77026593903963</v>
      </c>
    </row>
    <row r="75" spans="2:22" x14ac:dyDescent="0.25">
      <c r="B75">
        <v>20537</v>
      </c>
      <c r="C75">
        <v>22.733431783835488</v>
      </c>
      <c r="D75">
        <v>46.965741009378263</v>
      </c>
      <c r="E75">
        <v>76.102907036687256</v>
      </c>
      <c r="F75">
        <v>109.69143803334596</v>
      </c>
      <c r="G75">
        <v>144.99652226527283</v>
      </c>
      <c r="H75">
        <v>184.96760160401737</v>
      </c>
      <c r="I75">
        <v>230.47841935683314</v>
      </c>
      <c r="J75">
        <v>329.61029210615993</v>
      </c>
      <c r="K75">
        <v>413.21071585483531</v>
      </c>
      <c r="L75">
        <v>491.74901737792453</v>
      </c>
      <c r="M75">
        <v>-215.22229122000678</v>
      </c>
      <c r="N75">
        <v>-271.1013994175886</v>
      </c>
      <c r="O75">
        <v>-333.27194479393211</v>
      </c>
      <c r="P75">
        <v>-395.30045025034752</v>
      </c>
      <c r="Q75">
        <v>-451.25542428116239</v>
      </c>
      <c r="R75">
        <v>-503.09405683450149</v>
      </c>
      <c r="S75">
        <v>-553.20178581263019</v>
      </c>
      <c r="T75">
        <v>-610.44468750176156</v>
      </c>
      <c r="U75">
        <v>-668.92659298623755</v>
      </c>
      <c r="V75">
        <v>-720.7812925855809</v>
      </c>
    </row>
    <row r="76" spans="2:22" x14ac:dyDescent="0.25">
      <c r="B76">
        <v>20539</v>
      </c>
      <c r="C76">
        <v>4.8871387168148752</v>
      </c>
      <c r="D76">
        <v>10.096499878827693</v>
      </c>
      <c r="E76">
        <v>16.360286778418271</v>
      </c>
      <c r="F76">
        <v>23.581009625526054</v>
      </c>
      <c r="G76">
        <v>31.170749955577975</v>
      </c>
      <c r="H76">
        <v>39.763566528399863</v>
      </c>
      <c r="I76">
        <v>49.547293050140453</v>
      </c>
      <c r="J76">
        <v>70.858251201565778</v>
      </c>
      <c r="K76">
        <v>88.830322973623993</v>
      </c>
      <c r="L76">
        <v>105.71416074066494</v>
      </c>
      <c r="M76">
        <v>-46.267594006233345</v>
      </c>
      <c r="N76">
        <v>-58.280252531800429</v>
      </c>
      <c r="O76">
        <v>-71.64541808371969</v>
      </c>
      <c r="P76">
        <v>-84.980048483770346</v>
      </c>
      <c r="Q76">
        <v>-97.009016330974518</v>
      </c>
      <c r="R76">
        <v>-108.15307018905952</v>
      </c>
      <c r="S76">
        <v>-118.92502158773932</v>
      </c>
      <c r="T76">
        <v>-131.23086277211783</v>
      </c>
      <c r="U76">
        <v>-143.80305984486748</v>
      </c>
      <c r="V76">
        <v>-154.95056772975047</v>
      </c>
    </row>
    <row r="77" spans="2:22" x14ac:dyDescent="0.25">
      <c r="B77">
        <v>20540</v>
      </c>
      <c r="C77">
        <v>4.9695062232780467</v>
      </c>
      <c r="D77">
        <v>10.266665607122542</v>
      </c>
      <c r="E77">
        <v>16.636021948841051</v>
      </c>
      <c r="F77">
        <v>23.978442372023686</v>
      </c>
      <c r="G77">
        <v>31.696099673930419</v>
      </c>
      <c r="H77">
        <v>40.433738997979646</v>
      </c>
      <c r="I77">
        <v>50.382359786940576</v>
      </c>
      <c r="J77">
        <v>72.052491390356209</v>
      </c>
      <c r="K77">
        <v>90.327463248460376</v>
      </c>
      <c r="L77">
        <v>107.49586007899076</v>
      </c>
      <c r="M77">
        <v>-47.047384916450774</v>
      </c>
      <c r="N77">
        <v>-59.262503978965626</v>
      </c>
      <c r="O77">
        <v>-72.852925130074539</v>
      </c>
      <c r="P77">
        <v>-86.412296491923783</v>
      </c>
      <c r="Q77">
        <v>-98.643999752283079</v>
      </c>
      <c r="R77">
        <v>-109.97587474280773</v>
      </c>
      <c r="S77">
        <v>-120.92937588416191</v>
      </c>
      <c r="T77">
        <v>-133.44261888625465</v>
      </c>
      <c r="U77">
        <v>-146.22670692090458</v>
      </c>
      <c r="V77">
        <v>-157.56209415216205</v>
      </c>
    </row>
    <row r="78" spans="2:22" x14ac:dyDescent="0.25">
      <c r="B78">
        <v>20541</v>
      </c>
      <c r="C78">
        <v>22.166705233768663</v>
      </c>
      <c r="D78">
        <v>46.059135094598858</v>
      </c>
      <c r="E78">
        <v>74.640460108515967</v>
      </c>
      <c r="F78">
        <v>107.34107324358111</v>
      </c>
      <c r="G78">
        <v>141.49505757982524</v>
      </c>
      <c r="H78">
        <v>179.78515538842532</v>
      </c>
      <c r="I78">
        <v>223.35391159706907</v>
      </c>
      <c r="J78">
        <v>317.8092901384386</v>
      </c>
      <c r="K78">
        <v>397.13359345876347</v>
      </c>
      <c r="L78">
        <v>471.92770251957847</v>
      </c>
      <c r="M78">
        <v>-205.11119250693446</v>
      </c>
      <c r="N78">
        <v>-260.1896773486443</v>
      </c>
      <c r="O78">
        <v>-321.2661478794779</v>
      </c>
      <c r="P78">
        <v>-381.99375041797992</v>
      </c>
      <c r="Q78">
        <v>-436.58467879920414</v>
      </c>
      <c r="R78">
        <v>-487.01110534075013</v>
      </c>
      <c r="S78">
        <v>-535.60447266778101</v>
      </c>
      <c r="T78">
        <v>-591.21110988182113</v>
      </c>
      <c r="U78">
        <v>-647.92785161700601</v>
      </c>
      <c r="V78">
        <v>-698.09349991335671</v>
      </c>
    </row>
    <row r="79" spans="2:22" x14ac:dyDescent="0.25">
      <c r="B79">
        <v>20544</v>
      </c>
      <c r="C79">
        <v>23.529651012979485</v>
      </c>
      <c r="D79">
        <v>48.610676382895129</v>
      </c>
      <c r="E79">
        <v>78.768347017440789</v>
      </c>
      <c r="F79">
        <v>113.53328791615637</v>
      </c>
      <c r="G79">
        <v>150.07490287601308</v>
      </c>
      <c r="H79">
        <v>191.44593547662186</v>
      </c>
      <c r="I79">
        <v>238.55073114590095</v>
      </c>
      <c r="J79">
        <v>341.15461393113412</v>
      </c>
      <c r="K79">
        <v>427.68307184492011</v>
      </c>
      <c r="L79">
        <v>508.9721109817408</v>
      </c>
      <c r="M79">
        <v>-222.76027001877515</v>
      </c>
      <c r="N79">
        <v>-280.59649674018527</v>
      </c>
      <c r="O79">
        <v>-344.9445129086954</v>
      </c>
      <c r="P79">
        <v>-409.14551432916397</v>
      </c>
      <c r="Q79">
        <v>-467.06026402047843</v>
      </c>
      <c r="R79">
        <v>-520.71450085406752</v>
      </c>
      <c r="S79">
        <v>-572.57721067804823</v>
      </c>
      <c r="T79">
        <v>-631.82499660508415</v>
      </c>
      <c r="U79">
        <v>-692.35518138792941</v>
      </c>
      <c r="V79">
        <v>-746.02604800222571</v>
      </c>
    </row>
    <row r="80" spans="2:22" x14ac:dyDescent="0.25">
      <c r="B80">
        <v>20545</v>
      </c>
      <c r="C80">
        <v>11.696185917770434</v>
      </c>
      <c r="D80">
        <v>24.163533417868521</v>
      </c>
      <c r="E80">
        <v>39.154394200034744</v>
      </c>
      <c r="F80">
        <v>56.435450002663494</v>
      </c>
      <c r="G80">
        <v>74.599660006046179</v>
      </c>
      <c r="H80">
        <v>95.164490680327773</v>
      </c>
      <c r="I80">
        <v>118.57947662561705</v>
      </c>
      <c r="J80">
        <v>169.58210680824169</v>
      </c>
      <c r="K80">
        <v>212.59391902676305</v>
      </c>
      <c r="L80">
        <v>253.00130604226555</v>
      </c>
      <c r="M80">
        <v>-110.73030925087306</v>
      </c>
      <c r="N80">
        <v>-139.479705497455</v>
      </c>
      <c r="O80">
        <v>-171.46600058238531</v>
      </c>
      <c r="P80">
        <v>-203.37921715778748</v>
      </c>
      <c r="Q80">
        <v>-232.16764582581544</v>
      </c>
      <c r="R80">
        <v>-258.83824663224357</v>
      </c>
      <c r="S80">
        <v>-284.61831009200546</v>
      </c>
      <c r="T80">
        <v>-314.06936820742806</v>
      </c>
      <c r="U80">
        <v>-344.15788479726717</v>
      </c>
      <c r="V80">
        <v>-370.83675198243657</v>
      </c>
    </row>
    <row r="81" spans="2:22" x14ac:dyDescent="0.25">
      <c r="B81">
        <v>20547</v>
      </c>
      <c r="C81">
        <v>42.967475232605075</v>
      </c>
      <c r="D81">
        <v>90.027483575434829</v>
      </c>
      <c r="E81">
        <v>146.52362155640665</v>
      </c>
      <c r="F81">
        <v>211.44357887796485</v>
      </c>
      <c r="G81">
        <v>279.482931842548</v>
      </c>
      <c r="H81">
        <v>356.24646114131997</v>
      </c>
      <c r="I81">
        <v>443.51830135517628</v>
      </c>
      <c r="J81">
        <v>633.06549219148314</v>
      </c>
      <c r="K81">
        <v>793.00438039515996</v>
      </c>
      <c r="L81">
        <v>943.41340256130957</v>
      </c>
      <c r="M81">
        <v>-409.955735750901</v>
      </c>
      <c r="N81">
        <v>-518.71941645462994</v>
      </c>
      <c r="O81">
        <v>-639.7424055788822</v>
      </c>
      <c r="P81">
        <v>-760.55996292135694</v>
      </c>
      <c r="Q81">
        <v>-869.63839569086008</v>
      </c>
      <c r="R81">
        <v>-970.83195514260933</v>
      </c>
      <c r="S81">
        <v>-1068.7823340157818</v>
      </c>
      <c r="T81">
        <v>-1181.498556205253</v>
      </c>
      <c r="U81">
        <v>-1296.5695181144345</v>
      </c>
      <c r="V81">
        <v>-1398.8304748394478</v>
      </c>
    </row>
    <row r="82" spans="2:22" x14ac:dyDescent="0.25">
      <c r="B82">
        <v>20548</v>
      </c>
      <c r="C82">
        <v>37.050543259304</v>
      </c>
      <c r="D82">
        <v>77.035845757340994</v>
      </c>
      <c r="E82">
        <v>124.72928954574908</v>
      </c>
      <c r="F82">
        <v>179.11829982232254</v>
      </c>
      <c r="G82">
        <v>235.75566070169268</v>
      </c>
      <c r="H82">
        <v>299.32229393658861</v>
      </c>
      <c r="I82">
        <v>371.36259296064878</v>
      </c>
      <c r="J82">
        <v>527.38975654484625</v>
      </c>
      <c r="K82">
        <v>658.54688681368714</v>
      </c>
      <c r="L82">
        <v>781.48455493230472</v>
      </c>
      <c r="M82">
        <v>-337.67387437562877</v>
      </c>
      <c r="N82">
        <v>-429.59244027024766</v>
      </c>
      <c r="O82">
        <v>-531.22037062337711</v>
      </c>
      <c r="P82">
        <v>-631.96050090564552</v>
      </c>
      <c r="Q82">
        <v>-722.23556406563762</v>
      </c>
      <c r="R82">
        <v>-805.3925518489757</v>
      </c>
      <c r="S82">
        <v>-885.30082531622406</v>
      </c>
      <c r="T82">
        <v>-976.9270653152355</v>
      </c>
      <c r="U82">
        <v>-1069.6586281611383</v>
      </c>
      <c r="V82">
        <v>-1150.9685343033143</v>
      </c>
    </row>
    <row r="83" spans="2:22" x14ac:dyDescent="0.25">
      <c r="B83">
        <v>20549</v>
      </c>
      <c r="C83">
        <v>30.318819723276896</v>
      </c>
      <c r="D83">
        <v>63.245949872841074</v>
      </c>
      <c r="E83">
        <v>102.4984692540985</v>
      </c>
      <c r="F83">
        <v>147.17772390536712</v>
      </c>
      <c r="G83">
        <v>193.6380426862691</v>
      </c>
      <c r="H83">
        <v>245.36751878187653</v>
      </c>
      <c r="I83">
        <v>304.20155529192084</v>
      </c>
      <c r="J83">
        <v>431.32493243981071</v>
      </c>
      <c r="K83">
        <v>538.24791567782847</v>
      </c>
      <c r="L83">
        <v>638.38944433201527</v>
      </c>
      <c r="M83">
        <v>-276.09044959700583</v>
      </c>
      <c r="N83">
        <v>-351.98069659540664</v>
      </c>
      <c r="O83">
        <v>-435.94658201604852</v>
      </c>
      <c r="P83">
        <v>-519.23789682328879</v>
      </c>
      <c r="Q83">
        <v>-593.93436426608082</v>
      </c>
      <c r="R83">
        <v>-662.79329296784931</v>
      </c>
      <c r="S83">
        <v>-729.00868056176205</v>
      </c>
      <c r="T83">
        <v>-804.86908694524129</v>
      </c>
      <c r="U83">
        <v>-882.15588395589157</v>
      </c>
      <c r="V83">
        <v>-950.39872529161414</v>
      </c>
    </row>
    <row r="84" spans="2:22" x14ac:dyDescent="0.25">
      <c r="B84">
        <v>20551</v>
      </c>
      <c r="C84">
        <v>5.9304604653483874</v>
      </c>
      <c r="D84">
        <v>12.25193243722911</v>
      </c>
      <c r="E84">
        <v>19.852932270440153</v>
      </c>
      <c r="F84">
        <v>28.615157747829375</v>
      </c>
      <c r="G84">
        <v>37.825179721375513</v>
      </c>
      <c r="H84">
        <v>48.252417809743662</v>
      </c>
      <c r="I84">
        <v>60.124805049608632</v>
      </c>
      <c r="J84">
        <v>85.98529359291129</v>
      </c>
      <c r="K84">
        <v>107.79409978821788</v>
      </c>
      <c r="L84">
        <v>128.28235235945857</v>
      </c>
      <c r="M84">
        <v>-56.144945535653946</v>
      </c>
      <c r="N84">
        <v>-70.722104195892669</v>
      </c>
      <c r="O84">
        <v>-86.940507337547487</v>
      </c>
      <c r="P84">
        <v>-103.12185658704715</v>
      </c>
      <c r="Q84">
        <v>-117.71880633421628</v>
      </c>
      <c r="R84">
        <v>-131.24192786986998</v>
      </c>
      <c r="S84">
        <v>-144.31350934242525</v>
      </c>
      <c r="T84">
        <v>-159.24644021785082</v>
      </c>
      <c r="U84">
        <v>-174.50258947467066</v>
      </c>
      <c r="V84">
        <v>-188.0299024136298</v>
      </c>
    </row>
    <row r="85" spans="2:22" x14ac:dyDescent="0.25">
      <c r="B85">
        <v>20552</v>
      </c>
      <c r="C85">
        <v>28.526613071745256</v>
      </c>
      <c r="D85">
        <v>58.934063899449285</v>
      </c>
      <c r="E85">
        <v>95.496280689756091</v>
      </c>
      <c r="F85">
        <v>137.64420787034592</v>
      </c>
      <c r="G85">
        <v>181.94611912272765</v>
      </c>
      <c r="H85">
        <v>232.10306529779476</v>
      </c>
      <c r="I85">
        <v>289.21144651177491</v>
      </c>
      <c r="J85">
        <v>413.60518538442039</v>
      </c>
      <c r="K85">
        <v>518.50958185165928</v>
      </c>
      <c r="L85">
        <v>617.06187084017347</v>
      </c>
      <c r="M85">
        <v>-270.06758523863169</v>
      </c>
      <c r="N85">
        <v>-340.18641786820598</v>
      </c>
      <c r="O85">
        <v>-418.19994038755488</v>
      </c>
      <c r="P85">
        <v>-496.0352268238056</v>
      </c>
      <c r="Q85">
        <v>-566.2492582465311</v>
      </c>
      <c r="R85">
        <v>-631.29797711479125</v>
      </c>
      <c r="S85">
        <v>-694.17470466101781</v>
      </c>
      <c r="T85">
        <v>-766.00486752938423</v>
      </c>
      <c r="U85">
        <v>-839.38977066751306</v>
      </c>
      <c r="V85">
        <v>-904.45865096185844</v>
      </c>
    </row>
    <row r="86" spans="2:22" x14ac:dyDescent="0.25">
      <c r="B86">
        <v>20553</v>
      </c>
      <c r="C86">
        <v>41.628760597382239</v>
      </c>
      <c r="D86">
        <v>82.456367976198919</v>
      </c>
      <c r="E86">
        <v>130.00044164136344</v>
      </c>
      <c r="F86">
        <v>182.23495519062183</v>
      </c>
      <c r="G86">
        <v>234.86699927495346</v>
      </c>
      <c r="H86">
        <v>291.76294474899316</v>
      </c>
      <c r="I86">
        <v>354.44716563977778</v>
      </c>
      <c r="J86">
        <v>487.83797384369865</v>
      </c>
      <c r="K86">
        <v>601.04919606100316</v>
      </c>
      <c r="L86">
        <v>706.54265007555159</v>
      </c>
      <c r="M86">
        <v>-384.59619709333572</v>
      </c>
      <c r="N86">
        <v>-477.99380900986881</v>
      </c>
      <c r="O86">
        <v>-579.86910844147314</v>
      </c>
      <c r="P86">
        <v>-679.62886019508142</v>
      </c>
      <c r="Q86">
        <v>-768.06745287812612</v>
      </c>
      <c r="R86">
        <v>-849.03178961147967</v>
      </c>
      <c r="S86">
        <v>-926.39383167377923</v>
      </c>
      <c r="T86">
        <v>-1018.0322182989822</v>
      </c>
      <c r="U86">
        <v>-1109.2001173523508</v>
      </c>
      <c r="V86">
        <v>-1190.1269423278361</v>
      </c>
    </row>
    <row r="87" spans="2:22" x14ac:dyDescent="0.25">
      <c r="B87">
        <v>20554</v>
      </c>
      <c r="C87">
        <v>11.421627562893192</v>
      </c>
      <c r="D87">
        <v>23.596314323552363</v>
      </c>
      <c r="E87">
        <v>38.235276965292144</v>
      </c>
      <c r="F87">
        <v>55.110674181004725</v>
      </c>
      <c r="G87">
        <v>72.848494278204726</v>
      </c>
      <c r="H87">
        <v>92.930582448395199</v>
      </c>
      <c r="I87">
        <v>115.79592083628332</v>
      </c>
      <c r="J87">
        <v>165.60130617894026</v>
      </c>
      <c r="K87">
        <v>207.60345144397519</v>
      </c>
      <c r="L87">
        <v>247.06230824784618</v>
      </c>
      <c r="M87">
        <v>-108.13100621681501</v>
      </c>
      <c r="N87">
        <v>-136.20553400690437</v>
      </c>
      <c r="O87">
        <v>-167.44097709453592</v>
      </c>
      <c r="P87">
        <v>-198.60505713060937</v>
      </c>
      <c r="Q87">
        <v>-226.71770108812018</v>
      </c>
      <c r="R87">
        <v>-252.76223145308296</v>
      </c>
      <c r="S87">
        <v>-277.9371291039302</v>
      </c>
      <c r="T87">
        <v>-306.69684782697198</v>
      </c>
      <c r="U87">
        <v>-336.07906121047688</v>
      </c>
      <c r="V87">
        <v>-362.13166390773154</v>
      </c>
    </row>
    <row r="88" spans="2:22" x14ac:dyDescent="0.25">
      <c r="B88">
        <v>21081</v>
      </c>
      <c r="C88">
        <v>33.206033249872135</v>
      </c>
      <c r="D88">
        <v>69.658283326530594</v>
      </c>
      <c r="E88">
        <v>112.90015901605875</v>
      </c>
      <c r="F88">
        <v>161.7595769992534</v>
      </c>
      <c r="G88">
        <v>212.24475329532609</v>
      </c>
      <c r="H88">
        <v>268.09633094137945</v>
      </c>
      <c r="I88">
        <v>331.1373769428622</v>
      </c>
      <c r="J88">
        <v>467.11543343486164</v>
      </c>
      <c r="K88">
        <v>581.74768806634813</v>
      </c>
      <c r="L88">
        <v>688.97906550471191</v>
      </c>
      <c r="M88">
        <v>-295.385557148011</v>
      </c>
      <c r="N88">
        <v>-379.37606830335892</v>
      </c>
      <c r="O88">
        <v>-472.00984697232832</v>
      </c>
      <c r="P88">
        <v>-563.59467618194151</v>
      </c>
      <c r="Q88">
        <v>-645.44987818238678</v>
      </c>
      <c r="R88">
        <v>-720.68935517254999</v>
      </c>
      <c r="S88">
        <v>-792.81933107992506</v>
      </c>
      <c r="T88">
        <v>-875.59532267516101</v>
      </c>
      <c r="U88">
        <v>-959.7890419363813</v>
      </c>
      <c r="V88">
        <v>-1033.946208563</v>
      </c>
    </row>
    <row r="89" spans="2:22" x14ac:dyDescent="0.25">
      <c r="B89">
        <v>21082</v>
      </c>
      <c r="C89">
        <v>7.8271364088984319</v>
      </c>
      <c r="D89">
        <v>16.419452498396499</v>
      </c>
      <c r="E89">
        <v>26.612180339499563</v>
      </c>
      <c r="F89">
        <v>38.129043149824007</v>
      </c>
      <c r="G89">
        <v>50.029120419612582</v>
      </c>
      <c r="H89">
        <v>63.194135150468021</v>
      </c>
      <c r="I89">
        <v>78.053810279388955</v>
      </c>
      <c r="J89">
        <v>110.1057807382174</v>
      </c>
      <c r="K89">
        <v>137.12624075849635</v>
      </c>
      <c r="L89">
        <v>162.40220829753926</v>
      </c>
      <c r="M89">
        <v>-69.626595613459742</v>
      </c>
      <c r="N89">
        <v>-89.424358957220321</v>
      </c>
      <c r="O89">
        <v>-111.25946392919168</v>
      </c>
      <c r="P89">
        <v>-132.84731652860052</v>
      </c>
      <c r="Q89">
        <v>-152.14175700013408</v>
      </c>
      <c r="R89">
        <v>-169.87677657638679</v>
      </c>
      <c r="S89">
        <v>-186.87884232598236</v>
      </c>
      <c r="T89">
        <v>-206.39032605914511</v>
      </c>
      <c r="U89">
        <v>-226.23598845643275</v>
      </c>
      <c r="V89">
        <v>-243.7158920184215</v>
      </c>
    </row>
    <row r="90" spans="2:22" x14ac:dyDescent="0.25">
      <c r="B90">
        <v>21083</v>
      </c>
      <c r="C90">
        <v>10.673367830316046</v>
      </c>
      <c r="D90">
        <v>22.39016249781341</v>
      </c>
      <c r="E90">
        <v>36.289336826590315</v>
      </c>
      <c r="F90">
        <v>51.99414974976002</v>
      </c>
      <c r="G90">
        <v>68.221527844926257</v>
      </c>
      <c r="H90">
        <v>86.173820659729131</v>
      </c>
      <c r="I90">
        <v>106.43701401734856</v>
      </c>
      <c r="J90">
        <v>150.14424646120554</v>
      </c>
      <c r="K90">
        <v>186.9903283070405</v>
      </c>
      <c r="L90">
        <v>221.45755676937171</v>
      </c>
      <c r="M90">
        <v>-94.945357654717839</v>
      </c>
      <c r="N90">
        <v>-121.94230766893681</v>
      </c>
      <c r="O90">
        <v>-151.71745081253414</v>
      </c>
      <c r="P90">
        <v>-181.1554316299098</v>
      </c>
      <c r="Q90">
        <v>-207.46603227291007</v>
      </c>
      <c r="R90">
        <v>-231.65014987689108</v>
      </c>
      <c r="S90">
        <v>-254.8347849899759</v>
      </c>
      <c r="T90">
        <v>-281.44135371701606</v>
      </c>
      <c r="U90">
        <v>-308.50362062240828</v>
      </c>
      <c r="V90">
        <v>-332.33985275239291</v>
      </c>
    </row>
    <row r="91" spans="2:22" x14ac:dyDescent="0.25">
      <c r="B91">
        <v>21084</v>
      </c>
      <c r="C91">
        <v>3.8627426433524734</v>
      </c>
      <c r="D91">
        <v>8.103106427780089</v>
      </c>
      <c r="E91">
        <v>13.133283803908878</v>
      </c>
      <c r="F91">
        <v>18.816930385627437</v>
      </c>
      <c r="G91">
        <v>24.689695791497119</v>
      </c>
      <c r="H91">
        <v>31.186716048282918</v>
      </c>
      <c r="I91">
        <v>38.520062215802334</v>
      </c>
      <c r="J91">
        <v>54.337917766912483</v>
      </c>
      <c r="K91">
        <v>67.672690244452738</v>
      </c>
      <c r="L91">
        <v>80.146544354629754</v>
      </c>
      <c r="M91">
        <v>-34.361177055993124</v>
      </c>
      <c r="N91">
        <v>-44.131501823043791</v>
      </c>
      <c r="O91">
        <v>-54.907267913107589</v>
      </c>
      <c r="P91">
        <v>-65.561013351776879</v>
      </c>
      <c r="Q91">
        <v>-75.082945013053177</v>
      </c>
      <c r="R91">
        <v>-83.835292336398666</v>
      </c>
      <c r="S91">
        <v>-92.225922186848436</v>
      </c>
      <c r="T91">
        <v>-101.8549661071106</v>
      </c>
      <c r="U91">
        <v>-111.64892936810965</v>
      </c>
      <c r="V91">
        <v>-120.27537528181837</v>
      </c>
    </row>
    <row r="92" spans="2:22" x14ac:dyDescent="0.25">
      <c r="B92">
        <v>21085</v>
      </c>
      <c r="C92">
        <v>49.786392451947499</v>
      </c>
      <c r="D92">
        <v>104.39824831771546</v>
      </c>
      <c r="E92">
        <v>169.24681247220826</v>
      </c>
      <c r="F92">
        <v>242.69018236043453</v>
      </c>
      <c r="G92">
        <v>318.75706488095261</v>
      </c>
      <c r="H92">
        <v>403.12479264666263</v>
      </c>
      <c r="I92">
        <v>498.27721637541663</v>
      </c>
      <c r="J92">
        <v>704.35594778009897</v>
      </c>
      <c r="K92">
        <v>878.04489658431555</v>
      </c>
      <c r="L92">
        <v>1040.692562016877</v>
      </c>
      <c r="M92">
        <v>-444.93309925144405</v>
      </c>
      <c r="N92">
        <v>-570.49449836323549</v>
      </c>
      <c r="O92">
        <v>-708.90756591259481</v>
      </c>
      <c r="P92">
        <v>-845.59385107034723</v>
      </c>
      <c r="Q92">
        <v>-967.57725031446682</v>
      </c>
      <c r="R92">
        <v>-1079.4608738760876</v>
      </c>
      <c r="S92">
        <v>-1186.482546922633</v>
      </c>
      <c r="T92">
        <v>-1308.1199926224049</v>
      </c>
      <c r="U92">
        <v>-1432.2357359275311</v>
      </c>
      <c r="V92">
        <v>-1541.4258833466761</v>
      </c>
    </row>
    <row r="93" spans="2:22" x14ac:dyDescent="0.25">
      <c r="B93">
        <v>21086</v>
      </c>
      <c r="C93">
        <v>24.192967082049702</v>
      </c>
      <c r="D93">
        <v>50.751034995043732</v>
      </c>
      <c r="E93">
        <v>82.255830140271385</v>
      </c>
      <c r="F93">
        <v>117.85340609945605</v>
      </c>
      <c r="G93">
        <v>154.6354631151662</v>
      </c>
      <c r="H93">
        <v>195.32732682871935</v>
      </c>
      <c r="I93">
        <v>241.25723177265678</v>
      </c>
      <c r="J93">
        <v>340.32695864539926</v>
      </c>
      <c r="K93">
        <v>423.84474416262515</v>
      </c>
      <c r="L93">
        <v>501.97046201057589</v>
      </c>
      <c r="M93">
        <v>-215.20947735069376</v>
      </c>
      <c r="N93">
        <v>-276.40256404959013</v>
      </c>
      <c r="O93">
        <v>-343.89288850841069</v>
      </c>
      <c r="P93">
        <v>-410.61897836112894</v>
      </c>
      <c r="Q93">
        <v>-470.25633981859625</v>
      </c>
      <c r="R93">
        <v>-525.07367305428647</v>
      </c>
      <c r="S93">
        <v>-577.6255126439454</v>
      </c>
      <c r="T93">
        <v>-637.93373509190315</v>
      </c>
      <c r="U93">
        <v>-699.27487341079222</v>
      </c>
      <c r="V93">
        <v>-753.30366623875739</v>
      </c>
    </row>
    <row r="94" spans="2:22" x14ac:dyDescent="0.25">
      <c r="B94">
        <v>21087</v>
      </c>
      <c r="C94">
        <v>21.380619368029919</v>
      </c>
      <c r="D94">
        <v>44.851404876572261</v>
      </c>
      <c r="E94">
        <v>72.693877897074586</v>
      </c>
      <c r="F94">
        <v>104.15336029237643</v>
      </c>
      <c r="G94">
        <v>136.65963196872531</v>
      </c>
      <c r="H94">
        <v>172.62120900409232</v>
      </c>
      <c r="I94">
        <v>213.21192331729193</v>
      </c>
      <c r="J94">
        <v>300.76514132387524</v>
      </c>
      <c r="K94">
        <v>374.57427670394458</v>
      </c>
      <c r="L94">
        <v>443.61815340150332</v>
      </c>
      <c r="M94">
        <v>-190.19212914326019</v>
      </c>
      <c r="N94">
        <v>-244.27173377491783</v>
      </c>
      <c r="O94">
        <v>-303.91654432606043</v>
      </c>
      <c r="P94">
        <v>-362.88595986816853</v>
      </c>
      <c r="Q94">
        <v>-415.5906868704962</v>
      </c>
      <c r="R94">
        <v>-464.0356970549787</v>
      </c>
      <c r="S94">
        <v>-510.47856929738049</v>
      </c>
      <c r="T94">
        <v>-563.77617204900685</v>
      </c>
      <c r="U94">
        <v>-617.98661781822102</v>
      </c>
      <c r="V94">
        <v>-665.73475265638081</v>
      </c>
    </row>
    <row r="95" spans="2:22" x14ac:dyDescent="0.25">
      <c r="B95">
        <v>21088</v>
      </c>
      <c r="C95">
        <v>12.469204322400966</v>
      </c>
      <c r="D95">
        <v>26.157396187921695</v>
      </c>
      <c r="E95">
        <v>42.395161752969003</v>
      </c>
      <c r="F95">
        <v>60.742371771148221</v>
      </c>
      <c r="G95">
        <v>79.700070625183699</v>
      </c>
      <c r="H95">
        <v>100.67290794533434</v>
      </c>
      <c r="I95">
        <v>124.34546399487071</v>
      </c>
      <c r="J95">
        <v>175.40661173880522</v>
      </c>
      <c r="K95">
        <v>218.45219306981238</v>
      </c>
      <c r="L95">
        <v>258.71866949564691</v>
      </c>
      <c r="M95">
        <v>-110.92029084741637</v>
      </c>
      <c r="N95">
        <v>-142.45958483228171</v>
      </c>
      <c r="O95">
        <v>-177.24451396511924</v>
      </c>
      <c r="P95">
        <v>-211.63555187240257</v>
      </c>
      <c r="Q95">
        <v>-242.3730154807331</v>
      </c>
      <c r="R95">
        <v>-270.62620684030452</v>
      </c>
      <c r="S95">
        <v>-297.7117488136862</v>
      </c>
      <c r="T95">
        <v>-328.79497831067272</v>
      </c>
      <c r="U95">
        <v>-360.41057901284523</v>
      </c>
      <c r="V95">
        <v>-388.25735178692253</v>
      </c>
    </row>
    <row r="96" spans="2:22" x14ac:dyDescent="0.25">
      <c r="B96">
        <v>21089</v>
      </c>
      <c r="C96">
        <v>29.141752071612856</v>
      </c>
      <c r="D96">
        <v>61.131746720135709</v>
      </c>
      <c r="E96">
        <v>99.081233981969007</v>
      </c>
      <c r="F96">
        <v>141.96339216950298</v>
      </c>
      <c r="G96">
        <v>186.27522858142754</v>
      </c>
      <c r="H96">
        <v>235.30062389424737</v>
      </c>
      <c r="I96">
        <v>290.63561072042108</v>
      </c>
      <c r="J96">
        <v>410.00495949719038</v>
      </c>
      <c r="K96">
        <v>510.63511860840515</v>
      </c>
      <c r="L96">
        <v>604.77109639869229</v>
      </c>
      <c r="M96">
        <v>-259.2637161338323</v>
      </c>
      <c r="N96">
        <v>-332.96840069643054</v>
      </c>
      <c r="O96">
        <v>-414.25677545105015</v>
      </c>
      <c r="P96">
        <v>-494.62218041805295</v>
      </c>
      <c r="Q96">
        <v>-566.44702613283459</v>
      </c>
      <c r="R96">
        <v>-632.46306075275436</v>
      </c>
      <c r="S96">
        <v>-695.74706216932532</v>
      </c>
      <c r="T96">
        <v>-768.35301992616439</v>
      </c>
      <c r="U96">
        <v>-842.20869186716629</v>
      </c>
      <c r="V96">
        <v>-907.25815598268366</v>
      </c>
    </row>
    <row r="97" spans="2:22" x14ac:dyDescent="0.25">
      <c r="B97">
        <v>22323</v>
      </c>
      <c r="C97">
        <v>17.677457577495932</v>
      </c>
      <c r="D97">
        <v>37.241181006806571</v>
      </c>
      <c r="E97">
        <v>60.375148138857284</v>
      </c>
      <c r="F97">
        <v>86.327462189771268</v>
      </c>
      <c r="G97">
        <v>112.95927467119093</v>
      </c>
      <c r="H97">
        <v>142.21166594235012</v>
      </c>
      <c r="I97">
        <v>174.95943569805172</v>
      </c>
      <c r="J97">
        <v>245.21541586475857</v>
      </c>
      <c r="K97">
        <v>304.73041583479613</v>
      </c>
      <c r="L97">
        <v>360.44900435658752</v>
      </c>
      <c r="M97">
        <v>-172.36156424819623</v>
      </c>
      <c r="N97">
        <v>-217.70344654691732</v>
      </c>
      <c r="O97">
        <v>-267.75632943171166</v>
      </c>
      <c r="P97">
        <v>-317.34520540346205</v>
      </c>
      <c r="Q97">
        <v>-361.78615448175469</v>
      </c>
      <c r="R97">
        <v>-402.79855306582425</v>
      </c>
      <c r="S97">
        <v>-442.27628198476503</v>
      </c>
      <c r="T97">
        <v>-488.38061886636279</v>
      </c>
      <c r="U97">
        <v>-534.97963907576661</v>
      </c>
      <c r="V97">
        <v>-576.55495777631256</v>
      </c>
    </row>
    <row r="98" spans="2:22" x14ac:dyDescent="0.25">
      <c r="B98">
        <v>22324</v>
      </c>
      <c r="C98">
        <v>20.918395732629183</v>
      </c>
      <c r="D98">
        <v>43.568968818395746</v>
      </c>
      <c r="E98">
        <v>70.3253429043138</v>
      </c>
      <c r="F98">
        <v>100.35938987327441</v>
      </c>
      <c r="G98">
        <v>131.22254294908524</v>
      </c>
      <c r="H98">
        <v>165.19882262982946</v>
      </c>
      <c r="I98">
        <v>203.13027150482705</v>
      </c>
      <c r="J98">
        <v>284.9770422048955</v>
      </c>
      <c r="K98">
        <v>354.33819897951736</v>
      </c>
      <c r="L98">
        <v>419.37218451906602</v>
      </c>
      <c r="M98">
        <v>-214.40609298915251</v>
      </c>
      <c r="N98">
        <v>-266.46544803841044</v>
      </c>
      <c r="O98">
        <v>-323.76254945687089</v>
      </c>
      <c r="P98">
        <v>-380.31639856473328</v>
      </c>
      <c r="Q98">
        <v>-430.80890402116916</v>
      </c>
      <c r="R98">
        <v>-477.21855545664488</v>
      </c>
      <c r="S98">
        <v>-521.72525968964692</v>
      </c>
      <c r="T98">
        <v>-573.1517585270409</v>
      </c>
      <c r="U98">
        <v>-625.17066859847478</v>
      </c>
      <c r="V98">
        <v>-671.69062541891719</v>
      </c>
    </row>
    <row r="99" spans="2:22" x14ac:dyDescent="0.25">
      <c r="B99">
        <v>22325</v>
      </c>
      <c r="C99">
        <v>31.375726497109302</v>
      </c>
      <c r="D99">
        <v>66.099387006104891</v>
      </c>
      <c r="E99">
        <v>107.15987448550167</v>
      </c>
      <c r="F99">
        <v>153.22264703403624</v>
      </c>
      <c r="G99">
        <v>200.49146161759185</v>
      </c>
      <c r="H99">
        <v>252.41154253911145</v>
      </c>
      <c r="I99">
        <v>310.53557212542643</v>
      </c>
      <c r="J99">
        <v>435.23293931374474</v>
      </c>
      <c r="K99">
        <v>540.86613647171987</v>
      </c>
      <c r="L99">
        <v>639.76108143768806</v>
      </c>
      <c r="M99">
        <v>-305.92460905406944</v>
      </c>
      <c r="N99">
        <v>-386.40193401056439</v>
      </c>
      <c r="O99">
        <v>-475.24081578417355</v>
      </c>
      <c r="P99">
        <v>-563.25613150295749</v>
      </c>
      <c r="Q99">
        <v>-642.1343897275766</v>
      </c>
      <c r="R99">
        <v>-714.92731231404287</v>
      </c>
      <c r="S99">
        <v>-784.99634910044938</v>
      </c>
      <c r="T99">
        <v>-866.82695499985891</v>
      </c>
      <c r="U99">
        <v>-949.53557453487667</v>
      </c>
      <c r="V99">
        <v>-1023.3276242603479</v>
      </c>
    </row>
    <row r="100" spans="2:22" x14ac:dyDescent="0.25">
      <c r="B100">
        <v>22326</v>
      </c>
      <c r="C100">
        <v>9.3532498725764164</v>
      </c>
      <c r="D100">
        <v>19.607287496881465</v>
      </c>
      <c r="E100">
        <v>31.832593177599122</v>
      </c>
      <c r="F100">
        <v>45.684696415600058</v>
      </c>
      <c r="G100">
        <v>60.020298349340834</v>
      </c>
      <c r="H100">
        <v>75.87297141972256</v>
      </c>
      <c r="I100">
        <v>93.783500890779464</v>
      </c>
      <c r="J100">
        <v>132.2556453367479</v>
      </c>
      <c r="K100">
        <v>164.96037546428914</v>
      </c>
      <c r="L100">
        <v>195.66270594673085</v>
      </c>
      <c r="M100">
        <v>-85.883487720849175</v>
      </c>
      <c r="N100">
        <v>-109.81033816643176</v>
      </c>
      <c r="O100">
        <v>-136.43671889409381</v>
      </c>
      <c r="P100">
        <v>-163.05792322422528</v>
      </c>
      <c r="Q100">
        <v>-187.14653318239507</v>
      </c>
      <c r="R100">
        <v>-209.58360028922471</v>
      </c>
      <c r="S100">
        <v>-231.38581160542591</v>
      </c>
      <c r="T100">
        <v>-257.03141740274219</v>
      </c>
      <c r="U100">
        <v>-283.23912179701153</v>
      </c>
      <c r="V100">
        <v>-306.82307858634073</v>
      </c>
    </row>
    <row r="101" spans="2:22" x14ac:dyDescent="0.25">
      <c r="B101">
        <v>22328</v>
      </c>
      <c r="C101">
        <v>30.284090670610556</v>
      </c>
      <c r="D101">
        <v>63.799632800505272</v>
      </c>
      <c r="E101">
        <v>103.43152868409814</v>
      </c>
      <c r="F101">
        <v>147.89166829323364</v>
      </c>
      <c r="G101">
        <v>193.51588887893266</v>
      </c>
      <c r="H101">
        <v>243.62954723191456</v>
      </c>
      <c r="I101">
        <v>299.73130418391327</v>
      </c>
      <c r="J101">
        <v>420.09015466870983</v>
      </c>
      <c r="K101">
        <v>522.04812274486983</v>
      </c>
      <c r="L101">
        <v>617.50227837981117</v>
      </c>
      <c r="M101">
        <v>-295.280767437149</v>
      </c>
      <c r="N101">
        <v>-372.95809567798585</v>
      </c>
      <c r="O101">
        <v>-458.70606237305196</v>
      </c>
      <c r="P101">
        <v>-543.65911682664819</v>
      </c>
      <c r="Q101">
        <v>-619.79301365400204</v>
      </c>
      <c r="R101">
        <v>-690.05329808089414</v>
      </c>
      <c r="S101">
        <v>-757.68446714521485</v>
      </c>
      <c r="T101">
        <v>-836.66799248022289</v>
      </c>
      <c r="U101">
        <v>-916.49898327720973</v>
      </c>
      <c r="V101">
        <v>-987.72363284388223</v>
      </c>
    </row>
    <row r="102" spans="2:22" x14ac:dyDescent="0.25">
      <c r="B102">
        <v>22329</v>
      </c>
      <c r="C102">
        <v>36.013249403307626</v>
      </c>
      <c r="D102">
        <v>75.863149612788305</v>
      </c>
      <c r="E102">
        <v>122.98482299229161</v>
      </c>
      <c r="F102">
        <v>175.84714459369843</v>
      </c>
      <c r="G102">
        <v>230.09383068374626</v>
      </c>
      <c r="H102">
        <v>289.67915351012755</v>
      </c>
      <c r="I102">
        <v>356.38268635219083</v>
      </c>
      <c r="J102">
        <v>499.49208604405663</v>
      </c>
      <c r="K102">
        <v>620.72253170876434</v>
      </c>
      <c r="L102">
        <v>734.22084958736536</v>
      </c>
      <c r="M102">
        <v>-351.28524791951492</v>
      </c>
      <c r="N102">
        <v>-443.63754654223754</v>
      </c>
      <c r="O102">
        <v>-545.5826004482077</v>
      </c>
      <c r="P102">
        <v>-646.57940851267006</v>
      </c>
      <c r="Q102">
        <v>-737.08863832731549</v>
      </c>
      <c r="R102">
        <v>-820.61242341296509</v>
      </c>
      <c r="S102">
        <v>-901.00825166420861</v>
      </c>
      <c r="T102">
        <v>-994.89172018102886</v>
      </c>
      <c r="U102">
        <v>-1089.7824499806832</v>
      </c>
      <c r="V102">
        <v>-1174.4442590731958</v>
      </c>
    </row>
    <row r="103" spans="2:22" x14ac:dyDescent="0.25">
      <c r="B103">
        <v>22330</v>
      </c>
      <c r="C103">
        <v>2.033315189690525</v>
      </c>
      <c r="D103">
        <v>4.2624538036698842</v>
      </c>
      <c r="E103">
        <v>6.9201289516519839</v>
      </c>
      <c r="F103">
        <v>9.9314557425217522</v>
      </c>
      <c r="G103">
        <v>13.047890945508879</v>
      </c>
      <c r="H103">
        <v>16.49412422167882</v>
      </c>
      <c r="I103">
        <v>20.387717584952057</v>
      </c>
      <c r="J103">
        <v>28.751227247119115</v>
      </c>
      <c r="K103">
        <v>35.860951187888944</v>
      </c>
      <c r="L103">
        <v>42.535370857984965</v>
      </c>
      <c r="M103">
        <v>-18.670323417575904</v>
      </c>
      <c r="N103">
        <v>-23.871812644876471</v>
      </c>
      <c r="O103">
        <v>-29.660156281324749</v>
      </c>
      <c r="P103">
        <v>-35.447374613962012</v>
      </c>
      <c r="Q103">
        <v>-40.684028952694582</v>
      </c>
      <c r="R103">
        <v>-45.561652236787978</v>
      </c>
      <c r="S103">
        <v>-50.301263392483897</v>
      </c>
      <c r="T103">
        <v>-55.876395087552659</v>
      </c>
      <c r="U103">
        <v>-61.573722129785132</v>
      </c>
      <c r="V103">
        <v>-66.700669257900145</v>
      </c>
    </row>
    <row r="104" spans="2:22" x14ac:dyDescent="0.25">
      <c r="B104">
        <v>22331</v>
      </c>
      <c r="C104">
        <v>37.847355114831601</v>
      </c>
      <c r="D104">
        <v>79.732077290527741</v>
      </c>
      <c r="E104">
        <v>129.26105335919684</v>
      </c>
      <c r="F104">
        <v>184.82509589255301</v>
      </c>
      <c r="G104">
        <v>241.84495919600937</v>
      </c>
      <c r="H104">
        <v>304.47663615845624</v>
      </c>
      <c r="I104">
        <v>374.59396103651812</v>
      </c>
      <c r="J104">
        <v>525.02229647478407</v>
      </c>
      <c r="K104">
        <v>652.45152998060166</v>
      </c>
      <c r="L104">
        <v>771.7521701084122</v>
      </c>
      <c r="M104">
        <v>-369.01753987026387</v>
      </c>
      <c r="N104">
        <v>-466.09136454226069</v>
      </c>
      <c r="O104">
        <v>-573.2517011728055</v>
      </c>
      <c r="P104">
        <v>-679.41915027227594</v>
      </c>
      <c r="Q104">
        <v>-774.56557199051167</v>
      </c>
      <c r="R104">
        <v>-862.37183656312561</v>
      </c>
      <c r="S104">
        <v>-946.89267358015729</v>
      </c>
      <c r="T104">
        <v>-1045.5993728796266</v>
      </c>
      <c r="U104">
        <v>-1145.3659149630084</v>
      </c>
      <c r="V104">
        <v>-1234.3765340101791</v>
      </c>
    </row>
    <row r="105" spans="2:22" x14ac:dyDescent="0.25">
      <c r="B105">
        <v>22333</v>
      </c>
      <c r="C105">
        <v>2.7110869195873674E-2</v>
      </c>
      <c r="D105">
        <v>5.6832717382265113E-2</v>
      </c>
      <c r="E105">
        <v>9.2268386022026458E-2</v>
      </c>
      <c r="F105">
        <v>0.13241940990029</v>
      </c>
      <c r="G105">
        <v>0.17397187927345173</v>
      </c>
      <c r="H105">
        <v>0.21992165628905094</v>
      </c>
      <c r="I105">
        <v>0.27183623446602745</v>
      </c>
      <c r="J105">
        <v>0.38334969662825485</v>
      </c>
      <c r="K105">
        <v>0.47814601583851918</v>
      </c>
      <c r="L105">
        <v>0.56713827810646611</v>
      </c>
      <c r="M105">
        <v>-0.24893764556767872</v>
      </c>
      <c r="N105">
        <v>-0.31829083526501961</v>
      </c>
      <c r="O105">
        <v>-0.39546875041766327</v>
      </c>
      <c r="P105">
        <v>-0.47263166151949354</v>
      </c>
      <c r="Q105">
        <v>-0.54245371936926112</v>
      </c>
      <c r="R105">
        <v>-0.6074886964905063</v>
      </c>
      <c r="S105">
        <v>-0.67068351189978515</v>
      </c>
      <c r="T105">
        <v>-0.74501860116736884</v>
      </c>
      <c r="U105">
        <v>-0.82098296173046814</v>
      </c>
      <c r="V105">
        <v>-0.88934225677200196</v>
      </c>
    </row>
    <row r="106" spans="2:22" x14ac:dyDescent="0.25">
      <c r="B106">
        <v>23340</v>
      </c>
      <c r="C106">
        <v>3.7326902454473467</v>
      </c>
      <c r="D106">
        <v>7.8636756707599522</v>
      </c>
      <c r="E106">
        <v>12.748537256412096</v>
      </c>
      <c r="F106">
        <v>18.228507952421815</v>
      </c>
      <c r="G106">
        <v>23.851958396705651</v>
      </c>
      <c r="H106">
        <v>30.028758147189471</v>
      </c>
      <c r="I106">
        <v>36.943625864528848</v>
      </c>
      <c r="J106">
        <v>51.778553947538654</v>
      </c>
      <c r="K106">
        <v>64.345466291809544</v>
      </c>
      <c r="L106">
        <v>76.110745939837187</v>
      </c>
      <c r="M106">
        <v>-36.395071335276505</v>
      </c>
      <c r="N106">
        <v>-45.969253653333134</v>
      </c>
      <c r="O106">
        <v>-56.538189083190112</v>
      </c>
      <c r="P106">
        <v>-67.009146957703152</v>
      </c>
      <c r="Q106">
        <v>-76.393092380609531</v>
      </c>
      <c r="R106">
        <v>-85.053080926249763</v>
      </c>
      <c r="S106">
        <v>-93.389015717898559</v>
      </c>
      <c r="T106">
        <v>-103.12419442198096</v>
      </c>
      <c r="U106">
        <v>-112.96382817137702</v>
      </c>
      <c r="V106">
        <v>-121.7426803272692</v>
      </c>
    </row>
    <row r="107" spans="2:22" x14ac:dyDescent="0.25">
      <c r="B107">
        <v>23341</v>
      </c>
      <c r="C107">
        <v>23.452563240263526</v>
      </c>
      <c r="D107">
        <v>49.407622610623854</v>
      </c>
      <c r="E107">
        <v>80.099300120476002</v>
      </c>
      <c r="F107">
        <v>114.5300593991786</v>
      </c>
      <c r="G107">
        <v>149.86230464345252</v>
      </c>
      <c r="H107">
        <v>188.67125401913384</v>
      </c>
      <c r="I107">
        <v>232.1174983563794</v>
      </c>
      <c r="J107">
        <v>325.32563140623347</v>
      </c>
      <c r="K107">
        <v>404.28377877684107</v>
      </c>
      <c r="L107">
        <v>478.20525279180731</v>
      </c>
      <c r="M107">
        <v>-228.67091989900135</v>
      </c>
      <c r="N107">
        <v>-288.82568804830066</v>
      </c>
      <c r="O107">
        <v>-355.23050876796816</v>
      </c>
      <c r="P107">
        <v>-421.01973465877643</v>
      </c>
      <c r="Q107">
        <v>-479.9792408064713</v>
      </c>
      <c r="R107">
        <v>-534.39011223473915</v>
      </c>
      <c r="S107">
        <v>-586.76494781245719</v>
      </c>
      <c r="T107">
        <v>-647.93125929282382</v>
      </c>
      <c r="U107">
        <v>-709.75386379374618</v>
      </c>
      <c r="V107">
        <v>-764.91155752793668</v>
      </c>
    </row>
    <row r="108" spans="2:22" x14ac:dyDescent="0.25">
      <c r="B108">
        <v>23342</v>
      </c>
      <c r="C108">
        <v>29.449405388907888</v>
      </c>
      <c r="D108">
        <v>62.815202322405675</v>
      </c>
      <c r="E108">
        <v>102.26366581809141</v>
      </c>
      <c r="F108">
        <v>146.54814764787722</v>
      </c>
      <c r="G108">
        <v>192.03077627396297</v>
      </c>
      <c r="H108">
        <v>242.04785995031551</v>
      </c>
      <c r="I108">
        <v>298.03507484114112</v>
      </c>
      <c r="J108">
        <v>418.39106251121541</v>
      </c>
      <c r="K108">
        <v>520.21763446645446</v>
      </c>
      <c r="L108">
        <v>615.55838199965103</v>
      </c>
      <c r="M108">
        <v>-291.32262203783773</v>
      </c>
      <c r="N108">
        <v>-368.46227758116527</v>
      </c>
      <c r="O108">
        <v>-453.50977873298115</v>
      </c>
      <c r="P108">
        <v>-537.61896543831438</v>
      </c>
      <c r="Q108">
        <v>-612.84351932856714</v>
      </c>
      <c r="R108">
        <v>-682.0991220144607</v>
      </c>
      <c r="S108">
        <v>-748.60168505212573</v>
      </c>
      <c r="T108">
        <v>-825.76524637410341</v>
      </c>
      <c r="U108">
        <v>-903.8174424977127</v>
      </c>
      <c r="V108">
        <v>-973.25308883215871</v>
      </c>
    </row>
    <row r="109" spans="2:22" x14ac:dyDescent="0.25">
      <c r="B109">
        <v>23343</v>
      </c>
      <c r="C109">
        <v>28.769886137080025</v>
      </c>
      <c r="D109">
        <v>60.609651160480013</v>
      </c>
      <c r="E109">
        <v>98.259952249893232</v>
      </c>
      <c r="F109">
        <v>140.49708487857194</v>
      </c>
      <c r="G109">
        <v>183.84009443498604</v>
      </c>
      <c r="H109">
        <v>231.44806987031885</v>
      </c>
      <c r="I109">
        <v>284.74473897471762</v>
      </c>
      <c r="J109">
        <v>399.08564693527433</v>
      </c>
      <c r="K109">
        <v>495.94571660762637</v>
      </c>
      <c r="L109">
        <v>586.6271644608205</v>
      </c>
      <c r="M109">
        <v>-280.51672906529149</v>
      </c>
      <c r="N109">
        <v>-354.31019089408659</v>
      </c>
      <c r="O109">
        <v>-435.77075925439937</v>
      </c>
      <c r="P109">
        <v>-516.4761609853158</v>
      </c>
      <c r="Q109">
        <v>-588.80336297130202</v>
      </c>
      <c r="R109">
        <v>-655.55063317684949</v>
      </c>
      <c r="S109">
        <v>-719.80024378795417</v>
      </c>
      <c r="T109">
        <v>-794.83459285621188</v>
      </c>
      <c r="U109">
        <v>-870.67403411334908</v>
      </c>
      <c r="V109">
        <v>-938.33745120168817</v>
      </c>
    </row>
    <row r="110" spans="2:22" x14ac:dyDescent="0.25">
      <c r="B110">
        <v>23347</v>
      </c>
      <c r="C110">
        <v>19.099553315158602</v>
      </c>
      <c r="D110">
        <v>40.248034697517177</v>
      </c>
      <c r="E110">
        <v>65.256318788883874</v>
      </c>
      <c r="F110">
        <v>93.313151178987837</v>
      </c>
      <c r="G110">
        <v>122.10657579229378</v>
      </c>
      <c r="H110">
        <v>153.73585026387394</v>
      </c>
      <c r="I110">
        <v>189.14673603873933</v>
      </c>
      <c r="J110">
        <v>265.12277153415801</v>
      </c>
      <c r="K110">
        <v>329.47770250061694</v>
      </c>
      <c r="L110">
        <v>389.7271468010818</v>
      </c>
      <c r="M110">
        <v>-186.31717085544201</v>
      </c>
      <c r="N110">
        <v>-235.32625559229109</v>
      </c>
      <c r="O110">
        <v>-289.42487467700266</v>
      </c>
      <c r="P110">
        <v>-343.01829322483184</v>
      </c>
      <c r="Q110">
        <v>-391.04421823275737</v>
      </c>
      <c r="R110">
        <v>-435.36068052066508</v>
      </c>
      <c r="S110">
        <v>-478.01461600753805</v>
      </c>
      <c r="T110">
        <v>-527.8136290338565</v>
      </c>
      <c r="U110">
        <v>-578.14771496373442</v>
      </c>
      <c r="V110">
        <v>-623.04919244675318</v>
      </c>
    </row>
    <row r="111" spans="2:22" x14ac:dyDescent="0.25">
      <c r="B111">
        <v>23348</v>
      </c>
      <c r="C111">
        <v>29.720694362370498</v>
      </c>
      <c r="D111">
        <v>63.63695071661872</v>
      </c>
      <c r="E111">
        <v>103.73427266170506</v>
      </c>
      <c r="F111">
        <v>148.75639938759494</v>
      </c>
      <c r="G111">
        <v>195.00848609127135</v>
      </c>
      <c r="H111">
        <v>245.88980029409984</v>
      </c>
      <c r="I111">
        <v>302.84243497177471</v>
      </c>
      <c r="J111">
        <v>425.34811864971766</v>
      </c>
      <c r="K111">
        <v>528.95403942459791</v>
      </c>
      <c r="L111">
        <v>625.96373820057306</v>
      </c>
      <c r="M111">
        <v>-295.31921895087328</v>
      </c>
      <c r="N111">
        <v>-373.67302449799661</v>
      </c>
      <c r="O111">
        <v>-460.0262569723007</v>
      </c>
      <c r="P111">
        <v>-545.38061167401236</v>
      </c>
      <c r="Q111">
        <v>-621.67158219936721</v>
      </c>
      <c r="R111">
        <v>-691.85782797271588</v>
      </c>
      <c r="S111">
        <v>-759.20399335678735</v>
      </c>
      <c r="T111">
        <v>-837.19050126156378</v>
      </c>
      <c r="U111">
        <v>-916.09409618086545</v>
      </c>
      <c r="V111">
        <v>-986.22405940721239</v>
      </c>
    </row>
    <row r="112" spans="2:22" x14ac:dyDescent="0.25">
      <c r="B112">
        <v>26161</v>
      </c>
      <c r="C112">
        <v>27.714664724264651</v>
      </c>
      <c r="D112">
        <v>59.352792525929154</v>
      </c>
      <c r="E112">
        <v>96.797470417587547</v>
      </c>
      <c r="F112">
        <v>138.93080606100767</v>
      </c>
      <c r="G112">
        <v>182.32393554829105</v>
      </c>
      <c r="H112">
        <v>230.18296258272025</v>
      </c>
      <c r="I112">
        <v>283.71823040064277</v>
      </c>
      <c r="J112">
        <v>399.29674489197953</v>
      </c>
      <c r="K112">
        <v>497.47485290149285</v>
      </c>
      <c r="L112">
        <v>589.66822230528612</v>
      </c>
      <c r="M112">
        <v>-274.25742910124427</v>
      </c>
      <c r="N112">
        <v>-346.99128793546055</v>
      </c>
      <c r="O112">
        <v>-427.20301298234887</v>
      </c>
      <c r="P112">
        <v>-506.56852229978358</v>
      </c>
      <c r="Q112">
        <v>-577.63143672649153</v>
      </c>
      <c r="R112">
        <v>-643.14549970163523</v>
      </c>
      <c r="S112">
        <v>-706.18127045389838</v>
      </c>
      <c r="T112">
        <v>-779.25346619503614</v>
      </c>
      <c r="U112">
        <v>-853.8036598215225</v>
      </c>
      <c r="V112">
        <v>-920.55179026081248</v>
      </c>
    </row>
    <row r="113" spans="2:22" x14ac:dyDescent="0.25">
      <c r="B113">
        <v>26162</v>
      </c>
      <c r="C113">
        <v>30.738693739584303</v>
      </c>
      <c r="D113">
        <v>65.819172901407114</v>
      </c>
      <c r="E113">
        <v>107.29287130197349</v>
      </c>
      <c r="F113">
        <v>153.86051779804876</v>
      </c>
      <c r="G113">
        <v>201.70046815946773</v>
      </c>
      <c r="H113">
        <v>254.32875587397766</v>
      </c>
      <c r="I113">
        <v>313.23679830993018</v>
      </c>
      <c r="J113">
        <v>439.94934680069883</v>
      </c>
      <c r="K113">
        <v>547.11270724648989</v>
      </c>
      <c r="L113">
        <v>647.45338627054093</v>
      </c>
      <c r="M113">
        <v>-305.44814362495742</v>
      </c>
      <c r="N113">
        <v>-386.49095189019488</v>
      </c>
      <c r="O113">
        <v>-475.80737901928649</v>
      </c>
      <c r="P113">
        <v>-564.09017720505119</v>
      </c>
      <c r="Q113">
        <v>-642.99814726219745</v>
      </c>
      <c r="R113">
        <v>-715.59145606718619</v>
      </c>
      <c r="S113">
        <v>-785.24676703523085</v>
      </c>
      <c r="T113">
        <v>-865.90564540313096</v>
      </c>
      <c r="U113">
        <v>-947.51323280751058</v>
      </c>
      <c r="V113">
        <v>-1020.0458679603732</v>
      </c>
    </row>
    <row r="114" spans="2:22" x14ac:dyDescent="0.25">
      <c r="B114">
        <v>26163</v>
      </c>
      <c r="C114">
        <v>19.779354823883917</v>
      </c>
      <c r="D114">
        <v>42.35250808185782</v>
      </c>
      <c r="E114">
        <v>69.039491057558038</v>
      </c>
      <c r="F114">
        <v>99.004264810221841</v>
      </c>
      <c r="G114">
        <v>129.78772493289316</v>
      </c>
      <c r="H114">
        <v>163.65232520828596</v>
      </c>
      <c r="I114">
        <v>201.55774445584029</v>
      </c>
      <c r="J114">
        <v>283.09316943097468</v>
      </c>
      <c r="K114">
        <v>352.04932444310157</v>
      </c>
      <c r="L114">
        <v>416.61530471865092</v>
      </c>
      <c r="M114">
        <v>-196.54599717991766</v>
      </c>
      <c r="N114">
        <v>-248.69442203435005</v>
      </c>
      <c r="O114">
        <v>-306.16665292205613</v>
      </c>
      <c r="P114">
        <v>-362.97377702937979</v>
      </c>
      <c r="Q114">
        <v>-413.74850257286704</v>
      </c>
      <c r="R114">
        <v>-460.45994792113203</v>
      </c>
      <c r="S114">
        <v>-505.28088672474559</v>
      </c>
      <c r="T114">
        <v>-557.18226511288162</v>
      </c>
      <c r="U114">
        <v>-609.6941070690574</v>
      </c>
      <c r="V114">
        <v>-656.3665108853686</v>
      </c>
    </row>
    <row r="115" spans="2:22" x14ac:dyDescent="0.25">
      <c r="B115">
        <v>26164</v>
      </c>
      <c r="C115">
        <v>45.263571001146119</v>
      </c>
      <c r="D115">
        <v>96.920540316357744</v>
      </c>
      <c r="E115">
        <v>157.99170059851042</v>
      </c>
      <c r="F115">
        <v>226.56383939492892</v>
      </c>
      <c r="G115">
        <v>297.00948058646901</v>
      </c>
      <c r="H115">
        <v>374.50608007816493</v>
      </c>
      <c r="I115">
        <v>461.24979091791914</v>
      </c>
      <c r="J115">
        <v>647.83749968454549</v>
      </c>
      <c r="K115">
        <v>805.63849198933679</v>
      </c>
      <c r="L115">
        <v>953.39289846431291</v>
      </c>
      <c r="M115">
        <v>-449.78078292026692</v>
      </c>
      <c r="N115">
        <v>-569.11854454160562</v>
      </c>
      <c r="O115">
        <v>-700.63943723719115</v>
      </c>
      <c r="P115">
        <v>-830.6382829173283</v>
      </c>
      <c r="Q115">
        <v>-946.83243662785128</v>
      </c>
      <c r="R115">
        <v>-1053.7280781648674</v>
      </c>
      <c r="S115">
        <v>-1156.2974371727573</v>
      </c>
      <c r="T115">
        <v>-1275.0698514727424</v>
      </c>
      <c r="U115">
        <v>-1395.2392658923782</v>
      </c>
      <c r="V115">
        <v>-1502.0455638097806</v>
      </c>
    </row>
    <row r="116" spans="2:22" x14ac:dyDescent="0.25">
      <c r="B116">
        <v>26165</v>
      </c>
      <c r="C116">
        <v>9.41589178225437</v>
      </c>
      <c r="D116">
        <v>20.15932856807018</v>
      </c>
      <c r="E116">
        <v>32.860715428044919</v>
      </c>
      <c r="F116">
        <v>47.12204025603895</v>
      </c>
      <c r="G116">
        <v>61.772889907789001</v>
      </c>
      <c r="H116">
        <v>77.88997498540401</v>
      </c>
      <c r="I116">
        <v>95.930215331149299</v>
      </c>
      <c r="J116">
        <v>134.73444756403015</v>
      </c>
      <c r="K116">
        <v>167.55236101147096</v>
      </c>
      <c r="L116">
        <v>198.28085422943431</v>
      </c>
      <c r="M116">
        <v>-93.551885982494866</v>
      </c>
      <c r="N116">
        <v>-118.37191952535265</v>
      </c>
      <c r="O116">
        <v>-145.72614457982942</v>
      </c>
      <c r="P116">
        <v>-172.76426751292237</v>
      </c>
      <c r="Q116">
        <v>-196.9316583057788</v>
      </c>
      <c r="R116">
        <v>-219.16554746923896</v>
      </c>
      <c r="S116">
        <v>-240.50008497331993</v>
      </c>
      <c r="T116">
        <v>-265.20643024435515</v>
      </c>
      <c r="U116">
        <v>-290.20318171338897</v>
      </c>
      <c r="V116">
        <v>-312.42086701824775</v>
      </c>
    </row>
    <row r="117" spans="2:22" x14ac:dyDescent="0.25">
      <c r="B117">
        <v>26166</v>
      </c>
      <c r="C117">
        <v>17.527435868603014</v>
      </c>
      <c r="D117">
        <v>37.530590653183303</v>
      </c>
      <c r="E117">
        <v>61.179207445691851</v>
      </c>
      <c r="F117">
        <v>87.732432004503977</v>
      </c>
      <c r="G117">
        <v>115.01113385893947</v>
      </c>
      <c r="H117">
        <v>145.02018192081511</v>
      </c>
      <c r="I117">
        <v>178.60999366390405</v>
      </c>
      <c r="J117">
        <v>250.86244805363413</v>
      </c>
      <c r="K117">
        <v>311.96780742870669</v>
      </c>
      <c r="L117">
        <v>369.18282220798847</v>
      </c>
      <c r="M117">
        <v>-174.16884380079992</v>
      </c>
      <c r="N117">
        <v>-220.38006658451891</v>
      </c>
      <c r="O117">
        <v>-271.30896947741974</v>
      </c>
      <c r="P117">
        <v>-321.64848932205001</v>
      </c>
      <c r="Q117">
        <v>-366.64241119834708</v>
      </c>
      <c r="R117">
        <v>-408.03566542536748</v>
      </c>
      <c r="S117">
        <v>-447.7536510445089</v>
      </c>
      <c r="T117">
        <v>-493.74595409433721</v>
      </c>
      <c r="U117">
        <v>-540.27921821869029</v>
      </c>
      <c r="V117">
        <v>-581.63787586995647</v>
      </c>
    </row>
    <row r="118" spans="2:22" x14ac:dyDescent="0.25">
      <c r="B118">
        <v>26167</v>
      </c>
      <c r="C118">
        <v>23.092609853454164</v>
      </c>
      <c r="D118">
        <v>50.186318808168529</v>
      </c>
      <c r="E118">
        <v>82.494908768695879</v>
      </c>
      <c r="F118">
        <v>119.12636084469446</v>
      </c>
      <c r="G118">
        <v>157.06401976698891</v>
      </c>
      <c r="H118">
        <v>199.05062627231803</v>
      </c>
      <c r="I118">
        <v>246.50541605572062</v>
      </c>
      <c r="J118">
        <v>348.51000705758247</v>
      </c>
      <c r="K118">
        <v>435.23004980843848</v>
      </c>
      <c r="L118">
        <v>516.69712420591145</v>
      </c>
      <c r="M118">
        <v>-220.47441147690051</v>
      </c>
      <c r="N118">
        <v>-283.6068446314394</v>
      </c>
      <c r="O118">
        <v>-353.84698583559327</v>
      </c>
      <c r="P118">
        <v>-424.05275702376923</v>
      </c>
      <c r="Q118">
        <v>-487.56508663948171</v>
      </c>
      <c r="R118">
        <v>-546.70793047535244</v>
      </c>
      <c r="S118">
        <v>-604.17024826021327</v>
      </c>
      <c r="T118">
        <v>-671.65858385411116</v>
      </c>
      <c r="U118">
        <v>-740.78204014283426</v>
      </c>
      <c r="V118">
        <v>-802.99821425369146</v>
      </c>
    </row>
    <row r="119" spans="2:22" x14ac:dyDescent="0.25">
      <c r="B119">
        <v>27171</v>
      </c>
      <c r="C119">
        <v>37.939118154120941</v>
      </c>
      <c r="D119">
        <v>79.921231774163346</v>
      </c>
      <c r="E119">
        <v>129.563363340032</v>
      </c>
      <c r="F119">
        <v>185.25200856482817</v>
      </c>
      <c r="G119">
        <v>242.39796814604117</v>
      </c>
      <c r="H119">
        <v>305.16692829965467</v>
      </c>
      <c r="I119">
        <v>375.43308967028457</v>
      </c>
      <c r="J119">
        <v>526.18522162407476</v>
      </c>
      <c r="K119">
        <v>653.88895761061804</v>
      </c>
      <c r="L119">
        <v>773.44691134333573</v>
      </c>
      <c r="M119">
        <v>-370.10936956876242</v>
      </c>
      <c r="N119">
        <v>-467.40198968021588</v>
      </c>
      <c r="O119">
        <v>-574.79880530772675</v>
      </c>
      <c r="P119">
        <v>-681.19473406197073</v>
      </c>
      <c r="Q119">
        <v>-776.54058156255428</v>
      </c>
      <c r="R119">
        <v>-864.52604801025052</v>
      </c>
      <c r="S119">
        <v>-949.21482278813403</v>
      </c>
      <c r="T119">
        <v>-1048.110240623309</v>
      </c>
      <c r="U119">
        <v>-1148.0642011499112</v>
      </c>
      <c r="V119">
        <v>-1237.2416358750909</v>
      </c>
    </row>
    <row r="120" spans="2:22" x14ac:dyDescent="0.25">
      <c r="B120">
        <v>27173</v>
      </c>
      <c r="C120">
        <v>11.522663250181568</v>
      </c>
      <c r="D120">
        <v>23.477181358621767</v>
      </c>
      <c r="E120">
        <v>37.39794098110972</v>
      </c>
      <c r="F120">
        <v>52.825990088091395</v>
      </c>
      <c r="G120">
        <v>68.543554464136932</v>
      </c>
      <c r="H120">
        <v>85.780557574383977</v>
      </c>
      <c r="I120">
        <v>104.94275240404073</v>
      </c>
      <c r="J120">
        <v>145.83203302320186</v>
      </c>
      <c r="K120">
        <v>180.61735198055902</v>
      </c>
      <c r="L120">
        <v>213.23371378626894</v>
      </c>
      <c r="M120">
        <v>-140.93941004517649</v>
      </c>
      <c r="N120">
        <v>-167.54869975163078</v>
      </c>
      <c r="O120">
        <v>-196.24881685746993</v>
      </c>
      <c r="P120">
        <v>-223.88520412391699</v>
      </c>
      <c r="Q120">
        <v>-247.91373357772503</v>
      </c>
      <c r="R120">
        <v>-269.39444743407381</v>
      </c>
      <c r="S120">
        <v>-289.42112849335234</v>
      </c>
      <c r="T120">
        <v>-311.45805144050536</v>
      </c>
      <c r="U120">
        <v>-333.5073894553023</v>
      </c>
      <c r="V120">
        <v>-352.75029473516491</v>
      </c>
    </row>
    <row r="121" spans="2:22" x14ac:dyDescent="0.25">
      <c r="B121">
        <v>27175</v>
      </c>
      <c r="C121">
        <v>32.047111540244984</v>
      </c>
      <c r="D121">
        <v>67.515093448221279</v>
      </c>
      <c r="E121">
        <v>109.45572516156817</v>
      </c>
      <c r="F121">
        <v>156.50591792492014</v>
      </c>
      <c r="G121">
        <v>204.78807069342224</v>
      </c>
      <c r="H121">
        <v>257.82130134216754</v>
      </c>
      <c r="I121">
        <v>317.19148054014914</v>
      </c>
      <c r="J121">
        <v>444.56270263596804</v>
      </c>
      <c r="K121">
        <v>552.46075037088326</v>
      </c>
      <c r="L121">
        <v>653.4760891045363</v>
      </c>
      <c r="M121">
        <v>-312.47785674279351</v>
      </c>
      <c r="N121">
        <v>-394.67993961170936</v>
      </c>
      <c r="O121">
        <v>-485.42260173621401</v>
      </c>
      <c r="P121">
        <v>-575.32379804561424</v>
      </c>
      <c r="Q121">
        <v>-655.89190316417364</v>
      </c>
      <c r="R121">
        <v>-730.24402636198317</v>
      </c>
      <c r="S121">
        <v>-801.81364846482609</v>
      </c>
      <c r="T121">
        <v>-885.39588250673091</v>
      </c>
      <c r="U121">
        <v>-969.87502620833982</v>
      </c>
      <c r="V121">
        <v>-1045.2463868491977</v>
      </c>
    </row>
    <row r="122" spans="2:22" x14ac:dyDescent="0.25">
      <c r="B122">
        <v>27176</v>
      </c>
      <c r="C122">
        <v>10.131932070198994</v>
      </c>
      <c r="D122">
        <v>21.359249187047062</v>
      </c>
      <c r="E122">
        <v>34.635356549940298</v>
      </c>
      <c r="F122">
        <v>49.52941017980698</v>
      </c>
      <c r="G122">
        <v>64.81414091850246</v>
      </c>
      <c r="H122">
        <v>81.603980187208933</v>
      </c>
      <c r="I122">
        <v>100.39992480188609</v>
      </c>
      <c r="J122">
        <v>140.72859661905966</v>
      </c>
      <c r="K122">
        <v>174.88930355835697</v>
      </c>
      <c r="L122">
        <v>206.87110493256858</v>
      </c>
      <c r="M122">
        <v>-98.867003483055043</v>
      </c>
      <c r="N122">
        <v>-124.88449354617926</v>
      </c>
      <c r="O122">
        <v>-153.60321857139536</v>
      </c>
      <c r="P122">
        <v>-182.05294954187275</v>
      </c>
      <c r="Q122">
        <v>-207.54643276188435</v>
      </c>
      <c r="R122">
        <v>-231.07008388816942</v>
      </c>
      <c r="S122">
        <v>-253.71051212131394</v>
      </c>
      <c r="T122">
        <v>-280.14204375402954</v>
      </c>
      <c r="U122">
        <v>-306.858294798354</v>
      </c>
      <c r="V122">
        <v>-330.69062494458308</v>
      </c>
    </row>
    <row r="123" spans="2:22" x14ac:dyDescent="0.25">
      <c r="B123">
        <v>27178</v>
      </c>
      <c r="C123">
        <v>23.769489770537358</v>
      </c>
      <c r="D123">
        <v>50.075293186443105</v>
      </c>
      <c r="E123">
        <v>81.181723095077032</v>
      </c>
      <c r="F123">
        <v>116.07776290457292</v>
      </c>
      <c r="G123">
        <v>151.88747092241809</v>
      </c>
      <c r="H123">
        <v>191.22086555993297</v>
      </c>
      <c r="I123">
        <v>235.25422130714125</v>
      </c>
      <c r="J123">
        <v>329.72192372253392</v>
      </c>
      <c r="K123">
        <v>409.74707308463627</v>
      </c>
      <c r="L123">
        <v>484.66748593764248</v>
      </c>
      <c r="M123">
        <v>-231.76106746520415</v>
      </c>
      <c r="N123">
        <v>-292.72873788679124</v>
      </c>
      <c r="O123">
        <v>-360.03092104861634</v>
      </c>
      <c r="P123">
        <v>-426.70919053254363</v>
      </c>
      <c r="Q123">
        <v>-486.46544676331547</v>
      </c>
      <c r="R123">
        <v>-541.61160023791126</v>
      </c>
      <c r="S123">
        <v>-594.69420386397678</v>
      </c>
      <c r="T123">
        <v>-656.68708712110526</v>
      </c>
      <c r="U123">
        <v>-719.34513222339137</v>
      </c>
      <c r="V123">
        <v>-775.24820019723313</v>
      </c>
    </row>
    <row r="124" spans="2:22" x14ac:dyDescent="0.25">
      <c r="B124">
        <v>28221</v>
      </c>
      <c r="C124">
        <v>22.266126799535726</v>
      </c>
      <c r="D124">
        <v>46.677013872992859</v>
      </c>
      <c r="E124">
        <v>75.780345757461816</v>
      </c>
      <c r="F124">
        <v>108.75588317439274</v>
      </c>
      <c r="G124">
        <v>142.881959479671</v>
      </c>
      <c r="H124">
        <v>180.61904832822171</v>
      </c>
      <c r="I124">
        <v>223.2542370344494</v>
      </c>
      <c r="J124">
        <v>314.83522815920236</v>
      </c>
      <c r="K124">
        <v>392.68676568845189</v>
      </c>
      <c r="L124">
        <v>465.77141395239505</v>
      </c>
      <c r="M124">
        <v>-204.47221909507462</v>
      </c>
      <c r="N124">
        <v>-261.43215712159275</v>
      </c>
      <c r="O124">
        <v>-324.81775448477811</v>
      </c>
      <c r="P124">
        <v>-388.19012420973667</v>
      </c>
      <c r="Q124">
        <v>-445.53273943355458</v>
      </c>
      <c r="R124">
        <v>-498.94311867812331</v>
      </c>
      <c r="S124">
        <v>-550.84150820799289</v>
      </c>
      <c r="T124">
        <v>-611.88812271594031</v>
      </c>
      <c r="U124">
        <v>-674.2717251111668</v>
      </c>
      <c r="V124">
        <v>-730.4091664051856</v>
      </c>
    </row>
    <row r="125" spans="2:22" x14ac:dyDescent="0.25">
      <c r="B125">
        <v>28222</v>
      </c>
      <c r="C125">
        <v>62.326729921309543</v>
      </c>
      <c r="D125">
        <v>122.33002366974002</v>
      </c>
      <c r="E125">
        <v>191.21930009572733</v>
      </c>
      <c r="F125">
        <v>265.98663056109132</v>
      </c>
      <c r="G125">
        <v>340.73382901055055</v>
      </c>
      <c r="H125">
        <v>421.32928192220282</v>
      </c>
      <c r="I125">
        <v>509.84851440244665</v>
      </c>
      <c r="J125">
        <v>695.54284367790478</v>
      </c>
      <c r="K125">
        <v>853.72597658892857</v>
      </c>
      <c r="L125">
        <v>1002.1080400565548</v>
      </c>
      <c r="M125">
        <v>-615.6335509887117</v>
      </c>
      <c r="N125">
        <v>-747.83650987936142</v>
      </c>
      <c r="O125">
        <v>-888.95707401067784</v>
      </c>
      <c r="P125">
        <v>-1023.4594763471644</v>
      </c>
      <c r="Q125">
        <v>-1139.2557826267919</v>
      </c>
      <c r="R125">
        <v>-1242.0262799261661</v>
      </c>
      <c r="S125">
        <v>-1337.1670026122388</v>
      </c>
      <c r="T125">
        <v>-1443.9557382780804</v>
      </c>
      <c r="U125">
        <v>-1549.9557802445097</v>
      </c>
      <c r="V125">
        <v>-1642.2763108723125</v>
      </c>
    </row>
    <row r="126" spans="2:22" x14ac:dyDescent="0.25">
      <c r="B126">
        <v>28223</v>
      </c>
      <c r="C126">
        <v>63.839746796404746</v>
      </c>
      <c r="D126">
        <v>129.66315820354853</v>
      </c>
      <c r="E126">
        <v>206.52433296522915</v>
      </c>
      <c r="F126">
        <v>291.5672701921838</v>
      </c>
      <c r="G126">
        <v>377.91261610745107</v>
      </c>
      <c r="H126">
        <v>472.07209086928003</v>
      </c>
      <c r="I126">
        <v>576.2550930605621</v>
      </c>
      <c r="J126">
        <v>798.20425795677897</v>
      </c>
      <c r="K126">
        <v>987.17639173141731</v>
      </c>
      <c r="L126">
        <v>1164.1078171786519</v>
      </c>
      <c r="M126">
        <v>-689.88682719445876</v>
      </c>
      <c r="N126">
        <v>-839.52043180242072</v>
      </c>
      <c r="O126">
        <v>-1002.3407172266595</v>
      </c>
      <c r="P126">
        <v>-1160.9490492080026</v>
      </c>
      <c r="Q126">
        <v>-1300.5986965032814</v>
      </c>
      <c r="R126">
        <v>-1427.2263150041458</v>
      </c>
      <c r="S126">
        <v>-1546.9865204392854</v>
      </c>
      <c r="T126">
        <v>-1683.6624980344002</v>
      </c>
      <c r="U126">
        <v>-1820.0116250402148</v>
      </c>
      <c r="V126">
        <v>-1941.3105718011268</v>
      </c>
    </row>
    <row r="127" spans="2:22" x14ac:dyDescent="0.25">
      <c r="B127">
        <v>28224</v>
      </c>
      <c r="C127">
        <v>25.809547474471739</v>
      </c>
      <c r="D127">
        <v>54.104746947916389</v>
      </c>
      <c r="E127">
        <v>87.839503492969186</v>
      </c>
      <c r="F127">
        <v>126.0632782250761</v>
      </c>
      <c r="G127">
        <v>165.62122906832602</v>
      </c>
      <c r="H127">
        <v>209.36541678717649</v>
      </c>
      <c r="I127">
        <v>258.78809521165817</v>
      </c>
      <c r="J127">
        <v>364.94891119009867</v>
      </c>
      <c r="K127">
        <v>455.19500707827035</v>
      </c>
      <c r="L127">
        <v>539.91564075735585</v>
      </c>
      <c r="M127">
        <v>-236.98863858043012</v>
      </c>
      <c r="N127">
        <v>-303.01287517229866</v>
      </c>
      <c r="O127">
        <v>-376.48625039761544</v>
      </c>
      <c r="P127">
        <v>-449.94534176655787</v>
      </c>
      <c r="Q127">
        <v>-516.41594083953669</v>
      </c>
      <c r="R127">
        <v>-578.32923905896212</v>
      </c>
      <c r="S127">
        <v>-638.49070332859571</v>
      </c>
      <c r="T127">
        <v>-709.25770831133514</v>
      </c>
      <c r="U127">
        <v>-781.57577956740602</v>
      </c>
      <c r="V127">
        <v>-846.65382844694602</v>
      </c>
    </row>
    <row r="128" spans="2:22" x14ac:dyDescent="0.25">
      <c r="B128">
        <v>28225</v>
      </c>
      <c r="C128">
        <v>0.34403739946970502</v>
      </c>
      <c r="D128">
        <v>0.72450329320150642</v>
      </c>
      <c r="E128">
        <v>1.1746913606230536</v>
      </c>
      <c r="F128">
        <v>1.6801229152945956</v>
      </c>
      <c r="G128">
        <v>2.1991381582390255</v>
      </c>
      <c r="H128">
        <v>2.7695331970881565</v>
      </c>
      <c r="I128">
        <v>3.4085591852279102</v>
      </c>
      <c r="J128">
        <v>4.7796420129287061</v>
      </c>
      <c r="K128">
        <v>5.9414403236336684</v>
      </c>
      <c r="L128">
        <v>7.0293714239416998</v>
      </c>
      <c r="M128">
        <v>-3.3390852117704006</v>
      </c>
      <c r="N128">
        <v>-4.2213406737555692</v>
      </c>
      <c r="O128">
        <v>-5.1958810310658814</v>
      </c>
      <c r="P128">
        <v>-6.1620875352867435</v>
      </c>
      <c r="Q128">
        <v>-7.0286596762134694</v>
      </c>
      <c r="R128">
        <v>-7.8289766996626557</v>
      </c>
      <c r="S128">
        <v>-8.5999395634194737</v>
      </c>
      <c r="T128">
        <v>-9.5008464294487709</v>
      </c>
      <c r="U128">
        <v>-10.412251391375685</v>
      </c>
      <c r="V128">
        <v>-11.225984926068444</v>
      </c>
    </row>
    <row r="129" spans="2:22" x14ac:dyDescent="0.25">
      <c r="B129">
        <v>28228</v>
      </c>
      <c r="C129">
        <v>20.251819289317634</v>
      </c>
      <c r="D129">
        <v>42.454039884552039</v>
      </c>
      <c r="E129">
        <v>68.924484358453753</v>
      </c>
      <c r="F129">
        <v>98.917299195516648</v>
      </c>
      <c r="G129">
        <v>129.95699381726845</v>
      </c>
      <c r="H129">
        <v>164.28147724792103</v>
      </c>
      <c r="I129">
        <v>203.06166714612252</v>
      </c>
      <c r="J129">
        <v>286.36222338130642</v>
      </c>
      <c r="K129">
        <v>357.17507383137388</v>
      </c>
      <c r="L129">
        <v>423.65229374553024</v>
      </c>
      <c r="M129">
        <v>-185.95642123905603</v>
      </c>
      <c r="N129">
        <v>-237.76325394296964</v>
      </c>
      <c r="O129">
        <v>-295.41515656199448</v>
      </c>
      <c r="P129">
        <v>-353.05585115506176</v>
      </c>
      <c r="Q129">
        <v>-405.21292836883805</v>
      </c>
      <c r="R129">
        <v>-453.79405627840828</v>
      </c>
      <c r="S129">
        <v>-501.00058338913965</v>
      </c>
      <c r="T129">
        <v>-556.52889507202451</v>
      </c>
      <c r="U129">
        <v>-613.2742724126598</v>
      </c>
      <c r="V129">
        <v>-664.3386658086855</v>
      </c>
    </row>
    <row r="130" spans="2:22" x14ac:dyDescent="0.25">
      <c r="B130">
        <v>28229</v>
      </c>
      <c r="C130">
        <v>2.0062043204946516</v>
      </c>
      <c r="D130">
        <v>4.2056210862876187</v>
      </c>
      <c r="E130">
        <v>6.8278605656299574</v>
      </c>
      <c r="F130">
        <v>9.799036332621462</v>
      </c>
      <c r="G130">
        <v>12.873919066235429</v>
      </c>
      <c r="H130">
        <v>16.274202565389768</v>
      </c>
      <c r="I130">
        <v>20.115881350486031</v>
      </c>
      <c r="J130">
        <v>28.36787755049086</v>
      </c>
      <c r="K130">
        <v>35.382805172050425</v>
      </c>
      <c r="L130">
        <v>41.968232579878496</v>
      </c>
      <c r="M130">
        <v>-18.421385772008229</v>
      </c>
      <c r="N130">
        <v>-23.553521809611446</v>
      </c>
      <c r="O130">
        <v>-29.264687530907086</v>
      </c>
      <c r="P130">
        <v>-34.974742952442526</v>
      </c>
      <c r="Q130">
        <v>-40.14157523332532</v>
      </c>
      <c r="R130">
        <v>-44.954163540297465</v>
      </c>
      <c r="S130">
        <v>-49.630579880584122</v>
      </c>
      <c r="T130">
        <v>-55.131376486385292</v>
      </c>
      <c r="U130">
        <v>-60.752739168054667</v>
      </c>
      <c r="V130">
        <v>-65.811327001128149</v>
      </c>
    </row>
    <row r="131" spans="2:22" x14ac:dyDescent="0.25">
      <c r="B131">
        <v>28231</v>
      </c>
      <c r="C131">
        <v>36.456458433333324</v>
      </c>
      <c r="D131">
        <v>76.781283905054366</v>
      </c>
      <c r="E131">
        <v>124.48742385820742</v>
      </c>
      <c r="F131">
        <v>178.03614136952703</v>
      </c>
      <c r="G131">
        <v>233.0138667341003</v>
      </c>
      <c r="H131">
        <v>293.42517462536</v>
      </c>
      <c r="I131">
        <v>361.09156782539503</v>
      </c>
      <c r="J131">
        <v>506.27140449695804</v>
      </c>
      <c r="K131">
        <v>629.28115926490671</v>
      </c>
      <c r="L131">
        <v>744.46293078477436</v>
      </c>
      <c r="M131">
        <v>-354.27753477691755</v>
      </c>
      <c r="N131">
        <v>-447.77246568949283</v>
      </c>
      <c r="O131">
        <v>-551.02913666134464</v>
      </c>
      <c r="P131">
        <v>-653.38251935887149</v>
      </c>
      <c r="Q131">
        <v>-745.16193793364926</v>
      </c>
      <c r="R131">
        <v>-829.90688419599314</v>
      </c>
      <c r="S131">
        <v>-911.52639778108551</v>
      </c>
      <c r="T131">
        <v>-1006.8873167790709</v>
      </c>
      <c r="U131">
        <v>-1103.3354644236611</v>
      </c>
      <c r="V131">
        <v>-1189.4308254640364</v>
      </c>
    </row>
    <row r="132" spans="2:22" x14ac:dyDescent="0.25">
      <c r="B132">
        <v>28232</v>
      </c>
      <c r="C132">
        <v>73.26397499719954</v>
      </c>
      <c r="D132">
        <v>139.45552016074805</v>
      </c>
      <c r="E132">
        <v>216.23598910707778</v>
      </c>
      <c r="F132">
        <v>300.59738912780182</v>
      </c>
      <c r="G132">
        <v>385.8211491501803</v>
      </c>
      <c r="H132">
        <v>478.47558221965409</v>
      </c>
      <c r="I132">
        <v>580.84783949280472</v>
      </c>
      <c r="J132">
        <v>796.75624162696192</v>
      </c>
      <c r="K132">
        <v>981.58330298980741</v>
      </c>
      <c r="L132">
        <v>1155.2704417775112</v>
      </c>
      <c r="M132">
        <v>-658.44927186836969</v>
      </c>
      <c r="N132">
        <v>-806.74222175014472</v>
      </c>
      <c r="O132">
        <v>-966.81250524632583</v>
      </c>
      <c r="P132">
        <v>-1121.271965150718</v>
      </c>
      <c r="Q132">
        <v>-1255.9460070231719</v>
      </c>
      <c r="R132">
        <v>-1376.8762560086873</v>
      </c>
      <c r="S132">
        <v>-1490.1440281628545</v>
      </c>
      <c r="T132">
        <v>-1617.6058581087771</v>
      </c>
      <c r="U132">
        <v>-1745.9282000484366</v>
      </c>
      <c r="V132">
        <v>-1858.8747664892608</v>
      </c>
    </row>
    <row r="133" spans="2:22" x14ac:dyDescent="0.25">
      <c r="B133">
        <v>29481</v>
      </c>
      <c r="C133">
        <v>15.276990856529117</v>
      </c>
      <c r="D133">
        <v>31.391723114456397</v>
      </c>
      <c r="E133">
        <v>50.233333410812804</v>
      </c>
      <c r="F133">
        <v>71.18297601069186</v>
      </c>
      <c r="G133">
        <v>92.567461239789083</v>
      </c>
      <c r="H133">
        <v>116.02919197541166</v>
      </c>
      <c r="I133">
        <v>142.10937331768034</v>
      </c>
      <c r="J133">
        <v>198.00348945465322</v>
      </c>
      <c r="K133">
        <v>245.45511219543621</v>
      </c>
      <c r="L133">
        <v>289.92947407281281</v>
      </c>
      <c r="M133">
        <v>-177.35612029686101</v>
      </c>
      <c r="N133">
        <v>-213.61459993506054</v>
      </c>
      <c r="O133">
        <v>-252.97091602613096</v>
      </c>
      <c r="P133">
        <v>-291.16999834421534</v>
      </c>
      <c r="Q133">
        <v>-324.6695801155642</v>
      </c>
      <c r="R133">
        <v>-354.89526561891489</v>
      </c>
      <c r="S133">
        <v>-383.34399070514206</v>
      </c>
      <c r="T133">
        <v>-415.22560511555008</v>
      </c>
      <c r="U133">
        <v>-447.09074267890065</v>
      </c>
      <c r="V133">
        <v>-475.35142779862838</v>
      </c>
    </row>
    <row r="134" spans="2:22" x14ac:dyDescent="0.25">
      <c r="B134">
        <v>29482</v>
      </c>
      <c r="C134">
        <v>6.8794967283181787</v>
      </c>
      <c r="D134">
        <v>13.7482267134735</v>
      </c>
      <c r="E134">
        <v>21.669340436803793</v>
      </c>
      <c r="F134">
        <v>30.379316040498548</v>
      </c>
      <c r="G134">
        <v>39.21048864279657</v>
      </c>
      <c r="H134">
        <v>48.885276487180072</v>
      </c>
      <c r="I134">
        <v>59.642639403847319</v>
      </c>
      <c r="J134">
        <v>82.614590098005806</v>
      </c>
      <c r="K134">
        <v>102.01333532971474</v>
      </c>
      <c r="L134">
        <v>120.23781580170795</v>
      </c>
      <c r="M134">
        <v>-93.773536527482008</v>
      </c>
      <c r="N134">
        <v>-108.66840086240887</v>
      </c>
      <c r="O134">
        <v>-124.48159607557344</v>
      </c>
      <c r="P134">
        <v>-139.40335335210534</v>
      </c>
      <c r="Q134">
        <v>-152.08611714507671</v>
      </c>
      <c r="R134">
        <v>-163.14233730468098</v>
      </c>
      <c r="S134">
        <v>-173.17766730896213</v>
      </c>
      <c r="T134">
        <v>-183.63561727082802</v>
      </c>
      <c r="U134">
        <v>-194.13434163467136</v>
      </c>
      <c r="V134">
        <v>-202.85087292855266</v>
      </c>
    </row>
    <row r="135" spans="2:22" x14ac:dyDescent="0.25">
      <c r="B135">
        <v>29483</v>
      </c>
      <c r="C135">
        <v>39.03260555074143</v>
      </c>
      <c r="D135">
        <v>78.00412319701276</v>
      </c>
      <c r="E135">
        <v>122.94661240739741</v>
      </c>
      <c r="F135">
        <v>172.36491370495628</v>
      </c>
      <c r="G135">
        <v>222.47085754778197</v>
      </c>
      <c r="H135">
        <v>277.36327084924869</v>
      </c>
      <c r="I135">
        <v>338.39795406438196</v>
      </c>
      <c r="J135">
        <v>468.73526296740886</v>
      </c>
      <c r="K135">
        <v>578.79906570050912</v>
      </c>
      <c r="L135">
        <v>682.20037334302378</v>
      </c>
      <c r="M135">
        <v>-532.04843419847964</v>
      </c>
      <c r="N135">
        <v>-616.55830276544032</v>
      </c>
      <c r="O135">
        <v>-706.2785592940337</v>
      </c>
      <c r="P135">
        <v>-790.94101192683888</v>
      </c>
      <c r="Q135">
        <v>-862.89995543305918</v>
      </c>
      <c r="R135">
        <v>-925.63028257975009</v>
      </c>
      <c r="S135">
        <v>-982.56832515723181</v>
      </c>
      <c r="T135">
        <v>-1041.9042114656909</v>
      </c>
      <c r="U135">
        <v>-1101.4714418988447</v>
      </c>
      <c r="V135">
        <v>-1150.9269386017172</v>
      </c>
    </row>
    <row r="136" spans="2:22" x14ac:dyDescent="0.25">
      <c r="B136">
        <v>29485</v>
      </c>
      <c r="C136">
        <v>4.8790756938426792E-2</v>
      </c>
      <c r="D136">
        <v>9.750515399626597E-2</v>
      </c>
      <c r="E136">
        <v>0.15368326550924677</v>
      </c>
      <c r="F136">
        <v>0.21545614213119535</v>
      </c>
      <c r="G136">
        <v>0.27808857193472741</v>
      </c>
      <c r="H136">
        <v>0.34670408856156076</v>
      </c>
      <c r="I136">
        <v>0.42299744258047745</v>
      </c>
      <c r="J136">
        <v>0.58591907870926097</v>
      </c>
      <c r="K136">
        <v>0.72349883212563637</v>
      </c>
      <c r="L136">
        <v>0.85275046667877985</v>
      </c>
      <c r="M136">
        <v>-0.66506054274809934</v>
      </c>
      <c r="N136">
        <v>-0.77069787845680049</v>
      </c>
      <c r="O136">
        <v>-0.88284819911754198</v>
      </c>
      <c r="P136">
        <v>-0.98867626490854843</v>
      </c>
      <c r="Q136">
        <v>-1.0786249442913238</v>
      </c>
      <c r="R136">
        <v>-1.1570378532246874</v>
      </c>
      <c r="S136">
        <v>-1.2282104064465398</v>
      </c>
      <c r="T136">
        <v>-1.3023802643321136</v>
      </c>
      <c r="U136">
        <v>-1.3768393023735559</v>
      </c>
      <c r="V136">
        <v>-1.4386586732521462</v>
      </c>
    </row>
    <row r="137" spans="2:22" x14ac:dyDescent="0.25">
      <c r="B137">
        <v>29486</v>
      </c>
      <c r="C137">
        <v>2.2931655761060594</v>
      </c>
      <c r="D137">
        <v>4.5827422378245002</v>
      </c>
      <c r="E137">
        <v>7.2231134789345965</v>
      </c>
      <c r="F137">
        <v>10.12643868016618</v>
      </c>
      <c r="G137">
        <v>13.070162880932187</v>
      </c>
      <c r="H137">
        <v>16.295092162393356</v>
      </c>
      <c r="I137">
        <v>19.88087980128244</v>
      </c>
      <c r="J137">
        <v>27.538196699335266</v>
      </c>
      <c r="K137">
        <v>34.004445109904907</v>
      </c>
      <c r="L137">
        <v>40.079271933902646</v>
      </c>
      <c r="M137">
        <v>-31.257845509160667</v>
      </c>
      <c r="N137">
        <v>-36.222800287469617</v>
      </c>
      <c r="O137">
        <v>-41.493865358524474</v>
      </c>
      <c r="P137">
        <v>-46.467784450701771</v>
      </c>
      <c r="Q137">
        <v>-50.695372381692223</v>
      </c>
      <c r="R137">
        <v>-54.380779101560314</v>
      </c>
      <c r="S137">
        <v>-57.72588910298736</v>
      </c>
      <c r="T137">
        <v>-61.211872423609336</v>
      </c>
      <c r="U137">
        <v>-64.711447211557129</v>
      </c>
      <c r="V137">
        <v>-67.616957642850878</v>
      </c>
    </row>
    <row r="138" spans="2:22" x14ac:dyDescent="0.25">
      <c r="B138">
        <v>29488</v>
      </c>
      <c r="C138">
        <v>23.990197847161095</v>
      </c>
      <c r="D138">
        <v>47.127788219575983</v>
      </c>
      <c r="E138">
        <v>73.834247579867721</v>
      </c>
      <c r="F138">
        <v>103.2569164187135</v>
      </c>
      <c r="G138">
        <v>133.14881316224194</v>
      </c>
      <c r="H138">
        <v>165.96606202709594</v>
      </c>
      <c r="I138">
        <v>202.51708816195753</v>
      </c>
      <c r="J138">
        <v>280.73749009606007</v>
      </c>
      <c r="K138">
        <v>346.80576039634599</v>
      </c>
      <c r="L138">
        <v>408.92950878035401</v>
      </c>
      <c r="M138">
        <v>-301.99167780001562</v>
      </c>
      <c r="N138">
        <v>-352.10533901968199</v>
      </c>
      <c r="O138">
        <v>-405.29662457837128</v>
      </c>
      <c r="P138">
        <v>-455.44939020223916</v>
      </c>
      <c r="Q138">
        <v>-498.02682681821079</v>
      </c>
      <c r="R138">
        <v>-535.07183916776307</v>
      </c>
      <c r="S138">
        <v>-568.62078192327806</v>
      </c>
      <c r="T138">
        <v>-603.19633058957061</v>
      </c>
      <c r="U138">
        <v>-638.05182575795016</v>
      </c>
      <c r="V138">
        <v>-667.10253471106751</v>
      </c>
    </row>
    <row r="139" spans="2:22" x14ac:dyDescent="0.25">
      <c r="B139">
        <v>29489</v>
      </c>
      <c r="C139">
        <v>10.587594255638614</v>
      </c>
      <c r="D139">
        <v>21.158618417189711</v>
      </c>
      <c r="E139">
        <v>33.349268615506546</v>
      </c>
      <c r="F139">
        <v>46.753982842469391</v>
      </c>
      <c r="G139">
        <v>60.34522010983585</v>
      </c>
      <c r="H139">
        <v>75.234787217858695</v>
      </c>
      <c r="I139">
        <v>91.790445039963586</v>
      </c>
      <c r="J139">
        <v>127.14444007990963</v>
      </c>
      <c r="K139">
        <v>156.99924657126306</v>
      </c>
      <c r="L139">
        <v>185.04685126929519</v>
      </c>
      <c r="M139">
        <v>-144.31813777633755</v>
      </c>
      <c r="N139">
        <v>-167.24143962512574</v>
      </c>
      <c r="O139">
        <v>-191.5780592085066</v>
      </c>
      <c r="P139">
        <v>-214.54274948515499</v>
      </c>
      <c r="Q139">
        <v>-234.06161291121728</v>
      </c>
      <c r="R139">
        <v>-251.0772141497572</v>
      </c>
      <c r="S139">
        <v>-266.52165819889916</v>
      </c>
      <c r="T139">
        <v>-282.61651736006871</v>
      </c>
      <c r="U139">
        <v>-298.77412861506156</v>
      </c>
      <c r="V139">
        <v>-312.18893209571576</v>
      </c>
    </row>
    <row r="140" spans="2:22" x14ac:dyDescent="0.25">
      <c r="B140">
        <v>29490</v>
      </c>
      <c r="C140">
        <v>16.930392657634098</v>
      </c>
      <c r="D140">
        <v>33.834288436704284</v>
      </c>
      <c r="E140">
        <v>53.328093131708627</v>
      </c>
      <c r="F140">
        <v>74.763281319524779</v>
      </c>
      <c r="G140">
        <v>96.496734461350428</v>
      </c>
      <c r="H140">
        <v>120.30631873086161</v>
      </c>
      <c r="I140">
        <v>146.78011257542568</v>
      </c>
      <c r="J140">
        <v>203.31392031211359</v>
      </c>
      <c r="K140">
        <v>251.05409474759583</v>
      </c>
      <c r="L140">
        <v>295.90441193753657</v>
      </c>
      <c r="M140">
        <v>-230.77600833359045</v>
      </c>
      <c r="N140">
        <v>-267.43216382450976</v>
      </c>
      <c r="O140">
        <v>-306.34832509378714</v>
      </c>
      <c r="P140">
        <v>-343.0706639232663</v>
      </c>
      <c r="Q140">
        <v>-374.28285566908932</v>
      </c>
      <c r="R140">
        <v>-401.4921350689666</v>
      </c>
      <c r="S140">
        <v>-426.18901103694935</v>
      </c>
      <c r="T140">
        <v>-451.92595172324343</v>
      </c>
      <c r="U140">
        <v>-477.76323792362393</v>
      </c>
      <c r="V140">
        <v>-499.21455961849489</v>
      </c>
    </row>
    <row r="141" spans="2:22" x14ac:dyDescent="0.25">
      <c r="B141">
        <v>29491</v>
      </c>
      <c r="C141">
        <v>2.7322823885519005</v>
      </c>
      <c r="D141">
        <v>5.4602886237908939</v>
      </c>
      <c r="E141">
        <v>8.6062628685178186</v>
      </c>
      <c r="F141">
        <v>12.065543959346941</v>
      </c>
      <c r="G141">
        <v>15.57296002834474</v>
      </c>
      <c r="H141">
        <v>19.415428959447407</v>
      </c>
      <c r="I141">
        <v>23.687856784506739</v>
      </c>
      <c r="J141">
        <v>32.811468407718621</v>
      </c>
      <c r="K141">
        <v>40.515934599035639</v>
      </c>
      <c r="L141">
        <v>47.754026134011667</v>
      </c>
      <c r="M141">
        <v>-37.243390393893563</v>
      </c>
      <c r="N141">
        <v>-43.159081193580832</v>
      </c>
      <c r="O141">
        <v>-49.439499150582364</v>
      </c>
      <c r="P141">
        <v>-55.36587083487872</v>
      </c>
      <c r="Q141">
        <v>-60.402996880314149</v>
      </c>
      <c r="R141">
        <v>-64.79411978058252</v>
      </c>
      <c r="S141">
        <v>-68.779782761006231</v>
      </c>
      <c r="T141">
        <v>-72.933294802598368</v>
      </c>
      <c r="U141">
        <v>-77.103000932919144</v>
      </c>
      <c r="V141">
        <v>-80.564885702120222</v>
      </c>
    </row>
    <row r="142" spans="2:22" x14ac:dyDescent="0.25">
      <c r="B142">
        <v>30603</v>
      </c>
      <c r="C142">
        <v>62.969579276050318</v>
      </c>
      <c r="D142">
        <v>120.66930002290728</v>
      </c>
      <c r="E142">
        <v>188.71387846643512</v>
      </c>
      <c r="F142">
        <v>266.04894897541141</v>
      </c>
      <c r="G142">
        <v>346.82930928307269</v>
      </c>
      <c r="H142">
        <v>437.73817431063361</v>
      </c>
      <c r="I142">
        <v>540.83130113632524</v>
      </c>
      <c r="J142">
        <v>765.87451531873432</v>
      </c>
      <c r="K142">
        <v>956.58544741872493</v>
      </c>
      <c r="L142">
        <v>1137.528235004575</v>
      </c>
      <c r="M142">
        <v>-604.89024425389118</v>
      </c>
      <c r="N142">
        <v>-732.08965225968598</v>
      </c>
      <c r="O142">
        <v>-869.04292459736234</v>
      </c>
      <c r="P142">
        <v>-999.69068889954758</v>
      </c>
      <c r="Q142">
        <v>-1111.6555085150328</v>
      </c>
      <c r="R142">
        <v>-1209.3439700536055</v>
      </c>
      <c r="S142">
        <v>-1297.9049304855275</v>
      </c>
      <c r="T142">
        <v>-1382.2985289896385</v>
      </c>
      <c r="U142">
        <v>-1471.6844103160008</v>
      </c>
      <c r="V142">
        <v>-1548.4242059143255</v>
      </c>
    </row>
    <row r="143" spans="2:22" x14ac:dyDescent="0.25">
      <c r="B143">
        <v>30604</v>
      </c>
      <c r="C143">
        <v>31.883547108891829</v>
      </c>
      <c r="D143">
        <v>61.098010083874115</v>
      </c>
      <c r="E143">
        <v>95.548891899948984</v>
      </c>
      <c r="F143">
        <v>134.7015084330443</v>
      </c>
      <c r="G143">
        <v>175.59663732902888</v>
      </c>
      <c r="H143">
        <v>221.61769035887477</v>
      </c>
      <c r="I143">
        <v>273.805425651924</v>
      </c>
      <c r="J143">
        <v>387.7237401384204</v>
      </c>
      <c r="K143">
        <v>484.26173201543969</v>
      </c>
      <c r="L143">
        <v>575.85357729928785</v>
      </c>
      <c r="M143">
        <v>-306.29960740081918</v>
      </c>
      <c r="N143">
        <v>-370.7000159367164</v>
      </c>
      <c r="O143">
        <v>-440.03612198308844</v>
      </c>
      <c r="P143">
        <v>-506.17693446161496</v>
      </c>
      <c r="Q143">
        <v>-562.85696963153009</v>
      </c>
      <c r="R143">
        <v>-612.30770259039105</v>
      </c>
      <c r="S143">
        <v>-657.1358652150434</v>
      </c>
      <c r="T143">
        <v>-699.85370554162932</v>
      </c>
      <c r="U143">
        <v>-745.09599902606908</v>
      </c>
      <c r="V143">
        <v>-783.93463491601381</v>
      </c>
    </row>
    <row r="144" spans="2:22" x14ac:dyDescent="0.25">
      <c r="B144">
        <v>30605</v>
      </c>
      <c r="C144">
        <v>54.456629820138744</v>
      </c>
      <c r="D144">
        <v>103.98691999824473</v>
      </c>
      <c r="E144">
        <v>161.74796591444129</v>
      </c>
      <c r="F144">
        <v>226.43960630695932</v>
      </c>
      <c r="G144">
        <v>293.19232360958966</v>
      </c>
      <c r="H144">
        <v>367.54211190735066</v>
      </c>
      <c r="I144">
        <v>451.20153785687961</v>
      </c>
      <c r="J144">
        <v>632.45004221089846</v>
      </c>
      <c r="K144">
        <v>785.52856952326567</v>
      </c>
      <c r="L144">
        <v>930.05724154443237</v>
      </c>
      <c r="M144">
        <v>-534.4148235616583</v>
      </c>
      <c r="N144">
        <v>-642.16140110013498</v>
      </c>
      <c r="O144">
        <v>-756.92954173595308</v>
      </c>
      <c r="P144">
        <v>-865.01547574712311</v>
      </c>
      <c r="Q144">
        <v>-956.4758567241538</v>
      </c>
      <c r="R144">
        <v>-1035.2519584356371</v>
      </c>
      <c r="S144">
        <v>-1105.6543339128907</v>
      </c>
      <c r="T144">
        <v>-1172.3343571231094</v>
      </c>
      <c r="U144">
        <v>-1241.7764642009861</v>
      </c>
      <c r="V144">
        <v>-1300.0311473373965</v>
      </c>
    </row>
    <row r="145" spans="2:22" x14ac:dyDescent="0.25">
      <c r="B145">
        <v>30606</v>
      </c>
      <c r="C145">
        <v>57.824921982545476</v>
      </c>
      <c r="D145">
        <v>111.96305070850583</v>
      </c>
      <c r="E145">
        <v>175.57327406269903</v>
      </c>
      <c r="F145">
        <v>247.53648384162963</v>
      </c>
      <c r="G145">
        <v>322.4346827902358</v>
      </c>
      <c r="H145">
        <v>406.49630998671159</v>
      </c>
      <c r="I145">
        <v>501.66873719947398</v>
      </c>
      <c r="J145">
        <v>709.06056524216694</v>
      </c>
      <c r="K145">
        <v>885.01533364042916</v>
      </c>
      <c r="L145">
        <v>1051.9464691758619</v>
      </c>
      <c r="M145">
        <v>-540.96232581788672</v>
      </c>
      <c r="N145">
        <v>-659.78490686200939</v>
      </c>
      <c r="O145">
        <v>-787.27780777724274</v>
      </c>
      <c r="P145">
        <v>-908.43360375504733</v>
      </c>
      <c r="Q145">
        <v>-1011.8477279680933</v>
      </c>
      <c r="R145">
        <v>-1101.7244782534804</v>
      </c>
      <c r="S145">
        <v>-1182.8654914349213</v>
      </c>
      <c r="T145">
        <v>-1259.8861438846045</v>
      </c>
      <c r="U145">
        <v>-1341.6014724764477</v>
      </c>
      <c r="V145">
        <v>-1411.5142080725989</v>
      </c>
    </row>
    <row r="146" spans="2:22" x14ac:dyDescent="0.25">
      <c r="B146">
        <v>30607</v>
      </c>
      <c r="C146">
        <v>196.8104975495736</v>
      </c>
      <c r="D146">
        <v>273.57439350621729</v>
      </c>
      <c r="E146">
        <v>363.74675330915642</v>
      </c>
      <c r="F146">
        <v>465.88703259826457</v>
      </c>
      <c r="G146">
        <v>572.36982892738695</v>
      </c>
      <c r="H146">
        <v>692.14115750367307</v>
      </c>
      <c r="I146">
        <v>827.98121901983666</v>
      </c>
      <c r="J146">
        <v>1124.7405182588839</v>
      </c>
      <c r="K146">
        <v>1376.4052871964716</v>
      </c>
      <c r="L146">
        <v>1615.3802537510724</v>
      </c>
      <c r="M146">
        <v>-873.28557886630927</v>
      </c>
      <c r="N146">
        <v>-1040.8570404985953</v>
      </c>
      <c r="O146">
        <v>-1220.2165317859142</v>
      </c>
      <c r="P146">
        <v>-1390.0261358367807</v>
      </c>
      <c r="Q146">
        <v>-1534.3163093778739</v>
      </c>
      <c r="R146">
        <v>-1658.9766625603777</v>
      </c>
      <c r="S146">
        <v>-1770.7679561508489</v>
      </c>
      <c r="T146">
        <v>-1874.3998502563948</v>
      </c>
      <c r="U146">
        <v>-1987.5597609308113</v>
      </c>
      <c r="V146">
        <v>-2081.5126200847344</v>
      </c>
    </row>
    <row r="147" spans="2:22" x14ac:dyDescent="0.25">
      <c r="B147">
        <v>30608</v>
      </c>
      <c r="C147">
        <v>42.311782244606668</v>
      </c>
      <c r="D147">
        <v>81.082535485833631</v>
      </c>
      <c r="E147">
        <v>126.80441292457381</v>
      </c>
      <c r="F147">
        <v>178.76894406590927</v>
      </c>
      <c r="G147">
        <v>233.04850340669412</v>
      </c>
      <c r="H147">
        <v>294.13381071497196</v>
      </c>
      <c r="I147">
        <v>363.40621150459162</v>
      </c>
      <c r="J147">
        <v>514.62176008511119</v>
      </c>
      <c r="K147">
        <v>642.76807332798592</v>
      </c>
      <c r="L147">
        <v>764.35077905802825</v>
      </c>
      <c r="M147">
        <v>-406.44998094328912</v>
      </c>
      <c r="N147">
        <v>-491.92035751337778</v>
      </c>
      <c r="O147">
        <v>-583.94474616991795</v>
      </c>
      <c r="P147">
        <v>-671.7322114420773</v>
      </c>
      <c r="Q147">
        <v>-746.96585792808605</v>
      </c>
      <c r="R147">
        <v>-812.60664765467084</v>
      </c>
      <c r="S147">
        <v>-872.11430383165748</v>
      </c>
      <c r="T147">
        <v>-928.82174262667661</v>
      </c>
      <c r="U147">
        <v>-988.8836961906851</v>
      </c>
      <c r="V147">
        <v>-1040.4482382788181</v>
      </c>
    </row>
    <row r="148" spans="2:22" x14ac:dyDescent="0.25">
      <c r="B148">
        <v>31002</v>
      </c>
      <c r="C148">
        <v>22.520992352761528</v>
      </c>
      <c r="D148">
        <v>43.303258328700096</v>
      </c>
      <c r="E148">
        <v>67.783444765638279</v>
      </c>
      <c r="F148">
        <v>95.565018224888917</v>
      </c>
      <c r="G148">
        <v>124.55019647408288</v>
      </c>
      <c r="H148">
        <v>157.13989861211564</v>
      </c>
      <c r="I148">
        <v>194.07603280121882</v>
      </c>
      <c r="J148">
        <v>274.6541095835945</v>
      </c>
      <c r="K148">
        <v>342.9593116672612</v>
      </c>
      <c r="L148">
        <v>407.75959349750343</v>
      </c>
      <c r="M148">
        <v>-214.88264413436309</v>
      </c>
      <c r="N148">
        <v>-260.6399823852862</v>
      </c>
      <c r="O148">
        <v>-309.85467010072011</v>
      </c>
      <c r="P148">
        <v>-356.74824252186716</v>
      </c>
      <c r="Q148">
        <v>-396.88734990940594</v>
      </c>
      <c r="R148">
        <v>-431.86721437750447</v>
      </c>
      <c r="S148">
        <v>-463.53864238528627</v>
      </c>
      <c r="T148">
        <v>-493.69051566260305</v>
      </c>
      <c r="U148">
        <v>-525.6155958602925</v>
      </c>
      <c r="V148">
        <v>-553.0243891663697</v>
      </c>
    </row>
    <row r="149" spans="2:22" x14ac:dyDescent="0.25">
      <c r="B149">
        <v>31007</v>
      </c>
      <c r="C149">
        <v>51.332126756912302</v>
      </c>
      <c r="D149">
        <v>102.44301763103752</v>
      </c>
      <c r="E149">
        <v>162.16744696985859</v>
      </c>
      <c r="F149">
        <v>229.02631876852001</v>
      </c>
      <c r="G149">
        <v>297.91055573610527</v>
      </c>
      <c r="H149">
        <v>374.39997252015206</v>
      </c>
      <c r="I149">
        <v>460.19700217059432</v>
      </c>
      <c r="J149">
        <v>645.2262232034966</v>
      </c>
      <c r="K149">
        <v>801.52782824441749</v>
      </c>
      <c r="L149">
        <v>948.72580065145689</v>
      </c>
      <c r="M149">
        <v>-520.60375476631759</v>
      </c>
      <c r="N149">
        <v>-633.15256078881521</v>
      </c>
      <c r="O149">
        <v>-753.58488070374892</v>
      </c>
      <c r="P149">
        <v>-867.51192457752484</v>
      </c>
      <c r="Q149">
        <v>-964.41884660593723</v>
      </c>
      <c r="R149">
        <v>-1048.3067850719415</v>
      </c>
      <c r="S149">
        <v>-1123.6270733200881</v>
      </c>
      <c r="T149">
        <v>-1196.0809739032977</v>
      </c>
      <c r="U149">
        <v>-1271.0809188964802</v>
      </c>
      <c r="V149">
        <v>-1334.2362939719503</v>
      </c>
    </row>
    <row r="150" spans="2:22" x14ac:dyDescent="0.25">
      <c r="B150">
        <v>31008</v>
      </c>
      <c r="C150">
        <v>53.797836339226095</v>
      </c>
      <c r="D150">
        <v>107.33849522214089</v>
      </c>
      <c r="E150">
        <v>170.36231142236065</v>
      </c>
      <c r="F150">
        <v>241.70371929666385</v>
      </c>
      <c r="G150">
        <v>315.92607836167701</v>
      </c>
      <c r="H150">
        <v>399.07790070737929</v>
      </c>
      <c r="I150">
        <v>492.97532708562892</v>
      </c>
      <c r="J150">
        <v>696.9925320530192</v>
      </c>
      <c r="K150">
        <v>869.41312504085477</v>
      </c>
      <c r="L150">
        <v>1032.3601971761368</v>
      </c>
      <c r="M150">
        <v>-535.89897642940412</v>
      </c>
      <c r="N150">
        <v>-654.1428479953222</v>
      </c>
      <c r="O150">
        <v>-781.33691537881668</v>
      </c>
      <c r="P150">
        <v>-902.3987890098075</v>
      </c>
      <c r="Q150">
        <v>-1005.9674076223279</v>
      </c>
      <c r="R150">
        <v>-1096.1030280085522</v>
      </c>
      <c r="S150">
        <v>-1177.5314263265443</v>
      </c>
      <c r="T150">
        <v>-1255.2340538647486</v>
      </c>
      <c r="U150">
        <v>-1336.7228893129036</v>
      </c>
      <c r="V150">
        <v>-1406.2062189611286</v>
      </c>
    </row>
    <row r="151" spans="2:22" x14ac:dyDescent="0.25">
      <c r="B151">
        <v>31010</v>
      </c>
      <c r="C151">
        <v>24.333221606246525</v>
      </c>
      <c r="D151">
        <v>48.173789391975873</v>
      </c>
      <c r="E151">
        <v>75.945806078095686</v>
      </c>
      <c r="F151">
        <v>106.9181565959954</v>
      </c>
      <c r="G151">
        <v>138.73075579718673</v>
      </c>
      <c r="H151">
        <v>173.96959986450759</v>
      </c>
      <c r="I151">
        <v>213.42742295553626</v>
      </c>
      <c r="J151">
        <v>298.38737096077898</v>
      </c>
      <c r="K151">
        <v>370.10030972540449</v>
      </c>
      <c r="L151">
        <v>437.56966552906169</v>
      </c>
      <c r="M151">
        <v>-246.83962135936181</v>
      </c>
      <c r="N151">
        <v>-299.09219943833261</v>
      </c>
      <c r="O151">
        <v>-354.82439574508163</v>
      </c>
      <c r="P151">
        <v>-407.35050988590353</v>
      </c>
      <c r="Q151">
        <v>-451.86059250575875</v>
      </c>
      <c r="R151">
        <v>-490.24541920222589</v>
      </c>
      <c r="S151">
        <v>-524.56857107745907</v>
      </c>
      <c r="T151">
        <v>-557.49816083785845</v>
      </c>
      <c r="U151">
        <v>-591.45391744674509</v>
      </c>
      <c r="V151">
        <v>-619.86056589098757</v>
      </c>
    </row>
    <row r="152" spans="2:22" x14ac:dyDescent="0.25">
      <c r="B152">
        <v>32374</v>
      </c>
      <c r="C152">
        <v>48.79966029389081</v>
      </c>
      <c r="D152">
        <v>96.862538321752709</v>
      </c>
      <c r="E152">
        <v>153.30314802902703</v>
      </c>
      <c r="F152">
        <v>216.21725405736913</v>
      </c>
      <c r="G152">
        <v>280.50798049360913</v>
      </c>
      <c r="H152">
        <v>351.00769733831595</v>
      </c>
      <c r="I152">
        <v>429.32850188517784</v>
      </c>
      <c r="J152">
        <v>596.84680991258267</v>
      </c>
      <c r="K152">
        <v>739.59998045842212</v>
      </c>
      <c r="L152">
        <v>873.43400643032442</v>
      </c>
      <c r="M152">
        <v>-457.28929381653177</v>
      </c>
      <c r="N152">
        <v>-567.30129109961001</v>
      </c>
      <c r="O152">
        <v>-687.56574934997172</v>
      </c>
      <c r="P152">
        <v>-805.24479680087245</v>
      </c>
      <c r="Q152">
        <v>-909.27941119378897</v>
      </c>
      <c r="R152">
        <v>-1003.886563090649</v>
      </c>
      <c r="S152">
        <v>-1093.5912384518847</v>
      </c>
      <c r="T152">
        <v>-1195.2804601871971</v>
      </c>
      <c r="U152">
        <v>-1297.9974450160314</v>
      </c>
      <c r="V152">
        <v>-1388.9555465984663</v>
      </c>
    </row>
    <row r="153" spans="2:22" x14ac:dyDescent="0.25">
      <c r="B153">
        <v>32377</v>
      </c>
      <c r="C153">
        <v>15.577054194157189</v>
      </c>
      <c r="D153">
        <v>30.918924429694425</v>
      </c>
      <c r="E153">
        <v>48.935001403729217</v>
      </c>
      <c r="F153">
        <v>69.017445283018347</v>
      </c>
      <c r="G153">
        <v>89.539312112579353</v>
      </c>
      <c r="H153">
        <v>112.0431144617981</v>
      </c>
      <c r="I153">
        <v>137.04344048064931</v>
      </c>
      <c r="J153">
        <v>190.51597998074658</v>
      </c>
      <c r="K153">
        <v>236.08338476570739</v>
      </c>
      <c r="L153">
        <v>278.8037615681572</v>
      </c>
      <c r="M153">
        <v>-145.96864136531161</v>
      </c>
      <c r="N153">
        <v>-181.08492769529073</v>
      </c>
      <c r="O153">
        <v>-219.47384213679894</v>
      </c>
      <c r="P153">
        <v>-257.03748271584948</v>
      </c>
      <c r="Q153">
        <v>-290.24576360770607</v>
      </c>
      <c r="R153">
        <v>-320.44475932564831</v>
      </c>
      <c r="S153">
        <v>-349.07886417711546</v>
      </c>
      <c r="T153">
        <v>-381.53848599401022</v>
      </c>
      <c r="U153">
        <v>-414.32617405788545</v>
      </c>
      <c r="V153">
        <v>-443.36037776369739</v>
      </c>
    </row>
    <row r="154" spans="2:22" x14ac:dyDescent="0.25">
      <c r="B154">
        <v>32379</v>
      </c>
      <c r="C154">
        <v>63.506750651922644</v>
      </c>
      <c r="D154">
        <v>126.09638394989565</v>
      </c>
      <c r="E154">
        <v>199.53972870595985</v>
      </c>
      <c r="F154">
        <v>281.30928214070082</v>
      </c>
      <c r="G154">
        <v>364.77471667277803</v>
      </c>
      <c r="H154">
        <v>456.20369613963783</v>
      </c>
      <c r="I154">
        <v>557.69303776971151</v>
      </c>
      <c r="J154">
        <v>774.66765503593012</v>
      </c>
      <c r="K154">
        <v>959.49467252318379</v>
      </c>
      <c r="L154">
        <v>1132.7068111626024</v>
      </c>
      <c r="M154">
        <v>-593.64187616414449</v>
      </c>
      <c r="N154">
        <v>-736.88670709633993</v>
      </c>
      <c r="O154">
        <v>-893.41697140231884</v>
      </c>
      <c r="P154">
        <v>-1046.5361179477334</v>
      </c>
      <c r="Q154">
        <v>-1181.8704720974595</v>
      </c>
      <c r="R154">
        <v>-1304.9389160029637</v>
      </c>
      <c r="S154">
        <v>-1421.6316805886861</v>
      </c>
      <c r="T154">
        <v>-1554.2021690782606</v>
      </c>
      <c r="U154">
        <v>-1687.9658998006798</v>
      </c>
      <c r="V154">
        <v>-1806.3552865304061</v>
      </c>
    </row>
    <row r="155" spans="2:22" x14ac:dyDescent="0.25">
      <c r="B155">
        <v>33271</v>
      </c>
      <c r="C155">
        <v>1248.2009567688735</v>
      </c>
      <c r="D155">
        <v>1347.6604970435299</v>
      </c>
      <c r="E155">
        <v>1465.3356499763991</v>
      </c>
      <c r="F155">
        <v>1600.533683455491</v>
      </c>
      <c r="G155">
        <v>1743.3344382547405</v>
      </c>
      <c r="H155">
        <v>1905.9842978338806</v>
      </c>
      <c r="I155">
        <v>2092.0611385766256</v>
      </c>
      <c r="J155">
        <v>2503.2356837449429</v>
      </c>
      <c r="K155">
        <v>2850.003215222142</v>
      </c>
      <c r="L155">
        <v>3180.0033484498726</v>
      </c>
      <c r="M155">
        <v>-2273.05137547397</v>
      </c>
      <c r="N155">
        <v>-2488.5914213533233</v>
      </c>
      <c r="O155">
        <v>-2719.2891614802315</v>
      </c>
      <c r="P155">
        <v>-2937.0320642038823</v>
      </c>
      <c r="Q155">
        <v>-3121.1411551189822</v>
      </c>
      <c r="R155">
        <v>-3278.7873056410581</v>
      </c>
      <c r="S155">
        <v>-3418.6546698617562</v>
      </c>
      <c r="T155">
        <v>-3540.2589529138804</v>
      </c>
      <c r="U155">
        <v>-3673.684684792217</v>
      </c>
      <c r="V155">
        <v>-3782.0000854518048</v>
      </c>
    </row>
    <row r="156" spans="2:22" x14ac:dyDescent="0.25">
      <c r="B156">
        <v>33272</v>
      </c>
      <c r="C156">
        <v>508.40134897641587</v>
      </c>
      <c r="D156">
        <v>588.39385143461095</v>
      </c>
      <c r="E156">
        <v>681.45810232338465</v>
      </c>
      <c r="F156">
        <v>784.89008634156357</v>
      </c>
      <c r="G156">
        <v>890.72330056995429</v>
      </c>
      <c r="H156">
        <v>1007.5357493965239</v>
      </c>
      <c r="I156">
        <v>1138.1405989810528</v>
      </c>
      <c r="J156">
        <v>1418.4410864015699</v>
      </c>
      <c r="K156">
        <v>1656.2196565624195</v>
      </c>
      <c r="L156">
        <v>1880.4265253135343</v>
      </c>
      <c r="M156">
        <v>-1283.1685408200376</v>
      </c>
      <c r="N156">
        <v>-1459.7962053447179</v>
      </c>
      <c r="O156">
        <v>-1649.0866383192802</v>
      </c>
      <c r="P156">
        <v>-1829.4336478980895</v>
      </c>
      <c r="Q156">
        <v>-1984.188600778022</v>
      </c>
      <c r="R156">
        <v>-2120.2533027788527</v>
      </c>
      <c r="S156">
        <v>-2244.782004951257</v>
      </c>
      <c r="T156">
        <v>-2375.0188501293192</v>
      </c>
      <c r="U156">
        <v>-2508.1018820342601</v>
      </c>
      <c r="V156">
        <v>-2620.6457023310791</v>
      </c>
    </row>
    <row r="157" spans="2:22" x14ac:dyDescent="0.25">
      <c r="B157">
        <v>33273</v>
      </c>
      <c r="C157">
        <v>0.28552674608131717</v>
      </c>
      <c r="D157">
        <v>0.57541252504773055</v>
      </c>
      <c r="E157">
        <v>0.9076985948494094</v>
      </c>
      <c r="F157">
        <v>1.2658277226493624</v>
      </c>
      <c r="G157">
        <v>1.6209683120384768</v>
      </c>
      <c r="H157">
        <v>2.0002042082657532</v>
      </c>
      <c r="I157">
        <v>2.4135272955035942</v>
      </c>
      <c r="J157">
        <v>3.2727042992818847</v>
      </c>
      <c r="K157">
        <v>4.0109712079384119</v>
      </c>
      <c r="L157">
        <v>4.6990181088647702</v>
      </c>
      <c r="M157">
        <v>-2.9712016113219342</v>
      </c>
      <c r="N157">
        <v>-3.6203073151608223</v>
      </c>
      <c r="O157">
        <v>-4.3162873708177187</v>
      </c>
      <c r="P157">
        <v>-4.9841595947513966</v>
      </c>
      <c r="Q157">
        <v>-5.5636807016419416</v>
      </c>
      <c r="R157">
        <v>-6.0831449402873039</v>
      </c>
      <c r="S157">
        <v>-6.5689922690852036</v>
      </c>
      <c r="T157">
        <v>-7.1327050462716688</v>
      </c>
      <c r="U157">
        <v>-7.686437734198873</v>
      </c>
      <c r="V157">
        <v>-8.1742982045033852</v>
      </c>
    </row>
    <row r="158" spans="2:22" x14ac:dyDescent="0.25">
      <c r="B158">
        <v>33274</v>
      </c>
      <c r="C158">
        <v>67.95828196850583</v>
      </c>
      <c r="D158">
        <v>136.94882393924914</v>
      </c>
      <c r="E158">
        <v>216.03495489666176</v>
      </c>
      <c r="F158">
        <v>301.27769230112062</v>
      </c>
      <c r="G158">
        <v>385.81376688207723</v>
      </c>
      <c r="H158">
        <v>476.08903623930621</v>
      </c>
      <c r="I158">
        <v>574.48113103673268</v>
      </c>
      <c r="J158">
        <v>779.02752396234177</v>
      </c>
      <c r="K158">
        <v>954.78022282744541</v>
      </c>
      <c r="L158">
        <v>1118.5774384789142</v>
      </c>
      <c r="M158">
        <v>-706.9100887237762</v>
      </c>
      <c r="N158">
        <v>-861.40841451505969</v>
      </c>
      <c r="O158">
        <v>-1027.0750711403323</v>
      </c>
      <c r="P158">
        <v>-1186.0639724596372</v>
      </c>
      <c r="Q158">
        <v>-1324.032330097217</v>
      </c>
      <c r="R158">
        <v>-1447.7130151613601</v>
      </c>
      <c r="S158">
        <v>-1563.3993938088058</v>
      </c>
      <c r="T158">
        <v>-1697.6367093858521</v>
      </c>
      <c r="U158">
        <v>-1829.5035728249188</v>
      </c>
      <c r="V158">
        <v>-1945.687029448472</v>
      </c>
    </row>
    <row r="159" spans="2:22" x14ac:dyDescent="0.25">
      <c r="B159">
        <v>33275</v>
      </c>
      <c r="C159">
        <v>4.7968493341661294</v>
      </c>
      <c r="D159">
        <v>9.6669304208018723</v>
      </c>
      <c r="E159">
        <v>15.249336393470079</v>
      </c>
      <c r="F159">
        <v>21.265905740509286</v>
      </c>
      <c r="G159">
        <v>27.232267642246413</v>
      </c>
      <c r="H159">
        <v>33.603430698864649</v>
      </c>
      <c r="I159">
        <v>40.547258564460378</v>
      </c>
      <c r="J159">
        <v>54.98143222793567</v>
      </c>
      <c r="K159">
        <v>67.384316293365316</v>
      </c>
      <c r="L159">
        <v>78.943504228928134</v>
      </c>
      <c r="M159">
        <v>-49.916187070208501</v>
      </c>
      <c r="N159">
        <v>-60.821162894701821</v>
      </c>
      <c r="O159">
        <v>-72.513627829737686</v>
      </c>
      <c r="P159">
        <v>-83.733881191823471</v>
      </c>
      <c r="Q159">
        <v>-93.469835787584628</v>
      </c>
      <c r="R159">
        <v>-102.19683499682671</v>
      </c>
      <c r="S159">
        <v>-110.35907012063143</v>
      </c>
      <c r="T159">
        <v>-119.82944477736402</v>
      </c>
      <c r="U159">
        <v>-129.13215393454107</v>
      </c>
      <c r="V159">
        <v>-137.32820983565685</v>
      </c>
    </row>
    <row r="160" spans="2:22" x14ac:dyDescent="0.25">
      <c r="B160">
        <v>33276</v>
      </c>
      <c r="C160">
        <v>362.89094538498108</v>
      </c>
      <c r="D160">
        <v>464.90381622149931</v>
      </c>
      <c r="E160">
        <v>582.48482226669807</v>
      </c>
      <c r="F160">
        <v>712.48972674642823</v>
      </c>
      <c r="G160">
        <v>845.34125232721453</v>
      </c>
      <c r="H160">
        <v>992.3029992515394</v>
      </c>
      <c r="I160">
        <v>1156.9383705030291</v>
      </c>
      <c r="J160">
        <v>1512.3430459446204</v>
      </c>
      <c r="K160">
        <v>1812.0928924989094</v>
      </c>
      <c r="L160">
        <v>2094.7054014719956</v>
      </c>
      <c r="M160">
        <v>-1389.9273878262263</v>
      </c>
      <c r="N160">
        <v>-1604.9032823547677</v>
      </c>
      <c r="O160">
        <v>-1830.6565954008233</v>
      </c>
      <c r="P160">
        <v>-2039.785873458686</v>
      </c>
      <c r="Q160">
        <v>-2213.7763909389409</v>
      </c>
      <c r="R160">
        <v>-2361.0646443289297</v>
      </c>
      <c r="S160">
        <v>-2490.2665676685419</v>
      </c>
      <c r="T160">
        <v>-2611.9994907821301</v>
      </c>
      <c r="U160">
        <v>-2739.8412489964257</v>
      </c>
      <c r="V160">
        <v>-2842.5429608653935</v>
      </c>
    </row>
    <row r="161" spans="2:22" x14ac:dyDescent="0.25">
      <c r="B161">
        <v>34251</v>
      </c>
      <c r="C161">
        <v>37.143867167664311</v>
      </c>
      <c r="D161">
        <v>74.472942527658986</v>
      </c>
      <c r="E161">
        <v>117.59510955478743</v>
      </c>
      <c r="F161">
        <v>164.4042406123761</v>
      </c>
      <c r="G161">
        <v>211.04641237060648</v>
      </c>
      <c r="H161">
        <v>260.95474175618364</v>
      </c>
      <c r="I161">
        <v>315.37805422233464</v>
      </c>
      <c r="J161">
        <v>429.92488345822221</v>
      </c>
      <c r="K161">
        <v>527.50691702031122</v>
      </c>
      <c r="L161">
        <v>618.28378793259412</v>
      </c>
      <c r="M161">
        <v>-362.04613699188008</v>
      </c>
      <c r="N161">
        <v>-447.26834921046759</v>
      </c>
      <c r="O161">
        <v>-539.66700461657672</v>
      </c>
      <c r="P161">
        <v>-629.54968851367823</v>
      </c>
      <c r="Q161">
        <v>-708.67709710601821</v>
      </c>
      <c r="R161">
        <v>-780.6666901616619</v>
      </c>
      <c r="S161">
        <v>-849.00714474508027</v>
      </c>
      <c r="T161">
        <v>-930.11660310993989</v>
      </c>
      <c r="U161">
        <v>-1010.0129740992859</v>
      </c>
      <c r="V161">
        <v>-1080.7702856436713</v>
      </c>
    </row>
    <row r="162" spans="2:22" x14ac:dyDescent="0.25">
      <c r="B162">
        <v>34252</v>
      </c>
      <c r="C162">
        <v>68.902427490259086</v>
      </c>
      <c r="D162">
        <v>136.76544011588805</v>
      </c>
      <c r="E162">
        <v>216.45664789744222</v>
      </c>
      <c r="F162">
        <v>305.28645986863449</v>
      </c>
      <c r="G162">
        <v>396.05835486790528</v>
      </c>
      <c r="H162">
        <v>495.59497850046495</v>
      </c>
      <c r="I162">
        <v>606.17252953500906</v>
      </c>
      <c r="J162">
        <v>842.68195710801785</v>
      </c>
      <c r="K162">
        <v>1044.2264719630307</v>
      </c>
      <c r="L162">
        <v>1233.1774912409819</v>
      </c>
      <c r="M162">
        <v>-645.67534363732977</v>
      </c>
      <c r="N162">
        <v>-801.00871798914886</v>
      </c>
      <c r="O162">
        <v>-970.81762887998889</v>
      </c>
      <c r="P162">
        <v>-1136.9758530288498</v>
      </c>
      <c r="Q162">
        <v>-1283.8687206332243</v>
      </c>
      <c r="R162">
        <v>-1417.4509135863648</v>
      </c>
      <c r="S162">
        <v>-1544.1115498443685</v>
      </c>
      <c r="T162">
        <v>-1687.7002012227085</v>
      </c>
      <c r="U162">
        <v>-1832.7371859139773</v>
      </c>
      <c r="V162">
        <v>-1961.1707295141507</v>
      </c>
    </row>
    <row r="163" spans="2:22" x14ac:dyDescent="0.25">
      <c r="B163">
        <v>34253</v>
      </c>
      <c r="C163">
        <v>36.33971242834388</v>
      </c>
      <c r="D163">
        <v>72.70464396515807</v>
      </c>
      <c r="E163">
        <v>114.77452822278329</v>
      </c>
      <c r="F163">
        <v>160.47418579958594</v>
      </c>
      <c r="G163">
        <v>206.01424523434278</v>
      </c>
      <c r="H163">
        <v>254.70814243241253</v>
      </c>
      <c r="I163">
        <v>307.76246622144708</v>
      </c>
      <c r="J163">
        <v>419.69484065748361</v>
      </c>
      <c r="K163">
        <v>514.84915303383502</v>
      </c>
      <c r="L163">
        <v>603.29092749113556</v>
      </c>
      <c r="M163">
        <v>-364.96984015462692</v>
      </c>
      <c r="N163">
        <v>-448.44898163768033</v>
      </c>
      <c r="O163">
        <v>-539.21088922197453</v>
      </c>
      <c r="P163">
        <v>-627.81635100250458</v>
      </c>
      <c r="Q163">
        <v>-706.11722847243357</v>
      </c>
      <c r="R163">
        <v>-777.64607662541505</v>
      </c>
      <c r="S163">
        <v>-845.82447705459685</v>
      </c>
      <c r="T163">
        <v>-927.39384358612392</v>
      </c>
      <c r="U163">
        <v>-1007.4610645659784</v>
      </c>
      <c r="V163">
        <v>-1078.7097984180755</v>
      </c>
    </row>
    <row r="164" spans="2:22" x14ac:dyDescent="0.25">
      <c r="B164">
        <v>34254</v>
      </c>
      <c r="C164">
        <v>3.8243214148287227E-2</v>
      </c>
      <c r="D164">
        <v>7.5287428834200879E-2</v>
      </c>
      <c r="E164">
        <v>0.11753462068202296</v>
      </c>
      <c r="F164">
        <v>0.16269379128612999</v>
      </c>
      <c r="G164">
        <v>0.20713743486655017</v>
      </c>
      <c r="H164">
        <v>0.2542559770580789</v>
      </c>
      <c r="I164">
        <v>0.30535523392096481</v>
      </c>
      <c r="J164">
        <v>0.41054470646413538</v>
      </c>
      <c r="K164">
        <v>0.50108406601714839</v>
      </c>
      <c r="L164">
        <v>0.58591888750084697</v>
      </c>
      <c r="M164">
        <v>-0.80901169458923239</v>
      </c>
      <c r="N164">
        <v>-0.89166762247558684</v>
      </c>
      <c r="O164">
        <v>-0.98001988034003396</v>
      </c>
      <c r="P164">
        <v>-1.0645610115598327</v>
      </c>
      <c r="Q164">
        <v>-1.1377378102203326</v>
      </c>
      <c r="R164">
        <v>-1.2032425745845232</v>
      </c>
      <c r="S164">
        <v>-1.2644400709569796</v>
      </c>
      <c r="T164">
        <v>-1.3360291729995499</v>
      </c>
      <c r="U164">
        <v>-1.4062294720644242</v>
      </c>
      <c r="V164">
        <v>-1.4669738239128378</v>
      </c>
    </row>
    <row r="165" spans="2:22" x14ac:dyDescent="0.25">
      <c r="B165">
        <v>34256</v>
      </c>
      <c r="C165">
        <v>41.98741493371012</v>
      </c>
      <c r="D165">
        <v>83.92326580127164</v>
      </c>
      <c r="E165">
        <v>132.60486163829648</v>
      </c>
      <c r="F165">
        <v>185.78850070380085</v>
      </c>
      <c r="G165">
        <v>239.0798045722878</v>
      </c>
      <c r="H165">
        <v>296.37601157194865</v>
      </c>
      <c r="I165">
        <v>359.06837253395133</v>
      </c>
      <c r="J165">
        <v>491.84616507515165</v>
      </c>
      <c r="K165">
        <v>604.70061788249313</v>
      </c>
      <c r="L165">
        <v>709.77814522476535</v>
      </c>
      <c r="M165">
        <v>-398.80408340077554</v>
      </c>
      <c r="N165">
        <v>-495.11452005398121</v>
      </c>
      <c r="O165">
        <v>-599.9999253232412</v>
      </c>
      <c r="P165">
        <v>-702.50922605196274</v>
      </c>
      <c r="Q165">
        <v>-793.1664417366369</v>
      </c>
      <c r="R165">
        <v>-875.96484720046044</v>
      </c>
      <c r="S165">
        <v>-954.85557939901241</v>
      </c>
      <c r="T165">
        <v>-1048.3523564118773</v>
      </c>
      <c r="U165">
        <v>-1140.8750486931685</v>
      </c>
      <c r="V165">
        <v>-1222.9189037027775</v>
      </c>
    </row>
    <row r="166" spans="2:22" x14ac:dyDescent="0.25">
      <c r="B166">
        <v>34259</v>
      </c>
      <c r="C166">
        <v>68.94263378394497</v>
      </c>
      <c r="D166">
        <v>137.82371556625012</v>
      </c>
      <c r="E166">
        <v>217.45658254657471</v>
      </c>
      <c r="F166">
        <v>303.89470343668739</v>
      </c>
      <c r="G166">
        <v>389.9811610512125</v>
      </c>
      <c r="H166">
        <v>481.99348824726309</v>
      </c>
      <c r="I166">
        <v>582.22400563106987</v>
      </c>
      <c r="J166">
        <v>793.41377761198009</v>
      </c>
      <c r="K166">
        <v>973.12064495545644</v>
      </c>
      <c r="L166">
        <v>1140.1742763750417</v>
      </c>
      <c r="M166">
        <v>-730.34063966558983</v>
      </c>
      <c r="N166">
        <v>-888.25100228155645</v>
      </c>
      <c r="O166">
        <v>-1059.8023501770563</v>
      </c>
      <c r="P166">
        <v>-1227.1249315165733</v>
      </c>
      <c r="Q166">
        <v>-1374.8515423048934</v>
      </c>
      <c r="R166">
        <v>-1509.6817840857977</v>
      </c>
      <c r="S166">
        <v>-1638.0859108611587</v>
      </c>
      <c r="T166">
        <v>-1791.5646363013657</v>
      </c>
      <c r="U166">
        <v>-1941.656540398385</v>
      </c>
      <c r="V166">
        <v>-2075.6838041008286</v>
      </c>
    </row>
    <row r="167" spans="2:22" x14ac:dyDescent="0.25">
      <c r="B167">
        <v>34260</v>
      </c>
      <c r="C167">
        <v>17.034267356652368</v>
      </c>
      <c r="D167">
        <v>33.788350419675552</v>
      </c>
      <c r="E167">
        <v>53.416397548919974</v>
      </c>
      <c r="F167">
        <v>75.224154707713595</v>
      </c>
      <c r="G167">
        <v>97.446051165006438</v>
      </c>
      <c r="H167">
        <v>121.75422548953723</v>
      </c>
      <c r="I167">
        <v>148.71297557334196</v>
      </c>
      <c r="J167">
        <v>206.20595260637711</v>
      </c>
      <c r="K167">
        <v>255.26328757898071</v>
      </c>
      <c r="L167">
        <v>301.23832615519569</v>
      </c>
      <c r="M167">
        <v>-176.29765303900291</v>
      </c>
      <c r="N167">
        <v>-214.5673747883923</v>
      </c>
      <c r="O167">
        <v>-256.3293577693716</v>
      </c>
      <c r="P167">
        <v>-297.12281868750864</v>
      </c>
      <c r="Q167">
        <v>-333.12863647097407</v>
      </c>
      <c r="R167">
        <v>-365.83314856718806</v>
      </c>
      <c r="S167">
        <v>-396.8091599845755</v>
      </c>
      <c r="T167">
        <v>-432.00554503183372</v>
      </c>
      <c r="U167">
        <v>-467.24981065895616</v>
      </c>
      <c r="V167">
        <v>-498.66290827985296</v>
      </c>
    </row>
    <row r="168" spans="2:22" x14ac:dyDescent="0.25">
      <c r="B168">
        <v>34261</v>
      </c>
      <c r="C168">
        <v>16.168053540276972</v>
      </c>
      <c r="D168">
        <v>32.09200015331426</v>
      </c>
      <c r="E168">
        <v>50.791613923111889</v>
      </c>
      <c r="F168">
        <v>71.635993342536665</v>
      </c>
      <c r="G168">
        <v>92.936467585685378</v>
      </c>
      <c r="H168">
        <v>116.29407273406142</v>
      </c>
      <c r="I168">
        <v>142.24292060728641</v>
      </c>
      <c r="J168">
        <v>197.74422854370167</v>
      </c>
      <c r="K168">
        <v>245.04047795465024</v>
      </c>
      <c r="L168">
        <v>289.381682061258</v>
      </c>
      <c r="M168">
        <v>-151.5067469997679</v>
      </c>
      <c r="N168">
        <v>-187.95535855635868</v>
      </c>
      <c r="O168">
        <v>-227.80076297667753</v>
      </c>
      <c r="P168">
        <v>-266.78958233108489</v>
      </c>
      <c r="Q168">
        <v>-301.25779799932633</v>
      </c>
      <c r="R168">
        <v>-332.6025550724209</v>
      </c>
      <c r="S168">
        <v>-362.32304872584064</v>
      </c>
      <c r="T168">
        <v>-396.01420090977206</v>
      </c>
      <c r="U168">
        <v>-430.04586629856408</v>
      </c>
      <c r="V168">
        <v>-460.18163870866152</v>
      </c>
    </row>
    <row r="169" spans="2:22" x14ac:dyDescent="0.25">
      <c r="B169">
        <v>34262</v>
      </c>
      <c r="C169">
        <v>10.921574828635212</v>
      </c>
      <c r="D169">
        <v>21.676389804122579</v>
      </c>
      <c r="E169">
        <v>34.302089930757937</v>
      </c>
      <c r="F169">
        <v>48.370103033621803</v>
      </c>
      <c r="G169">
        <v>62.740826669966367</v>
      </c>
      <c r="H169">
        <v>78.494576338275337</v>
      </c>
      <c r="I169">
        <v>95.992273731698447</v>
      </c>
      <c r="J169">
        <v>133.4039855075267</v>
      </c>
      <c r="K169">
        <v>165.29009908157747</v>
      </c>
      <c r="L169">
        <v>195.18258853634597</v>
      </c>
      <c r="M169">
        <v>-103.69525239953941</v>
      </c>
      <c r="N169">
        <v>-128.3057386126691</v>
      </c>
      <c r="O169">
        <v>-155.2037549987993</v>
      </c>
      <c r="P169">
        <v>-181.51779028469971</v>
      </c>
      <c r="Q169">
        <v>-204.77612802028901</v>
      </c>
      <c r="R169">
        <v>-225.92370709330902</v>
      </c>
      <c r="S169">
        <v>-245.9726948181326</v>
      </c>
      <c r="T169">
        <v>-268.70687455007339</v>
      </c>
      <c r="U169">
        <v>-291.64586595411282</v>
      </c>
      <c r="V169">
        <v>-311.97534009564458</v>
      </c>
    </row>
    <row r="170" spans="2:22" x14ac:dyDescent="0.25">
      <c r="B170">
        <v>34263</v>
      </c>
      <c r="C170">
        <v>36.654712690277719</v>
      </c>
      <c r="D170">
        <v>72.793757766366127</v>
      </c>
      <c r="E170">
        <v>115.07676867628432</v>
      </c>
      <c r="F170">
        <v>161.94172446476747</v>
      </c>
      <c r="G170">
        <v>209.58250342925058</v>
      </c>
      <c r="H170">
        <v>261.56875644837527</v>
      </c>
      <c r="I170">
        <v>319.11464785049725</v>
      </c>
      <c r="J170">
        <v>441.73194676190906</v>
      </c>
      <c r="K170">
        <v>546.29336885960765</v>
      </c>
      <c r="L170">
        <v>644.19543039000598</v>
      </c>
      <c r="M170">
        <v>-373.03562171144483</v>
      </c>
      <c r="N170">
        <v>-455.66124651442686</v>
      </c>
      <c r="O170">
        <v>-545.80532557976221</v>
      </c>
      <c r="P170">
        <v>-633.87301082201816</v>
      </c>
      <c r="Q170">
        <v>-711.63406780817718</v>
      </c>
      <c r="R170">
        <v>-782.32936772745813</v>
      </c>
      <c r="S170">
        <v>-849.35383747891376</v>
      </c>
      <c r="T170">
        <v>-926.01592261472865</v>
      </c>
      <c r="U170">
        <v>-1002.6648479436519</v>
      </c>
      <c r="V170">
        <v>-1070.9062399294091</v>
      </c>
    </row>
    <row r="171" spans="2:22" x14ac:dyDescent="0.25">
      <c r="B171">
        <v>34264</v>
      </c>
      <c r="C171">
        <v>134.21592279198288</v>
      </c>
      <c r="D171">
        <v>177.76381459298472</v>
      </c>
      <c r="E171">
        <v>228.81383013379022</v>
      </c>
      <c r="F171">
        <v>286.23510599350067</v>
      </c>
      <c r="G171">
        <v>345.63781133769987</v>
      </c>
      <c r="H171">
        <v>411.87343114969241</v>
      </c>
      <c r="I171">
        <v>486.48096566937954</v>
      </c>
      <c r="J171">
        <v>648.01007029334585</v>
      </c>
      <c r="K171">
        <v>784.99199142182999</v>
      </c>
      <c r="L171">
        <v>914.57170402386578</v>
      </c>
      <c r="M171">
        <v>-546.210207925085</v>
      </c>
      <c r="N171">
        <v>-642.38891136594907</v>
      </c>
      <c r="O171">
        <v>-745.79582461086488</v>
      </c>
      <c r="P171">
        <v>-844.49503476319069</v>
      </c>
      <c r="Q171">
        <v>-929.23702903823153</v>
      </c>
      <c r="R171">
        <v>-1003.5374099174973</v>
      </c>
      <c r="S171">
        <v>-1071.2953408498572</v>
      </c>
      <c r="T171">
        <v>-1139.2143792588856</v>
      </c>
      <c r="U171">
        <v>-1210.9892112471928</v>
      </c>
      <c r="V171">
        <v>-1271.6070652052024</v>
      </c>
    </row>
    <row r="172" spans="2:22" x14ac:dyDescent="0.25">
      <c r="B172">
        <v>37002</v>
      </c>
      <c r="C172">
        <v>6.8320550149294821</v>
      </c>
      <c r="D172">
        <v>13.625772983623644</v>
      </c>
      <c r="E172">
        <v>22.311341523972082</v>
      </c>
      <c r="F172">
        <v>33.673442731014504</v>
      </c>
      <c r="G172">
        <v>47.01365719237937</v>
      </c>
      <c r="H172">
        <v>63.647825731965028</v>
      </c>
      <c r="I172">
        <v>83.839322687195818</v>
      </c>
      <c r="J172">
        <v>131.6003984718493</v>
      </c>
      <c r="K172">
        <v>171.33977952205851</v>
      </c>
      <c r="L172">
        <v>209.92634790752544</v>
      </c>
      <c r="M172">
        <v>-57.457633345949603</v>
      </c>
      <c r="N172">
        <v>-70.968234765307159</v>
      </c>
      <c r="O172">
        <v>-85.466170270382676</v>
      </c>
      <c r="P172">
        <v>-98.689998656980507</v>
      </c>
      <c r="Q172">
        <v>-109.20564246934043</v>
      </c>
      <c r="R172">
        <v>-117.06878812875695</v>
      </c>
      <c r="S172">
        <v>-122.82571439848843</v>
      </c>
      <c r="T172">
        <v>-120.01076157666996</v>
      </c>
      <c r="U172">
        <v>-120.58472213494468</v>
      </c>
      <c r="V172">
        <v>-119.76662105597958</v>
      </c>
    </row>
    <row r="173" spans="2:22" x14ac:dyDescent="0.25">
      <c r="B173">
        <v>38422</v>
      </c>
      <c r="C173">
        <v>0.26215478466299053</v>
      </c>
      <c r="D173">
        <v>0.50237010833849827</v>
      </c>
      <c r="E173">
        <v>0.78565311601346854</v>
      </c>
      <c r="F173">
        <v>1.1076142755012965</v>
      </c>
      <c r="G173">
        <v>1.44391885629922</v>
      </c>
      <c r="H173">
        <v>1.8223904009601732</v>
      </c>
      <c r="I173">
        <v>2.251587431874793</v>
      </c>
      <c r="J173">
        <v>3.1884867415434401</v>
      </c>
      <c r="K173">
        <v>3.9824539859230854</v>
      </c>
      <c r="L173">
        <v>4.7357545170881554</v>
      </c>
      <c r="M173">
        <v>-2.5182774531802301</v>
      </c>
      <c r="N173">
        <v>-3.0478336896739644</v>
      </c>
      <c r="O173">
        <v>-3.6179971881655395</v>
      </c>
      <c r="P173">
        <v>-4.1619096124044441</v>
      </c>
      <c r="Q173">
        <v>-4.628041251103383</v>
      </c>
      <c r="R173">
        <v>-5.0347375938951098</v>
      </c>
      <c r="S173">
        <v>-5.4034343483993652</v>
      </c>
      <c r="T173">
        <v>-5.7547815528294697</v>
      </c>
      <c r="U173">
        <v>-6.1269126158035014</v>
      </c>
      <c r="V173">
        <v>-6.446395528369381</v>
      </c>
    </row>
    <row r="174" spans="2:22" x14ac:dyDescent="0.25">
      <c r="B174">
        <v>39010</v>
      </c>
      <c r="C174">
        <v>35.098744170104759</v>
      </c>
      <c r="D174">
        <v>70.000537031253344</v>
      </c>
      <c r="E174">
        <v>114.62145233469174</v>
      </c>
      <c r="F174">
        <v>172.99268655768441</v>
      </c>
      <c r="G174">
        <v>241.52620590590496</v>
      </c>
      <c r="H174">
        <v>326.98196186476531</v>
      </c>
      <c r="I174">
        <v>430.71300391498949</v>
      </c>
      <c r="J174">
        <v>676.07897017131381</v>
      </c>
      <c r="K174">
        <v>880.23458161057522</v>
      </c>
      <c r="L174">
        <v>1078.4677763381114</v>
      </c>
      <c r="M174">
        <v>-295.1806987827631</v>
      </c>
      <c r="N174">
        <v>-364.58955772286913</v>
      </c>
      <c r="O174">
        <v>-439.07070990553751</v>
      </c>
      <c r="P174">
        <v>-507.00631178174046</v>
      </c>
      <c r="Q174">
        <v>-561.02898741117201</v>
      </c>
      <c r="R174">
        <v>-601.42481813399854</v>
      </c>
      <c r="S174">
        <v>-631.00023605816853</v>
      </c>
      <c r="T174">
        <v>-616.53880260541985</v>
      </c>
      <c r="U174">
        <v>-619.48744613281997</v>
      </c>
      <c r="V174">
        <v>-615.28456421615874</v>
      </c>
    </row>
    <row r="175" spans="2:22" x14ac:dyDescent="0.25">
      <c r="B175">
        <v>39011</v>
      </c>
      <c r="C175">
        <v>29.505468361178973</v>
      </c>
      <c r="D175">
        <v>58.845371236968049</v>
      </c>
      <c r="E175">
        <v>96.355573834297019</v>
      </c>
      <c r="F175">
        <v>145.4248680581176</v>
      </c>
      <c r="G175">
        <v>203.03700303961634</v>
      </c>
      <c r="H175">
        <v>274.87467596332147</v>
      </c>
      <c r="I175">
        <v>362.07531666008742</v>
      </c>
      <c r="J175">
        <v>568.34018241139324</v>
      </c>
      <c r="K175">
        <v>739.96190496888994</v>
      </c>
      <c r="L175">
        <v>906.60499700722528</v>
      </c>
      <c r="M175">
        <v>-248.14120774679336</v>
      </c>
      <c r="N175">
        <v>-306.48918970072208</v>
      </c>
      <c r="O175">
        <v>-369.10115292593844</v>
      </c>
      <c r="P175">
        <v>-426.21065354058618</v>
      </c>
      <c r="Q175">
        <v>-471.62436802693173</v>
      </c>
      <c r="R175">
        <v>-505.58278829232381</v>
      </c>
      <c r="S175">
        <v>-530.44511822643892</v>
      </c>
      <c r="T175">
        <v>-518.28823406188212</v>
      </c>
      <c r="U175">
        <v>-520.76698680256334</v>
      </c>
      <c r="V175">
        <v>-517.23386895604358</v>
      </c>
    </row>
    <row r="176" spans="2:22" x14ac:dyDescent="0.25">
      <c r="B176">
        <v>39012</v>
      </c>
      <c r="C176">
        <v>20.909091446789681</v>
      </c>
      <c r="D176">
        <v>41.70085468065038</v>
      </c>
      <c r="E176">
        <v>68.282512246442025</v>
      </c>
      <c r="F176">
        <v>103.05553627019275</v>
      </c>
      <c r="G176">
        <v>143.88245635250166</v>
      </c>
      <c r="H176">
        <v>194.79032380606876</v>
      </c>
      <c r="I176">
        <v>256.585179872352</v>
      </c>
      <c r="J176">
        <v>402.75506565285752</v>
      </c>
      <c r="K176">
        <v>524.37503952629982</v>
      </c>
      <c r="L176">
        <v>642.46689991478934</v>
      </c>
      <c r="M176">
        <v>-175.84561414117547</v>
      </c>
      <c r="N176">
        <v>-217.19399321030818</v>
      </c>
      <c r="O176">
        <v>-261.56404857474269</v>
      </c>
      <c r="P176">
        <v>-302.03477610955019</v>
      </c>
      <c r="Q176">
        <v>-334.217268436388</v>
      </c>
      <c r="R176">
        <v>-358.28195048196488</v>
      </c>
      <c r="S176">
        <v>-375.90067538438484</v>
      </c>
      <c r="T176">
        <v>-367.28568240772069</v>
      </c>
      <c r="U176">
        <v>-369.04225400639655</v>
      </c>
      <c r="V176">
        <v>-366.53850509989354</v>
      </c>
    </row>
    <row r="177" spans="2:22" x14ac:dyDescent="0.25">
      <c r="B177">
        <v>39013</v>
      </c>
      <c r="C177">
        <v>14.084665896199557</v>
      </c>
      <c r="D177">
        <v>28.079324867071293</v>
      </c>
      <c r="E177">
        <v>45.955847680571303</v>
      </c>
      <c r="F177">
        <v>69.310382615040211</v>
      </c>
      <c r="G177">
        <v>96.704550758059199</v>
      </c>
      <c r="H177">
        <v>130.83713346628772</v>
      </c>
      <c r="I177">
        <v>172.25020449584366</v>
      </c>
      <c r="J177">
        <v>270.15973480110432</v>
      </c>
      <c r="K177">
        <v>351.63390777450741</v>
      </c>
      <c r="L177">
        <v>430.73358567933337</v>
      </c>
      <c r="M177">
        <v>-118.55930224092978</v>
      </c>
      <c r="N177">
        <v>-146.42109648263244</v>
      </c>
      <c r="O177">
        <v>-176.31960446887842</v>
      </c>
      <c r="P177">
        <v>-203.60497896990697</v>
      </c>
      <c r="Q177">
        <v>-225.32308559986021</v>
      </c>
      <c r="R177">
        <v>-241.5990515443716</v>
      </c>
      <c r="S177">
        <v>-253.55951274374394</v>
      </c>
      <c r="T177">
        <v>-248.04298187987791</v>
      </c>
      <c r="U177">
        <v>-249.44647426280267</v>
      </c>
      <c r="V177">
        <v>-247.97974825096506</v>
      </c>
    </row>
    <row r="178" spans="2:22" x14ac:dyDescent="0.25">
      <c r="B178">
        <v>39565</v>
      </c>
      <c r="C178">
        <v>63.402972089098327</v>
      </c>
      <c r="D178">
        <v>126.45016796340846</v>
      </c>
      <c r="E178">
        <v>207.05415293400463</v>
      </c>
      <c r="F178">
        <v>312.49694930045877</v>
      </c>
      <c r="G178">
        <v>436.29707141719086</v>
      </c>
      <c r="H178">
        <v>590.66581132576323</v>
      </c>
      <c r="I178">
        <v>778.04734076194359</v>
      </c>
      <c r="J178">
        <v>1221.2806209832609</v>
      </c>
      <c r="K178">
        <v>1590.0708110591031</v>
      </c>
      <c r="L178">
        <v>1948.1626462407166</v>
      </c>
      <c r="M178">
        <v>-533.2194655016973</v>
      </c>
      <c r="N178">
        <v>-658.60081603628453</v>
      </c>
      <c r="O178">
        <v>-793.14484388283711</v>
      </c>
      <c r="P178">
        <v>-915.86487764637411</v>
      </c>
      <c r="Q178">
        <v>-1013.4523633555823</v>
      </c>
      <c r="R178">
        <v>-1086.4240832388487</v>
      </c>
      <c r="S178">
        <v>-1139.8496242804777</v>
      </c>
      <c r="T178">
        <v>-1113.7262434230522</v>
      </c>
      <c r="U178">
        <v>-1119.0527235490194</v>
      </c>
      <c r="V178">
        <v>-1111.4605657337884</v>
      </c>
    </row>
    <row r="179" spans="2:22" x14ac:dyDescent="0.25">
      <c r="B179">
        <v>39568</v>
      </c>
      <c r="C179">
        <v>8.6288544064026542</v>
      </c>
      <c r="D179">
        <v>17.87984403923128</v>
      </c>
      <c r="E179">
        <v>29.146049205812602</v>
      </c>
      <c r="F179">
        <v>42.634192719733662</v>
      </c>
      <c r="G179">
        <v>57.367647520676478</v>
      </c>
      <c r="H179">
        <v>74.616463947167929</v>
      </c>
      <c r="I179">
        <v>94.708552458671249</v>
      </c>
      <c r="J179">
        <v>139.99298384402832</v>
      </c>
      <c r="K179">
        <v>178.05786262345222</v>
      </c>
      <c r="L179">
        <v>214.46370867775894</v>
      </c>
      <c r="M179">
        <v>-83.494491809882021</v>
      </c>
      <c r="N179">
        <v>-103.63829098601109</v>
      </c>
      <c r="O179">
        <v>-125.57054787207075</v>
      </c>
      <c r="P179">
        <v>-146.58189483654354</v>
      </c>
      <c r="Q179">
        <v>-164.58990125884742</v>
      </c>
      <c r="R179">
        <v>-180.11286651241684</v>
      </c>
      <c r="S179">
        <v>-193.97664936542694</v>
      </c>
      <c r="T179">
        <v>-204.77635728663492</v>
      </c>
      <c r="U179">
        <v>-217.50265247892119</v>
      </c>
      <c r="V179">
        <v>-228.11742769821183</v>
      </c>
    </row>
    <row r="180" spans="2:22" x14ac:dyDescent="0.25">
      <c r="B180">
        <v>39569</v>
      </c>
      <c r="C180">
        <v>0.18769381909146926</v>
      </c>
      <c r="D180">
        <v>0.37433442262702327</v>
      </c>
      <c r="E180">
        <v>0.61294894296626601</v>
      </c>
      <c r="F180">
        <v>0.92509458052237659</v>
      </c>
      <c r="G180">
        <v>1.2915839888016309</v>
      </c>
      <c r="H180">
        <v>1.74856664098805</v>
      </c>
      <c r="I180">
        <v>2.3032780958020829</v>
      </c>
      <c r="J180">
        <v>3.6153955624134428</v>
      </c>
      <c r="K180">
        <v>4.707136800056551</v>
      </c>
      <c r="L180">
        <v>5.7672073600968528</v>
      </c>
      <c r="M180">
        <v>-1.5785064106030111</v>
      </c>
      <c r="N180">
        <v>-1.9496767792666798</v>
      </c>
      <c r="O180">
        <v>-2.3479717107247993</v>
      </c>
      <c r="P180">
        <v>-2.711263699367596</v>
      </c>
      <c r="Q180">
        <v>-3.000155012893968</v>
      </c>
      <c r="R180">
        <v>-3.2161754980427721</v>
      </c>
      <c r="S180">
        <v>-3.3743328131452865</v>
      </c>
      <c r="T180">
        <v>-3.2969989444140095</v>
      </c>
      <c r="U180">
        <v>-3.3127670916193588</v>
      </c>
      <c r="V180">
        <v>-3.2902917872521855</v>
      </c>
    </row>
    <row r="181" spans="2:22" x14ac:dyDescent="0.25">
      <c r="B181">
        <v>39570</v>
      </c>
      <c r="C181">
        <v>0.90093033163905256</v>
      </c>
      <c r="D181">
        <v>1.7968052286097116</v>
      </c>
      <c r="E181">
        <v>2.9421549262380768</v>
      </c>
      <c r="F181">
        <v>4.4404539865074071</v>
      </c>
      <c r="G181">
        <v>6.1996031462478278</v>
      </c>
      <c r="H181">
        <v>8.3931198767426398</v>
      </c>
      <c r="I181">
        <v>11.055734859849998</v>
      </c>
      <c r="J181">
        <v>17.353898699584526</v>
      </c>
      <c r="K181">
        <v>22.59425664027145</v>
      </c>
      <c r="L181">
        <v>27.682595328464892</v>
      </c>
      <c r="M181">
        <v>-7.5768307708944542</v>
      </c>
      <c r="N181">
        <v>-9.3584485404800635</v>
      </c>
      <c r="O181">
        <v>-11.270264211479036</v>
      </c>
      <c r="P181">
        <v>-13.014065756964463</v>
      </c>
      <c r="Q181">
        <v>-14.400744061891048</v>
      </c>
      <c r="R181">
        <v>-15.43764239060531</v>
      </c>
      <c r="S181">
        <v>-16.196797503097372</v>
      </c>
      <c r="T181">
        <v>-15.825594933187247</v>
      </c>
      <c r="U181">
        <v>-15.901282039772919</v>
      </c>
      <c r="V181">
        <v>-15.793400578810497</v>
      </c>
    </row>
    <row r="182" spans="2:22" x14ac:dyDescent="0.25">
      <c r="B182">
        <v>39571</v>
      </c>
      <c r="C182">
        <v>32.621185758097361</v>
      </c>
      <c r="D182">
        <v>65.05932265257664</v>
      </c>
      <c r="E182">
        <v>106.53052628753703</v>
      </c>
      <c r="F182">
        <v>160.78143809478905</v>
      </c>
      <c r="G182">
        <v>224.47729725372346</v>
      </c>
      <c r="H182">
        <v>303.90088220372309</v>
      </c>
      <c r="I182">
        <v>400.30973305040203</v>
      </c>
      <c r="J182">
        <v>628.35574874745635</v>
      </c>
      <c r="K182">
        <v>818.10037584982877</v>
      </c>
      <c r="L182">
        <v>1002.340639184833</v>
      </c>
      <c r="M182">
        <v>-274.34441416280339</v>
      </c>
      <c r="N182">
        <v>-338.85382423654897</v>
      </c>
      <c r="O182">
        <v>-408.07748332397006</v>
      </c>
      <c r="P182">
        <v>-471.21763095008822</v>
      </c>
      <c r="Q182">
        <v>-521.4269412409717</v>
      </c>
      <c r="R182">
        <v>-558.97130155983382</v>
      </c>
      <c r="S182">
        <v>-586.45904292465082</v>
      </c>
      <c r="T182">
        <v>-573.01841653915483</v>
      </c>
      <c r="U182">
        <v>-575.75892052344454</v>
      </c>
      <c r="V182">
        <v>-571.85271262442996</v>
      </c>
    </row>
    <row r="183" spans="2:22" x14ac:dyDescent="0.25">
      <c r="B183">
        <v>40001</v>
      </c>
      <c r="C183">
        <v>12.680461530088682</v>
      </c>
      <c r="D183">
        <v>23.732593010134607</v>
      </c>
      <c r="E183">
        <v>36.525173940072307</v>
      </c>
      <c r="F183">
        <v>50.703303283900411</v>
      </c>
      <c r="G183">
        <v>65.196767966902897</v>
      </c>
      <c r="H183">
        <v>81.212633648852105</v>
      </c>
      <c r="I183">
        <v>99.142265219077814</v>
      </c>
      <c r="J183">
        <v>137.75997037736209</v>
      </c>
      <c r="K183">
        <v>170.39998517999166</v>
      </c>
      <c r="L183">
        <v>201.17232737209284</v>
      </c>
      <c r="M183">
        <v>-123.47861750076167</v>
      </c>
      <c r="N183">
        <v>-147.32623822015168</v>
      </c>
      <c r="O183">
        <v>-172.62029960903098</v>
      </c>
      <c r="P183">
        <v>-196.40958821452253</v>
      </c>
      <c r="Q183">
        <v>-216.53072436065059</v>
      </c>
      <c r="R183">
        <v>-233.9293918365772</v>
      </c>
      <c r="S183">
        <v>-249.57259238374149</v>
      </c>
      <c r="T183">
        <v>-265.11233717603699</v>
      </c>
      <c r="U183">
        <v>-280.99909689799807</v>
      </c>
      <c r="V183">
        <v>-294.46677594686719</v>
      </c>
    </row>
    <row r="184" spans="2:22" x14ac:dyDescent="0.25">
      <c r="B184">
        <v>40002</v>
      </c>
      <c r="C184">
        <v>36.09941776369746</v>
      </c>
      <c r="D184">
        <v>74.247056398899872</v>
      </c>
      <c r="E184">
        <v>120.77678072704917</v>
      </c>
      <c r="F184">
        <v>177.57737043768722</v>
      </c>
      <c r="G184">
        <v>240.91722486947378</v>
      </c>
      <c r="H184">
        <v>316.79785923142339</v>
      </c>
      <c r="I184">
        <v>406.65615069293682</v>
      </c>
      <c r="J184">
        <v>613.68373459882378</v>
      </c>
      <c r="K184">
        <v>786.78199583594414</v>
      </c>
      <c r="L184">
        <v>953.6629322783624</v>
      </c>
      <c r="M184">
        <v>-353.65720544990353</v>
      </c>
      <c r="N184">
        <v>-431.7264249813918</v>
      </c>
      <c r="O184">
        <v>-514.32822166093672</v>
      </c>
      <c r="P184">
        <v>-589.65555472132621</v>
      </c>
      <c r="Q184">
        <v>-650.16680875356531</v>
      </c>
      <c r="R184">
        <v>-697.41170916860517</v>
      </c>
      <c r="S184">
        <v>-734.4812078769329</v>
      </c>
      <c r="T184">
        <v>-741.0030364414406</v>
      </c>
      <c r="U184">
        <v>-758.95384182472401</v>
      </c>
      <c r="V184">
        <v>-769.07265069579205</v>
      </c>
    </row>
    <row r="185" spans="2:22" x14ac:dyDescent="0.25">
      <c r="B185">
        <v>40003</v>
      </c>
      <c r="C185">
        <v>5.4521438950193222</v>
      </c>
      <c r="D185">
        <v>10.689525307847719</v>
      </c>
      <c r="E185">
        <v>16.721149417845432</v>
      </c>
      <c r="F185">
        <v>23.338795442819318</v>
      </c>
      <c r="G185">
        <v>30.03660150120368</v>
      </c>
      <c r="H185">
        <v>37.36344937208537</v>
      </c>
      <c r="I185">
        <v>45.504485233470149</v>
      </c>
      <c r="J185">
        <v>62.8659101033208</v>
      </c>
      <c r="K185">
        <v>77.581366976723388</v>
      </c>
      <c r="L185">
        <v>91.417413285010426</v>
      </c>
      <c r="M185">
        <v>-57.320013314672885</v>
      </c>
      <c r="N185">
        <v>-68.667156699213677</v>
      </c>
      <c r="O185">
        <v>-80.703969164926846</v>
      </c>
      <c r="P185">
        <v>-92.051508998855496</v>
      </c>
      <c r="Q185">
        <v>-101.68721020628257</v>
      </c>
      <c r="R185">
        <v>-110.07978780492545</v>
      </c>
      <c r="S185">
        <v>-117.69017361836957</v>
      </c>
      <c r="T185">
        <v>-125.61493273806173</v>
      </c>
      <c r="U185">
        <v>-133.59802681767209</v>
      </c>
      <c r="V185">
        <v>-140.43568215059048</v>
      </c>
    </row>
    <row r="186" spans="2:22" x14ac:dyDescent="0.25">
      <c r="B186">
        <v>41511</v>
      </c>
      <c r="C186">
        <v>60.290327172947187</v>
      </c>
      <c r="D186">
        <v>124.45060329740846</v>
      </c>
      <c r="E186">
        <v>199.72232518177321</v>
      </c>
      <c r="F186">
        <v>282.91898713345989</v>
      </c>
      <c r="G186">
        <v>367.09472948993141</v>
      </c>
      <c r="H186">
        <v>458.24728981496651</v>
      </c>
      <c r="I186">
        <v>558.90558039998314</v>
      </c>
      <c r="J186">
        <v>772.46405993859219</v>
      </c>
      <c r="K186">
        <v>954.74637732975771</v>
      </c>
      <c r="L186">
        <v>1125.083090866166</v>
      </c>
      <c r="M186">
        <v>-574.51617153646566</v>
      </c>
      <c r="N186">
        <v>-724.13581111731321</v>
      </c>
      <c r="O186">
        <v>-889.04675688999271</v>
      </c>
      <c r="P186">
        <v>-1052.4423405529703</v>
      </c>
      <c r="Q186">
        <v>-1199.0129730092594</v>
      </c>
      <c r="R186">
        <v>-1334.7052921278655</v>
      </c>
      <c r="S186">
        <v>-1465.7388725707547</v>
      </c>
      <c r="T186">
        <v>-1622.7081679167406</v>
      </c>
      <c r="U186">
        <v>-1779.9653908832761</v>
      </c>
      <c r="V186">
        <v>-1921.2106156122861</v>
      </c>
    </row>
    <row r="187" spans="2:22" x14ac:dyDescent="0.25">
      <c r="B187">
        <v>41512</v>
      </c>
      <c r="C187">
        <v>18.950296995497862</v>
      </c>
      <c r="D187">
        <v>37.211567494897821</v>
      </c>
      <c r="E187">
        <v>58.438880676478071</v>
      </c>
      <c r="F187">
        <v>81.911641258428489</v>
      </c>
      <c r="G187">
        <v>105.78734540322614</v>
      </c>
      <c r="H187">
        <v>131.9471708140224</v>
      </c>
      <c r="I187">
        <v>161.02415586016099</v>
      </c>
      <c r="J187">
        <v>222.89523513921662</v>
      </c>
      <c r="K187">
        <v>275.49694282796918</v>
      </c>
      <c r="L187">
        <v>324.939769482945</v>
      </c>
      <c r="M187">
        <v>-187.75766809125247</v>
      </c>
      <c r="N187">
        <v>-228.34634851245087</v>
      </c>
      <c r="O187">
        <v>-272.03636886207318</v>
      </c>
      <c r="P187">
        <v>-313.98738481489642</v>
      </c>
      <c r="Q187">
        <v>-350.33988253963105</v>
      </c>
      <c r="R187">
        <v>-382.71057241091933</v>
      </c>
      <c r="S187">
        <v>-412.7601038438421</v>
      </c>
      <c r="T187">
        <v>-445.4760414218913</v>
      </c>
      <c r="U187">
        <v>-478.52248707989958</v>
      </c>
      <c r="V187">
        <v>-507.45625699642073</v>
      </c>
    </row>
    <row r="188" spans="2:22" x14ac:dyDescent="0.25">
      <c r="B188">
        <v>41513</v>
      </c>
      <c r="C188">
        <v>64.052014059792583</v>
      </c>
      <c r="D188">
        <v>127.83444985307648</v>
      </c>
      <c r="E188">
        <v>202.46309164325868</v>
      </c>
      <c r="F188">
        <v>285.62263037252455</v>
      </c>
      <c r="G188">
        <v>370.75867071185866</v>
      </c>
      <c r="H188">
        <v>464.53526682884586</v>
      </c>
      <c r="I188">
        <v>569.18070812068731</v>
      </c>
      <c r="J188">
        <v>792.64853362858787</v>
      </c>
      <c r="K188">
        <v>983.2176285166413</v>
      </c>
      <c r="L188">
        <v>1162.8730461475964</v>
      </c>
      <c r="M188">
        <v>-605.0347663345475</v>
      </c>
      <c r="N188">
        <v>-748.71397710268991</v>
      </c>
      <c r="O188">
        <v>-904.34351727397029</v>
      </c>
      <c r="P188">
        <v>-1054.6614062345895</v>
      </c>
      <c r="Q188">
        <v>-1185.5896118072237</v>
      </c>
      <c r="R188">
        <v>-1302.5764436880484</v>
      </c>
      <c r="S188">
        <v>-1411.4705064252041</v>
      </c>
      <c r="T188">
        <v>-1528.6402470442301</v>
      </c>
      <c r="U188">
        <v>-1648.6241088087281</v>
      </c>
      <c r="V188">
        <v>-1753.8412284134042</v>
      </c>
    </row>
    <row r="189" spans="2:22" x14ac:dyDescent="0.25">
      <c r="B189">
        <v>41514</v>
      </c>
      <c r="C189">
        <v>35.822096070794785</v>
      </c>
      <c r="D189">
        <v>73.827820105000129</v>
      </c>
      <c r="E189">
        <v>118.88035067906364</v>
      </c>
      <c r="F189">
        <v>170.17152822690352</v>
      </c>
      <c r="G189">
        <v>223.71779889105227</v>
      </c>
      <c r="H189">
        <v>283.76430675265397</v>
      </c>
      <c r="I189">
        <v>351.59717429584845</v>
      </c>
      <c r="J189">
        <v>498.71521080354887</v>
      </c>
      <c r="K189">
        <v>623.51945770552811</v>
      </c>
      <c r="L189">
        <v>741.51787442760576</v>
      </c>
      <c r="M189">
        <v>-355.48192148699712</v>
      </c>
      <c r="N189">
        <v>-440.72052287026355</v>
      </c>
      <c r="O189">
        <v>-533.46953800003587</v>
      </c>
      <c r="P189">
        <v>-623.13844579093245</v>
      </c>
      <c r="Q189">
        <v>-701.22322804982241</v>
      </c>
      <c r="R189">
        <v>-770.62727734947475</v>
      </c>
      <c r="S189">
        <v>-834.82050909017573</v>
      </c>
      <c r="T189">
        <v>-899.93751969877871</v>
      </c>
      <c r="U189">
        <v>-968.22411046858053</v>
      </c>
      <c r="V189">
        <v>-1027.7657328384628</v>
      </c>
    </row>
    <row r="190" spans="2:22" x14ac:dyDescent="0.25">
      <c r="B190">
        <v>41515</v>
      </c>
      <c r="C190">
        <v>116.07325144418246</v>
      </c>
      <c r="D190">
        <v>226.24411344439531</v>
      </c>
      <c r="E190">
        <v>359.13356693957468</v>
      </c>
      <c r="F190">
        <v>515.29788964150532</v>
      </c>
      <c r="G190">
        <v>683.07067891849988</v>
      </c>
      <c r="H190">
        <v>876.3234942862282</v>
      </c>
      <c r="I190">
        <v>1098.6961904064863</v>
      </c>
      <c r="J190">
        <v>1592.4581704580849</v>
      </c>
      <c r="K190">
        <v>2008.0923476162118</v>
      </c>
      <c r="L190">
        <v>2403.2255411463202</v>
      </c>
      <c r="M190">
        <v>-969.05260396020049</v>
      </c>
      <c r="N190">
        <v>-1211.4210797054286</v>
      </c>
      <c r="O190">
        <v>-1475.3084470501319</v>
      </c>
      <c r="P190">
        <v>-1728.6745443785649</v>
      </c>
      <c r="Q190">
        <v>-1947.0686806099893</v>
      </c>
      <c r="R190">
        <v>-2137.3252490901973</v>
      </c>
      <c r="S190">
        <v>-2309.3081359317025</v>
      </c>
      <c r="T190">
        <v>-2458.9035361923984</v>
      </c>
      <c r="U190">
        <v>-2626.9880497037461</v>
      </c>
      <c r="V190">
        <v>-2768.8806105039193</v>
      </c>
    </row>
    <row r="191" spans="2:22" x14ac:dyDescent="0.25">
      <c r="B191">
        <v>41516</v>
      </c>
      <c r="C191">
        <v>81.336912636382976</v>
      </c>
      <c r="D191">
        <v>161.57268591000999</v>
      </c>
      <c r="E191">
        <v>258.41182791579075</v>
      </c>
      <c r="F191">
        <v>373.45294784373164</v>
      </c>
      <c r="G191">
        <v>498.54301622357224</v>
      </c>
      <c r="H191">
        <v>644.70646631355828</v>
      </c>
      <c r="I191">
        <v>814.76542071418328</v>
      </c>
      <c r="J191">
        <v>1198.1279675098594</v>
      </c>
      <c r="K191">
        <v>1519.7654112573357</v>
      </c>
      <c r="L191">
        <v>1827.3545723697266</v>
      </c>
      <c r="M191">
        <v>-754.53324702032558</v>
      </c>
      <c r="N191">
        <v>-925.55106026596604</v>
      </c>
      <c r="O191">
        <v>-1109.1337110658658</v>
      </c>
      <c r="P191">
        <v>-1281.495359452648</v>
      </c>
      <c r="Q191">
        <v>-1425.8433975257713</v>
      </c>
      <c r="R191">
        <v>-1546.6142638376657</v>
      </c>
      <c r="S191">
        <v>-1650.673385170136</v>
      </c>
      <c r="T191">
        <v>-1719.7242753217026</v>
      </c>
      <c r="U191">
        <v>-1805.1389740259369</v>
      </c>
      <c r="V191">
        <v>-1872.9657728221839</v>
      </c>
    </row>
    <row r="192" spans="2:22" x14ac:dyDescent="0.25">
      <c r="B192">
        <v>41517</v>
      </c>
      <c r="C192">
        <v>92.548365108011566</v>
      </c>
      <c r="D192">
        <v>188.605181221507</v>
      </c>
      <c r="E192">
        <v>299.69849435186046</v>
      </c>
      <c r="F192">
        <v>420.15082916114579</v>
      </c>
      <c r="G192">
        <v>539.9794067414382</v>
      </c>
      <c r="H192">
        <v>667.86986740069597</v>
      </c>
      <c r="I192">
        <v>807.09774154454681</v>
      </c>
      <c r="J192">
        <v>1097.5446442908674</v>
      </c>
      <c r="K192">
        <v>1347.6254546777507</v>
      </c>
      <c r="L192">
        <v>1580.7354315647785</v>
      </c>
      <c r="M192">
        <v>-882.30114926013857</v>
      </c>
      <c r="N192">
        <v>-1103.672824403958</v>
      </c>
      <c r="O192">
        <v>-1344.6410224115241</v>
      </c>
      <c r="P192">
        <v>-1580.1707013752098</v>
      </c>
      <c r="Q192">
        <v>-1788.5631258374483</v>
      </c>
      <c r="R192">
        <v>-1979.1455912503948</v>
      </c>
      <c r="S192">
        <v>-2160.9785357973738</v>
      </c>
      <c r="T192">
        <v>-2378.4875208665148</v>
      </c>
      <c r="U192">
        <v>-2594.0781711216596</v>
      </c>
      <c r="V192">
        <v>-2786.4122279525004</v>
      </c>
    </row>
    <row r="193" spans="2:22" x14ac:dyDescent="0.25">
      <c r="B193">
        <v>41518</v>
      </c>
      <c r="C193">
        <v>97.933428081062729</v>
      </c>
      <c r="D193">
        <v>199.03289306151447</v>
      </c>
      <c r="E193">
        <v>316.03013726770797</v>
      </c>
      <c r="F193">
        <v>443.06862084680228</v>
      </c>
      <c r="G193">
        <v>569.64703256772407</v>
      </c>
      <c r="H193">
        <v>704.98006560878639</v>
      </c>
      <c r="I193">
        <v>852.51950761364049</v>
      </c>
      <c r="J193">
        <v>1160.5356216517705</v>
      </c>
      <c r="K193">
        <v>1425.7791444743293</v>
      </c>
      <c r="L193">
        <v>1673.1742332877259</v>
      </c>
      <c r="M193">
        <v>-930.84528547637626</v>
      </c>
      <c r="N193">
        <v>-1163.5737318489619</v>
      </c>
      <c r="O193">
        <v>-1416.845727505302</v>
      </c>
      <c r="P193">
        <v>-1664.2597506889001</v>
      </c>
      <c r="Q193">
        <v>-1883.0029712154317</v>
      </c>
      <c r="R193">
        <v>-2082.8312795823686</v>
      </c>
      <c r="S193">
        <v>-2273.2674609667588</v>
      </c>
      <c r="T193">
        <v>-2500.0046129361103</v>
      </c>
      <c r="U193">
        <v>-2725.0607867977374</v>
      </c>
      <c r="V193">
        <v>-2925.6924032026905</v>
      </c>
    </row>
    <row r="194" spans="2:22" x14ac:dyDescent="0.25">
      <c r="B194">
        <v>43505</v>
      </c>
      <c r="C194">
        <v>12.076437895425958</v>
      </c>
      <c r="D194">
        <v>23.775891072662308</v>
      </c>
      <c r="E194">
        <v>38.11743219717323</v>
      </c>
      <c r="F194">
        <v>55.604252339514446</v>
      </c>
      <c r="G194">
        <v>75.038959378881657</v>
      </c>
      <c r="H194">
        <v>98.193684693366848</v>
      </c>
      <c r="I194">
        <v>125.5031027004263</v>
      </c>
      <c r="J194">
        <v>188.02009400332813</v>
      </c>
      <c r="K194">
        <v>240.45844720268968</v>
      </c>
      <c r="L194">
        <v>290.91778154469034</v>
      </c>
      <c r="M194">
        <v>-109.63821897482048</v>
      </c>
      <c r="N194">
        <v>-134.3550071380993</v>
      </c>
      <c r="O194">
        <v>-160.96429463279463</v>
      </c>
      <c r="P194">
        <v>-185.90355700765062</v>
      </c>
      <c r="Q194">
        <v>-206.65719573102115</v>
      </c>
      <c r="R194">
        <v>-223.74702038970571</v>
      </c>
      <c r="S194">
        <v>-238.16988955131023</v>
      </c>
      <c r="T194">
        <v>-245.35431214112879</v>
      </c>
      <c r="U194">
        <v>-255.78413820344556</v>
      </c>
      <c r="V194">
        <v>-263.73936639781886</v>
      </c>
    </row>
    <row r="195" spans="2:22" x14ac:dyDescent="0.25">
      <c r="B195">
        <v>43506</v>
      </c>
      <c r="C195">
        <v>65.030165574338398</v>
      </c>
      <c r="D195">
        <v>128.03031378303038</v>
      </c>
      <c r="E195">
        <v>205.257787810895</v>
      </c>
      <c r="F195">
        <v>299.42221105161224</v>
      </c>
      <c r="G195">
        <v>404.07577095088504</v>
      </c>
      <c r="H195">
        <v>528.76118183678977</v>
      </c>
      <c r="I195">
        <v>675.81911316690037</v>
      </c>
      <c r="J195">
        <v>1012.4655921072688</v>
      </c>
      <c r="K195">
        <v>1294.8398170674045</v>
      </c>
      <c r="L195">
        <v>1566.5572635069755</v>
      </c>
      <c r="M195">
        <v>-590.38862245204018</v>
      </c>
      <c r="N195">
        <v>-723.48555390172351</v>
      </c>
      <c r="O195">
        <v>-866.77336663089056</v>
      </c>
      <c r="P195">
        <v>-1001.0682949518509</v>
      </c>
      <c r="Q195">
        <v>-1112.8241433350865</v>
      </c>
      <c r="R195">
        <v>-1204.8507936449103</v>
      </c>
      <c r="S195">
        <v>-1282.5162093708016</v>
      </c>
      <c r="T195">
        <v>-1321.2034609111643</v>
      </c>
      <c r="U195">
        <v>-1377.3668198103069</v>
      </c>
      <c r="V195">
        <v>-1420.2047668226191</v>
      </c>
    </row>
    <row r="196" spans="2:22" x14ac:dyDescent="0.25">
      <c r="B196">
        <v>43507</v>
      </c>
      <c r="C196">
        <v>64.905666214591747</v>
      </c>
      <c r="D196">
        <v>127.78520150393078</v>
      </c>
      <c r="E196">
        <v>204.86482459236748</v>
      </c>
      <c r="F196">
        <v>298.84897133677185</v>
      </c>
      <c r="G196">
        <v>403.30217343151526</v>
      </c>
      <c r="H196">
        <v>527.74887580902316</v>
      </c>
      <c r="I196">
        <v>674.52526674730836</v>
      </c>
      <c r="J196">
        <v>1010.5272406226984</v>
      </c>
      <c r="K196">
        <v>1292.3608640034595</v>
      </c>
      <c r="L196">
        <v>1563.5581111199169</v>
      </c>
      <c r="M196">
        <v>-589.25833153477402</v>
      </c>
      <c r="N196">
        <v>-722.1004507353515</v>
      </c>
      <c r="O196">
        <v>-865.11394091302668</v>
      </c>
      <c r="P196">
        <v>-999.15176343630833</v>
      </c>
      <c r="Q196">
        <v>-1110.6936567811586</v>
      </c>
      <c r="R196">
        <v>-1202.5441233316142</v>
      </c>
      <c r="S196">
        <v>-1280.0608496847055</v>
      </c>
      <c r="T196">
        <v>-1318.6740350128023</v>
      </c>
      <c r="U196">
        <v>-1374.7298699319208</v>
      </c>
      <c r="V196">
        <v>-1417.4858042824358</v>
      </c>
    </row>
    <row r="197" spans="2:22" x14ac:dyDescent="0.25">
      <c r="B197">
        <v>45001</v>
      </c>
      <c r="C197">
        <v>6.7945162511111885</v>
      </c>
      <c r="D197">
        <v>13.55090609909824</v>
      </c>
      <c r="E197">
        <v>22.18875173537883</v>
      </c>
      <c r="F197">
        <v>33.488423814910028</v>
      </c>
      <c r="G197">
        <v>46.75534039461904</v>
      </c>
      <c r="H197">
        <v>63.298112403767405</v>
      </c>
      <c r="I197">
        <v>83.378667068035398</v>
      </c>
      <c r="J197">
        <v>130.87731935936662</v>
      </c>
      <c r="K197">
        <v>170.39835216204716</v>
      </c>
      <c r="L197">
        <v>208.77290643550606</v>
      </c>
      <c r="M197">
        <v>-57.141932063829003</v>
      </c>
      <c r="N197">
        <v>-70.578299409453805</v>
      </c>
      <c r="O197">
        <v>-84.996575928237732</v>
      </c>
      <c r="P197">
        <v>-98.147745917106988</v>
      </c>
      <c r="Q197">
        <v>-108.60561146676163</v>
      </c>
      <c r="R197">
        <v>-116.42555302914833</v>
      </c>
      <c r="S197">
        <v>-122.15084783585938</v>
      </c>
      <c r="T197">
        <v>-119.35136178778714</v>
      </c>
      <c r="U197">
        <v>-119.9221687166208</v>
      </c>
      <c r="V197">
        <v>-119.10856269852914</v>
      </c>
    </row>
    <row r="198" spans="2:22" x14ac:dyDescent="0.25">
      <c r="B198">
        <v>45002</v>
      </c>
      <c r="C198">
        <v>26.396176982325596</v>
      </c>
      <c r="D198">
        <v>54.646186143041632</v>
      </c>
      <c r="E198">
        <v>89.092897455206554</v>
      </c>
      <c r="F198">
        <v>130.43647099630743</v>
      </c>
      <c r="G198">
        <v>175.69746792975525</v>
      </c>
      <c r="H198">
        <v>228.79579429737731</v>
      </c>
      <c r="I198">
        <v>290.73387469427644</v>
      </c>
      <c r="J198">
        <v>430.57668239126372</v>
      </c>
      <c r="K198">
        <v>548.07161952481817</v>
      </c>
      <c r="L198">
        <v>660.50405443678483</v>
      </c>
      <c r="M198">
        <v>-254.371388240964</v>
      </c>
      <c r="N198">
        <v>-315.73048768653126</v>
      </c>
      <c r="O198">
        <v>-382.50274333015949</v>
      </c>
      <c r="P198">
        <v>-446.37833026547531</v>
      </c>
      <c r="Q198">
        <v>-501.01470005177555</v>
      </c>
      <c r="R198">
        <v>-547.9561489767699</v>
      </c>
      <c r="S198">
        <v>-589.7157473377722</v>
      </c>
      <c r="T198">
        <v>-621.35814732085851</v>
      </c>
      <c r="U198">
        <v>-659.1009370682707</v>
      </c>
      <c r="V198">
        <v>-690.41219551462314</v>
      </c>
    </row>
    <row r="199" spans="2:22" x14ac:dyDescent="0.25">
      <c r="B199">
        <v>45003</v>
      </c>
      <c r="C199">
        <v>30.143627346089968</v>
      </c>
      <c r="D199">
        <v>60.118108273899928</v>
      </c>
      <c r="E199">
        <v>98.439600240382319</v>
      </c>
      <c r="F199">
        <v>148.57018963189367</v>
      </c>
      <c r="G199">
        <v>207.42838860154191</v>
      </c>
      <c r="H199">
        <v>280.8198025426808</v>
      </c>
      <c r="I199">
        <v>369.90646218581452</v>
      </c>
      <c r="J199">
        <v>580.63252732359888</v>
      </c>
      <c r="K199">
        <v>755.9661700890822</v>
      </c>
      <c r="L199">
        <v>926.21350203155453</v>
      </c>
      <c r="M199">
        <v>-253.50812954284359</v>
      </c>
      <c r="N199">
        <v>-313.11809075022887</v>
      </c>
      <c r="O199">
        <v>-377.08425674240272</v>
      </c>
      <c r="P199">
        <v>-435.42895011843598</v>
      </c>
      <c r="Q199">
        <v>-481.82489507077122</v>
      </c>
      <c r="R199">
        <v>-516.51778498566932</v>
      </c>
      <c r="S199">
        <v>-541.91784979113299</v>
      </c>
      <c r="T199">
        <v>-529.49803047288981</v>
      </c>
      <c r="U199">
        <v>-532.03039491406912</v>
      </c>
      <c r="V199">
        <v>-528.42086103270117</v>
      </c>
    </row>
    <row r="200" spans="2:22" x14ac:dyDescent="0.25">
      <c r="B200">
        <v>48180</v>
      </c>
      <c r="C200">
        <v>46.706904625759996</v>
      </c>
      <c r="D200">
        <v>96.360347962937652</v>
      </c>
      <c r="E200">
        <v>154.88019641462103</v>
      </c>
      <c r="F200">
        <v>221.13309169676174</v>
      </c>
      <c r="G200">
        <v>290.00887874593457</v>
      </c>
      <c r="H200">
        <v>367.05218521163067</v>
      </c>
      <c r="I200">
        <v>453.97198755140266</v>
      </c>
      <c r="J200">
        <v>642.48068394407005</v>
      </c>
      <c r="K200">
        <v>801.90022313867985</v>
      </c>
      <c r="L200">
        <v>952.40037298934681</v>
      </c>
      <c r="M200">
        <v>-472.97869716377966</v>
      </c>
      <c r="N200">
        <v>-582.95263936683114</v>
      </c>
      <c r="O200">
        <v>-701.92064259119365</v>
      </c>
      <c r="P200">
        <v>-816.41806291675312</v>
      </c>
      <c r="Q200">
        <v>-915.6954458258142</v>
      </c>
      <c r="R200">
        <v>-1003.7379308972494</v>
      </c>
      <c r="S200">
        <v>-1085.0641318342157</v>
      </c>
      <c r="T200">
        <v>-1168.5929674629567</v>
      </c>
      <c r="U200">
        <v>-1255.3828560551669</v>
      </c>
      <c r="V200">
        <v>-1330.5152296204394</v>
      </c>
    </row>
    <row r="201" spans="2:22" x14ac:dyDescent="0.25">
      <c r="B201">
        <v>48181</v>
      </c>
      <c r="C201">
        <v>2.9943830177515349</v>
      </c>
      <c r="D201">
        <v>6.2268349922748749</v>
      </c>
      <c r="E201">
        <v>10.146232074441597</v>
      </c>
      <c r="F201">
        <v>14.798372893222213</v>
      </c>
      <c r="G201">
        <v>19.841222495472742</v>
      </c>
      <c r="H201">
        <v>25.702554661493757</v>
      </c>
      <c r="I201">
        <v>32.496004372574141</v>
      </c>
      <c r="J201">
        <v>47.713292913698922</v>
      </c>
      <c r="K201">
        <v>60.52154975362437</v>
      </c>
      <c r="L201">
        <v>72.747374913752068</v>
      </c>
      <c r="M201">
        <v>-29.335561801210307</v>
      </c>
      <c r="N201">
        <v>-36.427715135707345</v>
      </c>
      <c r="O201">
        <v>-44.15840509706068</v>
      </c>
      <c r="P201">
        <v>-51.592283091774398</v>
      </c>
      <c r="Q201">
        <v>-57.99773584348781</v>
      </c>
      <c r="R201">
        <v>-63.569438098192947</v>
      </c>
      <c r="S201">
        <v>-68.598473852846368</v>
      </c>
      <c r="T201">
        <v>-72.820915686670702</v>
      </c>
      <c r="U201">
        <v>-77.63408626898314</v>
      </c>
      <c r="V201">
        <v>-81.702832063950495</v>
      </c>
    </row>
    <row r="202" spans="2:22" x14ac:dyDescent="0.25">
      <c r="B202">
        <v>48182</v>
      </c>
      <c r="C202">
        <v>57.998347260496999</v>
      </c>
      <c r="D202">
        <v>120.60786348132407</v>
      </c>
      <c r="E202">
        <v>196.52285220376763</v>
      </c>
      <c r="F202">
        <v>286.63038925324452</v>
      </c>
      <c r="G202">
        <v>384.30558333493042</v>
      </c>
      <c r="H202">
        <v>497.83400516964701</v>
      </c>
      <c r="I202">
        <v>629.4166561211681</v>
      </c>
      <c r="J202">
        <v>924.16104250700175</v>
      </c>
      <c r="K202">
        <v>1172.2447791565103</v>
      </c>
      <c r="L202">
        <v>1409.0473688651741</v>
      </c>
      <c r="M202">
        <v>-568.20189345915674</v>
      </c>
      <c r="N202">
        <v>-705.57014911661759</v>
      </c>
      <c r="O202">
        <v>-855.30625110616336</v>
      </c>
      <c r="P202">
        <v>-999.29338797996377</v>
      </c>
      <c r="Q202">
        <v>-1123.3609073494606</v>
      </c>
      <c r="R202">
        <v>-1231.2794736399994</v>
      </c>
      <c r="S202">
        <v>-1328.6871066497743</v>
      </c>
      <c r="T202">
        <v>-1410.4717835977765</v>
      </c>
      <c r="U202">
        <v>-1503.6983138051851</v>
      </c>
      <c r="V202">
        <v>-1582.506044857708</v>
      </c>
    </row>
    <row r="203" spans="2:22" x14ac:dyDescent="0.25">
      <c r="B203">
        <v>48183</v>
      </c>
      <c r="C203">
        <v>55.926932115839989</v>
      </c>
      <c r="D203">
        <v>114.91143687745185</v>
      </c>
      <c r="E203">
        <v>184.49130908678262</v>
      </c>
      <c r="F203">
        <v>263.7552584110482</v>
      </c>
      <c r="G203">
        <v>346.75030699595072</v>
      </c>
      <c r="H203">
        <v>440.38588961478433</v>
      </c>
      <c r="I203">
        <v>546.74319637134272</v>
      </c>
      <c r="J203">
        <v>779.53628829706577</v>
      </c>
      <c r="K203">
        <v>976.1993710179936</v>
      </c>
      <c r="L203">
        <v>1162.6446872696779</v>
      </c>
      <c r="M203">
        <v>-586.91955604896634</v>
      </c>
      <c r="N203">
        <v>-715.58563102941116</v>
      </c>
      <c r="O203">
        <v>-853.88410617414581</v>
      </c>
      <c r="P203">
        <v>-985.58870615975297</v>
      </c>
      <c r="Q203">
        <v>-1098.3119816616236</v>
      </c>
      <c r="R203">
        <v>-1196.5495534634294</v>
      </c>
      <c r="S203">
        <v>-1285.5554050909445</v>
      </c>
      <c r="T203">
        <v>-1370.1075163852827</v>
      </c>
      <c r="U203">
        <v>-1459.8696718716017</v>
      </c>
      <c r="V203">
        <v>-1536.6338239319191</v>
      </c>
    </row>
    <row r="204" spans="2:22" x14ac:dyDescent="0.25">
      <c r="B204">
        <v>48184</v>
      </c>
      <c r="C204">
        <v>44.309739179347126</v>
      </c>
      <c r="D204">
        <v>92.142332088067519</v>
      </c>
      <c r="E204">
        <v>150.14007700632033</v>
      </c>
      <c r="F204">
        <v>218.98068459851444</v>
      </c>
      <c r="G204">
        <v>293.60285192705504</v>
      </c>
      <c r="H204">
        <v>380.33661243138977</v>
      </c>
      <c r="I204">
        <v>480.86349327511493</v>
      </c>
      <c r="J204">
        <v>706.04313204437813</v>
      </c>
      <c r="K204">
        <v>895.5748374256558</v>
      </c>
      <c r="L204">
        <v>1076.4879406880218</v>
      </c>
      <c r="M204">
        <v>-434.09646808219537</v>
      </c>
      <c r="N204">
        <v>-539.04345135338383</v>
      </c>
      <c r="O204">
        <v>-653.43925637674317</v>
      </c>
      <c r="P204">
        <v>-763.44295098899511</v>
      </c>
      <c r="Q204">
        <v>-858.22840063637341</v>
      </c>
      <c r="R204">
        <v>-940.67632804826007</v>
      </c>
      <c r="S204">
        <v>-1015.0940833224765</v>
      </c>
      <c r="T204">
        <v>-1077.5761690301392</v>
      </c>
      <c r="U204">
        <v>-1148.7996337184054</v>
      </c>
      <c r="V204">
        <v>-1209.0073839939341</v>
      </c>
    </row>
    <row r="205" spans="2:22" x14ac:dyDescent="0.25">
      <c r="B205">
        <v>48185</v>
      </c>
      <c r="C205">
        <v>44.656429816074301</v>
      </c>
      <c r="D205">
        <v>92.795973529527657</v>
      </c>
      <c r="E205">
        <v>151.21276113306408</v>
      </c>
      <c r="F205">
        <v>220.65862105656052</v>
      </c>
      <c r="G205">
        <v>296.04098035127811</v>
      </c>
      <c r="H205">
        <v>383.77210878013437</v>
      </c>
      <c r="I205">
        <v>485.54632366695859</v>
      </c>
      <c r="J205">
        <v>713.7740189922481</v>
      </c>
      <c r="K205">
        <v>905.81998855868073</v>
      </c>
      <c r="L205">
        <v>1089.1944058694614</v>
      </c>
      <c r="M205">
        <v>-435.99014682315425</v>
      </c>
      <c r="N205">
        <v>-541.47523029825095</v>
      </c>
      <c r="O205">
        <v>-656.43966608541018</v>
      </c>
      <c r="P205">
        <v>-766.92507777763967</v>
      </c>
      <c r="Q205">
        <v>-862.04455527287655</v>
      </c>
      <c r="R205">
        <v>-944.66201175173796</v>
      </c>
      <c r="S205">
        <v>-1019.1064434792738</v>
      </c>
      <c r="T205">
        <v>-1080.8710344137126</v>
      </c>
      <c r="U205">
        <v>-1151.6509605684751</v>
      </c>
      <c r="V205">
        <v>-1211.3495314272573</v>
      </c>
    </row>
    <row r="206" spans="2:22" x14ac:dyDescent="0.25">
      <c r="B206">
        <v>48188</v>
      </c>
      <c r="C206">
        <v>23.990711558890276</v>
      </c>
      <c r="D206">
        <v>49.888808926202273</v>
      </c>
      <c r="E206">
        <v>81.290645072609465</v>
      </c>
      <c r="F206">
        <v>118.56315425164941</v>
      </c>
      <c r="G206">
        <v>158.96598499348997</v>
      </c>
      <c r="H206">
        <v>205.92642008553929</v>
      </c>
      <c r="I206">
        <v>260.35489217550469</v>
      </c>
      <c r="J206">
        <v>382.27435870142108</v>
      </c>
      <c r="K206">
        <v>484.89289266891899</v>
      </c>
      <c r="L206">
        <v>582.84503948756128</v>
      </c>
      <c r="M206">
        <v>-235.03372728826827</v>
      </c>
      <c r="N206">
        <v>-291.85538436108396</v>
      </c>
      <c r="O206">
        <v>-353.79293607525995</v>
      </c>
      <c r="P206">
        <v>-413.35245858052593</v>
      </c>
      <c r="Q206">
        <v>-464.67233598413452</v>
      </c>
      <c r="R206">
        <v>-509.31228381052216</v>
      </c>
      <c r="S206">
        <v>-549.60443932101907</v>
      </c>
      <c r="T206">
        <v>-583.43424115630216</v>
      </c>
      <c r="U206">
        <v>-621.99690546459101</v>
      </c>
      <c r="V206">
        <v>-654.59530927427011</v>
      </c>
    </row>
    <row r="207" spans="2:22" x14ac:dyDescent="0.25">
      <c r="B207">
        <v>48189</v>
      </c>
      <c r="C207">
        <v>20.140790536066877</v>
      </c>
      <c r="D207">
        <v>41.882878221848863</v>
      </c>
      <c r="E207">
        <v>68.245489548327413</v>
      </c>
      <c r="F207">
        <v>99.536674817506565</v>
      </c>
      <c r="G207">
        <v>133.455841785025</v>
      </c>
      <c r="H207">
        <v>172.88027837790446</v>
      </c>
      <c r="I207">
        <v>218.57431512505229</v>
      </c>
      <c r="J207">
        <v>320.92869638380824</v>
      </c>
      <c r="K207">
        <v>407.07947155711628</v>
      </c>
      <c r="L207">
        <v>489.31270031273715</v>
      </c>
      <c r="M207">
        <v>-197.31657640099789</v>
      </c>
      <c r="N207">
        <v>-245.01975061517444</v>
      </c>
      <c r="O207">
        <v>-297.01784380761052</v>
      </c>
      <c r="P207">
        <v>-347.01952317681594</v>
      </c>
      <c r="Q207">
        <v>-390.10381847107874</v>
      </c>
      <c r="R207">
        <v>-427.58014911284556</v>
      </c>
      <c r="S207">
        <v>-461.40640151021665</v>
      </c>
      <c r="T207">
        <v>-489.80734955915409</v>
      </c>
      <c r="U207">
        <v>-522.18165169018414</v>
      </c>
      <c r="V207">
        <v>-549.54881090633376</v>
      </c>
    </row>
    <row r="208" spans="2:22" x14ac:dyDescent="0.25">
      <c r="B208">
        <v>48190</v>
      </c>
      <c r="C208">
        <v>39.140863732037928</v>
      </c>
      <c r="D208">
        <v>81.39362882759302</v>
      </c>
      <c r="E208">
        <v>132.62574783020088</v>
      </c>
      <c r="F208">
        <v>193.43587424711893</v>
      </c>
      <c r="G208">
        <v>259.35312261939373</v>
      </c>
      <c r="H208">
        <v>335.96910736095413</v>
      </c>
      <c r="I208">
        <v>424.76920001293337</v>
      </c>
      <c r="J208">
        <v>623.68090022906449</v>
      </c>
      <c r="K208">
        <v>791.1031146366613</v>
      </c>
      <c r="L208">
        <v>950.91211494404502</v>
      </c>
      <c r="M208">
        <v>-383.45770068724909</v>
      </c>
      <c r="N208">
        <v>-476.16227641674607</v>
      </c>
      <c r="O208">
        <v>-577.2134380544361</v>
      </c>
      <c r="P208">
        <v>-674.38484327105118</v>
      </c>
      <c r="Q208">
        <v>-758.11326138273364</v>
      </c>
      <c r="R208">
        <v>-830.94336942637938</v>
      </c>
      <c r="S208">
        <v>-896.68005107649185</v>
      </c>
      <c r="T208">
        <v>-951.87339790433839</v>
      </c>
      <c r="U208">
        <v>-1014.7884133731368</v>
      </c>
      <c r="V208">
        <v>-1067.972733407353</v>
      </c>
    </row>
    <row r="209" spans="2:22" x14ac:dyDescent="0.25">
      <c r="B209">
        <v>48191</v>
      </c>
      <c r="C209">
        <v>17.263169693243078</v>
      </c>
      <c r="D209">
        <v>35.704246262463073</v>
      </c>
      <c r="E209">
        <v>57.802321935214302</v>
      </c>
      <c r="F209">
        <v>83.579918455653811</v>
      </c>
      <c r="G209">
        <v>111.12374700899126</v>
      </c>
      <c r="H209">
        <v>142.75096395433908</v>
      </c>
      <c r="I209">
        <v>179.11049026360573</v>
      </c>
      <c r="J209">
        <v>259.80692359813867</v>
      </c>
      <c r="K209">
        <v>327.82708105468436</v>
      </c>
      <c r="L209">
        <v>392.57704383796937</v>
      </c>
      <c r="M209">
        <v>-174.31778821658102</v>
      </c>
      <c r="N209">
        <v>-214.690701935129</v>
      </c>
      <c r="O209">
        <v>-258.441957532652</v>
      </c>
      <c r="P209">
        <v>-300.3509639238859</v>
      </c>
      <c r="Q209">
        <v>-336.37109809677366</v>
      </c>
      <c r="R209">
        <v>-367.74197681488988</v>
      </c>
      <c r="S209">
        <v>-396.11733019700227</v>
      </c>
      <c r="T209">
        <v>-421.32976659934354</v>
      </c>
      <c r="U209">
        <v>-449.14947994818851</v>
      </c>
      <c r="V209">
        <v>-472.79739527512805</v>
      </c>
    </row>
    <row r="210" spans="2:22" x14ac:dyDescent="0.25">
      <c r="B210">
        <v>48192</v>
      </c>
      <c r="C210">
        <v>72.647408862776089</v>
      </c>
      <c r="D210">
        <v>147.87791321838426</v>
      </c>
      <c r="E210">
        <v>234.5766814849234</v>
      </c>
      <c r="F210">
        <v>329.58966163522643</v>
      </c>
      <c r="G210">
        <v>425.57814715703665</v>
      </c>
      <c r="H210">
        <v>530.29260942298743</v>
      </c>
      <c r="I210">
        <v>646.37495842764577</v>
      </c>
      <c r="J210">
        <v>893.02017030211618</v>
      </c>
      <c r="K210">
        <v>1102.3615157291811</v>
      </c>
      <c r="L210">
        <v>1298.9492791695038</v>
      </c>
      <c r="M210">
        <v>-795.20052211430152</v>
      </c>
      <c r="N210">
        <v>-959.2867516823751</v>
      </c>
      <c r="O210">
        <v>-1133.9715485719655</v>
      </c>
      <c r="P210">
        <v>-1299.533230204177</v>
      </c>
      <c r="Q210">
        <v>-1441.0275118811037</v>
      </c>
      <c r="R210">
        <v>-1565.265968995823</v>
      </c>
      <c r="S210">
        <v>-1678.9351394741898</v>
      </c>
      <c r="T210">
        <v>-1800.4511690051709</v>
      </c>
      <c r="U210">
        <v>-1922.2518419793898</v>
      </c>
      <c r="V210">
        <v>-2027.7845230490468</v>
      </c>
    </row>
    <row r="211" spans="2:22" x14ac:dyDescent="0.25">
      <c r="B211">
        <v>49101</v>
      </c>
      <c r="C211">
        <v>27.51980582981173</v>
      </c>
      <c r="D211">
        <v>57.227578738526248</v>
      </c>
      <c r="E211">
        <v>93.24870430320135</v>
      </c>
      <c r="F211">
        <v>136.00409373294701</v>
      </c>
      <c r="G211">
        <v>182.35028293458285</v>
      </c>
      <c r="H211">
        <v>236.21871665087122</v>
      </c>
      <c r="I211">
        <v>298.65375447175279</v>
      </c>
      <c r="J211">
        <v>438.5078824925663</v>
      </c>
      <c r="K211">
        <v>556.22186202140495</v>
      </c>
      <c r="L211">
        <v>668.58301706448333</v>
      </c>
      <c r="M211">
        <v>-269.60778226826619</v>
      </c>
      <c r="N211">
        <v>-334.78804862816759</v>
      </c>
      <c r="O211">
        <v>-405.83677065393869</v>
      </c>
      <c r="P211">
        <v>-474.15764936726009</v>
      </c>
      <c r="Q211">
        <v>-533.02681037110233</v>
      </c>
      <c r="R211">
        <v>-584.23340728339247</v>
      </c>
      <c r="S211">
        <v>-630.45264064758817</v>
      </c>
      <c r="T211">
        <v>-669.25889178702118</v>
      </c>
      <c r="U211">
        <v>-713.49422142446406</v>
      </c>
      <c r="V211">
        <v>-750.88793277821173</v>
      </c>
    </row>
    <row r="212" spans="2:22" x14ac:dyDescent="0.25">
      <c r="B212">
        <v>49302</v>
      </c>
      <c r="C212">
        <v>3.7538763818293859E-2</v>
      </c>
      <c r="D212">
        <v>7.4866884525404631E-2</v>
      </c>
      <c r="E212">
        <v>0.1225897885932532</v>
      </c>
      <c r="F212">
        <v>0.18501891610447532</v>
      </c>
      <c r="G212">
        <v>0.25831679776032618</v>
      </c>
      <c r="H212">
        <v>0.34971332819761003</v>
      </c>
      <c r="I212">
        <v>0.46065561916041664</v>
      </c>
      <c r="J212">
        <v>0.72307911248268852</v>
      </c>
      <c r="K212">
        <v>0.94142736001131033</v>
      </c>
      <c r="L212">
        <v>1.1534414720193706</v>
      </c>
      <c r="M212">
        <v>-0.31570128212060228</v>
      </c>
      <c r="N212">
        <v>-0.38993535585333605</v>
      </c>
      <c r="O212">
        <v>-0.46959434214495982</v>
      </c>
      <c r="P212">
        <v>-0.54225273987351919</v>
      </c>
      <c r="Q212">
        <v>-0.6000310025787936</v>
      </c>
      <c r="R212">
        <v>-0.64323509960855452</v>
      </c>
      <c r="S212">
        <v>-0.6748665626290572</v>
      </c>
      <c r="T212">
        <v>-0.65939978888280182</v>
      </c>
      <c r="U212">
        <v>-0.66255341832387171</v>
      </c>
      <c r="V212">
        <v>-0.65805835745043706</v>
      </c>
    </row>
    <row r="213" spans="2:22" x14ac:dyDescent="0.25">
      <c r="B213">
        <v>49303</v>
      </c>
      <c r="C213">
        <v>10.548392632940573</v>
      </c>
      <c r="D213">
        <v>21.037594551638701</v>
      </c>
      <c r="E213">
        <v>34.447730594704147</v>
      </c>
      <c r="F213">
        <v>51.990315425357558</v>
      </c>
      <c r="G213">
        <v>72.587020170651641</v>
      </c>
      <c r="H213">
        <v>98.269445223528393</v>
      </c>
      <c r="I213">
        <v>129.44422898407706</v>
      </c>
      <c r="J213">
        <v>203.18523060763548</v>
      </c>
      <c r="K213">
        <v>264.54108816317824</v>
      </c>
      <c r="L213">
        <v>324.11705363744312</v>
      </c>
      <c r="M213">
        <v>-88.712060275889229</v>
      </c>
      <c r="N213">
        <v>-109.57183499478742</v>
      </c>
      <c r="O213">
        <v>-131.95601014273367</v>
      </c>
      <c r="P213">
        <v>-152.37301990445889</v>
      </c>
      <c r="Q213">
        <v>-168.60871172464098</v>
      </c>
      <c r="R213">
        <v>-180.74906299000381</v>
      </c>
      <c r="S213">
        <v>-189.63750409876508</v>
      </c>
      <c r="T213">
        <v>-185.29134067606731</v>
      </c>
      <c r="U213">
        <v>-186.17751054900799</v>
      </c>
      <c r="V213">
        <v>-184.91439844357285</v>
      </c>
    </row>
    <row r="214" spans="2:22" x14ac:dyDescent="0.25">
      <c r="B214">
        <v>49304</v>
      </c>
      <c r="C214">
        <v>3.7538763818293859E-2</v>
      </c>
      <c r="D214">
        <v>7.4866884525404631E-2</v>
      </c>
      <c r="E214">
        <v>0.1225897885932532</v>
      </c>
      <c r="F214">
        <v>0.18501891610447532</v>
      </c>
      <c r="G214">
        <v>0.25831679776032618</v>
      </c>
      <c r="H214">
        <v>0.34971332819761003</v>
      </c>
      <c r="I214">
        <v>0.46065561916041664</v>
      </c>
      <c r="J214">
        <v>0.72307911248268852</v>
      </c>
      <c r="K214">
        <v>0.94142736001131033</v>
      </c>
      <c r="L214">
        <v>1.1534414720193706</v>
      </c>
      <c r="M214">
        <v>-0.31570128212060228</v>
      </c>
      <c r="N214">
        <v>-0.38993535585333605</v>
      </c>
      <c r="O214">
        <v>-0.46959434214495982</v>
      </c>
      <c r="P214">
        <v>-0.54225273987351919</v>
      </c>
      <c r="Q214">
        <v>-0.6000310025787936</v>
      </c>
      <c r="R214">
        <v>-0.64323509960855452</v>
      </c>
      <c r="S214">
        <v>-0.6748665626290572</v>
      </c>
      <c r="T214">
        <v>-0.65939978888280182</v>
      </c>
      <c r="U214">
        <v>-0.66255341832387171</v>
      </c>
      <c r="V214">
        <v>-0.65805835745043706</v>
      </c>
    </row>
    <row r="215" spans="2:22" x14ac:dyDescent="0.25">
      <c r="B215">
        <v>49307</v>
      </c>
      <c r="C215">
        <v>0.48800392963782013</v>
      </c>
      <c r="D215">
        <v>0.97326949883026037</v>
      </c>
      <c r="E215">
        <v>1.5936672517122916</v>
      </c>
      <c r="F215">
        <v>2.4052459093581788</v>
      </c>
      <c r="G215">
        <v>3.3581183708842404</v>
      </c>
      <c r="H215">
        <v>4.5462732665689298</v>
      </c>
      <c r="I215">
        <v>5.9885230490854164</v>
      </c>
      <c r="J215">
        <v>9.4000284622749497</v>
      </c>
      <c r="K215">
        <v>12.238555680147034</v>
      </c>
      <c r="L215">
        <v>14.994739136251816</v>
      </c>
      <c r="M215">
        <v>-4.1041166675678289</v>
      </c>
      <c r="N215">
        <v>-5.0691596260933682</v>
      </c>
      <c r="O215">
        <v>-6.1047264478844765</v>
      </c>
      <c r="P215">
        <v>-7.0492856183557508</v>
      </c>
      <c r="Q215">
        <v>-7.8004030335243169</v>
      </c>
      <c r="R215">
        <v>-8.3620562949112092</v>
      </c>
      <c r="S215">
        <v>-8.7732653141777455</v>
      </c>
      <c r="T215">
        <v>-8.572197255476425</v>
      </c>
      <c r="U215">
        <v>-8.6131944382103356</v>
      </c>
      <c r="V215">
        <v>-8.5547586468556815</v>
      </c>
    </row>
    <row r="216" spans="2:22" x14ac:dyDescent="0.25">
      <c r="B216">
        <v>49411</v>
      </c>
      <c r="C216">
        <v>2.364942120552513</v>
      </c>
      <c r="D216">
        <v>4.7166137251004931</v>
      </c>
      <c r="E216">
        <v>7.7231566813749524</v>
      </c>
      <c r="F216">
        <v>11.656191714581945</v>
      </c>
      <c r="G216">
        <v>16.273958258900549</v>
      </c>
      <c r="H216">
        <v>22.031939676449433</v>
      </c>
      <c r="I216">
        <v>29.021304007106245</v>
      </c>
      <c r="J216">
        <v>45.553984086409386</v>
      </c>
      <c r="K216">
        <v>59.309923680712558</v>
      </c>
      <c r="L216">
        <v>72.66681273722034</v>
      </c>
      <c r="M216">
        <v>-19.889180773597943</v>
      </c>
      <c r="N216">
        <v>-24.565927418760172</v>
      </c>
      <c r="O216">
        <v>-29.58444355513247</v>
      </c>
      <c r="P216">
        <v>-34.161922612031709</v>
      </c>
      <c r="Q216">
        <v>-37.801953162464002</v>
      </c>
      <c r="R216">
        <v>-40.523811275338929</v>
      </c>
      <c r="S216">
        <v>-42.516593445630619</v>
      </c>
      <c r="T216">
        <v>-41.542186699616522</v>
      </c>
      <c r="U216">
        <v>-41.740865354403923</v>
      </c>
      <c r="V216">
        <v>-41.457676519377543</v>
      </c>
    </row>
    <row r="217" spans="2:22" x14ac:dyDescent="0.25">
      <c r="B217">
        <v>49412</v>
      </c>
      <c r="C217">
        <v>0.97600785927564027</v>
      </c>
      <c r="D217">
        <v>1.9465389976605207</v>
      </c>
      <c r="E217">
        <v>3.1873345034245832</v>
      </c>
      <c r="F217">
        <v>4.8104918187163577</v>
      </c>
      <c r="G217">
        <v>6.7162367417684807</v>
      </c>
      <c r="H217">
        <v>9.0925465331378597</v>
      </c>
      <c r="I217">
        <v>11.977046098170833</v>
      </c>
      <c r="J217">
        <v>18.800056924549899</v>
      </c>
      <c r="K217">
        <v>24.477111360294067</v>
      </c>
      <c r="L217">
        <v>29.989478272503632</v>
      </c>
      <c r="M217">
        <v>-8.2082333351356578</v>
      </c>
      <c r="N217">
        <v>-10.138319252186736</v>
      </c>
      <c r="O217">
        <v>-12.209452895768953</v>
      </c>
      <c r="P217">
        <v>-14.098571236711502</v>
      </c>
      <c r="Q217">
        <v>-15.600806067048634</v>
      </c>
      <c r="R217">
        <v>-16.724112589822418</v>
      </c>
      <c r="S217">
        <v>-17.546530628355491</v>
      </c>
      <c r="T217">
        <v>-17.14439451095285</v>
      </c>
      <c r="U217">
        <v>-17.226388876420671</v>
      </c>
      <c r="V217">
        <v>-17.109517293711363</v>
      </c>
    </row>
    <row r="218" spans="2:22" x14ac:dyDescent="0.25">
      <c r="B218">
        <v>49621</v>
      </c>
      <c r="C218">
        <v>1.5390893165500481</v>
      </c>
      <c r="D218">
        <v>3.0695422655415903</v>
      </c>
      <c r="E218">
        <v>5.0261813323233806</v>
      </c>
      <c r="F218">
        <v>7.5857755602834871</v>
      </c>
      <c r="G218">
        <v>10.590988708173372</v>
      </c>
      <c r="H218">
        <v>14.338246456102009</v>
      </c>
      <c r="I218">
        <v>18.886880385577079</v>
      </c>
      <c r="J218">
        <v>29.646243611790226</v>
      </c>
      <c r="K218">
        <v>38.598521760463726</v>
      </c>
      <c r="L218">
        <v>47.291100352794189</v>
      </c>
      <c r="M218">
        <v>-12.943752566944692</v>
      </c>
      <c r="N218">
        <v>-15.987349589986774</v>
      </c>
      <c r="O218">
        <v>-19.253368027943353</v>
      </c>
      <c r="P218">
        <v>-22.23236233481429</v>
      </c>
      <c r="Q218">
        <v>-24.601271105730536</v>
      </c>
      <c r="R218">
        <v>-26.372639083950734</v>
      </c>
      <c r="S218">
        <v>-27.669529067791345</v>
      </c>
      <c r="T218">
        <v>-27.035391344194871</v>
      </c>
      <c r="U218">
        <v>-27.164690151278734</v>
      </c>
      <c r="V218">
        <v>-26.98039265546792</v>
      </c>
    </row>
    <row r="219" spans="2:22" x14ac:dyDescent="0.25">
      <c r="B219">
        <v>49801</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row>
    <row r="220" spans="2:22" x14ac:dyDescent="0.25">
      <c r="B220">
        <v>51001</v>
      </c>
      <c r="C220">
        <v>0.29552747724408851</v>
      </c>
      <c r="D220">
        <v>0.53156385875738188</v>
      </c>
      <c r="E220">
        <v>0.82426676777991803</v>
      </c>
      <c r="F220">
        <v>1.1862690700451102</v>
      </c>
      <c r="G220">
        <v>1.592541867983118</v>
      </c>
      <c r="H220">
        <v>2.0794421449575182</v>
      </c>
      <c r="I220">
        <v>2.6548288747275448</v>
      </c>
      <c r="J220">
        <v>3.9749941550177335</v>
      </c>
      <c r="K220">
        <v>5.0756332946105491</v>
      </c>
      <c r="L220">
        <v>6.1314575216568583</v>
      </c>
      <c r="M220">
        <v>-3.2357608136247293</v>
      </c>
      <c r="N220">
        <v>-3.7341285073895794</v>
      </c>
      <c r="O220">
        <v>-4.2744253903666243</v>
      </c>
      <c r="P220">
        <v>-4.7828909610068182</v>
      </c>
      <c r="Q220">
        <v>-5.2082731567886711</v>
      </c>
      <c r="R220">
        <v>-5.5592282162180835</v>
      </c>
      <c r="S220">
        <v>-5.8558450368113935</v>
      </c>
      <c r="T220">
        <v>-5.9952740881631676</v>
      </c>
      <c r="U220">
        <v>-6.2015776769067372</v>
      </c>
      <c r="V220">
        <v>-6.3476946887678052</v>
      </c>
    </row>
    <row r="221" spans="2:22" x14ac:dyDescent="0.25">
      <c r="B221">
        <v>51002</v>
      </c>
      <c r="C221">
        <v>2.889601999719976</v>
      </c>
      <c r="D221">
        <v>5.1975132856277328</v>
      </c>
      <c r="E221">
        <v>8.0594972849591962</v>
      </c>
      <c r="F221">
        <v>11.599075351552184</v>
      </c>
      <c r="G221">
        <v>15.57152048694604</v>
      </c>
      <c r="H221">
        <v>20.332323195140173</v>
      </c>
      <c r="I221">
        <v>25.958326775113768</v>
      </c>
      <c r="J221">
        <v>38.866609515728953</v>
      </c>
      <c r="K221">
        <v>49.628414436192031</v>
      </c>
      <c r="L221">
        <v>59.952029100644836</v>
      </c>
      <c r="M221">
        <v>-31.638550177664019</v>
      </c>
      <c r="N221">
        <v>-36.511478738920324</v>
      </c>
      <c r="O221">
        <v>-41.794381594695871</v>
      </c>
      <c r="P221">
        <v>-46.766044952066679</v>
      </c>
      <c r="Q221">
        <v>-50.925337533044782</v>
      </c>
      <c r="R221">
        <v>-54.35689811413237</v>
      </c>
      <c r="S221">
        <v>-57.257151471044722</v>
      </c>
      <c r="T221">
        <v>-58.620457750928743</v>
      </c>
      <c r="U221">
        <v>-60.637648396421426</v>
      </c>
      <c r="V221">
        <v>-62.066348067951864</v>
      </c>
    </row>
    <row r="222" spans="2:22" x14ac:dyDescent="0.25">
      <c r="B222">
        <v>51003</v>
      </c>
      <c r="C222">
        <v>17.994037082859904</v>
      </c>
      <c r="D222">
        <v>33.3158121038838</v>
      </c>
      <c r="E222">
        <v>52.434156316769489</v>
      </c>
      <c r="F222">
        <v>76.477472302271295</v>
      </c>
      <c r="G222">
        <v>103.86284595542858</v>
      </c>
      <c r="H222">
        <v>137.15408594778495</v>
      </c>
      <c r="I222">
        <v>176.87766483981497</v>
      </c>
      <c r="J222">
        <v>269.14562810198458</v>
      </c>
      <c r="K222">
        <v>345.80268262651964</v>
      </c>
      <c r="L222">
        <v>419.60948171499228</v>
      </c>
      <c r="M222">
        <v>-187.15616283592706</v>
      </c>
      <c r="N222">
        <v>-218.53350557891113</v>
      </c>
      <c r="O222">
        <v>-252.17766242009199</v>
      </c>
      <c r="P222">
        <v>-283.16419542761292</v>
      </c>
      <c r="Q222">
        <v>-308.32289833598719</v>
      </c>
      <c r="R222">
        <v>-328.06463979386808</v>
      </c>
      <c r="S222">
        <v>-343.64169338728038</v>
      </c>
      <c r="T222">
        <v>-345.17558640591142</v>
      </c>
      <c r="U222">
        <v>-351.97172726974816</v>
      </c>
      <c r="V222">
        <v>-355.11973840806655</v>
      </c>
    </row>
    <row r="223" spans="2:22" x14ac:dyDescent="0.25">
      <c r="B223">
        <v>51004</v>
      </c>
      <c r="C223">
        <v>28.201555996809081</v>
      </c>
      <c r="D223">
        <v>53.285980282244743</v>
      </c>
      <c r="E223">
        <v>83.234725003188828</v>
      </c>
      <c r="F223">
        <v>118.0036683689279</v>
      </c>
      <c r="G223">
        <v>155.00820500877455</v>
      </c>
      <c r="H223">
        <v>197.33927875225484</v>
      </c>
      <c r="I223">
        <v>245.81536580403244</v>
      </c>
      <c r="J223">
        <v>353.04804517603566</v>
      </c>
      <c r="K223">
        <v>442.99986265816989</v>
      </c>
      <c r="L223">
        <v>528.27159684288358</v>
      </c>
      <c r="M223">
        <v>-306.73457003942963</v>
      </c>
      <c r="N223">
        <v>-361.42042459749808</v>
      </c>
      <c r="O223">
        <v>-420.33221819010009</v>
      </c>
      <c r="P223">
        <v>-476.16102326608103</v>
      </c>
      <c r="Q223">
        <v>-523.59473176649658</v>
      </c>
      <c r="R223">
        <v>-564.25569257244513</v>
      </c>
      <c r="S223">
        <v>-600.32548542910058</v>
      </c>
      <c r="T223">
        <v>-630.54342393764273</v>
      </c>
      <c r="U223">
        <v>-663.74132283352094</v>
      </c>
      <c r="V223">
        <v>-690.62458394626299</v>
      </c>
    </row>
    <row r="224" spans="2:22" x14ac:dyDescent="0.25">
      <c r="B224">
        <v>53001</v>
      </c>
      <c r="C224">
        <v>53.801169657492061</v>
      </c>
      <c r="D224">
        <v>108.77587664645768</v>
      </c>
      <c r="E224">
        <v>171.50185253711166</v>
      </c>
      <c r="F224">
        <v>238.66471755250001</v>
      </c>
      <c r="G224">
        <v>304.89240274982586</v>
      </c>
      <c r="H224">
        <v>375.21524766957549</v>
      </c>
      <c r="I224">
        <v>451.43539927518538</v>
      </c>
      <c r="J224">
        <v>608.61857473348414</v>
      </c>
      <c r="K224">
        <v>742.47169869654465</v>
      </c>
      <c r="L224">
        <v>866.59116737461807</v>
      </c>
      <c r="M224">
        <v>-546.02014437831849</v>
      </c>
      <c r="N224">
        <v>-668.44883805716984</v>
      </c>
      <c r="O224">
        <v>-798.83505369483089</v>
      </c>
      <c r="P224">
        <v>-922.52048501951015</v>
      </c>
      <c r="Q224">
        <v>-1028.578630906906</v>
      </c>
      <c r="R224">
        <v>-1122.2312948164354</v>
      </c>
      <c r="S224">
        <v>-1208.3347830879695</v>
      </c>
      <c r="T224">
        <v>-1305.5268513467972</v>
      </c>
      <c r="U224">
        <v>-1400.3215851858101</v>
      </c>
      <c r="V224">
        <v>-1482.3930025823677</v>
      </c>
    </row>
    <row r="225" spans="2:22" x14ac:dyDescent="0.25">
      <c r="B225">
        <v>53002</v>
      </c>
      <c r="C225">
        <v>6.4895845748575251E-2</v>
      </c>
      <c r="D225">
        <v>0.11940840316439016</v>
      </c>
      <c r="E225">
        <v>0.18516968903189079</v>
      </c>
      <c r="F225">
        <v>0.26422395778412694</v>
      </c>
      <c r="G225">
        <v>0.35132454329298973</v>
      </c>
      <c r="H225">
        <v>0.45465113869257112</v>
      </c>
      <c r="I225">
        <v>0.57613215813113938</v>
      </c>
      <c r="J225">
        <v>0.85425942131150356</v>
      </c>
      <c r="K225">
        <v>1.0856567020256744</v>
      </c>
      <c r="L225">
        <v>1.3076248061776883</v>
      </c>
      <c r="M225">
        <v>-0.54484985010541831</v>
      </c>
      <c r="N225">
        <v>-0.65619619732693013</v>
      </c>
      <c r="O225">
        <v>-0.77302966070456292</v>
      </c>
      <c r="P225">
        <v>-0.87848109992222445</v>
      </c>
      <c r="Q225">
        <v>-0.96229702428591535</v>
      </c>
      <c r="R225">
        <v>-1.026925233903039</v>
      </c>
      <c r="S225">
        <v>-1.076686335054063</v>
      </c>
      <c r="T225">
        <v>-1.0850397778737757</v>
      </c>
      <c r="U225">
        <v>-1.1068369377380836</v>
      </c>
      <c r="V225">
        <v>-1.1167870255097943</v>
      </c>
    </row>
    <row r="226" spans="2:22" x14ac:dyDescent="0.25">
      <c r="B226">
        <v>53003</v>
      </c>
      <c r="C226">
        <v>100.81610684220816</v>
      </c>
      <c r="D226">
        <v>193.15417616579626</v>
      </c>
      <c r="E226">
        <v>300.59789865017871</v>
      </c>
      <c r="F226">
        <v>418.71460974320263</v>
      </c>
      <c r="G226">
        <v>537.90833054317807</v>
      </c>
      <c r="H226">
        <v>667.0178766070818</v>
      </c>
      <c r="I226">
        <v>808.95019954868167</v>
      </c>
      <c r="J226">
        <v>1106.3970904608636</v>
      </c>
      <c r="K226">
        <v>1359.5785125956627</v>
      </c>
      <c r="L226">
        <v>1595.8664698706539</v>
      </c>
      <c r="M226">
        <v>-1015.543053723185</v>
      </c>
      <c r="N226">
        <v>-1225.5695974626635</v>
      </c>
      <c r="O226">
        <v>-1453.2046333085059</v>
      </c>
      <c r="P226">
        <v>-1673.2007081737959</v>
      </c>
      <c r="Q226">
        <v>-1865.3565311832997</v>
      </c>
      <c r="R226">
        <v>-2037.7600864427736</v>
      </c>
      <c r="S226">
        <v>-2198.8040030750276</v>
      </c>
      <c r="T226">
        <v>-2378.9165628157298</v>
      </c>
      <c r="U226">
        <v>-2557.4051091852589</v>
      </c>
      <c r="V226">
        <v>-2713.5300039659601</v>
      </c>
    </row>
    <row r="227" spans="2:22" x14ac:dyDescent="0.25">
      <c r="B227">
        <v>53004</v>
      </c>
      <c r="C227">
        <v>34.004461731957456</v>
      </c>
      <c r="D227">
        <v>68.693548218530992</v>
      </c>
      <c r="E227">
        <v>108.28609973090909</v>
      </c>
      <c r="F227">
        <v>150.70087446761571</v>
      </c>
      <c r="G227">
        <v>192.54574249619324</v>
      </c>
      <c r="H227">
        <v>236.99969191078239</v>
      </c>
      <c r="I227">
        <v>285.19951106939567</v>
      </c>
      <c r="J227">
        <v>384.64614515742284</v>
      </c>
      <c r="K227">
        <v>469.32428696571367</v>
      </c>
      <c r="L227">
        <v>547.85639572587456</v>
      </c>
      <c r="M227">
        <v>-344.95944889190332</v>
      </c>
      <c r="N227">
        <v>-422.22064301728119</v>
      </c>
      <c r="O227">
        <v>-504.51863967353188</v>
      </c>
      <c r="P227">
        <v>-582.59904619336942</v>
      </c>
      <c r="Q227">
        <v>-649.55996874807613</v>
      </c>
      <c r="R227">
        <v>-708.69074715680495</v>
      </c>
      <c r="S227">
        <v>-763.05622087657048</v>
      </c>
      <c r="T227">
        <v>-824.36815925246492</v>
      </c>
      <c r="U227">
        <v>-884.19018509994407</v>
      </c>
      <c r="V227">
        <v>-935.98671994244535</v>
      </c>
    </row>
    <row r="228" spans="2:22" x14ac:dyDescent="0.25">
      <c r="B228">
        <v>53006</v>
      </c>
      <c r="C228">
        <v>9.3654028560509778E-2</v>
      </c>
      <c r="D228">
        <v>0.17942938515003243</v>
      </c>
      <c r="E228">
        <v>0.27923613465287117</v>
      </c>
      <c r="F228">
        <v>0.38895512139386113</v>
      </c>
      <c r="G228">
        <v>0.4996722068810594</v>
      </c>
      <c r="H228">
        <v>0.6195970218581236</v>
      </c>
      <c r="I228">
        <v>0.75142984843735705</v>
      </c>
      <c r="J228">
        <v>1.0277034720781966</v>
      </c>
      <c r="K228">
        <v>1.2628714866681303</v>
      </c>
      <c r="L228">
        <v>1.4823414514816604</v>
      </c>
      <c r="M228">
        <v>-0.94324107141320268</v>
      </c>
      <c r="N228">
        <v>-1.1383450866875267</v>
      </c>
      <c r="O228">
        <v>-1.3498080963119288</v>
      </c>
      <c r="P228">
        <v>-1.5541776826198219</v>
      </c>
      <c r="Q228">
        <v>-1.7326876178895476</v>
      </c>
      <c r="R228">
        <v>-1.8928517985023507</v>
      </c>
      <c r="S228">
        <v>-2.0424666015375075</v>
      </c>
      <c r="T228">
        <v>-2.2098128209369259</v>
      </c>
      <c r="U228">
        <v>-2.375645961631498</v>
      </c>
      <c r="V228">
        <v>-2.5207067592803978</v>
      </c>
    </row>
    <row r="229" spans="2:22" x14ac:dyDescent="0.25">
      <c r="B229">
        <v>53007</v>
      </c>
      <c r="C229">
        <v>0.14048104284076468</v>
      </c>
      <c r="D229">
        <v>0.26914407772504867</v>
      </c>
      <c r="E229">
        <v>0.41885420197930684</v>
      </c>
      <c r="F229">
        <v>0.58343268209079158</v>
      </c>
      <c r="G229">
        <v>0.74950831032158916</v>
      </c>
      <c r="H229">
        <v>0.92939553278718545</v>
      </c>
      <c r="I229">
        <v>1.1271447726560355</v>
      </c>
      <c r="J229">
        <v>1.5415552081172947</v>
      </c>
      <c r="K229">
        <v>1.8943072300021957</v>
      </c>
      <c r="L229">
        <v>2.2235121772224908</v>
      </c>
      <c r="M229">
        <v>-1.4148616071198044</v>
      </c>
      <c r="N229">
        <v>-1.70751763003129</v>
      </c>
      <c r="O229">
        <v>-2.0247121444678928</v>
      </c>
      <c r="P229">
        <v>-2.3312665239297323</v>
      </c>
      <c r="Q229">
        <v>-2.5990314268343213</v>
      </c>
      <c r="R229">
        <v>-2.8392776977535261</v>
      </c>
      <c r="S229">
        <v>-3.0636999023062619</v>
      </c>
      <c r="T229">
        <v>-3.3147192314053893</v>
      </c>
      <c r="U229">
        <v>-3.5634689424472477</v>
      </c>
      <c r="V229">
        <v>-3.7810601389205973</v>
      </c>
    </row>
    <row r="230" spans="2:22" x14ac:dyDescent="0.25">
      <c r="B230">
        <v>53008</v>
      </c>
      <c r="C230">
        <v>82.049556845945432</v>
      </c>
      <c r="D230">
        <v>151.46096404571205</v>
      </c>
      <c r="E230">
        <v>235.00994020327255</v>
      </c>
      <c r="F230">
        <v>334.96573932068532</v>
      </c>
      <c r="G230">
        <v>444.62774314303556</v>
      </c>
      <c r="H230">
        <v>574.20515499590908</v>
      </c>
      <c r="I230">
        <v>726.14267974273139</v>
      </c>
      <c r="J230">
        <v>1072.8716321142028</v>
      </c>
      <c r="K230">
        <v>1361.5852420301615</v>
      </c>
      <c r="L230">
        <v>1638.2684026475781</v>
      </c>
      <c r="M230">
        <v>-701.83832872872586</v>
      </c>
      <c r="N230">
        <v>-844.43499937620857</v>
      </c>
      <c r="O230">
        <v>-994.30107206041089</v>
      </c>
      <c r="P230">
        <v>-1130.0938357870727</v>
      </c>
      <c r="Q230">
        <v>-1238.6641141633093</v>
      </c>
      <c r="R230">
        <v>-1323.294217868088</v>
      </c>
      <c r="S230">
        <v>-1389.5253363918464</v>
      </c>
      <c r="T230">
        <v>-1406.5733666597544</v>
      </c>
      <c r="U230">
        <v>-1439.7653716747736</v>
      </c>
      <c r="V230">
        <v>-1457.7045148272052</v>
      </c>
    </row>
    <row r="231" spans="2:22" x14ac:dyDescent="0.25">
      <c r="B231">
        <v>53009</v>
      </c>
      <c r="C231">
        <v>87.149430604907849</v>
      </c>
      <c r="D231">
        <v>172.63293921942429</v>
      </c>
      <c r="E231">
        <v>270.86585190998227</v>
      </c>
      <c r="F231">
        <v>377.07270288839663</v>
      </c>
      <c r="G231">
        <v>482.70878264930104</v>
      </c>
      <c r="H231">
        <v>595.72583462675436</v>
      </c>
      <c r="I231">
        <v>718.88602229884793</v>
      </c>
      <c r="J231">
        <v>974.45363253051903</v>
      </c>
      <c r="K231">
        <v>1191.8845182996599</v>
      </c>
      <c r="L231">
        <v>1393.8404967019442</v>
      </c>
      <c r="M231">
        <v>-881.86393472885027</v>
      </c>
      <c r="N231">
        <v>-1073.7033515247556</v>
      </c>
      <c r="O231">
        <v>-1279.3339876529972</v>
      </c>
      <c r="P231">
        <v>-1475.7536949452433</v>
      </c>
      <c r="Q231">
        <v>-1645.3545781980188</v>
      </c>
      <c r="R231">
        <v>-1796.0285789623963</v>
      </c>
      <c r="S231">
        <v>-1935.4058780828791</v>
      </c>
      <c r="T231">
        <v>-2092.1801596848732</v>
      </c>
      <c r="U231">
        <v>-2245.9062313448626</v>
      </c>
      <c r="V231">
        <v>-2379.7595485589336</v>
      </c>
    </row>
    <row r="232" spans="2:22" x14ac:dyDescent="0.25">
      <c r="B232">
        <v>53010</v>
      </c>
      <c r="C232">
        <v>2.0603886283312152</v>
      </c>
      <c r="D232">
        <v>3.9474464733007135</v>
      </c>
      <c r="E232">
        <v>6.1431949623631663</v>
      </c>
      <c r="F232">
        <v>8.5570126706649443</v>
      </c>
      <c r="G232">
        <v>10.992788551383306</v>
      </c>
      <c r="H232">
        <v>13.631134480878719</v>
      </c>
      <c r="I232">
        <v>16.531456665621857</v>
      </c>
      <c r="J232">
        <v>22.60947638572032</v>
      </c>
      <c r="K232">
        <v>27.783172706698867</v>
      </c>
      <c r="L232">
        <v>32.611511932596528</v>
      </c>
      <c r="M232">
        <v>-20.751303571090457</v>
      </c>
      <c r="N232">
        <v>-25.043591907125588</v>
      </c>
      <c r="O232">
        <v>-29.695778118862425</v>
      </c>
      <c r="P232">
        <v>-34.191909017636071</v>
      </c>
      <c r="Q232">
        <v>-38.119127593570042</v>
      </c>
      <c r="R232">
        <v>-41.64273956705172</v>
      </c>
      <c r="S232">
        <v>-44.934265233825172</v>
      </c>
      <c r="T232">
        <v>-48.615882060612378</v>
      </c>
      <c r="U232">
        <v>-52.264211155892959</v>
      </c>
      <c r="V232">
        <v>-55.455548704168748</v>
      </c>
    </row>
    <row r="233" spans="2:22" x14ac:dyDescent="0.25">
      <c r="B233">
        <v>54003</v>
      </c>
      <c r="C233">
        <v>80.859857675392874</v>
      </c>
      <c r="D233">
        <v>159.8865889109529</v>
      </c>
      <c r="E233">
        <v>257.18250927133624</v>
      </c>
      <c r="F233">
        <v>376.5165436357525</v>
      </c>
      <c r="G233">
        <v>509.67816491415914</v>
      </c>
      <c r="H233">
        <v>668.67186237657995</v>
      </c>
      <c r="I233">
        <v>856.16686002575875</v>
      </c>
      <c r="J233">
        <v>1285.634156328897</v>
      </c>
      <c r="K233">
        <v>1643.7071269362661</v>
      </c>
      <c r="L233">
        <v>1987.0835683615924</v>
      </c>
      <c r="M233">
        <v>-664.84348475856109</v>
      </c>
      <c r="N233">
        <v>-830.99070479430395</v>
      </c>
      <c r="O233">
        <v>-1009.9142763513069</v>
      </c>
      <c r="P233">
        <v>-1176.9818973701842</v>
      </c>
      <c r="Q233">
        <v>-1315.4790137110238</v>
      </c>
      <c r="R233">
        <v>-1428.5146721568046</v>
      </c>
      <c r="S233">
        <v>-1522.7129527951674</v>
      </c>
      <c r="T233">
        <v>-1563.8403302352303</v>
      </c>
      <c r="U233">
        <v>-1627.8496745221678</v>
      </c>
      <c r="V233">
        <v>-1673.3788047558303</v>
      </c>
    </row>
    <row r="234" spans="2:22" x14ac:dyDescent="0.25">
      <c r="B234">
        <v>54004</v>
      </c>
      <c r="C234">
        <v>5.1568382391466212</v>
      </c>
      <c r="D234">
        <v>10.875985542115187</v>
      </c>
      <c r="E234">
        <v>17.670161533812063</v>
      </c>
      <c r="F234">
        <v>25.520202174192647</v>
      </c>
      <c r="G234">
        <v>33.851608091388599</v>
      </c>
      <c r="H234">
        <v>43.373819576258157</v>
      </c>
      <c r="I234">
        <v>54.280160751333156</v>
      </c>
      <c r="J234">
        <v>78.425419220578718</v>
      </c>
      <c r="K234">
        <v>98.715114171006732</v>
      </c>
      <c r="L234">
        <v>117.98618171874953</v>
      </c>
      <c r="M234">
        <v>-62.687631772568139</v>
      </c>
      <c r="N234">
        <v>-75.064809663859592</v>
      </c>
      <c r="O234">
        <v>-88.303449918287896</v>
      </c>
      <c r="P234">
        <v>-100.72517169881226</v>
      </c>
      <c r="Q234">
        <v>-111.15179794522832</v>
      </c>
      <c r="R234">
        <v>-119.95297671028628</v>
      </c>
      <c r="S234">
        <v>-127.61577086215536</v>
      </c>
      <c r="T234">
        <v>-133.60244969223217</v>
      </c>
      <c r="U234">
        <v>-140.32344445909641</v>
      </c>
      <c r="V234">
        <v>-145.62880640256367</v>
      </c>
    </row>
    <row r="235" spans="2:22" x14ac:dyDescent="0.25">
      <c r="B235">
        <v>54005</v>
      </c>
      <c r="C235">
        <v>88.128915305191327</v>
      </c>
      <c r="D235">
        <v>160.25011214667646</v>
      </c>
      <c r="E235">
        <v>244.78021790622986</v>
      </c>
      <c r="F235">
        <v>340.81609026372286</v>
      </c>
      <c r="G235">
        <v>441.38550702954512</v>
      </c>
      <c r="H235">
        <v>555.14913353763404</v>
      </c>
      <c r="I235">
        <v>684.56083399973841</v>
      </c>
      <c r="J235">
        <v>969.24266428192857</v>
      </c>
      <c r="K235">
        <v>1208.0791933972027</v>
      </c>
      <c r="L235">
        <v>1434.2800852333869</v>
      </c>
      <c r="M235">
        <v>-793.34038354918027</v>
      </c>
      <c r="N235">
        <v>-946.84342393667418</v>
      </c>
      <c r="O235">
        <v>-1109.0261552027557</v>
      </c>
      <c r="P235">
        <v>-1259.2562494615536</v>
      </c>
      <c r="Q235">
        <v>-1383.7199753229329</v>
      </c>
      <c r="R235">
        <v>-1487.5252145291877</v>
      </c>
      <c r="S235">
        <v>-1576.7143226479157</v>
      </c>
      <c r="T235">
        <v>-1646.7846947658511</v>
      </c>
      <c r="U235">
        <v>-1723.7479869175568</v>
      </c>
      <c r="V235">
        <v>-1784.2006617301597</v>
      </c>
    </row>
    <row r="236" spans="2:22" x14ac:dyDescent="0.25">
      <c r="B236">
        <v>54006</v>
      </c>
      <c r="C236">
        <v>4.1605033719757829</v>
      </c>
      <c r="D236">
        <v>8.7028710543317249</v>
      </c>
      <c r="E236">
        <v>14.098327285510861</v>
      </c>
      <c r="F236">
        <v>20.331380940276329</v>
      </c>
      <c r="G236">
        <v>26.945983083698238</v>
      </c>
      <c r="H236">
        <v>34.505548626109587</v>
      </c>
      <c r="I236">
        <v>43.163673010364512</v>
      </c>
      <c r="J236">
        <v>62.331317786459365</v>
      </c>
      <c r="K236">
        <v>78.43815734909812</v>
      </c>
      <c r="L236">
        <v>93.736291265441551</v>
      </c>
      <c r="M236">
        <v>-49.898862877497891</v>
      </c>
      <c r="N236">
        <v>-59.726906251281385</v>
      </c>
      <c r="O236">
        <v>-70.237289802897109</v>
      </c>
      <c r="P236">
        <v>-80.097216451297896</v>
      </c>
      <c r="Q236">
        <v>-88.371763168800172</v>
      </c>
      <c r="R236">
        <v>-95.354716858771482</v>
      </c>
      <c r="S236">
        <v>-101.43281027865372</v>
      </c>
      <c r="T236">
        <v>-106.17798818772962</v>
      </c>
      <c r="U236">
        <v>-111.50570347272554</v>
      </c>
      <c r="V236">
        <v>-115.71027769031234</v>
      </c>
    </row>
    <row r="237" spans="2:22" x14ac:dyDescent="0.25">
      <c r="B237">
        <v>54007</v>
      </c>
      <c r="C237">
        <v>37.541782380987399</v>
      </c>
      <c r="D237">
        <v>79.177174746598553</v>
      </c>
      <c r="E237">
        <v>128.63877596615183</v>
      </c>
      <c r="F237">
        <v>185.78707182812246</v>
      </c>
      <c r="G237">
        <v>246.43970690530895</v>
      </c>
      <c r="H237">
        <v>315.76140651515942</v>
      </c>
      <c r="I237">
        <v>395.15957026970528</v>
      </c>
      <c r="J237">
        <v>570.93705192581319</v>
      </c>
      <c r="K237">
        <v>718.64603116492901</v>
      </c>
      <c r="L237">
        <v>858.93940291249646</v>
      </c>
      <c r="M237">
        <v>-456.36595930429598</v>
      </c>
      <c r="N237">
        <v>-546.47181435289792</v>
      </c>
      <c r="O237">
        <v>-642.84911540513576</v>
      </c>
      <c r="P237">
        <v>-733.27924996735328</v>
      </c>
      <c r="Q237">
        <v>-809.18508904126224</v>
      </c>
      <c r="R237">
        <v>-873.25767045088412</v>
      </c>
      <c r="S237">
        <v>-929.0428118764911</v>
      </c>
      <c r="T237">
        <v>-972.62583375945007</v>
      </c>
      <c r="U237">
        <v>-1021.5546756622219</v>
      </c>
      <c r="V237">
        <v>-1060.1777106106633</v>
      </c>
    </row>
    <row r="238" spans="2:22" x14ac:dyDescent="0.25">
      <c r="B238">
        <v>55001</v>
      </c>
      <c r="C238">
        <v>75.698572010549739</v>
      </c>
      <c r="D238">
        <v>104.39004150985933</v>
      </c>
      <c r="E238">
        <v>139.29760061102408</v>
      </c>
      <c r="F238">
        <v>181.4666978346649</v>
      </c>
      <c r="G238">
        <v>228.00132685040933</v>
      </c>
      <c r="H238">
        <v>283.11408411987361</v>
      </c>
      <c r="I238">
        <v>347.79071886589423</v>
      </c>
      <c r="J238">
        <v>495.24240043892962</v>
      </c>
      <c r="K238">
        <v>618.30746554244877</v>
      </c>
      <c r="L238">
        <v>736.15423191519483</v>
      </c>
      <c r="M238">
        <v>-330.2906753371102</v>
      </c>
      <c r="N238">
        <v>-390.30302224264278</v>
      </c>
      <c r="O238">
        <v>-454.37524604031285</v>
      </c>
      <c r="P238">
        <v>-513.70134466248999</v>
      </c>
      <c r="Q238">
        <v>-562.4619949369968</v>
      </c>
      <c r="R238">
        <v>-601.96243000018023</v>
      </c>
      <c r="S238">
        <v>-634.58262426790623</v>
      </c>
      <c r="T238">
        <v>-649.18143035679725</v>
      </c>
      <c r="U238">
        <v>-671.69011613700479</v>
      </c>
      <c r="V238">
        <v>-687.0256085421704</v>
      </c>
    </row>
    <row r="239" spans="2:22" x14ac:dyDescent="0.25">
      <c r="B239">
        <v>55002</v>
      </c>
      <c r="C239">
        <v>187.11345326776842</v>
      </c>
      <c r="D239">
        <v>217.50382043704641</v>
      </c>
      <c r="E239">
        <v>257.80265376993185</v>
      </c>
      <c r="F239">
        <v>313.82785342646144</v>
      </c>
      <c r="G239">
        <v>382.51855141189037</v>
      </c>
      <c r="H239">
        <v>471.10716774153315</v>
      </c>
      <c r="I239">
        <v>580.75891126008787</v>
      </c>
      <c r="J239">
        <v>845.96207694119903</v>
      </c>
      <c r="K239">
        <v>1064.836377751687</v>
      </c>
      <c r="L239">
        <v>1278.3039748443907</v>
      </c>
      <c r="M239">
        <v>-429.76245309381716</v>
      </c>
      <c r="N239">
        <v>-484.98204406509149</v>
      </c>
      <c r="O239">
        <v>-543.11347238440919</v>
      </c>
      <c r="P239">
        <v>-592.94080502808777</v>
      </c>
      <c r="Q239">
        <v>-628.6529740995046</v>
      </c>
      <c r="R239">
        <v>-649.29807453659294</v>
      </c>
      <c r="S239">
        <v>-657.05978467326679</v>
      </c>
      <c r="T239">
        <v>-603.32446387545133</v>
      </c>
      <c r="U239">
        <v>-571.13144565508355</v>
      </c>
      <c r="V239">
        <v>-532.41330055014055</v>
      </c>
    </row>
    <row r="240" spans="2:22" x14ac:dyDescent="0.25">
      <c r="B240">
        <v>55003</v>
      </c>
      <c r="C240">
        <v>23.241711587870594</v>
      </c>
      <c r="D240">
        <v>31.008625633755649</v>
      </c>
      <c r="E240">
        <v>40.822126851485869</v>
      </c>
      <c r="F240">
        <v>53.400157093093746</v>
      </c>
      <c r="G240">
        <v>67.939579284395506</v>
      </c>
      <c r="H240">
        <v>85.828263775435573</v>
      </c>
      <c r="I240">
        <v>107.34481316519987</v>
      </c>
      <c r="J240">
        <v>157.72386539685624</v>
      </c>
      <c r="K240">
        <v>199.67503645056775</v>
      </c>
      <c r="L240">
        <v>240.24369370967054</v>
      </c>
      <c r="M240">
        <v>-83.51886477144329</v>
      </c>
      <c r="N240">
        <v>-99.242325453130292</v>
      </c>
      <c r="O240">
        <v>-116.13448234319621</v>
      </c>
      <c r="P240">
        <v>-131.63049169007911</v>
      </c>
      <c r="Q240">
        <v>-144.1085026047447</v>
      </c>
      <c r="R240">
        <v>-153.69506656067156</v>
      </c>
      <c r="S240">
        <v>-161.01822631932239</v>
      </c>
      <c r="T240">
        <v>-160.02354066240184</v>
      </c>
      <c r="U240">
        <v>-162.46879892725207</v>
      </c>
      <c r="V240">
        <v>-163.09018619018212</v>
      </c>
    </row>
    <row r="241" spans="2:22" x14ac:dyDescent="0.25">
      <c r="B241">
        <v>56001</v>
      </c>
      <c r="C241">
        <v>3.0424969639848927</v>
      </c>
      <c r="D241">
        <v>6.2842957185933841</v>
      </c>
      <c r="E241">
        <v>10.316960346076932</v>
      </c>
      <c r="F241">
        <v>15.414705285823517</v>
      </c>
      <c r="G241">
        <v>21.260652475972392</v>
      </c>
      <c r="H241">
        <v>28.429733112393407</v>
      </c>
      <c r="I241">
        <v>37.040849471576053</v>
      </c>
      <c r="J241">
        <v>57.222717524266173</v>
      </c>
      <c r="K241">
        <v>73.976489993079781</v>
      </c>
      <c r="L241">
        <v>90.166299738102452</v>
      </c>
      <c r="M241">
        <v>-27.828707056689851</v>
      </c>
      <c r="N241">
        <v>-34.255933106231502</v>
      </c>
      <c r="O241">
        <v>-41.01119099769096</v>
      </c>
      <c r="P241">
        <v>-47.021470953166812</v>
      </c>
      <c r="Q241">
        <v>-51.664595357530644</v>
      </c>
      <c r="R241">
        <v>-55.005041163231475</v>
      </c>
      <c r="S241">
        <v>-57.290196396430503</v>
      </c>
      <c r="T241">
        <v>-55.757567939490386</v>
      </c>
      <c r="U241">
        <v>-55.502681019846278</v>
      </c>
      <c r="V241">
        <v>-54.565906695826712</v>
      </c>
    </row>
    <row r="242" spans="2:22" x14ac:dyDescent="0.25">
      <c r="B242">
        <v>56002</v>
      </c>
      <c r="C242">
        <v>1.8895507460537753</v>
      </c>
      <c r="D242">
        <v>3.9028783936527325</v>
      </c>
      <c r="E242">
        <v>6.407375372826726</v>
      </c>
      <c r="F242">
        <v>9.573343282774605</v>
      </c>
      <c r="G242">
        <v>13.203984169288116</v>
      </c>
      <c r="H242">
        <v>17.656360564539064</v>
      </c>
      <c r="I242">
        <v>23.004317040241968</v>
      </c>
      <c r="J242">
        <v>35.538319304544252</v>
      </c>
      <c r="K242">
        <v>45.943293785175861</v>
      </c>
      <c r="L242">
        <v>55.998017732084676</v>
      </c>
      <c r="M242">
        <v>-17.283091750996856</v>
      </c>
      <c r="N242">
        <v>-21.274737402817461</v>
      </c>
      <c r="O242">
        <v>-25.470108093302809</v>
      </c>
      <c r="P242">
        <v>-29.202808276177286</v>
      </c>
      <c r="Q242">
        <v>-32.086432906255865</v>
      </c>
      <c r="R242">
        <v>-34.161025564533233</v>
      </c>
      <c r="S242">
        <v>-35.580227235677889</v>
      </c>
      <c r="T242">
        <v>-34.62838429926245</v>
      </c>
      <c r="U242">
        <v>-34.470086107062414</v>
      </c>
      <c r="V242">
        <v>-33.888299947934478</v>
      </c>
    </row>
    <row r="243" spans="2:22" x14ac:dyDescent="0.25">
      <c r="B243">
        <v>56003</v>
      </c>
      <c r="C243">
        <v>17.449415868727016</v>
      </c>
      <c r="D243">
        <v>36.180290623918388</v>
      </c>
      <c r="E243">
        <v>59.556642017801437</v>
      </c>
      <c r="F243">
        <v>89.099691656604136</v>
      </c>
      <c r="G243">
        <v>122.9244898279445</v>
      </c>
      <c r="H243">
        <v>164.2851306554098</v>
      </c>
      <c r="I243">
        <v>213.85143734391866</v>
      </c>
      <c r="J243">
        <v>329.61493917112693</v>
      </c>
      <c r="K243">
        <v>425.79604507248155</v>
      </c>
      <c r="L243">
        <v>518.63374767132927</v>
      </c>
      <c r="M243">
        <v>-135.68835310047589</v>
      </c>
      <c r="N243">
        <v>-173.45172377034396</v>
      </c>
      <c r="O243">
        <v>-213.56966284927302</v>
      </c>
      <c r="P243">
        <v>-249.88852700191745</v>
      </c>
      <c r="Q243">
        <v>-278.64742488227245</v>
      </c>
      <c r="R243">
        <v>-300.25016605144646</v>
      </c>
      <c r="S243">
        <v>-316.1684968321245</v>
      </c>
      <c r="T243">
        <v>-311.92513433497072</v>
      </c>
      <c r="U243">
        <v>-315.23712059921786</v>
      </c>
      <c r="V243">
        <v>-314.1675401751267</v>
      </c>
    </row>
    <row r="244" spans="2:22" x14ac:dyDescent="0.25">
      <c r="B244">
        <v>56004</v>
      </c>
      <c r="C244">
        <v>53.737305922746678</v>
      </c>
      <c r="D244">
        <v>106.40932396256663</v>
      </c>
      <c r="E244">
        <v>174.25835130450076</v>
      </c>
      <c r="F244">
        <v>264.58731563355963</v>
      </c>
      <c r="G244">
        <v>372.07343884291311</v>
      </c>
      <c r="H244">
        <v>507.61452600670725</v>
      </c>
      <c r="I244">
        <v>673.1255474521181</v>
      </c>
      <c r="J244">
        <v>1067.9250359105797</v>
      </c>
      <c r="K244">
        <v>1393.9554325828854</v>
      </c>
      <c r="L244">
        <v>1710.2482424909881</v>
      </c>
      <c r="M244">
        <v>-426.85650402356936</v>
      </c>
      <c r="N244">
        <v>-527.49092155391838</v>
      </c>
      <c r="O244">
        <v>-633.7844451162938</v>
      </c>
      <c r="P244">
        <v>-727.3111763836913</v>
      </c>
      <c r="Q244">
        <v>-797.77007585955937</v>
      </c>
      <c r="R244">
        <v>-844.82316728841158</v>
      </c>
      <c r="S244">
        <v>-872.39802617317605</v>
      </c>
      <c r="T244">
        <v>-816.50072864211279</v>
      </c>
      <c r="U244">
        <v>-789.53009939320191</v>
      </c>
      <c r="V244">
        <v>-751.20281202652779</v>
      </c>
    </row>
    <row r="245" spans="2:22" x14ac:dyDescent="0.25">
      <c r="B245">
        <v>57003</v>
      </c>
      <c r="C245">
        <v>24.65977395458723</v>
      </c>
      <c r="D245">
        <v>49.440765188930008</v>
      </c>
      <c r="E245">
        <v>79.588668180881641</v>
      </c>
      <c r="F245">
        <v>115.93012756061972</v>
      </c>
      <c r="G245">
        <v>155.94334780479085</v>
      </c>
      <c r="H245">
        <v>203.21917942567376</v>
      </c>
      <c r="I245">
        <v>258.60530649736347</v>
      </c>
      <c r="J245">
        <v>384.58578784247896</v>
      </c>
      <c r="K245">
        <v>489.80274656877691</v>
      </c>
      <c r="L245">
        <v>590.52528876417659</v>
      </c>
      <c r="M245">
        <v>-216.11625725732404</v>
      </c>
      <c r="N245">
        <v>-268.43411689750019</v>
      </c>
      <c r="O245">
        <v>-324.44662272077517</v>
      </c>
      <c r="P245">
        <v>-376.5141779939965</v>
      </c>
      <c r="Q245">
        <v>-419.50077744073337</v>
      </c>
      <c r="R245">
        <v>-454.54536703399765</v>
      </c>
      <c r="S245">
        <v>-483.70621682321439</v>
      </c>
      <c r="T245">
        <v>-497.886085281433</v>
      </c>
      <c r="U245">
        <v>-518.11483654009874</v>
      </c>
      <c r="V245">
        <v>-532.65021805883794</v>
      </c>
    </row>
    <row r="246" spans="2:22" x14ac:dyDescent="0.25">
      <c r="B246">
        <v>57004</v>
      </c>
      <c r="C246">
        <v>94.146357419108796</v>
      </c>
      <c r="D246">
        <v>188.70337477684657</v>
      </c>
      <c r="E246">
        <v>303.76395827920112</v>
      </c>
      <c r="F246">
        <v>442.51467133357875</v>
      </c>
      <c r="G246">
        <v>595.33258989136596</v>
      </c>
      <c r="H246">
        <v>775.93931985978861</v>
      </c>
      <c r="I246">
        <v>987.57287385825168</v>
      </c>
      <c r="J246">
        <v>1469.0604385711808</v>
      </c>
      <c r="K246">
        <v>1871.1969936816122</v>
      </c>
      <c r="L246">
        <v>2256.1967436520963</v>
      </c>
      <c r="M246">
        <v>-824.51721947073406</v>
      </c>
      <c r="N246">
        <v>-1024.1071156204603</v>
      </c>
      <c r="O246">
        <v>-1237.7994157851012</v>
      </c>
      <c r="P246">
        <v>-1436.4380154392645</v>
      </c>
      <c r="Q246">
        <v>-1600.4195122244353</v>
      </c>
      <c r="R246">
        <v>-1734.0769101239166</v>
      </c>
      <c r="S246">
        <v>-1845.2642514214529</v>
      </c>
      <c r="T246">
        <v>-1899.0609013604128</v>
      </c>
      <c r="U246">
        <v>-1976.0488164772769</v>
      </c>
      <c r="V246">
        <v>-2031.324707047127</v>
      </c>
    </row>
    <row r="247" spans="2:22" x14ac:dyDescent="0.25">
      <c r="B247">
        <v>57005</v>
      </c>
      <c r="C247">
        <v>12.056497775945715</v>
      </c>
      <c r="D247">
        <v>24.196569117110712</v>
      </c>
      <c r="E247">
        <v>38.980687401916057</v>
      </c>
      <c r="F247">
        <v>56.836490752015585</v>
      </c>
      <c r="G247">
        <v>76.529121796714861</v>
      </c>
      <c r="H247">
        <v>99.831383321579537</v>
      </c>
      <c r="I247">
        <v>127.15928400476037</v>
      </c>
      <c r="J247">
        <v>189.39541741782935</v>
      </c>
      <c r="K247">
        <v>241.36115294911536</v>
      </c>
      <c r="L247">
        <v>291.12644242433629</v>
      </c>
      <c r="M247">
        <v>-105.20436322833061</v>
      </c>
      <c r="N247">
        <v>-130.78928960170293</v>
      </c>
      <c r="O247">
        <v>-158.17288591209945</v>
      </c>
      <c r="P247">
        <v>-183.60295468540662</v>
      </c>
      <c r="Q247">
        <v>-204.56654187125162</v>
      </c>
      <c r="R247">
        <v>-221.61005603802627</v>
      </c>
      <c r="S247">
        <v>-235.73968616187031</v>
      </c>
      <c r="T247">
        <v>-242.30607305472998</v>
      </c>
      <c r="U247">
        <v>-251.91088063352757</v>
      </c>
      <c r="V247">
        <v>-258.72468785434631</v>
      </c>
    </row>
    <row r="248" spans="2:22" x14ac:dyDescent="0.25">
      <c r="B248">
        <v>57006</v>
      </c>
      <c r="C248">
        <v>143.91965524406527</v>
      </c>
      <c r="D248">
        <v>294.02533154606914</v>
      </c>
      <c r="E248">
        <v>470.76518287688714</v>
      </c>
      <c r="F248">
        <v>670.67730722341241</v>
      </c>
      <c r="G248">
        <v>878.45051089797585</v>
      </c>
      <c r="H248">
        <v>1110.832021517771</v>
      </c>
      <c r="I248">
        <v>1372.7556676700669</v>
      </c>
      <c r="J248">
        <v>1940.5872358453366</v>
      </c>
      <c r="K248">
        <v>2419.9918079914414</v>
      </c>
      <c r="L248">
        <v>2872.0596310033325</v>
      </c>
      <c r="M248">
        <v>-1598.2922763141023</v>
      </c>
      <c r="N248">
        <v>-1930.6179731694799</v>
      </c>
      <c r="O248">
        <v>-2288.3241588422766</v>
      </c>
      <c r="P248">
        <v>-2628.6677286333565</v>
      </c>
      <c r="Q248">
        <v>-2919.829361671982</v>
      </c>
      <c r="R248">
        <v>-3173.0176247319582</v>
      </c>
      <c r="S248">
        <v>-3401.4009119795173</v>
      </c>
      <c r="T248">
        <v>-3618.9139633960331</v>
      </c>
      <c r="U248">
        <v>-3846.2553440026841</v>
      </c>
      <c r="V248">
        <v>-4037.3674905973603</v>
      </c>
    </row>
    <row r="249" spans="2:22" x14ac:dyDescent="0.25">
      <c r="B249">
        <v>61021</v>
      </c>
      <c r="C249">
        <v>99.25969589594223</v>
      </c>
      <c r="D249">
        <v>176.81571123620634</v>
      </c>
      <c r="E249">
        <v>266.33769656074281</v>
      </c>
      <c r="F249">
        <v>364.51872261364491</v>
      </c>
      <c r="G249">
        <v>463.68056360750779</v>
      </c>
      <c r="H249">
        <v>571.62170471291529</v>
      </c>
      <c r="I249">
        <v>690.80626600746655</v>
      </c>
      <c r="J249">
        <v>943.11343620651155</v>
      </c>
      <c r="K249">
        <v>1155.3846487473631</v>
      </c>
      <c r="L249">
        <v>1353.1754774974515</v>
      </c>
      <c r="M249">
        <v>-879.05163068068873</v>
      </c>
      <c r="N249">
        <v>-1049.074534945134</v>
      </c>
      <c r="O249">
        <v>-1230.2130302507778</v>
      </c>
      <c r="P249">
        <v>-1401.5285807689938</v>
      </c>
      <c r="Q249">
        <v>-1547.7150834396084</v>
      </c>
      <c r="R249">
        <v>-1675.543118406963</v>
      </c>
      <c r="S249">
        <v>-1791.808671956697</v>
      </c>
      <c r="T249">
        <v>-1914.7485331244809</v>
      </c>
      <c r="U249">
        <v>-2036.4212805992856</v>
      </c>
      <c r="V249">
        <v>-2140.3129017384131</v>
      </c>
    </row>
    <row r="250" spans="2:22" x14ac:dyDescent="0.25">
      <c r="B250">
        <v>61023</v>
      </c>
      <c r="C250">
        <v>114.81761022294596</v>
      </c>
      <c r="D250">
        <v>210.81110699310409</v>
      </c>
      <c r="E250">
        <v>321.60070260194442</v>
      </c>
      <c r="F250">
        <v>443.68134962320187</v>
      </c>
      <c r="G250">
        <v>567.81514077742474</v>
      </c>
      <c r="H250">
        <v>704.1891310955034</v>
      </c>
      <c r="I250">
        <v>856.02411236281011</v>
      </c>
      <c r="J250">
        <v>1181.0625595527476</v>
      </c>
      <c r="K250">
        <v>1455.2600020035993</v>
      </c>
      <c r="L250">
        <v>1712.6867057798147</v>
      </c>
      <c r="M250">
        <v>-1047.4343661714722</v>
      </c>
      <c r="N250">
        <v>-1255.2900286959573</v>
      </c>
      <c r="O250">
        <v>-1475.0891481708754</v>
      </c>
      <c r="P250">
        <v>-1680.3786470706011</v>
      </c>
      <c r="Q250">
        <v>-1852.777653200407</v>
      </c>
      <c r="R250">
        <v>-2000.2802446359401</v>
      </c>
      <c r="S250">
        <v>-2131.0978376875064</v>
      </c>
      <c r="T250">
        <v>-2257.4703584010922</v>
      </c>
      <c r="U250">
        <v>-2386.2011305171909</v>
      </c>
      <c r="V250">
        <v>-2492.9330114209401</v>
      </c>
    </row>
    <row r="251" spans="2:22" x14ac:dyDescent="0.25">
      <c r="B251">
        <v>61024</v>
      </c>
      <c r="C251">
        <v>13.862087849647732</v>
      </c>
      <c r="D251">
        <v>26.628501267787104</v>
      </c>
      <c r="E251">
        <v>41.598386271926401</v>
      </c>
      <c r="F251">
        <v>58.231468991379423</v>
      </c>
      <c r="G251">
        <v>75.152976049046529</v>
      </c>
      <c r="H251">
        <v>93.592064801002721</v>
      </c>
      <c r="I251">
        <v>113.94851228183718</v>
      </c>
      <c r="J251">
        <v>157.51668821854122</v>
      </c>
      <c r="K251">
        <v>193.95516588950304</v>
      </c>
      <c r="L251">
        <v>227.67780647541434</v>
      </c>
      <c r="M251">
        <v>-132.23794528271813</v>
      </c>
      <c r="N251">
        <v>-161.41261952594616</v>
      </c>
      <c r="O251">
        <v>-193.24925640130738</v>
      </c>
      <c r="P251">
        <v>-224.28058171636499</v>
      </c>
      <c r="Q251">
        <v>-251.63748253195138</v>
      </c>
      <c r="R251">
        <v>-276.42472806162039</v>
      </c>
      <c r="S251">
        <v>-299.82361118597879</v>
      </c>
      <c r="T251">
        <v>-326.47054654484458</v>
      </c>
      <c r="U251">
        <v>-352.74847994675753</v>
      </c>
      <c r="V251">
        <v>-375.75256622533232</v>
      </c>
    </row>
    <row r="252" spans="2:22" x14ac:dyDescent="0.25">
      <c r="B252">
        <v>61025</v>
      </c>
      <c r="C252">
        <v>68.739424723363342</v>
      </c>
      <c r="D252">
        <v>132.16670830025379</v>
      </c>
      <c r="E252">
        <v>206.58503449397008</v>
      </c>
      <c r="F252">
        <v>289.33045261400622</v>
      </c>
      <c r="G252">
        <v>373.55932609261356</v>
      </c>
      <c r="H252">
        <v>465.38179899145564</v>
      </c>
      <c r="I252">
        <v>566.86219388342613</v>
      </c>
      <c r="J252">
        <v>783.99403262770909</v>
      </c>
      <c r="K252">
        <v>965.59062559843346</v>
      </c>
      <c r="L252">
        <v>1133.6613330985615</v>
      </c>
      <c r="M252">
        <v>-660.8711837549879</v>
      </c>
      <c r="N252">
        <v>-805.89611645603111</v>
      </c>
      <c r="O252">
        <v>-964.25024031527005</v>
      </c>
      <c r="P252">
        <v>-1118.7125517864492</v>
      </c>
      <c r="Q252">
        <v>-1254.9946692728872</v>
      </c>
      <c r="R252">
        <v>-1378.578497953974</v>
      </c>
      <c r="S252">
        <v>-1495.3431711411401</v>
      </c>
      <c r="T252">
        <v>-1628.4613871251895</v>
      </c>
      <c r="U252">
        <v>-1759.7353259897184</v>
      </c>
      <c r="V252">
        <v>-1874.8008910074971</v>
      </c>
    </row>
    <row r="253" spans="2:22" x14ac:dyDescent="0.25">
      <c r="B253">
        <v>61026</v>
      </c>
      <c r="C253">
        <v>8.747788146297486</v>
      </c>
      <c r="D253">
        <v>16.805403077966645</v>
      </c>
      <c r="E253">
        <v>26.254208816026853</v>
      </c>
      <c r="F253">
        <v>36.753418902808257</v>
      </c>
      <c r="G253">
        <v>47.435195933987757</v>
      </c>
      <c r="H253">
        <v>59.075366226990511</v>
      </c>
      <c r="I253">
        <v>71.927065650752937</v>
      </c>
      <c r="J253">
        <v>99.432441494273462</v>
      </c>
      <c r="K253">
        <v>122.43668112422881</v>
      </c>
      <c r="L253">
        <v>143.72645859227322</v>
      </c>
      <c r="M253">
        <v>-83.503300985543135</v>
      </c>
      <c r="N253">
        <v>-101.91790731816634</v>
      </c>
      <c r="O253">
        <v>-122.01371182717756</v>
      </c>
      <c r="P253">
        <v>-141.60237569144059</v>
      </c>
      <c r="Q253">
        <v>-158.87268540133525</v>
      </c>
      <c r="R253">
        <v>-174.52185210210962</v>
      </c>
      <c r="S253">
        <v>-189.29556286918688</v>
      </c>
      <c r="T253">
        <v>-206.12155827605363</v>
      </c>
      <c r="U253">
        <v>-222.71454116458489</v>
      </c>
      <c r="V253">
        <v>-237.24180592193775</v>
      </c>
    </row>
    <row r="254" spans="2:22" x14ac:dyDescent="0.25">
      <c r="B254">
        <v>61027</v>
      </c>
      <c r="C254">
        <v>93.280829906627901</v>
      </c>
      <c r="D254">
        <v>179.25675931659421</v>
      </c>
      <c r="E254">
        <v>280.09655442414129</v>
      </c>
      <c r="F254">
        <v>392.1731310546528</v>
      </c>
      <c r="G254">
        <v>506.22050737471841</v>
      </c>
      <c r="H254">
        <v>630.5183666557964</v>
      </c>
      <c r="I254">
        <v>767.8029621815266</v>
      </c>
      <c r="J254">
        <v>1061.5928204918894</v>
      </c>
      <c r="K254">
        <v>1307.3039778881168</v>
      </c>
      <c r="L254">
        <v>1534.7067640864088</v>
      </c>
      <c r="M254">
        <v>-892.74111219809447</v>
      </c>
      <c r="N254">
        <v>-1089.2622278529857</v>
      </c>
      <c r="O254">
        <v>-1303.7688155055171</v>
      </c>
      <c r="P254">
        <v>-1512.9134312174349</v>
      </c>
      <c r="Q254">
        <v>-1697.3549119020993</v>
      </c>
      <c r="R254">
        <v>-1864.5294826357467</v>
      </c>
      <c r="S254">
        <v>-2022.3983030575559</v>
      </c>
      <c r="T254">
        <v>-2202.2629134743493</v>
      </c>
      <c r="U254">
        <v>-2379.6362961565242</v>
      </c>
      <c r="V254">
        <v>-2534.993917721677</v>
      </c>
    </row>
    <row r="255" spans="2:22" x14ac:dyDescent="0.25">
      <c r="B255">
        <v>61028</v>
      </c>
      <c r="C255">
        <v>154.96920439361975</v>
      </c>
      <c r="D255">
        <v>278.35873804129881</v>
      </c>
      <c r="E255">
        <v>418.99000293042741</v>
      </c>
      <c r="F255">
        <v>570.00356745913359</v>
      </c>
      <c r="G255">
        <v>719.53471646230594</v>
      </c>
      <c r="H255">
        <v>879.25310052463567</v>
      </c>
      <c r="I255">
        <v>1053.1916567171122</v>
      </c>
      <c r="J255">
        <v>1414.8870743719349</v>
      </c>
      <c r="K255">
        <v>1721.0348795971227</v>
      </c>
      <c r="L255">
        <v>2005.2504834780848</v>
      </c>
      <c r="M255">
        <v>-1408.7213942226351</v>
      </c>
      <c r="N255">
        <v>-1678.8644794987988</v>
      </c>
      <c r="O255">
        <v>-1964.7424195946978</v>
      </c>
      <c r="P255">
        <v>-2233.6233153166286</v>
      </c>
      <c r="Q255">
        <v>-2462.010318777378</v>
      </c>
      <c r="R255">
        <v>-2661.4666183659674</v>
      </c>
      <c r="S255">
        <v>-2842.7344378750954</v>
      </c>
      <c r="T255">
        <v>-3041.7888866925259</v>
      </c>
      <c r="U255">
        <v>-3235.8348746833399</v>
      </c>
      <c r="V255">
        <v>-3401.3013763013032</v>
      </c>
    </row>
    <row r="256" spans="2:22" x14ac:dyDescent="0.25">
      <c r="B256">
        <v>61029</v>
      </c>
      <c r="C256">
        <v>30.567549534801778</v>
      </c>
      <c r="D256">
        <v>61.897132817064779</v>
      </c>
      <c r="E256">
        <v>99.079165752847345</v>
      </c>
      <c r="F256">
        <v>141.02340139897353</v>
      </c>
      <c r="G256">
        <v>184.25173847433885</v>
      </c>
      <c r="H256">
        <v>231.85763304171695</v>
      </c>
      <c r="I256">
        <v>285.13600271752534</v>
      </c>
      <c r="J256">
        <v>399.39765667172082</v>
      </c>
      <c r="K256">
        <v>495.38113505337611</v>
      </c>
      <c r="L256">
        <v>584.64602116296192</v>
      </c>
      <c r="M256">
        <v>-327.30069327697987</v>
      </c>
      <c r="N256">
        <v>-399.53227132473086</v>
      </c>
      <c r="O256">
        <v>-479.26176797782023</v>
      </c>
      <c r="P256">
        <v>-557.98671193079463</v>
      </c>
      <c r="Q256">
        <v>-628.35291170213043</v>
      </c>
      <c r="R256">
        <v>-692.96615583034668</v>
      </c>
      <c r="S256">
        <v>-754.81938716418551</v>
      </c>
      <c r="T256">
        <v>-825.83764689404859</v>
      </c>
      <c r="U256">
        <v>-896.83764151052424</v>
      </c>
      <c r="V256">
        <v>-960.27236698012337</v>
      </c>
    </row>
    <row r="257" spans="2:22" x14ac:dyDescent="0.25">
      <c r="B257">
        <v>61037</v>
      </c>
      <c r="C257">
        <v>36.438646131091559</v>
      </c>
      <c r="D257">
        <v>69.997142221463761</v>
      </c>
      <c r="E257">
        <v>109.34780484930359</v>
      </c>
      <c r="F257">
        <v>153.07044041885996</v>
      </c>
      <c r="G257">
        <v>197.55124405875094</v>
      </c>
      <c r="H257">
        <v>246.0212463628697</v>
      </c>
      <c r="I257">
        <v>299.53132322038482</v>
      </c>
      <c r="J257">
        <v>414.05702546335834</v>
      </c>
      <c r="K257">
        <v>509.84121092006791</v>
      </c>
      <c r="L257">
        <v>598.48639772338447</v>
      </c>
      <c r="M257">
        <v>-347.60793219053687</v>
      </c>
      <c r="N257">
        <v>-424.29808466030875</v>
      </c>
      <c r="O257">
        <v>-507.98561843501568</v>
      </c>
      <c r="P257">
        <v>-589.55626597371963</v>
      </c>
      <c r="Q257">
        <v>-661.46811928720558</v>
      </c>
      <c r="R257">
        <v>-726.6252354602243</v>
      </c>
      <c r="S257">
        <v>-788.13282589530661</v>
      </c>
      <c r="T257">
        <v>-858.17842498191601</v>
      </c>
      <c r="U257">
        <v>-927.25404524016062</v>
      </c>
      <c r="V257">
        <v>-987.72385098413395</v>
      </c>
    </row>
    <row r="258" spans="2:22" x14ac:dyDescent="0.25">
      <c r="B258">
        <v>61039</v>
      </c>
      <c r="C258">
        <v>26.06234645416226</v>
      </c>
      <c r="D258">
        <v>50.064696828032488</v>
      </c>
      <c r="E258">
        <v>78.209831499557524</v>
      </c>
      <c r="F258">
        <v>109.48197240192097</v>
      </c>
      <c r="G258">
        <v>141.2963847939676</v>
      </c>
      <c r="H258">
        <v>175.96402826621269</v>
      </c>
      <c r="I258">
        <v>214.23653040123187</v>
      </c>
      <c r="J258">
        <v>296.14979685532745</v>
      </c>
      <c r="K258">
        <v>364.65839668698965</v>
      </c>
      <c r="L258">
        <v>428.06090515699236</v>
      </c>
      <c r="M258">
        <v>-248.6228035578589</v>
      </c>
      <c r="N258">
        <v>-303.47460337772912</v>
      </c>
      <c r="O258">
        <v>-363.33120428666865</v>
      </c>
      <c r="P258">
        <v>-421.67372527375056</v>
      </c>
      <c r="Q258">
        <v>-473.10789844457526</v>
      </c>
      <c r="R258">
        <v>-519.71081913339731</v>
      </c>
      <c r="S258">
        <v>-563.70345611866776</v>
      </c>
      <c r="T258">
        <v>-613.80281119396193</v>
      </c>
      <c r="U258">
        <v>-663.20839943206158</v>
      </c>
      <c r="V258">
        <v>-706.45877217218913</v>
      </c>
    </row>
    <row r="259" spans="2:22" x14ac:dyDescent="0.25">
      <c r="B259">
        <v>61040</v>
      </c>
      <c r="C259">
        <v>46.550107166008004</v>
      </c>
      <c r="D259">
        <v>89.424627757763503</v>
      </c>
      <c r="E259">
        <v>139.7006133552008</v>
      </c>
      <c r="F259">
        <v>195.56425075719989</v>
      </c>
      <c r="G259">
        <v>252.39810534749634</v>
      </c>
      <c r="H259">
        <v>314.33026378419481</v>
      </c>
      <c r="I259">
        <v>382.70577196161679</v>
      </c>
      <c r="J259">
        <v>529.04545546963072</v>
      </c>
      <c r="K259">
        <v>651.43734778976534</v>
      </c>
      <c r="L259">
        <v>764.70739052589147</v>
      </c>
      <c r="M259">
        <v>-444.22689297604984</v>
      </c>
      <c r="N259">
        <v>-542.20905055829735</v>
      </c>
      <c r="O259">
        <v>-649.13434442029006</v>
      </c>
      <c r="P259">
        <v>-753.35850555355819</v>
      </c>
      <c r="Q259">
        <v>-845.24489464993451</v>
      </c>
      <c r="R259">
        <v>-928.5035351334393</v>
      </c>
      <c r="S259">
        <v>-1007.1019786782488</v>
      </c>
      <c r="T259">
        <v>-1096.6153877491172</v>
      </c>
      <c r="U259">
        <v>-1184.8892037666362</v>
      </c>
      <c r="V259">
        <v>-1262.169966534502</v>
      </c>
    </row>
    <row r="260" spans="2:22" x14ac:dyDescent="0.25">
      <c r="B260">
        <v>61041</v>
      </c>
      <c r="C260">
        <v>69.775927942724991</v>
      </c>
      <c r="D260">
        <v>134.31672874615617</v>
      </c>
      <c r="E260">
        <v>210.09792357155129</v>
      </c>
      <c r="F260">
        <v>294.43506607019776</v>
      </c>
      <c r="G260">
        <v>380.34707429993591</v>
      </c>
      <c r="H260">
        <v>474.0556730845355</v>
      </c>
      <c r="I260">
        <v>577.76257794568653</v>
      </c>
      <c r="J260">
        <v>799.57702487889026</v>
      </c>
      <c r="K260">
        <v>985.08628676583032</v>
      </c>
      <c r="L260">
        <v>1156.7897171166367</v>
      </c>
      <c r="M260">
        <v>-677.49033179048365</v>
      </c>
      <c r="N260">
        <v>-825.16048743122815</v>
      </c>
      <c r="O260">
        <v>-986.52822904630852</v>
      </c>
      <c r="P260">
        <v>-1144.0772571237378</v>
      </c>
      <c r="Q260">
        <v>-1283.2245929169894</v>
      </c>
      <c r="R260">
        <v>-1409.5394301352785</v>
      </c>
      <c r="S260">
        <v>-1529.0172251128663</v>
      </c>
      <c r="T260">
        <v>-1665.4157166613479</v>
      </c>
      <c r="U260">
        <v>-1799.923351342891</v>
      </c>
      <c r="V260">
        <v>-1918.0119482540281</v>
      </c>
    </row>
    <row r="261" spans="2:22" x14ac:dyDescent="0.25">
      <c r="B261">
        <v>61043</v>
      </c>
      <c r="C261">
        <v>140.12910207514997</v>
      </c>
      <c r="D261">
        <v>258.3207507858163</v>
      </c>
      <c r="E261">
        <v>396.53517792449981</v>
      </c>
      <c r="F261">
        <v>551.30290695227279</v>
      </c>
      <c r="G261">
        <v>710.61093209640512</v>
      </c>
      <c r="H261">
        <v>887.12953675766346</v>
      </c>
      <c r="I261">
        <v>1084.5663756244053</v>
      </c>
      <c r="J261">
        <v>1509.2338630441936</v>
      </c>
      <c r="K261">
        <v>1865.4533267962765</v>
      </c>
      <c r="L261">
        <v>2199.0016554980921</v>
      </c>
      <c r="M261">
        <v>-1273.4332647161832</v>
      </c>
      <c r="N261">
        <v>-1533.6468308666977</v>
      </c>
      <c r="O261">
        <v>-1812.7275268168596</v>
      </c>
      <c r="P261">
        <v>-2077.9019075205897</v>
      </c>
      <c r="Q261">
        <v>-2304.8503878966603</v>
      </c>
      <c r="R261">
        <v>-2503.0281514586554</v>
      </c>
      <c r="S261">
        <v>-2682.8343018893152</v>
      </c>
      <c r="T261">
        <v>-2863.2741025178461</v>
      </c>
      <c r="U261">
        <v>-3046.298862258343</v>
      </c>
      <c r="V261">
        <v>-3201.4758146334079</v>
      </c>
    </row>
    <row r="262" spans="2:22" x14ac:dyDescent="0.25">
      <c r="B262">
        <v>62004</v>
      </c>
      <c r="C262">
        <v>41.862605469001139</v>
      </c>
      <c r="D262">
        <v>87.154354064288142</v>
      </c>
      <c r="E262">
        <v>141.20685352304784</v>
      </c>
      <c r="F262">
        <v>202.60290067938078</v>
      </c>
      <c r="G262">
        <v>266.2440024841394</v>
      </c>
      <c r="H262">
        <v>336.65417886368851</v>
      </c>
      <c r="I262">
        <v>415.91710715980071</v>
      </c>
      <c r="J262">
        <v>586.05229998532639</v>
      </c>
      <c r="K262">
        <v>729.23650967111575</v>
      </c>
      <c r="L262">
        <v>862.6716999948278</v>
      </c>
      <c r="M262">
        <v>-475.03898487461498</v>
      </c>
      <c r="N262">
        <v>-579.88922580491931</v>
      </c>
      <c r="O262">
        <v>-696.2299235342482</v>
      </c>
      <c r="P262">
        <v>-811.7737856665085</v>
      </c>
      <c r="Q262">
        <v>-915.67794552504165</v>
      </c>
      <c r="R262">
        <v>-1011.6383942580946</v>
      </c>
      <c r="S262">
        <v>-1104.0452760987966</v>
      </c>
      <c r="T262">
        <v>-1210.5070030826046</v>
      </c>
      <c r="U262">
        <v>-1317.5407710436352</v>
      </c>
      <c r="V262">
        <v>-1413.9540708557436</v>
      </c>
    </row>
    <row r="263" spans="2:22" x14ac:dyDescent="0.25">
      <c r="B263">
        <v>62005</v>
      </c>
      <c r="C263">
        <v>23.332769478827114</v>
      </c>
      <c r="D263">
        <v>48.576824821950972</v>
      </c>
      <c r="E263">
        <v>78.703819916882892</v>
      </c>
      <c r="F263">
        <v>112.92385469877668</v>
      </c>
      <c r="G263">
        <v>148.39520535057912</v>
      </c>
      <c r="H263">
        <v>187.63940422501616</v>
      </c>
      <c r="I263">
        <v>231.81782105861413</v>
      </c>
      <c r="J263">
        <v>326.64529751306787</v>
      </c>
      <c r="K263">
        <v>406.4512274158414</v>
      </c>
      <c r="L263">
        <v>480.82339086113973</v>
      </c>
      <c r="M263">
        <v>-264.7703123911628</v>
      </c>
      <c r="N263">
        <v>-323.2102129663395</v>
      </c>
      <c r="O263">
        <v>-388.0544970406894</v>
      </c>
      <c r="P263">
        <v>-452.4546524925936</v>
      </c>
      <c r="Q263">
        <v>-510.36724017578462</v>
      </c>
      <c r="R263">
        <v>-563.85227781949038</v>
      </c>
      <c r="S263">
        <v>-615.35668009189305</v>
      </c>
      <c r="T263">
        <v>-674.6947672988739</v>
      </c>
      <c r="U263">
        <v>-734.35169037630374</v>
      </c>
      <c r="V263">
        <v>-788.0891315605312</v>
      </c>
    </row>
    <row r="264" spans="2:22" x14ac:dyDescent="0.25">
      <c r="B264">
        <v>62006</v>
      </c>
      <c r="C264">
        <v>38.122751889309114</v>
      </c>
      <c r="D264">
        <v>76.243347520929163</v>
      </c>
      <c r="E264">
        <v>121.36513005116056</v>
      </c>
      <c r="F264">
        <v>172.09807490058733</v>
      </c>
      <c r="G264">
        <v>224.23826116350818</v>
      </c>
      <c r="H264">
        <v>281.52893939824537</v>
      </c>
      <c r="I264">
        <v>345.46119299921992</v>
      </c>
      <c r="J264">
        <v>482.51278822429987</v>
      </c>
      <c r="K264">
        <v>597.53467728384874</v>
      </c>
      <c r="L264">
        <v>704.39612688301884</v>
      </c>
      <c r="M264">
        <v>-397.49770726684289</v>
      </c>
      <c r="N264">
        <v>-485.21519204290672</v>
      </c>
      <c r="O264">
        <v>-581.79588081078077</v>
      </c>
      <c r="P264">
        <v>-676.89256949021717</v>
      </c>
      <c r="Q264">
        <v>-761.64132008787521</v>
      </c>
      <c r="R264">
        <v>-839.24113433043863</v>
      </c>
      <c r="S264">
        <v>-913.30839763407812</v>
      </c>
      <c r="T264">
        <v>-998.20571685830896</v>
      </c>
      <c r="U264">
        <v>-1082.8418534279858</v>
      </c>
      <c r="V264">
        <v>-1158.1465737707333</v>
      </c>
    </row>
    <row r="265" spans="2:22" x14ac:dyDescent="0.25">
      <c r="B265">
        <v>62008</v>
      </c>
      <c r="C265">
        <v>38.563828225619396</v>
      </c>
      <c r="D265">
        <v>80.273534960122035</v>
      </c>
      <c r="E265">
        <v>130.04956561007828</v>
      </c>
      <c r="F265">
        <v>186.58597759890094</v>
      </c>
      <c r="G265">
        <v>245.18787297498415</v>
      </c>
      <c r="H265">
        <v>310.0212059859748</v>
      </c>
      <c r="I265">
        <v>383.00376294384381</v>
      </c>
      <c r="J265">
        <v>539.65761295788673</v>
      </c>
      <c r="K265">
        <v>671.49471492394957</v>
      </c>
      <c r="L265">
        <v>794.35401756951796</v>
      </c>
      <c r="M265">
        <v>-437.45930033107618</v>
      </c>
      <c r="N265">
        <v>-534.01490731068247</v>
      </c>
      <c r="O265">
        <v>-641.14883835235707</v>
      </c>
      <c r="P265">
        <v>-747.54555812480487</v>
      </c>
      <c r="Q265">
        <v>-843.22083709467029</v>
      </c>
      <c r="R265">
        <v>-931.5787254972463</v>
      </c>
      <c r="S265">
        <v>-1016.6618306385175</v>
      </c>
      <c r="T265">
        <v>-1114.6840357583706</v>
      </c>
      <c r="U265">
        <v>-1213.2299393377896</v>
      </c>
      <c r="V265">
        <v>-1301.993689356515</v>
      </c>
    </row>
    <row r="266" spans="2:22" x14ac:dyDescent="0.25">
      <c r="B266">
        <v>62009</v>
      </c>
      <c r="C266">
        <v>32.305888269112074</v>
      </c>
      <c r="D266">
        <v>63.656891053478937</v>
      </c>
      <c r="E266">
        <v>100.6428810482944</v>
      </c>
      <c r="F266">
        <v>142.05560280712848</v>
      </c>
      <c r="G266">
        <v>184.46649555327747</v>
      </c>
      <c r="H266">
        <v>230.93279572724504</v>
      </c>
      <c r="I266">
        <v>282.59411436653465</v>
      </c>
      <c r="J266">
        <v>393.27961501119705</v>
      </c>
      <c r="K266">
        <v>486.06335447890206</v>
      </c>
      <c r="L266">
        <v>572.15066204193954</v>
      </c>
      <c r="M266">
        <v>-326.14069206534202</v>
      </c>
      <c r="N266">
        <v>-398.10558239704102</v>
      </c>
      <c r="O266">
        <v>-477.09310910792095</v>
      </c>
      <c r="P266">
        <v>-554.59178376552677</v>
      </c>
      <c r="Q266">
        <v>-623.39826425912349</v>
      </c>
      <c r="R266">
        <v>-686.17256861581245</v>
      </c>
      <c r="S266">
        <v>-745.8629160405784</v>
      </c>
      <c r="T266">
        <v>-814.13027561035517</v>
      </c>
      <c r="U266">
        <v>-881.93777101140358</v>
      </c>
      <c r="V266">
        <v>-941.94143365048956</v>
      </c>
    </row>
    <row r="267" spans="2:22" x14ac:dyDescent="0.25">
      <c r="B267">
        <v>62010</v>
      </c>
      <c r="C267">
        <v>55.60039265355077</v>
      </c>
      <c r="D267">
        <v>115.74872479504188</v>
      </c>
      <c r="E267">
        <v>187.53072867312241</v>
      </c>
      <c r="F267">
        <v>269.06391892143455</v>
      </c>
      <c r="G267">
        <v>353.57757886927027</v>
      </c>
      <c r="H267">
        <v>447.0795612847852</v>
      </c>
      <c r="I267">
        <v>552.33648223024761</v>
      </c>
      <c r="J267">
        <v>778.26653132456988</v>
      </c>
      <c r="K267">
        <v>968.4065106823125</v>
      </c>
      <c r="L267">
        <v>1145.5996946867876</v>
      </c>
      <c r="M267">
        <v>-630.85624823310422</v>
      </c>
      <c r="N267">
        <v>-770.09831881895741</v>
      </c>
      <c r="O267">
        <v>-924.59825510355392</v>
      </c>
      <c r="P267">
        <v>-1078.0382800832756</v>
      </c>
      <c r="Q267">
        <v>-1216.0194010318789</v>
      </c>
      <c r="R267">
        <v>-1343.4501509682871</v>
      </c>
      <c r="S267">
        <v>-1466.1605634927898</v>
      </c>
      <c r="T267">
        <v>-1607.5340000152976</v>
      </c>
      <c r="U267">
        <v>-1749.6655677768642</v>
      </c>
      <c r="V267">
        <v>-1877.692125696874</v>
      </c>
    </row>
    <row r="268" spans="2:22" x14ac:dyDescent="0.25">
      <c r="B268">
        <v>62011</v>
      </c>
      <c r="C268">
        <v>2.9647737584278424</v>
      </c>
      <c r="D268">
        <v>6.1724046787739475</v>
      </c>
      <c r="E268">
        <v>10.000485376986392</v>
      </c>
      <c r="F268">
        <v>14.348647356896658</v>
      </c>
      <c r="G268">
        <v>18.855807541369646</v>
      </c>
      <c r="H268">
        <v>23.842363942187571</v>
      </c>
      <c r="I268">
        <v>29.455885776189852</v>
      </c>
      <c r="J268">
        <v>41.505120395561363</v>
      </c>
      <c r="K268">
        <v>51.645645160843898</v>
      </c>
      <c r="L268">
        <v>61.095729461390071</v>
      </c>
      <c r="M268">
        <v>-33.642987597352338</v>
      </c>
      <c r="N268">
        <v>-41.068642054172749</v>
      </c>
      <c r="O268">
        <v>-49.308068238969426</v>
      </c>
      <c r="P268">
        <v>-57.491061307826385</v>
      </c>
      <c r="Q268">
        <v>-64.849712855881137</v>
      </c>
      <c r="R268">
        <v>-71.645778630176665</v>
      </c>
      <c r="S268">
        <v>-78.190175361104579</v>
      </c>
      <c r="T268">
        <v>-85.729957725396943</v>
      </c>
      <c r="U268">
        <v>-93.31025290677303</v>
      </c>
      <c r="V268">
        <v>-100.13839028723395</v>
      </c>
    </row>
    <row r="269" spans="2:22" x14ac:dyDescent="0.25">
      <c r="B269">
        <v>62013</v>
      </c>
      <c r="C269">
        <v>35.237374562501742</v>
      </c>
      <c r="D269">
        <v>72.871898422841909</v>
      </c>
      <c r="E269">
        <v>117.72772432388062</v>
      </c>
      <c r="F269">
        <v>168.59636928523526</v>
      </c>
      <c r="G269">
        <v>221.25498569950383</v>
      </c>
      <c r="H269">
        <v>279.45264802641196</v>
      </c>
      <c r="I269">
        <v>344.87962836315796</v>
      </c>
      <c r="J269">
        <v>485.28874087705543</v>
      </c>
      <c r="K269">
        <v>603.4057340541118</v>
      </c>
      <c r="L269">
        <v>713.42896547600628</v>
      </c>
      <c r="M269">
        <v>-394.36239471135116</v>
      </c>
      <c r="N269">
        <v>-481.40295699032174</v>
      </c>
      <c r="O269">
        <v>-577.86484397023139</v>
      </c>
      <c r="P269">
        <v>-673.53726389868848</v>
      </c>
      <c r="Q269">
        <v>-759.45154006485836</v>
      </c>
      <c r="R269">
        <v>-838.6926138319684</v>
      </c>
      <c r="S269">
        <v>-914.89609634834562</v>
      </c>
      <c r="T269">
        <v>-1002.6217589997505</v>
      </c>
      <c r="U269">
        <v>-1090.7064693628968</v>
      </c>
      <c r="V269">
        <v>-1169.9047970775478</v>
      </c>
    </row>
    <row r="270" spans="2:22" x14ac:dyDescent="0.25">
      <c r="B270">
        <v>65060</v>
      </c>
      <c r="C270">
        <v>7.8918394467761903</v>
      </c>
      <c r="D270">
        <v>15.452551421157461</v>
      </c>
      <c r="E270">
        <v>24.42348128723275</v>
      </c>
      <c r="F270">
        <v>34.533690088826667</v>
      </c>
      <c r="G270">
        <v>44.936703988537182</v>
      </c>
      <c r="H270">
        <v>56.380427377886825</v>
      </c>
      <c r="I270">
        <v>69.254673755642699</v>
      </c>
      <c r="J270">
        <v>96.682153022430569</v>
      </c>
      <c r="K270">
        <v>119.61454156712814</v>
      </c>
      <c r="L270">
        <v>140.8823508111426</v>
      </c>
      <c r="M270">
        <v>-87.678814257563559</v>
      </c>
      <c r="N270">
        <v>-105.14218355700932</v>
      </c>
      <c r="O270">
        <v>-124.43286240925978</v>
      </c>
      <c r="P270">
        <v>-143.51053560304126</v>
      </c>
      <c r="Q270">
        <v>-160.59436175419901</v>
      </c>
      <c r="R270">
        <v>-176.32191926435428</v>
      </c>
      <c r="S270">
        <v>-191.41727713709847</v>
      </c>
      <c r="T270">
        <v>-208.95889001325219</v>
      </c>
      <c r="U270">
        <v>-226.25546297762486</v>
      </c>
      <c r="V270">
        <v>-241.75104098115537</v>
      </c>
    </row>
    <row r="271" spans="2:22" x14ac:dyDescent="0.25">
      <c r="B271">
        <v>65061</v>
      </c>
      <c r="C271">
        <v>34.417199079943387</v>
      </c>
      <c r="D271">
        <v>67.417084015634956</v>
      </c>
      <c r="E271">
        <v>106.58133542505684</v>
      </c>
      <c r="F271">
        <v>150.73171010850018</v>
      </c>
      <c r="G271">
        <v>196.17080444973391</v>
      </c>
      <c r="H271">
        <v>246.17573506350752</v>
      </c>
      <c r="I271">
        <v>302.42830484582879</v>
      </c>
      <c r="J271">
        <v>422.28261944146249</v>
      </c>
      <c r="K271">
        <v>522.49344861147677</v>
      </c>
      <c r="L271">
        <v>615.47918108438978</v>
      </c>
      <c r="M271">
        <v>-383.51091933718254</v>
      </c>
      <c r="N271">
        <v>-459.74874617161203</v>
      </c>
      <c r="O271">
        <v>-543.98419920431991</v>
      </c>
      <c r="P271">
        <v>-627.31316441575927</v>
      </c>
      <c r="Q271">
        <v>-701.95570690754107</v>
      </c>
      <c r="R271">
        <v>-770.69316637522729</v>
      </c>
      <c r="S271">
        <v>-836.68800425030872</v>
      </c>
      <c r="T271">
        <v>-913.4058544930748</v>
      </c>
      <c r="U271">
        <v>-989.05185993109967</v>
      </c>
      <c r="V271">
        <v>-1056.8492722880796</v>
      </c>
    </row>
    <row r="272" spans="2:22" x14ac:dyDescent="0.25">
      <c r="B272">
        <v>65062</v>
      </c>
      <c r="C272">
        <v>48.558741850877368</v>
      </c>
      <c r="D272">
        <v>95.057966306603788</v>
      </c>
      <c r="E272">
        <v>150.22255553972704</v>
      </c>
      <c r="F272">
        <v>212.38264873155649</v>
      </c>
      <c r="G272">
        <v>276.33467861120636</v>
      </c>
      <c r="H272">
        <v>346.66780558482401</v>
      </c>
      <c r="I272">
        <v>425.79559019336727</v>
      </c>
      <c r="J272">
        <v>594.3598092347911</v>
      </c>
      <c r="K272">
        <v>735.29849062124379</v>
      </c>
      <c r="L272">
        <v>865.96665488695612</v>
      </c>
      <c r="M272">
        <v>-538.55546391416874</v>
      </c>
      <c r="N272">
        <v>-645.94371297395469</v>
      </c>
      <c r="O272">
        <v>-764.55193054054394</v>
      </c>
      <c r="P272">
        <v>-881.83099794550219</v>
      </c>
      <c r="Q272">
        <v>-986.83446341977651</v>
      </c>
      <c r="R272">
        <v>-1083.4847169400446</v>
      </c>
      <c r="S272">
        <v>-1176.2330894330189</v>
      </c>
      <c r="T272">
        <v>-1283.9882986087835</v>
      </c>
      <c r="U272">
        <v>-1390.2384071477211</v>
      </c>
      <c r="V272">
        <v>-1485.4021945910047</v>
      </c>
    </row>
    <row r="273" spans="2:22" x14ac:dyDescent="0.25">
      <c r="B273">
        <v>65063</v>
      </c>
      <c r="C273">
        <v>19.527989001364816</v>
      </c>
      <c r="D273">
        <v>37.255204603969453</v>
      </c>
      <c r="E273">
        <v>58.058930767200991</v>
      </c>
      <c r="F273">
        <v>81.235240397340064</v>
      </c>
      <c r="G273">
        <v>104.88222963255619</v>
      </c>
      <c r="H273">
        <v>130.73746129304564</v>
      </c>
      <c r="I273">
        <v>159.31608519332855</v>
      </c>
      <c r="J273">
        <v>220.6564300580288</v>
      </c>
      <c r="K273">
        <v>271.97232536917573</v>
      </c>
      <c r="L273">
        <v>319.53291220796041</v>
      </c>
      <c r="M273">
        <v>-185.67254989151652</v>
      </c>
      <c r="N273">
        <v>-226.02295254212663</v>
      </c>
      <c r="O273">
        <v>-269.99823377549154</v>
      </c>
      <c r="P273">
        <v>-312.7657423367462</v>
      </c>
      <c r="Q273">
        <v>-350.3681386213683</v>
      </c>
      <c r="R273">
        <v>-384.31677708997728</v>
      </c>
      <c r="S273">
        <v>-416.24401710086761</v>
      </c>
      <c r="T273">
        <v>-452.10602634206919</v>
      </c>
      <c r="U273">
        <v>-487.57842263201934</v>
      </c>
      <c r="V273">
        <v>-518.54722428124967</v>
      </c>
    </row>
    <row r="274" spans="2:22" x14ac:dyDescent="0.25">
      <c r="B274">
        <v>65064</v>
      </c>
      <c r="C274">
        <v>40.471886093284034</v>
      </c>
      <c r="D274">
        <v>78.152272802561043</v>
      </c>
      <c r="E274">
        <v>122.48278817139092</v>
      </c>
      <c r="F274">
        <v>171.93706193553999</v>
      </c>
      <c r="G274">
        <v>222.41246713978421</v>
      </c>
      <c r="H274">
        <v>277.5480965620913</v>
      </c>
      <c r="I274">
        <v>338.78672007741983</v>
      </c>
      <c r="J274">
        <v>469.6415240760449</v>
      </c>
      <c r="K274">
        <v>579.07327037873642</v>
      </c>
      <c r="L274">
        <v>680.37876115609845</v>
      </c>
      <c r="M274">
        <v>-403.33903626573732</v>
      </c>
      <c r="N274">
        <v>-489.70654076534294</v>
      </c>
      <c r="O274">
        <v>-584.28007267356747</v>
      </c>
      <c r="P274">
        <v>-676.84415858421778</v>
      </c>
      <c r="Q274">
        <v>-758.81685908905024</v>
      </c>
      <c r="R274">
        <v>-833.43567175901717</v>
      </c>
      <c r="S274">
        <v>-904.22127513633359</v>
      </c>
      <c r="T274">
        <v>-985.32123489234323</v>
      </c>
      <c r="U274">
        <v>-1065.2951759808038</v>
      </c>
      <c r="V274">
        <v>-1135.7982529173762</v>
      </c>
    </row>
    <row r="275" spans="2:22" x14ac:dyDescent="0.25">
      <c r="B275">
        <v>65065</v>
      </c>
      <c r="C275">
        <v>36.125817612782342</v>
      </c>
      <c r="D275">
        <v>70.334824345735512</v>
      </c>
      <c r="E275">
        <v>110.94981627362516</v>
      </c>
      <c r="F275">
        <v>156.81440439726597</v>
      </c>
      <c r="G275">
        <v>204.10923613505042</v>
      </c>
      <c r="H275">
        <v>256.21056118410991</v>
      </c>
      <c r="I275">
        <v>314.9007846273642</v>
      </c>
      <c r="J275">
        <v>440.34732137400522</v>
      </c>
      <c r="K275">
        <v>545.18547473504418</v>
      </c>
      <c r="L275">
        <v>642.41115797088287</v>
      </c>
      <c r="M275">
        <v>-399.79532581997023</v>
      </c>
      <c r="N275">
        <v>-478.56833439917648</v>
      </c>
      <c r="O275">
        <v>-565.50225117084267</v>
      </c>
      <c r="P275">
        <v>-651.3384507124166</v>
      </c>
      <c r="Q275">
        <v>-728.05926761924411</v>
      </c>
      <c r="R275">
        <v>-798.51538878694078</v>
      </c>
      <c r="S275">
        <v>-865.97100553914788</v>
      </c>
      <c r="T275">
        <v>-943.63243090727337</v>
      </c>
      <c r="U275">
        <v>-1020.3692856992309</v>
      </c>
      <c r="V275">
        <v>-1089.0211988651097</v>
      </c>
    </row>
    <row r="276" spans="2:22" x14ac:dyDescent="0.25">
      <c r="B276">
        <v>65066</v>
      </c>
      <c r="C276">
        <v>74.518915850976455</v>
      </c>
      <c r="D276">
        <v>136.84701595581396</v>
      </c>
      <c r="E276">
        <v>210.8723509887966</v>
      </c>
      <c r="F276">
        <v>297.03233999923879</v>
      </c>
      <c r="G276">
        <v>389.2143363007757</v>
      </c>
      <c r="H276">
        <v>495.56656868772211</v>
      </c>
      <c r="I276">
        <v>618.17699708357918</v>
      </c>
      <c r="J276">
        <v>892.4497448060356</v>
      </c>
      <c r="K276">
        <v>1121.0471900277178</v>
      </c>
      <c r="L276">
        <v>1338.3234967403901</v>
      </c>
      <c r="M276">
        <v>-881.84099138614863</v>
      </c>
      <c r="N276">
        <v>-1013.0695643228435</v>
      </c>
      <c r="O276">
        <v>-1151.8442637090052</v>
      </c>
      <c r="P276">
        <v>-1279.8282012183793</v>
      </c>
      <c r="Q276">
        <v>-1384.9710527268717</v>
      </c>
      <c r="R276">
        <v>-1471.0879930734072</v>
      </c>
      <c r="S276">
        <v>-1543.3390667573708</v>
      </c>
      <c r="T276">
        <v>-1589.2948581608523</v>
      </c>
      <c r="U276">
        <v>-1643.9325264594484</v>
      </c>
      <c r="V276">
        <v>-1682.2817620315084</v>
      </c>
    </row>
    <row r="277" spans="2:22" x14ac:dyDescent="0.25">
      <c r="B277">
        <v>65067</v>
      </c>
      <c r="C277">
        <v>43.191697662983458</v>
      </c>
      <c r="D277">
        <v>76.936386423897773</v>
      </c>
      <c r="E277">
        <v>118.70756264839177</v>
      </c>
      <c r="F277">
        <v>171.31245921587376</v>
      </c>
      <c r="G277">
        <v>231.49815722653324</v>
      </c>
      <c r="H277">
        <v>305.22214551582323</v>
      </c>
      <c r="I277">
        <v>393.69508255724259</v>
      </c>
      <c r="J277">
        <v>601.08748744554941</v>
      </c>
      <c r="K277">
        <v>772.56002608651886</v>
      </c>
      <c r="L277">
        <v>938.03731669079821</v>
      </c>
      <c r="M277">
        <v>-344.21204172085623</v>
      </c>
      <c r="N277">
        <v>-410.19108859525261</v>
      </c>
      <c r="O277">
        <v>-479.01686927955529</v>
      </c>
      <c r="P277">
        <v>-539.67047279213682</v>
      </c>
      <c r="Q277">
        <v>-585.96448808670243</v>
      </c>
      <c r="R277">
        <v>-618.65338649202022</v>
      </c>
      <c r="S277">
        <v>-640.2901140085313</v>
      </c>
      <c r="T277">
        <v>-622.38359246723871</v>
      </c>
      <c r="U277">
        <v>-616.95600405545008</v>
      </c>
      <c r="V277">
        <v>-604.43273408661707</v>
      </c>
    </row>
    <row r="278" spans="2:22" x14ac:dyDescent="0.25">
      <c r="B278">
        <v>66101</v>
      </c>
      <c r="C278">
        <v>27.116347681283788</v>
      </c>
      <c r="D278">
        <v>52.07862830372531</v>
      </c>
      <c r="E278">
        <v>81.357830378170547</v>
      </c>
      <c r="F278">
        <v>113.91297332513928</v>
      </c>
      <c r="G278">
        <v>147.05716163865353</v>
      </c>
      <c r="H278">
        <v>183.20356809806884</v>
      </c>
      <c r="I278">
        <v>223.10620843663025</v>
      </c>
      <c r="J278">
        <v>308.61583635376383</v>
      </c>
      <c r="K278">
        <v>380.12498960678562</v>
      </c>
      <c r="L278">
        <v>446.32756110711097</v>
      </c>
      <c r="M278">
        <v>-258.41945024458403</v>
      </c>
      <c r="N278">
        <v>-315.42674762499973</v>
      </c>
      <c r="O278">
        <v>-377.62529146284135</v>
      </c>
      <c r="P278">
        <v>-438.22861114527336</v>
      </c>
      <c r="Q278">
        <v>-491.63110712974623</v>
      </c>
      <c r="R278">
        <v>-539.98500264760332</v>
      </c>
      <c r="S278">
        <v>-585.59812137988854</v>
      </c>
      <c r="T278">
        <v>-637.38995083967154</v>
      </c>
      <c r="U278">
        <v>-688.51050880119772</v>
      </c>
      <c r="V278">
        <v>-733.23422303314885</v>
      </c>
    </row>
    <row r="279" spans="2:22" x14ac:dyDescent="0.25">
      <c r="B279">
        <v>66102</v>
      </c>
      <c r="C279">
        <v>75.664058762312209</v>
      </c>
      <c r="D279">
        <v>145.35637842100692</v>
      </c>
      <c r="E279">
        <v>227.08070590167861</v>
      </c>
      <c r="F279">
        <v>317.88914565571361</v>
      </c>
      <c r="G279">
        <v>410.27578520300369</v>
      </c>
      <c r="H279">
        <v>510.9508825045973</v>
      </c>
      <c r="I279">
        <v>622.10253081940516</v>
      </c>
      <c r="J279">
        <v>859.99183024295723</v>
      </c>
      <c r="K279">
        <v>1058.9516189124763</v>
      </c>
      <c r="L279">
        <v>1243.0831607460516</v>
      </c>
      <c r="M279">
        <v>-722.17430140361967</v>
      </c>
      <c r="N279">
        <v>-881.44550488575169</v>
      </c>
      <c r="O279">
        <v>-1055.2560274652881</v>
      </c>
      <c r="P279">
        <v>-1224.6782880009785</v>
      </c>
      <c r="Q279">
        <v>-1374.0472299186295</v>
      </c>
      <c r="R279">
        <v>-1509.393324919261</v>
      </c>
      <c r="S279">
        <v>-1637.1660324299471</v>
      </c>
      <c r="T279">
        <v>-1782.6857458562488</v>
      </c>
      <c r="U279">
        <v>-1926.1902643539825</v>
      </c>
      <c r="V279">
        <v>-2051.826891676425</v>
      </c>
    </row>
    <row r="280" spans="2:22" x14ac:dyDescent="0.25">
      <c r="B280">
        <v>66103</v>
      </c>
      <c r="C280">
        <v>63.744307821142229</v>
      </c>
      <c r="D280">
        <v>122.91314182608598</v>
      </c>
      <c r="E280">
        <v>192.4609517545627</v>
      </c>
      <c r="F280">
        <v>269.96127628750355</v>
      </c>
      <c r="G280">
        <v>348.99134463994386</v>
      </c>
      <c r="H280">
        <v>435.26069547790121</v>
      </c>
      <c r="I280">
        <v>530.92080584928783</v>
      </c>
      <c r="J280">
        <v>735.41780278950171</v>
      </c>
      <c r="K280">
        <v>906.4393156747866</v>
      </c>
      <c r="L280">
        <v>1064.7482334452238</v>
      </c>
      <c r="M280">
        <v>-627.69788251732268</v>
      </c>
      <c r="N280">
        <v>-763.20735337725819</v>
      </c>
      <c r="O280">
        <v>-911.45103747737755</v>
      </c>
      <c r="P280">
        <v>-1056.3798291438354</v>
      </c>
      <c r="Q280">
        <v>-1184.567007537069</v>
      </c>
      <c r="R280">
        <v>-1301.1064514864113</v>
      </c>
      <c r="S280">
        <v>-1411.5118337744086</v>
      </c>
      <c r="T280">
        <v>-1537.7978216319686</v>
      </c>
      <c r="U280">
        <v>-1662.3316594887078</v>
      </c>
      <c r="V280">
        <v>-1771.9102402007227</v>
      </c>
    </row>
    <row r="281" spans="2:22" x14ac:dyDescent="0.25">
      <c r="B281">
        <v>66105</v>
      </c>
      <c r="C281">
        <v>51.840965964033479</v>
      </c>
      <c r="D281">
        <v>99.584365852338337</v>
      </c>
      <c r="E281">
        <v>155.56823404033295</v>
      </c>
      <c r="F281">
        <v>217.77207263150379</v>
      </c>
      <c r="G281">
        <v>281.05455077991382</v>
      </c>
      <c r="H281">
        <v>350.01242947509496</v>
      </c>
      <c r="I281">
        <v>426.14078131131515</v>
      </c>
      <c r="J281">
        <v>589.07556792840421</v>
      </c>
      <c r="K281">
        <v>725.34695079729363</v>
      </c>
      <c r="L281">
        <v>851.46173825162259</v>
      </c>
      <c r="M281">
        <v>-494.53898250466807</v>
      </c>
      <c r="N281">
        <v>-603.6454396891379</v>
      </c>
      <c r="O281">
        <v>-722.70701443646851</v>
      </c>
      <c r="P281">
        <v>-838.75691232523639</v>
      </c>
      <c r="Q281">
        <v>-941.06532210048488</v>
      </c>
      <c r="R281">
        <v>-1033.763822195358</v>
      </c>
      <c r="S281">
        <v>-1121.2701716575052</v>
      </c>
      <c r="T281">
        <v>-1220.9234766984102</v>
      </c>
      <c r="U281">
        <v>-1319.1968007365581</v>
      </c>
      <c r="V281">
        <v>-1405.2267023456145</v>
      </c>
    </row>
    <row r="282" spans="2:22" x14ac:dyDescent="0.25">
      <c r="B282">
        <v>66106</v>
      </c>
      <c r="C282">
        <v>60.195074824349518</v>
      </c>
      <c r="D282">
        <v>116.65907084231425</v>
      </c>
      <c r="E282">
        <v>183.2379696612181</v>
      </c>
      <c r="F282">
        <v>257.71424570362433</v>
      </c>
      <c r="G282">
        <v>333.89419819699395</v>
      </c>
      <c r="H282">
        <v>417.24244810984624</v>
      </c>
      <c r="I282">
        <v>510.18948526158698</v>
      </c>
      <c r="J282">
        <v>708.58636013809883</v>
      </c>
      <c r="K282">
        <v>874.49303466584809</v>
      </c>
      <c r="L282">
        <v>1028.1097468053724</v>
      </c>
      <c r="M282">
        <v>-617.72021691691896</v>
      </c>
      <c r="N282">
        <v>-747.40507832461367</v>
      </c>
      <c r="O282">
        <v>-889.74338764608103</v>
      </c>
      <c r="P282">
        <v>-1029.4459429481683</v>
      </c>
      <c r="Q282">
        <v>-1153.5365828543142</v>
      </c>
      <c r="R282">
        <v>-1266.8429328543796</v>
      </c>
      <c r="S282">
        <v>-1374.675523674897</v>
      </c>
      <c r="T282">
        <v>-1498.7075453841107</v>
      </c>
      <c r="U282">
        <v>-1621.0145318157511</v>
      </c>
      <c r="V282">
        <v>-1729.3255729265265</v>
      </c>
    </row>
    <row r="283" spans="2:22" x14ac:dyDescent="0.25">
      <c r="B283">
        <v>66107</v>
      </c>
      <c r="C283">
        <v>23.346674273090919</v>
      </c>
      <c r="D283">
        <v>44.848002135220398</v>
      </c>
      <c r="E283">
        <v>70.060440036928668</v>
      </c>
      <c r="F283">
        <v>98.074053038112723</v>
      </c>
      <c r="G283">
        <v>126.5734333457626</v>
      </c>
      <c r="H283">
        <v>157.62874071747825</v>
      </c>
      <c r="I283">
        <v>191.91328384309421</v>
      </c>
      <c r="J283">
        <v>265.29126436806945</v>
      </c>
      <c r="K283">
        <v>326.66133202442614</v>
      </c>
      <c r="L283">
        <v>383.45735827438205</v>
      </c>
      <c r="M283">
        <v>-222.71653942352526</v>
      </c>
      <c r="N283">
        <v>-271.85283288580416</v>
      </c>
      <c r="O283">
        <v>-325.472431833781</v>
      </c>
      <c r="P283">
        <v>-377.73571657493062</v>
      </c>
      <c r="Q283">
        <v>-423.81049689591816</v>
      </c>
      <c r="R283">
        <v>-465.55743673536062</v>
      </c>
      <c r="S283">
        <v>-504.96608199743798</v>
      </c>
      <c r="T283">
        <v>-549.84513102289634</v>
      </c>
      <c r="U283">
        <v>-594.10270306822326</v>
      </c>
      <c r="V283">
        <v>-632.84642732687553</v>
      </c>
    </row>
    <row r="284" spans="2:22" x14ac:dyDescent="0.25">
      <c r="B284">
        <v>66108</v>
      </c>
      <c r="C284">
        <v>8.106484122601014E-2</v>
      </c>
      <c r="D284">
        <v>0.15572222963618193</v>
      </c>
      <c r="E284">
        <v>0.24326541679489116</v>
      </c>
      <c r="F284">
        <v>0.3405349063823358</v>
      </c>
      <c r="G284">
        <v>0.43949108800612008</v>
      </c>
      <c r="H284">
        <v>0.54732201638013289</v>
      </c>
      <c r="I284">
        <v>0.66636556889963261</v>
      </c>
      <c r="J284">
        <v>0.92115022350024089</v>
      </c>
      <c r="K284">
        <v>1.1342407361959241</v>
      </c>
      <c r="L284">
        <v>1.3314491606749375</v>
      </c>
      <c r="M284">
        <v>-0.77332131744279609</v>
      </c>
      <c r="N284">
        <v>-0.94393344752015307</v>
      </c>
      <c r="O284">
        <v>-1.1301126105339616</v>
      </c>
      <c r="P284">
        <v>-1.3115823492185088</v>
      </c>
      <c r="Q284">
        <v>-1.471564225333049</v>
      </c>
      <c r="R284">
        <v>-1.6165188775533357</v>
      </c>
      <c r="S284">
        <v>-1.7533544513799926</v>
      </c>
      <c r="T284">
        <v>-1.909184482718389</v>
      </c>
      <c r="U284">
        <v>-2.0628566078757751</v>
      </c>
      <c r="V284">
        <v>-2.1973834282183176</v>
      </c>
    </row>
    <row r="285" spans="2:22" x14ac:dyDescent="0.25">
      <c r="B285">
        <v>66109</v>
      </c>
      <c r="C285">
        <v>25.738087089258219</v>
      </c>
      <c r="D285">
        <v>49.441807909487757</v>
      </c>
      <c r="E285">
        <v>77.236769832377959</v>
      </c>
      <c r="F285">
        <v>108.11983277639163</v>
      </c>
      <c r="G285">
        <v>139.53842044194312</v>
      </c>
      <c r="H285">
        <v>173.77474020069221</v>
      </c>
      <c r="I285">
        <v>211.57106812563336</v>
      </c>
      <c r="J285">
        <v>292.46519596132651</v>
      </c>
      <c r="K285">
        <v>360.12143374220591</v>
      </c>
      <c r="L285">
        <v>422.73510851429262</v>
      </c>
      <c r="M285">
        <v>-245.52951828808776</v>
      </c>
      <c r="N285">
        <v>-299.69886958764857</v>
      </c>
      <c r="O285">
        <v>-358.81075384453277</v>
      </c>
      <c r="P285">
        <v>-416.42739587687652</v>
      </c>
      <c r="Q285">
        <v>-467.22164154324309</v>
      </c>
      <c r="R285">
        <v>-513.24474362318392</v>
      </c>
      <c r="S285">
        <v>-556.69003831314762</v>
      </c>
      <c r="T285">
        <v>-606.16607326308849</v>
      </c>
      <c r="U285">
        <v>-654.95697300055849</v>
      </c>
      <c r="V285">
        <v>-697.66923845931592</v>
      </c>
    </row>
    <row r="286" spans="2:22" x14ac:dyDescent="0.25">
      <c r="B286">
        <v>67081</v>
      </c>
      <c r="C286">
        <v>38.755591906327787</v>
      </c>
      <c r="D286">
        <v>74.330923493604928</v>
      </c>
      <c r="E286">
        <v>116.06178658515846</v>
      </c>
      <c r="F286">
        <v>162.49256439366789</v>
      </c>
      <c r="G286">
        <v>209.80193064667475</v>
      </c>
      <c r="H286">
        <v>261.44989097964549</v>
      </c>
      <c r="I286">
        <v>318.46895932828215</v>
      </c>
      <c r="J286">
        <v>440.78112750397383</v>
      </c>
      <c r="K286">
        <v>543.09184254361423</v>
      </c>
      <c r="L286">
        <v>637.86245139379628</v>
      </c>
      <c r="M286">
        <v>-372.21142009683206</v>
      </c>
      <c r="N286">
        <v>-453.32835710338134</v>
      </c>
      <c r="O286">
        <v>-541.77480421386917</v>
      </c>
      <c r="P286">
        <v>-627.8660529683126</v>
      </c>
      <c r="Q286">
        <v>-703.63875335221337</v>
      </c>
      <c r="R286">
        <v>-772.14593858365231</v>
      </c>
      <c r="S286">
        <v>-836.6696012543556</v>
      </c>
      <c r="T286">
        <v>-909.56224891577256</v>
      </c>
      <c r="U286">
        <v>-981.54343871584354</v>
      </c>
      <c r="V286">
        <v>-1044.4869758025241</v>
      </c>
    </row>
    <row r="287" spans="2:22" x14ac:dyDescent="0.25">
      <c r="B287">
        <v>67082</v>
      </c>
      <c r="C287">
        <v>113.68253577443434</v>
      </c>
      <c r="D287">
        <v>194.76699717459275</v>
      </c>
      <c r="E287">
        <v>290.52205382589545</v>
      </c>
      <c r="F287">
        <v>400.30695443750596</v>
      </c>
      <c r="G287">
        <v>516.10369214230468</v>
      </c>
      <c r="H287">
        <v>647.80755651851018</v>
      </c>
      <c r="I287">
        <v>798.1697048100965</v>
      </c>
      <c r="J287">
        <v>1129.9941108627511</v>
      </c>
      <c r="K287">
        <v>1408.7233767297671</v>
      </c>
      <c r="L287">
        <v>1673.1749833697252</v>
      </c>
      <c r="M287">
        <v>-975.11348892620993</v>
      </c>
      <c r="N287">
        <v>-1149.6589375862836</v>
      </c>
      <c r="O287">
        <v>-1335.4349911202264</v>
      </c>
      <c r="P287">
        <v>-1508.8730259203401</v>
      </c>
      <c r="Q287">
        <v>-1653.7198582126298</v>
      </c>
      <c r="R287">
        <v>-1775.44546158761</v>
      </c>
      <c r="S287">
        <v>-1880.912570703762</v>
      </c>
      <c r="T287">
        <v>-1963.8156327335091</v>
      </c>
      <c r="U287">
        <v>-2055.9838377283213</v>
      </c>
      <c r="V287">
        <v>-2128.5181846965334</v>
      </c>
    </row>
    <row r="288" spans="2:22" x14ac:dyDescent="0.25">
      <c r="B288">
        <v>67083</v>
      </c>
      <c r="C288">
        <v>20.732109620772988</v>
      </c>
      <c r="D288">
        <v>39.390123208230506</v>
      </c>
      <c r="E288">
        <v>61.098867153615679</v>
      </c>
      <c r="F288">
        <v>85.105243829600255</v>
      </c>
      <c r="G288">
        <v>109.51007834286523</v>
      </c>
      <c r="H288">
        <v>136.20207532484119</v>
      </c>
      <c r="I288">
        <v>165.77633441739175</v>
      </c>
      <c r="J288">
        <v>228.5301411037147</v>
      </c>
      <c r="K288">
        <v>281.55079994371198</v>
      </c>
      <c r="L288">
        <v>331.0979763840138</v>
      </c>
      <c r="M288">
        <v>-211.76732979983987</v>
      </c>
      <c r="N288">
        <v>-253.49202243400364</v>
      </c>
      <c r="O288">
        <v>-298.36508441176602</v>
      </c>
      <c r="P288">
        <v>-341.23016591004205</v>
      </c>
      <c r="Q288">
        <v>-378.15905643471632</v>
      </c>
      <c r="R288">
        <v>-410.72377603126012</v>
      </c>
      <c r="S288">
        <v>-440.58194751174005</v>
      </c>
      <c r="T288">
        <v>-472.10149101343126</v>
      </c>
      <c r="U288">
        <v>-503.65384499138315</v>
      </c>
      <c r="V288">
        <v>-530.60965462100739</v>
      </c>
    </row>
    <row r="289" spans="2:22" x14ac:dyDescent="0.25">
      <c r="B289">
        <v>67084</v>
      </c>
      <c r="C289">
        <v>21.012370823775782</v>
      </c>
      <c r="D289">
        <v>37.734310606241856</v>
      </c>
      <c r="E289">
        <v>57.63134571349493</v>
      </c>
      <c r="F289">
        <v>80.697406593670607</v>
      </c>
      <c r="G289">
        <v>105.25283716052768</v>
      </c>
      <c r="H289">
        <v>133.40057616048452</v>
      </c>
      <c r="I289">
        <v>165.70524035483871</v>
      </c>
      <c r="J289">
        <v>237.40982781419109</v>
      </c>
      <c r="K289">
        <v>297.59240747411792</v>
      </c>
      <c r="L289">
        <v>354.79930067032751</v>
      </c>
      <c r="M289">
        <v>-193.322966712257</v>
      </c>
      <c r="N289">
        <v>-229.40340600562658</v>
      </c>
      <c r="O289">
        <v>-267.97594761870988</v>
      </c>
      <c r="P289">
        <v>-304.11589023533827</v>
      </c>
      <c r="Q289">
        <v>-334.38785854515515</v>
      </c>
      <c r="R289">
        <v>-359.84899500578467</v>
      </c>
      <c r="S289">
        <v>-381.91939118659013</v>
      </c>
      <c r="T289">
        <v>-398.63321320226646</v>
      </c>
      <c r="U289">
        <v>-417.62944287387324</v>
      </c>
      <c r="V289">
        <v>-432.57764451288409</v>
      </c>
    </row>
    <row r="290" spans="2:22" x14ac:dyDescent="0.25">
      <c r="B290">
        <v>67085</v>
      </c>
      <c r="C290">
        <v>28.332162008490542</v>
      </c>
      <c r="D290">
        <v>54.424919257845566</v>
      </c>
      <c r="E290">
        <v>85.021263169814461</v>
      </c>
      <c r="F290">
        <v>119.01694978062635</v>
      </c>
      <c r="G290">
        <v>153.60213525813896</v>
      </c>
      <c r="H290">
        <v>191.28904472485644</v>
      </c>
      <c r="I290">
        <v>232.89476633042159</v>
      </c>
      <c r="J290">
        <v>321.94200311333424</v>
      </c>
      <c r="K290">
        <v>396.41713730047542</v>
      </c>
      <c r="L290">
        <v>465.34148165589062</v>
      </c>
      <c r="M290">
        <v>-270.27580044625716</v>
      </c>
      <c r="N290">
        <v>-329.90473990829349</v>
      </c>
      <c r="O290">
        <v>-394.9743573816196</v>
      </c>
      <c r="P290">
        <v>-458.39803105186877</v>
      </c>
      <c r="Q290">
        <v>-514.31169675390072</v>
      </c>
      <c r="R290">
        <v>-564.97334770489078</v>
      </c>
      <c r="S290">
        <v>-612.79738075730745</v>
      </c>
      <c r="T290">
        <v>-667.2599767100769</v>
      </c>
      <c r="U290">
        <v>-720.96838445258334</v>
      </c>
      <c r="V290">
        <v>-767.98550816230193</v>
      </c>
    </row>
    <row r="291" spans="2:22" x14ac:dyDescent="0.25">
      <c r="B291">
        <v>67086</v>
      </c>
      <c r="C291">
        <v>80.61898459926708</v>
      </c>
      <c r="D291">
        <v>154.86575737318293</v>
      </c>
      <c r="E291">
        <v>241.92745700251928</v>
      </c>
      <c r="F291">
        <v>338.66196439723302</v>
      </c>
      <c r="G291">
        <v>437.07388702208641</v>
      </c>
      <c r="H291">
        <v>544.31174529004215</v>
      </c>
      <c r="I291">
        <v>662.70055827068472</v>
      </c>
      <c r="J291">
        <v>916.08389727098972</v>
      </c>
      <c r="K291">
        <v>1128.0024121468466</v>
      </c>
      <c r="L291">
        <v>1324.1261902912254</v>
      </c>
      <c r="M291">
        <v>-769.06805019686067</v>
      </c>
      <c r="N291">
        <v>-938.74181355879239</v>
      </c>
      <c r="O291">
        <v>-1123.896991176025</v>
      </c>
      <c r="P291">
        <v>-1304.3686462978069</v>
      </c>
      <c r="Q291">
        <v>-1463.4706220937173</v>
      </c>
      <c r="R291">
        <v>-1607.6280237267922</v>
      </c>
      <c r="S291">
        <v>-1743.7110018974029</v>
      </c>
      <c r="T291">
        <v>-1898.6839680634382</v>
      </c>
      <c r="U291">
        <v>-2051.5108965324584</v>
      </c>
      <c r="V291">
        <v>-2185.297819363117</v>
      </c>
    </row>
    <row r="292" spans="2:22" x14ac:dyDescent="0.25">
      <c r="B292">
        <v>67087</v>
      </c>
      <c r="C292">
        <v>97.632064432323645</v>
      </c>
      <c r="D292">
        <v>188.03951511521552</v>
      </c>
      <c r="E292">
        <v>294.34088342591986</v>
      </c>
      <c r="F292">
        <v>414.30567152889626</v>
      </c>
      <c r="G292">
        <v>538.68851904658777</v>
      </c>
      <c r="H292">
        <v>677.45099606124563</v>
      </c>
      <c r="I292">
        <v>833.5046954802383</v>
      </c>
      <c r="J292">
        <v>1171.0465099147864</v>
      </c>
      <c r="K292">
        <v>1455.2869860548717</v>
      </c>
      <c r="L292">
        <v>1722.6909667004406</v>
      </c>
      <c r="M292">
        <v>-1054.9842350427134</v>
      </c>
      <c r="N292">
        <v>-1255.0662568071252</v>
      </c>
      <c r="O292">
        <v>-1470.3721583646523</v>
      </c>
      <c r="P292">
        <v>-1675.3649825326922</v>
      </c>
      <c r="Q292">
        <v>-1850.9740545136615</v>
      </c>
      <c r="R292">
        <v>-2004.0971211310812</v>
      </c>
      <c r="S292">
        <v>-2142.6957217674908</v>
      </c>
      <c r="T292">
        <v>-2277.4370597652423</v>
      </c>
      <c r="U292">
        <v>-2416.6515511841176</v>
      </c>
      <c r="V292">
        <v>-2533.3176845825092</v>
      </c>
    </row>
    <row r="293" spans="2:22" x14ac:dyDescent="0.25">
      <c r="B293">
        <v>67088</v>
      </c>
      <c r="C293">
        <v>646.75428389152512</v>
      </c>
      <c r="D293">
        <v>695.21370430177274</v>
      </c>
      <c r="E293">
        <v>751.78774771992494</v>
      </c>
      <c r="F293">
        <v>814.51582842118273</v>
      </c>
      <c r="G293">
        <v>878.32461679384176</v>
      </c>
      <c r="H293">
        <v>948.01760126210434</v>
      </c>
      <c r="I293">
        <v>1025.0438088327055</v>
      </c>
      <c r="J293">
        <v>1188.0345043125992</v>
      </c>
      <c r="K293">
        <v>1324.8434230301684</v>
      </c>
      <c r="L293">
        <v>1451.8648700560916</v>
      </c>
      <c r="M293">
        <v>-1199.9138950520764</v>
      </c>
      <c r="N293">
        <v>-1309.3418677902976</v>
      </c>
      <c r="O293">
        <v>-1427.7798992160003</v>
      </c>
      <c r="P293">
        <v>-1541.9469669524851</v>
      </c>
      <c r="Q293">
        <v>-1641.3555800350741</v>
      </c>
      <c r="R293">
        <v>-1730.1996409418391</v>
      </c>
      <c r="S293">
        <v>-1812.8555892603729</v>
      </c>
      <c r="T293">
        <v>-1904.681465536441</v>
      </c>
      <c r="U293">
        <v>-1995.164244738201</v>
      </c>
      <c r="V293">
        <v>-2071.9606647391561</v>
      </c>
    </row>
    <row r="294" spans="2:22" x14ac:dyDescent="0.25">
      <c r="B294">
        <v>67089</v>
      </c>
      <c r="C294">
        <v>52.367887432002554</v>
      </c>
      <c r="D294">
        <v>100.59656034497353</v>
      </c>
      <c r="E294">
        <v>157.14945924949973</v>
      </c>
      <c r="F294">
        <v>219.98554952298895</v>
      </c>
      <c r="G294">
        <v>283.9112428519536</v>
      </c>
      <c r="H294">
        <v>353.57002258156592</v>
      </c>
      <c r="I294">
        <v>430.47215750916268</v>
      </c>
      <c r="J294">
        <v>595.06304438115569</v>
      </c>
      <c r="K294">
        <v>732.71951558256706</v>
      </c>
      <c r="L294">
        <v>860.11615779600959</v>
      </c>
      <c r="M294">
        <v>-499.56557106804632</v>
      </c>
      <c r="N294">
        <v>-609.78100709801902</v>
      </c>
      <c r="O294">
        <v>-730.05274640493917</v>
      </c>
      <c r="P294">
        <v>-847.28219759515673</v>
      </c>
      <c r="Q294">
        <v>-950.63048956514979</v>
      </c>
      <c r="R294">
        <v>-1044.2711948994547</v>
      </c>
      <c r="S294">
        <v>-1132.6669755914756</v>
      </c>
      <c r="T294">
        <v>-1233.3331758360794</v>
      </c>
      <c r="U294">
        <v>-1332.6053686877506</v>
      </c>
      <c r="V294">
        <v>-1419.5096946290334</v>
      </c>
    </row>
    <row r="295" spans="2:22" x14ac:dyDescent="0.25">
      <c r="B295">
        <v>67090</v>
      </c>
      <c r="C295">
        <v>98.667037726513897</v>
      </c>
      <c r="D295">
        <v>192.62716605440392</v>
      </c>
      <c r="E295">
        <v>304.3667390404421</v>
      </c>
      <c r="F295">
        <v>433.58410776344044</v>
      </c>
      <c r="G295">
        <v>570.75806569891859</v>
      </c>
      <c r="H295">
        <v>727.48852294586754</v>
      </c>
      <c r="I295">
        <v>906.88901795637685</v>
      </c>
      <c r="J295">
        <v>1303.7893055869965</v>
      </c>
      <c r="K295">
        <v>1636.6430454869717</v>
      </c>
      <c r="L295">
        <v>1952.4189849232848</v>
      </c>
      <c r="M295">
        <v>-948.54045682902415</v>
      </c>
      <c r="N295">
        <v>-1152.25505347538</v>
      </c>
      <c r="O295">
        <v>-1370.5424473288851</v>
      </c>
      <c r="P295">
        <v>-1575.9244882523583</v>
      </c>
      <c r="Q295">
        <v>-1748.9183302278352</v>
      </c>
      <c r="R295">
        <v>-1895.6301112659605</v>
      </c>
      <c r="S295">
        <v>-2024.1082203435344</v>
      </c>
      <c r="T295">
        <v>-2127.1658483344299</v>
      </c>
      <c r="U295">
        <v>-2241.5316546644326</v>
      </c>
      <c r="V295">
        <v>-2334.4925564853565</v>
      </c>
    </row>
    <row r="296" spans="2:22" x14ac:dyDescent="0.25">
      <c r="B296">
        <v>67091</v>
      </c>
      <c r="C296">
        <v>51.172757814446179</v>
      </c>
      <c r="D296">
        <v>100.06172354369943</v>
      </c>
      <c r="E296">
        <v>158.02217022986827</v>
      </c>
      <c r="F296">
        <v>223.28014464018494</v>
      </c>
      <c r="G296">
        <v>290.37668432882094</v>
      </c>
      <c r="H296">
        <v>364.08266298555418</v>
      </c>
      <c r="I296">
        <v>447.01874389495924</v>
      </c>
      <c r="J296">
        <v>623.64042317583471</v>
      </c>
      <c r="K296">
        <v>771.31841083235133</v>
      </c>
      <c r="L296">
        <v>908.1189790643582</v>
      </c>
      <c r="M296">
        <v>-562.74404293079897</v>
      </c>
      <c r="N296">
        <v>-675.58232004322235</v>
      </c>
      <c r="O296">
        <v>-800.12372301396078</v>
      </c>
      <c r="P296">
        <v>-923.16930310949306</v>
      </c>
      <c r="Q296">
        <v>-1033.2404674899778</v>
      </c>
      <c r="R296">
        <v>-1134.4674155753064</v>
      </c>
      <c r="S296">
        <v>-1231.5211277437306</v>
      </c>
      <c r="T296">
        <v>-1344.1581395785072</v>
      </c>
      <c r="U296">
        <v>-1455.2225767958532</v>
      </c>
      <c r="V296">
        <v>-1554.57954142474</v>
      </c>
    </row>
    <row r="297" spans="2:22" x14ac:dyDescent="0.25">
      <c r="B297">
        <v>80001</v>
      </c>
      <c r="C297">
        <v>19.822341411257945</v>
      </c>
      <c r="D297">
        <v>41.208326476108077</v>
      </c>
      <c r="E297">
        <v>66.562174957237573</v>
      </c>
      <c r="F297">
        <v>95.093831469000932</v>
      </c>
      <c r="G297">
        <v>124.44166447851539</v>
      </c>
      <c r="H297">
        <v>156.7049965324338</v>
      </c>
      <c r="I297">
        <v>192.51798325316614</v>
      </c>
      <c r="J297">
        <v>269.47945518628001</v>
      </c>
      <c r="K297">
        <v>334.45479940860895</v>
      </c>
      <c r="L297">
        <v>395.03030877250023</v>
      </c>
      <c r="M297">
        <v>-203.6130634560933</v>
      </c>
      <c r="N297">
        <v>-253.03790310006266</v>
      </c>
      <c r="O297">
        <v>-307.59575010809908</v>
      </c>
      <c r="P297">
        <v>-361.4579596312222</v>
      </c>
      <c r="Q297">
        <v>-409.58586354749582</v>
      </c>
      <c r="R297">
        <v>-453.75717579790745</v>
      </c>
      <c r="S297">
        <v>-496.01021766090099</v>
      </c>
      <c r="T297">
        <v>-544.4227998599257</v>
      </c>
      <c r="U297">
        <v>-593.23165595626324</v>
      </c>
      <c r="V297">
        <v>-636.79250756211354</v>
      </c>
    </row>
    <row r="298" spans="2:22" x14ac:dyDescent="0.25">
      <c r="B298">
        <v>80002</v>
      </c>
      <c r="C298">
        <v>1.3747752914259543</v>
      </c>
      <c r="D298">
        <v>2.8579968362462052</v>
      </c>
      <c r="E298">
        <v>4.6164089083245408</v>
      </c>
      <c r="F298">
        <v>6.5952173438178061</v>
      </c>
      <c r="G298">
        <v>8.6306315686712285</v>
      </c>
      <c r="H298">
        <v>10.868249759507503</v>
      </c>
      <c r="I298">
        <v>13.352053677235714</v>
      </c>
      <c r="J298">
        <v>18.689704150016198</v>
      </c>
      <c r="K298">
        <v>23.196058668661593</v>
      </c>
      <c r="L298">
        <v>27.397263350350823</v>
      </c>
      <c r="M298">
        <v>-14.121551175180665</v>
      </c>
      <c r="N298">
        <v>-17.549402956939829</v>
      </c>
      <c r="O298">
        <v>-21.333253636529452</v>
      </c>
      <c r="P298">
        <v>-25.068858490552504</v>
      </c>
      <c r="Q298">
        <v>-28.406761504100519</v>
      </c>
      <c r="R298">
        <v>-31.470255740822612</v>
      </c>
      <c r="S298">
        <v>-34.400708644223769</v>
      </c>
      <c r="T298">
        <v>-37.758355474156133</v>
      </c>
      <c r="U298">
        <v>-41.143485816321487</v>
      </c>
      <c r="V298">
        <v>-44.16464165350142</v>
      </c>
    </row>
    <row r="299" spans="2:22" x14ac:dyDescent="0.25">
      <c r="B299">
        <v>80003</v>
      </c>
      <c r="C299">
        <v>37.470619570958569</v>
      </c>
      <c r="D299">
        <v>77.897030048384934</v>
      </c>
      <c r="E299">
        <v>125.82398233852007</v>
      </c>
      <c r="F299">
        <v>179.75801690591788</v>
      </c>
      <c r="G299">
        <v>235.23488833680651</v>
      </c>
      <c r="H299">
        <v>296.22299344518132</v>
      </c>
      <c r="I299">
        <v>363.92109092372692</v>
      </c>
      <c r="J299">
        <v>509.40309915858097</v>
      </c>
      <c r="K299">
        <v>632.22745952724142</v>
      </c>
      <c r="L299">
        <v>746.7347127118876</v>
      </c>
      <c r="M299">
        <v>-384.89437156538929</v>
      </c>
      <c r="N299">
        <v>-478.32326198915069</v>
      </c>
      <c r="O299">
        <v>-581.45519213982607</v>
      </c>
      <c r="P299">
        <v>-683.27214304482652</v>
      </c>
      <c r="Q299">
        <v>-774.24940657687921</v>
      </c>
      <c r="R299">
        <v>-857.74743554056045</v>
      </c>
      <c r="S299">
        <v>-937.6193146751225</v>
      </c>
      <c r="T299">
        <v>-1029.1347119932789</v>
      </c>
      <c r="U299">
        <v>-1121.3991948076462</v>
      </c>
      <c r="V299">
        <v>-1203.7432562303179</v>
      </c>
    </row>
    <row r="300" spans="2:22" x14ac:dyDescent="0.25">
      <c r="B300">
        <v>80004</v>
      </c>
      <c r="C300">
        <v>35.584299985048538</v>
      </c>
      <c r="D300">
        <v>73.97559252888432</v>
      </c>
      <c r="E300">
        <v>119.48983988291195</v>
      </c>
      <c r="F300">
        <v>170.70876520160974</v>
      </c>
      <c r="G300">
        <v>223.39285897514134</v>
      </c>
      <c r="H300">
        <v>281.31074377515938</v>
      </c>
      <c r="I300">
        <v>345.60083122705464</v>
      </c>
      <c r="J300">
        <v>483.75908648762857</v>
      </c>
      <c r="K300">
        <v>600.40030926093846</v>
      </c>
      <c r="L300">
        <v>709.1431188125689</v>
      </c>
      <c r="M300">
        <v>-365.51828972037396</v>
      </c>
      <c r="N300">
        <v>-454.24384862962853</v>
      </c>
      <c r="O300">
        <v>-552.18398366179724</v>
      </c>
      <c r="P300">
        <v>-648.87533720895203</v>
      </c>
      <c r="Q300">
        <v>-735.27268730381104</v>
      </c>
      <c r="R300">
        <v>-814.56731719850154</v>
      </c>
      <c r="S300">
        <v>-890.41834234932696</v>
      </c>
      <c r="T300">
        <v>-977.32673587757631</v>
      </c>
      <c r="U300">
        <v>-1064.9465049666467</v>
      </c>
      <c r="V300">
        <v>-1143.1452595429553</v>
      </c>
    </row>
    <row r="301" spans="2:22" x14ac:dyDescent="0.25">
      <c r="B301">
        <v>80005</v>
      </c>
      <c r="C301">
        <v>91.190462962731019</v>
      </c>
      <c r="D301">
        <v>189.57194527977805</v>
      </c>
      <c r="E301">
        <v>306.20613259822375</v>
      </c>
      <c r="F301">
        <v>437.45818125930583</v>
      </c>
      <c r="G301">
        <v>572.46407456583825</v>
      </c>
      <c r="H301">
        <v>720.88115919504185</v>
      </c>
      <c r="I301">
        <v>885.6267683664729</v>
      </c>
      <c r="J301">
        <v>1239.6596687070687</v>
      </c>
      <c r="K301">
        <v>1538.5557411202094</v>
      </c>
      <c r="L301">
        <v>1817.2117232110372</v>
      </c>
      <c r="M301">
        <v>-936.70864553253227</v>
      </c>
      <c r="N301">
        <v>-1164.0761342492929</v>
      </c>
      <c r="O301">
        <v>-1415.0558251011776</v>
      </c>
      <c r="P301">
        <v>-1662.8343207304731</v>
      </c>
      <c r="Q301">
        <v>-1884.2326888356697</v>
      </c>
      <c r="R301">
        <v>-2087.4290524849175</v>
      </c>
      <c r="S301">
        <v>-2281.8001571593841</v>
      </c>
      <c r="T301">
        <v>-2504.5058178547029</v>
      </c>
      <c r="U301">
        <v>-2729.0331180256826</v>
      </c>
      <c r="V301">
        <v>-2929.4185705163059</v>
      </c>
    </row>
    <row r="302" spans="2:22" x14ac:dyDescent="0.25">
      <c r="B302">
        <v>80006</v>
      </c>
      <c r="C302">
        <v>27.509216519248007</v>
      </c>
      <c r="D302">
        <v>56.920738395555468</v>
      </c>
      <c r="E302">
        <v>91.724071427580228</v>
      </c>
      <c r="F302">
        <v>130.79060510980742</v>
      </c>
      <c r="G302">
        <v>170.88904556982675</v>
      </c>
      <c r="H302">
        <v>214.89271196763696</v>
      </c>
      <c r="I302">
        <v>263.6784017045278</v>
      </c>
      <c r="J302">
        <v>368.23462029182832</v>
      </c>
      <c r="K302">
        <v>456.61388413153583</v>
      </c>
      <c r="L302">
        <v>538.98485996471857</v>
      </c>
      <c r="M302">
        <v>-283.65911733162801</v>
      </c>
      <c r="N302">
        <v>-351.57158533099192</v>
      </c>
      <c r="O302">
        <v>-426.42247878264112</v>
      </c>
      <c r="P302">
        <v>-500.19479132686996</v>
      </c>
      <c r="Q302">
        <v>-565.99810930641968</v>
      </c>
      <c r="R302">
        <v>-626.29371653484225</v>
      </c>
      <c r="S302">
        <v>-683.87350271513435</v>
      </c>
      <c r="T302">
        <v>-749.80536354162132</v>
      </c>
      <c r="U302">
        <v>-816.13050599813778</v>
      </c>
      <c r="V302">
        <v>-875.28761973696658</v>
      </c>
    </row>
    <row r="303" spans="2:22" x14ac:dyDescent="0.25">
      <c r="B303">
        <v>80007</v>
      </c>
      <c r="C303">
        <v>51.82583133491795</v>
      </c>
      <c r="D303">
        <v>107.73983422221158</v>
      </c>
      <c r="E303">
        <v>174.02788000916468</v>
      </c>
      <c r="F303">
        <v>248.62435614717822</v>
      </c>
      <c r="G303">
        <v>325.35473890269913</v>
      </c>
      <c r="H303">
        <v>409.70774093399223</v>
      </c>
      <c r="I303">
        <v>503.34137234416494</v>
      </c>
      <c r="J303">
        <v>704.55838202735481</v>
      </c>
      <c r="K303">
        <v>874.43746748605679</v>
      </c>
      <c r="L303">
        <v>1032.8131137422947</v>
      </c>
      <c r="M303">
        <v>-532.34963848762459</v>
      </c>
      <c r="N303">
        <v>-661.57167891161544</v>
      </c>
      <c r="O303">
        <v>-804.21404987940093</v>
      </c>
      <c r="P303">
        <v>-945.03766542292124</v>
      </c>
      <c r="Q303">
        <v>-1070.8688464685335</v>
      </c>
      <c r="R303">
        <v>-1186.3554547877545</v>
      </c>
      <c r="S303">
        <v>-1296.8267142392265</v>
      </c>
      <c r="T303">
        <v>-1423.4021912466767</v>
      </c>
      <c r="U303">
        <v>-1551.0137327501657</v>
      </c>
      <c r="V303">
        <v>-1664.9042818680418</v>
      </c>
    </row>
    <row r="304" spans="2:22" x14ac:dyDescent="0.25">
      <c r="B304">
        <v>80008</v>
      </c>
      <c r="C304">
        <v>83.157919372067596</v>
      </c>
      <c r="D304">
        <v>172.87557607154375</v>
      </c>
      <c r="E304">
        <v>279.2390597802821</v>
      </c>
      <c r="F304">
        <v>398.93396072721191</v>
      </c>
      <c r="G304">
        <v>522.05285372357832</v>
      </c>
      <c r="H304">
        <v>657.40273545300045</v>
      </c>
      <c r="I304">
        <v>807.64399103465325</v>
      </c>
      <c r="J304">
        <v>1130.5097789347005</v>
      </c>
      <c r="K304">
        <v>1403.0918278415998</v>
      </c>
      <c r="L304">
        <v>1657.2158598665696</v>
      </c>
      <c r="M304">
        <v>-854.18964201499796</v>
      </c>
      <c r="N304">
        <v>-1061.5348160697788</v>
      </c>
      <c r="O304">
        <v>-1290.4137839212349</v>
      </c>
      <c r="P304">
        <v>-1516.3744403238852</v>
      </c>
      <c r="Q304">
        <v>-1718.2787598178011</v>
      </c>
      <c r="R304">
        <v>-1903.5845391134794</v>
      </c>
      <c r="S304">
        <v>-2080.842864735489</v>
      </c>
      <c r="T304">
        <v>-2283.9414555413978</v>
      </c>
      <c r="U304">
        <v>-2488.7024792616785</v>
      </c>
      <c r="V304">
        <v>-2671.4472776920279</v>
      </c>
    </row>
    <row r="305" spans="2:22" x14ac:dyDescent="0.25">
      <c r="B305">
        <v>80009</v>
      </c>
      <c r="C305">
        <v>51.186400966812847</v>
      </c>
      <c r="D305">
        <v>106.41053336814359</v>
      </c>
      <c r="E305">
        <v>171.88071307506021</v>
      </c>
      <c r="F305">
        <v>245.55681319656532</v>
      </c>
      <c r="G305">
        <v>321.34049166145667</v>
      </c>
      <c r="H305">
        <v>404.65274104584915</v>
      </c>
      <c r="I305">
        <v>497.1311148198692</v>
      </c>
      <c r="J305">
        <v>695.86549637618441</v>
      </c>
      <c r="K305">
        <v>863.64860298900476</v>
      </c>
      <c r="L305">
        <v>1020.0702005560852</v>
      </c>
      <c r="M305">
        <v>-525.78147515033118</v>
      </c>
      <c r="N305">
        <v>-653.40916590838754</v>
      </c>
      <c r="O305">
        <v>-794.29160632752678</v>
      </c>
      <c r="P305">
        <v>-933.37773124126886</v>
      </c>
      <c r="Q305">
        <v>-1057.6563992573238</v>
      </c>
      <c r="R305">
        <v>-1171.7181265362092</v>
      </c>
      <c r="S305">
        <v>-1280.826384637262</v>
      </c>
      <c r="T305">
        <v>-1405.8401654447434</v>
      </c>
      <c r="U305">
        <v>-1531.8772277193182</v>
      </c>
      <c r="V305">
        <v>-1644.3625880757154</v>
      </c>
    </row>
    <row r="306" spans="2:22" x14ac:dyDescent="0.25">
      <c r="B306">
        <v>80010</v>
      </c>
      <c r="C306">
        <v>6.8419049387245154</v>
      </c>
      <c r="D306">
        <v>14.223519138527625</v>
      </c>
      <c r="E306">
        <v>22.974686194917485</v>
      </c>
      <c r="F306">
        <v>32.822709571558384</v>
      </c>
      <c r="G306">
        <v>42.952445481294021</v>
      </c>
      <c r="H306">
        <v>54.088498803130371</v>
      </c>
      <c r="I306">
        <v>66.449755509963779</v>
      </c>
      <c r="J306">
        <v>93.013876467522465</v>
      </c>
      <c r="K306">
        <v>115.44085011845536</v>
      </c>
      <c r="L306">
        <v>136.34917109244364</v>
      </c>
      <c r="M306">
        <v>-70.279347709038646</v>
      </c>
      <c r="N306">
        <v>-87.338889134537737</v>
      </c>
      <c r="O306">
        <v>-106.17014600505355</v>
      </c>
      <c r="P306">
        <v>-124.76129574367991</v>
      </c>
      <c r="Q306">
        <v>-141.3731851599421</v>
      </c>
      <c r="R306">
        <v>-156.61941229153575</v>
      </c>
      <c r="S306">
        <v>-171.20352674102062</v>
      </c>
      <c r="T306">
        <v>-187.91367608068404</v>
      </c>
      <c r="U306">
        <v>-204.76060383006507</v>
      </c>
      <c r="V306">
        <v>-219.79612357789077</v>
      </c>
    </row>
    <row r="307" spans="2:22" x14ac:dyDescent="0.25">
      <c r="B307">
        <v>80011</v>
      </c>
      <c r="C307">
        <v>45.820660634707011</v>
      </c>
      <c r="D307">
        <v>95.595770116367007</v>
      </c>
      <c r="E307">
        <v>154.21243046994357</v>
      </c>
      <c r="F307">
        <v>219.84312921588221</v>
      </c>
      <c r="G307">
        <v>287.17021648116167</v>
      </c>
      <c r="H307">
        <v>361.19596285029621</v>
      </c>
      <c r="I307">
        <v>443.44750376500917</v>
      </c>
      <c r="J307">
        <v>618.5130284327779</v>
      </c>
      <c r="K307">
        <v>767.19796573026122</v>
      </c>
      <c r="L307">
        <v>906.01826540548632</v>
      </c>
      <c r="M307">
        <v>-498.28082381951998</v>
      </c>
      <c r="N307">
        <v>-611.69285783218379</v>
      </c>
      <c r="O307">
        <v>-735.55507745741909</v>
      </c>
      <c r="P307">
        <v>-856.15476399670922</v>
      </c>
      <c r="Q307">
        <v>-962.26784002215288</v>
      </c>
      <c r="R307">
        <v>-1058.0001271641227</v>
      </c>
      <c r="S307">
        <v>-1147.9477170162238</v>
      </c>
      <c r="T307">
        <v>-1247.0632258802925</v>
      </c>
      <c r="U307">
        <v>-1346.7872489060105</v>
      </c>
      <c r="V307">
        <v>-1434.7959976535221</v>
      </c>
    </row>
    <row r="308" spans="2:22" x14ac:dyDescent="0.25">
      <c r="B308">
        <v>81001</v>
      </c>
      <c r="C308">
        <v>16.094363051515188</v>
      </c>
      <c r="D308">
        <v>33.46764432510421</v>
      </c>
      <c r="E308">
        <v>54.053469210589078</v>
      </c>
      <c r="F308">
        <v>77.210333379066711</v>
      </c>
      <c r="G308">
        <v>101.02464471839842</v>
      </c>
      <c r="H308">
        <v>127.20501917654595</v>
      </c>
      <c r="I308">
        <v>156.26803097668679</v>
      </c>
      <c r="J308">
        <v>218.67741458941614</v>
      </c>
      <c r="K308">
        <v>271.39136001655487</v>
      </c>
      <c r="L308">
        <v>320.5413558521762</v>
      </c>
      <c r="M308">
        <v>-166.07898247209798</v>
      </c>
      <c r="N308">
        <v>-206.18550778090636</v>
      </c>
      <c r="O308">
        <v>-250.42076799602444</v>
      </c>
      <c r="P308">
        <v>-294.04572560329768</v>
      </c>
      <c r="Q308">
        <v>-332.98096720150414</v>
      </c>
      <c r="R308">
        <v>-368.66977715977555</v>
      </c>
      <c r="S308">
        <v>-402.76395140804857</v>
      </c>
      <c r="T308">
        <v>-441.71983012828434</v>
      </c>
      <c r="U308">
        <v>-480.98900058317093</v>
      </c>
      <c r="V308">
        <v>-516.00859028383502</v>
      </c>
    </row>
    <row r="309" spans="2:22" x14ac:dyDescent="0.25">
      <c r="B309">
        <v>81002</v>
      </c>
      <c r="C309">
        <v>32.284204822745501</v>
      </c>
      <c r="D309">
        <v>67.554942781079959</v>
      </c>
      <c r="E309">
        <v>108.86054936710957</v>
      </c>
      <c r="F309">
        <v>154.91266579784227</v>
      </c>
      <c r="G309">
        <v>202.04791954847585</v>
      </c>
      <c r="H309">
        <v>253.87891071139697</v>
      </c>
      <c r="I309">
        <v>311.51770858642595</v>
      </c>
      <c r="J309">
        <v>434.25716047349056</v>
      </c>
      <c r="K309">
        <v>537.98811243283592</v>
      </c>
      <c r="L309">
        <v>635.06874624565387</v>
      </c>
      <c r="M309">
        <v>-367.34859096037417</v>
      </c>
      <c r="N309">
        <v>-446.76312939182498</v>
      </c>
      <c r="O309">
        <v>-532.70685526416332</v>
      </c>
      <c r="P309">
        <v>-615.3770307575669</v>
      </c>
      <c r="Q309">
        <v>-687.11473727908538</v>
      </c>
      <c r="R309">
        <v>-750.81079239526264</v>
      </c>
      <c r="S309">
        <v>-809.63537326284938</v>
      </c>
      <c r="T309">
        <v>-871.93206290803789</v>
      </c>
      <c r="U309">
        <v>-934.69860948518806</v>
      </c>
      <c r="V309">
        <v>-989.01126883531106</v>
      </c>
    </row>
    <row r="310" spans="2:22" x14ac:dyDescent="0.25">
      <c r="B310">
        <v>81003</v>
      </c>
      <c r="C310">
        <v>97.216616374207419</v>
      </c>
      <c r="D310">
        <v>203.42756168156254</v>
      </c>
      <c r="E310">
        <v>327.80683984248247</v>
      </c>
      <c r="F310">
        <v>466.47455358771026</v>
      </c>
      <c r="G310">
        <v>608.40110221232146</v>
      </c>
      <c r="H310">
        <v>764.46616373683685</v>
      </c>
      <c r="I310">
        <v>938.01906914619144</v>
      </c>
      <c r="J310">
        <v>1307.5977317411189</v>
      </c>
      <c r="K310">
        <v>1619.937886221865</v>
      </c>
      <c r="L310">
        <v>1912.2555986324207</v>
      </c>
      <c r="M310">
        <v>-1106.4737023773707</v>
      </c>
      <c r="N310">
        <v>-1345.5983763765025</v>
      </c>
      <c r="O310">
        <v>-1604.3684331193235</v>
      </c>
      <c r="P310">
        <v>-1853.2633671865281</v>
      </c>
      <c r="Q310">
        <v>-2069.2252031538046</v>
      </c>
      <c r="R310">
        <v>-2260.9589016501359</v>
      </c>
      <c r="S310">
        <v>-2438.0092562886834</v>
      </c>
      <c r="T310">
        <v>-2625.462587488114</v>
      </c>
      <c r="U310">
        <v>-2814.3333232141904</v>
      </c>
      <c r="V310">
        <v>-2977.7382746200669</v>
      </c>
    </row>
    <row r="311" spans="2:22" x14ac:dyDescent="0.25">
      <c r="B311">
        <v>82001</v>
      </c>
      <c r="C311">
        <v>18.07064509020022</v>
      </c>
      <c r="D311">
        <v>37.369501406549084</v>
      </c>
      <c r="E311">
        <v>60.20103372854728</v>
      </c>
      <c r="F311">
        <v>85.821291563934125</v>
      </c>
      <c r="G311">
        <v>112.1113463559148</v>
      </c>
      <c r="H311">
        <v>140.95545920298792</v>
      </c>
      <c r="I311">
        <v>172.92933129740351</v>
      </c>
      <c r="J311">
        <v>241.43182140955878</v>
      </c>
      <c r="K311">
        <v>299.34432015574527</v>
      </c>
      <c r="L311">
        <v>353.31782435722408</v>
      </c>
      <c r="M311">
        <v>-186.42095623950911</v>
      </c>
      <c r="N311">
        <v>-230.97799841436574</v>
      </c>
      <c r="O311">
        <v>-280.07805351799993</v>
      </c>
      <c r="P311">
        <v>-328.46054630553681</v>
      </c>
      <c r="Q311">
        <v>-371.60737394933335</v>
      </c>
      <c r="R311">
        <v>-411.13487527627893</v>
      </c>
      <c r="S311">
        <v>-448.87407886965781</v>
      </c>
      <c r="T311">
        <v>-492.08403702244061</v>
      </c>
      <c r="U311">
        <v>-535.53981474779289</v>
      </c>
      <c r="V311">
        <v>-574.29615720994809</v>
      </c>
    </row>
    <row r="312" spans="2:22" x14ac:dyDescent="0.25">
      <c r="B312">
        <v>82002</v>
      </c>
      <c r="C312">
        <v>90.344027972890757</v>
      </c>
      <c r="D312">
        <v>182.31461975274937</v>
      </c>
      <c r="E312">
        <v>290.04876658116183</v>
      </c>
      <c r="F312">
        <v>409.31654516515152</v>
      </c>
      <c r="G312">
        <v>530.29562823692004</v>
      </c>
      <c r="H312">
        <v>661.74426281390777</v>
      </c>
      <c r="I312">
        <v>806.4834371268928</v>
      </c>
      <c r="J312">
        <v>1111.8628410257713</v>
      </c>
      <c r="K312">
        <v>1371.8245636828281</v>
      </c>
      <c r="L312">
        <v>1613.721107530622</v>
      </c>
      <c r="M312">
        <v>-948.12419014759485</v>
      </c>
      <c r="N312">
        <v>-1159.4360134525034</v>
      </c>
      <c r="O312">
        <v>-1390.3838018613906</v>
      </c>
      <c r="P312">
        <v>-1615.8764945763924</v>
      </c>
      <c r="Q312">
        <v>-1815.0353765554598</v>
      </c>
      <c r="R312">
        <v>-1995.8301357686871</v>
      </c>
      <c r="S312">
        <v>-2166.7973280769461</v>
      </c>
      <c r="T312">
        <v>-2361.7403211358333</v>
      </c>
      <c r="U312">
        <v>-2555.3864031760422</v>
      </c>
      <c r="V312">
        <v>-2727.4453052723175</v>
      </c>
    </row>
    <row r="313" spans="2:22" x14ac:dyDescent="0.25">
      <c r="B313">
        <v>82003</v>
      </c>
      <c r="C313">
        <v>106.38434682630127</v>
      </c>
      <c r="D313">
        <v>203.98976367258658</v>
      </c>
      <c r="E313">
        <v>318.16977784446749</v>
      </c>
      <c r="F313">
        <v>444.92416430485525</v>
      </c>
      <c r="G313">
        <v>574.03964615949019</v>
      </c>
      <c r="H313">
        <v>715.21632175093498</v>
      </c>
      <c r="I313">
        <v>871.50532344085536</v>
      </c>
      <c r="J313">
        <v>1202.1186555671243</v>
      </c>
      <c r="K313">
        <v>1482.0545843706343</v>
      </c>
      <c r="L313">
        <v>1743.7655989285054</v>
      </c>
      <c r="M313">
        <v>-1003.1087392937011</v>
      </c>
      <c r="N313">
        <v>-1224.4100004820602</v>
      </c>
      <c r="O313">
        <v>-1464.5724410198284</v>
      </c>
      <c r="P313">
        <v>-1696.672975361065</v>
      </c>
      <c r="Q313">
        <v>-1899.2461394220541</v>
      </c>
      <c r="R313">
        <v>-2080.507060711348</v>
      </c>
      <c r="S313">
        <v>-2249.3188156268243</v>
      </c>
      <c r="T313">
        <v>-2433.6381330727681</v>
      </c>
      <c r="U313">
        <v>-2618.3480195216202</v>
      </c>
      <c r="V313">
        <v>-2779.9024246166045</v>
      </c>
    </row>
    <row r="314" spans="2:22" x14ac:dyDescent="0.25">
      <c r="B314">
        <v>82004</v>
      </c>
      <c r="C314">
        <v>34.309350787521176</v>
      </c>
      <c r="D314">
        <v>69.293880512423925</v>
      </c>
      <c r="E314">
        <v>110.2755125153046</v>
      </c>
      <c r="F314">
        <v>155.64260675886558</v>
      </c>
      <c r="G314">
        <v>201.6577326210047</v>
      </c>
      <c r="H314">
        <v>251.65024631924848</v>
      </c>
      <c r="I314">
        <v>306.69291057697239</v>
      </c>
      <c r="J314">
        <v>422.82854981930507</v>
      </c>
      <c r="K314">
        <v>521.687611623507</v>
      </c>
      <c r="L314">
        <v>613.67296707206663</v>
      </c>
      <c r="M314">
        <v>-360.67195818317373</v>
      </c>
      <c r="N314">
        <v>-441.06837787879937</v>
      </c>
      <c r="O314">
        <v>-528.94471601089219</v>
      </c>
      <c r="P314">
        <v>-614.75821258285555</v>
      </c>
      <c r="Q314">
        <v>-690.56312925327006</v>
      </c>
      <c r="R314">
        <v>-759.39234645959777</v>
      </c>
      <c r="S314">
        <v>-824.4941254271954</v>
      </c>
      <c r="T314">
        <v>-898.76941760736622</v>
      </c>
      <c r="U314">
        <v>-972.54188482799623</v>
      </c>
      <c r="V314">
        <v>-1038.1041634732899</v>
      </c>
    </row>
    <row r="315" spans="2:22" x14ac:dyDescent="0.25">
      <c r="B315">
        <v>82005</v>
      </c>
      <c r="C315">
        <v>75.083931839049242</v>
      </c>
      <c r="D315">
        <v>151.64545180348958</v>
      </c>
      <c r="E315">
        <v>241.33126611730822</v>
      </c>
      <c r="F315">
        <v>340.61439837518213</v>
      </c>
      <c r="G315">
        <v>441.3157084989154</v>
      </c>
      <c r="H315">
        <v>550.7212904998122</v>
      </c>
      <c r="I315">
        <v>671.17882048810259</v>
      </c>
      <c r="J315">
        <v>925.3346182750804</v>
      </c>
      <c r="K315">
        <v>1141.681674917108</v>
      </c>
      <c r="L315">
        <v>1342.9860423900832</v>
      </c>
      <c r="M315">
        <v>-789.30868998930396</v>
      </c>
      <c r="N315">
        <v>-965.25137494169599</v>
      </c>
      <c r="O315">
        <v>-1157.563407408808</v>
      </c>
      <c r="P315">
        <v>-1345.3610363229425</v>
      </c>
      <c r="Q315">
        <v>-1511.2554955796998</v>
      </c>
      <c r="R315">
        <v>-1661.8840599399061</v>
      </c>
      <c r="S315">
        <v>-1804.3553519464522</v>
      </c>
      <c r="T315">
        <v>-1966.9023208447918</v>
      </c>
      <c r="U315">
        <v>-2128.3488878374533</v>
      </c>
      <c r="V315">
        <v>-2271.8279554392343</v>
      </c>
    </row>
    <row r="316" spans="2:22" x14ac:dyDescent="0.25">
      <c r="B316">
        <v>82006</v>
      </c>
      <c r="C316">
        <v>8.6467496782423332</v>
      </c>
      <c r="D316">
        <v>17.463660059778519</v>
      </c>
      <c r="E316">
        <v>27.791978876689484</v>
      </c>
      <c r="F316">
        <v>39.225535576222775</v>
      </c>
      <c r="G316">
        <v>50.822411227027771</v>
      </c>
      <c r="H316">
        <v>63.421680575255692</v>
      </c>
      <c r="I316">
        <v>77.293704630959525</v>
      </c>
      <c r="J316">
        <v>106.56257093711966</v>
      </c>
      <c r="K316">
        <v>131.47734027043296</v>
      </c>
      <c r="L316">
        <v>154.65977667249769</v>
      </c>
      <c r="M316">
        <v>-90.897672698187137</v>
      </c>
      <c r="N316">
        <v>-111.15942933824076</v>
      </c>
      <c r="O316">
        <v>-133.30629837037515</v>
      </c>
      <c r="P316">
        <v>-154.93328363359825</v>
      </c>
      <c r="Q316">
        <v>-174.03787534937902</v>
      </c>
      <c r="R316">
        <v>-191.38442951236107</v>
      </c>
      <c r="S316">
        <v>-207.79158305563999</v>
      </c>
      <c r="T316">
        <v>-226.51067403283915</v>
      </c>
      <c r="U316">
        <v>-245.10304149422336</v>
      </c>
      <c r="V316">
        <v>-261.6262516036731</v>
      </c>
    </row>
    <row r="317" spans="2:22" x14ac:dyDescent="0.25">
      <c r="B317">
        <v>82007</v>
      </c>
      <c r="C317">
        <v>20.453873140095563</v>
      </c>
      <c r="D317">
        <v>41.459795011274529</v>
      </c>
      <c r="E317">
        <v>66.105045409270545</v>
      </c>
      <c r="F317">
        <v>93.446804198282052</v>
      </c>
      <c r="G317">
        <v>121.23118428463491</v>
      </c>
      <c r="H317">
        <v>151.46541295273178</v>
      </c>
      <c r="I317">
        <v>184.79085893286569</v>
      </c>
      <c r="J317">
        <v>255.28314632018743</v>
      </c>
      <c r="K317">
        <v>315.22040835159214</v>
      </c>
      <c r="L317">
        <v>371.00523670006476</v>
      </c>
      <c r="M317">
        <v>-214.41097940056827</v>
      </c>
      <c r="N317">
        <v>-262.71927526589127</v>
      </c>
      <c r="O317">
        <v>-315.59019727490096</v>
      </c>
      <c r="P317">
        <v>-367.29455745966629</v>
      </c>
      <c r="Q317">
        <v>-413.038339227027</v>
      </c>
      <c r="R317">
        <v>-454.63286925226123</v>
      </c>
      <c r="S317">
        <v>-494.03522642844473</v>
      </c>
      <c r="T317">
        <v>-539.01598660957745</v>
      </c>
      <c r="U317">
        <v>-583.78449191491507</v>
      </c>
      <c r="V317">
        <v>-623.59412041024018</v>
      </c>
    </row>
    <row r="318" spans="2:22" x14ac:dyDescent="0.25">
      <c r="B318">
        <v>82008</v>
      </c>
      <c r="C318">
        <v>75.361579764497378</v>
      </c>
      <c r="D318">
        <v>152.20621153017973</v>
      </c>
      <c r="E318">
        <v>242.22366910876153</v>
      </c>
      <c r="F318">
        <v>341.87393392120759</v>
      </c>
      <c r="G318">
        <v>442.94762078602184</v>
      </c>
      <c r="H318">
        <v>552.75776648158626</v>
      </c>
      <c r="I318">
        <v>673.66072843496829</v>
      </c>
      <c r="J318">
        <v>928.75635220425397</v>
      </c>
      <c r="K318">
        <v>1145.9034243753329</v>
      </c>
      <c r="L318">
        <v>1347.9521820080074</v>
      </c>
      <c r="M318">
        <v>-792.22742259887877</v>
      </c>
      <c r="N318">
        <v>-968.82071441585981</v>
      </c>
      <c r="O318">
        <v>-1161.8438848794165</v>
      </c>
      <c r="P318">
        <v>-1350.3359582744799</v>
      </c>
      <c r="Q318">
        <v>-1516.8438677239456</v>
      </c>
      <c r="R318">
        <v>-1668.0294315297526</v>
      </c>
      <c r="S318">
        <v>-1811.0275587418168</v>
      </c>
      <c r="T318">
        <v>-1974.1755993687814</v>
      </c>
      <c r="U318">
        <v>-2136.2191689863498</v>
      </c>
      <c r="V318">
        <v>-2280.2287983806364</v>
      </c>
    </row>
    <row r="319" spans="2:22" x14ac:dyDescent="0.25">
      <c r="B319">
        <v>85001</v>
      </c>
      <c r="C319">
        <v>111.27106421708243</v>
      </c>
      <c r="D319">
        <v>226.44022707879901</v>
      </c>
      <c r="E319">
        <v>363.08155006095251</v>
      </c>
      <c r="F319">
        <v>520.82714858524923</v>
      </c>
      <c r="G319">
        <v>688.17704563554526</v>
      </c>
      <c r="H319">
        <v>879.4481673443122</v>
      </c>
      <c r="I319">
        <v>1098.5331067792106</v>
      </c>
      <c r="J319">
        <v>1583.7803792792579</v>
      </c>
      <c r="K319">
        <v>1991.1602845652628</v>
      </c>
      <c r="L319">
        <v>2378.05584306729</v>
      </c>
      <c r="M319">
        <v>-1197.6790103127767</v>
      </c>
      <c r="N319">
        <v>-1445.8615749954292</v>
      </c>
      <c r="O319">
        <v>-1710.7403401432209</v>
      </c>
      <c r="P319">
        <v>-1958.6117748733766</v>
      </c>
      <c r="Q319">
        <v>-2166.0634335559944</v>
      </c>
      <c r="R319">
        <v>-2340.5806305396213</v>
      </c>
      <c r="S319">
        <v>-2491.9427078696444</v>
      </c>
      <c r="T319">
        <v>-2608.6403972093381</v>
      </c>
      <c r="U319">
        <v>-2739.9531315516087</v>
      </c>
      <c r="V319">
        <v>-2844.2370211191374</v>
      </c>
    </row>
    <row r="320" spans="2:22" x14ac:dyDescent="0.25">
      <c r="B320">
        <v>85002</v>
      </c>
      <c r="C320">
        <v>86.831539062583815</v>
      </c>
      <c r="D320">
        <v>172.79137830854421</v>
      </c>
      <c r="E320">
        <v>276.05981045240185</v>
      </c>
      <c r="F320">
        <v>398.02185502775001</v>
      </c>
      <c r="G320">
        <v>530.06564133110919</v>
      </c>
      <c r="H320">
        <v>683.85730675976606</v>
      </c>
      <c r="I320">
        <v>862.35901884093835</v>
      </c>
      <c r="J320">
        <v>1263.9959232551546</v>
      </c>
      <c r="K320">
        <v>1600.4793038646542</v>
      </c>
      <c r="L320">
        <v>1921.820859413034</v>
      </c>
      <c r="M320">
        <v>-874.32983516420461</v>
      </c>
      <c r="N320">
        <v>-1057.2892007409002</v>
      </c>
      <c r="O320">
        <v>-1252.555214288604</v>
      </c>
      <c r="P320">
        <v>-1434.1697089788486</v>
      </c>
      <c r="Q320">
        <v>-1584.5720362903273</v>
      </c>
      <c r="R320">
        <v>-1708.4503969437521</v>
      </c>
      <c r="S320">
        <v>-1812.9785667900733</v>
      </c>
      <c r="T320">
        <v>-1876.0156770480417</v>
      </c>
      <c r="U320">
        <v>-1955.3756504101368</v>
      </c>
      <c r="V320">
        <v>-2014.9130122866713</v>
      </c>
    </row>
    <row r="321" spans="2:22" x14ac:dyDescent="0.25">
      <c r="B321">
        <v>85003</v>
      </c>
      <c r="C321">
        <v>56.201745893962546</v>
      </c>
      <c r="D321">
        <v>114.99420332427539</v>
      </c>
      <c r="E321">
        <v>184.92152268463909</v>
      </c>
      <c r="F321">
        <v>265.39084848484151</v>
      </c>
      <c r="G321">
        <v>350.31561262708959</v>
      </c>
      <c r="H321">
        <v>446.63536593841707</v>
      </c>
      <c r="I321">
        <v>556.25509405465959</v>
      </c>
      <c r="J321">
        <v>796.74860408738709</v>
      </c>
      <c r="K321">
        <v>998.98262854133202</v>
      </c>
      <c r="L321">
        <v>1190.258464280517</v>
      </c>
      <c r="M321">
        <v>-600.63343740525863</v>
      </c>
      <c r="N321">
        <v>-729.96364515974642</v>
      </c>
      <c r="O321">
        <v>-869.64419685157918</v>
      </c>
      <c r="P321">
        <v>-1002.775146023597</v>
      </c>
      <c r="Q321">
        <v>-1116.779452915471</v>
      </c>
      <c r="R321">
        <v>-1215.7104563347195</v>
      </c>
      <c r="S321">
        <v>-1304.750637943974</v>
      </c>
      <c r="T321">
        <v>-1385.5521559745719</v>
      </c>
      <c r="U321">
        <v>-1472.0081005653308</v>
      </c>
      <c r="V321">
        <v>-1545.0885865738692</v>
      </c>
    </row>
    <row r="322" spans="2:22" x14ac:dyDescent="0.25">
      <c r="B322">
        <v>85004</v>
      </c>
      <c r="C322">
        <v>22.310787054694398</v>
      </c>
      <c r="D322">
        <v>46.668756631129234</v>
      </c>
      <c r="E322">
        <v>75.174636318856059</v>
      </c>
      <c r="F322">
        <v>106.91883776922786</v>
      </c>
      <c r="G322">
        <v>139.37510982338986</v>
      </c>
      <c r="H322">
        <v>175.02912325265916</v>
      </c>
      <c r="I322">
        <v>214.65061009833138</v>
      </c>
      <c r="J322">
        <v>298.94403765619893</v>
      </c>
      <c r="K322">
        <v>370.21711871505727</v>
      </c>
      <c r="L322">
        <v>436.91361875682298</v>
      </c>
      <c r="M322">
        <v>-252.21913545272855</v>
      </c>
      <c r="N322">
        <v>-307.07272408950769</v>
      </c>
      <c r="O322">
        <v>-366.41966692687527</v>
      </c>
      <c r="P322">
        <v>-423.49552043774855</v>
      </c>
      <c r="Q322">
        <v>-473.0174129352913</v>
      </c>
      <c r="R322">
        <v>-516.9906814394044</v>
      </c>
      <c r="S322">
        <v>-557.60415313121314</v>
      </c>
      <c r="T322">
        <v>-600.70803870233749</v>
      </c>
      <c r="U322">
        <v>-644.10920419181298</v>
      </c>
      <c r="V322">
        <v>-681.6900516817924</v>
      </c>
    </row>
    <row r="323" spans="2:22" x14ac:dyDescent="0.25">
      <c r="B323">
        <v>85005</v>
      </c>
      <c r="C323">
        <v>4.0308278345656604E-2</v>
      </c>
      <c r="D323">
        <v>8.3894710609733261E-2</v>
      </c>
      <c r="E323">
        <v>0.13445659544280458</v>
      </c>
      <c r="F323">
        <v>0.18989219230957172</v>
      </c>
      <c r="G323">
        <v>0.24575739929535392</v>
      </c>
      <c r="H323">
        <v>0.30627360776826174</v>
      </c>
      <c r="I323">
        <v>0.3728564083125685</v>
      </c>
      <c r="J323">
        <v>0.51258045691241683</v>
      </c>
      <c r="K323">
        <v>0.63155522684736543</v>
      </c>
      <c r="L323">
        <v>0.74270418936271676</v>
      </c>
      <c r="M323">
        <v>-0.41469075930436367</v>
      </c>
      <c r="N323">
        <v>-0.51318459042642117</v>
      </c>
      <c r="O323">
        <v>-0.61943821268142019</v>
      </c>
      <c r="P323">
        <v>-0.72148350451108523</v>
      </c>
      <c r="Q323">
        <v>-0.80998777979824932</v>
      </c>
      <c r="R323">
        <v>-0.88875460184964639</v>
      </c>
      <c r="S323">
        <v>-0.96169811212967016</v>
      </c>
      <c r="T323">
        <v>-1.0416301667569239</v>
      </c>
      <c r="U323">
        <v>-1.1215498117355729</v>
      </c>
      <c r="V323">
        <v>-1.1912814116342667</v>
      </c>
    </row>
    <row r="324" spans="2:22" x14ac:dyDescent="0.25">
      <c r="B324">
        <v>85006</v>
      </c>
      <c r="C324">
        <v>108.27120358517551</v>
      </c>
      <c r="D324">
        <v>214.96698656137016</v>
      </c>
      <c r="E324">
        <v>343.55803290963564</v>
      </c>
      <c r="F324">
        <v>496.3666671784074</v>
      </c>
      <c r="G324">
        <v>662.71091572692876</v>
      </c>
      <c r="H324">
        <v>857.43132667869224</v>
      </c>
      <c r="I324">
        <v>1084.2222129595714</v>
      </c>
      <c r="J324">
        <v>1596.6509023131448</v>
      </c>
      <c r="K324">
        <v>2025.5785132202227</v>
      </c>
      <c r="L324">
        <v>2435.7373112189157</v>
      </c>
      <c r="M324">
        <v>-1081.9749101914842</v>
      </c>
      <c r="N324">
        <v>-1307.9497249895012</v>
      </c>
      <c r="O324">
        <v>-1548.9580238599065</v>
      </c>
      <c r="P324">
        <v>-1772.5201092577252</v>
      </c>
      <c r="Q324">
        <v>-1956.8968030736203</v>
      </c>
      <c r="R324">
        <v>-2107.5974506763505</v>
      </c>
      <c r="S324">
        <v>-2233.472817764889</v>
      </c>
      <c r="T324">
        <v>-2302.006578956908</v>
      </c>
      <c r="U324">
        <v>-2392.6282838736815</v>
      </c>
      <c r="V324">
        <v>-2458.7454708697114</v>
      </c>
    </row>
    <row r="325" spans="2:22" x14ac:dyDescent="0.25">
      <c r="B325">
        <v>85008</v>
      </c>
      <c r="C325">
        <v>62.839457157394364</v>
      </c>
      <c r="D325">
        <v>131.47672953628702</v>
      </c>
      <c r="E325">
        <v>211.85049283071734</v>
      </c>
      <c r="F325">
        <v>301.44071206694787</v>
      </c>
      <c r="G325">
        <v>393.11839369714249</v>
      </c>
      <c r="H325">
        <v>493.90626223650065</v>
      </c>
      <c r="I325">
        <v>605.96885011620361</v>
      </c>
      <c r="J325">
        <v>844.5428416581866</v>
      </c>
      <c r="K325">
        <v>1046.194439667107</v>
      </c>
      <c r="L325">
        <v>1234.91029818793</v>
      </c>
      <c r="M325">
        <v>-713.59672084516001</v>
      </c>
      <c r="N325">
        <v>-868.16630282409312</v>
      </c>
      <c r="O325">
        <v>-1035.4516188514949</v>
      </c>
      <c r="P325">
        <v>-1196.3817935443892</v>
      </c>
      <c r="Q325">
        <v>-1336.0498697427104</v>
      </c>
      <c r="R325">
        <v>-1460.0875649714017</v>
      </c>
      <c r="S325">
        <v>-1574.6657333309265</v>
      </c>
      <c r="T325">
        <v>-1696.1288075252073</v>
      </c>
      <c r="U325">
        <v>-1818.4845122270497</v>
      </c>
      <c r="V325">
        <v>-1924.4106156597668</v>
      </c>
    </row>
    <row r="326" spans="2:22" x14ac:dyDescent="0.25">
      <c r="B326">
        <v>89001</v>
      </c>
      <c r="C326">
        <v>0.13815976637836094</v>
      </c>
      <c r="D326">
        <v>0.27430921296644428</v>
      </c>
      <c r="E326">
        <v>0.43839817045040713</v>
      </c>
      <c r="F326">
        <v>0.63339004744160865</v>
      </c>
      <c r="G326">
        <v>0.84565408216962412</v>
      </c>
      <c r="H326">
        <v>1.0941275967826785</v>
      </c>
      <c r="I326">
        <v>1.3835247294252293</v>
      </c>
      <c r="J326">
        <v>2.0374107643298318</v>
      </c>
      <c r="K326">
        <v>2.5847450189964563</v>
      </c>
      <c r="L326">
        <v>3.1081292784588461</v>
      </c>
      <c r="M326">
        <v>-1.380657052562507</v>
      </c>
      <c r="N326">
        <v>-1.6690128349504485</v>
      </c>
      <c r="O326">
        <v>-1.9765521359335265</v>
      </c>
      <c r="P326">
        <v>-2.2618291483509894</v>
      </c>
      <c r="Q326">
        <v>-2.4971035343346926</v>
      </c>
      <c r="R326">
        <v>-2.6894055091574014</v>
      </c>
      <c r="S326">
        <v>-2.8500291166714873</v>
      </c>
      <c r="T326">
        <v>-2.9374818106638561</v>
      </c>
      <c r="U326">
        <v>-3.0531198858447666</v>
      </c>
      <c r="V326">
        <v>-3.1374889037044378</v>
      </c>
    </row>
    <row r="327" spans="2:22" x14ac:dyDescent="0.25">
      <c r="B327">
        <v>89002</v>
      </c>
      <c r="C327">
        <v>4.605325545945365E-2</v>
      </c>
      <c r="D327">
        <v>9.1436404322148071E-2</v>
      </c>
      <c r="E327">
        <v>0.14613272348346903</v>
      </c>
      <c r="F327">
        <v>0.21113001581386956</v>
      </c>
      <c r="G327">
        <v>0.28188469405654137</v>
      </c>
      <c r="H327">
        <v>0.36470919892755949</v>
      </c>
      <c r="I327">
        <v>0.46117490980840981</v>
      </c>
      <c r="J327">
        <v>0.67913692144327731</v>
      </c>
      <c r="K327">
        <v>0.86158167299881872</v>
      </c>
      <c r="L327">
        <v>1.0360430928196154</v>
      </c>
      <c r="M327">
        <v>-0.46021901752083566</v>
      </c>
      <c r="N327">
        <v>-0.55633761165014961</v>
      </c>
      <c r="O327">
        <v>-0.65885071197784206</v>
      </c>
      <c r="P327">
        <v>-0.75394304945032975</v>
      </c>
      <c r="Q327">
        <v>-0.83236784477823067</v>
      </c>
      <c r="R327">
        <v>-0.89646850305246739</v>
      </c>
      <c r="S327">
        <v>-0.95000970555716258</v>
      </c>
      <c r="T327">
        <v>-0.97916060355461854</v>
      </c>
      <c r="U327">
        <v>-1.0177066286149221</v>
      </c>
      <c r="V327">
        <v>-1.0458296345681461</v>
      </c>
    </row>
    <row r="328" spans="2:22" x14ac:dyDescent="0.25">
      <c r="B328">
        <v>90018</v>
      </c>
      <c r="C328">
        <v>2.9837775356453426E-2</v>
      </c>
      <c r="D328">
        <v>5.7639541720258029E-2</v>
      </c>
      <c r="E328">
        <v>9.1240558823029436E-2</v>
      </c>
      <c r="F328">
        <v>0.1302267962505736</v>
      </c>
      <c r="G328">
        <v>0.17140533797690374</v>
      </c>
      <c r="H328">
        <v>0.21778596553453503</v>
      </c>
      <c r="I328">
        <v>0.27081451575004178</v>
      </c>
      <c r="J328">
        <v>0.38610498950141492</v>
      </c>
      <c r="K328">
        <v>0.48250235652252382</v>
      </c>
      <c r="L328">
        <v>0.57263199694046862</v>
      </c>
      <c r="M328">
        <v>-0.28262572735307651</v>
      </c>
      <c r="N328">
        <v>-0.34649458536980532</v>
      </c>
      <c r="O328">
        <v>-0.41768972316161995</v>
      </c>
      <c r="P328">
        <v>-0.48861964989575957</v>
      </c>
      <c r="Q328">
        <v>-0.55257190652791099</v>
      </c>
      <c r="R328">
        <v>-0.61164335013154603</v>
      </c>
      <c r="S328">
        <v>-0.66856412764422946</v>
      </c>
      <c r="T328">
        <v>-0.73234613275801075</v>
      </c>
      <c r="U328">
        <v>-0.79783117557469441</v>
      </c>
      <c r="V328">
        <v>-0.85646066686298716</v>
      </c>
    </row>
    <row r="329" spans="2:22" x14ac:dyDescent="0.25">
      <c r="B329">
        <v>90019</v>
      </c>
      <c r="C329">
        <v>0.14918887678226714</v>
      </c>
      <c r="D329">
        <v>0.28819770860129018</v>
      </c>
      <c r="E329">
        <v>0.45620279411514714</v>
      </c>
      <c r="F329">
        <v>0.65113398125286803</v>
      </c>
      <c r="G329">
        <v>0.85702668988451891</v>
      </c>
      <c r="H329">
        <v>1.0889298276726753</v>
      </c>
      <c r="I329">
        <v>1.354072578750209</v>
      </c>
      <c r="J329">
        <v>1.9305249475070747</v>
      </c>
      <c r="K329">
        <v>2.412511782612619</v>
      </c>
      <c r="L329">
        <v>2.8631599847023437</v>
      </c>
      <c r="M329">
        <v>-1.4131286367653826</v>
      </c>
      <c r="N329">
        <v>-1.7324729268490269</v>
      </c>
      <c r="O329">
        <v>-2.0884486158081002</v>
      </c>
      <c r="P329">
        <v>-2.4430982494787972</v>
      </c>
      <c r="Q329">
        <v>-2.7628595326395557</v>
      </c>
      <c r="R329">
        <v>-3.0582167506577305</v>
      </c>
      <c r="S329">
        <v>-3.3428206382211472</v>
      </c>
      <c r="T329">
        <v>-3.6617306637900549</v>
      </c>
      <c r="U329">
        <v>-3.9891558778734733</v>
      </c>
      <c r="V329">
        <v>-4.2823033343149364</v>
      </c>
    </row>
    <row r="330" spans="2:22" x14ac:dyDescent="0.25">
      <c r="B330">
        <v>90020</v>
      </c>
      <c r="C330">
        <v>3.2821552892098764</v>
      </c>
      <c r="D330">
        <v>6.3403495892283832</v>
      </c>
      <c r="E330">
        <v>10.036461470533236</v>
      </c>
      <c r="F330">
        <v>14.324947587563097</v>
      </c>
      <c r="G330">
        <v>18.854587177459411</v>
      </c>
      <c r="H330">
        <v>23.956456208798851</v>
      </c>
      <c r="I330">
        <v>29.789596732504599</v>
      </c>
      <c r="J330">
        <v>42.471548845155638</v>
      </c>
      <c r="K330">
        <v>53.075259217477623</v>
      </c>
      <c r="L330">
        <v>62.98951966345156</v>
      </c>
      <c r="M330">
        <v>-31.088830008838414</v>
      </c>
      <c r="N330">
        <v>-38.114404390678594</v>
      </c>
      <c r="O330">
        <v>-45.945869547778194</v>
      </c>
      <c r="P330">
        <v>-53.748161488533555</v>
      </c>
      <c r="Q330">
        <v>-60.782909718070222</v>
      </c>
      <c r="R330">
        <v>-67.280768514470068</v>
      </c>
      <c r="S330">
        <v>-73.542054040865224</v>
      </c>
      <c r="T330">
        <v>-80.558074603381172</v>
      </c>
      <c r="U330">
        <v>-87.761429313216382</v>
      </c>
      <c r="V330">
        <v>-94.210673354928588</v>
      </c>
    </row>
    <row r="331" spans="2:22" x14ac:dyDescent="0.25">
      <c r="B331">
        <v>90021</v>
      </c>
      <c r="C331">
        <v>5.9377172959342301</v>
      </c>
      <c r="D331">
        <v>11.470268802331349</v>
      </c>
      <c r="E331">
        <v>18.156871205782853</v>
      </c>
      <c r="F331">
        <v>25.91513245386415</v>
      </c>
      <c r="G331">
        <v>34.109662257403848</v>
      </c>
      <c r="H331">
        <v>43.339407141372469</v>
      </c>
      <c r="I331">
        <v>53.892088634258315</v>
      </c>
      <c r="J331">
        <v>76.834892910781576</v>
      </c>
      <c r="K331">
        <v>96.01796894798224</v>
      </c>
      <c r="L331">
        <v>113.95376739115326</v>
      </c>
      <c r="M331">
        <v>-56.242519743262228</v>
      </c>
      <c r="N331">
        <v>-68.952422488591282</v>
      </c>
      <c r="O331">
        <v>-83.120254909162369</v>
      </c>
      <c r="P331">
        <v>-97.235310329256137</v>
      </c>
      <c r="Q331">
        <v>-109.96180939905432</v>
      </c>
      <c r="R331">
        <v>-121.71702667617768</v>
      </c>
      <c r="S331">
        <v>-133.04426140120162</v>
      </c>
      <c r="T331">
        <v>-145.73688041884415</v>
      </c>
      <c r="U331">
        <v>-158.76840393936419</v>
      </c>
      <c r="V331">
        <v>-170.43567270573442</v>
      </c>
    </row>
    <row r="332" spans="2:22" x14ac:dyDescent="0.25">
      <c r="B332">
        <v>90023</v>
      </c>
      <c r="C332">
        <v>14.680185475375087</v>
      </c>
      <c r="D332">
        <v>28.358654526366951</v>
      </c>
      <c r="E332">
        <v>44.890354940930479</v>
      </c>
      <c r="F332">
        <v>64.071583755282219</v>
      </c>
      <c r="G332">
        <v>84.331426284636649</v>
      </c>
      <c r="H332">
        <v>107.15069504299123</v>
      </c>
      <c r="I332">
        <v>133.24074174902057</v>
      </c>
      <c r="J332">
        <v>189.96365483469614</v>
      </c>
      <c r="K332">
        <v>237.39115940908172</v>
      </c>
      <c r="L332">
        <v>281.73494249471059</v>
      </c>
      <c r="M332">
        <v>-139.05185785771363</v>
      </c>
      <c r="N332">
        <v>-170.47533600194424</v>
      </c>
      <c r="O332">
        <v>-205.50334379551703</v>
      </c>
      <c r="P332">
        <v>-240.40086774871372</v>
      </c>
      <c r="Q332">
        <v>-271.86537801173233</v>
      </c>
      <c r="R332">
        <v>-300.92852826472063</v>
      </c>
      <c r="S332">
        <v>-328.93355080096086</v>
      </c>
      <c r="T332">
        <v>-360.31429731694135</v>
      </c>
      <c r="U332">
        <v>-392.53293838274959</v>
      </c>
      <c r="V332">
        <v>-421.3786480965897</v>
      </c>
    </row>
    <row r="333" spans="2:22" x14ac:dyDescent="0.25">
      <c r="B333">
        <v>90024</v>
      </c>
      <c r="C333">
        <v>4.9829084845277221</v>
      </c>
      <c r="D333">
        <v>9.6258034672830952</v>
      </c>
      <c r="E333">
        <v>15.237173323445916</v>
      </c>
      <c r="F333">
        <v>21.747874973845793</v>
      </c>
      <c r="G333">
        <v>28.624691442142932</v>
      </c>
      <c r="H333">
        <v>36.37025624426736</v>
      </c>
      <c r="I333">
        <v>45.226024130256988</v>
      </c>
      <c r="J333">
        <v>64.47953324673631</v>
      </c>
      <c r="K333">
        <v>80.577893539261495</v>
      </c>
      <c r="L333">
        <v>95.629543489058292</v>
      </c>
      <c r="M333">
        <v>-47.198496467963786</v>
      </c>
      <c r="N333">
        <v>-57.864595756757502</v>
      </c>
      <c r="O333">
        <v>-69.75418376799054</v>
      </c>
      <c r="P333">
        <v>-81.599481532591852</v>
      </c>
      <c r="Q333">
        <v>-92.279508390161155</v>
      </c>
      <c r="R333">
        <v>-102.14443947196821</v>
      </c>
      <c r="S333">
        <v>-111.65020931658633</v>
      </c>
      <c r="T333">
        <v>-122.30180417058783</v>
      </c>
      <c r="U333">
        <v>-133.23780632097399</v>
      </c>
      <c r="V333">
        <v>-143.02893136611891</v>
      </c>
    </row>
    <row r="334" spans="2:22" x14ac:dyDescent="0.25">
      <c r="B334">
        <v>91001</v>
      </c>
      <c r="C334">
        <v>32.915566534493024</v>
      </c>
      <c r="D334">
        <v>62.422763075969129</v>
      </c>
      <c r="E334">
        <v>99.859695401961361</v>
      </c>
      <c r="F334">
        <v>148.26112827333833</v>
      </c>
      <c r="G334">
        <v>204.57582848096487</v>
      </c>
      <c r="H334">
        <v>274.24835259660273</v>
      </c>
      <c r="I334">
        <v>358.31386825021639</v>
      </c>
      <c r="J334">
        <v>556.02802634050738</v>
      </c>
      <c r="K334">
        <v>719.90332400760269</v>
      </c>
      <c r="L334">
        <v>878.32186439604232</v>
      </c>
      <c r="M334">
        <v>-262.11798381246501</v>
      </c>
      <c r="N334">
        <v>-321.06982352563517</v>
      </c>
      <c r="O334">
        <v>-384.15156059399823</v>
      </c>
      <c r="P334">
        <v>-441.51188774156026</v>
      </c>
      <c r="Q334">
        <v>-487.08698074967589</v>
      </c>
      <c r="R334">
        <v>-521.22298497476743</v>
      </c>
      <c r="S334">
        <v>-546.26293510952905</v>
      </c>
      <c r="T334">
        <v>-536.20813224126573</v>
      </c>
      <c r="U334">
        <v>-539.28819173495287</v>
      </c>
      <c r="V334">
        <v>-536.01582440362381</v>
      </c>
    </row>
    <row r="335" spans="2:22" x14ac:dyDescent="0.25">
      <c r="B335">
        <v>91002</v>
      </c>
      <c r="C335">
        <v>34.700607983168489</v>
      </c>
      <c r="D335">
        <v>65.675181220792382</v>
      </c>
      <c r="E335">
        <v>104.468397703276</v>
      </c>
      <c r="F335">
        <v>153.64435439212724</v>
      </c>
      <c r="G335">
        <v>210.03305695730396</v>
      </c>
      <c r="H335">
        <v>279.00781953736919</v>
      </c>
      <c r="I335">
        <v>361.6535000105979</v>
      </c>
      <c r="J335">
        <v>554.5656772861837</v>
      </c>
      <c r="K335">
        <v>714.72670630771063</v>
      </c>
      <c r="L335">
        <v>869.24709234232103</v>
      </c>
      <c r="M335">
        <v>-280.73793660855392</v>
      </c>
      <c r="N335">
        <v>-343.48756139590938</v>
      </c>
      <c r="O335">
        <v>-410.50532910790423</v>
      </c>
      <c r="P335">
        <v>-471.65494036318205</v>
      </c>
      <c r="Q335">
        <v>-520.60030988695075</v>
      </c>
      <c r="R335">
        <v>-558.00332939976261</v>
      </c>
      <c r="S335">
        <v>-586.33860601254469</v>
      </c>
      <c r="T335">
        <v>-582.46189272767299</v>
      </c>
      <c r="U335">
        <v>-590.54709100088621</v>
      </c>
      <c r="V335">
        <v>-591.90750845452555</v>
      </c>
    </row>
    <row r="336" spans="2:22" x14ac:dyDescent="0.25">
      <c r="B336">
        <v>91003</v>
      </c>
      <c r="C336">
        <v>32.569508521620456</v>
      </c>
      <c r="D336">
        <v>62.894015443883958</v>
      </c>
      <c r="E336">
        <v>99.574252985978688</v>
      </c>
      <c r="F336">
        <v>142.22002276296809</v>
      </c>
      <c r="G336">
        <v>187.35520066532354</v>
      </c>
      <c r="H336">
        <v>238.28418536649798</v>
      </c>
      <c r="I336">
        <v>296.50821995192803</v>
      </c>
      <c r="J336">
        <v>423.50584698364088</v>
      </c>
      <c r="K336">
        <v>529.66339624070304</v>
      </c>
      <c r="L336">
        <v>629.00528701127109</v>
      </c>
      <c r="M336">
        <v>-307.59540222468934</v>
      </c>
      <c r="N336">
        <v>-377.09936749133664</v>
      </c>
      <c r="O336">
        <v>-454.52571033751514</v>
      </c>
      <c r="P336">
        <v>-531.56169015566525</v>
      </c>
      <c r="Q336">
        <v>-600.90579419580422</v>
      </c>
      <c r="R336">
        <v>-664.81171128557753</v>
      </c>
      <c r="S336">
        <v>-726.24702316488435</v>
      </c>
      <c r="T336">
        <v>-794.3997250293055</v>
      </c>
      <c r="U336">
        <v>-864.61137952844172</v>
      </c>
      <c r="V336">
        <v>-927.36237589580526</v>
      </c>
    </row>
    <row r="337" spans="2:22" x14ac:dyDescent="0.25">
      <c r="B337">
        <v>91004</v>
      </c>
      <c r="C337">
        <v>32.183247235755218</v>
      </c>
      <c r="D337">
        <v>64.581579066479094</v>
      </c>
      <c r="E337">
        <v>103.10294623049613</v>
      </c>
      <c r="F337">
        <v>147.04176975939939</v>
      </c>
      <c r="G337">
        <v>192.93394238062348</v>
      </c>
      <c r="H337">
        <v>244.32293961001574</v>
      </c>
      <c r="I337">
        <v>302.22318150739488</v>
      </c>
      <c r="J337">
        <v>427.39580762832611</v>
      </c>
      <c r="K337">
        <v>533.10555848565139</v>
      </c>
      <c r="L337">
        <v>632.61141071998111</v>
      </c>
      <c r="M337">
        <v>-317.30469208034469</v>
      </c>
      <c r="N337">
        <v>-390.3872624351568</v>
      </c>
      <c r="O337">
        <v>-470.20909449412375</v>
      </c>
      <c r="P337">
        <v>-547.624769158243</v>
      </c>
      <c r="Q337">
        <v>-615.32217544252569</v>
      </c>
      <c r="R337">
        <v>-675.71428318868413</v>
      </c>
      <c r="S337">
        <v>-731.75818672305104</v>
      </c>
      <c r="T337">
        <v>-789.24116502195102</v>
      </c>
      <c r="U337">
        <v>-848.87904847849859</v>
      </c>
      <c r="V337">
        <v>-900.92559429322205</v>
      </c>
    </row>
    <row r="338" spans="2:22" x14ac:dyDescent="0.25">
      <c r="B338">
        <v>91005</v>
      </c>
      <c r="C338">
        <v>53.021354300087239</v>
      </c>
      <c r="D338">
        <v>106.79152042490864</v>
      </c>
      <c r="E338">
        <v>170.47152207726586</v>
      </c>
      <c r="F338">
        <v>242.60183798124103</v>
      </c>
      <c r="G338">
        <v>317.45985600635959</v>
      </c>
      <c r="H338">
        <v>400.77667489243504</v>
      </c>
      <c r="I338">
        <v>494.24196989557339</v>
      </c>
      <c r="J338">
        <v>695.17055959880713</v>
      </c>
      <c r="K338">
        <v>865.13401228883174</v>
      </c>
      <c r="L338">
        <v>1024.8969986295804</v>
      </c>
      <c r="M338">
        <v>-527.73236969393417</v>
      </c>
      <c r="N338">
        <v>-649.36460665341201</v>
      </c>
      <c r="O338">
        <v>-782.07931728411575</v>
      </c>
      <c r="P338">
        <v>-910.7737478111203</v>
      </c>
      <c r="Q338">
        <v>-1023.3445163765492</v>
      </c>
      <c r="R338">
        <v>-1123.927043825435</v>
      </c>
      <c r="S338">
        <v>-1217.4263643144684</v>
      </c>
      <c r="T338">
        <v>-1315.0777737469029</v>
      </c>
      <c r="U338">
        <v>-1415.5253977494629</v>
      </c>
      <c r="V338">
        <v>-1503.3878218137379</v>
      </c>
    </row>
    <row r="339" spans="2:22" x14ac:dyDescent="0.25">
      <c r="B339">
        <v>91006</v>
      </c>
      <c r="C339">
        <v>77.791337147359599</v>
      </c>
      <c r="D339">
        <v>156.58594294798883</v>
      </c>
      <c r="E339">
        <v>249.9879916685644</v>
      </c>
      <c r="F339">
        <v>355.83392736219395</v>
      </c>
      <c r="G339">
        <v>465.68535495683875</v>
      </c>
      <c r="H339">
        <v>587.89000936337618</v>
      </c>
      <c r="I339">
        <v>724.90139686011253</v>
      </c>
      <c r="J339">
        <v>1019.155490521205</v>
      </c>
      <c r="K339">
        <v>1268.0370192437808</v>
      </c>
      <c r="L339">
        <v>1501.8056578543099</v>
      </c>
      <c r="M339">
        <v>-774.82157332088275</v>
      </c>
      <c r="N339">
        <v>-953.49886827950695</v>
      </c>
      <c r="O339">
        <v>-1148.8185769794152</v>
      </c>
      <c r="P339">
        <v>-1338.7231395202887</v>
      </c>
      <c r="Q339">
        <v>-1505.3531539933513</v>
      </c>
      <c r="R339">
        <v>-1654.8018522387731</v>
      </c>
      <c r="S339">
        <v>-1794.3039314729961</v>
      </c>
      <c r="T339">
        <v>-1941.7492747617871</v>
      </c>
      <c r="U339">
        <v>-2093.0768149900705</v>
      </c>
      <c r="V339">
        <v>-2225.871842388794</v>
      </c>
    </row>
    <row r="340" spans="2:22" x14ac:dyDescent="0.25">
      <c r="B340">
        <v>91007</v>
      </c>
      <c r="C340">
        <v>39.863267876221776</v>
      </c>
      <c r="D340">
        <v>77.006427738264762</v>
      </c>
      <c r="E340">
        <v>121.89738658756733</v>
      </c>
      <c r="F340">
        <v>173.98299979076634</v>
      </c>
      <c r="G340">
        <v>228.99753153714346</v>
      </c>
      <c r="H340">
        <v>290.96204995413888</v>
      </c>
      <c r="I340">
        <v>361.8081930420559</v>
      </c>
      <c r="J340">
        <v>515.83626597389048</v>
      </c>
      <c r="K340">
        <v>644.62314831409196</v>
      </c>
      <c r="L340">
        <v>765.03634791246634</v>
      </c>
      <c r="M340">
        <v>-377.58797174371028</v>
      </c>
      <c r="N340">
        <v>-462.91676605406002</v>
      </c>
      <c r="O340">
        <v>-558.03347014392432</v>
      </c>
      <c r="P340">
        <v>-652.79585226073482</v>
      </c>
      <c r="Q340">
        <v>-738.23606712128924</v>
      </c>
      <c r="R340">
        <v>-817.1555157757457</v>
      </c>
      <c r="S340">
        <v>-893.20167453269062</v>
      </c>
      <c r="T340">
        <v>-978.41443336470263</v>
      </c>
      <c r="U340">
        <v>-1065.9024505677919</v>
      </c>
      <c r="V340">
        <v>-1144.2314509289513</v>
      </c>
    </row>
    <row r="341" spans="2:22" x14ac:dyDescent="0.25">
      <c r="B341">
        <v>91008</v>
      </c>
      <c r="C341">
        <v>89.155272765082842</v>
      </c>
      <c r="D341">
        <v>172.226950660131</v>
      </c>
      <c r="E341">
        <v>272.62678976321195</v>
      </c>
      <c r="F341">
        <v>389.11766719671397</v>
      </c>
      <c r="G341">
        <v>512.15914987498843</v>
      </c>
      <c r="H341">
        <v>650.74446501719069</v>
      </c>
      <c r="I341">
        <v>809.19377306112494</v>
      </c>
      <c r="J341">
        <v>1153.6817086302278</v>
      </c>
      <c r="K341">
        <v>1441.7170412893011</v>
      </c>
      <c r="L341">
        <v>1711.0244068581205</v>
      </c>
      <c r="M341">
        <v>-844.48567333099277</v>
      </c>
      <c r="N341">
        <v>-1035.3258210849785</v>
      </c>
      <c r="O341">
        <v>-1248.0568928069206</v>
      </c>
      <c r="P341">
        <v>-1459.9955138885296</v>
      </c>
      <c r="Q341">
        <v>-1651.0848567053984</v>
      </c>
      <c r="R341">
        <v>-1827.5903301930596</v>
      </c>
      <c r="S341">
        <v>-1997.6696134009574</v>
      </c>
      <c r="T341">
        <v>-2188.2502446809367</v>
      </c>
      <c r="U341">
        <v>-2383.919552617187</v>
      </c>
      <c r="V341">
        <v>-2559.1044725866059</v>
      </c>
    </row>
    <row r="342" spans="2:22" x14ac:dyDescent="0.25">
      <c r="B342">
        <v>91009</v>
      </c>
      <c r="C342">
        <v>79.977634813720101</v>
      </c>
      <c r="D342">
        <v>159.51377654434634</v>
      </c>
      <c r="E342">
        <v>254.12614531297723</v>
      </c>
      <c r="F342">
        <v>361.36219366786975</v>
      </c>
      <c r="G342">
        <v>472.43227154935801</v>
      </c>
      <c r="H342">
        <v>595.41261612116659</v>
      </c>
      <c r="I342">
        <v>732.65330989556549</v>
      </c>
      <c r="J342">
        <v>1029.2628130042115</v>
      </c>
      <c r="K342">
        <v>1279.1934933998782</v>
      </c>
      <c r="L342">
        <v>1512.5768903782998</v>
      </c>
      <c r="M342">
        <v>-795.17357957458546</v>
      </c>
      <c r="N342">
        <v>-977.962671786172</v>
      </c>
      <c r="O342">
        <v>-1179.646761474286</v>
      </c>
      <c r="P342">
        <v>-1378.4395203235927</v>
      </c>
      <c r="Q342">
        <v>-1555.6990783430108</v>
      </c>
      <c r="R342">
        <v>-1717.8407193162586</v>
      </c>
      <c r="S342">
        <v>-1872.4322990911976</v>
      </c>
      <c r="T342">
        <v>-2046.2936455087256</v>
      </c>
      <c r="U342">
        <v>-2222.4567467507213</v>
      </c>
      <c r="V342">
        <v>-2379.4354625056753</v>
      </c>
    </row>
    <row r="343" spans="2:22" x14ac:dyDescent="0.25">
      <c r="B343">
        <v>91010</v>
      </c>
      <c r="C343">
        <v>47.501738367473841</v>
      </c>
      <c r="D343">
        <v>91.762150418650791</v>
      </c>
      <c r="E343">
        <v>145.25496964626282</v>
      </c>
      <c r="F343">
        <v>207.3210596309132</v>
      </c>
      <c r="G343">
        <v>272.87729805923078</v>
      </c>
      <c r="H343">
        <v>346.71525713097975</v>
      </c>
      <c r="I343">
        <v>431.13670907406652</v>
      </c>
      <c r="J343">
        <v>614.67914328625261</v>
      </c>
      <c r="K343">
        <v>768.14375158385792</v>
      </c>
      <c r="L343">
        <v>911.63013912922611</v>
      </c>
      <c r="M343">
        <v>-449.94015794609783</v>
      </c>
      <c r="N343">
        <v>-551.61937990873025</v>
      </c>
      <c r="O343">
        <v>-664.96203927329896</v>
      </c>
      <c r="P343">
        <v>-777.8824826340491</v>
      </c>
      <c r="Q343">
        <v>-879.69447519243454</v>
      </c>
      <c r="R343">
        <v>-973.73621340942145</v>
      </c>
      <c r="S343">
        <v>-1064.354091209613</v>
      </c>
      <c r="T343">
        <v>-1165.8950433507532</v>
      </c>
      <c r="U343">
        <v>-1270.1472315149135</v>
      </c>
      <c r="V343">
        <v>-1363.4853816458753</v>
      </c>
    </row>
    <row r="344" spans="2:22" x14ac:dyDescent="0.25">
      <c r="B344">
        <v>91011</v>
      </c>
      <c r="C344">
        <v>64.024402612628265</v>
      </c>
      <c r="D344">
        <v>121.35273835082201</v>
      </c>
      <c r="E344">
        <v>188.51808791644095</v>
      </c>
      <c r="F344">
        <v>263.42858157071441</v>
      </c>
      <c r="G344">
        <v>340.11975976988958</v>
      </c>
      <c r="H344">
        <v>424.45978161782926</v>
      </c>
      <c r="I344">
        <v>518.25493010098467</v>
      </c>
      <c r="J344">
        <v>717.96606631231384</v>
      </c>
      <c r="K344">
        <v>886.7782976448608</v>
      </c>
      <c r="L344">
        <v>1044.7996594966176</v>
      </c>
      <c r="M344">
        <v>-586.87546318889406</v>
      </c>
      <c r="N344">
        <v>-716.06266290444432</v>
      </c>
      <c r="O344">
        <v>-855.95620452870708</v>
      </c>
      <c r="P344">
        <v>-990.62173724028276</v>
      </c>
      <c r="Q344">
        <v>-1107.5752387006589</v>
      </c>
      <c r="R344">
        <v>-1211.5114930302182</v>
      </c>
      <c r="S344">
        <v>-1307.5909335177855</v>
      </c>
      <c r="T344">
        <v>-1409.5170725959306</v>
      </c>
      <c r="U344">
        <v>-1512.5066526067824</v>
      </c>
      <c r="V344">
        <v>-1601.8927185673706</v>
      </c>
    </row>
    <row r="345" spans="2:22" x14ac:dyDescent="0.25">
      <c r="B345">
        <v>91012</v>
      </c>
      <c r="C345">
        <v>46.067780216603083</v>
      </c>
      <c r="D345">
        <v>91.432464909296229</v>
      </c>
      <c r="E345">
        <v>146.10015244763758</v>
      </c>
      <c r="F345">
        <v>210.35867409592342</v>
      </c>
      <c r="G345">
        <v>279.43884851069953</v>
      </c>
      <c r="H345">
        <v>359.10354641815866</v>
      </c>
      <c r="I345">
        <v>450.83177024736193</v>
      </c>
      <c r="J345">
        <v>654.84038471835083</v>
      </c>
      <c r="K345">
        <v>826.10852376853052</v>
      </c>
      <c r="L345">
        <v>988.905701881185</v>
      </c>
      <c r="M345">
        <v>-433.26278037326836</v>
      </c>
      <c r="N345">
        <v>-532.62865253414691</v>
      </c>
      <c r="O345">
        <v>-640.39852687354824</v>
      </c>
      <c r="P345">
        <v>-743.17760400981763</v>
      </c>
      <c r="Q345">
        <v>-831.03355676702802</v>
      </c>
      <c r="R345">
        <v>-906.68155164238419</v>
      </c>
      <c r="S345">
        <v>-974.10013473700337</v>
      </c>
      <c r="T345">
        <v>-1029.4455225464985</v>
      </c>
      <c r="U345">
        <v>-1091.8178540342046</v>
      </c>
      <c r="V345">
        <v>-1143.8305155832941</v>
      </c>
    </row>
    <row r="346" spans="2:22" x14ac:dyDescent="0.25">
      <c r="B346">
        <v>93001</v>
      </c>
      <c r="C346">
        <v>8.0013068117143273</v>
      </c>
      <c r="D346">
        <v>16.953983325622072</v>
      </c>
      <c r="E346">
        <v>27.77007755020399</v>
      </c>
      <c r="F346">
        <v>40.444085222686212</v>
      </c>
      <c r="G346">
        <v>53.997486699068062</v>
      </c>
      <c r="H346">
        <v>69.505296468164886</v>
      </c>
      <c r="I346">
        <v>87.241320438492224</v>
      </c>
      <c r="J346">
        <v>126.31394804125898</v>
      </c>
      <c r="K346">
        <v>159.10517040554518</v>
      </c>
      <c r="L346">
        <v>190.10467213120916</v>
      </c>
      <c r="M346">
        <v>-96.14625670911299</v>
      </c>
      <c r="N346">
        <v>-116.14170342047848</v>
      </c>
      <c r="O346">
        <v>-138.08788825773996</v>
      </c>
      <c r="P346">
        <v>-159.41034892796654</v>
      </c>
      <c r="Q346">
        <v>-178.0594450454839</v>
      </c>
      <c r="R346">
        <v>-194.61662601415608</v>
      </c>
      <c r="S346">
        <v>-209.9022360361771</v>
      </c>
      <c r="T346">
        <v>-224.50973832423472</v>
      </c>
      <c r="U346">
        <v>-240.07022979654289</v>
      </c>
      <c r="V346">
        <v>-253.58889107825294</v>
      </c>
    </row>
    <row r="347" spans="2:22" x14ac:dyDescent="0.25">
      <c r="B347">
        <v>93002</v>
      </c>
      <c r="C347">
        <v>24.951443610214415</v>
      </c>
      <c r="D347">
        <v>52.869658528584623</v>
      </c>
      <c r="E347">
        <v>86.598794465767696</v>
      </c>
      <c r="F347">
        <v>126.12168681285041</v>
      </c>
      <c r="G347">
        <v>168.38689931156753</v>
      </c>
      <c r="H347">
        <v>216.74677977572469</v>
      </c>
      <c r="I347">
        <v>272.05517031477177</v>
      </c>
      <c r="J347">
        <v>393.90007481287341</v>
      </c>
      <c r="K347">
        <v>496.15691297518686</v>
      </c>
      <c r="L347">
        <v>592.82641177758637</v>
      </c>
      <c r="M347">
        <v>-299.82451105341806</v>
      </c>
      <c r="N347">
        <v>-362.17873303491314</v>
      </c>
      <c r="O347">
        <v>-430.61617785637338</v>
      </c>
      <c r="P347">
        <v>-497.10858810431665</v>
      </c>
      <c r="Q347">
        <v>-555.26432204973253</v>
      </c>
      <c r="R347">
        <v>-606.89658375467093</v>
      </c>
      <c r="S347">
        <v>-654.56355184965753</v>
      </c>
      <c r="T347">
        <v>-700.11589451110035</v>
      </c>
      <c r="U347">
        <v>-748.64005870764038</v>
      </c>
      <c r="V347">
        <v>-790.79693665192019</v>
      </c>
    </row>
    <row r="348" spans="2:22" x14ac:dyDescent="0.25">
      <c r="B348">
        <v>93003</v>
      </c>
      <c r="C348">
        <v>32.92643033373232</v>
      </c>
      <c r="D348">
        <v>69.76787217221451</v>
      </c>
      <c r="E348">
        <v>114.27752307666181</v>
      </c>
      <c r="F348">
        <v>166.43273228151466</v>
      </c>
      <c r="G348">
        <v>222.20676269912548</v>
      </c>
      <c r="H348">
        <v>286.02344040024428</v>
      </c>
      <c r="I348">
        <v>359.00951272550583</v>
      </c>
      <c r="J348">
        <v>519.79851644610198</v>
      </c>
      <c r="K348">
        <v>654.73871110966115</v>
      </c>
      <c r="L348">
        <v>782.30573959257447</v>
      </c>
      <c r="M348">
        <v>-395.65449718125114</v>
      </c>
      <c r="N348">
        <v>-477.93839137835056</v>
      </c>
      <c r="O348">
        <v>-568.24982963958121</v>
      </c>
      <c r="P348">
        <v>-655.99456088449392</v>
      </c>
      <c r="Q348">
        <v>-732.73804523651427</v>
      </c>
      <c r="R348">
        <v>-800.87302349904348</v>
      </c>
      <c r="S348">
        <v>-863.77532000413657</v>
      </c>
      <c r="T348">
        <v>-923.8871139592685</v>
      </c>
      <c r="U348">
        <v>-987.92058380090509</v>
      </c>
      <c r="V348">
        <v>-1043.5516537463634</v>
      </c>
    </row>
    <row r="349" spans="2:22" x14ac:dyDescent="0.25">
      <c r="B349">
        <v>93004</v>
      </c>
      <c r="C349">
        <v>7.8170661943393283</v>
      </c>
      <c r="D349">
        <v>16.56359555167683</v>
      </c>
      <c r="E349">
        <v>27.13063497503482</v>
      </c>
      <c r="F349">
        <v>39.512806944532258</v>
      </c>
      <c r="G349">
        <v>52.754123518497423</v>
      </c>
      <c r="H349">
        <v>67.904845562647921</v>
      </c>
      <c r="I349">
        <v>85.232474244184843</v>
      </c>
      <c r="J349">
        <v>123.4054031850458</v>
      </c>
      <c r="K349">
        <v>155.44156450804905</v>
      </c>
      <c r="L349">
        <v>185.72726191766156</v>
      </c>
      <c r="M349">
        <v>-93.932362640153158</v>
      </c>
      <c r="N349">
        <v>-113.46738788119116</v>
      </c>
      <c r="O349">
        <v>-134.90823293601571</v>
      </c>
      <c r="P349">
        <v>-155.739715893441</v>
      </c>
      <c r="Q349">
        <v>-173.95939203456814</v>
      </c>
      <c r="R349">
        <v>-190.13532212567222</v>
      </c>
      <c r="S349">
        <v>-205.06896086429148</v>
      </c>
      <c r="T349">
        <v>-219.3401061917688</v>
      </c>
      <c r="U349">
        <v>-234.5422968735962</v>
      </c>
      <c r="V349">
        <v>-247.74967319158264</v>
      </c>
    </row>
    <row r="350" spans="2:22" x14ac:dyDescent="0.25">
      <c r="B350">
        <v>93005</v>
      </c>
      <c r="C350">
        <v>35.084677565839471</v>
      </c>
      <c r="D350">
        <v>74.340986095573101</v>
      </c>
      <c r="E350">
        <v>121.76813610007211</v>
      </c>
      <c r="F350">
        <v>177.34199211131818</v>
      </c>
      <c r="G350">
        <v>236.77187424295306</v>
      </c>
      <c r="H350">
        <v>304.77157957915722</v>
      </c>
      <c r="I350">
        <v>382.5417110016781</v>
      </c>
      <c r="J350">
        <v>553.87004190459947</v>
      </c>
      <c r="K350">
        <v>697.65523733747284</v>
      </c>
      <c r="L350">
        <v>833.58397352270322</v>
      </c>
      <c r="M350">
        <v>-421.58868484620928</v>
      </c>
      <c r="N350">
        <v>-509.26608769571652</v>
      </c>
      <c r="O350">
        <v>-605.49722055120867</v>
      </c>
      <c r="P350">
        <v>-698.9934050032216</v>
      </c>
      <c r="Q350">
        <v>-780.76723765009876</v>
      </c>
      <c r="R350">
        <v>-853.3682976212832</v>
      </c>
      <c r="S350">
        <v>-920.3936863033689</v>
      </c>
      <c r="T350">
        <v>-984.44566179672665</v>
      </c>
      <c r="U350">
        <v>-1052.6763694697097</v>
      </c>
      <c r="V350">
        <v>-1111.9539204187868</v>
      </c>
    </row>
    <row r="351" spans="2:22" x14ac:dyDescent="0.25">
      <c r="B351">
        <v>93006</v>
      </c>
      <c r="C351">
        <v>2.6320088196428715E-2</v>
      </c>
      <c r="D351">
        <v>5.5769681992177869E-2</v>
      </c>
      <c r="E351">
        <v>9.1348939309881541E-2</v>
      </c>
      <c r="F351">
        <v>0.13303975402199414</v>
      </c>
      <c r="G351">
        <v>0.17762331151009234</v>
      </c>
      <c r="H351">
        <v>0.2286358436452792</v>
      </c>
      <c r="I351">
        <v>0.28697802775819808</v>
      </c>
      <c r="J351">
        <v>0.41550640803045724</v>
      </c>
      <c r="K351">
        <v>0.52337227107087236</v>
      </c>
      <c r="L351">
        <v>0.62534431622108266</v>
      </c>
      <c r="M351">
        <v>-0.31627058127997693</v>
      </c>
      <c r="N351">
        <v>-0.38204507704104762</v>
      </c>
      <c r="O351">
        <v>-0.45423647453203947</v>
      </c>
      <c r="P351">
        <v>-0.52437614778936348</v>
      </c>
      <c r="Q351">
        <v>-0.58572185870224969</v>
      </c>
      <c r="R351">
        <v>-0.6401862697834082</v>
      </c>
      <c r="S351">
        <v>-0.69046788169795104</v>
      </c>
      <c r="T351">
        <v>-0.73851887606656152</v>
      </c>
      <c r="U351">
        <v>-0.78970470327810172</v>
      </c>
      <c r="V351">
        <v>-0.83417398381004237</v>
      </c>
    </row>
    <row r="352" spans="2:22" x14ac:dyDescent="0.25">
      <c r="B352">
        <v>94001</v>
      </c>
      <c r="C352">
        <v>26.234874762362164</v>
      </c>
      <c r="D352">
        <v>53.613249043645105</v>
      </c>
      <c r="E352">
        <v>87.709305279483686</v>
      </c>
      <c r="F352">
        <v>130.04224769121745</v>
      </c>
      <c r="G352">
        <v>177.64487044989295</v>
      </c>
      <c r="H352">
        <v>234.71517874523616</v>
      </c>
      <c r="I352">
        <v>302.12970497220886</v>
      </c>
      <c r="J352">
        <v>456.6936916948024</v>
      </c>
      <c r="K352">
        <v>585.31224967245532</v>
      </c>
      <c r="L352">
        <v>708.48816613413351</v>
      </c>
      <c r="M352">
        <v>-262.2729904789349</v>
      </c>
      <c r="N352">
        <v>-320.34988277632402</v>
      </c>
      <c r="O352">
        <v>-383.70590094732722</v>
      </c>
      <c r="P352">
        <v>-443.88549266205803</v>
      </c>
      <c r="Q352">
        <v>-494.84275957821905</v>
      </c>
      <c r="R352">
        <v>-537.60579746786755</v>
      </c>
      <c r="S352">
        <v>-574.56787287280224</v>
      </c>
      <c r="T352">
        <v>-595.14571212743704</v>
      </c>
      <c r="U352">
        <v>-623.48169268246136</v>
      </c>
      <c r="V352">
        <v>-645.81294227082014</v>
      </c>
    </row>
    <row r="353" spans="2:22" x14ac:dyDescent="0.25">
      <c r="B353">
        <v>94002</v>
      </c>
      <c r="C353">
        <v>94.982140335546347</v>
      </c>
      <c r="D353">
        <v>184.27855854376583</v>
      </c>
      <c r="E353">
        <v>294.94439439703308</v>
      </c>
      <c r="F353">
        <v>432.44748312917613</v>
      </c>
      <c r="G353">
        <v>587.58137195654172</v>
      </c>
      <c r="H353">
        <v>774.67683916239605</v>
      </c>
      <c r="I353">
        <v>996.81418056858843</v>
      </c>
      <c r="J353">
        <v>1509.7264766154822</v>
      </c>
      <c r="K353">
        <v>1936.8319421923661</v>
      </c>
      <c r="L353">
        <v>2347.6720483636664</v>
      </c>
      <c r="M353">
        <v>-814.330998621037</v>
      </c>
      <c r="N353">
        <v>-999.49720581300949</v>
      </c>
      <c r="O353">
        <v>-1198.2193044710509</v>
      </c>
      <c r="P353">
        <v>-1382.0339302160291</v>
      </c>
      <c r="Q353">
        <v>-1532.2697112515507</v>
      </c>
      <c r="R353">
        <v>-1651.7777099331354</v>
      </c>
      <c r="S353">
        <v>-1747.8811913094971</v>
      </c>
      <c r="T353">
        <v>-1770.2280560298104</v>
      </c>
      <c r="U353">
        <v>-1821.4448982717538</v>
      </c>
      <c r="V353">
        <v>-1853.088096548581</v>
      </c>
    </row>
    <row r="354" spans="2:22" x14ac:dyDescent="0.25">
      <c r="B354">
        <v>95001</v>
      </c>
      <c r="C354">
        <v>11.227684960011283</v>
      </c>
      <c r="D354">
        <v>21.197330714524483</v>
      </c>
      <c r="E354">
        <v>33.997650156507788</v>
      </c>
      <c r="F354">
        <v>50.950460480082242</v>
      </c>
      <c r="G354">
        <v>71.053639401735353</v>
      </c>
      <c r="H354">
        <v>96.34033011516226</v>
      </c>
      <c r="I354">
        <v>127.17874621750312</v>
      </c>
      <c r="J354">
        <v>200.60761458290534</v>
      </c>
      <c r="K354">
        <v>261.35534565773366</v>
      </c>
      <c r="L354">
        <v>320.34477770588097</v>
      </c>
      <c r="M354">
        <v>-85.332915429994813</v>
      </c>
      <c r="N354">
        <v>-104.49718203338674</v>
      </c>
      <c r="O354">
        <v>-124.74572483315293</v>
      </c>
      <c r="P354">
        <v>-142.59697093127735</v>
      </c>
      <c r="Q354">
        <v>-156.09261033161778</v>
      </c>
      <c r="R354">
        <v>-165.18923003933611</v>
      </c>
      <c r="S354">
        <v>-170.63115172313553</v>
      </c>
      <c r="T354">
        <v>-160.59949264091881</v>
      </c>
      <c r="U354">
        <v>-155.97230542802251</v>
      </c>
      <c r="V354">
        <v>-149.27763006371023</v>
      </c>
    </row>
    <row r="355" spans="2:22" x14ac:dyDescent="0.25">
      <c r="B355">
        <v>96202</v>
      </c>
      <c r="C355">
        <v>1.8737615796749325E-2</v>
      </c>
      <c r="D355">
        <v>3.8838423529283794E-2</v>
      </c>
      <c r="E355">
        <v>6.4842783980927063E-2</v>
      </c>
      <c r="F355">
        <v>9.8928735710155757E-2</v>
      </c>
      <c r="G355">
        <v>0.13875000469109708</v>
      </c>
      <c r="H355">
        <v>0.18786645365827659</v>
      </c>
      <c r="I355">
        <v>0.24682735848236009</v>
      </c>
      <c r="J355">
        <v>0.38464448494696035</v>
      </c>
      <c r="K355">
        <v>0.4978436590784594</v>
      </c>
      <c r="L355">
        <v>0.60605203171888222</v>
      </c>
      <c r="M355">
        <v>-0.16123401103311188</v>
      </c>
      <c r="N355">
        <v>-0.20267761669485498</v>
      </c>
      <c r="O355">
        <v>-0.24863455260925607</v>
      </c>
      <c r="P355">
        <v>-0.29287064569871007</v>
      </c>
      <c r="Q355">
        <v>-0.33084629696261547</v>
      </c>
      <c r="R355">
        <v>-0.36297107120597538</v>
      </c>
      <c r="S355">
        <v>-0.39110867186754283</v>
      </c>
      <c r="T355">
        <v>-0.40442066455147102</v>
      </c>
      <c r="U355">
        <v>-0.42528963429862154</v>
      </c>
      <c r="V355">
        <v>-0.44116176073840296</v>
      </c>
    </row>
    <row r="356" spans="2:22" x14ac:dyDescent="0.25">
      <c r="B356">
        <v>97001</v>
      </c>
      <c r="C356">
        <v>2.0919581065216113E-2</v>
      </c>
      <c r="D356">
        <v>4.3124378516004772E-2</v>
      </c>
      <c r="E356">
        <v>7.2066502066535226E-2</v>
      </c>
      <c r="F356">
        <v>0.11059761009039888</v>
      </c>
      <c r="G356">
        <v>0.15617757190897422</v>
      </c>
      <c r="H356">
        <v>0.21303912762649885</v>
      </c>
      <c r="I356">
        <v>0.28182007976590689</v>
      </c>
      <c r="J356">
        <v>0.4440163003590808</v>
      </c>
      <c r="K356">
        <v>0.57709447676776682</v>
      </c>
      <c r="L356">
        <v>0.70493127125761301</v>
      </c>
      <c r="M356">
        <v>-0.16488224954529929</v>
      </c>
      <c r="N356">
        <v>-0.20949913644353219</v>
      </c>
      <c r="O356">
        <v>-0.2585690745925322</v>
      </c>
      <c r="P356">
        <v>-0.30492708275763425</v>
      </c>
      <c r="Q356">
        <v>-0.34369486765225937</v>
      </c>
      <c r="R356">
        <v>-0.37505765259898316</v>
      </c>
      <c r="S356">
        <v>-0.40098116373806847</v>
      </c>
      <c r="T356">
        <v>-0.40447436341994669</v>
      </c>
      <c r="U356">
        <v>-0.41792673451728501</v>
      </c>
      <c r="V356">
        <v>-0.42591131326585341</v>
      </c>
    </row>
    <row r="357" spans="2:22" x14ac:dyDescent="0.25">
      <c r="B357">
        <v>97002</v>
      </c>
      <c r="C357">
        <v>24.542179172084587</v>
      </c>
      <c r="D357">
        <v>49.012816248480021</v>
      </c>
      <c r="E357">
        <v>80.750740814163365</v>
      </c>
      <c r="F357">
        <v>122.93222041975405</v>
      </c>
      <c r="G357">
        <v>172.87010704320298</v>
      </c>
      <c r="H357">
        <v>235.33665736281205</v>
      </c>
      <c r="I357">
        <v>311.10112120575536</v>
      </c>
      <c r="J357">
        <v>490.33885229978972</v>
      </c>
      <c r="K357">
        <v>637.80546357709864</v>
      </c>
      <c r="L357">
        <v>779.97828713883268</v>
      </c>
      <c r="M357">
        <v>-190.87195051307532</v>
      </c>
      <c r="N357">
        <v>-239.33780758726192</v>
      </c>
      <c r="O357">
        <v>-291.96915934643977</v>
      </c>
      <c r="P357">
        <v>-340.65535269508877</v>
      </c>
      <c r="Q357">
        <v>-380.20838827192239</v>
      </c>
      <c r="R357">
        <v>-410.72976116345717</v>
      </c>
      <c r="S357">
        <v>-434.27368131691253</v>
      </c>
      <c r="T357">
        <v>-428.49790863963511</v>
      </c>
      <c r="U357">
        <v>-434.8939615018827</v>
      </c>
      <c r="V357">
        <v>-435.35846545807294</v>
      </c>
    </row>
    <row r="358" spans="2:22" x14ac:dyDescent="0.25">
      <c r="B358">
        <v>97013</v>
      </c>
      <c r="C358">
        <v>0.33807763806654345</v>
      </c>
      <c r="D358">
        <v>0.59325792454282422</v>
      </c>
      <c r="E358">
        <v>1.0189469948327137</v>
      </c>
      <c r="F358">
        <v>1.8044013617997678</v>
      </c>
      <c r="G358">
        <v>2.9296684634606405</v>
      </c>
      <c r="H358">
        <v>4.5645502768248596</v>
      </c>
      <c r="I358">
        <v>6.7263235104897827</v>
      </c>
      <c r="J358">
        <v>12.288544216875696</v>
      </c>
      <c r="K358">
        <v>16.824768387375563</v>
      </c>
      <c r="L358">
        <v>21.335496676286276</v>
      </c>
      <c r="M358">
        <v>-0.76860040868633228</v>
      </c>
      <c r="N358">
        <v>-0.94784045703041597</v>
      </c>
      <c r="O358">
        <v>-1.0702640882792678</v>
      </c>
      <c r="P358">
        <v>-0.98538681449534904</v>
      </c>
      <c r="Q358">
        <v>-0.66859718017737224</v>
      </c>
      <c r="R358">
        <v>-4.422800832241025E-2</v>
      </c>
      <c r="S358">
        <v>0.30891854798448998</v>
      </c>
      <c r="T358">
        <v>0.4309272146023545</v>
      </c>
      <c r="U358">
        <v>0.53772031430962142</v>
      </c>
      <c r="V358">
        <v>0.63946858760249081</v>
      </c>
    </row>
    <row r="359" spans="2:22" x14ac:dyDescent="0.25">
      <c r="B359">
        <v>97014</v>
      </c>
      <c r="C359">
        <v>2.0919581065216113E-2</v>
      </c>
      <c r="D359">
        <v>4.3124378516004772E-2</v>
      </c>
      <c r="E359">
        <v>7.2066502066535226E-2</v>
      </c>
      <c r="F359">
        <v>0.11059761009039888</v>
      </c>
      <c r="G359">
        <v>0.15617757190897422</v>
      </c>
      <c r="H359">
        <v>0.21303912762649885</v>
      </c>
      <c r="I359">
        <v>0.28182007976590689</v>
      </c>
      <c r="J359">
        <v>0.4440163003590808</v>
      </c>
      <c r="K359">
        <v>0.57709447676776682</v>
      </c>
      <c r="L359">
        <v>0.70493127125761301</v>
      </c>
      <c r="M359">
        <v>-0.16488224954529929</v>
      </c>
      <c r="N359">
        <v>-0.20949913644353219</v>
      </c>
      <c r="O359">
        <v>-0.2585690745925322</v>
      </c>
      <c r="P359">
        <v>-0.30492708275763425</v>
      </c>
      <c r="Q359">
        <v>-0.34369486765225937</v>
      </c>
      <c r="R359">
        <v>-0.37505765259898316</v>
      </c>
      <c r="S359">
        <v>-0.40098116373806847</v>
      </c>
      <c r="T359">
        <v>-0.40447436341994669</v>
      </c>
      <c r="U359">
        <v>-0.41792673451728501</v>
      </c>
      <c r="V359">
        <v>-0.42591131326585341</v>
      </c>
    </row>
    <row r="360" spans="2:22" x14ac:dyDescent="0.25">
      <c r="B360">
        <v>98001</v>
      </c>
      <c r="C360">
        <v>15.454939937561232</v>
      </c>
      <c r="D360">
        <v>30.348412882417552</v>
      </c>
      <c r="E360">
        <v>51.119510899742892</v>
      </c>
      <c r="F360">
        <v>81.939848220049655</v>
      </c>
      <c r="G360">
        <v>121.20252282896691</v>
      </c>
      <c r="H360">
        <v>173.12888292203039</v>
      </c>
      <c r="I360">
        <v>238.21889624515924</v>
      </c>
      <c r="J360">
        <v>397.92625541987934</v>
      </c>
      <c r="K360">
        <v>528.12138490621373</v>
      </c>
      <c r="L360">
        <v>654.92274955936114</v>
      </c>
      <c r="M360">
        <v>-112.84948551788116</v>
      </c>
      <c r="N360">
        <v>-137.77895760168164</v>
      </c>
      <c r="O360">
        <v>-164.13667683834774</v>
      </c>
      <c r="P360">
        <v>-186.1449288809757</v>
      </c>
      <c r="Q360">
        <v>-200.99780074296973</v>
      </c>
      <c r="R360">
        <v>-207.67526640015268</v>
      </c>
      <c r="S360">
        <v>-207.24354718580116</v>
      </c>
      <c r="T360">
        <v>-168.10772388625688</v>
      </c>
      <c r="U360">
        <v>-142.46066894776919</v>
      </c>
      <c r="V360">
        <v>-113.53377512254272</v>
      </c>
    </row>
    <row r="361" spans="2:22" x14ac:dyDescent="0.25">
      <c r="B361">
        <v>98002</v>
      </c>
      <c r="C361">
        <v>15.570958727098692</v>
      </c>
      <c r="D361">
        <v>32.274729952834832</v>
      </c>
      <c r="E361">
        <v>53.884353488150396</v>
      </c>
      <c r="F361">
        <v>82.209779375139448</v>
      </c>
      <c r="G361">
        <v>115.30125389830168</v>
      </c>
      <c r="H361">
        <v>156.11702299002786</v>
      </c>
      <c r="I361">
        <v>205.11353489884121</v>
      </c>
      <c r="J361">
        <v>319.6395669909241</v>
      </c>
      <c r="K361">
        <v>413.70808069419985</v>
      </c>
      <c r="L361">
        <v>503.62923835839115</v>
      </c>
      <c r="M361">
        <v>-133.98546316851599</v>
      </c>
      <c r="N361">
        <v>-168.4250994734245</v>
      </c>
      <c r="O361">
        <v>-206.61531321829176</v>
      </c>
      <c r="P361">
        <v>-243.37550657562804</v>
      </c>
      <c r="Q361">
        <v>-274.93327277593352</v>
      </c>
      <c r="R361">
        <v>-301.62896017216553</v>
      </c>
      <c r="S361">
        <v>-325.01130632192809</v>
      </c>
      <c r="T361">
        <v>-336.07357224227246</v>
      </c>
      <c r="U361">
        <v>-353.4156861021545</v>
      </c>
      <c r="V361">
        <v>-366.60542317361285</v>
      </c>
    </row>
    <row r="362" spans="2:22" x14ac:dyDescent="0.25">
      <c r="B362">
        <v>98003</v>
      </c>
      <c r="C362">
        <v>12.171942286901482</v>
      </c>
      <c r="D362">
        <v>24.534895342674155</v>
      </c>
      <c r="E362">
        <v>41.054454883939975</v>
      </c>
      <c r="F362">
        <v>64.046249691141099</v>
      </c>
      <c r="G362">
        <v>92.149675175522916</v>
      </c>
      <c r="H362">
        <v>128.18083929578825</v>
      </c>
      <c r="I362">
        <v>172.53380284385349</v>
      </c>
      <c r="J362">
        <v>279.21217730737794</v>
      </c>
      <c r="K362">
        <v>366.64814698846624</v>
      </c>
      <c r="L362">
        <v>451.26577563653427</v>
      </c>
      <c r="M362">
        <v>-90.771844576242728</v>
      </c>
      <c r="N362">
        <v>-113.82903897463098</v>
      </c>
      <c r="O362">
        <v>-138.74594465828486</v>
      </c>
      <c r="P362">
        <v>-161.22007593871456</v>
      </c>
      <c r="Q362">
        <v>-178.73696555843284</v>
      </c>
      <c r="R362">
        <v>-191.02982690966854</v>
      </c>
      <c r="S362">
        <v>-199.10445673718985</v>
      </c>
      <c r="T362">
        <v>-186.69403781466698</v>
      </c>
      <c r="U362">
        <v>-182.14825599397091</v>
      </c>
      <c r="V362">
        <v>-174.79166483461901</v>
      </c>
    </row>
    <row r="363" spans="2:22" x14ac:dyDescent="0.25">
      <c r="B363">
        <v>99981</v>
      </c>
      <c r="C363">
        <v>61.010784152514432</v>
      </c>
      <c r="D363">
        <v>102.10265831800143</v>
      </c>
      <c r="E363">
        <v>176.87741113872607</v>
      </c>
      <c r="F363">
        <v>326.28311653290888</v>
      </c>
      <c r="G363">
        <v>547.70027479126031</v>
      </c>
      <c r="H363">
        <v>871.30944867263224</v>
      </c>
      <c r="I363">
        <v>1300.0606616776624</v>
      </c>
      <c r="J363">
        <v>2410.8315368369031</v>
      </c>
      <c r="K363">
        <v>3315.3937269340095</v>
      </c>
      <c r="L363">
        <v>4216.4648547735796</v>
      </c>
      <c r="M363">
        <v>-59.888449058681161</v>
      </c>
      <c r="N363">
        <v>-69.869147325346034</v>
      </c>
      <c r="O363">
        <v>-64.774657043532898</v>
      </c>
      <c r="P363">
        <v>-16.831899103825265</v>
      </c>
      <c r="Q363">
        <v>21.276195290439478</v>
      </c>
      <c r="R363">
        <v>26.959925096613446</v>
      </c>
      <c r="S363">
        <v>33.488738179300519</v>
      </c>
      <c r="T363">
        <v>47.139962591247944</v>
      </c>
      <c r="U363">
        <v>59.034984030030159</v>
      </c>
      <c r="V363">
        <v>70.38746193303642</v>
      </c>
    </row>
    <row r="364" spans="2:22" x14ac:dyDescent="0.25">
      <c r="B364">
        <v>99982</v>
      </c>
      <c r="C364">
        <v>9.4419156679088012E-2</v>
      </c>
      <c r="D364">
        <v>0.1579768783613896</v>
      </c>
      <c r="E364">
        <v>0.2737102101802818</v>
      </c>
      <c r="F364">
        <v>0.50507927015926168</v>
      </c>
      <c r="G364">
        <v>0.84803683372324989</v>
      </c>
      <c r="H364">
        <v>1.3493396236385091</v>
      </c>
      <c r="I364">
        <v>2.0135544059300665</v>
      </c>
      <c r="J364">
        <v>3.7344363870107178</v>
      </c>
      <c r="K364">
        <v>5.1358263257673009</v>
      </c>
      <c r="L364">
        <v>6.5318249445470977</v>
      </c>
      <c r="M364">
        <v>-9.1317886683478094E-2</v>
      </c>
      <c r="N364">
        <v>-0.10644768256660658</v>
      </c>
      <c r="O364">
        <v>-9.8185621500557013E-2</v>
      </c>
      <c r="P364">
        <v>-2.3535188740815394E-2</v>
      </c>
      <c r="Q364">
        <v>3.2726613013906315E-2</v>
      </c>
      <c r="R364">
        <v>4.1483844509352642E-2</v>
      </c>
      <c r="S364">
        <v>5.154750849201379E-2</v>
      </c>
      <c r="T364">
        <v>7.259981702845314E-2</v>
      </c>
      <c r="U364">
        <v>9.0940550530454842E-2</v>
      </c>
      <c r="V364">
        <v>0.10844656341605956</v>
      </c>
    </row>
    <row r="365" spans="2:22" x14ac:dyDescent="0.25">
      <c r="B365">
        <v>99983</v>
      </c>
      <c r="C365">
        <v>0.18883831335817602</v>
      </c>
      <c r="D365">
        <v>0.3159537567227792</v>
      </c>
      <c r="E365">
        <v>0.5474204203605636</v>
      </c>
      <c r="F365">
        <v>1.0101585403185234</v>
      </c>
      <c r="G365">
        <v>1.6960736674464998</v>
      </c>
      <c r="H365">
        <v>2.6986792472770182</v>
      </c>
      <c r="I365">
        <v>4.027108811860133</v>
      </c>
      <c r="J365">
        <v>7.4688727740214356</v>
      </c>
      <c r="K365">
        <v>10.271652651534602</v>
      </c>
      <c r="L365">
        <v>13.063649889094195</v>
      </c>
      <c r="M365">
        <v>-0.18263577336695619</v>
      </c>
      <c r="N365">
        <v>-0.21289536513321317</v>
      </c>
      <c r="O365">
        <v>-0.19637124300111403</v>
      </c>
      <c r="P365">
        <v>-4.7070377481630787E-2</v>
      </c>
      <c r="Q365">
        <v>6.545322602781263E-2</v>
      </c>
      <c r="R365">
        <v>8.2967689018705285E-2</v>
      </c>
      <c r="S365">
        <v>0.10309501698402758</v>
      </c>
      <c r="T365">
        <v>0.14519963405690628</v>
      </c>
      <c r="U365">
        <v>0.18188110106090968</v>
      </c>
      <c r="V365">
        <v>0.21689312683211912</v>
      </c>
    </row>
    <row r="366" spans="2:22" x14ac:dyDescent="0.25">
      <c r="C366">
        <v>115.09679785240611</v>
      </c>
      <c r="D366">
        <v>209.51545862257208</v>
      </c>
      <c r="E366">
        <v>321.98702604046957</v>
      </c>
      <c r="F366">
        <v>451.52729056530626</v>
      </c>
      <c r="G366">
        <v>588.22569762949456</v>
      </c>
      <c r="H366">
        <v>743.1487434911005</v>
      </c>
      <c r="I366">
        <v>919.36271309649624</v>
      </c>
      <c r="J366">
        <v>1305.6351510686313</v>
      </c>
      <c r="K366">
        <v>1630.0944144746782</v>
      </c>
      <c r="L366">
        <v>1936.5227146156151</v>
      </c>
      <c r="M366">
        <v>-960.25532081369215</v>
      </c>
      <c r="N366">
        <v>-1168.9962164617825</v>
      </c>
      <c r="O366">
        <v>-1395.458611251167</v>
      </c>
      <c r="P366">
        <v>-1613.1061185179999</v>
      </c>
      <c r="Q366">
        <v>-1801.2945823369296</v>
      </c>
      <c r="R366">
        <v>-1966.8131287041863</v>
      </c>
      <c r="S366">
        <v>-2118.1693946998598</v>
      </c>
      <c r="T366">
        <v>-2263.7212640501216</v>
      </c>
      <c r="U366">
        <v>-2417.9654949935584</v>
      </c>
      <c r="V366">
        <v>-2549.5056988492533</v>
      </c>
    </row>
    <row r="369" spans="2:22" x14ac:dyDescent="0.25">
      <c r="B369" s="71" t="s">
        <v>346</v>
      </c>
      <c r="C369" s="71">
        <v>2</v>
      </c>
      <c r="D369" s="71">
        <v>3</v>
      </c>
      <c r="E369" s="71">
        <v>4</v>
      </c>
      <c r="F369" s="71">
        <v>5</v>
      </c>
      <c r="G369" s="71">
        <v>6</v>
      </c>
      <c r="H369" s="71">
        <v>7</v>
      </c>
      <c r="I369" s="71">
        <v>8</v>
      </c>
      <c r="J369" s="71">
        <v>9</v>
      </c>
      <c r="K369" s="71">
        <v>10</v>
      </c>
      <c r="L369" s="71">
        <v>11</v>
      </c>
      <c r="M369" s="71">
        <v>12</v>
      </c>
      <c r="N369" s="71">
        <v>13</v>
      </c>
      <c r="O369" s="71">
        <v>14</v>
      </c>
      <c r="P369" s="71">
        <v>15</v>
      </c>
      <c r="Q369" s="71">
        <v>16</v>
      </c>
      <c r="R369" s="71">
        <v>17</v>
      </c>
      <c r="S369" s="71">
        <v>18</v>
      </c>
      <c r="T369" s="71">
        <v>19</v>
      </c>
      <c r="U369" s="71">
        <v>20</v>
      </c>
      <c r="V369" s="71">
        <v>21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sheetPr>
  <dimension ref="A1:N27"/>
  <sheetViews>
    <sheetView workbookViewId="0"/>
  </sheetViews>
  <sheetFormatPr defaultColWidth="8.85546875" defaultRowHeight="15" x14ac:dyDescent="0.25"/>
  <cols>
    <col min="1" max="1" width="22.7109375" style="1" bestFit="1" customWidth="1"/>
    <col min="2" max="2" width="25.85546875" style="1" bestFit="1" customWidth="1"/>
    <col min="3" max="16384" width="8.85546875" style="1"/>
  </cols>
  <sheetData>
    <row r="1" spans="1:14" ht="0.75" customHeight="1" x14ac:dyDescent="0.25"/>
    <row r="2" spans="1:14" ht="14.45" customHeight="1" x14ac:dyDescent="0.25">
      <c r="A2" s="114" t="s">
        <v>296</v>
      </c>
      <c r="B2" s="75" t="s">
        <v>297</v>
      </c>
      <c r="C2" s="112" t="s">
        <v>293</v>
      </c>
      <c r="D2" s="113"/>
      <c r="E2" s="113"/>
      <c r="F2" s="113"/>
      <c r="G2" s="113"/>
      <c r="H2" s="113"/>
      <c r="I2" s="113"/>
      <c r="J2" s="113"/>
      <c r="K2" s="113"/>
      <c r="L2" s="113"/>
      <c r="M2" s="113"/>
      <c r="N2" s="113"/>
    </row>
    <row r="3" spans="1:14" x14ac:dyDescent="0.25">
      <c r="A3" s="115"/>
      <c r="B3" s="75"/>
      <c r="C3" s="112"/>
      <c r="D3" s="113"/>
      <c r="E3" s="113"/>
      <c r="F3" s="113"/>
      <c r="G3" s="113"/>
      <c r="H3" s="113"/>
      <c r="I3" s="113"/>
      <c r="J3" s="113"/>
      <c r="K3" s="113"/>
      <c r="L3" s="113"/>
      <c r="M3" s="113"/>
      <c r="N3" s="113"/>
    </row>
    <row r="4" spans="1:14" x14ac:dyDescent="0.25">
      <c r="A4" s="115"/>
      <c r="B4" s="75"/>
      <c r="C4" s="112"/>
      <c r="D4" s="113"/>
      <c r="E4" s="113"/>
      <c r="F4" s="113"/>
      <c r="G4" s="113"/>
      <c r="H4" s="113"/>
      <c r="I4" s="113"/>
      <c r="J4" s="113"/>
      <c r="K4" s="113"/>
      <c r="L4" s="113"/>
      <c r="M4" s="113"/>
      <c r="N4" s="113"/>
    </row>
    <row r="5" spans="1:14" x14ac:dyDescent="0.25">
      <c r="A5" s="115"/>
      <c r="B5" s="75"/>
      <c r="C5" s="112"/>
      <c r="D5" s="113"/>
      <c r="E5" s="113"/>
      <c r="F5" s="113"/>
      <c r="G5" s="113"/>
      <c r="H5" s="113"/>
      <c r="I5" s="113"/>
      <c r="J5" s="113"/>
      <c r="K5" s="113"/>
      <c r="L5" s="113"/>
      <c r="M5" s="113"/>
      <c r="N5" s="113"/>
    </row>
    <row r="6" spans="1:14" x14ac:dyDescent="0.25">
      <c r="A6" s="115"/>
      <c r="B6" s="75"/>
      <c r="C6" s="112"/>
      <c r="D6" s="113"/>
      <c r="E6" s="113"/>
      <c r="F6" s="113"/>
      <c r="G6" s="113"/>
      <c r="H6" s="113"/>
      <c r="I6" s="113"/>
      <c r="J6" s="113"/>
      <c r="K6" s="113"/>
      <c r="L6" s="113"/>
      <c r="M6" s="113"/>
      <c r="N6" s="113"/>
    </row>
    <row r="7" spans="1:14" x14ac:dyDescent="0.25">
      <c r="A7" s="115"/>
      <c r="B7" s="75"/>
      <c r="C7" s="112"/>
      <c r="D7" s="113"/>
      <c r="E7" s="113"/>
      <c r="F7" s="113"/>
      <c r="G7" s="113"/>
      <c r="H7" s="113"/>
      <c r="I7" s="113"/>
      <c r="J7" s="113"/>
      <c r="K7" s="113"/>
      <c r="L7" s="113"/>
      <c r="M7" s="113"/>
      <c r="N7" s="113"/>
    </row>
    <row r="8" spans="1:14" x14ac:dyDescent="0.25">
      <c r="A8" s="115"/>
      <c r="B8" s="75"/>
      <c r="C8" s="112"/>
      <c r="D8" s="113"/>
      <c r="E8" s="113"/>
      <c r="F8" s="113"/>
      <c r="G8" s="113"/>
      <c r="H8" s="113"/>
      <c r="I8" s="113"/>
      <c r="J8" s="113"/>
      <c r="K8" s="113"/>
      <c r="L8" s="113"/>
      <c r="M8" s="113"/>
      <c r="N8" s="113"/>
    </row>
    <row r="9" spans="1:14" x14ac:dyDescent="0.25">
      <c r="A9" s="115"/>
      <c r="B9" s="75"/>
      <c r="C9" s="112"/>
      <c r="D9" s="113"/>
      <c r="E9" s="113"/>
      <c r="F9" s="113"/>
      <c r="G9" s="113"/>
      <c r="H9" s="113"/>
      <c r="I9" s="113"/>
      <c r="J9" s="113"/>
      <c r="K9" s="113"/>
      <c r="L9" s="113"/>
      <c r="M9" s="113"/>
      <c r="N9" s="113"/>
    </row>
    <row r="10" spans="1:14" x14ac:dyDescent="0.25">
      <c r="A10" s="115"/>
      <c r="B10" s="75"/>
      <c r="C10" s="112"/>
      <c r="D10" s="113"/>
      <c r="E10" s="113"/>
      <c r="F10" s="113"/>
      <c r="G10" s="113"/>
      <c r="H10" s="113"/>
      <c r="I10" s="113"/>
      <c r="J10" s="113"/>
      <c r="K10" s="113"/>
      <c r="L10" s="113"/>
      <c r="M10" s="113"/>
      <c r="N10" s="113"/>
    </row>
    <row r="11" spans="1:14" x14ac:dyDescent="0.25">
      <c r="A11" s="115"/>
      <c r="B11" s="75"/>
      <c r="C11" s="112"/>
      <c r="D11" s="113"/>
      <c r="E11" s="113"/>
      <c r="F11" s="113"/>
      <c r="G11" s="113"/>
      <c r="H11" s="113"/>
      <c r="I11" s="113"/>
      <c r="J11" s="113"/>
      <c r="K11" s="113"/>
      <c r="L11" s="113"/>
      <c r="M11" s="113"/>
      <c r="N11" s="113"/>
    </row>
    <row r="12" spans="1:14" x14ac:dyDescent="0.25">
      <c r="A12" s="115"/>
      <c r="B12" s="75"/>
      <c r="C12" s="112"/>
      <c r="D12" s="113"/>
      <c r="E12" s="113"/>
      <c r="F12" s="113"/>
      <c r="G12" s="113"/>
      <c r="H12" s="113"/>
      <c r="I12" s="113"/>
      <c r="J12" s="113"/>
      <c r="K12" s="113"/>
      <c r="L12" s="113"/>
      <c r="M12" s="113"/>
      <c r="N12" s="113"/>
    </row>
    <row r="13" spans="1:14" x14ac:dyDescent="0.25">
      <c r="A13" s="115"/>
      <c r="B13" s="75"/>
      <c r="C13" s="112"/>
      <c r="D13" s="113"/>
      <c r="E13" s="113"/>
      <c r="F13" s="113"/>
      <c r="G13" s="113"/>
      <c r="H13" s="113"/>
      <c r="I13" s="113"/>
      <c r="J13" s="113"/>
      <c r="K13" s="113"/>
      <c r="L13" s="113"/>
      <c r="M13" s="113"/>
      <c r="N13" s="113"/>
    </row>
    <row r="14" spans="1:14" x14ac:dyDescent="0.25">
      <c r="A14" s="115"/>
      <c r="B14" s="75"/>
      <c r="C14" s="112"/>
      <c r="D14" s="113"/>
      <c r="E14" s="113"/>
      <c r="F14" s="113"/>
      <c r="G14" s="113"/>
      <c r="H14" s="113"/>
      <c r="I14" s="113"/>
      <c r="J14" s="113"/>
      <c r="K14" s="113"/>
      <c r="L14" s="113"/>
      <c r="M14" s="113"/>
      <c r="N14" s="113"/>
    </row>
    <row r="15" spans="1:14" x14ac:dyDescent="0.25">
      <c r="A15" s="115"/>
      <c r="B15" s="75"/>
      <c r="C15" s="112"/>
      <c r="D15" s="113"/>
      <c r="E15" s="113"/>
      <c r="F15" s="113"/>
      <c r="G15" s="113"/>
      <c r="H15" s="113"/>
      <c r="I15" s="113"/>
      <c r="J15" s="113"/>
      <c r="K15" s="113"/>
      <c r="L15" s="113"/>
      <c r="M15" s="113"/>
      <c r="N15" s="113"/>
    </row>
    <row r="16" spans="1:14" x14ac:dyDescent="0.25">
      <c r="A16" s="115"/>
      <c r="B16" s="75"/>
      <c r="C16" s="112"/>
      <c r="D16" s="113"/>
      <c r="E16" s="113"/>
      <c r="F16" s="113"/>
      <c r="G16" s="113"/>
      <c r="H16" s="113"/>
      <c r="I16" s="113"/>
      <c r="J16" s="113"/>
      <c r="K16" s="113"/>
      <c r="L16" s="113"/>
      <c r="M16" s="113"/>
      <c r="N16" s="113"/>
    </row>
    <row r="17" spans="1:14" x14ac:dyDescent="0.25">
      <c r="A17" s="115"/>
      <c r="B17" s="75"/>
      <c r="C17" s="112"/>
      <c r="D17" s="113"/>
      <c r="E17" s="113"/>
      <c r="F17" s="113"/>
      <c r="G17" s="113"/>
      <c r="H17" s="113"/>
      <c r="I17" s="113"/>
      <c r="J17" s="113"/>
      <c r="K17" s="113"/>
      <c r="L17" s="113"/>
      <c r="M17" s="113"/>
      <c r="N17" s="113"/>
    </row>
    <row r="18" spans="1:14" x14ac:dyDescent="0.25">
      <c r="A18" s="115"/>
      <c r="B18" s="75"/>
      <c r="C18" s="112"/>
      <c r="D18" s="113"/>
      <c r="E18" s="113"/>
      <c r="F18" s="113"/>
      <c r="G18" s="113"/>
      <c r="H18" s="113"/>
      <c r="I18" s="113"/>
      <c r="J18" s="113"/>
      <c r="K18" s="113"/>
      <c r="L18" s="113"/>
      <c r="M18" s="113"/>
      <c r="N18" s="113"/>
    </row>
    <row r="19" spans="1:14" x14ac:dyDescent="0.25">
      <c r="A19" s="115"/>
      <c r="B19" s="75"/>
      <c r="C19" s="112"/>
      <c r="D19" s="113"/>
      <c r="E19" s="113"/>
      <c r="F19" s="113"/>
      <c r="G19" s="113"/>
      <c r="H19" s="113"/>
      <c r="I19" s="113"/>
      <c r="J19" s="113"/>
      <c r="K19" s="113"/>
      <c r="L19" s="113"/>
      <c r="M19" s="113"/>
      <c r="N19" s="113"/>
    </row>
    <row r="20" spans="1:14" x14ac:dyDescent="0.25">
      <c r="A20" s="115"/>
      <c r="B20" s="75"/>
      <c r="C20" s="112"/>
      <c r="D20" s="113"/>
      <c r="E20" s="113"/>
      <c r="F20" s="113"/>
      <c r="G20" s="113"/>
      <c r="H20" s="113"/>
      <c r="I20" s="113"/>
      <c r="J20" s="113"/>
      <c r="K20" s="113"/>
      <c r="L20" s="113"/>
      <c r="M20" s="113"/>
      <c r="N20" s="113"/>
    </row>
    <row r="21" spans="1:14" x14ac:dyDescent="0.25">
      <c r="A21" s="115"/>
      <c r="B21" s="75"/>
      <c r="C21" s="112"/>
      <c r="D21" s="113"/>
      <c r="E21" s="113"/>
      <c r="F21" s="113"/>
      <c r="G21" s="113"/>
      <c r="H21" s="113"/>
      <c r="I21" s="113"/>
      <c r="J21" s="113"/>
      <c r="K21" s="113"/>
      <c r="L21" s="113"/>
      <c r="M21" s="113"/>
      <c r="N21" s="113"/>
    </row>
    <row r="22" spans="1:14" x14ac:dyDescent="0.25">
      <c r="A22" s="115"/>
      <c r="B22" s="75"/>
      <c r="C22" s="112"/>
      <c r="D22" s="113"/>
      <c r="E22" s="113"/>
      <c r="F22" s="113"/>
      <c r="G22" s="113"/>
      <c r="H22" s="113"/>
      <c r="I22" s="113"/>
      <c r="J22" s="113"/>
      <c r="K22" s="113"/>
      <c r="L22" s="113"/>
      <c r="M22" s="113"/>
      <c r="N22" s="113"/>
    </row>
    <row r="23" spans="1:14" ht="1.1499999999999999" customHeight="1" x14ac:dyDescent="0.25"/>
    <row r="24" spans="1:14" ht="15" customHeight="1" x14ac:dyDescent="0.25">
      <c r="A24" s="108" t="s">
        <v>227</v>
      </c>
      <c r="B24" s="109"/>
      <c r="C24" s="110" t="s">
        <v>294</v>
      </c>
      <c r="D24" s="111"/>
      <c r="E24" s="111"/>
      <c r="F24" s="111"/>
      <c r="G24" s="111"/>
      <c r="H24" s="111"/>
      <c r="I24" s="111"/>
      <c r="J24" s="111"/>
      <c r="K24" s="111"/>
      <c r="L24" s="111"/>
      <c r="M24" s="111"/>
      <c r="N24" s="111"/>
    </row>
    <row r="25" spans="1:14" x14ac:dyDescent="0.25">
      <c r="A25" s="108"/>
      <c r="B25" s="109"/>
      <c r="C25" s="110"/>
      <c r="D25" s="111"/>
      <c r="E25" s="111"/>
      <c r="F25" s="111"/>
      <c r="G25" s="111"/>
      <c r="H25" s="111"/>
      <c r="I25" s="111"/>
      <c r="J25" s="111"/>
      <c r="K25" s="111"/>
      <c r="L25" s="111"/>
      <c r="M25" s="111"/>
      <c r="N25" s="111"/>
    </row>
    <row r="27" spans="1:14" x14ac:dyDescent="0.25">
      <c r="A27" s="81" t="s">
        <v>334</v>
      </c>
    </row>
  </sheetData>
  <mergeCells count="4">
    <mergeCell ref="A24:B25"/>
    <mergeCell ref="C24:N25"/>
    <mergeCell ref="C2:N22"/>
    <mergeCell ref="A2:A22"/>
  </mergeCell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ADEE"/>
  </sheetPr>
  <dimension ref="B1:CO47"/>
  <sheetViews>
    <sheetView zoomScale="85" zoomScaleNormal="85" workbookViewId="0">
      <pane ySplit="9" topLeftCell="A10" activePane="bottomLeft" state="frozen"/>
      <selection pane="bottomLeft" activeCell="C35" sqref="C35"/>
    </sheetView>
  </sheetViews>
  <sheetFormatPr defaultColWidth="8.85546875" defaultRowHeight="15" x14ac:dyDescent="0.25"/>
  <cols>
    <col min="1" max="1" width="0.7109375" style="1" customWidth="1"/>
    <col min="2" max="2" width="26.42578125" style="1" customWidth="1"/>
    <col min="3" max="3" width="42.7109375" style="1" customWidth="1"/>
    <col min="4" max="4" width="42.42578125" style="1" hidden="1" customWidth="1"/>
    <col min="5" max="5" width="75" style="1" hidden="1" customWidth="1"/>
    <col min="6" max="6" width="8.5703125" style="1" customWidth="1"/>
    <col min="7" max="7" width="7.28515625" style="1" customWidth="1"/>
    <col min="8" max="8" width="7.42578125" style="1" customWidth="1"/>
    <col min="9" max="17" width="7.28515625" style="1" customWidth="1"/>
    <col min="18" max="18" width="3.85546875" style="1" bestFit="1" customWidth="1"/>
    <col min="19" max="19" width="4.7109375" style="1" customWidth="1"/>
    <col min="20" max="88" width="8.85546875" style="1" customWidth="1"/>
    <col min="89" max="16384" width="8.85546875" style="1"/>
  </cols>
  <sheetData>
    <row r="1" spans="2:93" ht="1.1499999999999999" customHeight="1" x14ac:dyDescent="0.25">
      <c r="D1" s="2"/>
      <c r="E1" s="2"/>
      <c r="G1" s="2"/>
      <c r="I1" s="2"/>
      <c r="K1" s="2"/>
      <c r="M1" s="2"/>
      <c r="P1" s="2"/>
      <c r="R1" s="2"/>
      <c r="T1" s="2"/>
      <c r="V1" s="2"/>
      <c r="X1" s="2"/>
      <c r="Z1" s="2"/>
      <c r="AB1" s="2"/>
      <c r="AD1" s="2"/>
      <c r="AF1" s="2"/>
      <c r="AH1" s="2"/>
      <c r="AJ1" s="2"/>
      <c r="AL1" s="2"/>
      <c r="AN1" s="2"/>
      <c r="AP1" s="2"/>
      <c r="AR1" s="2"/>
      <c r="AT1" s="2"/>
      <c r="AV1" s="2"/>
      <c r="AX1" s="2"/>
      <c r="AZ1" s="2"/>
      <c r="BB1" s="2"/>
      <c r="BD1" s="2"/>
      <c r="BF1" s="2"/>
      <c r="BH1" s="2"/>
      <c r="BJ1" s="2"/>
      <c r="BL1" s="2"/>
      <c r="BN1" s="2"/>
      <c r="BP1" s="2"/>
      <c r="BR1" s="2"/>
      <c r="BT1" s="2"/>
      <c r="BV1" s="2"/>
      <c r="BX1" s="2"/>
      <c r="BZ1" s="2"/>
      <c r="CB1" s="2"/>
      <c r="CD1" s="2"/>
      <c r="CF1" s="2"/>
      <c r="CH1" s="2"/>
      <c r="CJ1" s="2"/>
      <c r="CL1" s="2"/>
      <c r="CN1" s="2"/>
    </row>
    <row r="2" spans="2:93" x14ac:dyDescent="0.25">
      <c r="E2" s="3"/>
      <c r="F2" s="4"/>
      <c r="G2" s="129" t="s">
        <v>0</v>
      </c>
      <c r="H2" s="129"/>
      <c r="I2" s="129"/>
      <c r="J2" s="129"/>
      <c r="K2" s="128" t="str">
        <f>VLOOKUP($C$4,'T-D data'!$V$2:$AA$48,2,FALSE)</f>
        <v>Kingston-South</v>
      </c>
      <c r="L2" s="128"/>
      <c r="M2" s="128"/>
      <c r="N2" s="128"/>
      <c r="O2" s="78"/>
      <c r="P2" s="3"/>
      <c r="Q2" s="4"/>
      <c r="R2" s="3"/>
      <c r="S2" s="4"/>
      <c r="T2" s="3"/>
      <c r="U2" s="4"/>
      <c r="V2" s="3"/>
      <c r="W2" s="4"/>
      <c r="X2" s="3"/>
      <c r="Y2" s="4"/>
      <c r="Z2" s="3"/>
      <c r="AA2" s="4"/>
      <c r="AB2" s="3"/>
      <c r="AC2" s="4"/>
      <c r="AD2" s="3"/>
      <c r="AE2" s="4"/>
      <c r="AF2" s="3"/>
      <c r="AG2" s="4"/>
      <c r="AH2" s="3"/>
      <c r="AI2" s="4"/>
      <c r="AJ2" s="3"/>
      <c r="AK2" s="4"/>
      <c r="AL2" s="3"/>
      <c r="AM2" s="4"/>
      <c r="AN2" s="3"/>
      <c r="AO2" s="4"/>
      <c r="AP2" s="3"/>
      <c r="AQ2" s="4"/>
      <c r="AR2" s="3"/>
      <c r="AS2" s="4"/>
      <c r="AT2" s="3"/>
      <c r="AU2" s="4"/>
      <c r="AV2" s="3"/>
      <c r="AW2" s="4"/>
      <c r="AX2" s="3"/>
      <c r="AY2" s="4"/>
      <c r="AZ2" s="3"/>
      <c r="BA2" s="4"/>
      <c r="BB2" s="3"/>
      <c r="BC2" s="4"/>
      <c r="BD2" s="3"/>
      <c r="BE2" s="4"/>
      <c r="BF2" s="3"/>
      <c r="BG2" s="4"/>
      <c r="BH2" s="3"/>
      <c r="BI2" s="4"/>
      <c r="BJ2" s="3"/>
      <c r="BK2" s="4"/>
      <c r="BL2" s="3"/>
      <c r="BM2" s="4"/>
      <c r="BN2" s="3"/>
      <c r="BO2" s="4"/>
      <c r="BP2" s="3"/>
      <c r="BQ2" s="4"/>
      <c r="BR2" s="3"/>
      <c r="BS2" s="4"/>
      <c r="BT2" s="3"/>
      <c r="BU2" s="4"/>
      <c r="BV2" s="3"/>
      <c r="BW2" s="4"/>
      <c r="BX2" s="3"/>
      <c r="BY2" s="4"/>
      <c r="BZ2" s="3"/>
      <c r="CA2" s="4"/>
      <c r="CB2" s="3"/>
      <c r="CC2" s="4"/>
      <c r="CD2" s="3"/>
      <c r="CE2" s="4"/>
      <c r="CF2" s="3"/>
      <c r="CG2" s="4"/>
      <c r="CH2" s="3"/>
      <c r="CI2" s="4"/>
      <c r="CJ2" s="3"/>
      <c r="CK2" s="4"/>
      <c r="CL2" s="3"/>
      <c r="CM2" s="4"/>
      <c r="CN2" s="3"/>
      <c r="CO2" s="4"/>
    </row>
    <row r="3" spans="2:93" x14ac:dyDescent="0.25">
      <c r="C3" s="7" t="s">
        <v>146</v>
      </c>
      <c r="D3" s="3"/>
      <c r="E3" s="3"/>
      <c r="F3" s="4"/>
      <c r="G3" s="129" t="s">
        <v>2</v>
      </c>
      <c r="H3" s="129"/>
      <c r="I3" s="129"/>
      <c r="J3" s="129"/>
      <c r="K3" s="128" t="str">
        <f>VLOOKUP($C$4,'T-D data'!$V$2:$AA$48,3,FALSE)</f>
        <v>Distribution lines</v>
      </c>
      <c r="L3" s="128"/>
      <c r="M3" s="128"/>
      <c r="N3" s="128"/>
      <c r="O3" s="78"/>
      <c r="P3" s="3"/>
      <c r="Q3" s="4"/>
      <c r="R3" s="3"/>
      <c r="S3" s="4"/>
      <c r="T3" s="3"/>
      <c r="U3" s="4"/>
      <c r="V3" s="3"/>
      <c r="W3" s="4"/>
      <c r="X3" s="3"/>
      <c r="Y3" s="4"/>
      <c r="Z3" s="3"/>
      <c r="AA3" s="4"/>
      <c r="AB3" s="3"/>
      <c r="AC3" s="4"/>
      <c r="AD3" s="3"/>
      <c r="AE3" s="4"/>
      <c r="AF3" s="3"/>
      <c r="AG3" s="4"/>
      <c r="AH3" s="3"/>
      <c r="AI3" s="4"/>
      <c r="AJ3" s="3"/>
      <c r="AK3" s="4"/>
      <c r="AL3" s="3"/>
      <c r="AM3" s="4"/>
      <c r="AN3" s="3"/>
      <c r="AO3" s="4"/>
      <c r="AP3" s="3"/>
      <c r="AQ3" s="4"/>
      <c r="AR3" s="3"/>
      <c r="AS3" s="4"/>
      <c r="AT3" s="3"/>
      <c r="AU3" s="4"/>
      <c r="AV3" s="3"/>
      <c r="AW3" s="4"/>
      <c r="AX3" s="3"/>
      <c r="AY3" s="4"/>
      <c r="AZ3" s="3"/>
      <c r="BA3" s="4"/>
      <c r="BB3" s="3"/>
      <c r="BC3" s="4"/>
      <c r="BD3" s="3"/>
      <c r="BE3" s="4"/>
      <c r="BF3" s="3"/>
      <c r="BG3" s="4"/>
      <c r="BH3" s="3"/>
      <c r="BI3" s="4"/>
      <c r="BJ3" s="3"/>
      <c r="BK3" s="4"/>
      <c r="BL3" s="3"/>
      <c r="BM3" s="4"/>
      <c r="BN3" s="3"/>
      <c r="BO3" s="4"/>
      <c r="BP3" s="3"/>
      <c r="BQ3" s="4"/>
      <c r="BR3" s="3"/>
      <c r="BS3" s="4"/>
      <c r="BT3" s="3"/>
      <c r="BU3" s="4"/>
      <c r="BV3" s="3"/>
      <c r="BW3" s="4"/>
      <c r="BX3" s="3"/>
      <c r="BY3" s="4"/>
      <c r="BZ3" s="3"/>
      <c r="CA3" s="4"/>
      <c r="CB3" s="3"/>
      <c r="CC3" s="4"/>
      <c r="CD3" s="3"/>
      <c r="CE3" s="4"/>
      <c r="CF3" s="3"/>
      <c r="CG3" s="4"/>
      <c r="CH3" s="3"/>
      <c r="CI3" s="4"/>
      <c r="CJ3" s="3"/>
      <c r="CK3" s="4"/>
      <c r="CL3" s="3"/>
      <c r="CM3" s="4"/>
      <c r="CN3" s="3"/>
      <c r="CO3" s="4"/>
    </row>
    <row r="4" spans="2:93" x14ac:dyDescent="0.25">
      <c r="C4" s="76" t="s">
        <v>49</v>
      </c>
      <c r="D4" s="3"/>
      <c r="E4" s="3"/>
      <c r="F4" s="4"/>
      <c r="G4" s="129" t="s">
        <v>4</v>
      </c>
      <c r="H4" s="129"/>
      <c r="I4" s="129"/>
      <c r="J4" s="129"/>
      <c r="K4" s="128" t="str">
        <f>VLOOKUP($C$4,'T-D data'!$V$2:$AA$48,4,FALSE)</f>
        <v>110/11 kV</v>
      </c>
      <c r="L4" s="128"/>
      <c r="M4" s="128"/>
      <c r="N4" s="128"/>
      <c r="O4" s="78"/>
      <c r="P4" s="3"/>
      <c r="Q4" s="4"/>
      <c r="R4" s="3"/>
      <c r="S4" s="4"/>
      <c r="T4" s="3"/>
      <c r="U4" s="4"/>
      <c r="V4" s="3"/>
      <c r="W4" s="4"/>
      <c r="X4" s="3"/>
      <c r="Y4" s="4"/>
      <c r="Z4" s="3"/>
      <c r="AA4" s="4"/>
      <c r="AB4" s="3"/>
      <c r="AC4" s="4"/>
      <c r="AD4" s="3"/>
      <c r="AE4" s="4"/>
      <c r="AF4" s="3"/>
      <c r="AG4" s="4"/>
      <c r="AH4" s="3"/>
      <c r="AI4" s="4"/>
      <c r="AJ4" s="3"/>
      <c r="AK4" s="4"/>
      <c r="AL4" s="3"/>
      <c r="AM4" s="4"/>
      <c r="AN4" s="3"/>
      <c r="AO4" s="4"/>
      <c r="AP4" s="3"/>
      <c r="AQ4" s="4"/>
      <c r="AR4" s="3"/>
      <c r="AS4" s="4"/>
      <c r="AT4" s="3"/>
      <c r="AU4" s="4"/>
      <c r="AV4" s="3"/>
      <c r="AW4" s="4"/>
      <c r="AX4" s="3"/>
      <c r="AY4" s="4"/>
      <c r="AZ4" s="3"/>
      <c r="BA4" s="4"/>
      <c r="BB4" s="3"/>
      <c r="BC4" s="4"/>
      <c r="BD4" s="3"/>
      <c r="BE4" s="4"/>
      <c r="BF4" s="3"/>
      <c r="BG4" s="4"/>
      <c r="BH4" s="3"/>
      <c r="BI4" s="4"/>
      <c r="BJ4" s="3"/>
      <c r="BK4" s="4"/>
      <c r="BL4" s="3"/>
      <c r="BM4" s="4"/>
      <c r="BN4" s="3"/>
      <c r="BO4" s="4"/>
      <c r="BP4" s="3"/>
      <c r="BQ4" s="4"/>
      <c r="BR4" s="3"/>
      <c r="BS4" s="4"/>
      <c r="BT4" s="3"/>
      <c r="BU4" s="4"/>
      <c r="BV4" s="3"/>
      <c r="BW4" s="4"/>
      <c r="BX4" s="3"/>
      <c r="BY4" s="4"/>
      <c r="BZ4" s="3"/>
      <c r="CA4" s="4"/>
      <c r="CB4" s="3"/>
      <c r="CC4" s="4"/>
      <c r="CD4" s="3"/>
      <c r="CE4" s="4"/>
      <c r="CF4" s="3"/>
      <c r="CG4" s="4"/>
      <c r="CH4" s="3"/>
      <c r="CI4" s="4"/>
      <c r="CJ4" s="3"/>
      <c r="CK4" s="4"/>
      <c r="CL4" s="3"/>
      <c r="CM4" s="4"/>
      <c r="CN4" s="3"/>
      <c r="CO4" s="4"/>
    </row>
    <row r="5" spans="2:93" x14ac:dyDescent="0.25">
      <c r="C5" s="4"/>
      <c r="D5" s="3"/>
      <c r="E5" s="3"/>
      <c r="F5" s="4"/>
      <c r="G5" s="129" t="s">
        <v>6</v>
      </c>
      <c r="H5" s="129"/>
      <c r="I5" s="129"/>
      <c r="J5" s="129"/>
      <c r="K5" s="128">
        <f>VLOOKUP($C$4,'T-D data'!$V$2:$AA$48,5,FALSE)</f>
        <v>2</v>
      </c>
      <c r="L5" s="128"/>
      <c r="M5" s="128"/>
      <c r="N5" s="128"/>
      <c r="O5" s="78"/>
      <c r="P5" s="3"/>
      <c r="Q5" s="4"/>
      <c r="R5" s="3"/>
      <c r="S5" s="4"/>
      <c r="T5" s="3"/>
      <c r="U5" s="4"/>
      <c r="V5" s="3"/>
      <c r="W5" s="4"/>
      <c r="X5" s="3"/>
      <c r="Y5" s="4"/>
      <c r="Z5" s="3"/>
      <c r="AA5" s="4"/>
      <c r="AB5" s="3"/>
      <c r="AC5" s="4"/>
      <c r="AD5" s="3"/>
      <c r="AE5" s="4"/>
      <c r="AF5" s="3"/>
      <c r="AG5" s="4"/>
      <c r="AH5" s="3"/>
      <c r="AI5" s="4"/>
      <c r="AJ5" s="3"/>
      <c r="AK5" s="4"/>
      <c r="AL5" s="3"/>
      <c r="AM5" s="4"/>
      <c r="AN5" s="3"/>
      <c r="AO5" s="4"/>
      <c r="AP5" s="3"/>
      <c r="AQ5" s="4"/>
      <c r="AR5" s="3"/>
      <c r="AS5" s="4"/>
      <c r="AT5" s="3"/>
      <c r="AU5" s="4"/>
      <c r="AV5" s="3"/>
      <c r="AW5" s="4"/>
      <c r="AX5" s="3"/>
      <c r="AY5" s="4"/>
      <c r="AZ5" s="3"/>
      <c r="BA5" s="4"/>
      <c r="BB5" s="3"/>
      <c r="BC5" s="4"/>
      <c r="BD5" s="3"/>
      <c r="BE5" s="4"/>
      <c r="BF5" s="3"/>
      <c r="BG5" s="4"/>
      <c r="BH5" s="3"/>
      <c r="BI5" s="4"/>
      <c r="BJ5" s="3"/>
      <c r="BK5" s="4"/>
      <c r="BL5" s="3"/>
      <c r="BM5" s="4"/>
      <c r="BN5" s="3"/>
      <c r="BO5" s="4"/>
      <c r="BP5" s="3"/>
      <c r="BQ5" s="4"/>
      <c r="BR5" s="3"/>
      <c r="BS5" s="4"/>
      <c r="BT5" s="3"/>
      <c r="BU5" s="4"/>
      <c r="BV5" s="3"/>
      <c r="BW5" s="4"/>
      <c r="BX5" s="3"/>
      <c r="BY5" s="4"/>
      <c r="BZ5" s="3"/>
      <c r="CA5" s="4"/>
      <c r="CB5" s="3"/>
      <c r="CC5" s="4"/>
      <c r="CD5" s="3"/>
      <c r="CE5" s="4"/>
      <c r="CF5" s="3"/>
      <c r="CG5" s="4"/>
      <c r="CH5" s="3"/>
      <c r="CI5" s="4"/>
      <c r="CJ5" s="3"/>
      <c r="CK5" s="4"/>
      <c r="CL5" s="3"/>
      <c r="CM5" s="4"/>
      <c r="CN5" s="3"/>
      <c r="CO5" s="4"/>
    </row>
    <row r="6" spans="2:93" ht="14.45" customHeight="1" x14ac:dyDescent="0.25">
      <c r="C6" s="4"/>
      <c r="D6" s="3"/>
      <c r="E6" s="3"/>
      <c r="F6" s="4"/>
      <c r="G6" s="129" t="s">
        <v>7</v>
      </c>
      <c r="H6" s="129"/>
      <c r="I6" s="129"/>
      <c r="J6" s="129"/>
      <c r="K6" s="128" t="str">
        <f>VLOOKUP($C$4,'T-D data'!$V$2:$AA$48,6,FALSE)</f>
        <v>Winter</v>
      </c>
      <c r="L6" s="128"/>
      <c r="M6" s="128"/>
      <c r="N6" s="128"/>
      <c r="O6" s="78"/>
      <c r="P6" s="3"/>
      <c r="Q6" s="4"/>
      <c r="R6" s="3"/>
      <c r="S6" s="4"/>
      <c r="T6" s="3"/>
      <c r="U6" s="4"/>
      <c r="V6" s="3"/>
      <c r="W6" s="4"/>
      <c r="X6" s="3"/>
      <c r="Y6" s="4"/>
      <c r="Z6" s="3"/>
      <c r="AA6" s="4"/>
      <c r="AB6" s="3"/>
      <c r="AC6" s="4"/>
      <c r="AD6" s="3"/>
      <c r="AE6" s="4"/>
      <c r="AF6" s="3"/>
      <c r="AG6" s="4"/>
      <c r="AH6" s="3"/>
      <c r="AI6" s="4"/>
      <c r="AJ6" s="3"/>
      <c r="AK6" s="4"/>
      <c r="AL6" s="3"/>
      <c r="AM6" s="4"/>
      <c r="AN6" s="3"/>
      <c r="AO6" s="4"/>
      <c r="AP6" s="3"/>
      <c r="AQ6" s="4"/>
      <c r="AR6" s="3"/>
      <c r="AS6" s="4"/>
      <c r="AT6" s="3"/>
      <c r="AU6" s="4"/>
      <c r="AV6" s="3"/>
      <c r="AW6" s="4"/>
      <c r="AX6" s="3"/>
      <c r="AY6" s="4"/>
      <c r="AZ6" s="3"/>
      <c r="BA6" s="4"/>
      <c r="BB6" s="3"/>
      <c r="BC6" s="4"/>
      <c r="BD6" s="3"/>
      <c r="BE6" s="4"/>
      <c r="BF6" s="3"/>
      <c r="BG6" s="4"/>
      <c r="BH6" s="3"/>
      <c r="BI6" s="4"/>
      <c r="BJ6" s="3"/>
      <c r="BK6" s="4"/>
      <c r="BL6" s="3"/>
      <c r="BM6" s="4"/>
      <c r="BN6" s="3"/>
      <c r="BO6" s="4"/>
      <c r="BP6" s="3"/>
      <c r="BQ6" s="4"/>
      <c r="BR6" s="3"/>
      <c r="BS6" s="4"/>
      <c r="BT6" s="3"/>
      <c r="BU6" s="4"/>
      <c r="BV6" s="3"/>
      <c r="BW6" s="4"/>
      <c r="BX6" s="3"/>
      <c r="BY6" s="4"/>
      <c r="BZ6" s="3"/>
      <c r="CA6" s="4"/>
      <c r="CB6" s="3"/>
      <c r="CC6" s="4"/>
      <c r="CD6" s="3"/>
      <c r="CE6" s="4"/>
      <c r="CF6" s="3"/>
      <c r="CG6" s="4"/>
      <c r="CH6" s="3"/>
      <c r="CI6" s="4"/>
      <c r="CJ6" s="3"/>
      <c r="CK6" s="4"/>
      <c r="CL6" s="3"/>
      <c r="CM6" s="4"/>
      <c r="CN6" s="3"/>
      <c r="CO6" s="4"/>
    </row>
    <row r="7" spans="2:93" ht="1.1499999999999999" customHeight="1" x14ac:dyDescent="0.25"/>
    <row r="8" spans="2:93" ht="30" x14ac:dyDescent="0.25">
      <c r="B8" s="7" t="s">
        <v>144</v>
      </c>
      <c r="C8" s="7" t="s">
        <v>143</v>
      </c>
      <c r="D8" s="5"/>
      <c r="E8" s="5"/>
      <c r="F8" s="29" t="str">
        <f>'T-D data'!G2</f>
        <v>2021 (Actual)</v>
      </c>
      <c r="G8" s="29" t="str">
        <f>'T-D data'!H2</f>
        <v>2022 (Actuals)</v>
      </c>
      <c r="H8" s="29">
        <f>'T-D data'!I2</f>
        <v>2023</v>
      </c>
      <c r="I8" s="29">
        <f>'T-D data'!J2</f>
        <v>2024</v>
      </c>
      <c r="J8" s="29">
        <f>'T-D data'!K2</f>
        <v>2025</v>
      </c>
      <c r="K8" s="29">
        <f>'T-D data'!L2</f>
        <v>2026</v>
      </c>
      <c r="L8" s="29">
        <f>'T-D data'!M2</f>
        <v>2027</v>
      </c>
      <c r="M8" s="29">
        <f>'T-D data'!N2</f>
        <v>2028</v>
      </c>
      <c r="N8" s="29">
        <f>'T-D data'!O2</f>
        <v>2029</v>
      </c>
      <c r="O8" s="29">
        <f>'T-D data'!P2</f>
        <v>2030</v>
      </c>
      <c r="P8" s="29">
        <f>'T-D data'!Q2</f>
        <v>2031</v>
      </c>
      <c r="Q8" s="29">
        <f>'T-D data'!R2</f>
        <v>2032</v>
      </c>
    </row>
    <row r="9" spans="2:93" ht="1.1499999999999999" customHeight="1" x14ac:dyDescent="0.25">
      <c r="B9" s="28"/>
      <c r="C9" s="11"/>
      <c r="D9" s="5"/>
      <c r="E9" s="5"/>
      <c r="F9" s="11"/>
      <c r="G9" s="11"/>
      <c r="H9" s="11"/>
      <c r="I9" s="11"/>
      <c r="J9" s="11"/>
      <c r="K9" s="11"/>
      <c r="L9" s="11"/>
      <c r="M9" s="11"/>
      <c r="N9" s="11"/>
      <c r="O9" s="11"/>
      <c r="P9" s="11"/>
      <c r="Q9" s="11"/>
    </row>
    <row r="10" spans="2:93" ht="14.45" customHeight="1" x14ac:dyDescent="0.25">
      <c r="B10" s="116" t="s">
        <v>209</v>
      </c>
      <c r="C10" s="12" t="s">
        <v>86</v>
      </c>
      <c r="D10" s="16" t="s">
        <v>85</v>
      </c>
      <c r="E10" s="7" t="str">
        <f>CONCATENATE(VLOOKUP($C$4,'T-D data'!$A$3:$B$48,2,FALSE),D10,C10)</f>
        <v xml:space="preserve">ELSubstation capacity (winter and summer) (MVA)Total </v>
      </c>
      <c r="F10" s="8">
        <f>VLOOKUP($E10,'T-D data'!$F$3:$T$1014,'T-D data'!G$1,FALSE)</f>
        <v>50</v>
      </c>
      <c r="G10" s="8">
        <f>VLOOKUP($E10,'T-D data'!$F$3:$T$1014,'T-D data'!H$1,FALSE)</f>
        <v>50</v>
      </c>
      <c r="H10" s="8">
        <f>VLOOKUP($E10,'T-D data'!$F$3:$T$1014,'T-D data'!I$1,FALSE)</f>
        <v>50</v>
      </c>
      <c r="I10" s="8">
        <f>VLOOKUP($E10,'T-D data'!$F$3:$T$1014,'T-D data'!J$1,FALSE)</f>
        <v>50</v>
      </c>
      <c r="J10" s="8">
        <f>VLOOKUP($E10,'T-D data'!$F$3:$T$1014,'T-D data'!K$1,FALSE)</f>
        <v>50</v>
      </c>
      <c r="K10" s="8">
        <f>VLOOKUP($E10,'T-D data'!$F$3:$T$1014,'T-D data'!L$1,FALSE)</f>
        <v>50</v>
      </c>
      <c r="L10" s="8">
        <f>VLOOKUP($E10,'T-D data'!$F$3:$T$1014,'T-D data'!M$1,FALSE)</f>
        <v>50</v>
      </c>
      <c r="M10" s="8">
        <f>VLOOKUP($E10,'T-D data'!$F$3:$T$1014,'T-D data'!N$1,FALSE)</f>
        <v>50</v>
      </c>
      <c r="N10" s="8">
        <f>VLOOKUP($E10,'T-D data'!$F$3:$T$1014,'T-D data'!O$1,FALSE)</f>
        <v>50</v>
      </c>
      <c r="O10" s="8">
        <f>VLOOKUP($E10,'T-D data'!$F$3:$T$1014,'T-D data'!P$1,FALSE)</f>
        <v>50</v>
      </c>
      <c r="P10" s="8">
        <f>VLOOKUP($E10,'T-D data'!$F$3:$T$1014,'T-D data'!Q$1,FALSE)</f>
        <v>50</v>
      </c>
      <c r="Q10" s="8">
        <f>VLOOKUP($E10,'T-D data'!$F$3:$T$1014,'T-D data'!R$1,FALSE)</f>
        <v>50</v>
      </c>
    </row>
    <row r="11" spans="2:93" x14ac:dyDescent="0.25">
      <c r="B11" s="117"/>
      <c r="C11" s="12" t="s">
        <v>87</v>
      </c>
      <c r="D11" s="16" t="s">
        <v>85</v>
      </c>
      <c r="E11" s="7" t="str">
        <f>CONCATENATE(VLOOKUP($C$4,'T-D data'!$A$3:$B$48,2,FALSE),D11,C11)</f>
        <v>ELSubstation capacity (winter and summer) (MVA)Firm delivery</v>
      </c>
      <c r="F11" s="8">
        <f>VLOOKUP($E11,'T-D data'!$F$3:$T$1014,'T-D data'!G$1,FALSE)</f>
        <v>25</v>
      </c>
      <c r="G11" s="8">
        <f>VLOOKUP($E11,'T-D data'!$F$3:$T$1014,'T-D data'!H$1,FALSE)</f>
        <v>25</v>
      </c>
      <c r="H11" s="8">
        <f>VLOOKUP($E11,'T-D data'!$F$3:$T$1014,'T-D data'!I$1,FALSE)</f>
        <v>25</v>
      </c>
      <c r="I11" s="8">
        <f>VLOOKUP($E11,'T-D data'!$F$3:$T$1014,'T-D data'!J$1,FALSE)</f>
        <v>25</v>
      </c>
      <c r="J11" s="8">
        <f>VLOOKUP($E11,'T-D data'!$F$3:$T$1014,'T-D data'!K$1,FALSE)</f>
        <v>25</v>
      </c>
      <c r="K11" s="8">
        <f>VLOOKUP($E11,'T-D data'!$F$3:$T$1014,'T-D data'!L$1,FALSE)</f>
        <v>25</v>
      </c>
      <c r="L11" s="8">
        <f>VLOOKUP($E11,'T-D data'!$F$3:$T$1014,'T-D data'!M$1,FALSE)</f>
        <v>25</v>
      </c>
      <c r="M11" s="8">
        <f>VLOOKUP($E11,'T-D data'!$F$3:$T$1014,'T-D data'!N$1,FALSE)</f>
        <v>25</v>
      </c>
      <c r="N11" s="8">
        <f>VLOOKUP($E11,'T-D data'!$F$3:$T$1014,'T-D data'!O$1,FALSE)</f>
        <v>25</v>
      </c>
      <c r="O11" s="8">
        <f>VLOOKUP($E11,'T-D data'!$F$3:$T$1014,'T-D data'!P$1,FALSE)</f>
        <v>25</v>
      </c>
      <c r="P11" s="8">
        <f>VLOOKUP($E11,'T-D data'!$F$3:$T$1014,'T-D data'!Q$1,FALSE)</f>
        <v>25</v>
      </c>
      <c r="Q11" s="8">
        <f>VLOOKUP($E11,'T-D data'!$F$3:$T$1014,'T-D data'!R$1,FALSE)</f>
        <v>25</v>
      </c>
    </row>
    <row r="12" spans="2:93" x14ac:dyDescent="0.25">
      <c r="B12" s="118"/>
      <c r="C12" s="12" t="s">
        <v>88</v>
      </c>
      <c r="D12" s="16" t="s">
        <v>85</v>
      </c>
      <c r="E12" s="7" t="str">
        <f>CONCATENATE(VLOOKUP($C$4,'T-D data'!$A$3:$B$48,2,FALSE),D12,C12)</f>
        <v>ELSubstation capacity (winter and summer) (MVA)Short-term firm delivery</v>
      </c>
      <c r="F12" s="8">
        <f>VLOOKUP($E12,'T-D data'!$F$3:$T$1014,'T-D data'!G$1,FALSE)</f>
        <v>30</v>
      </c>
      <c r="G12" s="8">
        <f>VLOOKUP($E12,'T-D data'!$F$3:$T$1014,'T-D data'!H$1,FALSE)</f>
        <v>30</v>
      </c>
      <c r="H12" s="8">
        <f>VLOOKUP($E12,'T-D data'!$F$3:$T$1014,'T-D data'!I$1,FALSE)</f>
        <v>30</v>
      </c>
      <c r="I12" s="8">
        <f>VLOOKUP($E12,'T-D data'!$F$3:$T$1014,'T-D data'!J$1,FALSE)</f>
        <v>30</v>
      </c>
      <c r="J12" s="8">
        <f>VLOOKUP($E12,'T-D data'!$F$3:$T$1014,'T-D data'!K$1,FALSE)</f>
        <v>30</v>
      </c>
      <c r="K12" s="8">
        <f>VLOOKUP($E12,'T-D data'!$F$3:$T$1014,'T-D data'!L$1,FALSE)</f>
        <v>30</v>
      </c>
      <c r="L12" s="8">
        <f>VLOOKUP($E12,'T-D data'!$F$3:$T$1014,'T-D data'!M$1,FALSE)</f>
        <v>30</v>
      </c>
      <c r="M12" s="8">
        <f>VLOOKUP($E12,'T-D data'!$F$3:$T$1014,'T-D data'!N$1,FALSE)</f>
        <v>30</v>
      </c>
      <c r="N12" s="8">
        <f>VLOOKUP($E12,'T-D data'!$F$3:$T$1014,'T-D data'!O$1,FALSE)</f>
        <v>30</v>
      </c>
      <c r="O12" s="8">
        <f>VLOOKUP($E12,'T-D data'!$F$3:$T$1014,'T-D data'!P$1,FALSE)</f>
        <v>30</v>
      </c>
      <c r="P12" s="8">
        <f>VLOOKUP($E12,'T-D data'!$F$3:$T$1014,'T-D data'!Q$1,FALSE)</f>
        <v>30</v>
      </c>
      <c r="Q12" s="8">
        <f>VLOOKUP($E12,'T-D data'!$F$3:$T$1014,'T-D data'!R$1,FALSE)</f>
        <v>30</v>
      </c>
    </row>
    <row r="13" spans="2:93" ht="1.1499999999999999" customHeight="1" x14ac:dyDescent="0.25">
      <c r="B13" s="22"/>
      <c r="C13" s="11"/>
      <c r="D13" s="23"/>
      <c r="E13" s="17"/>
      <c r="F13" s="11"/>
      <c r="G13" s="11"/>
      <c r="H13" s="11"/>
      <c r="I13" s="11"/>
      <c r="J13" s="11"/>
      <c r="K13" s="11"/>
      <c r="L13" s="11"/>
      <c r="M13" s="11"/>
      <c r="N13" s="11"/>
      <c r="O13" s="11"/>
      <c r="P13" s="11"/>
      <c r="Q13" s="11"/>
    </row>
    <row r="14" spans="2:93" ht="14.45" customHeight="1" x14ac:dyDescent="0.25">
      <c r="B14" s="119" t="s">
        <v>208</v>
      </c>
      <c r="C14" s="12" t="s">
        <v>210</v>
      </c>
      <c r="D14" s="7" t="s">
        <v>214</v>
      </c>
      <c r="E14" s="7" t="str">
        <f>CONCATENATE(VLOOKUP($C$4,'T-D data'!$A$3:$B$48,2,FALSE),D14,C14)</f>
        <v>ELMaximum demand forecast(peak season)Maximum demand (MW)</v>
      </c>
      <c r="F14" s="36">
        <f ca="1">VLOOKUP($E14,'T-D data'!$F$3:$T$1014,'T-D data'!G$1,FALSE)</f>
        <v>16.087446612851689</v>
      </c>
      <c r="G14" s="36">
        <f ca="1">VLOOKUP($E14,'T-D data'!$F$3:$T$1014,'T-D data'!H$1,FALSE)</f>
        <v>16.265317487518168</v>
      </c>
      <c r="H14" s="36">
        <f ca="1">VLOOKUP($E14,'T-D data'!$F$3:$T$1014,'T-D data'!I$1,FALSE)</f>
        <v>16.205021623392867</v>
      </c>
      <c r="I14" s="36">
        <f ca="1">VLOOKUP($E14,'T-D data'!$F$3:$T$1014,'T-D data'!J$1,FALSE)</f>
        <v>15.912179454626928</v>
      </c>
      <c r="J14" s="36">
        <f ca="1">VLOOKUP($E14,'T-D data'!$F$3:$T$1014,'T-D data'!K$1,FALSE)</f>
        <v>15.710139813672697</v>
      </c>
      <c r="K14" s="36">
        <f ca="1">VLOOKUP($E14,'T-D data'!$F$3:$T$1014,'T-D data'!L$1,FALSE)</f>
        <v>15.622035215399505</v>
      </c>
      <c r="L14" s="36">
        <f ca="1">VLOOKUP($E14,'T-D data'!$F$3:$T$1014,'T-D data'!M$1,FALSE)</f>
        <v>15.774321013429224</v>
      </c>
      <c r="M14" s="36">
        <f ca="1">VLOOKUP($E14,'T-D data'!$F$3:$T$1014,'T-D data'!N$1,FALSE)</f>
        <v>15.891019912472984</v>
      </c>
      <c r="N14" s="36">
        <f ca="1">VLOOKUP($E14,'T-D data'!$F$3:$T$1014,'T-D data'!O$1,FALSE)</f>
        <v>16.074426362175579</v>
      </c>
      <c r="O14" s="36">
        <f ca="1">VLOOKUP($E14,'T-D data'!$F$3:$T$1014,'T-D data'!P$1,FALSE)</f>
        <v>16.270602226730965</v>
      </c>
      <c r="P14" s="36">
        <f ca="1">VLOOKUP($E14,'T-D data'!$F$3:$T$1014,'T-D data'!Q$1,FALSE)</f>
        <v>16.705852746059723</v>
      </c>
      <c r="Q14" s="36">
        <f ca="1">VLOOKUP($E14,'T-D data'!$F$3:$T$1014,'T-D data'!R$1,FALSE)</f>
        <v>17.003044918005088</v>
      </c>
    </row>
    <row r="15" spans="2:93" x14ac:dyDescent="0.25">
      <c r="B15" s="120"/>
      <c r="C15" s="12" t="s">
        <v>10</v>
      </c>
      <c r="D15" s="7" t="s">
        <v>214</v>
      </c>
      <c r="E15" s="7" t="str">
        <f>CONCATENATE(VLOOKUP($C$4,'T-D data'!$A$3:$B$48,2,FALSE),D15,C15)</f>
        <v>ELMaximum demand forecast(peak season)Reactive power (coincident) (MVAr)</v>
      </c>
      <c r="F15" s="36">
        <f ca="1">VLOOKUP($E15,'T-D data'!$F$3:$T$1014,'T-D data'!G$1,FALSE)</f>
        <v>0.94702277438673821</v>
      </c>
      <c r="G15" s="36">
        <f ca="1">VLOOKUP($E15,'T-D data'!$F$3:$T$1014,'T-D data'!H$1,FALSE)</f>
        <v>0.95749353293925232</v>
      </c>
      <c r="H15" s="36">
        <f ca="1">VLOOKUP($E15,'T-D data'!$F$3:$T$1014,'T-D data'!I$1,FALSE)</f>
        <v>0.95394408485699778</v>
      </c>
      <c r="I15" s="36">
        <f ca="1">VLOOKUP($E15,'T-D data'!$F$3:$T$1014,'T-D data'!J$1,FALSE)</f>
        <v>0.93670528930441055</v>
      </c>
      <c r="J15" s="36">
        <f ca="1">VLOOKUP($E15,'T-D data'!$F$3:$T$1014,'T-D data'!K$1,FALSE)</f>
        <v>0.92481178339778403</v>
      </c>
      <c r="K15" s="36">
        <f ca="1">VLOOKUP($E15,'T-D data'!$F$3:$T$1014,'T-D data'!L$1,FALSE)</f>
        <v>0.91962531328223251</v>
      </c>
      <c r="L15" s="36">
        <f ca="1">VLOOKUP($E15,'T-D data'!$F$3:$T$1014,'T-D data'!M$1,FALSE)</f>
        <v>0.92858995027035107</v>
      </c>
      <c r="M15" s="36">
        <f ca="1">VLOOKUP($E15,'T-D data'!$F$3:$T$1014,'T-D data'!N$1,FALSE)</f>
        <v>0.93545968651876932</v>
      </c>
      <c r="N15" s="36">
        <f ca="1">VLOOKUP($E15,'T-D data'!$F$3:$T$1014,'T-D data'!O$1,FALSE)</f>
        <v>0.94625630881799638</v>
      </c>
      <c r="O15" s="36">
        <f ca="1">VLOOKUP($E15,'T-D data'!$F$3:$T$1014,'T-D data'!P$1,FALSE)</f>
        <v>0.95780463068591615</v>
      </c>
      <c r="P15" s="36">
        <f ca="1">VLOOKUP($E15,'T-D data'!$F$3:$T$1014,'T-D data'!Q$1,FALSE)</f>
        <v>0.98342660565113904</v>
      </c>
      <c r="Q15" s="36">
        <f ca="1">VLOOKUP($E15,'T-D data'!$F$3:$T$1014,'T-D data'!R$1,FALSE)</f>
        <v>1.0009214736668492</v>
      </c>
    </row>
    <row r="16" spans="2:93" x14ac:dyDescent="0.25">
      <c r="B16" s="121" t="str">
        <f>"("&amp;K6&amp;" peak)"</f>
        <v>(Winter peak)</v>
      </c>
      <c r="C16" s="12" t="s">
        <v>211</v>
      </c>
      <c r="D16" s="7" t="s">
        <v>214</v>
      </c>
      <c r="E16" s="7" t="str">
        <f>CONCATENATE(VLOOKUP($C$4,'T-D data'!$A$3:$B$48,2,FALSE),D16,C16)</f>
        <v>ELMaximum demand forecast(peak season)Maximum demand (MVA)</v>
      </c>
      <c r="F16" s="36">
        <f ca="1">VLOOKUP($E16,'T-D data'!$F$3:$T$1014,'T-D data'!G$1,FALSE)</f>
        <v>16.115296790830769</v>
      </c>
      <c r="G16" s="36">
        <f ca="1">VLOOKUP($E16,'T-D data'!$F$3:$T$1014,'T-D data'!H$1,FALSE)</f>
        <v>16.293475591026759</v>
      </c>
      <c r="H16" s="36">
        <f ca="1">VLOOKUP($E16,'T-D data'!$F$3:$T$1014,'T-D data'!I$1,FALSE)</f>
        <v>16.233075344236656</v>
      </c>
      <c r="I16" s="36">
        <f ca="1">VLOOKUP($E16,'T-D data'!$F$3:$T$1014,'T-D data'!J$1,FALSE)</f>
        <v>15.939726214564107</v>
      </c>
      <c r="J16" s="36">
        <f ca="1">VLOOKUP($E16,'T-D data'!$F$3:$T$1014,'T-D data'!K$1,FALSE)</f>
        <v>15.73733680772752</v>
      </c>
      <c r="K16" s="36">
        <f ca="1">VLOOKUP($E16,'T-D data'!$F$3:$T$1014,'T-D data'!L$1,FALSE)</f>
        <v>15.649079685016998</v>
      </c>
      <c r="L16" s="36">
        <f ca="1">VLOOKUP($E16,'T-D data'!$F$3:$T$1014,'T-D data'!M$1,FALSE)</f>
        <v>15.801629116342969</v>
      </c>
      <c r="M16" s="36">
        <f ca="1">VLOOKUP($E16,'T-D data'!$F$3:$T$1014,'T-D data'!N$1,FALSE)</f>
        <v>15.918530041549523</v>
      </c>
      <c r="N16" s="36">
        <f ca="1">VLOOKUP($E16,'T-D data'!$F$3:$T$1014,'T-D data'!O$1,FALSE)</f>
        <v>16.102253999828193</v>
      </c>
      <c r="O16" s="36">
        <f ca="1">VLOOKUP($E16,'T-D data'!$F$3:$T$1014,'T-D data'!P$1,FALSE)</f>
        <v>16.298769479045529</v>
      </c>
      <c r="P16" s="36">
        <f ca="1">VLOOKUP($E16,'T-D data'!$F$3:$T$1014,'T-D data'!Q$1,FALSE)</f>
        <v>16.734773492991582</v>
      </c>
      <c r="Q16" s="36">
        <f ca="1">VLOOKUP($E16,'T-D data'!$F$3:$T$1014,'T-D data'!R$1,FALSE)</f>
        <v>17.032480156458309</v>
      </c>
    </row>
    <row r="17" spans="2:17" x14ac:dyDescent="0.25">
      <c r="B17" s="122"/>
      <c r="C17" s="12" t="s">
        <v>11</v>
      </c>
      <c r="D17" s="7" t="s">
        <v>214</v>
      </c>
      <c r="E17" s="7" t="str">
        <f>CONCATENATE(VLOOKUP($C$4,'T-D data'!$A$3:$B$48,2,FALSE),D17,C17)</f>
        <v>ELMaximum demand forecast(peak season)Power factor (coincident)</v>
      </c>
      <c r="F17" s="37">
        <f ca="1">VLOOKUP($E17,'T-D data'!$F$3:$T$1014,'T-D data'!G$1,FALSE)</f>
        <v>0.99827181724664693</v>
      </c>
      <c r="G17" s="37">
        <f ca="1">VLOOKUP($E17,'T-D data'!$F$3:$T$1014,'T-D data'!H$1,FALSE)</f>
        <v>0.99827181724664693</v>
      </c>
      <c r="H17" s="37">
        <f ca="1">VLOOKUP($E17,'T-D data'!$F$3:$T$1014,'T-D data'!I$1,FALSE)</f>
        <v>0.99827181724664693</v>
      </c>
      <c r="I17" s="37">
        <f ca="1">VLOOKUP($E17,'T-D data'!$F$3:$T$1014,'T-D data'!J$1,FALSE)</f>
        <v>0.99827181724664693</v>
      </c>
      <c r="J17" s="37">
        <f ca="1">VLOOKUP($E17,'T-D data'!$F$3:$T$1014,'T-D data'!K$1,FALSE)</f>
        <v>0.99827181724664693</v>
      </c>
      <c r="K17" s="37">
        <f ca="1">VLOOKUP($E17,'T-D data'!$F$3:$T$1014,'T-D data'!L$1,FALSE)</f>
        <v>0.99827181724664693</v>
      </c>
      <c r="L17" s="37">
        <f ca="1">VLOOKUP($E17,'T-D data'!$F$3:$T$1014,'T-D data'!M$1,FALSE)</f>
        <v>0.99827181724664693</v>
      </c>
      <c r="M17" s="37">
        <f ca="1">VLOOKUP($E17,'T-D data'!$F$3:$T$1014,'T-D data'!N$1,FALSE)</f>
        <v>0.99827181724664693</v>
      </c>
      <c r="N17" s="37">
        <f ca="1">VLOOKUP($E17,'T-D data'!$F$3:$T$1014,'T-D data'!O$1,FALSE)</f>
        <v>0.99827181724664693</v>
      </c>
      <c r="O17" s="37">
        <f ca="1">VLOOKUP($E17,'T-D data'!$F$3:$T$1014,'T-D data'!P$1,FALSE)</f>
        <v>0.99827181724664693</v>
      </c>
      <c r="P17" s="37">
        <f ca="1">VLOOKUP($E17,'T-D data'!$F$3:$T$1014,'T-D data'!Q$1,FALSE)</f>
        <v>0.99827181724664693</v>
      </c>
      <c r="Q17" s="37">
        <f ca="1">VLOOKUP($E17,'T-D data'!$F$3:$T$1014,'T-D data'!R$1,FALSE)</f>
        <v>0.99827181724664693</v>
      </c>
    </row>
    <row r="18" spans="2:17" ht="1.1499999999999999" customHeight="1" x14ac:dyDescent="0.25">
      <c r="B18" s="24"/>
      <c r="C18" s="11"/>
      <c r="D18" s="17"/>
      <c r="E18" s="17"/>
      <c r="F18" s="11"/>
      <c r="G18" s="11"/>
      <c r="H18" s="11"/>
      <c r="I18" s="11"/>
      <c r="J18" s="11"/>
      <c r="K18" s="11"/>
      <c r="L18" s="11"/>
      <c r="M18" s="11"/>
      <c r="N18" s="11"/>
      <c r="O18" s="11"/>
      <c r="P18" s="11"/>
      <c r="Q18" s="11"/>
    </row>
    <row r="19" spans="2:17" x14ac:dyDescent="0.25">
      <c r="B19" s="51" t="s">
        <v>208</v>
      </c>
      <c r="C19" s="12" t="s">
        <v>210</v>
      </c>
      <c r="D19" s="7" t="s">
        <v>213</v>
      </c>
      <c r="E19" s="7" t="str">
        <f>CONCATENATE(VLOOKUP($C$4,'T-D data'!$A$3:$B$48,2,FALSE),D19,C19)</f>
        <v>ELMaximum demand forecast(non-peak season)Maximum demand (MW)</v>
      </c>
      <c r="F19" s="36">
        <f ca="1">VLOOKUP($E19,'T-D data'!$F$3:$T$1014,'T-D data'!G$1,FALSE)</f>
        <v>9.8269579806784364</v>
      </c>
      <c r="G19" s="36">
        <f ca="1">VLOOKUP($E19,'T-D data'!$F$3:$T$1014,'T-D data'!H$1,FALSE)</f>
        <v>10.054814115685049</v>
      </c>
      <c r="H19" s="36">
        <f ca="1">VLOOKUP($E19,'T-D data'!$F$3:$T$1014,'T-D data'!I$1,FALSE)</f>
        <v>9.773606909371761</v>
      </c>
      <c r="I19" s="36">
        <f ca="1">VLOOKUP($E19,'T-D data'!$F$3:$T$1014,'T-D data'!J$1,FALSE)</f>
        <v>9.6649276612296333</v>
      </c>
      <c r="J19" s="36">
        <f ca="1">VLOOKUP($E19,'T-D data'!$F$3:$T$1014,'T-D data'!K$1,FALSE)</f>
        <v>9.5294648151482289</v>
      </c>
      <c r="K19" s="36">
        <f ca="1">VLOOKUP($E19,'T-D data'!$F$3:$T$1014,'T-D data'!L$1,FALSE)</f>
        <v>9.52164522282078</v>
      </c>
      <c r="L19" s="36">
        <f ca="1">VLOOKUP($E19,'T-D data'!$F$3:$T$1014,'T-D data'!M$1,FALSE)</f>
        <v>9.6309754019241005</v>
      </c>
      <c r="M19" s="36">
        <f ca="1">VLOOKUP($E19,'T-D data'!$F$3:$T$1014,'T-D data'!N$1,FALSE)</f>
        <v>9.7299801000802688</v>
      </c>
      <c r="N19" s="36">
        <f ca="1">VLOOKUP($E19,'T-D data'!$F$3:$T$1014,'T-D data'!O$1,FALSE)</f>
        <v>9.8687568237956658</v>
      </c>
      <c r="O19" s="36">
        <f ca="1">VLOOKUP($E19,'T-D data'!$F$3:$T$1014,'T-D data'!P$1,FALSE)</f>
        <v>10.06929730682859</v>
      </c>
      <c r="P19" s="36">
        <f ca="1">VLOOKUP($E19,'T-D data'!$F$3:$T$1014,'T-D data'!Q$1,FALSE)</f>
        <v>10.307763787890128</v>
      </c>
      <c r="Q19" s="36">
        <f ca="1">VLOOKUP($E19,'T-D data'!$F$3:$T$1014,'T-D data'!R$1,FALSE)</f>
        <v>10.551776843670416</v>
      </c>
    </row>
    <row r="20" spans="2:17" ht="17.45" customHeight="1" x14ac:dyDescent="0.25">
      <c r="B20" s="55" t="str">
        <f>"("&amp;IF(K6="Winter","Summer","Winter")&amp;")"</f>
        <v>(Summer)</v>
      </c>
      <c r="C20" s="12" t="s">
        <v>10</v>
      </c>
      <c r="D20" s="7" t="s">
        <v>213</v>
      </c>
      <c r="E20" s="7" t="str">
        <f>CONCATENATE(VLOOKUP($C$4,'T-D data'!$A$3:$B$48,2,FALSE),D20,C20)</f>
        <v>ELMaximum demand forecast(non-peak season)Reactive power (coincident) (MVAr)</v>
      </c>
      <c r="F20" s="36">
        <f ca="1">VLOOKUP($E20,'T-D data'!$F$3:$T$1014,'T-D data'!G$1,FALSE)</f>
        <v>0.52975250782684857</v>
      </c>
      <c r="G20" s="36">
        <f ca="1">VLOOKUP($E20,'T-D data'!$F$3:$T$1014,'T-D data'!H$1,FALSE)</f>
        <v>0.54203579622401976</v>
      </c>
      <c r="H20" s="36">
        <f ca="1">VLOOKUP($E20,'T-D data'!$F$3:$T$1014,'T-D data'!I$1,FALSE)</f>
        <v>0.52687645362212721</v>
      </c>
      <c r="I20" s="36">
        <f ca="1">VLOOKUP($E20,'T-D data'!$F$3:$T$1014,'T-D data'!J$1,FALSE)</f>
        <v>0.52101776323540827</v>
      </c>
      <c r="J20" s="36">
        <f ca="1">VLOOKUP($E20,'T-D data'!$F$3:$T$1014,'T-D data'!K$1,FALSE)</f>
        <v>0.51371522031519745</v>
      </c>
      <c r="K20" s="36">
        <f ca="1">VLOOKUP($E20,'T-D data'!$F$3:$T$1014,'T-D data'!L$1,FALSE)</f>
        <v>0.51329368105007844</v>
      </c>
      <c r="L20" s="36">
        <f ca="1">VLOOKUP($E20,'T-D data'!$F$3:$T$1014,'T-D data'!M$1,FALSE)</f>
        <v>0.51918746187981113</v>
      </c>
      <c r="M20" s="36">
        <f ca="1">VLOOKUP($E20,'T-D data'!$F$3:$T$1014,'T-D data'!N$1,FALSE)</f>
        <v>0.52452461578218479</v>
      </c>
      <c r="N20" s="36">
        <f ca="1">VLOOKUP($E20,'T-D data'!$F$3:$T$1014,'T-D data'!O$1,FALSE)</f>
        <v>0.53200580350687143</v>
      </c>
      <c r="O20" s="36">
        <f ca="1">VLOOKUP($E20,'T-D data'!$F$3:$T$1014,'T-D data'!P$1,FALSE)</f>
        <v>0.54281655735526424</v>
      </c>
      <c r="P20" s="36">
        <f ca="1">VLOOKUP($E20,'T-D data'!$F$3:$T$1014,'T-D data'!Q$1,FALSE)</f>
        <v>0.55567182921286384</v>
      </c>
      <c r="Q20" s="36">
        <f ca="1">VLOOKUP($E20,'T-D data'!$F$3:$T$1014,'T-D data'!R$1,FALSE)</f>
        <v>0.56882610630414576</v>
      </c>
    </row>
    <row r="21" spans="2:17" ht="1.1499999999999999" customHeight="1" x14ac:dyDescent="0.25">
      <c r="B21" s="24"/>
      <c r="C21" s="11"/>
      <c r="D21" s="17"/>
      <c r="E21" s="17"/>
      <c r="F21" s="11"/>
      <c r="G21" s="11"/>
      <c r="H21" s="11"/>
      <c r="I21" s="11"/>
      <c r="J21" s="11"/>
      <c r="K21" s="11"/>
      <c r="L21" s="11"/>
      <c r="M21" s="11"/>
      <c r="N21" s="11"/>
      <c r="O21" s="11"/>
      <c r="P21" s="11"/>
      <c r="Q21" s="11"/>
    </row>
    <row r="22" spans="2:17" ht="14.45" customHeight="1" x14ac:dyDescent="0.25">
      <c r="B22" s="13" t="s">
        <v>89</v>
      </c>
      <c r="C22" s="12" t="s">
        <v>212</v>
      </c>
      <c r="D22" s="7" t="s">
        <v>89</v>
      </c>
      <c r="E22" s="7" t="str">
        <f>CONCATENATE(VLOOKUP($C$4,'T-D data'!$A$3:$B$48,2,FALSE),D22,C22)</f>
        <v>ELHours exceeding95% of maximum demand</v>
      </c>
      <c r="F22" s="36">
        <f ca="1">VLOOKUP($E22,'T-D data'!$F$3:$T$1014,'T-D data'!G$1,FALSE)</f>
        <v>2</v>
      </c>
      <c r="G22" s="36">
        <f ca="1">VLOOKUP($E22,'T-D data'!$F$3:$T$1014,'T-D data'!H$1,FALSE)</f>
        <v>2</v>
      </c>
      <c r="H22" s="36">
        <f ca="1">VLOOKUP($E22,'T-D data'!$F$3:$T$1014,'T-D data'!I$1,FALSE)</f>
        <v>2</v>
      </c>
      <c r="I22" s="36">
        <f ca="1">VLOOKUP($E22,'T-D data'!$F$3:$T$1014,'T-D data'!J$1,FALSE)</f>
        <v>2</v>
      </c>
      <c r="J22" s="36">
        <f ca="1">VLOOKUP($E22,'T-D data'!$F$3:$T$1014,'T-D data'!K$1,FALSE)</f>
        <v>2</v>
      </c>
      <c r="K22" s="36">
        <f ca="1">VLOOKUP($E22,'T-D data'!$F$3:$T$1014,'T-D data'!L$1,FALSE)</f>
        <v>2</v>
      </c>
      <c r="L22" s="36">
        <f ca="1">VLOOKUP($E22,'T-D data'!$F$3:$T$1014,'T-D data'!M$1,FALSE)</f>
        <v>2</v>
      </c>
      <c r="M22" s="36">
        <f ca="1">VLOOKUP($E22,'T-D data'!$F$3:$T$1014,'T-D data'!N$1,FALSE)</f>
        <v>2</v>
      </c>
      <c r="N22" s="36">
        <f ca="1">VLOOKUP($E22,'T-D data'!$F$3:$T$1014,'T-D data'!O$1,FALSE)</f>
        <v>2</v>
      </c>
      <c r="O22" s="36">
        <f ca="1">VLOOKUP($E22,'T-D data'!$F$3:$T$1014,'T-D data'!P$1,FALSE)</f>
        <v>2</v>
      </c>
      <c r="P22" s="36">
        <f ca="1">VLOOKUP($E22,'T-D data'!$F$3:$T$1014,'T-D data'!Q$1,FALSE)</f>
        <v>2</v>
      </c>
      <c r="Q22" s="36">
        <f ca="1">VLOOKUP($E22,'T-D data'!$F$3:$T$1014,'T-D data'!R$1,FALSE)</f>
        <v>2</v>
      </c>
    </row>
    <row r="23" spans="2:17" ht="1.1499999999999999" customHeight="1" x14ac:dyDescent="0.25">
      <c r="B23" s="24"/>
      <c r="C23" s="11"/>
      <c r="D23" s="17"/>
      <c r="E23" s="17"/>
      <c r="F23" s="25"/>
      <c r="G23" s="25"/>
      <c r="H23" s="25"/>
      <c r="I23" s="25"/>
      <c r="J23" s="25"/>
      <c r="K23" s="25"/>
      <c r="L23" s="25"/>
      <c r="M23" s="25"/>
      <c r="N23" s="25"/>
      <c r="O23" s="25"/>
      <c r="P23" s="25"/>
      <c r="Q23" s="25"/>
    </row>
    <row r="24" spans="2:17" x14ac:dyDescent="0.25">
      <c r="B24" s="116" t="s">
        <v>90</v>
      </c>
      <c r="C24" s="12" t="s">
        <v>60</v>
      </c>
      <c r="D24" s="7" t="s">
        <v>90</v>
      </c>
      <c r="E24" s="7" t="str">
        <f>CONCATENATE(VLOOKUP($C$4,'T-D data'!$A$3:$B$48,2,FALSE),D24,C24)</f>
        <v>ELRegional diversity factorSummer</v>
      </c>
      <c r="F24" s="37">
        <f ca="1">VLOOKUP($E24,'T-D data'!$F$3:$T$1014,'T-D data'!G$1,FALSE)</f>
        <v>0.78256611165523904</v>
      </c>
      <c r="G24" s="37">
        <f ca="1">VLOOKUP($E24,'T-D data'!$F$3:$T$1014,'T-D data'!H$1,FALSE)</f>
        <v>0.78256611165523904</v>
      </c>
      <c r="H24" s="37">
        <f ca="1">VLOOKUP($E24,'T-D data'!$F$3:$T$1014,'T-D data'!I$1,FALSE)</f>
        <v>0.78256611165523904</v>
      </c>
      <c r="I24" s="37">
        <f ca="1">VLOOKUP($E24,'T-D data'!$F$3:$T$1014,'T-D data'!J$1,FALSE)</f>
        <v>0.78256611165523904</v>
      </c>
      <c r="J24" s="37">
        <f ca="1">VLOOKUP($E24,'T-D data'!$F$3:$T$1014,'T-D data'!K$1,FALSE)</f>
        <v>0.78256611165523904</v>
      </c>
      <c r="K24" s="37">
        <f ca="1">VLOOKUP($E24,'T-D data'!$F$3:$T$1014,'T-D data'!L$1,FALSE)</f>
        <v>0.78256611165523904</v>
      </c>
      <c r="L24" s="37">
        <f ca="1">VLOOKUP($E24,'T-D data'!$F$3:$T$1014,'T-D data'!M$1,FALSE)</f>
        <v>0.78256611165523904</v>
      </c>
      <c r="M24" s="37">
        <f ca="1">VLOOKUP($E24,'T-D data'!$F$3:$T$1014,'T-D data'!N$1,FALSE)</f>
        <v>0.78256611165523904</v>
      </c>
      <c r="N24" s="37">
        <f ca="1">VLOOKUP($E24,'T-D data'!$F$3:$T$1014,'T-D data'!O$1,FALSE)</f>
        <v>0.78256611165523904</v>
      </c>
      <c r="O24" s="37">
        <f ca="1">VLOOKUP($E24,'T-D data'!$F$3:$T$1014,'T-D data'!P$1,FALSE)</f>
        <v>0.78256611165523904</v>
      </c>
      <c r="P24" s="37">
        <f ca="1">VLOOKUP($E24,'T-D data'!$F$3:$T$1014,'T-D data'!Q$1,FALSE)</f>
        <v>0.78256611165523904</v>
      </c>
      <c r="Q24" s="37">
        <f ca="1">VLOOKUP($E24,'T-D data'!$F$3:$T$1014,'T-D data'!R$1,FALSE)</f>
        <v>0.78256611165523904</v>
      </c>
    </row>
    <row r="25" spans="2:17" x14ac:dyDescent="0.25">
      <c r="B25" s="118"/>
      <c r="C25" s="12" t="s">
        <v>8</v>
      </c>
      <c r="D25" s="7" t="s">
        <v>90</v>
      </c>
      <c r="E25" s="7" t="str">
        <f>CONCATENATE(VLOOKUP($C$4,'T-D data'!$A$3:$B$48,2,FALSE),D25,C25)</f>
        <v>ELRegional diversity factorWinter</v>
      </c>
      <c r="F25" s="37">
        <f ca="1">VLOOKUP($E25,'T-D data'!$F$3:$T$1014,'T-D data'!G$1,FALSE)</f>
        <v>0.88140827671402</v>
      </c>
      <c r="G25" s="37">
        <f ca="1">VLOOKUP($E25,'T-D data'!$F$3:$T$1014,'T-D data'!H$1,FALSE)</f>
        <v>0.88140827671402</v>
      </c>
      <c r="H25" s="37">
        <f ca="1">VLOOKUP($E25,'T-D data'!$F$3:$T$1014,'T-D data'!I$1,FALSE)</f>
        <v>0.88140827671402</v>
      </c>
      <c r="I25" s="37">
        <f ca="1">VLOOKUP($E25,'T-D data'!$F$3:$T$1014,'T-D data'!J$1,FALSE)</f>
        <v>0.88140827671402</v>
      </c>
      <c r="J25" s="37">
        <f ca="1">VLOOKUP($E25,'T-D data'!$F$3:$T$1014,'T-D data'!K$1,FALSE)</f>
        <v>0.88140827671402</v>
      </c>
      <c r="K25" s="37">
        <f ca="1">VLOOKUP($E25,'T-D data'!$F$3:$T$1014,'T-D data'!L$1,FALSE)</f>
        <v>0.88140827671402</v>
      </c>
      <c r="L25" s="37">
        <f ca="1">VLOOKUP($E25,'T-D data'!$F$3:$T$1014,'T-D data'!M$1,FALSE)</f>
        <v>0.88140827671402</v>
      </c>
      <c r="M25" s="37">
        <f ca="1">VLOOKUP($E25,'T-D data'!$F$3:$T$1014,'T-D data'!N$1,FALSE)</f>
        <v>0.88140827671402</v>
      </c>
      <c r="N25" s="37">
        <f ca="1">VLOOKUP($E25,'T-D data'!$F$3:$T$1014,'T-D data'!O$1,FALSE)</f>
        <v>0.88140827671402</v>
      </c>
      <c r="O25" s="37">
        <f ca="1">VLOOKUP($E25,'T-D data'!$F$3:$T$1014,'T-D data'!P$1,FALSE)</f>
        <v>0.88140827671402</v>
      </c>
      <c r="P25" s="37">
        <f ca="1">VLOOKUP($E25,'T-D data'!$F$3:$T$1014,'T-D data'!Q$1,FALSE)</f>
        <v>0.88140827671402</v>
      </c>
      <c r="Q25" s="37">
        <f ca="1">VLOOKUP($E25,'T-D data'!$F$3:$T$1014,'T-D data'!R$1,FALSE)</f>
        <v>0.88140827671402</v>
      </c>
    </row>
    <row r="26" spans="2:17" ht="1.1499999999999999" customHeight="1" x14ac:dyDescent="0.25">
      <c r="B26" s="24"/>
      <c r="C26" s="11"/>
      <c r="D26" s="17"/>
      <c r="E26" s="17"/>
      <c r="F26" s="11"/>
      <c r="G26" s="11"/>
      <c r="H26" s="11"/>
      <c r="I26" s="11"/>
      <c r="J26" s="11"/>
      <c r="K26" s="11"/>
      <c r="L26" s="11"/>
      <c r="M26" s="11"/>
      <c r="N26" s="11"/>
      <c r="O26" s="11"/>
      <c r="P26" s="11"/>
      <c r="Q26" s="11"/>
    </row>
    <row r="27" spans="2:17" x14ac:dyDescent="0.25">
      <c r="B27" s="116" t="s">
        <v>136</v>
      </c>
      <c r="C27" s="21" t="str">
        <f>IF(VLOOKUP(E27,'T-D data'!$F$3:$T$1014,14,FALSE)=0,"",VLOOKUP(E27,'T-D data'!$F$3:$T$1014,14,FALSE))</f>
        <v>Kingston</v>
      </c>
      <c r="D27" s="16" t="s">
        <v>137</v>
      </c>
      <c r="E27" s="7" t="str">
        <f>CONCATENATE(VLOOKUP($C$4,'T-D data'!$A$3:$B$48,2,FALSE),D27)</f>
        <v>ELLoad transfer capacity (MVA)1</v>
      </c>
      <c r="F27" s="9">
        <f>IF(OR($C27="",VLOOKUP($E27,'T-D data'!$F$3:$T$1014,'T-D data'!G$1,FALSE)&lt;0.01),"",VLOOKUP($E27,'T-D data'!$F$3:$T$1014,'T-D data'!G$1,FALSE))</f>
        <v>8</v>
      </c>
      <c r="G27" s="9" t="str">
        <f>IF(OR($C27="",VLOOKUP($E27,'T-D data'!$F$3:$T$1014,'T-D data'!H$1,FALSE)&lt;0.01),"",VLOOKUP($E27,'T-D data'!$F$3:$T$1014,'T-D data'!H$1,FALSE))</f>
        <v/>
      </c>
      <c r="H27" s="9" t="str">
        <f>IF(OR($C27="",VLOOKUP($E27,'T-D data'!$F$3:$T$1014,'T-D data'!I$1,FALSE)&lt;0.01),"",VLOOKUP($E27,'T-D data'!$F$3:$T$1014,'T-D data'!I$1,FALSE))</f>
        <v/>
      </c>
      <c r="I27" s="9" t="str">
        <f>IF(OR($C27="",VLOOKUP($E27,'T-D data'!$F$3:$T$1014,'T-D data'!J$1,FALSE)&lt;0.01),"",VLOOKUP($E27,'T-D data'!$F$3:$T$1014,'T-D data'!J$1,FALSE))</f>
        <v/>
      </c>
      <c r="J27" s="9" t="str">
        <f>IF(OR($C27="",VLOOKUP($E27,'T-D data'!$F$3:$T$1014,'T-D data'!K$1,FALSE)&lt;0.01),"",VLOOKUP($E27,'T-D data'!$F$3:$T$1014,'T-D data'!K$1,FALSE))</f>
        <v/>
      </c>
      <c r="K27" s="9" t="str">
        <f>IF(OR($C27="",VLOOKUP($E27,'T-D data'!$F$3:$T$1014,'T-D data'!L$1,FALSE)&lt;0.01),"",VLOOKUP($E27,'T-D data'!$F$3:$T$1014,'T-D data'!L$1,FALSE))</f>
        <v/>
      </c>
      <c r="L27" s="9" t="str">
        <f>IF(OR($C27="",VLOOKUP($E27,'T-D data'!$F$3:$T$1014,'T-D data'!M$1,FALSE)&lt;0.01),"",VLOOKUP($E27,'T-D data'!$F$3:$T$1014,'T-D data'!M$1,FALSE))</f>
        <v/>
      </c>
      <c r="M27" s="9" t="str">
        <f>IF(OR($C27="",VLOOKUP($E27,'T-D data'!$F$3:$T$1014,'T-D data'!N$1,FALSE)&lt;0.01),"",VLOOKUP($E27,'T-D data'!$F$3:$T$1014,'T-D data'!N$1,FALSE))</f>
        <v/>
      </c>
      <c r="N27" s="9" t="str">
        <f>IF(OR($C27="",VLOOKUP($E27,'T-D data'!$F$3:$T$1014,'T-D data'!O$1,FALSE)&lt;0.01),"",VLOOKUP($E27,'T-D data'!$F$3:$T$1014,'T-D data'!O$1,FALSE))</f>
        <v/>
      </c>
      <c r="O27" s="9" t="str">
        <f>IF(OR($C27="",VLOOKUP($E27,'T-D data'!$F$3:$T$1014,'T-D data'!P$1,FALSE)&lt;0.01),"",VLOOKUP($E27,'T-D data'!$F$3:$T$1014,'T-D data'!P$1,FALSE))</f>
        <v/>
      </c>
      <c r="P27" s="9" t="str">
        <f>IF(OR($C27="",VLOOKUP($E27,'T-D data'!$F$3:$T$1014,'T-D data'!Q$1,FALSE)&lt;0.01),"",VLOOKUP($E27,'T-D data'!$F$3:$T$1014,'T-D data'!Q$1,FALSE))</f>
        <v/>
      </c>
      <c r="Q27" s="9" t="str">
        <f>IF(OR($C27="",VLOOKUP($E27,'T-D data'!$F$3:$T$1014,'T-D data'!R$1,FALSE)&lt;0.01),"",VLOOKUP($E27,'T-D data'!$F$3:$T$1014,'T-D data'!R$1,FALSE))</f>
        <v/>
      </c>
    </row>
    <row r="28" spans="2:17" x14ac:dyDescent="0.25">
      <c r="B28" s="117"/>
      <c r="C28" s="21" t="str">
        <f>IF(VLOOKUP(E28,'T-D data'!$F$3:$T$1014,14,FALSE)=0,"",VLOOKUP(E28,'T-D data'!$F$3:$T$1014,14,FALSE))</f>
        <v>Knights Road</v>
      </c>
      <c r="D28" s="16" t="s">
        <v>138</v>
      </c>
      <c r="E28" s="7" t="str">
        <f>CONCATENATE(VLOOKUP($C$4,'T-D data'!$A$3:$B$48,2,FALSE),D28)</f>
        <v>ELLoad transfer capacity (MVA)2</v>
      </c>
      <c r="F28" s="9">
        <f>IF(OR($C28="",VLOOKUP($E28,'T-D data'!$F$3:$T$1014,'T-D data'!G$1,FALSE)&lt;0.01),"",VLOOKUP($E28,'T-D data'!$F$3:$T$1014,'T-D data'!G$1,FALSE))</f>
        <v>3</v>
      </c>
      <c r="G28" s="9" t="str">
        <f>IF(OR($C28="",VLOOKUP($E28,'T-D data'!$F$3:$T$1014,'T-D data'!H$1,FALSE)&lt;0.01),"",VLOOKUP($E28,'T-D data'!$F$3:$T$1014,'T-D data'!H$1,FALSE))</f>
        <v/>
      </c>
      <c r="H28" s="9" t="str">
        <f>IF(OR($C28="",VLOOKUP($E28,'T-D data'!$F$3:$T$1014,'T-D data'!I$1,FALSE)&lt;0.01),"",VLOOKUP($E28,'T-D data'!$F$3:$T$1014,'T-D data'!I$1,FALSE))</f>
        <v/>
      </c>
      <c r="I28" s="9" t="str">
        <f>IF(OR($C28="",VLOOKUP($E28,'T-D data'!$F$3:$T$1014,'T-D data'!J$1,FALSE)&lt;0.01),"",VLOOKUP($E28,'T-D data'!$F$3:$T$1014,'T-D data'!J$1,FALSE))</f>
        <v/>
      </c>
      <c r="J28" s="9" t="str">
        <f>IF(OR($C28="",VLOOKUP($E28,'T-D data'!$F$3:$T$1014,'T-D data'!K$1,FALSE)&lt;0.01),"",VLOOKUP($E28,'T-D data'!$F$3:$T$1014,'T-D data'!K$1,FALSE))</f>
        <v/>
      </c>
      <c r="K28" s="9" t="str">
        <f>IF(OR($C28="",VLOOKUP($E28,'T-D data'!$F$3:$T$1014,'T-D data'!L$1,FALSE)&lt;0.01),"",VLOOKUP($E28,'T-D data'!$F$3:$T$1014,'T-D data'!L$1,FALSE))</f>
        <v/>
      </c>
      <c r="L28" s="9" t="str">
        <f>IF(OR($C28="",VLOOKUP($E28,'T-D data'!$F$3:$T$1014,'T-D data'!M$1,FALSE)&lt;0.01),"",VLOOKUP($E28,'T-D data'!$F$3:$T$1014,'T-D data'!M$1,FALSE))</f>
        <v/>
      </c>
      <c r="M28" s="9" t="str">
        <f>IF(OR($C28="",VLOOKUP($E28,'T-D data'!$F$3:$T$1014,'T-D data'!N$1,FALSE)&lt;0.01),"",VLOOKUP($E28,'T-D data'!$F$3:$T$1014,'T-D data'!N$1,FALSE))</f>
        <v/>
      </c>
      <c r="N28" s="9" t="str">
        <f>IF(OR($C28="",VLOOKUP($E28,'T-D data'!$F$3:$T$1014,'T-D data'!O$1,FALSE)&lt;0.01),"",VLOOKUP($E28,'T-D data'!$F$3:$T$1014,'T-D data'!O$1,FALSE))</f>
        <v/>
      </c>
      <c r="O28" s="9" t="str">
        <f>IF(OR($C28="",VLOOKUP($E28,'T-D data'!$F$3:$T$1014,'T-D data'!P$1,FALSE)&lt;0.01),"",VLOOKUP($E28,'T-D data'!$F$3:$T$1014,'T-D data'!P$1,FALSE))</f>
        <v/>
      </c>
      <c r="P28" s="9" t="str">
        <f>IF(OR($C28="",VLOOKUP($E28,'T-D data'!$F$3:$T$1014,'T-D data'!Q$1,FALSE)&lt;0.01),"",VLOOKUP($E28,'T-D data'!$F$3:$T$1014,'T-D data'!Q$1,FALSE))</f>
        <v/>
      </c>
      <c r="Q28" s="9" t="str">
        <f>IF(OR($C28="",VLOOKUP($E28,'T-D data'!$F$3:$T$1014,'T-D data'!R$1,FALSE)&lt;0.01),"",VLOOKUP($E28,'T-D data'!$F$3:$T$1014,'T-D data'!R$1,FALSE))</f>
        <v/>
      </c>
    </row>
    <row r="29" spans="2:17" x14ac:dyDescent="0.25">
      <c r="B29" s="117"/>
      <c r="C29" s="21" t="str">
        <f>IF(VLOOKUP(E29,'T-D data'!$F$3:$T$1014,14,FALSE)=0,"",VLOOKUP(E29,'T-D data'!$F$3:$T$1014,14,FALSE))</f>
        <v/>
      </c>
      <c r="D29" s="16" t="s">
        <v>139</v>
      </c>
      <c r="E29" s="7" t="str">
        <f>CONCATENATE(VLOOKUP($C$4,'T-D data'!$A$3:$B$48,2,FALSE),D29)</f>
        <v>ELLoad transfer capacity (MVA)3</v>
      </c>
      <c r="F29" s="9" t="str">
        <f>IF(OR($C29="",VLOOKUP($E29,'T-D data'!$F$3:$T$1014,'T-D data'!G$1,FALSE)&lt;0.01),"",VLOOKUP($E29,'T-D data'!$F$3:$T$1014,'T-D data'!G$1,FALSE))</f>
        <v/>
      </c>
      <c r="G29" s="9" t="str">
        <f>IF(OR($C29="",VLOOKUP($E29,'T-D data'!$F$3:$T$1014,'T-D data'!H$1,FALSE)&lt;0.01),"",VLOOKUP($E29,'T-D data'!$F$3:$T$1014,'T-D data'!H$1,FALSE))</f>
        <v/>
      </c>
      <c r="H29" s="9" t="str">
        <f>IF(OR($C29="",VLOOKUP($E29,'T-D data'!$F$3:$T$1014,'T-D data'!I$1,FALSE)&lt;0.01),"",VLOOKUP($E29,'T-D data'!$F$3:$T$1014,'T-D data'!I$1,FALSE))</f>
        <v/>
      </c>
      <c r="I29" s="9" t="str">
        <f>IF(OR($C29="",VLOOKUP($E29,'T-D data'!$F$3:$T$1014,'T-D data'!J$1,FALSE)&lt;0.01),"",VLOOKUP($E29,'T-D data'!$F$3:$T$1014,'T-D data'!J$1,FALSE))</f>
        <v/>
      </c>
      <c r="J29" s="9" t="str">
        <f>IF(OR($C29="",VLOOKUP($E29,'T-D data'!$F$3:$T$1014,'T-D data'!K$1,FALSE)&lt;0.01),"",VLOOKUP($E29,'T-D data'!$F$3:$T$1014,'T-D data'!K$1,FALSE))</f>
        <v/>
      </c>
      <c r="K29" s="9" t="str">
        <f>IF(OR($C29="",VLOOKUP($E29,'T-D data'!$F$3:$T$1014,'T-D data'!L$1,FALSE)&lt;0.01),"",VLOOKUP($E29,'T-D data'!$F$3:$T$1014,'T-D data'!L$1,FALSE))</f>
        <v/>
      </c>
      <c r="L29" s="9" t="str">
        <f>IF(OR($C29="",VLOOKUP($E29,'T-D data'!$F$3:$T$1014,'T-D data'!M$1,FALSE)&lt;0.01),"",VLOOKUP($E29,'T-D data'!$F$3:$T$1014,'T-D data'!M$1,FALSE))</f>
        <v/>
      </c>
      <c r="M29" s="9" t="str">
        <f>IF(OR($C29="",VLOOKUP($E29,'T-D data'!$F$3:$T$1014,'T-D data'!N$1,FALSE)&lt;0.01),"",VLOOKUP($E29,'T-D data'!$F$3:$T$1014,'T-D data'!N$1,FALSE))</f>
        <v/>
      </c>
      <c r="N29" s="9" t="str">
        <f>IF(OR($C29="",VLOOKUP($E29,'T-D data'!$F$3:$T$1014,'T-D data'!O$1,FALSE)&lt;0.01),"",VLOOKUP($E29,'T-D data'!$F$3:$T$1014,'T-D data'!O$1,FALSE))</f>
        <v/>
      </c>
      <c r="O29" s="9" t="str">
        <f>IF(OR($C29="",VLOOKUP($E29,'T-D data'!$F$3:$T$1014,'T-D data'!P$1,FALSE)&lt;0.01),"",VLOOKUP($E29,'T-D data'!$F$3:$T$1014,'T-D data'!P$1,FALSE))</f>
        <v/>
      </c>
      <c r="P29" s="9" t="str">
        <f>IF(OR($C29="",VLOOKUP($E29,'T-D data'!$F$3:$T$1014,'T-D data'!Q$1,FALSE)&lt;0.01),"",VLOOKUP($E29,'T-D data'!$F$3:$T$1014,'T-D data'!Q$1,FALSE))</f>
        <v/>
      </c>
      <c r="Q29" s="9" t="str">
        <f>IF(OR($C29="",VLOOKUP($E29,'T-D data'!$F$3:$T$1014,'T-D data'!R$1,FALSE)&lt;0.01),"",VLOOKUP($E29,'T-D data'!$F$3:$T$1014,'T-D data'!R$1,FALSE))</f>
        <v/>
      </c>
    </row>
    <row r="30" spans="2:17" x14ac:dyDescent="0.25">
      <c r="B30" s="117"/>
      <c r="C30" s="21" t="str">
        <f>IF(VLOOKUP(E30,'T-D data'!$F$3:$T$1014,14,FALSE)=0,"",VLOOKUP(E30,'T-D data'!$F$3:$T$1014,14,FALSE))</f>
        <v/>
      </c>
      <c r="D30" s="16" t="s">
        <v>140</v>
      </c>
      <c r="E30" s="7" t="str">
        <f>CONCATENATE(VLOOKUP($C$4,'T-D data'!$A$3:$B$48,2,FALSE),D30)</f>
        <v>ELLoad transfer capacity (MVA)4</v>
      </c>
      <c r="F30" s="9" t="str">
        <f>IF(OR($C30="",VLOOKUP($E30,'T-D data'!$F$3:$T$1014,'T-D data'!G$1,FALSE)&lt;0.01),"",VLOOKUP($E30,'T-D data'!$F$3:$T$1014,'T-D data'!G$1,FALSE))</f>
        <v/>
      </c>
      <c r="G30" s="9" t="str">
        <f>IF(OR($C30="",VLOOKUP($E30,'T-D data'!$F$3:$T$1014,'T-D data'!H$1,FALSE)&lt;0.01),"",VLOOKUP($E30,'T-D data'!$F$3:$T$1014,'T-D data'!H$1,FALSE))</f>
        <v/>
      </c>
      <c r="H30" s="9" t="str">
        <f>IF(OR($C30="",VLOOKUP($E30,'T-D data'!$F$3:$T$1014,'T-D data'!I$1,FALSE)&lt;0.01),"",VLOOKUP($E30,'T-D data'!$F$3:$T$1014,'T-D data'!I$1,FALSE))</f>
        <v/>
      </c>
      <c r="I30" s="9" t="str">
        <f>IF(OR($C30="",VLOOKUP($E30,'T-D data'!$F$3:$T$1014,'T-D data'!J$1,FALSE)&lt;0.01),"",VLOOKUP($E30,'T-D data'!$F$3:$T$1014,'T-D data'!J$1,FALSE))</f>
        <v/>
      </c>
      <c r="J30" s="9" t="str">
        <f>IF(OR($C30="",VLOOKUP($E30,'T-D data'!$F$3:$T$1014,'T-D data'!K$1,FALSE)&lt;0.01),"",VLOOKUP($E30,'T-D data'!$F$3:$T$1014,'T-D data'!K$1,FALSE))</f>
        <v/>
      </c>
      <c r="K30" s="9" t="str">
        <f>IF(OR($C30="",VLOOKUP($E30,'T-D data'!$F$3:$T$1014,'T-D data'!L$1,FALSE)&lt;0.01),"",VLOOKUP($E30,'T-D data'!$F$3:$T$1014,'T-D data'!L$1,FALSE))</f>
        <v/>
      </c>
      <c r="L30" s="9" t="str">
        <f>IF(OR($C30="",VLOOKUP($E30,'T-D data'!$F$3:$T$1014,'T-D data'!M$1,FALSE)&lt;0.01),"",VLOOKUP($E30,'T-D data'!$F$3:$T$1014,'T-D data'!M$1,FALSE))</f>
        <v/>
      </c>
      <c r="M30" s="9" t="str">
        <f>IF(OR($C30="",VLOOKUP($E30,'T-D data'!$F$3:$T$1014,'T-D data'!N$1,FALSE)&lt;0.01),"",VLOOKUP($E30,'T-D data'!$F$3:$T$1014,'T-D data'!N$1,FALSE))</f>
        <v/>
      </c>
      <c r="N30" s="9" t="str">
        <f>IF(OR($C30="",VLOOKUP($E30,'T-D data'!$F$3:$T$1014,'T-D data'!O$1,FALSE)&lt;0.01),"",VLOOKUP($E30,'T-D data'!$F$3:$T$1014,'T-D data'!O$1,FALSE))</f>
        <v/>
      </c>
      <c r="O30" s="9" t="str">
        <f>IF(OR($C30="",VLOOKUP($E30,'T-D data'!$F$3:$T$1014,'T-D data'!P$1,FALSE)&lt;0.01),"",VLOOKUP($E30,'T-D data'!$F$3:$T$1014,'T-D data'!P$1,FALSE))</f>
        <v/>
      </c>
      <c r="P30" s="9" t="str">
        <f>IF(OR($C30="",VLOOKUP($E30,'T-D data'!$F$3:$T$1014,'T-D data'!Q$1,FALSE)&lt;0.01),"",VLOOKUP($E30,'T-D data'!$F$3:$T$1014,'T-D data'!Q$1,FALSE))</f>
        <v/>
      </c>
      <c r="Q30" s="9" t="str">
        <f>IF(OR($C30="",VLOOKUP($E30,'T-D data'!$F$3:$T$1014,'T-D data'!R$1,FALSE)&lt;0.01),"",VLOOKUP($E30,'T-D data'!$F$3:$T$1014,'T-D data'!R$1,FALSE))</f>
        <v/>
      </c>
    </row>
    <row r="31" spans="2:17" ht="11.25" customHeight="1" x14ac:dyDescent="0.25">
      <c r="B31" s="118"/>
      <c r="C31" s="21" t="str">
        <f>IF(VLOOKUP(E31,'T-D data'!$F$3:$T$1014,14,FALSE)=0,"",VLOOKUP(E31,'T-D data'!$F$3:$T$1014,14,FALSE))</f>
        <v/>
      </c>
      <c r="D31" s="16" t="s">
        <v>141</v>
      </c>
      <c r="E31" s="7" t="str">
        <f>CONCATENATE(VLOOKUP($C$4,'T-D data'!$A$3:$B$48,2,FALSE),D31)</f>
        <v>ELLoad transfer capacity (MVA)5</v>
      </c>
      <c r="F31" s="9" t="str">
        <f>IF(OR($C31="",VLOOKUP($E31,'T-D data'!$F$3:$T$1014,'T-D data'!G$1,FALSE)&lt;0.01),"",VLOOKUP($E31,'T-D data'!$F$3:$T$1014,'T-D data'!G$1,FALSE))</f>
        <v/>
      </c>
      <c r="G31" s="9" t="str">
        <f>IF(OR($C31="",VLOOKUP($E31,'T-D data'!$F$3:$T$1014,'T-D data'!H$1,FALSE)&lt;0.01),"",VLOOKUP($E31,'T-D data'!$F$3:$T$1014,'T-D data'!H$1,FALSE))</f>
        <v/>
      </c>
      <c r="H31" s="9" t="str">
        <f>IF(OR($C31="",VLOOKUP($E31,'T-D data'!$F$3:$T$1014,'T-D data'!I$1,FALSE)&lt;0.01),"",VLOOKUP($E31,'T-D data'!$F$3:$T$1014,'T-D data'!I$1,FALSE))</f>
        <v/>
      </c>
      <c r="I31" s="9" t="str">
        <f>IF(OR($C31="",VLOOKUP($E31,'T-D data'!$F$3:$T$1014,'T-D data'!J$1,FALSE)&lt;0.01),"",VLOOKUP($E31,'T-D data'!$F$3:$T$1014,'T-D data'!J$1,FALSE))</f>
        <v/>
      </c>
      <c r="J31" s="9" t="str">
        <f>IF(OR($C31="",VLOOKUP($E31,'T-D data'!$F$3:$T$1014,'T-D data'!K$1,FALSE)&lt;0.01),"",VLOOKUP($E31,'T-D data'!$F$3:$T$1014,'T-D data'!K$1,FALSE))</f>
        <v/>
      </c>
      <c r="K31" s="9" t="str">
        <f>IF(OR($C31="",VLOOKUP($E31,'T-D data'!$F$3:$T$1014,'T-D data'!L$1,FALSE)&lt;0.01),"",VLOOKUP($E31,'T-D data'!$F$3:$T$1014,'T-D data'!L$1,FALSE))</f>
        <v/>
      </c>
      <c r="L31" s="9" t="str">
        <f>IF(OR($C31="",VLOOKUP($E31,'T-D data'!$F$3:$T$1014,'T-D data'!M$1,FALSE)&lt;0.01),"",VLOOKUP($E31,'T-D data'!$F$3:$T$1014,'T-D data'!M$1,FALSE))</f>
        <v/>
      </c>
      <c r="M31" s="9" t="str">
        <f>IF(OR($C31="",VLOOKUP($E31,'T-D data'!$F$3:$T$1014,'T-D data'!N$1,FALSE)&lt;0.01),"",VLOOKUP($E31,'T-D data'!$F$3:$T$1014,'T-D data'!N$1,FALSE))</f>
        <v/>
      </c>
      <c r="N31" s="9" t="str">
        <f>IF(OR($C31="",VLOOKUP($E31,'T-D data'!$F$3:$T$1014,'T-D data'!O$1,FALSE)&lt;0.01),"",VLOOKUP($E31,'T-D data'!$F$3:$T$1014,'T-D data'!O$1,FALSE))</f>
        <v/>
      </c>
      <c r="O31" s="9" t="str">
        <f>IF(OR($C31="",VLOOKUP($E31,'T-D data'!$F$3:$T$1014,'T-D data'!P$1,FALSE)&lt;0.01),"",VLOOKUP($E31,'T-D data'!$F$3:$T$1014,'T-D data'!P$1,FALSE))</f>
        <v/>
      </c>
      <c r="P31" s="9" t="str">
        <f>IF(OR($C31="",VLOOKUP($E31,'T-D data'!$F$3:$T$1014,'T-D data'!Q$1,FALSE)&lt;0.01),"",VLOOKUP($E31,'T-D data'!$F$3:$T$1014,'T-D data'!Q$1,FALSE))</f>
        <v/>
      </c>
      <c r="Q31" s="9" t="str">
        <f>IF(OR($C31="",VLOOKUP($E31,'T-D data'!$F$3:$T$1014,'T-D data'!R$1,FALSE)&lt;0.01),"",VLOOKUP($E31,'T-D data'!$F$3:$T$1014,'T-D data'!R$1,FALSE))</f>
        <v/>
      </c>
    </row>
    <row r="32" spans="2:17" ht="11.25" customHeight="1" x14ac:dyDescent="0.25">
      <c r="B32" s="26"/>
      <c r="C32" s="27"/>
      <c r="D32" s="23"/>
      <c r="E32" s="17"/>
      <c r="F32" s="25"/>
      <c r="G32" s="25"/>
      <c r="H32" s="25"/>
      <c r="I32" s="25"/>
      <c r="J32" s="25"/>
      <c r="K32" s="25"/>
      <c r="L32" s="25"/>
      <c r="M32" s="25"/>
      <c r="N32" s="25"/>
      <c r="O32" s="25"/>
      <c r="P32" s="25"/>
      <c r="Q32" s="25"/>
    </row>
    <row r="33" spans="2:17" ht="15.75" customHeight="1" x14ac:dyDescent="0.25">
      <c r="B33" s="126" t="s">
        <v>13</v>
      </c>
      <c r="C33" s="20" t="s">
        <v>142</v>
      </c>
      <c r="D33" s="7" t="s">
        <v>13</v>
      </c>
      <c r="E33" s="7" t="str">
        <f>CONCATENATE(VLOOKUP($C$4,'T-D data'!$A$3:$B$48,2,FALSE),D33,C33)</f>
        <v>ELEmbedded generation capacity (MVA)Units less than 100 kVA</v>
      </c>
      <c r="F33" s="9">
        <f ca="1">IF(VLOOKUP($E33,'T-D data'!$F$3:$T$1014,'T-D data'!G$1,FALSE)&lt;0.01,"",VLOOKUP($E33,'T-D data'!$F$3:$T$1014,'T-D data'!G$1,FALSE))</f>
        <v>8.716050000000056</v>
      </c>
      <c r="G33" s="9" t="str">
        <f>IF(VLOOKUP($E33,'T-D data'!$F$3:$T$1014,'T-D data'!H$1,FALSE)&lt;0.01,"",VLOOKUP($E33,'T-D data'!$F$3:$T$1014,'T-D data'!H$1,FALSE))</f>
        <v/>
      </c>
      <c r="H33" s="9" t="str">
        <f>IF(VLOOKUP($E33,'T-D data'!$F$3:$T$1014,'T-D data'!I$1,FALSE)&lt;0.01,"",VLOOKUP($E33,'T-D data'!$F$3:$T$1014,'T-D data'!I$1,FALSE))</f>
        <v/>
      </c>
      <c r="I33" s="9" t="str">
        <f>IF(VLOOKUP($E33,'T-D data'!$F$3:$T$1014,'T-D data'!J$1,FALSE)&lt;0.01,"",VLOOKUP($E33,'T-D data'!$F$3:$T$1014,'T-D data'!J$1,FALSE))</f>
        <v/>
      </c>
      <c r="J33" s="9" t="str">
        <f>IF(VLOOKUP($E33,'T-D data'!$F$3:$T$1014,'T-D data'!K$1,FALSE)&lt;0.01,"",VLOOKUP($E33,'T-D data'!$F$3:$T$1014,'T-D data'!K$1,FALSE))</f>
        <v/>
      </c>
      <c r="K33" s="9" t="str">
        <f>IF(VLOOKUP($E33,'T-D data'!$F$3:$T$1014,'T-D data'!L$1,FALSE)&lt;0.01,"",VLOOKUP($E33,'T-D data'!$F$3:$T$1014,'T-D data'!L$1,FALSE))</f>
        <v/>
      </c>
      <c r="L33" s="9" t="str">
        <f>IF(VLOOKUP($E33,'T-D data'!$F$3:$T$1014,'T-D data'!M$1,FALSE)&lt;0.01,"",VLOOKUP($E33,'T-D data'!$F$3:$T$1014,'T-D data'!M$1,FALSE))</f>
        <v/>
      </c>
      <c r="M33" s="9" t="str">
        <f>IF(VLOOKUP($E33,'T-D data'!$F$3:$T$1014,'T-D data'!N$1,FALSE)&lt;0.01,"",VLOOKUP($E33,'T-D data'!$F$3:$T$1014,'T-D data'!N$1,FALSE))</f>
        <v/>
      </c>
      <c r="N33" s="9" t="str">
        <f>IF(VLOOKUP($E33,'T-D data'!$F$3:$T$1014,'T-D data'!O$1,FALSE)&lt;0.01,"",VLOOKUP($E33,'T-D data'!$F$3:$T$1014,'T-D data'!O$1,FALSE))</f>
        <v/>
      </c>
      <c r="O33" s="9" t="str">
        <f>IF(VLOOKUP($E33,'T-D data'!$F$3:$T$1014,'T-D data'!P$1,FALSE)&lt;0.01,"",VLOOKUP($E33,'T-D data'!$F$3:$T$1014,'T-D data'!P$1,FALSE))</f>
        <v/>
      </c>
      <c r="P33" s="9" t="str">
        <f>IF(VLOOKUP($E33,'T-D data'!$F$3:$T$1014,'T-D data'!Q$1,FALSE)&lt;0.01,"",VLOOKUP($E33,'T-D data'!$F$3:$T$1014,'T-D data'!Q$1,FALSE))</f>
        <v/>
      </c>
      <c r="Q33" s="9" t="str">
        <f>IF(VLOOKUP($E33,'T-D data'!$F$3:$T$1014,'T-D data'!R$1,FALSE)&lt;0.01,"",VLOOKUP($E33,'T-D data'!$F$3:$T$1014,'T-D data'!R$1,FALSE))</f>
        <v/>
      </c>
    </row>
    <row r="34" spans="2:17" ht="15" customHeight="1" x14ac:dyDescent="0.25">
      <c r="B34" s="127"/>
      <c r="C34" s="20" t="s">
        <v>145</v>
      </c>
      <c r="D34" s="7" t="s">
        <v>13</v>
      </c>
      <c r="E34" s="7" t="str">
        <f>CONCATENATE(VLOOKUP($C$4,'T-D data'!$A$3:$B$48,2,FALSE),D34,C34)</f>
        <v>ELEmbedded generation capacity (MVA)Units greater than 100 kVA</v>
      </c>
      <c r="F34" s="9">
        <f ca="1">IF(VLOOKUP($E34,'T-D data'!$F$3:$T$1014,'T-D data'!G$1,FALSE)&lt;0.01,"",VLOOKUP($E34,'T-D data'!$F$3:$T$1014,'T-D data'!G$1,FALSE))</f>
        <v>0.1298</v>
      </c>
      <c r="G34" s="9" t="str">
        <f>IF(VLOOKUP($E34,'T-D data'!$F$3:$T$1014,'T-D data'!H$1,FALSE)&lt;0.01,"",VLOOKUP($E34,'T-D data'!$F$3:$T$1014,'T-D data'!H$1,FALSE))</f>
        <v/>
      </c>
      <c r="H34" s="9" t="str">
        <f>IF(VLOOKUP($E34,'T-D data'!$F$3:$T$1014,'T-D data'!I$1,FALSE)&lt;0.01,"",VLOOKUP($E34,'T-D data'!$F$3:$T$1014,'T-D data'!I$1,FALSE))</f>
        <v/>
      </c>
      <c r="I34" s="9" t="str">
        <f>IF(VLOOKUP($E34,'T-D data'!$F$3:$T$1014,'T-D data'!J$1,FALSE)&lt;0.01,"",VLOOKUP($E34,'T-D data'!$F$3:$T$1014,'T-D data'!J$1,FALSE))</f>
        <v/>
      </c>
      <c r="J34" s="9" t="str">
        <f>IF(VLOOKUP($E34,'T-D data'!$F$3:$T$1014,'T-D data'!K$1,FALSE)&lt;0.01,"",VLOOKUP($E34,'T-D data'!$F$3:$T$1014,'T-D data'!K$1,FALSE))</f>
        <v/>
      </c>
      <c r="K34" s="9" t="str">
        <f>IF(VLOOKUP($E34,'T-D data'!$F$3:$T$1014,'T-D data'!L$1,FALSE)&lt;0.01,"",VLOOKUP($E34,'T-D data'!$F$3:$T$1014,'T-D data'!L$1,FALSE))</f>
        <v/>
      </c>
      <c r="L34" s="9" t="str">
        <f>IF(VLOOKUP($E34,'T-D data'!$F$3:$T$1014,'T-D data'!M$1,FALSE)&lt;0.01,"",VLOOKUP($E34,'T-D data'!$F$3:$T$1014,'T-D data'!M$1,FALSE))</f>
        <v/>
      </c>
      <c r="M34" s="9" t="str">
        <f>IF(VLOOKUP($E34,'T-D data'!$F$3:$T$1014,'T-D data'!N$1,FALSE)&lt;0.01,"",VLOOKUP($E34,'T-D data'!$F$3:$T$1014,'T-D data'!N$1,FALSE))</f>
        <v/>
      </c>
      <c r="N34" s="9" t="str">
        <f>IF(VLOOKUP($E34,'T-D data'!$F$3:$T$1014,'T-D data'!O$1,FALSE)&lt;0.01,"",VLOOKUP($E34,'T-D data'!$F$3:$T$1014,'T-D data'!O$1,FALSE))</f>
        <v/>
      </c>
      <c r="O34" s="9" t="str">
        <f>IF(VLOOKUP($E34,'T-D data'!$F$3:$T$1014,'T-D data'!P$1,FALSE)&lt;0.01,"",VLOOKUP($E34,'T-D data'!$F$3:$T$1014,'T-D data'!P$1,FALSE))</f>
        <v/>
      </c>
      <c r="P34" s="9" t="str">
        <f>IF(VLOOKUP($E34,'T-D data'!$F$3:$T$1014,'T-D data'!Q$1,FALSE)&lt;0.01,"",VLOOKUP($E34,'T-D data'!$F$3:$T$1014,'T-D data'!Q$1,FALSE))</f>
        <v/>
      </c>
      <c r="Q34" s="9" t="str">
        <f>IF(VLOOKUP($E34,'T-D data'!$F$3:$T$1014,'T-D data'!R$1,FALSE)&lt;0.01,"",VLOOKUP($E34,'T-D data'!$F$3:$T$1014,'T-D data'!R$1,FALSE))</f>
        <v/>
      </c>
    </row>
    <row r="35" spans="2:17" ht="18.75" customHeight="1" x14ac:dyDescent="0.25">
      <c r="B35" s="127"/>
      <c r="C35" s="20" t="s">
        <v>513</v>
      </c>
      <c r="D35" s="7" t="s">
        <v>342</v>
      </c>
      <c r="E35" s="7" t="str">
        <f>CONCATENATE(VLOOKUP($C$4,'T-D data'!$A$3:$B$48,2,FALSE),D35)</f>
        <v>ELEmbedded generation forecast capacity (MVA)</v>
      </c>
      <c r="F35" s="61"/>
      <c r="G35" s="37"/>
      <c r="H35" s="37">
        <f>IF(ISNA(VLOOKUP($E35,'Substation DER'!$D$5:$R$55,'Substation DER'!I$1,FALSE)/1000),0,VLOOKUP($E35,'Substation DER'!$D$5:$R$55,'Substation DER'!I$1,FALSE)/1000)</f>
        <v>0.46803644128000466</v>
      </c>
      <c r="I35" s="37">
        <f>IF(ISNA(VLOOKUP($E35,'Substation DER'!$D$5:$R$55,'Substation DER'!J$1,FALSE)/1000),0,VLOOKUP($E35,'Substation DER'!$D$5:$R$55,'Substation DER'!J$1,FALSE)/1000)</f>
        <v>0.521046954948168</v>
      </c>
      <c r="J35" s="37">
        <f>IF(ISNA(VLOOKUP($E35,'Substation DER'!$D$5:$R$55,'Substation DER'!K$1,FALSE)/1000),0,VLOOKUP($E35,'Substation DER'!$D$5:$R$55,'Substation DER'!K$1,FALSE)/1000)</f>
        <v>0.56432362527534397</v>
      </c>
      <c r="K35" s="37">
        <f>IF(ISNA(VLOOKUP($E35,'Substation DER'!$D$5:$R$55,'Substation DER'!L$1,FALSE)/1000),0,VLOOKUP($E35,'Substation DER'!$D$5:$R$55,'Substation DER'!L$1,FALSE)/1000)</f>
        <v>0.60567527335205384</v>
      </c>
      <c r="L35" s="37">
        <f>IF(ISNA(VLOOKUP($E35,'Substation DER'!$D$5:$R$55,'Substation DER'!M$1,FALSE)/1000),0,VLOOKUP($E35,'Substation DER'!$D$5:$R$55,'Substation DER'!M$1,FALSE)/1000)</f>
        <v>0.64542087653867752</v>
      </c>
      <c r="M35" s="37">
        <f>IF(ISNA(VLOOKUP($E35,'Substation DER'!$D$5:$R$55,'Substation DER'!N$1,FALSE)/1000),0,VLOOKUP($E35,'Substation DER'!$D$5:$R$55,'Substation DER'!N$1,FALSE)/1000)</f>
        <v>0.68238703624935015</v>
      </c>
      <c r="N35" s="37">
        <f>IF(ISNA(VLOOKUP($E35,'Substation DER'!$D$5:$R$55,'Substation DER'!O$1,FALSE)/1000),0,VLOOKUP($E35,'Substation DER'!$D$5:$R$55,'Substation DER'!O$1,FALSE)/1000)</f>
        <v>0.7169718533943249</v>
      </c>
      <c r="O35" s="37">
        <f>IF(ISNA(VLOOKUP($E35,'Substation DER'!$D$5:$R$55,'Substation DER'!P$1,FALSE)/1000),0,VLOOKUP($E35,'Substation DER'!$D$5:$R$55,'Substation DER'!P$1,FALSE)/1000)</f>
        <v>0.74946302915568808</v>
      </c>
      <c r="P35" s="37">
        <f>IF(ISNA(VLOOKUP($E35,'Substation DER'!$D$5:$R$55,'Substation DER'!Q$1,FALSE)/1000),0,VLOOKUP($E35,'Substation DER'!$D$5:$R$55,'Substation DER'!Q$1,FALSE)/1000)</f>
        <v>0.77939291665639632</v>
      </c>
      <c r="Q35" s="37">
        <f>IF(ISNA(VLOOKUP($E35,'Substation DER'!$D$5:$R$55,'Substation DER'!R$1,FALSE)/1000),0,VLOOKUP($E35,'Substation DER'!$D$5:$R$55,'Substation DER'!R$1,FALSE)/1000)</f>
        <v>0.80701666191619514</v>
      </c>
    </row>
    <row r="36" spans="2:17" ht="21" hidden="1" customHeight="1" x14ac:dyDescent="0.25">
      <c r="B36" s="127"/>
      <c r="C36" s="20" t="s">
        <v>344</v>
      </c>
      <c r="D36" s="7" t="s">
        <v>342</v>
      </c>
      <c r="E36" s="7" t="str">
        <f>CONCATENATE(VLOOKUP($C$4,'T-D data'!$A$3:$B$48,2,FALSE),D36)</f>
        <v>ELEmbedded generation forecast capacity (MVA)</v>
      </c>
      <c r="F36" s="61"/>
      <c r="G36" s="37"/>
      <c r="H36" s="37">
        <f>IF(ISNA(VLOOKUP($E36,'Substation DER'!$D$5:$AC$55,'Substation DER'!T$1,FALSE)/1000),0,VLOOKUP($E36,'Substation DER'!$D$5:$AC$55,'Substation DER'!T$1,FALSE)/1000)</f>
        <v>0</v>
      </c>
      <c r="I36" s="37">
        <f>IF(ISNA(VLOOKUP($E36,'Substation DER'!$D$5:$AC$55,'Substation DER'!U$1,FALSE)/1000),0,VLOOKUP($E36,'Substation DER'!$D$5:$AC$55,'Substation DER'!U$1,FALSE)/1000)</f>
        <v>0</v>
      </c>
      <c r="J36" s="37">
        <f>IF(ISNA(VLOOKUP($E36,'Substation DER'!$D$5:$AC$55,'Substation DER'!V$1,FALSE)/1000),0,VLOOKUP($E36,'Substation DER'!$D$5:$AC$55,'Substation DER'!V$1,FALSE)/1000)</f>
        <v>0</v>
      </c>
      <c r="K36" s="37">
        <f>IF(ISNA(VLOOKUP($E36,'Substation DER'!$D$5:$AC$55,'Substation DER'!W$1,FALSE)/1000),0,VLOOKUP($E36,'Substation DER'!$D$5:$AC$55,'Substation DER'!W$1,FALSE)/1000)</f>
        <v>0</v>
      </c>
      <c r="L36" s="37">
        <f>IF(ISNA(VLOOKUP($E36,'Substation DER'!$D$5:$AC$55,'Substation DER'!X$1,FALSE)/1000),0,VLOOKUP($E36,'Substation DER'!$D$5:$AC$55,'Substation DER'!X$1,FALSE)/1000)</f>
        <v>0</v>
      </c>
      <c r="M36" s="37">
        <f>IF(ISNA(VLOOKUP($E36,'Substation DER'!$D$5:$AC$55,'Substation DER'!Y$1,FALSE)/1000),0,VLOOKUP($E36,'Substation DER'!$D$5:$AC$55,'Substation DER'!Y$1,FALSE)/1000)</f>
        <v>0</v>
      </c>
      <c r="N36" s="37">
        <f>IF(ISNA(VLOOKUP($E36,'Substation DER'!$D$5:$AC$55,'Substation DER'!Z$1,FALSE)/1000),0,VLOOKUP($E36,'Substation DER'!$D$5:$AC$55,'Substation DER'!Z$1,FALSE)/1000)</f>
        <v>0</v>
      </c>
      <c r="O36" s="37">
        <f>IF(ISNA(VLOOKUP($E36,'Substation DER'!$D$5:$AC$55,'Substation DER'!AA$1,FALSE)/1000),0,VLOOKUP($E36,'Substation DER'!$D$5:$AC$55,'Substation DER'!AA$1,FALSE)/1000)</f>
        <v>0</v>
      </c>
      <c r="P36" s="37">
        <f>IF(ISNA(VLOOKUP($E36,'Substation DER'!$D$5:$AC$55,'Substation DER'!AB$1,FALSE)/1000),0,VLOOKUP($E36,'Substation DER'!$D$5:$AC$55,'Substation DER'!AB$1,FALSE)/1000)</f>
        <v>0</v>
      </c>
      <c r="Q36" s="37">
        <f>IF(ISNA(VLOOKUP($E36,'Substation DER'!$D$5:$AC$55,'Substation DER'!AC$1,FALSE)/1000),0,VLOOKUP($E36,'Substation DER'!$D$5:$AC$55,'Substation DER'!AC$1,FALSE)/1000)</f>
        <v>0</v>
      </c>
    </row>
    <row r="37" spans="2:17" ht="10.15" customHeight="1" x14ac:dyDescent="0.25"/>
    <row r="38" spans="2:17" x14ac:dyDescent="0.25">
      <c r="C38" s="124" t="s">
        <v>177</v>
      </c>
      <c r="F38" s="123" t="str">
        <f>IF(ISNA(VLOOKUP($C$4,'T-D data'!$AC$2:$AD$14,2,FALSE)),"",VLOOKUP($C$4,'T-D data'!$AC$2:$AD$19,2,FALSE))</f>
        <v/>
      </c>
      <c r="G38" s="123"/>
      <c r="H38" s="123"/>
      <c r="I38" s="123"/>
      <c r="J38" s="123"/>
      <c r="K38" s="123"/>
      <c r="L38" s="123"/>
      <c r="M38" s="123"/>
      <c r="N38" s="123"/>
      <c r="O38" s="123"/>
      <c r="P38" s="123"/>
      <c r="Q38" s="123"/>
    </row>
    <row r="39" spans="2:17" x14ac:dyDescent="0.25">
      <c r="C39" s="125"/>
      <c r="F39" s="123"/>
      <c r="G39" s="123"/>
      <c r="H39" s="123"/>
      <c r="I39" s="123"/>
      <c r="J39" s="123"/>
      <c r="K39" s="123"/>
      <c r="L39" s="123"/>
      <c r="M39" s="123"/>
      <c r="N39" s="123"/>
      <c r="O39" s="123"/>
      <c r="P39" s="123"/>
      <c r="Q39" s="123"/>
    </row>
    <row r="40" spans="2:17" x14ac:dyDescent="0.25">
      <c r="C40" s="125"/>
      <c r="F40" s="123"/>
      <c r="G40" s="123"/>
      <c r="H40" s="123"/>
      <c r="I40" s="123"/>
      <c r="J40" s="123"/>
      <c r="K40" s="123"/>
      <c r="L40" s="123"/>
      <c r="M40" s="123"/>
      <c r="N40" s="123"/>
      <c r="O40" s="123"/>
      <c r="P40" s="123"/>
      <c r="Q40" s="123"/>
    </row>
    <row r="41" spans="2:17" x14ac:dyDescent="0.25">
      <c r="F41" s="62"/>
      <c r="G41" s="62"/>
      <c r="H41" s="62"/>
      <c r="I41" s="62"/>
      <c r="J41" s="62"/>
      <c r="K41" s="62"/>
      <c r="L41" s="62"/>
      <c r="M41" s="62"/>
      <c r="N41" s="62"/>
      <c r="O41" s="62"/>
      <c r="P41" s="62"/>
      <c r="Q41" s="62"/>
    </row>
    <row r="42" spans="2:17" x14ac:dyDescent="0.25">
      <c r="C42" s="64"/>
      <c r="D42" s="64"/>
      <c r="E42" s="64"/>
      <c r="F42" s="64"/>
      <c r="G42" s="64"/>
      <c r="H42" s="64"/>
      <c r="I42" s="64"/>
      <c r="J42" s="64"/>
      <c r="K42" s="64"/>
      <c r="L42" s="64"/>
      <c r="M42" s="64"/>
      <c r="N42" s="64"/>
      <c r="O42" s="64"/>
      <c r="P42" s="64"/>
      <c r="Q42" s="64"/>
    </row>
    <row r="43" spans="2:17" x14ac:dyDescent="0.25">
      <c r="C43" s="96"/>
      <c r="D43" s="96"/>
      <c r="E43" s="96"/>
      <c r="F43" s="97"/>
      <c r="G43" s="97"/>
      <c r="H43" s="97"/>
      <c r="I43" s="97"/>
      <c r="J43" s="97"/>
      <c r="K43" s="97"/>
      <c r="L43" s="97"/>
      <c r="M43" s="97"/>
      <c r="N43" s="97"/>
      <c r="O43" s="63"/>
      <c r="P43" s="63">
        <f t="shared" ref="P43:Q43" si="0">P8</f>
        <v>2031</v>
      </c>
      <c r="Q43" s="63">
        <f t="shared" si="0"/>
        <v>2032</v>
      </c>
    </row>
    <row r="44" spans="2:17" x14ac:dyDescent="0.25">
      <c r="C44" s="96"/>
      <c r="D44" s="96"/>
      <c r="E44" s="96"/>
      <c r="F44" s="96"/>
      <c r="G44" s="96"/>
      <c r="H44" s="96"/>
      <c r="I44" s="96"/>
      <c r="J44" s="96"/>
      <c r="K44" s="96"/>
      <c r="L44" s="96"/>
      <c r="M44" s="96"/>
      <c r="N44" s="96"/>
      <c r="O44" s="64"/>
      <c r="P44" s="64">
        <f t="shared" ref="P44:Q44" si="1">IFERROR(P11/1,VALUE(LEFT(P11,FIND("[",P11)-1)))</f>
        <v>25</v>
      </c>
      <c r="Q44" s="64">
        <f t="shared" si="1"/>
        <v>25</v>
      </c>
    </row>
    <row r="45" spans="2:17" x14ac:dyDescent="0.25">
      <c r="C45" s="96"/>
      <c r="D45" s="96"/>
      <c r="E45" s="96"/>
      <c r="F45" s="96"/>
      <c r="G45" s="96"/>
      <c r="H45" s="96"/>
      <c r="I45" s="96"/>
      <c r="J45" s="96"/>
      <c r="K45" s="96"/>
      <c r="L45" s="96"/>
      <c r="M45" s="96"/>
      <c r="N45" s="96"/>
      <c r="O45" s="64"/>
      <c r="P45" s="64">
        <f t="shared" ref="P45:Q45" si="2">IFERROR(P12/1,VALUE(LEFT(P12,FIND("[",P12)-1)))</f>
        <v>30</v>
      </c>
      <c r="Q45" s="64">
        <f t="shared" si="2"/>
        <v>30</v>
      </c>
    </row>
    <row r="46" spans="2:17" x14ac:dyDescent="0.25">
      <c r="C46" s="96"/>
      <c r="D46" s="96"/>
      <c r="E46" s="96"/>
      <c r="F46" s="96"/>
      <c r="G46" s="96"/>
      <c r="H46" s="96"/>
      <c r="I46" s="96"/>
      <c r="J46" s="96"/>
      <c r="K46" s="96"/>
      <c r="L46" s="96"/>
      <c r="M46" s="96"/>
      <c r="N46" s="96"/>
      <c r="O46" s="64"/>
      <c r="P46" s="64">
        <f t="shared" ref="P46:Q46" ca="1" si="3">IFERROR(P16/1,VALUE(LEFT(P16,FIND("[",P16)-1)))</f>
        <v>16.734773492991582</v>
      </c>
      <c r="Q46" s="64">
        <f t="shared" ca="1" si="3"/>
        <v>17.032480156458309</v>
      </c>
    </row>
    <row r="47" spans="2:17" x14ac:dyDescent="0.25">
      <c r="C47" s="64"/>
      <c r="D47" s="64"/>
      <c r="E47" s="64"/>
      <c r="F47" s="64"/>
      <c r="G47" s="64"/>
      <c r="H47" s="64"/>
      <c r="I47" s="64"/>
      <c r="J47" s="64"/>
      <c r="K47" s="64"/>
      <c r="L47" s="64"/>
      <c r="M47" s="64"/>
      <c r="N47" s="64"/>
      <c r="O47" s="64"/>
      <c r="P47" s="64"/>
      <c r="Q47" s="64"/>
    </row>
  </sheetData>
  <mergeCells count="18">
    <mergeCell ref="K2:N2"/>
    <mergeCell ref="K3:N3"/>
    <mergeCell ref="K4:N4"/>
    <mergeCell ref="G2:J2"/>
    <mergeCell ref="B10:B12"/>
    <mergeCell ref="K5:N5"/>
    <mergeCell ref="K6:N6"/>
    <mergeCell ref="G5:J5"/>
    <mergeCell ref="G3:J3"/>
    <mergeCell ref="G4:J4"/>
    <mergeCell ref="G6:J6"/>
    <mergeCell ref="B27:B31"/>
    <mergeCell ref="B24:B25"/>
    <mergeCell ref="B14:B15"/>
    <mergeCell ref="B16:B17"/>
    <mergeCell ref="F38:Q40"/>
    <mergeCell ref="C38:C40"/>
    <mergeCell ref="B33:B36"/>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'T-D data'!$A$3:$A$48</xm:f>
          </x14:formula1>
          <xm:sqref>C4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G1014"/>
  <sheetViews>
    <sheetView topLeftCell="Y1" zoomScale="70" zoomScaleNormal="70" workbookViewId="0">
      <pane ySplit="2" topLeftCell="A3" activePane="bottomLeft" state="frozen"/>
      <selection pane="bottomLeft" activeCell="H339" sqref="H339"/>
    </sheetView>
  </sheetViews>
  <sheetFormatPr defaultColWidth="8.85546875" defaultRowHeight="15" x14ac:dyDescent="0.25"/>
  <cols>
    <col min="1" max="1" width="25.5703125" style="56" customWidth="1"/>
    <col min="2" max="2" width="10.42578125" style="56" customWidth="1"/>
    <col min="3" max="3" width="6.42578125" style="1" bestFit="1" customWidth="1"/>
    <col min="4" max="4" width="42.42578125" style="1" bestFit="1" customWidth="1"/>
    <col min="5" max="5" width="31.7109375" style="1" bestFit="1" customWidth="1"/>
    <col min="6" max="6" width="67.5703125" style="1" customWidth="1"/>
    <col min="7" max="7" width="8.7109375" style="1" bestFit="1" customWidth="1"/>
    <col min="8" max="8" width="7.85546875" style="1" customWidth="1"/>
    <col min="9" max="15" width="7.42578125" style="1" bestFit="1" customWidth="1"/>
    <col min="16" max="16" width="7.42578125" style="1" customWidth="1"/>
    <col min="17" max="17" width="10" style="1" bestFit="1" customWidth="1"/>
    <col min="18" max="18" width="7.7109375" style="1" bestFit="1" customWidth="1"/>
    <col min="19" max="19" width="19.42578125" style="1" customWidth="1"/>
    <col min="20" max="20" width="21.7109375" style="1" bestFit="1" customWidth="1"/>
    <col min="21" max="21" width="11.85546875" style="1" bestFit="1" customWidth="1"/>
    <col min="22" max="22" width="25.28515625" style="1" bestFit="1" customWidth="1"/>
    <col min="23" max="23" width="15.28515625" style="1" bestFit="1" customWidth="1"/>
    <col min="24" max="24" width="48.7109375" style="1" bestFit="1" customWidth="1"/>
    <col min="25" max="25" width="9.7109375" style="1" bestFit="1" customWidth="1"/>
    <col min="26" max="26" width="25.28515625" style="1" bestFit="1" customWidth="1"/>
    <col min="27" max="27" width="17.140625" style="1" bestFit="1" customWidth="1"/>
    <col min="28" max="28" width="8.85546875" style="1" customWidth="1"/>
    <col min="29" max="29" width="15.28515625" style="1" bestFit="1" customWidth="1"/>
    <col min="30" max="30" width="132.42578125" style="1" bestFit="1" customWidth="1"/>
    <col min="31" max="89" width="8.85546875" style="1" customWidth="1"/>
    <col min="90" max="16384" width="8.85546875" style="1"/>
  </cols>
  <sheetData>
    <row r="1" spans="1:33" x14ac:dyDescent="0.25">
      <c r="G1" s="44">
        <v>2</v>
      </c>
      <c r="H1" s="44">
        <v>3</v>
      </c>
      <c r="I1" s="44">
        <v>4</v>
      </c>
      <c r="J1" s="44">
        <v>5</v>
      </c>
      <c r="K1" s="44">
        <v>6</v>
      </c>
      <c r="L1" s="44">
        <v>7</v>
      </c>
      <c r="M1" s="44">
        <v>8</v>
      </c>
      <c r="N1" s="44">
        <v>9</v>
      </c>
      <c r="O1" s="44">
        <v>10</v>
      </c>
      <c r="P1" s="44">
        <v>11</v>
      </c>
      <c r="Q1" s="44">
        <v>12</v>
      </c>
      <c r="R1" s="44">
        <v>13</v>
      </c>
      <c r="S1" s="44">
        <v>13</v>
      </c>
      <c r="T1" s="44">
        <v>14</v>
      </c>
    </row>
    <row r="2" spans="1:33" x14ac:dyDescent="0.25">
      <c r="D2" s="5"/>
      <c r="E2" s="5"/>
      <c r="F2" s="5"/>
      <c r="G2" s="7" t="str">
        <f>ForecastData!F4</f>
        <v>2021 (Actual)</v>
      </c>
      <c r="H2" s="7" t="str">
        <f>ForecastData!G4</f>
        <v>2022 (Actuals)</v>
      </c>
      <c r="I2" s="7">
        <f>ForecastData!H4</f>
        <v>2023</v>
      </c>
      <c r="J2" s="7">
        <f>ForecastData!I4</f>
        <v>2024</v>
      </c>
      <c r="K2" s="7">
        <f>ForecastData!J4</f>
        <v>2025</v>
      </c>
      <c r="L2" s="7">
        <f>ForecastData!K4</f>
        <v>2026</v>
      </c>
      <c r="M2" s="7">
        <f>ForecastData!L4</f>
        <v>2027</v>
      </c>
      <c r="N2" s="7">
        <f>ForecastData!M4</f>
        <v>2028</v>
      </c>
      <c r="O2" s="7">
        <f>ForecastData!N4</f>
        <v>2029</v>
      </c>
      <c r="P2" s="7">
        <f>ForecastData!O4</f>
        <v>2030</v>
      </c>
      <c r="Q2" s="7">
        <f>ForecastData!P4</f>
        <v>2031</v>
      </c>
      <c r="R2" s="7">
        <f>ForecastData!Q4</f>
        <v>2032</v>
      </c>
      <c r="S2" s="7" t="s">
        <v>147</v>
      </c>
      <c r="T2" s="7" t="s">
        <v>186</v>
      </c>
      <c r="V2" s="7" t="s">
        <v>148</v>
      </c>
      <c r="W2" s="7" t="s">
        <v>0</v>
      </c>
      <c r="X2" s="7" t="s">
        <v>2</v>
      </c>
      <c r="Y2" s="7" t="s">
        <v>4</v>
      </c>
      <c r="Z2" s="7" t="s">
        <v>6</v>
      </c>
      <c r="AA2" s="7" t="s">
        <v>7</v>
      </c>
      <c r="AC2" s="7" t="s">
        <v>148</v>
      </c>
      <c r="AD2" s="7" t="s">
        <v>176</v>
      </c>
      <c r="AF2" s="1" t="s">
        <v>313</v>
      </c>
      <c r="AG2" s="1" t="s">
        <v>312</v>
      </c>
    </row>
    <row r="3" spans="1:33" ht="30" x14ac:dyDescent="0.25">
      <c r="A3" s="57" t="s">
        <v>190</v>
      </c>
      <c r="B3" s="56" t="s">
        <v>91</v>
      </c>
      <c r="C3" s="15" t="s">
        <v>91</v>
      </c>
      <c r="D3" s="15" t="s">
        <v>85</v>
      </c>
      <c r="E3" s="12" t="s">
        <v>86</v>
      </c>
      <c r="F3" s="12" t="str">
        <f>CONCATENATE(C3,D3,E3)</f>
        <v xml:space="preserve">ALSubstation capacity (winter and summer) (MVA)Total </v>
      </c>
      <c r="G3" s="8">
        <v>25</v>
      </c>
      <c r="H3" s="8">
        <v>25</v>
      </c>
      <c r="I3" s="8">
        <v>25</v>
      </c>
      <c r="J3" s="8">
        <v>25</v>
      </c>
      <c r="K3" s="8">
        <v>25</v>
      </c>
      <c r="L3" s="8">
        <v>25</v>
      </c>
      <c r="M3" s="8">
        <v>25</v>
      </c>
      <c r="N3" s="8">
        <v>25</v>
      </c>
      <c r="O3" s="8">
        <v>25</v>
      </c>
      <c r="P3" s="8">
        <v>25</v>
      </c>
      <c r="Q3" s="8">
        <v>25</v>
      </c>
      <c r="R3" s="8">
        <v>25</v>
      </c>
      <c r="S3" s="8"/>
      <c r="T3" s="8"/>
      <c r="V3" s="8" t="s">
        <v>190</v>
      </c>
      <c r="W3" s="8" t="s">
        <v>52</v>
      </c>
      <c r="X3" s="8" t="s">
        <v>53</v>
      </c>
      <c r="Y3" s="8" t="s">
        <v>54</v>
      </c>
      <c r="Z3" s="8">
        <v>1</v>
      </c>
      <c r="AA3" s="8" t="s">
        <v>8</v>
      </c>
      <c r="AC3" s="8" t="s">
        <v>190</v>
      </c>
      <c r="AD3" s="34" t="s">
        <v>191</v>
      </c>
      <c r="AF3" s="1" t="s">
        <v>91</v>
      </c>
      <c r="AG3" s="1">
        <v>4.5</v>
      </c>
    </row>
    <row r="4" spans="1:33" ht="30" x14ac:dyDescent="0.25">
      <c r="A4" s="58" t="s">
        <v>15</v>
      </c>
      <c r="B4" s="56" t="s">
        <v>92</v>
      </c>
      <c r="C4" s="15" t="s">
        <v>91</v>
      </c>
      <c r="D4" s="15" t="s">
        <v>85</v>
      </c>
      <c r="E4" s="12" t="s">
        <v>87</v>
      </c>
      <c r="F4" s="12" t="str">
        <f t="shared" ref="F4:F70" si="0">CONCATENATE(C4,D4,E4)</f>
        <v>ALSubstation capacity (winter and summer) (MVA)Firm delivery</v>
      </c>
      <c r="G4" s="8">
        <v>0</v>
      </c>
      <c r="H4" s="8">
        <v>0</v>
      </c>
      <c r="I4" s="8">
        <v>0</v>
      </c>
      <c r="J4" s="8">
        <v>0</v>
      </c>
      <c r="K4" s="8">
        <v>0</v>
      </c>
      <c r="L4" s="8">
        <v>0</v>
      </c>
      <c r="M4" s="8">
        <v>0</v>
      </c>
      <c r="N4" s="8">
        <v>0</v>
      </c>
      <c r="O4" s="8">
        <v>0</v>
      </c>
      <c r="P4" s="8">
        <v>0</v>
      </c>
      <c r="Q4" s="8">
        <v>0</v>
      </c>
      <c r="R4" s="8">
        <v>0</v>
      </c>
      <c r="S4" s="8"/>
      <c r="T4" s="8"/>
      <c r="V4" s="8" t="s">
        <v>15</v>
      </c>
      <c r="W4" s="8" t="s">
        <v>58</v>
      </c>
      <c r="X4" s="8" t="s">
        <v>53</v>
      </c>
      <c r="Y4" s="8" t="s">
        <v>59</v>
      </c>
      <c r="Z4" s="8">
        <v>1</v>
      </c>
      <c r="AA4" s="8" t="s">
        <v>60</v>
      </c>
      <c r="AC4" s="8" t="s">
        <v>17</v>
      </c>
      <c r="AD4" s="34" t="s">
        <v>306</v>
      </c>
      <c r="AF4" s="1" t="s">
        <v>92</v>
      </c>
      <c r="AG4" s="1">
        <v>4</v>
      </c>
    </row>
    <row r="5" spans="1:33" ht="30" x14ac:dyDescent="0.25">
      <c r="A5" s="58" t="s">
        <v>38</v>
      </c>
      <c r="B5" s="56" t="s">
        <v>93</v>
      </c>
      <c r="C5" s="15" t="s">
        <v>91</v>
      </c>
      <c r="D5" s="15" t="s">
        <v>85</v>
      </c>
      <c r="E5" s="12" t="s">
        <v>88</v>
      </c>
      <c r="F5" s="12" t="str">
        <f t="shared" si="0"/>
        <v>ALSubstation capacity (winter and summer) (MVA)Short-term firm delivery</v>
      </c>
      <c r="G5" s="8">
        <v>0</v>
      </c>
      <c r="H5" s="8">
        <v>0</v>
      </c>
      <c r="I5" s="8">
        <v>0</v>
      </c>
      <c r="J5" s="8">
        <v>0</v>
      </c>
      <c r="K5" s="8">
        <v>0</v>
      </c>
      <c r="L5" s="8">
        <v>0</v>
      </c>
      <c r="M5" s="8">
        <v>0</v>
      </c>
      <c r="N5" s="8">
        <v>0</v>
      </c>
      <c r="O5" s="8">
        <v>0</v>
      </c>
      <c r="P5" s="8">
        <v>0</v>
      </c>
      <c r="Q5" s="8">
        <v>0</v>
      </c>
      <c r="R5" s="8">
        <v>0</v>
      </c>
      <c r="S5" s="8"/>
      <c r="T5" s="8"/>
      <c r="V5" s="8" t="s">
        <v>38</v>
      </c>
      <c r="W5" s="8" t="s">
        <v>1</v>
      </c>
      <c r="X5" s="8" t="s">
        <v>53</v>
      </c>
      <c r="Y5" s="8" t="s">
        <v>61</v>
      </c>
      <c r="Z5" s="8">
        <v>2</v>
      </c>
      <c r="AA5" s="8" t="s">
        <v>8</v>
      </c>
      <c r="AC5" s="8" t="s">
        <v>51</v>
      </c>
      <c r="AD5" s="34" t="s">
        <v>300</v>
      </c>
      <c r="AF5" s="1" t="s">
        <v>94</v>
      </c>
      <c r="AG5" s="1">
        <v>11.5</v>
      </c>
    </row>
    <row r="6" spans="1:33" x14ac:dyDescent="0.25">
      <c r="A6" s="58" t="s">
        <v>17</v>
      </c>
      <c r="B6" s="56" t="s">
        <v>94</v>
      </c>
      <c r="C6" s="15" t="s">
        <v>91</v>
      </c>
      <c r="D6" s="12" t="s">
        <v>214</v>
      </c>
      <c r="E6" s="12" t="s">
        <v>210</v>
      </c>
      <c r="F6" s="12" t="str">
        <f t="shared" si="0"/>
        <v>ALMaximum demand forecast(peak season)Maximum demand (MW)</v>
      </c>
      <c r="G6" s="8">
        <f ca="1">G8*G9</f>
        <v>2.0627004803501294E-2</v>
      </c>
      <c r="H6" s="8">
        <f t="shared" ref="H6:R6" ca="1" si="1">H8*H9</f>
        <v>2.2525392176205659E-2</v>
      </c>
      <c r="I6" s="8">
        <f t="shared" ca="1" si="1"/>
        <v>2.2648870537366788E-2</v>
      </c>
      <c r="J6" s="8">
        <f t="shared" ca="1" si="1"/>
        <v>2.2229459876627295E-2</v>
      </c>
      <c r="K6" s="8">
        <f t="shared" ca="1" si="1"/>
        <v>2.2021866319878625E-2</v>
      </c>
      <c r="L6" s="8">
        <f t="shared" ca="1" si="1"/>
        <v>2.199114467010815E-2</v>
      </c>
      <c r="M6" s="8">
        <f t="shared" ca="1" si="1"/>
        <v>2.2291756940512022E-2</v>
      </c>
      <c r="N6" s="8">
        <f t="shared" ca="1" si="1"/>
        <v>2.2498399337588019E-2</v>
      </c>
      <c r="O6" s="8">
        <f t="shared" ca="1" si="1"/>
        <v>2.2733064454147446E-2</v>
      </c>
      <c r="P6" s="8">
        <f t="shared" ca="1" si="1"/>
        <v>2.2870191726433974E-2</v>
      </c>
      <c r="Q6" s="8">
        <f t="shared" ca="1" si="1"/>
        <v>2.3294831335514424E-2</v>
      </c>
      <c r="R6" s="8">
        <f t="shared" ca="1" si="1"/>
        <v>2.3500362002659963E-2</v>
      </c>
      <c r="S6" s="8"/>
      <c r="T6" s="8"/>
      <c r="V6" s="8" t="s">
        <v>17</v>
      </c>
      <c r="W6" s="8" t="s">
        <v>64</v>
      </c>
      <c r="X6" s="8" t="s">
        <v>53</v>
      </c>
      <c r="Y6" s="8" t="s">
        <v>59</v>
      </c>
      <c r="Z6" s="8">
        <v>2</v>
      </c>
      <c r="AA6" s="8" t="s">
        <v>8</v>
      </c>
      <c r="AC6" s="8"/>
      <c r="AD6" s="34"/>
      <c r="AF6" s="1" t="s">
        <v>93</v>
      </c>
      <c r="AG6" s="1">
        <v>7.5</v>
      </c>
    </row>
    <row r="7" spans="1:33" ht="60" x14ac:dyDescent="0.25">
      <c r="A7" s="58" t="s">
        <v>39</v>
      </c>
      <c r="B7" s="56" t="s">
        <v>95</v>
      </c>
      <c r="C7" s="15" t="s">
        <v>91</v>
      </c>
      <c r="D7" s="12" t="s">
        <v>214</v>
      </c>
      <c r="E7" s="12" t="s">
        <v>10</v>
      </c>
      <c r="F7" s="12" t="str">
        <f t="shared" si="0"/>
        <v>ALMaximum demand forecast(peak season)Reactive power (coincident) (MVAr)</v>
      </c>
      <c r="G7" s="10">
        <f ca="1">SQRT(G8^2-G6^2)</f>
        <v>8.1640496273791246E-4</v>
      </c>
      <c r="H7" s="10">
        <f ca="1">SQRT(H8^2-H6^2)</f>
        <v>8.9154204090505435E-4</v>
      </c>
      <c r="I7" s="10">
        <f t="shared" ref="I7:R7" ca="1" si="2">SQRT(I8^2-I6^2)</f>
        <v>8.9642924327899387E-4</v>
      </c>
      <c r="J7" s="10">
        <f t="shared" ca="1" si="2"/>
        <v>8.7982921103407145E-4</v>
      </c>
      <c r="K7" s="10">
        <f t="shared" ca="1" si="2"/>
        <v>8.7161277769457932E-4</v>
      </c>
      <c r="L7" s="10">
        <f t="shared" ca="1" si="2"/>
        <v>8.703968325016033E-4</v>
      </c>
      <c r="M7" s="10">
        <f t="shared" ca="1" si="2"/>
        <v>8.8229489292076949E-4</v>
      </c>
      <c r="N7" s="10">
        <f t="shared" ca="1" si="2"/>
        <v>8.9047367990855125E-4</v>
      </c>
      <c r="O7" s="10">
        <f t="shared" ca="1" si="2"/>
        <v>8.9976158998394441E-4</v>
      </c>
      <c r="P7" s="10">
        <f t="shared" ca="1" si="2"/>
        <v>9.0518900839439578E-4</v>
      </c>
      <c r="Q7" s="10">
        <f t="shared" ca="1" si="2"/>
        <v>9.2199599940109411E-4</v>
      </c>
      <c r="R7" s="10">
        <f t="shared" ca="1" si="2"/>
        <v>9.3013078475906821E-4</v>
      </c>
      <c r="S7" s="8"/>
      <c r="T7" s="8"/>
      <c r="V7" s="8" t="s">
        <v>39</v>
      </c>
      <c r="W7" s="8" t="s">
        <v>1</v>
      </c>
      <c r="X7" s="8" t="s">
        <v>53</v>
      </c>
      <c r="Y7" s="8" t="s">
        <v>61</v>
      </c>
      <c r="Z7" s="8">
        <v>2</v>
      </c>
      <c r="AA7" s="8" t="s">
        <v>8</v>
      </c>
      <c r="AC7" s="8" t="s">
        <v>179</v>
      </c>
      <c r="AD7" s="34" t="s">
        <v>299</v>
      </c>
      <c r="AF7" s="1" t="s">
        <v>96</v>
      </c>
      <c r="AG7" s="1">
        <v>1</v>
      </c>
    </row>
    <row r="8" spans="1:33" ht="30" x14ac:dyDescent="0.25">
      <c r="A8" s="58" t="s">
        <v>40</v>
      </c>
      <c r="B8" s="56" t="s">
        <v>96</v>
      </c>
      <c r="C8" s="15" t="s">
        <v>91</v>
      </c>
      <c r="D8" s="12" t="s">
        <v>214</v>
      </c>
      <c r="E8" s="12" t="s">
        <v>211</v>
      </c>
      <c r="F8" s="12" t="str">
        <f t="shared" si="0"/>
        <v>ALMaximum demand forecast(peak season)Maximum demand (MVA)</v>
      </c>
      <c r="G8" s="8">
        <f ca="1">OFFSET(ForecastData!$E$4,MATCH($C8,ForecastData!$B$5:$B$70,0),COLUMN()-6+IF($T10="Summer",15,0))</f>
        <v>2.0643154900035231E-2</v>
      </c>
      <c r="H8" s="8">
        <f ca="1">OFFSET(ForecastData!$E$4,MATCH($C8,ForecastData!$B$5:$B$70,0),COLUMN()-6+IF($T10="Summer",15,0))</f>
        <v>2.2543028631986615E-2</v>
      </c>
      <c r="I8" s="8">
        <f ca="1">OFFSET(ForecastData!$E$4,MATCH($C8,ForecastData!$B$5:$B$70,0),COLUMN()-6+IF($T10="Summer",15,0))</f>
        <v>2.2666603671626834E-2</v>
      </c>
      <c r="J8" s="8">
        <f ca="1">OFFSET(ForecastData!$E$4,MATCH($C8,ForecastData!$B$5:$B$70,0),COLUMN()-6+IF($T10="Summer",15,0))</f>
        <v>2.2246864629587058E-2</v>
      </c>
      <c r="K8" s="8">
        <f ca="1">OFFSET(ForecastData!$E$4,MATCH($C8,ForecastData!$B$5:$B$70,0),COLUMN()-6+IF($T10="Summer",15,0))</f>
        <v>2.2039108535620151E-2</v>
      </c>
      <c r="L8" s="8">
        <f ca="1">OFFSET(ForecastData!$E$4,MATCH($C8,ForecastData!$B$5:$B$70,0),COLUMN()-6+IF($T10="Summer",15,0))</f>
        <v>2.2008362832061246E-2</v>
      </c>
      <c r="M8" s="8">
        <f ca="1">OFFSET(ForecastData!$E$4,MATCH($C8,ForecastData!$B$5:$B$70,0),COLUMN()-6+IF($T10="Summer",15,0))</f>
        <v>2.2309210469511016E-2</v>
      </c>
      <c r="N8" s="8">
        <f ca="1">OFFSET(ForecastData!$E$4,MATCH($C8,ForecastData!$B$5:$B$70,0),COLUMN()-6+IF($T10="Summer",15,0))</f>
        <v>2.2516014659086338E-2</v>
      </c>
      <c r="O8" s="8">
        <f ca="1">OFFSET(ForecastData!$E$4,MATCH($C8,ForecastData!$B$5:$B$70,0),COLUMN()-6+IF($T10="Summer",15,0))</f>
        <v>2.2750863508782092E-2</v>
      </c>
      <c r="P8" s="8">
        <f ca="1">OFFSET(ForecastData!$E$4,MATCH($C8,ForecastData!$B$5:$B$70,0),COLUMN()-6+IF($T10="Summer",15,0))</f>
        <v>2.2888098146083852E-2</v>
      </c>
      <c r="Q8" s="8">
        <f ca="1">OFFSET(ForecastData!$E$4,MATCH($C8,ForecastData!$B$5:$B$70,0),COLUMN()-6+IF($T10="Summer",15,0))</f>
        <v>2.3313070230516108E-2</v>
      </c>
      <c r="R8" s="8">
        <f ca="1">OFFSET(ForecastData!$E$4,MATCH($C8,ForecastData!$B$5:$B$70,0),COLUMN()-6+IF($T10="Summer",15,0))</f>
        <v>2.3518761819722157E-2</v>
      </c>
      <c r="S8" s="9"/>
      <c r="T8" s="9"/>
      <c r="V8" s="8" t="s">
        <v>40</v>
      </c>
      <c r="W8" s="8" t="s">
        <v>1</v>
      </c>
      <c r="X8" s="8" t="s">
        <v>3</v>
      </c>
      <c r="Y8" s="8" t="s">
        <v>5</v>
      </c>
      <c r="Z8" s="8">
        <v>3</v>
      </c>
      <c r="AA8" s="8" t="s">
        <v>8</v>
      </c>
      <c r="AC8" s="8" t="s">
        <v>20</v>
      </c>
      <c r="AD8" s="34" t="s">
        <v>301</v>
      </c>
      <c r="AF8" s="1" t="s">
        <v>95</v>
      </c>
      <c r="AG8" s="1">
        <v>2</v>
      </c>
    </row>
    <row r="9" spans="1:33" ht="45" x14ac:dyDescent="0.25">
      <c r="A9" s="58" t="s">
        <v>24</v>
      </c>
      <c r="B9" s="56" t="s">
        <v>97</v>
      </c>
      <c r="C9" s="15" t="s">
        <v>91</v>
      </c>
      <c r="D9" s="12" t="s">
        <v>214</v>
      </c>
      <c r="E9" s="12" t="s">
        <v>11</v>
      </c>
      <c r="F9" s="12" t="str">
        <f t="shared" si="0"/>
        <v>ALMaximum demand forecast(peak season)Power factor (coincident)</v>
      </c>
      <c r="G9" s="8">
        <f ca="1">OFFSET(ForecastData!$R$4,MATCH($C9,ForecastData!$B$5:$B$70,0),IF($T10="Summer",15,0))</f>
        <v>0.99921765366717719</v>
      </c>
      <c r="H9" s="72">
        <f ca="1">OFFSET(ForecastData!$R$4,MATCH($C9,ForecastData!$B$5:$B$70,0),IF($T10="Summer",15,0))</f>
        <v>0.99921765366717719</v>
      </c>
      <c r="I9" s="72">
        <f ca="1">OFFSET(ForecastData!$R$4,MATCH($C9,ForecastData!$B$5:$B$70,0),IF($T10="Summer",15,0))</f>
        <v>0.99921765366717719</v>
      </c>
      <c r="J9" s="72">
        <f ca="1">OFFSET(ForecastData!$R$4,MATCH($C9,ForecastData!$B$5:$B$70,0),IF($T10="Summer",15,0))</f>
        <v>0.99921765366717719</v>
      </c>
      <c r="K9" s="72">
        <f ca="1">OFFSET(ForecastData!$R$4,MATCH($C9,ForecastData!$B$5:$B$70,0),IF($T10="Summer",15,0))</f>
        <v>0.99921765366717719</v>
      </c>
      <c r="L9" s="72">
        <f ca="1">OFFSET(ForecastData!$R$4,MATCH($C9,ForecastData!$B$5:$B$70,0),IF($T10="Summer",15,0))</f>
        <v>0.99921765366717719</v>
      </c>
      <c r="M9" s="72">
        <f ca="1">OFFSET(ForecastData!$R$4,MATCH($C9,ForecastData!$B$5:$B$70,0),IF($T10="Summer",15,0))</f>
        <v>0.99921765366717719</v>
      </c>
      <c r="N9" s="72">
        <f ca="1">OFFSET(ForecastData!$R$4,MATCH($C9,ForecastData!$B$5:$B$70,0),IF($T10="Summer",15,0))</f>
        <v>0.99921765366717719</v>
      </c>
      <c r="O9" s="72">
        <f ca="1">OFFSET(ForecastData!$R$4,MATCH($C9,ForecastData!$B$5:$B$70,0),IF($T10="Summer",15,0))</f>
        <v>0.99921765366717719</v>
      </c>
      <c r="P9" s="72">
        <f ca="1">OFFSET(ForecastData!$R$4,MATCH($C9,ForecastData!$B$5:$B$70,0),IF($T10="Summer",15,0))</f>
        <v>0.99921765366717719</v>
      </c>
      <c r="Q9" s="72">
        <f ca="1">OFFSET(ForecastData!$R$4,MATCH($C9,ForecastData!$B$5:$B$70,0),IF($T10="Summer",15,0))</f>
        <v>0.99921765366717719</v>
      </c>
      <c r="R9" s="72">
        <f ca="1">OFFSET(ForecastData!$R$4,MATCH($C9,ForecastData!$B$5:$B$70,0),IF($T10="Summer",15,0))</f>
        <v>0.99921765366717719</v>
      </c>
      <c r="S9" s="10"/>
      <c r="T9" s="10"/>
      <c r="V9" s="8" t="s">
        <v>24</v>
      </c>
      <c r="W9" s="8" t="s">
        <v>67</v>
      </c>
      <c r="X9" s="8" t="s">
        <v>53</v>
      </c>
      <c r="Y9" s="8" t="s">
        <v>59</v>
      </c>
      <c r="Z9" s="8">
        <v>1</v>
      </c>
      <c r="AA9" s="8" t="s">
        <v>60</v>
      </c>
      <c r="AC9" s="8" t="s">
        <v>181</v>
      </c>
      <c r="AD9" s="34" t="s">
        <v>302</v>
      </c>
      <c r="AF9" s="1" t="s">
        <v>98</v>
      </c>
      <c r="AG9" s="1">
        <v>0.5</v>
      </c>
    </row>
    <row r="10" spans="1:33" ht="60" x14ac:dyDescent="0.25">
      <c r="A10" s="58" t="s">
        <v>33</v>
      </c>
      <c r="B10" s="56" t="s">
        <v>98</v>
      </c>
      <c r="C10" s="15" t="s">
        <v>91</v>
      </c>
      <c r="D10" s="12" t="s">
        <v>213</v>
      </c>
      <c r="E10" s="15" t="s">
        <v>210</v>
      </c>
      <c r="F10" s="12" t="str">
        <f t="shared" si="0"/>
        <v>ALMaximum demand forecast(non-peak season)Maximum demand (MW)</v>
      </c>
      <c r="G10" s="8">
        <f ca="1">G12*OFFSET(ForecastData!$R$4,MATCH($C10,ForecastData!$B$5:$B$70,0),IF($T10="Winter",15,0))</f>
        <v>0.37194039237521481</v>
      </c>
      <c r="H10" s="8">
        <f ca="1">H12*OFFSET(ForecastData!$R$4,MATCH($C10,ForecastData!$B$5:$B$70,0),IF($T10="Winter",15,0))</f>
        <v>0.52460248346005012</v>
      </c>
      <c r="I10" s="8">
        <f ca="1">I12*OFFSET(ForecastData!$R$4,MATCH($C10,ForecastData!$B$5:$B$70,0),IF($T10="Winter",15,0))</f>
        <v>0.516609212982165</v>
      </c>
      <c r="J10" s="8">
        <f ca="1">J12*OFFSET(ForecastData!$R$4,MATCH($C10,ForecastData!$B$5:$B$70,0),IF($T10="Winter",15,0))</f>
        <v>0.50950877308970388</v>
      </c>
      <c r="K10" s="8">
        <f ca="1">K12*OFFSET(ForecastData!$R$4,MATCH($C10,ForecastData!$B$5:$B$70,0),IF($T10="Winter",15,0))</f>
        <v>0.50378422482101526</v>
      </c>
      <c r="L10" s="8">
        <f ca="1">L12*OFFSET(ForecastData!$R$4,MATCH($C10,ForecastData!$B$5:$B$70,0),IF($T10="Winter",15,0))</f>
        <v>0.50571052939292505</v>
      </c>
      <c r="M10" s="8">
        <f ca="1">M12*OFFSET(ForecastData!$R$4,MATCH($C10,ForecastData!$B$5:$B$70,0),IF($T10="Winter",15,0))</f>
        <v>0.51335967768318103</v>
      </c>
      <c r="N10" s="8">
        <f ca="1">N12*OFFSET(ForecastData!$R$4,MATCH($C10,ForecastData!$B$5:$B$70,0),IF($T10="Winter",15,0))</f>
        <v>0.51893765467041264</v>
      </c>
      <c r="O10" s="8">
        <f ca="1">O12*OFFSET(ForecastData!$R$4,MATCH($C10,ForecastData!$B$5:$B$70,0),IF($T10="Winter",15,0))</f>
        <v>0.52548507396835209</v>
      </c>
      <c r="P10" s="8">
        <f ca="1">P12*OFFSET(ForecastData!$R$4,MATCH($C10,ForecastData!$B$5:$B$70,0),IF($T10="Winter",15,0))</f>
        <v>0.53153212501416558</v>
      </c>
      <c r="Q10" s="8">
        <f ca="1">Q12*OFFSET(ForecastData!$R$4,MATCH($C10,ForecastData!$B$5:$B$70,0),IF($T10="Winter",15,0))</f>
        <v>0.5371997061624918</v>
      </c>
      <c r="R10" s="8">
        <f ca="1">R12*OFFSET(ForecastData!$R$4,MATCH($C10,ForecastData!$B$5:$B$70,0),IF($T10="Winter",15,0))</f>
        <v>0.54297686706589521</v>
      </c>
      <c r="S10" s="8"/>
      <c r="T10" s="8" t="str">
        <f ca="1">OFFSET(ForecastData!$D$4,MATCH(C10,ForecastData!$B$5:$B$70,0),0)</f>
        <v>Summer</v>
      </c>
      <c r="V10" s="8" t="s">
        <v>33</v>
      </c>
      <c r="W10" s="8" t="s">
        <v>52</v>
      </c>
      <c r="X10" s="8" t="s">
        <v>53</v>
      </c>
      <c r="Y10" s="8" t="s">
        <v>59</v>
      </c>
      <c r="Z10" s="8">
        <v>1</v>
      </c>
      <c r="AA10" s="8" t="s">
        <v>8</v>
      </c>
      <c r="AC10" s="8" t="s">
        <v>180</v>
      </c>
      <c r="AD10" s="34" t="s">
        <v>303</v>
      </c>
      <c r="AF10" s="1" t="s">
        <v>97</v>
      </c>
      <c r="AG10" s="1">
        <v>1.5</v>
      </c>
    </row>
    <row r="11" spans="1:33" ht="30" x14ac:dyDescent="0.25">
      <c r="A11" s="58" t="s">
        <v>18</v>
      </c>
      <c r="B11" s="56" t="s">
        <v>99</v>
      </c>
      <c r="C11" s="15" t="s">
        <v>91</v>
      </c>
      <c r="D11" s="12" t="s">
        <v>213</v>
      </c>
      <c r="E11" s="15" t="s">
        <v>10</v>
      </c>
      <c r="F11" s="12" t="str">
        <f t="shared" si="0"/>
        <v>ALMaximum demand forecast(non-peak season)Reactive power (coincident) (MVAr)</v>
      </c>
      <c r="G11" s="10">
        <f t="shared" ref="G11:R11" ca="1" si="3">SQRT(G12^2-G10^2)</f>
        <v>1.4721186380208537E-2</v>
      </c>
      <c r="H11" s="10">
        <f t="shared" ca="1" si="3"/>
        <v>2.0763463965874251E-2</v>
      </c>
      <c r="I11" s="10">
        <f t="shared" ca="1" si="3"/>
        <v>2.0447094926896909E-2</v>
      </c>
      <c r="J11" s="10">
        <f t="shared" ca="1" si="3"/>
        <v>2.0166063607952027E-2</v>
      </c>
      <c r="K11" s="10">
        <f t="shared" ca="1" si="3"/>
        <v>1.9939489286545393E-2</v>
      </c>
      <c r="L11" s="10">
        <f t="shared" ca="1" si="3"/>
        <v>2.0015731311367611E-2</v>
      </c>
      <c r="M11" s="10">
        <f t="shared" ca="1" si="3"/>
        <v>2.0318480192477523E-2</v>
      </c>
      <c r="N11" s="10">
        <f t="shared" ca="1" si="3"/>
        <v>2.0539253307033826E-2</v>
      </c>
      <c r="O11" s="10">
        <f t="shared" ca="1" si="3"/>
        <v>2.07983963895551E-2</v>
      </c>
      <c r="P11" s="10">
        <f t="shared" ref="P11" ca="1" si="4">SQRT(P12^2-P10^2)</f>
        <v>2.1037735185019533E-2</v>
      </c>
      <c r="Q11" s="10">
        <f t="shared" ca="1" si="3"/>
        <v>2.1262054780630486E-2</v>
      </c>
      <c r="R11" s="10">
        <f t="shared" ca="1" si="3"/>
        <v>2.1490711479799935E-2</v>
      </c>
      <c r="S11" s="8"/>
      <c r="T11" s="8" t="str">
        <f ca="1">T10</f>
        <v>Summer</v>
      </c>
      <c r="V11" s="8" t="s">
        <v>18</v>
      </c>
      <c r="W11" s="8" t="s">
        <v>64</v>
      </c>
      <c r="X11" s="8" t="s">
        <v>53</v>
      </c>
      <c r="Y11" s="8" t="s">
        <v>59</v>
      </c>
      <c r="Z11" s="8">
        <v>3</v>
      </c>
      <c r="AA11" s="8" t="s">
        <v>8</v>
      </c>
      <c r="AC11" s="8" t="s">
        <v>46</v>
      </c>
      <c r="AD11" s="34" t="s">
        <v>304</v>
      </c>
      <c r="AF11" s="1" t="s">
        <v>99</v>
      </c>
      <c r="AG11" s="1">
        <v>4.5</v>
      </c>
    </row>
    <row r="12" spans="1:33" x14ac:dyDescent="0.25">
      <c r="A12" s="58" t="s">
        <v>49</v>
      </c>
      <c r="B12" s="56" t="s">
        <v>100</v>
      </c>
      <c r="C12" s="15" t="s">
        <v>91</v>
      </c>
      <c r="D12" s="12" t="s">
        <v>213</v>
      </c>
      <c r="E12" s="12" t="s">
        <v>211</v>
      </c>
      <c r="F12" s="12" t="str">
        <f t="shared" si="0"/>
        <v>ALMaximum demand forecast(non-peak season)Maximum demand (MVA)</v>
      </c>
      <c r="G12" s="10">
        <f ca="1">OFFSET(ForecastData!$E$4,MATCH($C12,ForecastData!$B$5:$B$70,0),COLUMN()-6+IF($T12="Winter",15,0))</f>
        <v>0.3722316064074484</v>
      </c>
      <c r="H12" s="10">
        <f ca="1">OFFSET(ForecastData!$E$4,MATCH($C12,ForecastData!$B$5:$B$70,0),COLUMN()-6+IF($T12="Winter",15,0))</f>
        <v>0.52501322563180663</v>
      </c>
      <c r="I12" s="10">
        <f ca="1">OFFSET(ForecastData!$E$4,MATCH($C12,ForecastData!$B$5:$B$70,0),COLUMN()-6+IF($T12="Winter",15,0))</f>
        <v>0.51701369675183795</v>
      </c>
      <c r="J12" s="10">
        <f ca="1">OFFSET(ForecastData!$E$4,MATCH($C12,ForecastData!$B$5:$B$70,0),COLUMN()-6+IF($T12="Winter",15,0))</f>
        <v>0.50990769750692655</v>
      </c>
      <c r="K12" s="10">
        <f ca="1">OFFSET(ForecastData!$E$4,MATCH($C12,ForecastData!$B$5:$B$70,0),COLUMN()-6+IF($T12="Winter",15,0))</f>
        <v>0.50417866715234938</v>
      </c>
      <c r="L12" s="10">
        <f ca="1">OFFSET(ForecastData!$E$4,MATCH($C12,ForecastData!$B$5:$B$70,0),COLUMN()-6+IF($T12="Winter",15,0))</f>
        <v>0.50610647994152513</v>
      </c>
      <c r="M12" s="10">
        <f ca="1">OFFSET(ForecastData!$E$4,MATCH($C12,ForecastData!$B$5:$B$70,0),COLUMN()-6+IF($T12="Winter",15,0))</f>
        <v>0.51376161720034286</v>
      </c>
      <c r="N12" s="10">
        <f ca="1">OFFSET(ForecastData!$E$4,MATCH($C12,ForecastData!$B$5:$B$70,0),COLUMN()-6+IF($T12="Winter",15,0))</f>
        <v>0.51934396151417694</v>
      </c>
      <c r="O12" s="10">
        <f ca="1">OFFSET(ForecastData!$E$4,MATCH($C12,ForecastData!$B$5:$B$70,0),COLUMN()-6+IF($T12="Winter",15,0))</f>
        <v>0.52589650717218261</v>
      </c>
      <c r="P12" s="10">
        <f ca="1">OFFSET(ForecastData!$E$4,MATCH($C12,ForecastData!$B$5:$B$70,0),COLUMN()-6+IF($T12="Winter",15,0))</f>
        <v>0.5319482928102971</v>
      </c>
      <c r="Q12" s="10">
        <f ca="1">OFFSET(ForecastData!$E$4,MATCH($C12,ForecastData!$B$5:$B$70,0),COLUMN()-6+IF($T12="Winter",15,0))</f>
        <v>0.53762031144159916</v>
      </c>
      <c r="R12" s="10">
        <f ca="1">OFFSET(ForecastData!$E$4,MATCH($C12,ForecastData!$B$5:$B$70,0),COLUMN()-6+IF($T12="Winter",15,0))</f>
        <v>0.5434019956244206</v>
      </c>
      <c r="S12" s="9"/>
      <c r="T12" s="8" t="str">
        <f ca="1">T10</f>
        <v>Summer</v>
      </c>
      <c r="V12" s="8" t="s">
        <v>49</v>
      </c>
      <c r="W12" s="8" t="s">
        <v>68</v>
      </c>
      <c r="X12" s="8" t="s">
        <v>53</v>
      </c>
      <c r="Y12" s="8" t="s">
        <v>61</v>
      </c>
      <c r="Z12" s="8">
        <v>2</v>
      </c>
      <c r="AA12" s="8" t="s">
        <v>8</v>
      </c>
      <c r="AC12" s="8" t="s">
        <v>36</v>
      </c>
      <c r="AD12" s="8" t="s">
        <v>218</v>
      </c>
      <c r="AF12" s="1" t="s">
        <v>101</v>
      </c>
      <c r="AG12" s="1">
        <v>7.5</v>
      </c>
    </row>
    <row r="13" spans="1:33" ht="45" x14ac:dyDescent="0.25">
      <c r="A13" s="58" t="s">
        <v>19</v>
      </c>
      <c r="B13" s="56" t="s">
        <v>101</v>
      </c>
      <c r="C13" s="15" t="s">
        <v>91</v>
      </c>
      <c r="D13" s="12" t="s">
        <v>89</v>
      </c>
      <c r="E13" s="12" t="s">
        <v>212</v>
      </c>
      <c r="F13" s="12" t="str">
        <f t="shared" si="0"/>
        <v>ALHours exceeding95% of maximum demand</v>
      </c>
      <c r="G13" s="9">
        <f ca="1">OFFSET($AG$2,MATCH(C13,$AF$3:$AF$48,0),0)</f>
        <v>4.5</v>
      </c>
      <c r="H13" s="9">
        <f ca="1">G13</f>
        <v>4.5</v>
      </c>
      <c r="I13" s="9">
        <f t="shared" ref="I13:R13" ca="1" si="5">H13</f>
        <v>4.5</v>
      </c>
      <c r="J13" s="9">
        <f t="shared" ca="1" si="5"/>
        <v>4.5</v>
      </c>
      <c r="K13" s="9">
        <f t="shared" ca="1" si="5"/>
        <v>4.5</v>
      </c>
      <c r="L13" s="9">
        <f t="shared" ca="1" si="5"/>
        <v>4.5</v>
      </c>
      <c r="M13" s="9">
        <f t="shared" ca="1" si="5"/>
        <v>4.5</v>
      </c>
      <c r="N13" s="9">
        <f t="shared" ca="1" si="5"/>
        <v>4.5</v>
      </c>
      <c r="O13" s="9">
        <f t="shared" ca="1" si="5"/>
        <v>4.5</v>
      </c>
      <c r="P13" s="9">
        <f t="shared" ca="1" si="5"/>
        <v>4.5</v>
      </c>
      <c r="Q13" s="9">
        <f t="shared" ca="1" si="5"/>
        <v>4.5</v>
      </c>
      <c r="R13" s="9">
        <f t="shared" ca="1" si="5"/>
        <v>4.5</v>
      </c>
      <c r="S13" s="9"/>
      <c r="T13" s="9"/>
      <c r="V13" s="8" t="s">
        <v>19</v>
      </c>
      <c r="W13" s="8" t="s">
        <v>64</v>
      </c>
      <c r="X13" s="8" t="s">
        <v>53</v>
      </c>
      <c r="Y13" s="8" t="s">
        <v>61</v>
      </c>
      <c r="Z13" s="8">
        <v>2</v>
      </c>
      <c r="AA13" s="8" t="s">
        <v>8</v>
      </c>
      <c r="AC13" s="8" t="s">
        <v>37</v>
      </c>
      <c r="AD13" s="34" t="s">
        <v>305</v>
      </c>
      <c r="AF13" s="1" t="s">
        <v>100</v>
      </c>
      <c r="AG13" s="1">
        <v>2</v>
      </c>
    </row>
    <row r="14" spans="1:33" ht="30" x14ac:dyDescent="0.25">
      <c r="A14" s="58" t="s">
        <v>25</v>
      </c>
      <c r="B14" s="56" t="s">
        <v>102</v>
      </c>
      <c r="C14" s="15" t="s">
        <v>91</v>
      </c>
      <c r="D14" s="12" t="s">
        <v>89</v>
      </c>
      <c r="E14" s="12" t="s">
        <v>56</v>
      </c>
      <c r="F14" s="12" t="str">
        <f t="shared" si="0"/>
        <v>ALHours exceedingFirm capacity (continuous rating)</v>
      </c>
      <c r="G14" s="8">
        <v>8760</v>
      </c>
      <c r="H14" s="8">
        <v>8760</v>
      </c>
      <c r="I14" s="8">
        <v>8760</v>
      </c>
      <c r="J14" s="8">
        <v>8760</v>
      </c>
      <c r="K14" s="8">
        <v>8760</v>
      </c>
      <c r="L14" s="8">
        <v>8760</v>
      </c>
      <c r="M14" s="8">
        <v>8760</v>
      </c>
      <c r="N14" s="8">
        <v>8760</v>
      </c>
      <c r="O14" s="8">
        <v>8760</v>
      </c>
      <c r="P14" s="8">
        <v>8760</v>
      </c>
      <c r="Q14" s="8">
        <v>8760</v>
      </c>
      <c r="R14" s="8">
        <v>8760</v>
      </c>
      <c r="S14" s="8"/>
      <c r="T14" s="8"/>
      <c r="V14" s="8" t="s">
        <v>25</v>
      </c>
      <c r="W14" s="8" t="s">
        <v>67</v>
      </c>
      <c r="X14" s="8" t="s">
        <v>53</v>
      </c>
      <c r="Y14" s="8" t="s">
        <v>59</v>
      </c>
      <c r="Z14" s="8">
        <v>2</v>
      </c>
      <c r="AA14" s="8" t="s">
        <v>8</v>
      </c>
      <c r="AC14" s="8" t="s">
        <v>181</v>
      </c>
      <c r="AD14" s="34" t="s">
        <v>311</v>
      </c>
      <c r="AF14" s="1" t="s">
        <v>102</v>
      </c>
      <c r="AG14" s="1">
        <v>6</v>
      </c>
    </row>
    <row r="15" spans="1:33" x14ac:dyDescent="0.25">
      <c r="A15" s="58" t="s">
        <v>26</v>
      </c>
      <c r="B15" s="56" t="s">
        <v>103</v>
      </c>
      <c r="C15" s="15" t="s">
        <v>91</v>
      </c>
      <c r="D15" s="12" t="s">
        <v>89</v>
      </c>
      <c r="E15" s="12" t="s">
        <v>57</v>
      </c>
      <c r="F15" s="12" t="str">
        <f t="shared" si="0"/>
        <v>ALHours exceedingFirm capacity (short-term rating)</v>
      </c>
      <c r="G15" s="8">
        <v>8760</v>
      </c>
      <c r="H15" s="8">
        <v>8760</v>
      </c>
      <c r="I15" s="8">
        <v>8760</v>
      </c>
      <c r="J15" s="8">
        <v>8760</v>
      </c>
      <c r="K15" s="8">
        <v>8760</v>
      </c>
      <c r="L15" s="8">
        <v>8760</v>
      </c>
      <c r="M15" s="8">
        <v>8760</v>
      </c>
      <c r="N15" s="8">
        <v>8760</v>
      </c>
      <c r="O15" s="8">
        <v>8760</v>
      </c>
      <c r="P15" s="8">
        <v>8760</v>
      </c>
      <c r="Q15" s="8">
        <v>8760</v>
      </c>
      <c r="R15" s="8">
        <v>8760</v>
      </c>
      <c r="S15" s="8"/>
      <c r="T15" s="8"/>
      <c r="V15" s="8" t="s">
        <v>26</v>
      </c>
      <c r="W15" s="8" t="s">
        <v>67</v>
      </c>
      <c r="X15" s="8" t="s">
        <v>53</v>
      </c>
      <c r="Y15" s="8" t="s">
        <v>59</v>
      </c>
      <c r="Z15" s="8">
        <v>2</v>
      </c>
      <c r="AA15" s="8" t="s">
        <v>8</v>
      </c>
      <c r="AF15" s="1" t="s">
        <v>103</v>
      </c>
      <c r="AG15" s="1">
        <v>9</v>
      </c>
    </row>
    <row r="16" spans="1:33" x14ac:dyDescent="0.25">
      <c r="A16" s="58" t="s">
        <v>199</v>
      </c>
      <c r="B16" s="56" t="s">
        <v>200</v>
      </c>
      <c r="C16" s="15" t="s">
        <v>91</v>
      </c>
      <c r="D16" s="12" t="s">
        <v>90</v>
      </c>
      <c r="E16" s="12" t="s">
        <v>60</v>
      </c>
      <c r="F16" s="12" t="str">
        <f t="shared" si="0"/>
        <v>ALRegional diversity factorSummer</v>
      </c>
      <c r="G16" s="10">
        <f ca="1">OFFSET(ForecastData!$S$4,MATCH($C16,ForecastData!$B$5:$B$70,0),IF($E16="Winter",15,0))</f>
        <v>0.80434782608695599</v>
      </c>
      <c r="H16" s="10">
        <f ca="1">OFFSET(ForecastData!$S$4,MATCH($C16,ForecastData!$B$5:$B$70,0),IF($E16="Winter",15,0))</f>
        <v>0.80434782608695599</v>
      </c>
      <c r="I16" s="10">
        <f ca="1">OFFSET(ForecastData!$S$4,MATCH($C16,ForecastData!$B$5:$B$70,0),IF($E16="Winter",15,0))</f>
        <v>0.80434782608695599</v>
      </c>
      <c r="J16" s="10">
        <f ca="1">OFFSET(ForecastData!$S$4,MATCH($C16,ForecastData!$B$5:$B$70,0),IF($E16="Winter",15,0))</f>
        <v>0.80434782608695599</v>
      </c>
      <c r="K16" s="10">
        <f ca="1">OFFSET(ForecastData!$S$4,MATCH($C16,ForecastData!$B$5:$B$70,0),IF($E16="Winter",15,0))</f>
        <v>0.80434782608695599</v>
      </c>
      <c r="L16" s="10">
        <f ca="1">OFFSET(ForecastData!$S$4,MATCH($C16,ForecastData!$B$5:$B$70,0),IF($E16="Winter",15,0))</f>
        <v>0.80434782608695599</v>
      </c>
      <c r="M16" s="10">
        <f ca="1">OFFSET(ForecastData!$S$4,MATCH($C16,ForecastData!$B$5:$B$70,0),IF($E16="Winter",15,0))</f>
        <v>0.80434782608695599</v>
      </c>
      <c r="N16" s="10">
        <f ca="1">OFFSET(ForecastData!$S$4,MATCH($C16,ForecastData!$B$5:$B$70,0),IF($E16="Winter",15,0))</f>
        <v>0.80434782608695599</v>
      </c>
      <c r="O16" s="10">
        <f ca="1">OFFSET(ForecastData!$S$4,MATCH($C16,ForecastData!$B$5:$B$70,0),IF($E16="Winter",15,0))</f>
        <v>0.80434782608695599</v>
      </c>
      <c r="P16" s="10">
        <f ca="1">OFFSET(ForecastData!$S$4,MATCH($C16,ForecastData!$B$5:$B$70,0),IF($E16="Winter",15,0))</f>
        <v>0.80434782608695599</v>
      </c>
      <c r="Q16" s="10">
        <f ca="1">OFFSET(ForecastData!$S$4,MATCH($C16,ForecastData!$B$5:$B$70,0),IF($E16="Winter",15,0))</f>
        <v>0.80434782608695599</v>
      </c>
      <c r="R16" s="10">
        <f ca="1">OFFSET(ForecastData!$S$4,MATCH($C16,ForecastData!$B$5:$B$70,0),IF($E16="Winter",15,0))</f>
        <v>0.80434782608695599</v>
      </c>
      <c r="S16" s="10"/>
      <c r="T16" s="10"/>
      <c r="V16" s="8" t="s">
        <v>199</v>
      </c>
      <c r="W16" s="8" t="s">
        <v>68</v>
      </c>
      <c r="X16" s="8" t="s">
        <v>53</v>
      </c>
      <c r="Y16" s="8" t="s">
        <v>201</v>
      </c>
      <c r="Z16" s="8">
        <v>1</v>
      </c>
      <c r="AA16" s="8" t="s">
        <v>8</v>
      </c>
      <c r="AF16" s="1" t="s">
        <v>200</v>
      </c>
      <c r="AG16" s="1">
        <v>0.5</v>
      </c>
    </row>
    <row r="17" spans="1:33" x14ac:dyDescent="0.25">
      <c r="A17" s="58" t="s">
        <v>50</v>
      </c>
      <c r="B17" s="56" t="s">
        <v>104</v>
      </c>
      <c r="C17" s="15" t="s">
        <v>91</v>
      </c>
      <c r="D17" s="12" t="s">
        <v>90</v>
      </c>
      <c r="E17" s="12" t="s">
        <v>8</v>
      </c>
      <c r="F17" s="12" t="str">
        <f t="shared" si="0"/>
        <v>ALRegional diversity factorWinter</v>
      </c>
      <c r="G17" s="10">
        <f ca="1">OFFSET(ForecastData!$S$4,MATCH($C17,ForecastData!$B$5:$B$70,0),IF($E17="Winter",15,0))</f>
        <v>0.59740259740259705</v>
      </c>
      <c r="H17" s="10">
        <f ca="1">OFFSET(ForecastData!$S$4,MATCH($C17,ForecastData!$B$5:$B$70,0),IF($E17="Winter",15,0))</f>
        <v>0.59740259740259705</v>
      </c>
      <c r="I17" s="10">
        <f ca="1">OFFSET(ForecastData!$S$4,MATCH($C17,ForecastData!$B$5:$B$70,0),IF($E17="Winter",15,0))</f>
        <v>0.59740259740259705</v>
      </c>
      <c r="J17" s="10">
        <f ca="1">OFFSET(ForecastData!$S$4,MATCH($C17,ForecastData!$B$5:$B$70,0),IF($E17="Winter",15,0))</f>
        <v>0.59740259740259705</v>
      </c>
      <c r="K17" s="10">
        <f ca="1">OFFSET(ForecastData!$S$4,MATCH($C17,ForecastData!$B$5:$B$70,0),IF($E17="Winter",15,0))</f>
        <v>0.59740259740259705</v>
      </c>
      <c r="L17" s="10">
        <f ca="1">OFFSET(ForecastData!$S$4,MATCH($C17,ForecastData!$B$5:$B$70,0),IF($E17="Winter",15,0))</f>
        <v>0.59740259740259705</v>
      </c>
      <c r="M17" s="10">
        <f ca="1">OFFSET(ForecastData!$S$4,MATCH($C17,ForecastData!$B$5:$B$70,0),IF($E17="Winter",15,0))</f>
        <v>0.59740259740259705</v>
      </c>
      <c r="N17" s="10">
        <f ca="1">OFFSET(ForecastData!$S$4,MATCH($C17,ForecastData!$B$5:$B$70,0),IF($E17="Winter",15,0))</f>
        <v>0.59740259740259705</v>
      </c>
      <c r="O17" s="10">
        <f ca="1">OFFSET(ForecastData!$S$4,MATCH($C17,ForecastData!$B$5:$B$70,0),IF($E17="Winter",15,0))</f>
        <v>0.59740259740259705</v>
      </c>
      <c r="P17" s="10">
        <f ca="1">OFFSET(ForecastData!$S$4,MATCH($C17,ForecastData!$B$5:$B$70,0),IF($E17="Winter",15,0))</f>
        <v>0.59740259740259705</v>
      </c>
      <c r="Q17" s="10">
        <f ca="1">OFFSET(ForecastData!$S$4,MATCH($C17,ForecastData!$B$5:$B$70,0),IF($E17="Winter",15,0))</f>
        <v>0.59740259740259705</v>
      </c>
      <c r="R17" s="10">
        <f ca="1">OFFSET(ForecastData!$S$4,MATCH($C17,ForecastData!$B$5:$B$70,0),IF($E17="Winter",15,0))</f>
        <v>0.59740259740259705</v>
      </c>
      <c r="S17" s="8"/>
      <c r="T17" s="8"/>
      <c r="V17" s="8" t="s">
        <v>50</v>
      </c>
      <c r="W17" s="8" t="s">
        <v>68</v>
      </c>
      <c r="X17" s="8" t="s">
        <v>53</v>
      </c>
      <c r="Y17" s="8" t="s">
        <v>61</v>
      </c>
      <c r="Z17" s="8">
        <v>2</v>
      </c>
      <c r="AA17" s="8" t="s">
        <v>8</v>
      </c>
      <c r="AF17" s="1" t="s">
        <v>104</v>
      </c>
      <c r="AG17" s="1">
        <v>2</v>
      </c>
    </row>
    <row r="18" spans="1:33" x14ac:dyDescent="0.25">
      <c r="A18" s="58" t="s">
        <v>149</v>
      </c>
      <c r="B18" s="56" t="s">
        <v>105</v>
      </c>
      <c r="C18" s="15" t="s">
        <v>91</v>
      </c>
      <c r="D18" s="15" t="s">
        <v>12</v>
      </c>
      <c r="E18" s="6">
        <v>1</v>
      </c>
      <c r="F18" s="12" t="str">
        <f t="shared" si="0"/>
        <v>ALLoad transfer capacity (MVA)1</v>
      </c>
      <c r="G18" s="8">
        <v>0.1</v>
      </c>
      <c r="H18" s="8"/>
      <c r="I18" s="8"/>
      <c r="J18" s="8"/>
      <c r="K18" s="8"/>
      <c r="L18" s="8"/>
      <c r="M18" s="8"/>
      <c r="N18" s="8"/>
      <c r="O18" s="8"/>
      <c r="P18" s="8"/>
      <c r="Q18" s="8"/>
      <c r="R18" s="8"/>
      <c r="S18" s="8" t="s">
        <v>55</v>
      </c>
      <c r="T18" s="8"/>
      <c r="V18" s="8" t="s">
        <v>149</v>
      </c>
      <c r="W18" s="8" t="s">
        <v>68</v>
      </c>
      <c r="X18" s="8" t="s">
        <v>53</v>
      </c>
      <c r="Y18" s="8" t="s">
        <v>61</v>
      </c>
      <c r="Z18" s="8">
        <v>2</v>
      </c>
      <c r="AA18" s="8" t="s">
        <v>8</v>
      </c>
      <c r="AF18" s="1" t="s">
        <v>105</v>
      </c>
      <c r="AG18" s="1">
        <v>2</v>
      </c>
    </row>
    <row r="19" spans="1:33" x14ac:dyDescent="0.25">
      <c r="A19" s="58" t="s">
        <v>150</v>
      </c>
      <c r="B19" s="56" t="s">
        <v>106</v>
      </c>
      <c r="C19" s="15" t="s">
        <v>91</v>
      </c>
      <c r="D19" s="15" t="s">
        <v>12</v>
      </c>
      <c r="E19" s="6">
        <v>2</v>
      </c>
      <c r="F19" s="12" t="str">
        <f t="shared" si="0"/>
        <v>ALLoad transfer capacity (MVA)2</v>
      </c>
      <c r="G19" s="8"/>
      <c r="H19" s="8"/>
      <c r="I19" s="8"/>
      <c r="J19" s="8"/>
      <c r="K19" s="8"/>
      <c r="L19" s="8"/>
      <c r="M19" s="8"/>
      <c r="N19" s="8"/>
      <c r="O19" s="8"/>
      <c r="P19" s="8"/>
      <c r="Q19" s="8"/>
      <c r="R19" s="8"/>
      <c r="S19" s="8"/>
      <c r="T19" s="8"/>
      <c r="V19" s="8" t="s">
        <v>150</v>
      </c>
      <c r="W19" s="8" t="s">
        <v>68</v>
      </c>
      <c r="X19" s="8" t="s">
        <v>3</v>
      </c>
      <c r="Y19" s="8" t="s">
        <v>5</v>
      </c>
      <c r="Z19" s="8">
        <v>2</v>
      </c>
      <c r="AA19" s="8" t="s">
        <v>8</v>
      </c>
      <c r="AF19" s="1" t="s">
        <v>106</v>
      </c>
      <c r="AG19" s="1">
        <v>2</v>
      </c>
    </row>
    <row r="20" spans="1:33" x14ac:dyDescent="0.25">
      <c r="A20" s="58" t="s">
        <v>51</v>
      </c>
      <c r="B20" s="56" t="s">
        <v>107</v>
      </c>
      <c r="C20" s="15" t="s">
        <v>91</v>
      </c>
      <c r="D20" s="15" t="s">
        <v>12</v>
      </c>
      <c r="E20" s="6">
        <v>3</v>
      </c>
      <c r="F20" s="12" t="str">
        <f t="shared" si="0"/>
        <v>ALLoad transfer capacity (MVA)3</v>
      </c>
      <c r="G20" s="8"/>
      <c r="H20" s="8"/>
      <c r="I20" s="8"/>
      <c r="J20" s="8"/>
      <c r="K20" s="8"/>
      <c r="L20" s="8"/>
      <c r="M20" s="8"/>
      <c r="N20" s="8"/>
      <c r="O20" s="8"/>
      <c r="P20" s="8"/>
      <c r="Q20" s="8"/>
      <c r="R20" s="8"/>
      <c r="S20" s="8"/>
      <c r="T20" s="8"/>
      <c r="V20" s="8" t="s">
        <v>51</v>
      </c>
      <c r="W20" s="8" t="s">
        <v>68</v>
      </c>
      <c r="X20" s="8" t="s">
        <v>53</v>
      </c>
      <c r="Y20" s="8" t="s">
        <v>61</v>
      </c>
      <c r="Z20" s="8">
        <v>2</v>
      </c>
      <c r="AA20" s="8" t="s">
        <v>8</v>
      </c>
      <c r="AF20" s="1" t="s">
        <v>107</v>
      </c>
      <c r="AG20" s="1">
        <v>10</v>
      </c>
    </row>
    <row r="21" spans="1:33" x14ac:dyDescent="0.25">
      <c r="A21" s="58" t="s">
        <v>41</v>
      </c>
      <c r="B21" s="56" t="s">
        <v>108</v>
      </c>
      <c r="C21" s="15" t="s">
        <v>91</v>
      </c>
      <c r="D21" s="15" t="s">
        <v>12</v>
      </c>
      <c r="E21" s="6">
        <v>4</v>
      </c>
      <c r="F21" s="12" t="str">
        <f t="shared" si="0"/>
        <v>ALLoad transfer capacity (MVA)4</v>
      </c>
      <c r="G21" s="8"/>
      <c r="H21" s="8"/>
      <c r="I21" s="8"/>
      <c r="J21" s="8"/>
      <c r="K21" s="8"/>
      <c r="L21" s="8"/>
      <c r="M21" s="8"/>
      <c r="N21" s="8"/>
      <c r="O21" s="8"/>
      <c r="P21" s="8"/>
      <c r="Q21" s="8"/>
      <c r="R21" s="8"/>
      <c r="S21" s="8"/>
      <c r="T21" s="8"/>
      <c r="V21" s="8" t="s">
        <v>41</v>
      </c>
      <c r="W21" s="8" t="s">
        <v>1</v>
      </c>
      <c r="X21" s="8" t="s">
        <v>3</v>
      </c>
      <c r="Y21" s="8" t="s">
        <v>5</v>
      </c>
      <c r="Z21" s="8">
        <v>2</v>
      </c>
      <c r="AA21" s="8" t="s">
        <v>8</v>
      </c>
      <c r="AF21" s="1" t="s">
        <v>108</v>
      </c>
      <c r="AG21" s="1">
        <v>2</v>
      </c>
    </row>
    <row r="22" spans="1:33" x14ac:dyDescent="0.25">
      <c r="A22" s="58" t="s">
        <v>34</v>
      </c>
      <c r="B22" s="56" t="s">
        <v>109</v>
      </c>
      <c r="C22" s="15" t="s">
        <v>91</v>
      </c>
      <c r="D22" s="15" t="s">
        <v>12</v>
      </c>
      <c r="E22" s="6">
        <v>5</v>
      </c>
      <c r="F22" s="12" t="str">
        <f t="shared" si="0"/>
        <v>ALLoad transfer capacity (MVA)5</v>
      </c>
      <c r="G22" s="8"/>
      <c r="H22" s="8"/>
      <c r="I22" s="8"/>
      <c r="J22" s="8"/>
      <c r="K22" s="8"/>
      <c r="L22" s="8"/>
      <c r="M22" s="8"/>
      <c r="N22" s="8"/>
      <c r="O22" s="8"/>
      <c r="P22" s="8"/>
      <c r="Q22" s="8"/>
      <c r="R22" s="8"/>
      <c r="S22" s="8"/>
      <c r="T22" s="8"/>
      <c r="V22" s="8" t="s">
        <v>34</v>
      </c>
      <c r="W22" s="8" t="s">
        <v>52</v>
      </c>
      <c r="X22" s="8" t="s">
        <v>53</v>
      </c>
      <c r="Y22" s="8" t="s">
        <v>59</v>
      </c>
      <c r="Z22" s="8">
        <v>1</v>
      </c>
      <c r="AA22" s="8" t="s">
        <v>60</v>
      </c>
      <c r="AF22" s="1" t="s">
        <v>109</v>
      </c>
      <c r="AG22" s="1">
        <v>10.5</v>
      </c>
    </row>
    <row r="23" spans="1:33" x14ac:dyDescent="0.25">
      <c r="A23" s="58" t="s">
        <v>42</v>
      </c>
      <c r="B23" s="56" t="s">
        <v>110</v>
      </c>
      <c r="C23" s="15" t="s">
        <v>91</v>
      </c>
      <c r="D23" s="12" t="s">
        <v>13</v>
      </c>
      <c r="E23" s="12" t="s">
        <v>142</v>
      </c>
      <c r="F23" s="12" t="str">
        <f t="shared" si="0"/>
        <v>ALEmbedded generation capacity (MVA)Units less than 100 kVA</v>
      </c>
      <c r="G23" s="9">
        <f ca="1">OFFSET(ForecastData!$AK$4,MATCH(C23,ForecastData!$AJ$5:$AJ$71,0),0)</f>
        <v>0.36324000000000001</v>
      </c>
      <c r="H23" s="8"/>
      <c r="I23" s="8"/>
      <c r="J23" s="8"/>
      <c r="K23" s="8"/>
      <c r="L23" s="8"/>
      <c r="M23" s="8"/>
      <c r="N23" s="8"/>
      <c r="O23" s="8"/>
      <c r="P23" s="8"/>
      <c r="Q23" s="8"/>
      <c r="R23" s="8"/>
      <c r="S23" s="8"/>
      <c r="T23" s="8"/>
      <c r="V23" s="8" t="s">
        <v>42</v>
      </c>
      <c r="W23" s="8" t="s">
        <v>1</v>
      </c>
      <c r="X23" s="8" t="s">
        <v>3</v>
      </c>
      <c r="Y23" s="8" t="s">
        <v>5</v>
      </c>
      <c r="Z23" s="8">
        <v>2</v>
      </c>
      <c r="AA23" s="8" t="s">
        <v>8</v>
      </c>
      <c r="AF23" s="1" t="s">
        <v>110</v>
      </c>
      <c r="AG23" s="1">
        <v>2</v>
      </c>
    </row>
    <row r="24" spans="1:33" x14ac:dyDescent="0.25">
      <c r="A24" s="58" t="s">
        <v>27</v>
      </c>
      <c r="B24" s="56" t="s">
        <v>111</v>
      </c>
      <c r="C24" s="15" t="s">
        <v>91</v>
      </c>
      <c r="D24" s="12" t="s">
        <v>13</v>
      </c>
      <c r="E24" s="12" t="s">
        <v>145</v>
      </c>
      <c r="F24" s="12" t="str">
        <f t="shared" si="0"/>
        <v>ALEmbedded generation capacity (MVA)Units greater than 100 kVA</v>
      </c>
      <c r="G24" s="9">
        <f ca="1">OFFSET(ForecastData!$AL$4,MATCH(C24,ForecastData!$AJ$5:$AJ$71,0),0)</f>
        <v>1.6</v>
      </c>
      <c r="H24" s="8"/>
      <c r="I24" s="8"/>
      <c r="J24" s="8"/>
      <c r="K24" s="8"/>
      <c r="L24" s="8"/>
      <c r="M24" s="8"/>
      <c r="N24" s="8"/>
      <c r="O24" s="8"/>
      <c r="P24" s="8"/>
      <c r="Q24" s="8"/>
      <c r="R24" s="8"/>
      <c r="S24" s="8"/>
      <c r="T24" s="8"/>
      <c r="V24" s="8" t="s">
        <v>27</v>
      </c>
      <c r="W24" s="8" t="s">
        <v>67</v>
      </c>
      <c r="X24" s="8" t="s">
        <v>53</v>
      </c>
      <c r="Y24" s="8" t="s">
        <v>59</v>
      </c>
      <c r="Z24" s="8">
        <v>2</v>
      </c>
      <c r="AA24" s="8" t="s">
        <v>8</v>
      </c>
      <c r="AF24" s="1" t="s">
        <v>111</v>
      </c>
      <c r="AG24" s="1">
        <v>13</v>
      </c>
    </row>
    <row r="25" spans="1:33" x14ac:dyDescent="0.25">
      <c r="A25" s="58" t="s">
        <v>35</v>
      </c>
      <c r="B25" s="56" t="s">
        <v>135</v>
      </c>
      <c r="C25" s="15" t="s">
        <v>92</v>
      </c>
      <c r="D25" s="15" t="s">
        <v>85</v>
      </c>
      <c r="E25" s="12" t="s">
        <v>86</v>
      </c>
      <c r="F25" s="12" t="str">
        <f t="shared" si="0"/>
        <v xml:space="preserve">AVSubstation capacity (winter and summer) (MVA)Total </v>
      </c>
      <c r="G25" s="8">
        <v>17</v>
      </c>
      <c r="H25" s="8">
        <v>17</v>
      </c>
      <c r="I25" s="8">
        <v>17</v>
      </c>
      <c r="J25" s="8">
        <v>17</v>
      </c>
      <c r="K25" s="8">
        <v>17</v>
      </c>
      <c r="L25" s="8">
        <v>17</v>
      </c>
      <c r="M25" s="8">
        <v>17</v>
      </c>
      <c r="N25" s="8">
        <v>17</v>
      </c>
      <c r="O25" s="8">
        <v>17</v>
      </c>
      <c r="P25" s="8">
        <v>17</v>
      </c>
      <c r="Q25" s="8">
        <v>17</v>
      </c>
      <c r="R25" s="8">
        <v>17</v>
      </c>
      <c r="S25" s="8"/>
      <c r="T25" s="8"/>
      <c r="V25" s="8" t="s">
        <v>35</v>
      </c>
      <c r="W25" s="8" t="s">
        <v>52</v>
      </c>
      <c r="X25" s="8" t="s">
        <v>53</v>
      </c>
      <c r="Y25" s="8" t="s">
        <v>59</v>
      </c>
      <c r="Z25" s="8">
        <v>2</v>
      </c>
      <c r="AA25" s="8" t="s">
        <v>8</v>
      </c>
      <c r="AF25" s="1" t="s">
        <v>113</v>
      </c>
      <c r="AG25" s="1">
        <v>17.5</v>
      </c>
    </row>
    <row r="26" spans="1:33" x14ac:dyDescent="0.25">
      <c r="A26" s="58" t="s">
        <v>152</v>
      </c>
      <c r="B26" s="56" t="s">
        <v>112</v>
      </c>
      <c r="C26" s="15" t="s">
        <v>92</v>
      </c>
      <c r="D26" s="15" t="s">
        <v>85</v>
      </c>
      <c r="E26" s="12" t="s">
        <v>87</v>
      </c>
      <c r="F26" s="12" t="str">
        <f t="shared" si="0"/>
        <v>AVSubstation capacity (winter and summer) (MVA)Firm delivery</v>
      </c>
      <c r="G26" s="8">
        <v>0</v>
      </c>
      <c r="H26" s="8">
        <v>0</v>
      </c>
      <c r="I26" s="8">
        <v>0</v>
      </c>
      <c r="J26" s="8">
        <v>0</v>
      </c>
      <c r="K26" s="8">
        <v>0</v>
      </c>
      <c r="L26" s="8">
        <v>0</v>
      </c>
      <c r="M26" s="8">
        <v>0</v>
      </c>
      <c r="N26" s="8">
        <v>0</v>
      </c>
      <c r="O26" s="8">
        <v>0</v>
      </c>
      <c r="P26" s="8">
        <v>0</v>
      </c>
      <c r="Q26" s="8">
        <v>0</v>
      </c>
      <c r="R26" s="8">
        <v>0</v>
      </c>
      <c r="S26" s="8"/>
      <c r="T26" s="8"/>
      <c r="V26" s="8" t="s">
        <v>152</v>
      </c>
      <c r="W26" s="8" t="s">
        <v>71</v>
      </c>
      <c r="X26" s="8" t="s">
        <v>53</v>
      </c>
      <c r="Y26" s="8" t="s">
        <v>59</v>
      </c>
      <c r="Z26" s="8">
        <v>1</v>
      </c>
      <c r="AA26" s="8" t="s">
        <v>60</v>
      </c>
      <c r="AF26" s="1" t="s">
        <v>135</v>
      </c>
      <c r="AG26" s="1">
        <v>6</v>
      </c>
    </row>
    <row r="27" spans="1:33" x14ac:dyDescent="0.25">
      <c r="A27" s="58" t="s">
        <v>43</v>
      </c>
      <c r="B27" s="56" t="s">
        <v>113</v>
      </c>
      <c r="C27" s="15" t="s">
        <v>92</v>
      </c>
      <c r="D27" s="15" t="s">
        <v>85</v>
      </c>
      <c r="E27" s="12" t="s">
        <v>88</v>
      </c>
      <c r="F27" s="12" t="str">
        <f t="shared" si="0"/>
        <v>AVSubstation capacity (winter and summer) (MVA)Short-term firm delivery</v>
      </c>
      <c r="G27" s="8">
        <v>0</v>
      </c>
      <c r="H27" s="8">
        <v>0</v>
      </c>
      <c r="I27" s="8">
        <v>0</v>
      </c>
      <c r="J27" s="8">
        <v>0</v>
      </c>
      <c r="K27" s="8">
        <v>0</v>
      </c>
      <c r="L27" s="8">
        <v>0</v>
      </c>
      <c r="M27" s="8">
        <v>0</v>
      </c>
      <c r="N27" s="8">
        <v>0</v>
      </c>
      <c r="O27" s="8">
        <v>0</v>
      </c>
      <c r="P27" s="8">
        <v>0</v>
      </c>
      <c r="Q27" s="8">
        <v>0</v>
      </c>
      <c r="R27" s="8">
        <v>0</v>
      </c>
      <c r="S27" s="8"/>
      <c r="T27" s="8"/>
      <c r="V27" s="8" t="s">
        <v>43</v>
      </c>
      <c r="W27" s="8" t="s">
        <v>1</v>
      </c>
      <c r="X27" s="8" t="s">
        <v>53</v>
      </c>
      <c r="Y27" s="8" t="s">
        <v>61</v>
      </c>
      <c r="Z27" s="8">
        <v>2</v>
      </c>
      <c r="AA27" s="8" t="s">
        <v>8</v>
      </c>
      <c r="AF27" s="1" t="s">
        <v>112</v>
      </c>
      <c r="AG27" s="1">
        <v>15</v>
      </c>
    </row>
    <row r="28" spans="1:33" x14ac:dyDescent="0.25">
      <c r="A28" s="58" t="s">
        <v>28</v>
      </c>
      <c r="B28" s="56" t="s">
        <v>114</v>
      </c>
      <c r="C28" s="15" t="s">
        <v>92</v>
      </c>
      <c r="D28" s="12" t="s">
        <v>214</v>
      </c>
      <c r="E28" s="12" t="s">
        <v>210</v>
      </c>
      <c r="F28" s="12" t="str">
        <f t="shared" si="0"/>
        <v>AVMaximum demand forecast(peak season)Maximum demand (MW)</v>
      </c>
      <c r="G28" s="8">
        <f ca="1">G30*G31</f>
        <v>7.2563093121056914</v>
      </c>
      <c r="H28" s="8">
        <f t="shared" ref="H28:R28" ca="1" si="6">H30*H31</f>
        <v>8.1132195535686726</v>
      </c>
      <c r="I28" s="8">
        <f t="shared" ca="1" si="6"/>
        <v>8.3347632460361165</v>
      </c>
      <c r="J28" s="8">
        <f t="shared" ca="1" si="6"/>
        <v>8.2368055321252509</v>
      </c>
      <c r="K28" s="8">
        <f t="shared" ca="1" si="6"/>
        <v>8.2241433083334492</v>
      </c>
      <c r="L28" s="8">
        <f t="shared" ca="1" si="6"/>
        <v>8.2534607039332926</v>
      </c>
      <c r="M28" s="8">
        <f t="shared" ca="1" si="6"/>
        <v>8.4420279670890785</v>
      </c>
      <c r="N28" s="8">
        <f t="shared" ca="1" si="6"/>
        <v>8.5969060947610405</v>
      </c>
      <c r="O28" s="8">
        <f t="shared" ca="1" si="6"/>
        <v>8.7926732996065535</v>
      </c>
      <c r="P28" s="8">
        <f t="shared" ca="1" si="6"/>
        <v>8.9491276293605981</v>
      </c>
      <c r="Q28" s="8">
        <f t="shared" ca="1" si="6"/>
        <v>9.2262593479247208</v>
      </c>
      <c r="R28" s="8">
        <f t="shared" ca="1" si="6"/>
        <v>9.4476346805643843</v>
      </c>
      <c r="S28" s="8"/>
      <c r="T28" s="8"/>
      <c r="V28" s="8" t="s">
        <v>28</v>
      </c>
      <c r="W28" s="8" t="s">
        <v>67</v>
      </c>
      <c r="X28" s="8" t="s">
        <v>53</v>
      </c>
      <c r="Y28" s="8" t="s">
        <v>59</v>
      </c>
      <c r="Z28" s="8">
        <v>2</v>
      </c>
      <c r="AA28" s="8" t="s">
        <v>8</v>
      </c>
      <c r="AF28" s="1" t="s">
        <v>114</v>
      </c>
      <c r="AG28" s="1">
        <v>4</v>
      </c>
    </row>
    <row r="29" spans="1:33" x14ac:dyDescent="0.25">
      <c r="A29" s="58" t="s">
        <v>29</v>
      </c>
      <c r="B29" s="56" t="s">
        <v>115</v>
      </c>
      <c r="C29" s="15" t="s">
        <v>92</v>
      </c>
      <c r="D29" s="12" t="s">
        <v>214</v>
      </c>
      <c r="E29" s="12" t="s">
        <v>10</v>
      </c>
      <c r="F29" s="12" t="str">
        <f t="shared" si="0"/>
        <v>AVMaximum demand forecast(peak season)Reactive power (coincident) (MVAr)</v>
      </c>
      <c r="G29" s="10">
        <f ca="1">SQRT(G30^2-G28^2)</f>
        <v>1.254368103647538</v>
      </c>
      <c r="H29" s="10">
        <f ca="1">SQRT(H30^2-H28^2)</f>
        <v>1.4024986240467823</v>
      </c>
      <c r="I29" s="10">
        <f t="shared" ref="I29:R29" ca="1" si="7">SQRT(I30^2-I28^2)</f>
        <v>1.4407959635678271</v>
      </c>
      <c r="J29" s="10">
        <f t="shared" ca="1" si="7"/>
        <v>1.4238624197301832</v>
      </c>
      <c r="K29" s="10">
        <f t="shared" ca="1" si="7"/>
        <v>1.4216735536051983</v>
      </c>
      <c r="L29" s="10">
        <f t="shared" ca="1" si="7"/>
        <v>1.4267415302226143</v>
      </c>
      <c r="M29" s="10">
        <f t="shared" ca="1" si="7"/>
        <v>1.4593383711400914</v>
      </c>
      <c r="N29" s="10">
        <f t="shared" ca="1" si="7"/>
        <v>1.4861115108931471</v>
      </c>
      <c r="O29" s="10">
        <f t="shared" ca="1" si="7"/>
        <v>1.5199529758771164</v>
      </c>
      <c r="P29" s="10">
        <f t="shared" ca="1" si="7"/>
        <v>1.5469985871486185</v>
      </c>
      <c r="Q29" s="10">
        <f t="shared" ca="1" si="7"/>
        <v>1.5949051982540587</v>
      </c>
      <c r="R29" s="10">
        <f t="shared" ca="1" si="7"/>
        <v>1.6331734341097552</v>
      </c>
      <c r="S29" s="8"/>
      <c r="T29" s="8"/>
      <c r="V29" s="8" t="s">
        <v>29</v>
      </c>
      <c r="W29" s="8" t="s">
        <v>67</v>
      </c>
      <c r="X29" s="8" t="s">
        <v>53</v>
      </c>
      <c r="Y29" s="8" t="s">
        <v>59</v>
      </c>
      <c r="Z29" s="8">
        <v>2</v>
      </c>
      <c r="AA29" s="8" t="s">
        <v>60</v>
      </c>
      <c r="AF29" s="1" t="s">
        <v>116</v>
      </c>
      <c r="AG29" s="1">
        <v>5.5</v>
      </c>
    </row>
    <row r="30" spans="1:33" x14ac:dyDescent="0.25">
      <c r="A30" s="58" t="s">
        <v>179</v>
      </c>
      <c r="B30" s="56" t="s">
        <v>116</v>
      </c>
      <c r="C30" s="15" t="s">
        <v>92</v>
      </c>
      <c r="D30" s="12" t="s">
        <v>214</v>
      </c>
      <c r="E30" s="12" t="s">
        <v>211</v>
      </c>
      <c r="F30" s="12" t="str">
        <f t="shared" si="0"/>
        <v>AVMaximum demand forecast(peak season)Maximum demand (MVA)</v>
      </c>
      <c r="G30" s="8">
        <f ca="1">OFFSET(ForecastData!$E$4,MATCH($C30,ForecastData!$B$5:$B$70,0),COLUMN()-6+IF($T32="Summer",15,0))</f>
        <v>7.363929940758541</v>
      </c>
      <c r="H30" s="8">
        <f ca="1">OFFSET(ForecastData!$E$4,MATCH($C30,ForecastData!$B$5:$B$70,0),COLUMN()-6+IF($T32="Summer",15,0))</f>
        <v>8.2335492902430705</v>
      </c>
      <c r="I30" s="8">
        <f ca="1">OFFSET(ForecastData!$E$4,MATCH($C30,ForecastData!$B$5:$B$70,0),COLUMN()-6+IF($T32="Summer",15,0))</f>
        <v>8.4583787675953506</v>
      </c>
      <c r="J30" s="8">
        <f ca="1">OFFSET(ForecastData!$E$4,MATCH($C30,ForecastData!$B$5:$B$70,0),COLUMN()-6+IF($T32="Summer",15,0))</f>
        <v>8.3589682117094473</v>
      </c>
      <c r="K30" s="8">
        <f ca="1">OFFSET(ForecastData!$E$4,MATCH($C30,ForecastData!$B$5:$B$70,0),COLUMN()-6+IF($T32="Summer",15,0))</f>
        <v>8.3461181904539483</v>
      </c>
      <c r="L30" s="8">
        <f ca="1">OFFSET(ForecastData!$E$4,MATCH($C30,ForecastData!$B$5:$B$70,0),COLUMN()-6+IF($T32="Summer",15,0))</f>
        <v>8.3758704016617287</v>
      </c>
      <c r="M30" s="8">
        <f ca="1">OFFSET(ForecastData!$E$4,MATCH($C30,ForecastData!$B$5:$B$70,0),COLUMN()-6+IF($T32="Summer",15,0))</f>
        <v>8.567234365803003</v>
      </c>
      <c r="N30" s="8">
        <f ca="1">OFFSET(ForecastData!$E$4,MATCH($C30,ForecastData!$B$5:$B$70,0),COLUMN()-6+IF($T32="Summer",15,0))</f>
        <v>8.7244095401894466</v>
      </c>
      <c r="O30" s="8">
        <f ca="1">OFFSET(ForecastData!$E$4,MATCH($C30,ForecastData!$B$5:$B$70,0),COLUMN()-6+IF($T32="Summer",15,0))</f>
        <v>8.9230802306429862</v>
      </c>
      <c r="P30" s="8">
        <f ca="1">OFFSET(ForecastData!$E$4,MATCH($C30,ForecastData!$B$5:$B$70,0),COLUMN()-6+IF($T32="Summer",15,0))</f>
        <v>9.0818549842653322</v>
      </c>
      <c r="Q30" s="8">
        <f ca="1">OFFSET(ForecastData!$E$4,MATCH($C30,ForecastData!$B$5:$B$70,0),COLUMN()-6+IF($T32="Summer",15,0))</f>
        <v>9.3630969313890002</v>
      </c>
      <c r="R30" s="8">
        <f ca="1">OFFSET(ForecastData!$E$4,MATCH($C30,ForecastData!$B$5:$B$70,0),COLUMN()-6+IF($T32="Summer",15,0))</f>
        <v>9.587755551915409</v>
      </c>
      <c r="S30" s="9"/>
      <c r="T30" s="9"/>
      <c r="V30" s="8" t="s">
        <v>179</v>
      </c>
      <c r="W30" s="8" t="s">
        <v>64</v>
      </c>
      <c r="X30" s="8" t="s">
        <v>80</v>
      </c>
      <c r="Y30" s="8" t="s">
        <v>59</v>
      </c>
      <c r="Z30" s="8">
        <v>2</v>
      </c>
      <c r="AA30" s="8" t="s">
        <v>60</v>
      </c>
      <c r="AF30" s="1" t="s">
        <v>115</v>
      </c>
      <c r="AG30" s="1">
        <v>14</v>
      </c>
    </row>
    <row r="31" spans="1:33" x14ac:dyDescent="0.25">
      <c r="A31" s="58" t="s">
        <v>16</v>
      </c>
      <c r="B31" s="56" t="s">
        <v>117</v>
      </c>
      <c r="C31" s="15" t="s">
        <v>92</v>
      </c>
      <c r="D31" s="12" t="s">
        <v>214</v>
      </c>
      <c r="E31" s="12" t="s">
        <v>11</v>
      </c>
      <c r="F31" s="12" t="str">
        <f t="shared" si="0"/>
        <v>AVMaximum demand forecast(peak season)Power factor (coincident)</v>
      </c>
      <c r="G31" s="8">
        <f ca="1">OFFSET(ForecastData!$R$4,MATCH($C31,ForecastData!$B$5:$B$70,0),IF($T32="Summer",15,0))</f>
        <v>0.98538543555972991</v>
      </c>
      <c r="H31" s="8">
        <f ca="1">OFFSET(ForecastData!$R$4,MATCH($C31,ForecastData!$B$5:$B$70,0),IF($T32="Summer",15,0))</f>
        <v>0.98538543555972991</v>
      </c>
      <c r="I31" s="8">
        <f ca="1">OFFSET(ForecastData!$R$4,MATCH($C31,ForecastData!$B$5:$B$70,0),IF($T32="Summer",15,0))</f>
        <v>0.98538543555972991</v>
      </c>
      <c r="J31" s="8">
        <f ca="1">OFFSET(ForecastData!$R$4,MATCH($C31,ForecastData!$B$5:$B$70,0),IF($T32="Summer",15,0))</f>
        <v>0.98538543555972991</v>
      </c>
      <c r="K31" s="8">
        <f ca="1">OFFSET(ForecastData!$R$4,MATCH($C31,ForecastData!$B$5:$B$70,0),IF($T32="Summer",15,0))</f>
        <v>0.98538543555972991</v>
      </c>
      <c r="L31" s="8">
        <f ca="1">OFFSET(ForecastData!$R$4,MATCH($C31,ForecastData!$B$5:$B$70,0),IF($T32="Summer",15,0))</f>
        <v>0.98538543555972991</v>
      </c>
      <c r="M31" s="8">
        <f ca="1">OFFSET(ForecastData!$R$4,MATCH($C31,ForecastData!$B$5:$B$70,0),IF($T32="Summer",15,0))</f>
        <v>0.98538543555972991</v>
      </c>
      <c r="N31" s="8">
        <f ca="1">OFFSET(ForecastData!$R$4,MATCH($C31,ForecastData!$B$5:$B$70,0),IF($T32="Summer",15,0))</f>
        <v>0.98538543555972991</v>
      </c>
      <c r="O31" s="8">
        <f ca="1">OFFSET(ForecastData!$R$4,MATCH($C31,ForecastData!$B$5:$B$70,0),IF($T32="Summer",15,0))</f>
        <v>0.98538543555972991</v>
      </c>
      <c r="P31" s="8">
        <f ca="1">OFFSET(ForecastData!$R$4,MATCH($C31,ForecastData!$B$5:$B$70,0),IF($T32="Summer",15,0))</f>
        <v>0.98538543555972991</v>
      </c>
      <c r="Q31" s="8">
        <f ca="1">OFFSET(ForecastData!$R$4,MATCH($C31,ForecastData!$B$5:$B$70,0),IF($T32="Summer",15,0))</f>
        <v>0.98538543555972991</v>
      </c>
      <c r="R31" s="8">
        <f ca="1">OFFSET(ForecastData!$R$4,MATCH($C31,ForecastData!$B$5:$B$70,0),IF($T32="Summer",15,0))</f>
        <v>0.98538543555972991</v>
      </c>
      <c r="S31" s="10"/>
      <c r="T31" s="10"/>
      <c r="V31" s="8" t="s">
        <v>16</v>
      </c>
      <c r="W31" s="8" t="s">
        <v>74</v>
      </c>
      <c r="X31" s="8" t="s">
        <v>53</v>
      </c>
      <c r="Y31" s="8" t="s">
        <v>59</v>
      </c>
      <c r="Z31" s="8">
        <v>2</v>
      </c>
      <c r="AA31" s="8" t="s">
        <v>8</v>
      </c>
      <c r="AF31" s="1" t="s">
        <v>117</v>
      </c>
      <c r="AG31" s="1">
        <v>7</v>
      </c>
    </row>
    <row r="32" spans="1:33" x14ac:dyDescent="0.25">
      <c r="A32" s="58" t="s">
        <v>20</v>
      </c>
      <c r="B32" s="56" t="s">
        <v>118</v>
      </c>
      <c r="C32" s="15" t="s">
        <v>92</v>
      </c>
      <c r="D32" s="12" t="s">
        <v>213</v>
      </c>
      <c r="E32" s="15" t="s">
        <v>210</v>
      </c>
      <c r="F32" s="12" t="str">
        <f t="shared" si="0"/>
        <v>AVMaximum demand forecast(non-peak season)Maximum demand (MW)</v>
      </c>
      <c r="G32" s="8">
        <f ca="1">G34*OFFSET(ForecastData!$R$4,MATCH($C32,ForecastData!$B$5:$B$70,0),IF($T32="Winter",15,0))</f>
        <v>10.175317330873739</v>
      </c>
      <c r="H32" s="8">
        <f ca="1">H34*OFFSET(ForecastData!$R$4,MATCH($C32,ForecastData!$B$5:$B$70,0),IF($T32="Winter",15,0))</f>
        <v>13.104124855687957</v>
      </c>
      <c r="I32" s="8">
        <f ca="1">I34*OFFSET(ForecastData!$R$4,MATCH($C32,ForecastData!$B$5:$B$70,0),IF($T32="Winter",15,0))</f>
        <v>13.148729416679883</v>
      </c>
      <c r="J32" s="8">
        <f ca="1">J34*OFFSET(ForecastData!$R$4,MATCH($C32,ForecastData!$B$5:$B$70,0),IF($T32="Winter",15,0))</f>
        <v>12.987757799214783</v>
      </c>
      <c r="K32" s="8">
        <f ca="1">K34*OFFSET(ForecastData!$R$4,MATCH($C32,ForecastData!$B$5:$B$70,0),IF($T32="Winter",15,0))</f>
        <v>12.886706270745568</v>
      </c>
      <c r="L32" s="8">
        <f ca="1">L34*OFFSET(ForecastData!$R$4,MATCH($C32,ForecastData!$B$5:$B$70,0),IF($T32="Winter",15,0))</f>
        <v>12.950581080512602</v>
      </c>
      <c r="M32" s="8">
        <f ca="1">M34*OFFSET(ForecastData!$R$4,MATCH($C32,ForecastData!$B$5:$B$70,0),IF($T32="Winter",15,0))</f>
        <v>13.217057137071809</v>
      </c>
      <c r="N32" s="8">
        <f ca="1">N34*OFFSET(ForecastData!$R$4,MATCH($C32,ForecastData!$B$5:$B$70,0),IF($T32="Winter",15,0))</f>
        <v>13.429105661071251</v>
      </c>
      <c r="O32" s="8">
        <f ca="1">O34*OFFSET(ForecastData!$R$4,MATCH($C32,ForecastData!$B$5:$B$70,0),IF($T32="Winter",15,0))</f>
        <v>13.696997696935032</v>
      </c>
      <c r="P32" s="8">
        <f ca="1">P34*OFFSET(ForecastData!$R$4,MATCH($C32,ForecastData!$B$5:$B$70,0),IF($T32="Winter",15,0))</f>
        <v>13.945548871921286</v>
      </c>
      <c r="Q32" s="8">
        <f ca="1">Q34*OFFSET(ForecastData!$R$4,MATCH($C32,ForecastData!$B$5:$B$70,0),IF($T32="Winter",15,0))</f>
        <v>14.19586566038628</v>
      </c>
      <c r="R32" s="8">
        <f ca="1">R34*OFFSET(ForecastData!$R$4,MATCH($C32,ForecastData!$B$5:$B$70,0),IF($T32="Winter",15,0))</f>
        <v>14.502529718054603</v>
      </c>
      <c r="S32" s="8"/>
      <c r="T32" s="8" t="str">
        <f ca="1">OFFSET(ForecastData!$D$4,MATCH(C32,ForecastData!$B$5:$B$70,0),0)</f>
        <v>Summer</v>
      </c>
      <c r="V32" s="8" t="s">
        <v>20</v>
      </c>
      <c r="W32" s="8" t="s">
        <v>64</v>
      </c>
      <c r="X32" s="8" t="s">
        <v>53</v>
      </c>
      <c r="Y32" s="8" t="s">
        <v>59</v>
      </c>
      <c r="Z32" s="8">
        <v>2</v>
      </c>
      <c r="AA32" s="8" t="s">
        <v>60</v>
      </c>
      <c r="AF32" s="1" t="s">
        <v>118</v>
      </c>
      <c r="AG32" s="1">
        <v>13.5</v>
      </c>
    </row>
    <row r="33" spans="1:33" x14ac:dyDescent="0.25">
      <c r="A33" s="58" t="s">
        <v>44</v>
      </c>
      <c r="B33" s="56" t="s">
        <v>119</v>
      </c>
      <c r="C33" s="15" t="s">
        <v>92</v>
      </c>
      <c r="D33" s="12" t="s">
        <v>213</v>
      </c>
      <c r="E33" s="15" t="s">
        <v>10</v>
      </c>
      <c r="F33" s="12" t="str">
        <f t="shared" si="0"/>
        <v>AVMaximum demand forecast(non-peak season)Reactive power (coincident) (MVAr)</v>
      </c>
      <c r="G33" s="10">
        <f t="shared" ref="G33:R33" ca="1" si="8">SQRT(G34^2-G32^2)</f>
        <v>1.7589649166479888</v>
      </c>
      <c r="H33" s="10">
        <f t="shared" ca="1" si="8"/>
        <v>2.2652557296265425</v>
      </c>
      <c r="I33" s="10">
        <f t="shared" ca="1" si="8"/>
        <v>2.2729663351394831</v>
      </c>
      <c r="J33" s="10">
        <f t="shared" ca="1" si="8"/>
        <v>2.2451398390715736</v>
      </c>
      <c r="K33" s="10">
        <f t="shared" ca="1" si="8"/>
        <v>2.2276714803392461</v>
      </c>
      <c r="L33" s="10">
        <f t="shared" ca="1" si="8"/>
        <v>2.2387132538569063</v>
      </c>
      <c r="M33" s="10">
        <f t="shared" ca="1" si="8"/>
        <v>2.2847778648535817</v>
      </c>
      <c r="N33" s="10">
        <f t="shared" ca="1" si="8"/>
        <v>2.3214338139717641</v>
      </c>
      <c r="O33" s="10">
        <f t="shared" ca="1" si="8"/>
        <v>2.3677431994396767</v>
      </c>
      <c r="P33" s="10">
        <f t="shared" ca="1" si="8"/>
        <v>2.4107092104815142</v>
      </c>
      <c r="Q33" s="10">
        <f t="shared" ca="1" si="8"/>
        <v>2.4539804358045858</v>
      </c>
      <c r="R33" s="10">
        <f t="shared" ca="1" si="8"/>
        <v>2.5069921799198061</v>
      </c>
      <c r="S33" s="8"/>
      <c r="T33" s="8" t="str">
        <f ca="1">T32</f>
        <v>Summer</v>
      </c>
      <c r="V33" s="8" t="s">
        <v>44</v>
      </c>
      <c r="W33" s="8" t="s">
        <v>1</v>
      </c>
      <c r="X33" s="8" t="s">
        <v>3</v>
      </c>
      <c r="Y33" s="8" t="s">
        <v>5</v>
      </c>
      <c r="Z33" s="8">
        <v>3</v>
      </c>
      <c r="AA33" s="8" t="s">
        <v>8</v>
      </c>
      <c r="AF33" s="1" t="s">
        <v>121</v>
      </c>
      <c r="AG33" s="1">
        <v>1.5</v>
      </c>
    </row>
    <row r="34" spans="1:33" x14ac:dyDescent="0.25">
      <c r="A34" s="58" t="s">
        <v>45</v>
      </c>
      <c r="B34" s="56" t="s">
        <v>120</v>
      </c>
      <c r="C34" s="15" t="s">
        <v>92</v>
      </c>
      <c r="D34" s="12" t="s">
        <v>213</v>
      </c>
      <c r="E34" s="12" t="s">
        <v>211</v>
      </c>
      <c r="F34" s="12" t="str">
        <f t="shared" ref="F34" si="9">CONCATENATE(C34,D34,E34)</f>
        <v>AVMaximum demand forecast(non-peak season)Maximum demand (MVA)</v>
      </c>
      <c r="G34" s="10">
        <f ca="1">OFFSET(ForecastData!$E$4,MATCH($C34,ForecastData!$B$5:$B$70,0),COLUMN()-6+IF($T34="Winter",15,0))</f>
        <v>10.32623069478781</v>
      </c>
      <c r="H34" s="10">
        <f ca="1">OFFSET(ForecastData!$E$4,MATCH($C34,ForecastData!$B$5:$B$70,0),COLUMN()-6+IF($T34="Winter",15,0))</f>
        <v>13.298476294450609</v>
      </c>
      <c r="I34" s="10">
        <f ca="1">OFFSET(ForecastData!$E$4,MATCH($C34,ForecastData!$B$5:$B$70,0),COLUMN()-6+IF($T34="Winter",15,0))</f>
        <v>13.343742399856957</v>
      </c>
      <c r="J34" s="10">
        <f ca="1">OFFSET(ForecastData!$E$4,MATCH($C34,ForecastData!$B$5:$B$70,0),COLUMN()-6+IF($T34="Winter",15,0))</f>
        <v>13.180383361194423</v>
      </c>
      <c r="K34" s="10">
        <f ca="1">OFFSET(ForecastData!$E$4,MATCH($C34,ForecastData!$B$5:$B$70,0),COLUMN()-6+IF($T34="Winter",15,0))</f>
        <v>13.077833105403586</v>
      </c>
      <c r="L34" s="10">
        <f ca="1">OFFSET(ForecastData!$E$4,MATCH($C34,ForecastData!$B$5:$B$70,0),COLUMN()-6+IF($T34="Winter",15,0))</f>
        <v>13.14265526276656</v>
      </c>
      <c r="M34" s="10">
        <f ca="1">OFFSET(ForecastData!$E$4,MATCH($C34,ForecastData!$B$5:$B$70,0),COLUMN()-6+IF($T34="Winter",15,0))</f>
        <v>13.413083510376937</v>
      </c>
      <c r="N34" s="10">
        <f ca="1">OFFSET(ForecastData!$E$4,MATCH($C34,ForecastData!$B$5:$B$70,0),COLUMN()-6+IF($T34="Winter",15,0))</f>
        <v>13.628276993401162</v>
      </c>
      <c r="O34" s="10">
        <f ca="1">OFFSET(ForecastData!$E$4,MATCH($C34,ForecastData!$B$5:$B$70,0),COLUMN()-6+IF($T34="Winter",15,0))</f>
        <v>13.90014222115502</v>
      </c>
      <c r="P34" s="10">
        <f ca="1">OFFSET(ForecastData!$E$4,MATCH($C34,ForecastData!$B$5:$B$70,0),COLUMN()-6+IF($T34="Winter",15,0))</f>
        <v>14.152379737579311</v>
      </c>
      <c r="Q34" s="10">
        <f ca="1">OFFSET(ForecastData!$E$4,MATCH($C34,ForecastData!$B$5:$B$70,0),COLUMN()-6+IF($T34="Winter",15,0))</f>
        <v>14.406409053856761</v>
      </c>
      <c r="R34" s="10">
        <f ca="1">OFFSET(ForecastData!$E$4,MATCH($C34,ForecastData!$B$5:$B$70,0),COLUMN()-6+IF($T34="Winter",15,0))</f>
        <v>14.717621343587965</v>
      </c>
      <c r="S34" s="9"/>
      <c r="T34" s="8" t="str">
        <f ca="1">T32</f>
        <v>Summer</v>
      </c>
      <c r="V34" s="8" t="s">
        <v>45</v>
      </c>
      <c r="W34" s="8" t="s">
        <v>1</v>
      </c>
      <c r="X34" s="8" t="s">
        <v>53</v>
      </c>
      <c r="Y34" s="8" t="s">
        <v>61</v>
      </c>
      <c r="Z34" s="8">
        <v>2</v>
      </c>
      <c r="AA34" s="8" t="s">
        <v>8</v>
      </c>
      <c r="AF34" s="1" t="s">
        <v>122</v>
      </c>
      <c r="AG34" s="1">
        <v>154</v>
      </c>
    </row>
    <row r="35" spans="1:33" x14ac:dyDescent="0.25">
      <c r="A35" s="58" t="s">
        <v>151</v>
      </c>
      <c r="B35" s="56" t="s">
        <v>121</v>
      </c>
      <c r="C35" s="15" t="s">
        <v>92</v>
      </c>
      <c r="D35" s="12" t="s">
        <v>89</v>
      </c>
      <c r="E35" s="12" t="s">
        <v>212</v>
      </c>
      <c r="F35" s="12" t="str">
        <f t="shared" si="0"/>
        <v>AVHours exceeding95% of maximum demand</v>
      </c>
      <c r="G35" s="9">
        <f ca="1">OFFSET($AG$2,MATCH(C35,$AF$3:$AF$48,0),0)</f>
        <v>4</v>
      </c>
      <c r="H35" s="8">
        <f ca="1">G35</f>
        <v>4</v>
      </c>
      <c r="I35" s="8">
        <f t="shared" ref="I35:R35" ca="1" si="10">H35</f>
        <v>4</v>
      </c>
      <c r="J35" s="8">
        <f t="shared" ca="1" si="10"/>
        <v>4</v>
      </c>
      <c r="K35" s="8">
        <f t="shared" ca="1" si="10"/>
        <v>4</v>
      </c>
      <c r="L35" s="8">
        <f t="shared" ca="1" si="10"/>
        <v>4</v>
      </c>
      <c r="M35" s="8">
        <f t="shared" ca="1" si="10"/>
        <v>4</v>
      </c>
      <c r="N35" s="8">
        <f t="shared" ca="1" si="10"/>
        <v>4</v>
      </c>
      <c r="O35" s="8">
        <f t="shared" ca="1" si="10"/>
        <v>4</v>
      </c>
      <c r="P35" s="8">
        <f t="shared" ca="1" si="10"/>
        <v>4</v>
      </c>
      <c r="Q35" s="8">
        <f t="shared" ca="1" si="10"/>
        <v>4</v>
      </c>
      <c r="R35" s="8">
        <f t="shared" ca="1" si="10"/>
        <v>4</v>
      </c>
      <c r="S35" s="8"/>
      <c r="T35" s="8"/>
      <c r="V35" s="8" t="s">
        <v>151</v>
      </c>
      <c r="W35" s="8" t="s">
        <v>74</v>
      </c>
      <c r="X35" s="8" t="s">
        <v>53</v>
      </c>
      <c r="Y35" s="8" t="s">
        <v>77</v>
      </c>
      <c r="Z35" s="8">
        <v>2</v>
      </c>
      <c r="AA35" s="8" t="s">
        <v>8</v>
      </c>
      <c r="AF35" s="1" t="s">
        <v>119</v>
      </c>
      <c r="AG35" s="1">
        <v>23.5</v>
      </c>
    </row>
    <row r="36" spans="1:33" x14ac:dyDescent="0.25">
      <c r="A36" s="58" t="s">
        <v>181</v>
      </c>
      <c r="B36" s="56" t="s">
        <v>122</v>
      </c>
      <c r="C36" s="15" t="s">
        <v>92</v>
      </c>
      <c r="D36" s="12" t="s">
        <v>89</v>
      </c>
      <c r="E36" s="12" t="s">
        <v>56</v>
      </c>
      <c r="F36" s="12" t="str">
        <f t="shared" si="0"/>
        <v>AVHours exceedingFirm capacity (continuous rating)</v>
      </c>
      <c r="G36" s="8">
        <v>8760</v>
      </c>
      <c r="H36" s="8">
        <v>8760</v>
      </c>
      <c r="I36" s="8">
        <v>8760</v>
      </c>
      <c r="J36" s="8">
        <v>8760</v>
      </c>
      <c r="K36" s="8">
        <v>8760</v>
      </c>
      <c r="L36" s="8">
        <v>8760</v>
      </c>
      <c r="M36" s="8">
        <v>8760</v>
      </c>
      <c r="N36" s="8">
        <v>8760</v>
      </c>
      <c r="O36" s="8">
        <v>8760</v>
      </c>
      <c r="P36" s="8">
        <v>8760</v>
      </c>
      <c r="Q36" s="8">
        <v>8760</v>
      </c>
      <c r="R36" s="8">
        <v>8760</v>
      </c>
      <c r="S36" s="8"/>
      <c r="T36" s="8"/>
      <c r="V36" s="8" t="s">
        <v>181</v>
      </c>
      <c r="W36" s="8" t="s">
        <v>74</v>
      </c>
      <c r="X36" s="8" t="s">
        <v>80</v>
      </c>
      <c r="Y36" s="8" t="s">
        <v>78</v>
      </c>
      <c r="Z36" s="8">
        <v>2</v>
      </c>
      <c r="AA36" s="8" t="s">
        <v>8</v>
      </c>
      <c r="AF36" s="1" t="s">
        <v>120</v>
      </c>
      <c r="AG36" s="1">
        <v>1.5</v>
      </c>
    </row>
    <row r="37" spans="1:33" x14ac:dyDescent="0.25">
      <c r="A37" s="58" t="s">
        <v>180</v>
      </c>
      <c r="B37" s="56" t="s">
        <v>123</v>
      </c>
      <c r="C37" s="15" t="s">
        <v>92</v>
      </c>
      <c r="D37" s="12" t="s">
        <v>89</v>
      </c>
      <c r="E37" s="12" t="s">
        <v>57</v>
      </c>
      <c r="F37" s="12" t="str">
        <f t="shared" si="0"/>
        <v>AVHours exceedingFirm capacity (short-term rating)</v>
      </c>
      <c r="G37" s="8">
        <v>8760</v>
      </c>
      <c r="H37" s="8">
        <v>8760</v>
      </c>
      <c r="I37" s="8">
        <v>8760</v>
      </c>
      <c r="J37" s="8">
        <v>8760</v>
      </c>
      <c r="K37" s="8">
        <v>8760</v>
      </c>
      <c r="L37" s="8">
        <v>8760</v>
      </c>
      <c r="M37" s="8">
        <v>8760</v>
      </c>
      <c r="N37" s="8">
        <v>8760</v>
      </c>
      <c r="O37" s="8">
        <v>8760</v>
      </c>
      <c r="P37" s="8">
        <v>8760</v>
      </c>
      <c r="Q37" s="8">
        <v>8760</v>
      </c>
      <c r="R37" s="8">
        <v>8760</v>
      </c>
      <c r="S37" s="8"/>
      <c r="T37" s="8"/>
      <c r="V37" s="8" t="s">
        <v>180</v>
      </c>
      <c r="W37" s="8" t="s">
        <v>74</v>
      </c>
      <c r="X37" s="8" t="s">
        <v>80</v>
      </c>
      <c r="Y37" s="8" t="s">
        <v>79</v>
      </c>
      <c r="Z37" s="8">
        <v>2</v>
      </c>
      <c r="AA37" s="8" t="s">
        <v>8</v>
      </c>
      <c r="AF37" s="1" t="s">
        <v>124</v>
      </c>
      <c r="AG37" s="1">
        <v>20</v>
      </c>
    </row>
    <row r="38" spans="1:33" x14ac:dyDescent="0.25">
      <c r="A38" s="58" t="s">
        <v>30</v>
      </c>
      <c r="B38" s="56" t="s">
        <v>124</v>
      </c>
      <c r="C38" s="15" t="s">
        <v>92</v>
      </c>
      <c r="D38" s="12" t="s">
        <v>90</v>
      </c>
      <c r="E38" s="12" t="s">
        <v>60</v>
      </c>
      <c r="F38" s="12" t="str">
        <f t="shared" si="0"/>
        <v>AVRegional diversity factorSummer</v>
      </c>
      <c r="G38" s="10">
        <f ca="1">OFFSET(ForecastData!$S$4,MATCH($C38,ForecastData!$B$5:$B$70,0),IF($E38="Winter",15,0))</f>
        <v>0.43165467625899201</v>
      </c>
      <c r="H38" s="10">
        <f ca="1">OFFSET(ForecastData!$S$4,MATCH($C38,ForecastData!$B$5:$B$70,0),IF($E38="Winter",15,0))</f>
        <v>0.43165467625899201</v>
      </c>
      <c r="I38" s="10">
        <f ca="1">OFFSET(ForecastData!$S$4,MATCH($C38,ForecastData!$B$5:$B$70,0),IF($E38="Winter",15,0))</f>
        <v>0.43165467625899201</v>
      </c>
      <c r="J38" s="10">
        <f ca="1">OFFSET(ForecastData!$S$4,MATCH($C38,ForecastData!$B$5:$B$70,0),IF($E38="Winter",15,0))</f>
        <v>0.43165467625899201</v>
      </c>
      <c r="K38" s="10">
        <f ca="1">OFFSET(ForecastData!$S$4,MATCH($C38,ForecastData!$B$5:$B$70,0),IF($E38="Winter",15,0))</f>
        <v>0.43165467625899201</v>
      </c>
      <c r="L38" s="10">
        <f ca="1">OFFSET(ForecastData!$S$4,MATCH($C38,ForecastData!$B$5:$B$70,0),IF($E38="Winter",15,0))</f>
        <v>0.43165467625899201</v>
      </c>
      <c r="M38" s="10">
        <f ca="1">OFFSET(ForecastData!$S$4,MATCH($C38,ForecastData!$B$5:$B$70,0),IF($E38="Winter",15,0))</f>
        <v>0.43165467625899201</v>
      </c>
      <c r="N38" s="10">
        <f ca="1">OFFSET(ForecastData!$S$4,MATCH($C38,ForecastData!$B$5:$B$70,0),IF($E38="Winter",15,0))</f>
        <v>0.43165467625899201</v>
      </c>
      <c r="O38" s="10">
        <f ca="1">OFFSET(ForecastData!$S$4,MATCH($C38,ForecastData!$B$5:$B$70,0),IF($E38="Winter",15,0))</f>
        <v>0.43165467625899201</v>
      </c>
      <c r="P38" s="10">
        <f ca="1">OFFSET(ForecastData!$S$4,MATCH($C38,ForecastData!$B$5:$B$70,0),IF($E38="Winter",15,0))</f>
        <v>0.43165467625899201</v>
      </c>
      <c r="Q38" s="10">
        <f ca="1">OFFSET(ForecastData!$S$4,MATCH($C38,ForecastData!$B$5:$B$70,0),IF($E38="Winter",15,0))</f>
        <v>0.43165467625899201</v>
      </c>
      <c r="R38" s="10">
        <f ca="1">OFFSET(ForecastData!$S$4,MATCH($C38,ForecastData!$B$5:$B$70,0),IF($E38="Winter",15,0))</f>
        <v>0.43165467625899201</v>
      </c>
      <c r="S38" s="10"/>
      <c r="T38" s="10"/>
      <c r="V38" s="8" t="s">
        <v>30</v>
      </c>
      <c r="W38" s="8" t="s">
        <v>67</v>
      </c>
      <c r="X38" s="8" t="s">
        <v>53</v>
      </c>
      <c r="Y38" s="8" t="s">
        <v>79</v>
      </c>
      <c r="Z38" s="8">
        <v>2</v>
      </c>
      <c r="AA38" s="8" t="s">
        <v>60</v>
      </c>
      <c r="AF38" s="1" t="s">
        <v>127</v>
      </c>
      <c r="AG38" s="1">
        <v>5.5</v>
      </c>
    </row>
    <row r="39" spans="1:33" x14ac:dyDescent="0.25">
      <c r="A39" s="58" t="s">
        <v>21</v>
      </c>
      <c r="B39" s="56" t="s">
        <v>125</v>
      </c>
      <c r="C39" s="15" t="s">
        <v>92</v>
      </c>
      <c r="D39" s="12" t="s">
        <v>90</v>
      </c>
      <c r="E39" s="12" t="s">
        <v>8</v>
      </c>
      <c r="F39" s="12" t="str">
        <f t="shared" si="0"/>
        <v>AVRegional diversity factorWinter</v>
      </c>
      <c r="G39" s="10">
        <f ca="1">OFFSET(ForecastData!$S$4,MATCH($C39,ForecastData!$B$5:$B$70,0),IF($E39="Winter",15,0))</f>
        <v>0.73008130081300804</v>
      </c>
      <c r="H39" s="10">
        <f ca="1">OFFSET(ForecastData!$S$4,MATCH($C39,ForecastData!$B$5:$B$70,0),IF($E39="Winter",15,0))</f>
        <v>0.73008130081300804</v>
      </c>
      <c r="I39" s="10">
        <f ca="1">OFFSET(ForecastData!$S$4,MATCH($C39,ForecastData!$B$5:$B$70,0),IF($E39="Winter",15,0))</f>
        <v>0.73008130081300804</v>
      </c>
      <c r="J39" s="10">
        <f ca="1">OFFSET(ForecastData!$S$4,MATCH($C39,ForecastData!$B$5:$B$70,0),IF($E39="Winter",15,0))</f>
        <v>0.73008130081300804</v>
      </c>
      <c r="K39" s="10">
        <f ca="1">OFFSET(ForecastData!$S$4,MATCH($C39,ForecastData!$B$5:$B$70,0),IF($E39="Winter",15,0))</f>
        <v>0.73008130081300804</v>
      </c>
      <c r="L39" s="10">
        <f ca="1">OFFSET(ForecastData!$S$4,MATCH($C39,ForecastData!$B$5:$B$70,0),IF($E39="Winter",15,0))</f>
        <v>0.73008130081300804</v>
      </c>
      <c r="M39" s="10">
        <f ca="1">OFFSET(ForecastData!$S$4,MATCH($C39,ForecastData!$B$5:$B$70,0),IF($E39="Winter",15,0))</f>
        <v>0.73008130081300804</v>
      </c>
      <c r="N39" s="10">
        <f ca="1">OFFSET(ForecastData!$S$4,MATCH($C39,ForecastData!$B$5:$B$70,0),IF($E39="Winter",15,0))</f>
        <v>0.73008130081300804</v>
      </c>
      <c r="O39" s="10">
        <f ca="1">OFFSET(ForecastData!$S$4,MATCH($C39,ForecastData!$B$5:$B$70,0),IF($E39="Winter",15,0))</f>
        <v>0.73008130081300804</v>
      </c>
      <c r="P39" s="10">
        <f ca="1">OFFSET(ForecastData!$S$4,MATCH($C39,ForecastData!$B$5:$B$70,0),IF($E39="Winter",15,0))</f>
        <v>0.73008130081300804</v>
      </c>
      <c r="Q39" s="10">
        <f ca="1">OFFSET(ForecastData!$S$4,MATCH($C39,ForecastData!$B$5:$B$70,0),IF($E39="Winter",15,0))</f>
        <v>0.73008130081300804</v>
      </c>
      <c r="R39" s="10">
        <f ca="1">OFFSET(ForecastData!$S$4,MATCH($C39,ForecastData!$B$5:$B$70,0),IF($E39="Winter",15,0))</f>
        <v>0.73008130081300804</v>
      </c>
      <c r="S39" s="8"/>
      <c r="T39" s="8"/>
      <c r="V39" s="8" t="s">
        <v>21</v>
      </c>
      <c r="W39" s="8" t="s">
        <v>64</v>
      </c>
      <c r="X39" s="8" t="s">
        <v>53</v>
      </c>
      <c r="Y39" s="8" t="s">
        <v>79</v>
      </c>
      <c r="Z39" s="8">
        <v>2</v>
      </c>
      <c r="AA39" s="8" t="s">
        <v>8</v>
      </c>
      <c r="AF39" s="1" t="s">
        <v>128</v>
      </c>
      <c r="AG39" s="1">
        <v>6</v>
      </c>
    </row>
    <row r="40" spans="1:33" x14ac:dyDescent="0.25">
      <c r="A40" s="58" t="s">
        <v>47</v>
      </c>
      <c r="B40" s="56" t="s">
        <v>126</v>
      </c>
      <c r="C40" s="15" t="s">
        <v>92</v>
      </c>
      <c r="D40" s="15" t="s">
        <v>12</v>
      </c>
      <c r="E40" s="6">
        <v>1</v>
      </c>
      <c r="F40" s="12" t="str">
        <f t="shared" si="0"/>
        <v>AVLoad transfer capacity (MVA)1</v>
      </c>
      <c r="G40" s="8">
        <v>4.5999999999999996</v>
      </c>
      <c r="H40" s="8"/>
      <c r="I40" s="8"/>
      <c r="J40" s="8"/>
      <c r="K40" s="8"/>
      <c r="L40" s="8"/>
      <c r="M40" s="8"/>
      <c r="N40" s="8"/>
      <c r="O40" s="8"/>
      <c r="P40" s="8"/>
      <c r="Q40" s="8"/>
      <c r="R40" s="8"/>
      <c r="S40" s="8" t="s">
        <v>29</v>
      </c>
      <c r="T40" s="8"/>
      <c r="V40" s="8" t="s">
        <v>47</v>
      </c>
      <c r="W40" s="8" t="s">
        <v>58</v>
      </c>
      <c r="X40" s="8" t="s">
        <v>53</v>
      </c>
      <c r="Y40" s="8" t="s">
        <v>79</v>
      </c>
      <c r="Z40" s="8">
        <v>2</v>
      </c>
      <c r="AA40" s="8" t="s">
        <v>8</v>
      </c>
      <c r="AF40" s="1" t="s">
        <v>126</v>
      </c>
      <c r="AG40" s="1">
        <v>1.5</v>
      </c>
    </row>
    <row r="41" spans="1:33" x14ac:dyDescent="0.25">
      <c r="A41" s="58" t="s">
        <v>31</v>
      </c>
      <c r="B41" s="56" t="s">
        <v>127</v>
      </c>
      <c r="C41" s="15" t="s">
        <v>92</v>
      </c>
      <c r="D41" s="15" t="s">
        <v>12</v>
      </c>
      <c r="E41" s="6">
        <v>2</v>
      </c>
      <c r="F41" s="12" t="str">
        <f t="shared" si="0"/>
        <v>AVLoad transfer capacity (MVA)2</v>
      </c>
      <c r="G41" s="8">
        <v>4.5999999999999996</v>
      </c>
      <c r="H41" s="8"/>
      <c r="I41" s="8"/>
      <c r="J41" s="8"/>
      <c r="K41" s="8"/>
      <c r="L41" s="8"/>
      <c r="M41" s="8"/>
      <c r="N41" s="8"/>
      <c r="O41" s="8"/>
      <c r="P41" s="8"/>
      <c r="Q41" s="8"/>
      <c r="R41" s="8"/>
      <c r="S41" s="8" t="s">
        <v>46</v>
      </c>
      <c r="T41" s="8"/>
      <c r="V41" s="8" t="s">
        <v>31</v>
      </c>
      <c r="W41" s="8" t="s">
        <v>67</v>
      </c>
      <c r="X41" s="8" t="s">
        <v>53</v>
      </c>
      <c r="Y41" s="8" t="s">
        <v>79</v>
      </c>
      <c r="Z41" s="8">
        <v>2</v>
      </c>
      <c r="AA41" s="8" t="s">
        <v>8</v>
      </c>
      <c r="AF41" s="1" t="s">
        <v>123</v>
      </c>
      <c r="AG41" s="1">
        <v>3</v>
      </c>
    </row>
    <row r="42" spans="1:33" x14ac:dyDescent="0.25">
      <c r="A42" s="58" t="s">
        <v>46</v>
      </c>
      <c r="B42" s="56" t="s">
        <v>128</v>
      </c>
      <c r="C42" s="15" t="s">
        <v>92</v>
      </c>
      <c r="D42" s="15" t="s">
        <v>12</v>
      </c>
      <c r="E42" s="6">
        <v>3</v>
      </c>
      <c r="F42" s="12" t="str">
        <f t="shared" si="0"/>
        <v>AVLoad transfer capacity (MVA)3</v>
      </c>
      <c r="G42" s="8"/>
      <c r="H42" s="8"/>
      <c r="I42" s="8"/>
      <c r="J42" s="8"/>
      <c r="K42" s="8"/>
      <c r="L42" s="8"/>
      <c r="M42" s="8"/>
      <c r="N42" s="8"/>
      <c r="O42" s="8"/>
      <c r="P42" s="8"/>
      <c r="Q42" s="8"/>
      <c r="R42" s="8"/>
      <c r="S42" s="8"/>
      <c r="T42" s="8"/>
      <c r="V42" s="8" t="s">
        <v>46</v>
      </c>
      <c r="W42" s="8" t="s">
        <v>58</v>
      </c>
      <c r="X42" s="8" t="s">
        <v>53</v>
      </c>
      <c r="Y42" s="8" t="s">
        <v>79</v>
      </c>
      <c r="Z42" s="8">
        <v>2</v>
      </c>
      <c r="AA42" s="8" t="s">
        <v>8</v>
      </c>
      <c r="AF42" s="1" t="s">
        <v>125</v>
      </c>
      <c r="AG42" s="1">
        <v>5.5</v>
      </c>
    </row>
    <row r="43" spans="1:33" x14ac:dyDescent="0.25">
      <c r="A43" s="58" t="s">
        <v>32</v>
      </c>
      <c r="B43" s="56" t="s">
        <v>129</v>
      </c>
      <c r="C43" s="15" t="s">
        <v>92</v>
      </c>
      <c r="D43" s="15" t="s">
        <v>12</v>
      </c>
      <c r="E43" s="6">
        <v>4</v>
      </c>
      <c r="F43" s="12" t="str">
        <f t="shared" si="0"/>
        <v>AVLoad transfer capacity (MVA)4</v>
      </c>
      <c r="G43" s="8"/>
      <c r="H43" s="8"/>
      <c r="I43" s="8"/>
      <c r="J43" s="8"/>
      <c r="K43" s="8"/>
      <c r="L43" s="8"/>
      <c r="M43" s="8"/>
      <c r="N43" s="8"/>
      <c r="O43" s="8"/>
      <c r="P43" s="8"/>
      <c r="Q43" s="8"/>
      <c r="R43" s="8"/>
      <c r="S43" s="8"/>
      <c r="T43" s="8"/>
      <c r="V43" s="8" t="s">
        <v>32</v>
      </c>
      <c r="W43" s="8" t="s">
        <v>67</v>
      </c>
      <c r="X43" s="8" t="s">
        <v>53</v>
      </c>
      <c r="Y43" s="8" t="s">
        <v>79</v>
      </c>
      <c r="Z43" s="8">
        <v>3</v>
      </c>
      <c r="AA43" s="8" t="s">
        <v>8</v>
      </c>
      <c r="AF43" s="1" t="s">
        <v>130</v>
      </c>
      <c r="AG43" s="1">
        <v>1.5</v>
      </c>
    </row>
    <row r="44" spans="1:33" x14ac:dyDescent="0.25">
      <c r="A44" s="58" t="s">
        <v>48</v>
      </c>
      <c r="B44" s="56" t="s">
        <v>130</v>
      </c>
      <c r="C44" s="15" t="s">
        <v>92</v>
      </c>
      <c r="D44" s="15" t="s">
        <v>12</v>
      </c>
      <c r="E44" s="6">
        <v>5</v>
      </c>
      <c r="F44" s="12" t="str">
        <f t="shared" si="0"/>
        <v>AVLoad transfer capacity (MVA)5</v>
      </c>
      <c r="G44" s="8"/>
      <c r="H44" s="8"/>
      <c r="I44" s="8"/>
      <c r="J44" s="8"/>
      <c r="K44" s="8"/>
      <c r="L44" s="8"/>
      <c r="M44" s="8"/>
      <c r="N44" s="8"/>
      <c r="O44" s="8"/>
      <c r="P44" s="8"/>
      <c r="Q44" s="8"/>
      <c r="R44" s="8"/>
      <c r="S44" s="8"/>
      <c r="T44" s="8"/>
      <c r="V44" s="8" t="s">
        <v>48</v>
      </c>
      <c r="W44" s="8" t="s">
        <v>58</v>
      </c>
      <c r="X44" s="8" t="s">
        <v>53</v>
      </c>
      <c r="Y44" s="8" t="s">
        <v>79</v>
      </c>
      <c r="Z44" s="8">
        <v>2</v>
      </c>
      <c r="AA44" s="8" t="s">
        <v>8</v>
      </c>
      <c r="AF44" s="1" t="s">
        <v>129</v>
      </c>
      <c r="AG44" s="1">
        <v>13.5</v>
      </c>
    </row>
    <row r="45" spans="1:33" x14ac:dyDescent="0.25">
      <c r="A45" s="58" t="s">
        <v>36</v>
      </c>
      <c r="B45" s="56" t="s">
        <v>131</v>
      </c>
      <c r="C45" s="15" t="s">
        <v>92</v>
      </c>
      <c r="D45" s="12" t="s">
        <v>13</v>
      </c>
      <c r="E45" s="12" t="s">
        <v>142</v>
      </c>
      <c r="F45" s="12" t="str">
        <f t="shared" si="0"/>
        <v>AVEmbedded generation capacity (MVA)Units less than 100 kVA</v>
      </c>
      <c r="G45" s="9">
        <f ca="1">OFFSET(ForecastData!$AK$4,MATCH(C45,ForecastData!$AJ$5:$AJ$71,0),0)</f>
        <v>1.211379999999999</v>
      </c>
      <c r="H45" s="8"/>
      <c r="I45" s="8"/>
      <c r="J45" s="8"/>
      <c r="K45" s="8"/>
      <c r="L45" s="8"/>
      <c r="M45" s="8"/>
      <c r="N45" s="8"/>
      <c r="O45" s="8"/>
      <c r="P45" s="8"/>
      <c r="Q45" s="8"/>
      <c r="R45" s="8"/>
      <c r="S45" s="8"/>
      <c r="T45" s="8"/>
      <c r="V45" s="8" t="s">
        <v>36</v>
      </c>
      <c r="W45" s="8" t="s">
        <v>52</v>
      </c>
      <c r="X45" s="8" t="s">
        <v>53</v>
      </c>
      <c r="Y45" s="8" t="s">
        <v>79</v>
      </c>
      <c r="Z45" s="8">
        <v>1</v>
      </c>
      <c r="AA45" s="8" t="s">
        <v>8</v>
      </c>
      <c r="AF45" s="1" t="s">
        <v>131</v>
      </c>
      <c r="AG45" s="1">
        <v>11.5</v>
      </c>
    </row>
    <row r="46" spans="1:33" x14ac:dyDescent="0.25">
      <c r="A46" s="58" t="s">
        <v>22</v>
      </c>
      <c r="B46" s="56" t="s">
        <v>132</v>
      </c>
      <c r="C46" s="15" t="s">
        <v>92</v>
      </c>
      <c r="D46" s="12" t="s">
        <v>13</v>
      </c>
      <c r="E46" s="12" t="s">
        <v>145</v>
      </c>
      <c r="F46" s="12" t="str">
        <f t="shared" si="0"/>
        <v>AVEmbedded generation capacity (MVA)Units greater than 100 kVA</v>
      </c>
      <c r="G46" s="9">
        <f ca="1">OFFSET(ForecastData!$AL$4,MATCH(C46,ForecastData!$AJ$5:$AJ$71,0),0)</f>
        <v>5</v>
      </c>
      <c r="H46" s="8"/>
      <c r="I46" s="8"/>
      <c r="J46" s="8"/>
      <c r="K46" s="8"/>
      <c r="L46" s="8"/>
      <c r="M46" s="8"/>
      <c r="N46" s="8"/>
      <c r="O46" s="8"/>
      <c r="P46" s="8"/>
      <c r="Q46" s="8"/>
      <c r="R46" s="8"/>
      <c r="S46" s="8"/>
      <c r="T46" s="8"/>
      <c r="V46" s="8" t="s">
        <v>22</v>
      </c>
      <c r="W46" s="8" t="s">
        <v>64</v>
      </c>
      <c r="X46" s="8" t="s">
        <v>53</v>
      </c>
      <c r="Y46" s="8" t="s">
        <v>79</v>
      </c>
      <c r="Z46" s="8">
        <v>2</v>
      </c>
      <c r="AA46" s="8" t="s">
        <v>8</v>
      </c>
      <c r="AF46" s="1" t="s">
        <v>132</v>
      </c>
      <c r="AG46" s="1">
        <v>2.5</v>
      </c>
    </row>
    <row r="47" spans="1:33" x14ac:dyDescent="0.25">
      <c r="A47" s="58" t="s">
        <v>37</v>
      </c>
      <c r="B47" s="56" t="s">
        <v>133</v>
      </c>
      <c r="C47" s="15" t="s">
        <v>94</v>
      </c>
      <c r="D47" s="15" t="s">
        <v>85</v>
      </c>
      <c r="E47" s="12" t="s">
        <v>86</v>
      </c>
      <c r="F47" s="12" t="str">
        <f t="shared" si="0"/>
        <v xml:space="preserve">BUSubstation capacity (winter and summer) (MVA)Total </v>
      </c>
      <c r="G47" s="8">
        <v>120</v>
      </c>
      <c r="H47" s="8">
        <v>120</v>
      </c>
      <c r="I47" s="8">
        <v>120</v>
      </c>
      <c r="J47" s="8">
        <v>120</v>
      </c>
      <c r="K47" s="8">
        <v>120</v>
      </c>
      <c r="L47" s="8" t="s">
        <v>9</v>
      </c>
      <c r="M47" s="8">
        <v>120</v>
      </c>
      <c r="N47" s="8">
        <v>120</v>
      </c>
      <c r="O47" s="8">
        <v>120</v>
      </c>
      <c r="P47" s="8">
        <v>120</v>
      </c>
      <c r="Q47" s="8">
        <v>120</v>
      </c>
      <c r="R47" s="8">
        <v>120</v>
      </c>
      <c r="S47" s="8"/>
      <c r="T47" s="8"/>
      <c r="V47" s="8" t="s">
        <v>37</v>
      </c>
      <c r="W47" s="8" t="s">
        <v>52</v>
      </c>
      <c r="X47" s="8" t="s">
        <v>53</v>
      </c>
      <c r="Y47" s="8" t="s">
        <v>79</v>
      </c>
      <c r="Z47" s="8">
        <v>1</v>
      </c>
      <c r="AA47" s="8" t="s">
        <v>8</v>
      </c>
      <c r="AF47" s="1" t="s">
        <v>133</v>
      </c>
      <c r="AG47" s="1">
        <v>1.5</v>
      </c>
    </row>
    <row r="48" spans="1:33" x14ac:dyDescent="0.25">
      <c r="A48" s="59" t="s">
        <v>23</v>
      </c>
      <c r="B48" s="56" t="s">
        <v>134</v>
      </c>
      <c r="C48" s="15" t="s">
        <v>94</v>
      </c>
      <c r="D48" s="15" t="s">
        <v>85</v>
      </c>
      <c r="E48" s="12" t="s">
        <v>87</v>
      </c>
      <c r="F48" s="12" t="str">
        <f t="shared" si="0"/>
        <v>BUSubstation capacity (winter and summer) (MVA)Firm delivery</v>
      </c>
      <c r="G48" s="8">
        <v>60</v>
      </c>
      <c r="H48" s="8">
        <v>60</v>
      </c>
      <c r="I48" s="8">
        <v>60</v>
      </c>
      <c r="J48" s="8">
        <v>60</v>
      </c>
      <c r="K48" s="8">
        <v>60</v>
      </c>
      <c r="L48" s="8">
        <v>60</v>
      </c>
      <c r="M48" s="8">
        <v>60</v>
      </c>
      <c r="N48" s="8">
        <v>60</v>
      </c>
      <c r="O48" s="8">
        <v>60</v>
      </c>
      <c r="P48" s="8">
        <v>60</v>
      </c>
      <c r="Q48" s="8">
        <v>60</v>
      </c>
      <c r="R48" s="8">
        <v>60</v>
      </c>
      <c r="S48" s="8"/>
      <c r="T48" s="8"/>
      <c r="V48" s="8" t="s">
        <v>23</v>
      </c>
      <c r="W48" s="8" t="s">
        <v>64</v>
      </c>
      <c r="X48" s="8" t="s">
        <v>53</v>
      </c>
      <c r="Y48" s="8" t="s">
        <v>203</v>
      </c>
      <c r="Z48" s="8">
        <v>2</v>
      </c>
      <c r="AA48" s="8" t="s">
        <v>8</v>
      </c>
      <c r="AF48" s="1" t="s">
        <v>134</v>
      </c>
      <c r="AG48" s="1">
        <v>9</v>
      </c>
    </row>
    <row r="49" spans="3:20" x14ac:dyDescent="0.25">
      <c r="C49" s="15" t="s">
        <v>94</v>
      </c>
      <c r="D49" s="15" t="s">
        <v>85</v>
      </c>
      <c r="E49" s="12" t="s">
        <v>88</v>
      </c>
      <c r="F49" s="12" t="str">
        <f t="shared" si="0"/>
        <v>BUSubstation capacity (winter and summer) (MVA)Short-term firm delivery</v>
      </c>
      <c r="G49" s="8">
        <v>72</v>
      </c>
      <c r="H49" s="8">
        <v>72</v>
      </c>
      <c r="I49" s="8">
        <v>72</v>
      </c>
      <c r="J49" s="8">
        <v>72</v>
      </c>
      <c r="K49" s="8">
        <v>72</v>
      </c>
      <c r="L49" s="8">
        <v>72</v>
      </c>
      <c r="M49" s="8">
        <v>72</v>
      </c>
      <c r="N49" s="8">
        <v>72</v>
      </c>
      <c r="O49" s="8">
        <v>72</v>
      </c>
      <c r="P49" s="8">
        <v>72</v>
      </c>
      <c r="Q49" s="8">
        <v>72</v>
      </c>
      <c r="R49" s="8">
        <v>72</v>
      </c>
      <c r="S49" s="8"/>
      <c r="T49" s="8"/>
    </row>
    <row r="50" spans="3:20" x14ac:dyDescent="0.25">
      <c r="C50" s="15" t="s">
        <v>94</v>
      </c>
      <c r="D50" s="12" t="s">
        <v>214</v>
      </c>
      <c r="E50" s="12" t="s">
        <v>210</v>
      </c>
      <c r="F50" s="12" t="str">
        <f t="shared" si="0"/>
        <v>BUMaximum demand forecast(peak season)Maximum demand (MW)</v>
      </c>
      <c r="G50" s="8">
        <f ca="1">G52*G53</f>
        <v>57.435356161030825</v>
      </c>
      <c r="H50" s="8">
        <f t="shared" ref="H50:R50" ca="1" si="11">H52*H53</f>
        <v>58.047091239355169</v>
      </c>
      <c r="I50" s="8">
        <f t="shared" ca="1" si="11"/>
        <v>57.822648649967789</v>
      </c>
      <c r="J50" s="8">
        <f t="shared" ca="1" si="11"/>
        <v>56.668314346714794</v>
      </c>
      <c r="K50" s="8">
        <f t="shared" ca="1" si="11"/>
        <v>56.073037351426322</v>
      </c>
      <c r="L50" s="8">
        <f t="shared" ca="1" si="11"/>
        <v>56.151683949616299</v>
      </c>
      <c r="M50" s="8">
        <f t="shared" ca="1" si="11"/>
        <v>56.886929852649281</v>
      </c>
      <c r="N50" s="8">
        <f t="shared" ca="1" si="11"/>
        <v>57.478701661427174</v>
      </c>
      <c r="O50" s="8">
        <f t="shared" ca="1" si="11"/>
        <v>58.325353896627142</v>
      </c>
      <c r="P50" s="8">
        <f t="shared" ca="1" si="11"/>
        <v>59.043491626462817</v>
      </c>
      <c r="Q50" s="8">
        <f t="shared" ca="1" si="11"/>
        <v>60.672870082909171</v>
      </c>
      <c r="R50" s="8">
        <f t="shared" ca="1" si="11"/>
        <v>61.761503424750458</v>
      </c>
      <c r="S50" s="8"/>
      <c r="T50" s="8"/>
    </row>
    <row r="51" spans="3:20" x14ac:dyDescent="0.25">
      <c r="C51" s="15" t="s">
        <v>94</v>
      </c>
      <c r="D51" s="12" t="s">
        <v>214</v>
      </c>
      <c r="E51" s="12" t="s">
        <v>10</v>
      </c>
      <c r="F51" s="12" t="str">
        <f t="shared" si="0"/>
        <v>BUMaximum demand forecast(peak season)Reactive power (coincident) (MVAr)</v>
      </c>
      <c r="G51" s="10">
        <f ca="1">SQRT(G52^2-G50^2)</f>
        <v>3.0104657613266084</v>
      </c>
      <c r="H51" s="10">
        <f ca="1">SQRT(H52^2-H50^2)</f>
        <v>3.0425297656505883</v>
      </c>
      <c r="I51" s="10">
        <f t="shared" ref="I51:R51" ca="1" si="12">SQRT(I52^2-I50^2)</f>
        <v>3.030765640277421</v>
      </c>
      <c r="J51" s="10">
        <f t="shared" ca="1" si="12"/>
        <v>2.9702613772355386</v>
      </c>
      <c r="K51" s="10">
        <f t="shared" ca="1" si="12"/>
        <v>2.9390600209177089</v>
      </c>
      <c r="L51" s="10">
        <f t="shared" ca="1" si="12"/>
        <v>2.9431822708161519</v>
      </c>
      <c r="M51" s="10">
        <f t="shared" ca="1" si="12"/>
        <v>2.9817200768850873</v>
      </c>
      <c r="N51" s="10">
        <f t="shared" ca="1" si="12"/>
        <v>3.0127377093665659</v>
      </c>
      <c r="O51" s="10">
        <f t="shared" ca="1" si="12"/>
        <v>3.0571148619808617</v>
      </c>
      <c r="P51" s="10">
        <f t="shared" ca="1" si="12"/>
        <v>3.0947559456633407</v>
      </c>
      <c r="Q51" s="10">
        <f t="shared" ca="1" si="12"/>
        <v>3.1801595782555445</v>
      </c>
      <c r="R51" s="10">
        <f t="shared" ca="1" si="12"/>
        <v>3.2372201350502068</v>
      </c>
      <c r="S51" s="8"/>
      <c r="T51" s="8"/>
    </row>
    <row r="52" spans="3:20" x14ac:dyDescent="0.25">
      <c r="C52" s="15" t="s">
        <v>94</v>
      </c>
      <c r="D52" s="12" t="s">
        <v>214</v>
      </c>
      <c r="E52" s="12" t="s">
        <v>211</v>
      </c>
      <c r="F52" s="12" t="str">
        <f t="shared" si="0"/>
        <v>BUMaximum demand forecast(peak season)Maximum demand (MVA)</v>
      </c>
      <c r="G52" s="8">
        <f ca="1">OFFSET(ForecastData!$E$4,MATCH($C52,ForecastData!$B$5:$B$70,0),COLUMN()-6+IF($T54="Summer",15,0))</f>
        <v>57.514198607340269</v>
      </c>
      <c r="H52" s="8">
        <f ca="1">OFFSET(ForecastData!$E$4,MATCH($C52,ForecastData!$B$5:$B$70,0),COLUMN()-6+IF($T54="Summer",15,0))</f>
        <v>58.126773424342879</v>
      </c>
      <c r="I52" s="8">
        <f ca="1">OFFSET(ForecastData!$E$4,MATCH($C52,ForecastData!$B$5:$B$70,0),COLUMN()-6+IF($T54="Summer",15,0))</f>
        <v>57.902022738967489</v>
      </c>
      <c r="J52" s="8">
        <f ca="1">OFFSET(ForecastData!$E$4,MATCH($C52,ForecastData!$B$5:$B$70,0),COLUMN()-6+IF($T54="Summer",15,0))</f>
        <v>56.746103862266871</v>
      </c>
      <c r="K52" s="8">
        <f ca="1">OFFSET(ForecastData!$E$4,MATCH($C52,ForecastData!$B$5:$B$70,0),COLUMN()-6+IF($T54="Summer",15,0))</f>
        <v>56.150009720578041</v>
      </c>
      <c r="L52" s="8">
        <f ca="1">OFFSET(ForecastData!$E$4,MATCH($C52,ForecastData!$B$5:$B$70,0),COLUMN()-6+IF($T54="Summer",15,0))</f>
        <v>56.228764278230791</v>
      </c>
      <c r="M52" s="8">
        <f ca="1">OFFSET(ForecastData!$E$4,MATCH($C52,ForecastData!$B$5:$B$70,0),COLUMN()-6+IF($T54="Summer",15,0))</f>
        <v>56.965019465257271</v>
      </c>
      <c r="N52" s="8">
        <f ca="1">OFFSET(ForecastData!$E$4,MATCH($C52,ForecastData!$B$5:$B$70,0),COLUMN()-6+IF($T54="Summer",15,0))</f>
        <v>57.557603608809067</v>
      </c>
      <c r="O52" s="8">
        <f ca="1">OFFSET(ForecastData!$E$4,MATCH($C52,ForecastData!$B$5:$B$70,0),COLUMN()-6+IF($T54="Summer",15,0))</f>
        <v>58.405418057284237</v>
      </c>
      <c r="P52" s="8">
        <f ca="1">OFFSET(ForecastData!$E$4,MATCH($C52,ForecastData!$B$5:$B$70,0),COLUMN()-6+IF($T54="Summer",15,0))</f>
        <v>59.124541586446178</v>
      </c>
      <c r="Q52" s="8">
        <f ca="1">OFFSET(ForecastData!$E$4,MATCH($C52,ForecastData!$B$5:$B$70,0),COLUMN()-6+IF($T54="Summer",15,0))</f>
        <v>60.756156717165261</v>
      </c>
      <c r="R52" s="8">
        <f ca="1">OFFSET(ForecastData!$E$4,MATCH($C52,ForecastData!$B$5:$B$70,0),COLUMN()-6+IF($T54="Summer",15,0))</f>
        <v>61.84628444367727</v>
      </c>
      <c r="S52" s="9"/>
      <c r="T52" s="9"/>
    </row>
    <row r="53" spans="3:20" x14ac:dyDescent="0.25">
      <c r="C53" s="15" t="s">
        <v>94</v>
      </c>
      <c r="D53" s="12" t="s">
        <v>214</v>
      </c>
      <c r="E53" s="12" t="s">
        <v>11</v>
      </c>
      <c r="F53" s="12" t="str">
        <f t="shared" si="0"/>
        <v>BUMaximum demand forecast(peak season)Power factor (coincident)</v>
      </c>
      <c r="G53" s="8">
        <f ca="1">OFFSET(ForecastData!$R$4,MATCH($C53,ForecastData!$B$5:$B$70,0),IF($T54="Summer",15,0))</f>
        <v>0.99862916552401748</v>
      </c>
      <c r="H53" s="8">
        <f ca="1">OFFSET(ForecastData!$R$4,MATCH($C53,ForecastData!$B$5:$B$70,0),IF($T54="Summer",15,0))</f>
        <v>0.99862916552401748</v>
      </c>
      <c r="I53" s="8">
        <f ca="1">OFFSET(ForecastData!$R$4,MATCH($C53,ForecastData!$B$5:$B$70,0),IF($T54="Summer",15,0))</f>
        <v>0.99862916552401748</v>
      </c>
      <c r="J53" s="8">
        <f ca="1">OFFSET(ForecastData!$R$4,MATCH($C53,ForecastData!$B$5:$B$70,0),IF($T54="Summer",15,0))</f>
        <v>0.99862916552401748</v>
      </c>
      <c r="K53" s="8">
        <f ca="1">OFFSET(ForecastData!$R$4,MATCH($C53,ForecastData!$B$5:$B$70,0),IF($T54="Summer",15,0))</f>
        <v>0.99862916552401748</v>
      </c>
      <c r="L53" s="8">
        <f ca="1">OFFSET(ForecastData!$R$4,MATCH($C53,ForecastData!$B$5:$B$70,0),IF($T54="Summer",15,0))</f>
        <v>0.99862916552401748</v>
      </c>
      <c r="M53" s="8">
        <f ca="1">OFFSET(ForecastData!$R$4,MATCH($C53,ForecastData!$B$5:$B$70,0),IF($T54="Summer",15,0))</f>
        <v>0.99862916552401748</v>
      </c>
      <c r="N53" s="8">
        <f ca="1">OFFSET(ForecastData!$R$4,MATCH($C53,ForecastData!$B$5:$B$70,0),IF($T54="Summer",15,0))</f>
        <v>0.99862916552401748</v>
      </c>
      <c r="O53" s="8">
        <f ca="1">OFFSET(ForecastData!$R$4,MATCH($C53,ForecastData!$B$5:$B$70,0),IF($T54="Summer",15,0))</f>
        <v>0.99862916552401748</v>
      </c>
      <c r="P53" s="8">
        <f ca="1">OFFSET(ForecastData!$R$4,MATCH($C53,ForecastData!$B$5:$B$70,0),IF($T54="Summer",15,0))</f>
        <v>0.99862916552401748</v>
      </c>
      <c r="Q53" s="8">
        <f ca="1">OFFSET(ForecastData!$R$4,MATCH($C53,ForecastData!$B$5:$B$70,0),IF($T54="Summer",15,0))</f>
        <v>0.99862916552401748</v>
      </c>
      <c r="R53" s="8">
        <f ca="1">OFFSET(ForecastData!$R$4,MATCH($C53,ForecastData!$B$5:$B$70,0),IF($T54="Summer",15,0))</f>
        <v>0.99862916552401748</v>
      </c>
      <c r="S53" s="10"/>
      <c r="T53" s="10"/>
    </row>
    <row r="54" spans="3:20" x14ac:dyDescent="0.25">
      <c r="C54" s="15" t="s">
        <v>94</v>
      </c>
      <c r="D54" s="12" t="s">
        <v>213</v>
      </c>
      <c r="E54" s="15" t="s">
        <v>210</v>
      </c>
      <c r="F54" s="12" t="str">
        <f t="shared" si="0"/>
        <v>BUMaximum demand forecast(non-peak season)Maximum demand (MW)</v>
      </c>
      <c r="G54" s="8">
        <f ca="1">G56*OFFSET(ForecastData!$R$4,MATCH($C54,ForecastData!$B$5:$B$70,0),IF($T54="Winter",15,0))</f>
        <v>44.325762911213268</v>
      </c>
      <c r="H54" s="8">
        <f ca="1">H56*OFFSET(ForecastData!$R$4,MATCH($C54,ForecastData!$B$5:$B$70,0),IF($T54="Winter",15,0))</f>
        <v>41.759294242042685</v>
      </c>
      <c r="I54" s="8">
        <f ca="1">I56*OFFSET(ForecastData!$R$4,MATCH($C54,ForecastData!$B$5:$B$70,0),IF($T54="Winter",15,0))</f>
        <v>40.787532881126943</v>
      </c>
      <c r="J54" s="8">
        <f ca="1">J56*OFFSET(ForecastData!$R$4,MATCH($C54,ForecastData!$B$5:$B$70,0),IF($T54="Winter",15,0))</f>
        <v>40.128117659664603</v>
      </c>
      <c r="K54" s="8">
        <f ca="1">K56*OFFSET(ForecastData!$R$4,MATCH($C54,ForecastData!$B$5:$B$70,0),IF($T54="Winter",15,0))</f>
        <v>39.601522646151295</v>
      </c>
      <c r="L54" s="8">
        <f ca="1">L56*OFFSET(ForecastData!$R$4,MATCH($C54,ForecastData!$B$5:$B$70,0),IF($T54="Winter",15,0))</f>
        <v>39.860263138941882</v>
      </c>
      <c r="M54" s="8">
        <f ca="1">M56*OFFSET(ForecastData!$R$4,MATCH($C54,ForecastData!$B$5:$B$70,0),IF($T54="Winter",15,0))</f>
        <v>40.425653634432976</v>
      </c>
      <c r="N54" s="8">
        <f ca="1">N56*OFFSET(ForecastData!$R$4,MATCH($C54,ForecastData!$B$5:$B$70,0),IF($T54="Winter",15,0))</f>
        <v>40.914194358142396</v>
      </c>
      <c r="O54" s="8">
        <f ca="1">O56*OFFSET(ForecastData!$R$4,MATCH($C54,ForecastData!$B$5:$B$70,0),IF($T54="Winter",15,0))</f>
        <v>41.566937723206173</v>
      </c>
      <c r="P54" s="8">
        <f ca="1">P56*OFFSET(ForecastData!$R$4,MATCH($C54,ForecastData!$B$5:$B$70,0),IF($T54="Winter",15,0))</f>
        <v>42.315835619622263</v>
      </c>
      <c r="Q54" s="8">
        <f ca="1">Q56*OFFSET(ForecastData!$R$4,MATCH($C54,ForecastData!$B$5:$B$70,0),IF($T54="Winter",15,0))</f>
        <v>43.189747960645498</v>
      </c>
      <c r="R54" s="8">
        <f ca="1">R56*OFFSET(ForecastData!$R$4,MATCH($C54,ForecastData!$B$5:$B$70,0),IF($T54="Winter",15,0))</f>
        <v>44.099475475267305</v>
      </c>
      <c r="S54" s="8"/>
      <c r="T54" s="8" t="str">
        <f ca="1">OFFSET(ForecastData!$D$4,MATCH(C54,ForecastData!$B$5:$B$70,0),0)</f>
        <v>Summer</v>
      </c>
    </row>
    <row r="55" spans="3:20" x14ac:dyDescent="0.25">
      <c r="C55" s="15" t="s">
        <v>94</v>
      </c>
      <c r="D55" s="12" t="s">
        <v>213</v>
      </c>
      <c r="E55" s="15" t="s">
        <v>10</v>
      </c>
      <c r="F55" s="12" t="str">
        <f t="shared" si="0"/>
        <v>BUMaximum demand forecast(non-peak season)Reactive power (coincident) (MVAr)</v>
      </c>
      <c r="G55" s="10">
        <f t="shared" ref="G55:R55" ca="1" si="13">SQRT(G56^2-G54^2)</f>
        <v>2.2776239749294658</v>
      </c>
      <c r="H55" s="10">
        <f t="shared" ca="1" si="13"/>
        <v>2.1457491872688466</v>
      </c>
      <c r="I55" s="10">
        <f t="shared" ca="1" si="13"/>
        <v>2.0958164432354893</v>
      </c>
      <c r="J55" s="10">
        <f t="shared" ca="1" si="13"/>
        <v>2.0619332155323202</v>
      </c>
      <c r="K55" s="10">
        <f t="shared" ca="1" si="13"/>
        <v>2.0348747883540175</v>
      </c>
      <c r="L55" s="10">
        <f t="shared" ca="1" si="13"/>
        <v>2.0481698454710693</v>
      </c>
      <c r="M55" s="10">
        <f t="shared" ca="1" si="13"/>
        <v>2.0772217300446187</v>
      </c>
      <c r="N55" s="10">
        <f t="shared" ca="1" si="13"/>
        <v>2.1023247850620259</v>
      </c>
      <c r="O55" s="10">
        <f t="shared" ca="1" si="13"/>
        <v>2.135865187755746</v>
      </c>
      <c r="P55" s="10">
        <f t="shared" ca="1" si="13"/>
        <v>2.1743463709689155</v>
      </c>
      <c r="Q55" s="10">
        <f t="shared" ca="1" si="13"/>
        <v>2.2192512653050644</v>
      </c>
      <c r="R55" s="10">
        <f t="shared" ca="1" si="13"/>
        <v>2.2659964776121146</v>
      </c>
      <c r="S55" s="8"/>
      <c r="T55" s="8" t="str">
        <f ca="1">T54</f>
        <v>Summer</v>
      </c>
    </row>
    <row r="56" spans="3:20" x14ac:dyDescent="0.25">
      <c r="C56" s="15" t="s">
        <v>94</v>
      </c>
      <c r="D56" s="12" t="s">
        <v>213</v>
      </c>
      <c r="E56" s="12" t="s">
        <v>211</v>
      </c>
      <c r="F56" s="12" t="str">
        <f t="shared" si="0"/>
        <v>BUMaximum demand forecast(non-peak season)Maximum demand (MVA)</v>
      </c>
      <c r="G56" s="10">
        <f ca="1">OFFSET(ForecastData!$E$4,MATCH($C56,ForecastData!$B$5:$B$70,0),COLUMN()-6+IF($T56="Winter",15,0))</f>
        <v>44.384240768906515</v>
      </c>
      <c r="H56" s="10">
        <f ca="1">OFFSET(ForecastData!$E$4,MATCH($C56,ForecastData!$B$5:$B$70,0),COLUMN()-6+IF($T56="Winter",15,0))</f>
        <v>41.814386222545039</v>
      </c>
      <c r="I56" s="10">
        <f ca="1">OFFSET(ForecastData!$E$4,MATCH($C56,ForecastData!$B$5:$B$70,0),COLUMN()-6+IF($T56="Winter",15,0))</f>
        <v>40.841342841448636</v>
      </c>
      <c r="J56" s="10">
        <f ca="1">OFFSET(ForecastData!$E$4,MATCH($C56,ForecastData!$B$5:$B$70,0),COLUMN()-6+IF($T56="Winter",15,0))</f>
        <v>40.181057670165949</v>
      </c>
      <c r="K56" s="10">
        <f ca="1">OFFSET(ForecastData!$E$4,MATCH($C56,ForecastData!$B$5:$B$70,0),COLUMN()-6+IF($T56="Winter",15,0))</f>
        <v>39.653767933172666</v>
      </c>
      <c r="L56" s="10">
        <f ca="1">OFFSET(ForecastData!$E$4,MATCH($C56,ForecastData!$B$5:$B$70,0),COLUMN()-6+IF($T56="Winter",15,0))</f>
        <v>39.91284977574999</v>
      </c>
      <c r="M56" s="10">
        <f ca="1">OFFSET(ForecastData!$E$4,MATCH($C56,ForecastData!$B$5:$B$70,0),COLUMN()-6+IF($T56="Winter",15,0))</f>
        <v>40.478986176619017</v>
      </c>
      <c r="N56" s="10">
        <f ca="1">OFFSET(ForecastData!$E$4,MATCH($C56,ForecastData!$B$5:$B$70,0),COLUMN()-6+IF($T56="Winter",15,0))</f>
        <v>40.96817141974654</v>
      </c>
      <c r="O56" s="10">
        <f ca="1">OFFSET(ForecastData!$E$4,MATCH($C56,ForecastData!$B$5:$B$70,0),COLUMN()-6+IF($T56="Winter",15,0))</f>
        <v>41.6217759326193</v>
      </c>
      <c r="P56" s="10">
        <f ca="1">OFFSET(ForecastData!$E$4,MATCH($C56,ForecastData!$B$5:$B$70,0),COLUMN()-6+IF($T56="Winter",15,0))</f>
        <v>42.371661831085149</v>
      </c>
      <c r="Q56" s="10">
        <f ca="1">OFFSET(ForecastData!$E$4,MATCH($C56,ForecastData!$B$5:$B$70,0),COLUMN()-6+IF($T56="Winter",15,0))</f>
        <v>43.246727102552398</v>
      </c>
      <c r="R56" s="10">
        <f ca="1">OFFSET(ForecastData!$E$4,MATCH($C56,ForecastData!$B$5:$B$70,0),COLUMN()-6+IF($T56="Winter",15,0))</f>
        <v>44.15765479767073</v>
      </c>
      <c r="S56" s="9"/>
      <c r="T56" s="8" t="str">
        <f ca="1">T54</f>
        <v>Summer</v>
      </c>
    </row>
    <row r="57" spans="3:20" x14ac:dyDescent="0.25">
      <c r="C57" s="15" t="s">
        <v>94</v>
      </c>
      <c r="D57" s="12" t="s">
        <v>89</v>
      </c>
      <c r="E57" s="12" t="s">
        <v>212</v>
      </c>
      <c r="F57" s="12" t="str">
        <f t="shared" si="0"/>
        <v>BUHours exceeding95% of maximum demand</v>
      </c>
      <c r="G57" s="9">
        <f ca="1">OFFSET($AG$2,MATCH(C57,$AF$3:$AF$48,0),0)</f>
        <v>11.5</v>
      </c>
      <c r="H57" s="8">
        <f ca="1">G57</f>
        <v>11.5</v>
      </c>
      <c r="I57" s="8">
        <f t="shared" ref="I57:R57" ca="1" si="14">H57</f>
        <v>11.5</v>
      </c>
      <c r="J57" s="8">
        <f t="shared" ca="1" si="14"/>
        <v>11.5</v>
      </c>
      <c r="K57" s="8">
        <f t="shared" ca="1" si="14"/>
        <v>11.5</v>
      </c>
      <c r="L57" s="8">
        <f t="shared" ca="1" si="14"/>
        <v>11.5</v>
      </c>
      <c r="M57" s="8">
        <f t="shared" ca="1" si="14"/>
        <v>11.5</v>
      </c>
      <c r="N57" s="8">
        <f t="shared" ca="1" si="14"/>
        <v>11.5</v>
      </c>
      <c r="O57" s="8">
        <f t="shared" ca="1" si="14"/>
        <v>11.5</v>
      </c>
      <c r="P57" s="8">
        <f t="shared" ca="1" si="14"/>
        <v>11.5</v>
      </c>
      <c r="Q57" s="8">
        <f ca="1">O57</f>
        <v>11.5</v>
      </c>
      <c r="R57" s="8">
        <f t="shared" ca="1" si="14"/>
        <v>11.5</v>
      </c>
      <c r="S57" s="8"/>
      <c r="T57" s="8"/>
    </row>
    <row r="58" spans="3:20" x14ac:dyDescent="0.25">
      <c r="C58" s="15" t="s">
        <v>94</v>
      </c>
      <c r="D58" s="12" t="s">
        <v>89</v>
      </c>
      <c r="E58" s="12" t="s">
        <v>56</v>
      </c>
      <c r="F58" s="12" t="str">
        <f t="shared" si="0"/>
        <v>BUHours exceedingFirm capacity (continuous rating)</v>
      </c>
      <c r="G58" s="61"/>
      <c r="H58" s="61"/>
      <c r="I58" s="61"/>
      <c r="J58" s="61"/>
      <c r="K58" s="61"/>
      <c r="L58" s="61"/>
      <c r="M58" s="61"/>
      <c r="N58" s="61"/>
      <c r="O58" s="61"/>
      <c r="P58" s="61"/>
      <c r="Q58" s="61"/>
      <c r="R58" s="61"/>
      <c r="S58" s="9"/>
      <c r="T58" s="9"/>
    </row>
    <row r="59" spans="3:20" x14ac:dyDescent="0.25">
      <c r="C59" s="15" t="s">
        <v>94</v>
      </c>
      <c r="D59" s="12" t="s">
        <v>89</v>
      </c>
      <c r="E59" s="12" t="s">
        <v>57</v>
      </c>
      <c r="F59" s="12" t="str">
        <f t="shared" si="0"/>
        <v>BUHours exceedingFirm capacity (short-term rating)</v>
      </c>
      <c r="G59" s="61"/>
      <c r="H59" s="61"/>
      <c r="I59" s="61"/>
      <c r="J59" s="61"/>
      <c r="K59" s="61"/>
      <c r="L59" s="61"/>
      <c r="M59" s="61"/>
      <c r="N59" s="61"/>
      <c r="O59" s="61"/>
      <c r="P59" s="61"/>
      <c r="Q59" s="61"/>
      <c r="R59" s="61"/>
      <c r="S59" s="8"/>
      <c r="T59" s="8"/>
    </row>
    <row r="60" spans="3:20" x14ac:dyDescent="0.25">
      <c r="C60" s="15" t="s">
        <v>94</v>
      </c>
      <c r="D60" s="12" t="s">
        <v>90</v>
      </c>
      <c r="E60" s="12" t="s">
        <v>60</v>
      </c>
      <c r="F60" s="12" t="str">
        <f t="shared" si="0"/>
        <v>BURegional diversity factorSummer</v>
      </c>
      <c r="G60" s="10">
        <f ca="1">OFFSET(ForecastData!$S$4,MATCH($C60,ForecastData!$B$5:$B$70,0),IF($E60="Winter",15,0))</f>
        <v>0.93437180796731301</v>
      </c>
      <c r="H60" s="10">
        <f ca="1">OFFSET(ForecastData!$S$4,MATCH($C60,ForecastData!$B$5:$B$70,0),IF($E60="Winter",15,0))</f>
        <v>0.93437180796731301</v>
      </c>
      <c r="I60" s="10">
        <f ca="1">OFFSET(ForecastData!$S$4,MATCH($C60,ForecastData!$B$5:$B$70,0),IF($E60="Winter",15,0))</f>
        <v>0.93437180796731301</v>
      </c>
      <c r="J60" s="10">
        <f ca="1">OFFSET(ForecastData!$S$4,MATCH($C60,ForecastData!$B$5:$B$70,0),IF($E60="Winter",15,0))</f>
        <v>0.93437180796731301</v>
      </c>
      <c r="K60" s="10">
        <f ca="1">OFFSET(ForecastData!$S$4,MATCH($C60,ForecastData!$B$5:$B$70,0),IF($E60="Winter",15,0))</f>
        <v>0.93437180796731301</v>
      </c>
      <c r="L60" s="10">
        <f ca="1">OFFSET(ForecastData!$S$4,MATCH($C60,ForecastData!$B$5:$B$70,0),IF($E60="Winter",15,0))</f>
        <v>0.93437180796731301</v>
      </c>
      <c r="M60" s="10">
        <f ca="1">OFFSET(ForecastData!$S$4,MATCH($C60,ForecastData!$B$5:$B$70,0),IF($E60="Winter",15,0))</f>
        <v>0.93437180796731301</v>
      </c>
      <c r="N60" s="10">
        <f ca="1">OFFSET(ForecastData!$S$4,MATCH($C60,ForecastData!$B$5:$B$70,0),IF($E60="Winter",15,0))</f>
        <v>0.93437180796731301</v>
      </c>
      <c r="O60" s="10">
        <f ca="1">OFFSET(ForecastData!$S$4,MATCH($C60,ForecastData!$B$5:$B$70,0),IF($E60="Winter",15,0))</f>
        <v>0.93437180796731301</v>
      </c>
      <c r="P60" s="10">
        <f ca="1">OFFSET(ForecastData!$S$4,MATCH($C60,ForecastData!$B$5:$B$70,0),IF($E60="Winter",15,0))</f>
        <v>0.93437180796731301</v>
      </c>
      <c r="Q60" s="10">
        <f ca="1">OFFSET(ForecastData!$S$4,MATCH($C60,ForecastData!$B$5:$B$70,0),IF($E60="Winter",15,0))</f>
        <v>0.93437180796731301</v>
      </c>
      <c r="R60" s="10">
        <f ca="1">OFFSET(ForecastData!$S$4,MATCH($C60,ForecastData!$B$5:$B$70,0),IF($E60="Winter",15,0))</f>
        <v>0.93437180796731301</v>
      </c>
      <c r="S60" s="10"/>
      <c r="T60" s="10"/>
    </row>
    <row r="61" spans="3:20" x14ac:dyDescent="0.25">
      <c r="C61" s="15" t="s">
        <v>94</v>
      </c>
      <c r="D61" s="12" t="s">
        <v>90</v>
      </c>
      <c r="E61" s="12" t="s">
        <v>8</v>
      </c>
      <c r="F61" s="12" t="str">
        <f t="shared" si="0"/>
        <v>BURegional diversity factorWinter</v>
      </c>
      <c r="G61" s="10">
        <f ca="1">OFFSET(ForecastData!$S$4,MATCH($C61,ForecastData!$B$5:$B$70,0),IF($E61="Winter",15,0))</f>
        <v>0.92898781134075203</v>
      </c>
      <c r="H61" s="10">
        <f ca="1">OFFSET(ForecastData!$S$4,MATCH($C61,ForecastData!$B$5:$B$70,0),IF($E61="Winter",15,0))</f>
        <v>0.92898781134075203</v>
      </c>
      <c r="I61" s="10">
        <f ca="1">OFFSET(ForecastData!$S$4,MATCH($C61,ForecastData!$B$5:$B$70,0),IF($E61="Winter",15,0))</f>
        <v>0.92898781134075203</v>
      </c>
      <c r="J61" s="10">
        <f ca="1">OFFSET(ForecastData!$S$4,MATCH($C61,ForecastData!$B$5:$B$70,0),IF($E61="Winter",15,0))</f>
        <v>0.92898781134075203</v>
      </c>
      <c r="K61" s="10">
        <f ca="1">OFFSET(ForecastData!$S$4,MATCH($C61,ForecastData!$B$5:$B$70,0),IF($E61="Winter",15,0))</f>
        <v>0.92898781134075203</v>
      </c>
      <c r="L61" s="10">
        <f ca="1">OFFSET(ForecastData!$S$4,MATCH($C61,ForecastData!$B$5:$B$70,0),IF($E61="Winter",15,0))</f>
        <v>0.92898781134075203</v>
      </c>
      <c r="M61" s="10">
        <f ca="1">OFFSET(ForecastData!$S$4,MATCH($C61,ForecastData!$B$5:$B$70,0),IF($E61="Winter",15,0))</f>
        <v>0.92898781134075203</v>
      </c>
      <c r="N61" s="10">
        <f ca="1">OFFSET(ForecastData!$S$4,MATCH($C61,ForecastData!$B$5:$B$70,0),IF($E61="Winter",15,0))</f>
        <v>0.92898781134075203</v>
      </c>
      <c r="O61" s="10">
        <f ca="1">OFFSET(ForecastData!$S$4,MATCH($C61,ForecastData!$B$5:$B$70,0),IF($E61="Winter",15,0))</f>
        <v>0.92898781134075203</v>
      </c>
      <c r="P61" s="10">
        <f ca="1">OFFSET(ForecastData!$S$4,MATCH($C61,ForecastData!$B$5:$B$70,0),IF($E61="Winter",15,0))</f>
        <v>0.92898781134075203</v>
      </c>
      <c r="Q61" s="10">
        <f ca="1">OFFSET(ForecastData!$S$4,MATCH($C61,ForecastData!$B$5:$B$70,0),IF($E61="Winter",15,0))</f>
        <v>0.92898781134075203</v>
      </c>
      <c r="R61" s="10">
        <f ca="1">OFFSET(ForecastData!$S$4,MATCH($C61,ForecastData!$B$5:$B$70,0),IF($E61="Winter",15,0))</f>
        <v>0.92898781134075203</v>
      </c>
      <c r="S61" s="10"/>
      <c r="T61" s="10"/>
    </row>
    <row r="62" spans="3:20" x14ac:dyDescent="0.25">
      <c r="C62" s="15" t="s">
        <v>94</v>
      </c>
      <c r="D62" s="15" t="s">
        <v>12</v>
      </c>
      <c r="E62" s="6">
        <v>1</v>
      </c>
      <c r="F62" s="12" t="str">
        <f t="shared" si="0"/>
        <v>BULoad transfer capacity (MVA)1</v>
      </c>
      <c r="G62" s="8">
        <v>8.8000000000000007</v>
      </c>
      <c r="H62" s="8"/>
      <c r="I62" s="8"/>
      <c r="J62" s="8"/>
      <c r="K62" s="8"/>
      <c r="L62" s="8"/>
      <c r="M62" s="8"/>
      <c r="N62" s="8"/>
      <c r="O62" s="8"/>
      <c r="P62" s="8"/>
      <c r="Q62" s="8"/>
      <c r="R62" s="8"/>
      <c r="S62" s="8" t="s">
        <v>65</v>
      </c>
      <c r="T62" s="8"/>
    </row>
    <row r="63" spans="3:20" x14ac:dyDescent="0.25">
      <c r="C63" s="15" t="s">
        <v>94</v>
      </c>
      <c r="D63" s="15" t="s">
        <v>12</v>
      </c>
      <c r="E63" s="6">
        <v>2</v>
      </c>
      <c r="F63" s="12" t="str">
        <f t="shared" si="0"/>
        <v>BULoad transfer capacity (MVA)2</v>
      </c>
      <c r="G63" s="8">
        <v>8.8000000000000007</v>
      </c>
      <c r="H63" s="8"/>
      <c r="I63" s="8"/>
      <c r="J63" s="8"/>
      <c r="K63" s="8"/>
      <c r="L63" s="8"/>
      <c r="M63" s="8"/>
      <c r="N63" s="8"/>
      <c r="O63" s="8"/>
      <c r="P63" s="8"/>
      <c r="Q63" s="8"/>
      <c r="R63" s="8"/>
      <c r="S63" s="8" t="s">
        <v>22</v>
      </c>
      <c r="T63" s="8"/>
    </row>
    <row r="64" spans="3:20" x14ac:dyDescent="0.25">
      <c r="C64" s="15" t="s">
        <v>94</v>
      </c>
      <c r="D64" s="15" t="s">
        <v>12</v>
      </c>
      <c r="E64" s="6">
        <v>3</v>
      </c>
      <c r="F64" s="12" t="str">
        <f t="shared" si="0"/>
        <v>BULoad transfer capacity (MVA)3</v>
      </c>
      <c r="G64" s="8"/>
      <c r="H64" s="8"/>
      <c r="I64" s="8"/>
      <c r="J64" s="8"/>
      <c r="K64" s="8"/>
      <c r="L64" s="8"/>
      <c r="M64" s="8"/>
      <c r="N64" s="8"/>
      <c r="O64" s="8"/>
      <c r="P64" s="8"/>
      <c r="Q64" s="8"/>
      <c r="R64" s="8"/>
      <c r="S64" s="8"/>
      <c r="T64" s="8"/>
    </row>
    <row r="65" spans="3:20" x14ac:dyDescent="0.25">
      <c r="C65" s="15" t="s">
        <v>94</v>
      </c>
      <c r="D65" s="15" t="s">
        <v>12</v>
      </c>
      <c r="E65" s="6">
        <v>4</v>
      </c>
      <c r="F65" s="12" t="str">
        <f t="shared" si="0"/>
        <v>BULoad transfer capacity (MVA)4</v>
      </c>
      <c r="G65" s="8"/>
      <c r="H65" s="8"/>
      <c r="I65" s="8"/>
      <c r="J65" s="8"/>
      <c r="K65" s="8"/>
      <c r="L65" s="8"/>
      <c r="M65" s="8"/>
      <c r="N65" s="8"/>
      <c r="O65" s="8"/>
      <c r="P65" s="8"/>
      <c r="Q65" s="8"/>
      <c r="R65" s="8"/>
      <c r="S65" s="8"/>
      <c r="T65" s="8"/>
    </row>
    <row r="66" spans="3:20" x14ac:dyDescent="0.25">
      <c r="C66" s="15" t="s">
        <v>94</v>
      </c>
      <c r="D66" s="15" t="s">
        <v>12</v>
      </c>
      <c r="E66" s="6">
        <v>5</v>
      </c>
      <c r="F66" s="12" t="str">
        <f t="shared" si="0"/>
        <v>BULoad transfer capacity (MVA)5</v>
      </c>
      <c r="G66" s="8"/>
      <c r="H66" s="8"/>
      <c r="I66" s="8"/>
      <c r="J66" s="8"/>
      <c r="K66" s="8"/>
      <c r="L66" s="8"/>
      <c r="M66" s="8"/>
      <c r="N66" s="8"/>
      <c r="O66" s="8"/>
      <c r="P66" s="8"/>
      <c r="Q66" s="8"/>
      <c r="R66" s="8"/>
      <c r="S66" s="8"/>
      <c r="T66" s="8"/>
    </row>
    <row r="67" spans="3:20" x14ac:dyDescent="0.25">
      <c r="C67" s="15" t="s">
        <v>94</v>
      </c>
      <c r="D67" s="12" t="s">
        <v>13</v>
      </c>
      <c r="E67" s="12" t="s">
        <v>142</v>
      </c>
      <c r="F67" s="12" t="str">
        <f t="shared" si="0"/>
        <v>BUEmbedded generation capacity (MVA)Units less than 100 kVA</v>
      </c>
      <c r="G67" s="9">
        <f ca="1">OFFSET(ForecastData!$AK$4,MATCH(C67,ForecastData!$AJ$5:$AJ$71,0),0)</f>
        <v>13.975350000000065</v>
      </c>
      <c r="H67" s="14"/>
      <c r="I67" s="14"/>
      <c r="J67" s="14"/>
      <c r="K67" s="14"/>
      <c r="L67" s="14"/>
      <c r="M67" s="14"/>
      <c r="N67" s="14"/>
      <c r="O67" s="14"/>
      <c r="P67" s="14"/>
      <c r="Q67" s="14"/>
      <c r="R67" s="14"/>
      <c r="S67" s="14"/>
      <c r="T67" s="14"/>
    </row>
    <row r="68" spans="3:20" x14ac:dyDescent="0.25">
      <c r="C68" s="15" t="s">
        <v>94</v>
      </c>
      <c r="D68" s="12" t="s">
        <v>13</v>
      </c>
      <c r="E68" s="12" t="s">
        <v>145</v>
      </c>
      <c r="F68" s="12" t="str">
        <f t="shared" si="0"/>
        <v>BUEmbedded generation capacity (MVA)Units greater than 100 kVA</v>
      </c>
      <c r="G68" s="9">
        <f ca="1">OFFSET(ForecastData!$AL$4,MATCH(C68,ForecastData!$AJ$5:$AJ$71,0),0)</f>
        <v>4.1352700000000002</v>
      </c>
      <c r="H68" s="8"/>
      <c r="I68" s="8"/>
      <c r="J68" s="8"/>
      <c r="K68" s="8"/>
      <c r="L68" s="8"/>
      <c r="M68" s="8"/>
      <c r="N68" s="8"/>
      <c r="O68" s="8"/>
      <c r="P68" s="8"/>
      <c r="Q68" s="8"/>
      <c r="R68" s="8"/>
      <c r="S68" s="8"/>
      <c r="T68" s="8"/>
    </row>
    <row r="69" spans="3:20" x14ac:dyDescent="0.25">
      <c r="C69" s="15" t="s">
        <v>93</v>
      </c>
      <c r="D69" s="15" t="s">
        <v>85</v>
      </c>
      <c r="E69" s="12" t="s">
        <v>86</v>
      </c>
      <c r="F69" s="12" t="str">
        <f t="shared" si="0"/>
        <v xml:space="preserve">BWSubstation capacity (winter and summer) (MVA)Total </v>
      </c>
      <c r="G69" s="8">
        <v>70</v>
      </c>
      <c r="H69" s="8">
        <v>70</v>
      </c>
      <c r="I69" s="8">
        <v>70</v>
      </c>
      <c r="J69" s="8">
        <v>70</v>
      </c>
      <c r="K69" s="8">
        <v>70</v>
      </c>
      <c r="L69" s="8">
        <v>70</v>
      </c>
      <c r="M69" s="8">
        <v>70</v>
      </c>
      <c r="N69" s="8">
        <v>70</v>
      </c>
      <c r="O69" s="8">
        <v>70</v>
      </c>
      <c r="P69" s="8">
        <v>70</v>
      </c>
      <c r="Q69" s="8">
        <v>70</v>
      </c>
      <c r="R69" s="8">
        <v>70</v>
      </c>
      <c r="S69" s="8"/>
      <c r="T69" s="8"/>
    </row>
    <row r="70" spans="3:20" x14ac:dyDescent="0.25">
      <c r="C70" s="15" t="s">
        <v>93</v>
      </c>
      <c r="D70" s="15" t="s">
        <v>85</v>
      </c>
      <c r="E70" s="12" t="s">
        <v>87</v>
      </c>
      <c r="F70" s="12" t="str">
        <f t="shared" si="0"/>
        <v>BWSubstation capacity (winter and summer) (MVA)Firm delivery</v>
      </c>
      <c r="G70" s="8">
        <v>35</v>
      </c>
      <c r="H70" s="8">
        <v>35</v>
      </c>
      <c r="I70" s="8">
        <v>35</v>
      </c>
      <c r="J70" s="8">
        <v>35</v>
      </c>
      <c r="K70" s="8">
        <v>35</v>
      </c>
      <c r="L70" s="8">
        <v>35</v>
      </c>
      <c r="M70" s="8">
        <v>35</v>
      </c>
      <c r="N70" s="8">
        <v>35</v>
      </c>
      <c r="O70" s="8">
        <v>35</v>
      </c>
      <c r="P70" s="8">
        <v>35</v>
      </c>
      <c r="Q70" s="8">
        <v>35</v>
      </c>
      <c r="R70" s="8">
        <v>35</v>
      </c>
      <c r="S70" s="8"/>
      <c r="T70" s="8"/>
    </row>
    <row r="71" spans="3:20" x14ac:dyDescent="0.25">
      <c r="C71" s="15" t="s">
        <v>93</v>
      </c>
      <c r="D71" s="15" t="s">
        <v>85</v>
      </c>
      <c r="E71" s="12" t="s">
        <v>88</v>
      </c>
      <c r="F71" s="12" t="str">
        <f t="shared" ref="F71:F137" si="15">CONCATENATE(C71,D71,E71)</f>
        <v>BWSubstation capacity (winter and summer) (MVA)Short-term firm delivery</v>
      </c>
      <c r="G71" s="8">
        <v>42</v>
      </c>
      <c r="H71" s="8">
        <v>42</v>
      </c>
      <c r="I71" s="8">
        <v>42</v>
      </c>
      <c r="J71" s="8">
        <v>42</v>
      </c>
      <c r="K71" s="8">
        <v>42</v>
      </c>
      <c r="L71" s="8">
        <v>42</v>
      </c>
      <c r="M71" s="8">
        <v>42</v>
      </c>
      <c r="N71" s="8">
        <v>42</v>
      </c>
      <c r="O71" s="8">
        <v>42</v>
      </c>
      <c r="P71" s="8">
        <v>42</v>
      </c>
      <c r="Q71" s="8">
        <v>42</v>
      </c>
      <c r="R71" s="8">
        <v>42</v>
      </c>
      <c r="S71" s="8"/>
      <c r="T71" s="8"/>
    </row>
    <row r="72" spans="3:20" x14ac:dyDescent="0.25">
      <c r="C72" s="15" t="s">
        <v>93</v>
      </c>
      <c r="D72" s="12" t="s">
        <v>214</v>
      </c>
      <c r="E72" s="12" t="s">
        <v>210</v>
      </c>
      <c r="F72" s="12" t="str">
        <f t="shared" si="15"/>
        <v>BWMaximum demand forecast(peak season)Maximum demand (MW)</v>
      </c>
      <c r="G72" s="8">
        <f ca="1">G74*G75</f>
        <v>36.470894813456461</v>
      </c>
      <c r="H72" s="8">
        <f t="shared" ref="H72:R72" ca="1" si="16">H74*H75</f>
        <v>34.876179047284836</v>
      </c>
      <c r="I72" s="8">
        <f t="shared" ca="1" si="16"/>
        <v>35.143534499734848</v>
      </c>
      <c r="J72" s="8">
        <f t="shared" ca="1" si="16"/>
        <v>35.477887240094731</v>
      </c>
      <c r="K72" s="8">
        <f t="shared" ca="1" si="16"/>
        <v>35.684439448300687</v>
      </c>
      <c r="L72" s="8">
        <f t="shared" ca="1" si="16"/>
        <v>35.914239929536606</v>
      </c>
      <c r="M72" s="8">
        <f t="shared" ca="1" si="16"/>
        <v>36.592001214473619</v>
      </c>
      <c r="N72" s="8">
        <f t="shared" ca="1" si="16"/>
        <v>37.11732516635383</v>
      </c>
      <c r="O72" s="8">
        <f t="shared" ca="1" si="16"/>
        <v>37.761050281253546</v>
      </c>
      <c r="P72" s="8">
        <f t="shared" ca="1" si="16"/>
        <v>38.375493328668568</v>
      </c>
      <c r="Q72" s="8">
        <f t="shared" ca="1" si="16"/>
        <v>39.51426658232046</v>
      </c>
      <c r="R72" s="8">
        <f t="shared" ca="1" si="16"/>
        <v>40.35341088109827</v>
      </c>
      <c r="S72" s="8"/>
      <c r="T72" s="8"/>
    </row>
    <row r="73" spans="3:20" x14ac:dyDescent="0.25">
      <c r="C73" s="15" t="s">
        <v>93</v>
      </c>
      <c r="D73" s="12" t="s">
        <v>214</v>
      </c>
      <c r="E73" s="12" t="s">
        <v>10</v>
      </c>
      <c r="F73" s="12" t="str">
        <f t="shared" si="15"/>
        <v>BWMaximum demand forecast(peak season)Reactive power (coincident) (MVAr)</v>
      </c>
      <c r="G73" s="10">
        <f ca="1">SQRT(G74^2-G72^2)</f>
        <v>1.197566149315342</v>
      </c>
      <c r="H73" s="10">
        <f ca="1">SQRT(H74^2-H72^2)</f>
        <v>1.1452017192920361</v>
      </c>
      <c r="I73" s="10">
        <f t="shared" ref="I73:R73" ca="1" si="17">SQRT(I74^2-I72^2)</f>
        <v>1.1539806604540912</v>
      </c>
      <c r="J73" s="10">
        <f t="shared" ca="1" si="17"/>
        <v>1.1649595389772032</v>
      </c>
      <c r="K73" s="10">
        <f t="shared" ca="1" si="17"/>
        <v>1.1717419317285205</v>
      </c>
      <c r="L73" s="10">
        <f t="shared" ca="1" si="17"/>
        <v>1.179287709775042</v>
      </c>
      <c r="M73" s="10">
        <f t="shared" ca="1" si="17"/>
        <v>1.2015428251569935</v>
      </c>
      <c r="N73" s="10">
        <f t="shared" ca="1" si="17"/>
        <v>1.2187924754717614</v>
      </c>
      <c r="O73" s="10">
        <f t="shared" ca="1" si="17"/>
        <v>1.239929971850869</v>
      </c>
      <c r="P73" s="10">
        <f t="shared" ca="1" si="17"/>
        <v>1.2601059559619459</v>
      </c>
      <c r="Q73" s="10">
        <f t="shared" ca="1" si="17"/>
        <v>1.2974989595416502</v>
      </c>
      <c r="R73" s="10">
        <f t="shared" ca="1" si="17"/>
        <v>1.3250532822899515</v>
      </c>
      <c r="S73" s="8"/>
      <c r="T73" s="8"/>
    </row>
    <row r="74" spans="3:20" x14ac:dyDescent="0.25">
      <c r="C74" s="15" t="s">
        <v>93</v>
      </c>
      <c r="D74" s="12" t="s">
        <v>214</v>
      </c>
      <c r="E74" s="12" t="s">
        <v>211</v>
      </c>
      <c r="F74" s="12" t="str">
        <f t="shared" si="15"/>
        <v>BWMaximum demand forecast(peak season)Maximum demand (MVA)</v>
      </c>
      <c r="G74" s="8">
        <f ca="1">OFFSET(ForecastData!$E$4,MATCH($C74,ForecastData!$B$5:$B$70,0),COLUMN()-6+IF($T76="Summer",15,0))</f>
        <v>36.490551286273977</v>
      </c>
      <c r="H74" s="8">
        <f ca="1">OFFSET(ForecastData!$E$4,MATCH($C74,ForecastData!$B$5:$B$70,0),COLUMN()-6+IF($T76="Summer",15,0))</f>
        <v>34.894976026874403</v>
      </c>
      <c r="I74" s="8">
        <f ca="1">OFFSET(ForecastData!$E$4,MATCH($C74,ForecastData!$B$5:$B$70,0),COLUMN()-6+IF($T76="Summer",15,0))</f>
        <v>35.162475574093975</v>
      </c>
      <c r="J74" s="8">
        <f ca="1">OFFSET(ForecastData!$E$4,MATCH($C74,ForecastData!$B$5:$B$70,0),COLUMN()-6+IF($T76="Summer",15,0))</f>
        <v>35.497008518300952</v>
      </c>
      <c r="K74" s="8">
        <f ca="1">OFFSET(ForecastData!$E$4,MATCH($C74,ForecastData!$B$5:$B$70,0),COLUMN()-6+IF($T76="Summer",15,0))</f>
        <v>35.703672050560975</v>
      </c>
      <c r="L74" s="8">
        <f ca="1">OFFSET(ForecastData!$E$4,MATCH($C74,ForecastData!$B$5:$B$70,0),COLUMN()-6+IF($T76="Summer",15,0))</f>
        <v>35.933596385816266</v>
      </c>
      <c r="M74" s="8">
        <f ca="1">OFFSET(ForecastData!$E$4,MATCH($C74,ForecastData!$B$5:$B$70,0),COLUMN()-6+IF($T76="Summer",15,0))</f>
        <v>36.611722959193344</v>
      </c>
      <c r="N74" s="8">
        <f ca="1">OFFSET(ForecastData!$E$4,MATCH($C74,ForecastData!$B$5:$B$70,0),COLUMN()-6+IF($T76="Summer",15,0))</f>
        <v>37.137330041389752</v>
      </c>
      <c r="O74" s="8">
        <f ca="1">OFFSET(ForecastData!$E$4,MATCH($C74,ForecastData!$B$5:$B$70,0),COLUMN()-6+IF($T76="Summer",15,0))</f>
        <v>37.781402100483945</v>
      </c>
      <c r="P74" s="8">
        <f ca="1">OFFSET(ForecastData!$E$4,MATCH($C74,ForecastData!$B$5:$B$70,0),COLUMN()-6+IF($T76="Summer",15,0))</f>
        <v>38.396176310134535</v>
      </c>
      <c r="Q74" s="8">
        <f ca="1">OFFSET(ForecastData!$E$4,MATCH($C74,ForecastData!$B$5:$B$70,0),COLUMN()-6+IF($T76="Summer",15,0))</f>
        <v>39.53556332074578</v>
      </c>
      <c r="R74" s="8">
        <f ca="1">OFFSET(ForecastData!$E$4,MATCH($C74,ForecastData!$B$5:$B$70,0),COLUMN()-6+IF($T76="Summer",15,0))</f>
        <v>40.375159887480912</v>
      </c>
      <c r="S74" s="9"/>
      <c r="T74" s="9"/>
    </row>
    <row r="75" spans="3:20" x14ac:dyDescent="0.25">
      <c r="C75" s="15" t="s">
        <v>93</v>
      </c>
      <c r="D75" s="12" t="s">
        <v>214</v>
      </c>
      <c r="E75" s="12" t="s">
        <v>11</v>
      </c>
      <c r="F75" s="12" t="str">
        <f t="shared" si="15"/>
        <v>BWMaximum demand forecast(peak season)Power factor (coincident)</v>
      </c>
      <c r="G75" s="8">
        <f ca="1">OFFSET(ForecastData!$R$4,MATCH($C75,ForecastData!$B$5:$B$70,0),IF($T76="Summer",15,0))</f>
        <v>0.99946132705249335</v>
      </c>
      <c r="H75" s="8">
        <f ca="1">OFFSET(ForecastData!$R$4,MATCH($C75,ForecastData!$B$5:$B$70,0),IF($T76="Summer",15,0))</f>
        <v>0.99946132705249335</v>
      </c>
      <c r="I75" s="8">
        <f ca="1">OFFSET(ForecastData!$R$4,MATCH($C75,ForecastData!$B$5:$B$70,0),IF($T76="Summer",15,0))</f>
        <v>0.99946132705249335</v>
      </c>
      <c r="J75" s="8">
        <f ca="1">OFFSET(ForecastData!$R$4,MATCH($C75,ForecastData!$B$5:$B$70,0),IF($T76="Summer",15,0))</f>
        <v>0.99946132705249335</v>
      </c>
      <c r="K75" s="8">
        <f ca="1">OFFSET(ForecastData!$R$4,MATCH($C75,ForecastData!$B$5:$B$70,0),IF($T76="Summer",15,0))</f>
        <v>0.99946132705249335</v>
      </c>
      <c r="L75" s="8">
        <f ca="1">OFFSET(ForecastData!$R$4,MATCH($C75,ForecastData!$B$5:$B$70,0),IF($T76="Summer",15,0))</f>
        <v>0.99946132705249335</v>
      </c>
      <c r="M75" s="8">
        <f ca="1">OFFSET(ForecastData!$R$4,MATCH($C75,ForecastData!$B$5:$B$70,0),IF($T76="Summer",15,0))</f>
        <v>0.99946132705249335</v>
      </c>
      <c r="N75" s="8">
        <f ca="1">OFFSET(ForecastData!$R$4,MATCH($C75,ForecastData!$B$5:$B$70,0),IF($T76="Summer",15,0))</f>
        <v>0.99946132705249335</v>
      </c>
      <c r="O75" s="8">
        <f ca="1">OFFSET(ForecastData!$R$4,MATCH($C75,ForecastData!$B$5:$B$70,0),IF($T76="Summer",15,0))</f>
        <v>0.99946132705249335</v>
      </c>
      <c r="P75" s="8">
        <f ca="1">OFFSET(ForecastData!$R$4,MATCH($C75,ForecastData!$B$5:$B$70,0),IF($T76="Summer",15,0))</f>
        <v>0.99946132705249335</v>
      </c>
      <c r="Q75" s="8">
        <f ca="1">OFFSET(ForecastData!$R$4,MATCH($C75,ForecastData!$B$5:$B$70,0),IF($T76="Summer",15,0))</f>
        <v>0.99946132705249335</v>
      </c>
      <c r="R75" s="8">
        <f ca="1">OFFSET(ForecastData!$R$4,MATCH($C75,ForecastData!$B$5:$B$70,0),IF($T76="Summer",15,0))</f>
        <v>0.99946132705249335</v>
      </c>
      <c r="S75" s="10"/>
      <c r="T75" s="10"/>
    </row>
    <row r="76" spans="3:20" x14ac:dyDescent="0.25">
      <c r="C76" s="15" t="s">
        <v>93</v>
      </c>
      <c r="D76" s="12" t="s">
        <v>213</v>
      </c>
      <c r="E76" s="15" t="s">
        <v>210</v>
      </c>
      <c r="F76" s="12" t="str">
        <f t="shared" si="15"/>
        <v>BWMaximum demand forecast(non-peak season)Maximum demand (MW)</v>
      </c>
      <c r="G76" s="8">
        <f ca="1">G78*OFFSET(ForecastData!$R$4,MATCH($C76,ForecastData!$B$5:$B$70,0),IF($T76="Winter",15,0))</f>
        <v>21.030050343677608</v>
      </c>
      <c r="H76" s="8">
        <f ca="1">H78*OFFSET(ForecastData!$R$4,MATCH($C76,ForecastData!$B$5:$B$70,0),IF($T76="Winter",15,0))</f>
        <v>19.09415030840141</v>
      </c>
      <c r="I76" s="8">
        <f ca="1">I78*OFFSET(ForecastData!$R$4,MATCH($C76,ForecastData!$B$5:$B$70,0),IF($T76="Winter",15,0))</f>
        <v>18.487239677974411</v>
      </c>
      <c r="J76" s="8">
        <f ca="1">J78*OFFSET(ForecastData!$R$4,MATCH($C76,ForecastData!$B$5:$B$70,0),IF($T76="Winter",15,0))</f>
        <v>18.903294334580242</v>
      </c>
      <c r="K76" s="8">
        <f ca="1">K78*OFFSET(ForecastData!$R$4,MATCH($C76,ForecastData!$B$5:$B$70,0),IF($T76="Winter",15,0))</f>
        <v>18.977793683470825</v>
      </c>
      <c r="L76" s="8">
        <f ca="1">L78*OFFSET(ForecastData!$R$4,MATCH($C76,ForecastData!$B$5:$B$70,0),IF($T76="Winter",15,0))</f>
        <v>19.074684115934339</v>
      </c>
      <c r="M76" s="8">
        <f ca="1">M78*OFFSET(ForecastData!$R$4,MATCH($C76,ForecastData!$B$5:$B$70,0),IF($T76="Winter",15,0))</f>
        <v>19.321592713975846</v>
      </c>
      <c r="N76" s="8">
        <f ca="1">N78*OFFSET(ForecastData!$R$4,MATCH($C76,ForecastData!$B$5:$B$70,0),IF($T76="Winter",15,0))</f>
        <v>19.504121143109341</v>
      </c>
      <c r="O76" s="8">
        <f ca="1">O78*OFFSET(ForecastData!$R$4,MATCH($C76,ForecastData!$B$5:$B$70,0),IF($T76="Winter",15,0))</f>
        <v>19.773453101489704</v>
      </c>
      <c r="P76" s="8">
        <f ca="1">P78*OFFSET(ForecastData!$R$4,MATCH($C76,ForecastData!$B$5:$B$70,0),IF($T76="Winter",15,0))</f>
        <v>20.168677985152907</v>
      </c>
      <c r="Q76" s="8">
        <f ca="1">Q78*OFFSET(ForecastData!$R$4,MATCH($C76,ForecastData!$B$5:$B$70,0),IF($T76="Winter",15,0))</f>
        <v>20.639138615911083</v>
      </c>
      <c r="R76" s="8">
        <f ca="1">R78*OFFSET(ForecastData!$R$4,MATCH($C76,ForecastData!$B$5:$B$70,0),IF($T76="Winter",15,0))</f>
        <v>21.161381923371028</v>
      </c>
      <c r="S76" s="8"/>
      <c r="T76" s="8" t="str">
        <f ca="1">OFFSET(ForecastData!$D$4,MATCH(C76,ForecastData!$B$5:$B$70,0),0)</f>
        <v>Summer</v>
      </c>
    </row>
    <row r="77" spans="3:20" x14ac:dyDescent="0.25">
      <c r="C77" s="15" t="s">
        <v>93</v>
      </c>
      <c r="D77" s="12" t="s">
        <v>213</v>
      </c>
      <c r="E77" s="15" t="s">
        <v>10</v>
      </c>
      <c r="F77" s="12" t="str">
        <f t="shared" si="15"/>
        <v>BWMaximum demand forecast(non-peak season)Reactive power (coincident) (MVAr)</v>
      </c>
      <c r="G77" s="10">
        <f t="shared" ref="G77:R77" ca="1" si="18">SQRT(G78^2-G76^2)</f>
        <v>0.29065591643430511</v>
      </c>
      <c r="H77" s="10">
        <f t="shared" ca="1" si="18"/>
        <v>0.26389987973065698</v>
      </c>
      <c r="I77" s="10">
        <f t="shared" ca="1" si="18"/>
        <v>0.255511779721525</v>
      </c>
      <c r="J77" s="10">
        <f t="shared" ca="1" si="18"/>
        <v>0.26126206303162275</v>
      </c>
      <c r="K77" s="10">
        <f t="shared" ca="1" si="18"/>
        <v>0.26229171708226767</v>
      </c>
      <c r="L77" s="10">
        <f t="shared" ca="1" si="18"/>
        <v>0.26363083786336927</v>
      </c>
      <c r="M77" s="10">
        <f t="shared" ca="1" si="18"/>
        <v>0.26704335679056529</v>
      </c>
      <c r="N77" s="10">
        <f t="shared" ca="1" si="18"/>
        <v>0.26956607865662058</v>
      </c>
      <c r="O77" s="10">
        <f t="shared" ca="1" si="18"/>
        <v>0.27328851041076935</v>
      </c>
      <c r="P77" s="10">
        <f t="shared" ca="1" si="18"/>
        <v>0.27875090583457163</v>
      </c>
      <c r="Q77" s="10">
        <f t="shared" ca="1" si="18"/>
        <v>0.28525313305437722</v>
      </c>
      <c r="R77" s="10">
        <f t="shared" ca="1" si="18"/>
        <v>0.29247104764102505</v>
      </c>
      <c r="S77" s="8"/>
      <c r="T77" s="8" t="str">
        <f ca="1">T76</f>
        <v>Summer</v>
      </c>
    </row>
    <row r="78" spans="3:20" x14ac:dyDescent="0.25">
      <c r="C78" s="15" t="s">
        <v>93</v>
      </c>
      <c r="D78" s="12" t="s">
        <v>213</v>
      </c>
      <c r="E78" s="12" t="s">
        <v>211</v>
      </c>
      <c r="F78" s="12" t="str">
        <f t="shared" si="15"/>
        <v>BWMaximum demand forecast(non-peak season)Maximum demand (MVA)</v>
      </c>
      <c r="G78" s="10">
        <f ca="1">OFFSET(ForecastData!$E$4,MATCH($C78,ForecastData!$B$5:$B$70,0),COLUMN()-6+IF($T78="Winter",15,0))</f>
        <v>21.032058822649127</v>
      </c>
      <c r="H78" s="10">
        <f ca="1">OFFSET(ForecastData!$E$4,MATCH($C78,ForecastData!$B$5:$B$70,0),COLUMN()-6+IF($T78="Winter",15,0))</f>
        <v>19.095973898870607</v>
      </c>
      <c r="I78" s="10">
        <f ca="1">OFFSET(ForecastData!$E$4,MATCH($C78,ForecastData!$B$5:$B$70,0),COLUMN()-6+IF($T78="Winter",15,0))</f>
        <v>18.489005305328025</v>
      </c>
      <c r="J78" s="10">
        <f ca="1">OFFSET(ForecastData!$E$4,MATCH($C78,ForecastData!$B$5:$B$70,0),COLUMN()-6+IF($T78="Winter",15,0))</f>
        <v>18.905099697313236</v>
      </c>
      <c r="K78" s="10">
        <f ca="1">OFFSET(ForecastData!$E$4,MATCH($C78,ForecastData!$B$5:$B$70,0),COLUMN()-6+IF($T78="Winter",15,0))</f>
        <v>18.979606161278351</v>
      </c>
      <c r="L78" s="10">
        <f ca="1">OFFSET(ForecastData!$E$4,MATCH($C78,ForecastData!$B$5:$B$70,0),COLUMN()-6+IF($T78="Winter",15,0))</f>
        <v>19.076505847281108</v>
      </c>
      <c r="M78" s="10">
        <f ca="1">OFFSET(ForecastData!$E$4,MATCH($C78,ForecastData!$B$5:$B$70,0),COLUMN()-6+IF($T78="Winter",15,0))</f>
        <v>19.323438026375392</v>
      </c>
      <c r="N78" s="10">
        <f ca="1">OFFSET(ForecastData!$E$4,MATCH($C78,ForecastData!$B$5:$B$70,0),COLUMN()-6+IF($T78="Winter",15,0))</f>
        <v>19.505983887921346</v>
      </c>
      <c r="O78" s="10">
        <f ca="1">OFFSET(ForecastData!$E$4,MATCH($C78,ForecastData!$B$5:$B$70,0),COLUMN()-6+IF($T78="Winter",15,0))</f>
        <v>19.775341568901794</v>
      </c>
      <c r="P78" s="10">
        <f ca="1">OFFSET(ForecastData!$E$4,MATCH($C78,ForecastData!$B$5:$B$70,0),COLUMN()-6+IF($T78="Winter",15,0))</f>
        <v>20.17060419859294</v>
      </c>
      <c r="Q78" s="10">
        <f ca="1">OFFSET(ForecastData!$E$4,MATCH($C78,ForecastData!$B$5:$B$70,0),COLUMN()-6+IF($T78="Winter",15,0))</f>
        <v>20.64110976078344</v>
      </c>
      <c r="R78" s="10">
        <f ca="1">OFFSET(ForecastData!$E$4,MATCH($C78,ForecastData!$B$5:$B$70,0),COLUMN()-6+IF($T78="Winter",15,0))</f>
        <v>21.163402945190132</v>
      </c>
      <c r="S78" s="9"/>
      <c r="T78" s="8" t="str">
        <f ca="1">T76</f>
        <v>Summer</v>
      </c>
    </row>
    <row r="79" spans="3:20" x14ac:dyDescent="0.25">
      <c r="C79" s="15" t="s">
        <v>93</v>
      </c>
      <c r="D79" s="12" t="s">
        <v>89</v>
      </c>
      <c r="E79" s="12" t="s">
        <v>212</v>
      </c>
      <c r="F79" s="12" t="str">
        <f t="shared" si="15"/>
        <v>BWHours exceeding95% of maximum demand</v>
      </c>
      <c r="G79" s="9">
        <f ca="1">OFFSET($AG$2,MATCH(C79,$AF$3:$AF$48,0),0)</f>
        <v>7.5</v>
      </c>
      <c r="H79" s="8">
        <f ca="1">G79</f>
        <v>7.5</v>
      </c>
      <c r="I79" s="8">
        <f t="shared" ref="I79" ca="1" si="19">H79</f>
        <v>7.5</v>
      </c>
      <c r="J79" s="8">
        <f t="shared" ref="J79" ca="1" si="20">I79</f>
        <v>7.5</v>
      </c>
      <c r="K79" s="8">
        <f t="shared" ref="K79" ca="1" si="21">J79</f>
        <v>7.5</v>
      </c>
      <c r="L79" s="8">
        <f t="shared" ref="L79" ca="1" si="22">K79</f>
        <v>7.5</v>
      </c>
      <c r="M79" s="8">
        <f t="shared" ref="M79" ca="1" si="23">L79</f>
        <v>7.5</v>
      </c>
      <c r="N79" s="8">
        <f t="shared" ref="N79" ca="1" si="24">M79</f>
        <v>7.5</v>
      </c>
      <c r="O79" s="8">
        <f t="shared" ref="O79" ca="1" si="25">N79</f>
        <v>7.5</v>
      </c>
      <c r="P79" s="8">
        <f t="shared" ref="P79" ca="1" si="26">O79</f>
        <v>7.5</v>
      </c>
      <c r="Q79" s="8">
        <f ca="1">O79</f>
        <v>7.5</v>
      </c>
      <c r="R79" s="8">
        <f t="shared" ref="R79" ca="1" si="27">Q79</f>
        <v>7.5</v>
      </c>
      <c r="S79" s="8"/>
      <c r="T79" s="8"/>
    </row>
    <row r="80" spans="3:20" x14ac:dyDescent="0.25">
      <c r="C80" s="15" t="s">
        <v>93</v>
      </c>
      <c r="D80" s="12" t="s">
        <v>89</v>
      </c>
      <c r="E80" s="12" t="s">
        <v>56</v>
      </c>
      <c r="F80" s="12" t="str">
        <f t="shared" si="15"/>
        <v>BWHours exceedingFirm capacity (continuous rating)</v>
      </c>
      <c r="G80" s="8"/>
      <c r="H80" s="8"/>
      <c r="I80" s="8"/>
      <c r="J80" s="8"/>
      <c r="K80" s="8"/>
      <c r="L80" s="8"/>
      <c r="M80" s="8"/>
      <c r="N80" s="8"/>
      <c r="O80" s="8"/>
      <c r="P80" s="8"/>
      <c r="Q80" s="8"/>
      <c r="R80" s="8"/>
      <c r="S80" s="9"/>
      <c r="T80" s="9"/>
    </row>
    <row r="81" spans="3:20" x14ac:dyDescent="0.25">
      <c r="C81" s="15" t="s">
        <v>93</v>
      </c>
      <c r="D81" s="12" t="s">
        <v>89</v>
      </c>
      <c r="E81" s="12" t="s">
        <v>57</v>
      </c>
      <c r="F81" s="12" t="str">
        <f t="shared" si="15"/>
        <v>BWHours exceedingFirm capacity (short-term rating)</v>
      </c>
      <c r="G81" s="8"/>
      <c r="H81" s="8"/>
      <c r="I81" s="8"/>
      <c r="J81" s="8"/>
      <c r="K81" s="8"/>
      <c r="L81" s="8"/>
      <c r="M81" s="8"/>
      <c r="N81" s="8"/>
      <c r="O81" s="8"/>
      <c r="P81" s="8"/>
      <c r="Q81" s="8"/>
      <c r="R81" s="8"/>
      <c r="S81" s="8"/>
      <c r="T81" s="8"/>
    </row>
    <row r="82" spans="3:20" x14ac:dyDescent="0.25">
      <c r="C82" s="15" t="s">
        <v>93</v>
      </c>
      <c r="D82" s="12" t="s">
        <v>90</v>
      </c>
      <c r="E82" s="12" t="s">
        <v>60</v>
      </c>
      <c r="F82" s="12" t="str">
        <f t="shared" si="15"/>
        <v>BWRegional diversity factorSummer</v>
      </c>
      <c r="G82" s="10">
        <f ca="1">OFFSET(ForecastData!$S$4,MATCH($C82,ForecastData!$B$5:$B$70,0),IF($E82="Winter",15,0))</f>
        <v>0.86037735849056596</v>
      </c>
      <c r="H82" s="10">
        <f ca="1">OFFSET(ForecastData!$S$4,MATCH($C82,ForecastData!$B$5:$B$70,0),IF($E82="Winter",15,0))</f>
        <v>0.86037735849056596</v>
      </c>
      <c r="I82" s="10">
        <f ca="1">OFFSET(ForecastData!$S$4,MATCH($C82,ForecastData!$B$5:$B$70,0),IF($E82="Winter",15,0))</f>
        <v>0.86037735849056596</v>
      </c>
      <c r="J82" s="10">
        <f ca="1">OFFSET(ForecastData!$S$4,MATCH($C82,ForecastData!$B$5:$B$70,0),IF($E82="Winter",15,0))</f>
        <v>0.86037735849056596</v>
      </c>
      <c r="K82" s="10">
        <f ca="1">OFFSET(ForecastData!$S$4,MATCH($C82,ForecastData!$B$5:$B$70,0),IF($E82="Winter",15,0))</f>
        <v>0.86037735849056596</v>
      </c>
      <c r="L82" s="10">
        <f ca="1">OFFSET(ForecastData!$S$4,MATCH($C82,ForecastData!$B$5:$B$70,0),IF($E82="Winter",15,0))</f>
        <v>0.86037735849056596</v>
      </c>
      <c r="M82" s="10">
        <f ca="1">OFFSET(ForecastData!$S$4,MATCH($C82,ForecastData!$B$5:$B$70,0),IF($E82="Winter",15,0))</f>
        <v>0.86037735849056596</v>
      </c>
      <c r="N82" s="10">
        <f ca="1">OFFSET(ForecastData!$S$4,MATCH($C82,ForecastData!$B$5:$B$70,0),IF($E82="Winter",15,0))</f>
        <v>0.86037735849056596</v>
      </c>
      <c r="O82" s="10">
        <f ca="1">OFFSET(ForecastData!$S$4,MATCH($C82,ForecastData!$B$5:$B$70,0),IF($E82="Winter",15,0))</f>
        <v>0.86037735849056596</v>
      </c>
      <c r="P82" s="10">
        <f ca="1">OFFSET(ForecastData!$S$4,MATCH($C82,ForecastData!$B$5:$B$70,0),IF($E82="Winter",15,0))</f>
        <v>0.86037735849056596</v>
      </c>
      <c r="Q82" s="10">
        <f ca="1">OFFSET(ForecastData!$S$4,MATCH($C82,ForecastData!$B$5:$B$70,0),IF($E82="Winter",15,0))</f>
        <v>0.86037735849056596</v>
      </c>
      <c r="R82" s="10">
        <f ca="1">OFFSET(ForecastData!$S$4,MATCH($C82,ForecastData!$B$5:$B$70,0),IF($E82="Winter",15,0))</f>
        <v>0.86037735849056596</v>
      </c>
      <c r="S82" s="10"/>
      <c r="T82" s="10"/>
    </row>
    <row r="83" spans="3:20" x14ac:dyDescent="0.25">
      <c r="C83" s="15" t="s">
        <v>93</v>
      </c>
      <c r="D83" s="12" t="s">
        <v>90</v>
      </c>
      <c r="E83" s="12" t="s">
        <v>8</v>
      </c>
      <c r="F83" s="12" t="str">
        <f t="shared" si="15"/>
        <v>BWRegional diversity factorWinter</v>
      </c>
      <c r="G83" s="10">
        <f ca="1">OFFSET(ForecastData!$S$4,MATCH($C83,ForecastData!$B$5:$B$70,0),IF($E83="Winter",15,0))</f>
        <v>0.93665027480474405</v>
      </c>
      <c r="H83" s="10">
        <f ca="1">OFFSET(ForecastData!$S$4,MATCH($C83,ForecastData!$B$5:$B$70,0),IF($E83="Winter",15,0))</f>
        <v>0.93665027480474405</v>
      </c>
      <c r="I83" s="10">
        <f ca="1">OFFSET(ForecastData!$S$4,MATCH($C83,ForecastData!$B$5:$B$70,0),IF($E83="Winter",15,0))</f>
        <v>0.93665027480474405</v>
      </c>
      <c r="J83" s="10">
        <f ca="1">OFFSET(ForecastData!$S$4,MATCH($C83,ForecastData!$B$5:$B$70,0),IF($E83="Winter",15,0))</f>
        <v>0.93665027480474405</v>
      </c>
      <c r="K83" s="10">
        <f ca="1">OFFSET(ForecastData!$S$4,MATCH($C83,ForecastData!$B$5:$B$70,0),IF($E83="Winter",15,0))</f>
        <v>0.93665027480474405</v>
      </c>
      <c r="L83" s="10">
        <f ca="1">OFFSET(ForecastData!$S$4,MATCH($C83,ForecastData!$B$5:$B$70,0),IF($E83="Winter",15,0))</f>
        <v>0.93665027480474405</v>
      </c>
      <c r="M83" s="10">
        <f ca="1">OFFSET(ForecastData!$S$4,MATCH($C83,ForecastData!$B$5:$B$70,0),IF($E83="Winter",15,0))</f>
        <v>0.93665027480474405</v>
      </c>
      <c r="N83" s="10">
        <f ca="1">OFFSET(ForecastData!$S$4,MATCH($C83,ForecastData!$B$5:$B$70,0),IF($E83="Winter",15,0))</f>
        <v>0.93665027480474405</v>
      </c>
      <c r="O83" s="10">
        <f ca="1">OFFSET(ForecastData!$S$4,MATCH($C83,ForecastData!$B$5:$B$70,0),IF($E83="Winter",15,0))</f>
        <v>0.93665027480474405</v>
      </c>
      <c r="P83" s="10">
        <f ca="1">OFFSET(ForecastData!$S$4,MATCH($C83,ForecastData!$B$5:$B$70,0),IF($E83="Winter",15,0))</f>
        <v>0.93665027480474405</v>
      </c>
      <c r="Q83" s="10">
        <f ca="1">OFFSET(ForecastData!$S$4,MATCH($C83,ForecastData!$B$5:$B$70,0),IF($E83="Winter",15,0))</f>
        <v>0.93665027480474405</v>
      </c>
      <c r="R83" s="10">
        <f ca="1">OFFSET(ForecastData!$S$4,MATCH($C83,ForecastData!$B$5:$B$70,0),IF($E83="Winter",15,0))</f>
        <v>0.93665027480474405</v>
      </c>
      <c r="S83" s="8"/>
      <c r="T83" s="8"/>
    </row>
    <row r="84" spans="3:20" x14ac:dyDescent="0.25">
      <c r="C84" s="15" t="s">
        <v>93</v>
      </c>
      <c r="D84" s="15" t="s">
        <v>12</v>
      </c>
      <c r="E84" s="6">
        <v>1</v>
      </c>
      <c r="F84" s="12" t="str">
        <f t="shared" si="15"/>
        <v>BWLoad transfer capacity (MVA)1</v>
      </c>
      <c r="G84" s="8">
        <v>4.5999999999999996</v>
      </c>
      <c r="H84" s="8"/>
      <c r="I84" s="8"/>
      <c r="J84" s="8"/>
      <c r="K84" s="8"/>
      <c r="L84" s="8"/>
      <c r="M84" s="8"/>
      <c r="N84" s="8"/>
      <c r="O84" s="8"/>
      <c r="P84" s="8"/>
      <c r="Q84" s="8"/>
      <c r="R84" s="8"/>
      <c r="S84" s="8" t="s">
        <v>62</v>
      </c>
      <c r="T84" s="8"/>
    </row>
    <row r="85" spans="3:20" x14ac:dyDescent="0.25">
      <c r="C85" s="15" t="s">
        <v>93</v>
      </c>
      <c r="D85" s="15" t="s">
        <v>12</v>
      </c>
      <c r="E85" s="6">
        <v>2</v>
      </c>
      <c r="F85" s="12" t="str">
        <f t="shared" si="15"/>
        <v>BWLoad transfer capacity (MVA)2</v>
      </c>
      <c r="G85" s="8">
        <v>3.1</v>
      </c>
      <c r="H85" s="8"/>
      <c r="I85" s="8"/>
      <c r="J85" s="8"/>
      <c r="K85" s="8"/>
      <c r="L85" s="8"/>
      <c r="M85" s="8"/>
      <c r="N85" s="8"/>
      <c r="O85" s="8"/>
      <c r="P85" s="8"/>
      <c r="Q85" s="8"/>
      <c r="R85" s="8"/>
      <c r="S85" s="8" t="s">
        <v>63</v>
      </c>
      <c r="T85" s="8"/>
    </row>
    <row r="86" spans="3:20" x14ac:dyDescent="0.25">
      <c r="C86" s="15" t="s">
        <v>93</v>
      </c>
      <c r="D86" s="15" t="s">
        <v>12</v>
      </c>
      <c r="E86" s="6">
        <v>3</v>
      </c>
      <c r="F86" s="12" t="str">
        <f t="shared" si="15"/>
        <v>BWLoad transfer capacity (MVA)3</v>
      </c>
      <c r="G86" s="8">
        <v>1.5</v>
      </c>
      <c r="H86" s="8"/>
      <c r="I86" s="8"/>
      <c r="J86" s="8"/>
      <c r="K86" s="8"/>
      <c r="L86" s="8"/>
      <c r="M86" s="8"/>
      <c r="N86" s="8"/>
      <c r="O86" s="8"/>
      <c r="P86" s="8"/>
      <c r="Q86" s="8"/>
      <c r="R86" s="8"/>
      <c r="S86" s="8" t="s">
        <v>35</v>
      </c>
      <c r="T86" s="8"/>
    </row>
    <row r="87" spans="3:20" x14ac:dyDescent="0.25">
      <c r="C87" s="15" t="s">
        <v>93</v>
      </c>
      <c r="D87" s="15" t="s">
        <v>12</v>
      </c>
      <c r="E87" s="6">
        <v>4</v>
      </c>
      <c r="F87" s="12" t="str">
        <f t="shared" si="15"/>
        <v>BWLoad transfer capacity (MVA)4</v>
      </c>
      <c r="G87" s="8"/>
      <c r="H87" s="8"/>
      <c r="I87" s="8"/>
      <c r="J87" s="8"/>
      <c r="K87" s="8"/>
      <c r="L87" s="8"/>
      <c r="M87" s="8"/>
      <c r="N87" s="8"/>
      <c r="O87" s="8"/>
      <c r="P87" s="8"/>
      <c r="Q87" s="8"/>
      <c r="R87" s="8"/>
      <c r="S87" s="8"/>
      <c r="T87" s="8"/>
    </row>
    <row r="88" spans="3:20" x14ac:dyDescent="0.25">
      <c r="C88" s="15" t="s">
        <v>93</v>
      </c>
      <c r="D88" s="15" t="s">
        <v>12</v>
      </c>
      <c r="E88" s="6">
        <v>5</v>
      </c>
      <c r="F88" s="12" t="str">
        <f t="shared" si="15"/>
        <v>BWLoad transfer capacity (MVA)5</v>
      </c>
      <c r="G88" s="8"/>
      <c r="H88" s="8"/>
      <c r="I88" s="8"/>
      <c r="J88" s="8"/>
      <c r="K88" s="8"/>
      <c r="L88" s="8"/>
      <c r="M88" s="8"/>
      <c r="N88" s="8"/>
      <c r="O88" s="8"/>
      <c r="P88" s="8"/>
      <c r="Q88" s="8"/>
      <c r="R88" s="8"/>
      <c r="S88" s="8"/>
      <c r="T88" s="8"/>
    </row>
    <row r="89" spans="3:20" x14ac:dyDescent="0.25">
      <c r="C89" s="15" t="s">
        <v>93</v>
      </c>
      <c r="D89" s="12" t="s">
        <v>13</v>
      </c>
      <c r="E89" s="12" t="s">
        <v>142</v>
      </c>
      <c r="F89" s="12" t="str">
        <f t="shared" si="15"/>
        <v>BWEmbedded generation capacity (MVA)Units less than 100 kVA</v>
      </c>
      <c r="G89" s="9">
        <f ca="1">OFFSET(ForecastData!$AK$4,MATCH(C89,ForecastData!$AJ$5:$AJ$71,0),0)</f>
        <v>10.207490000000043</v>
      </c>
      <c r="H89" s="8"/>
      <c r="I89" s="8"/>
      <c r="J89" s="8"/>
      <c r="K89" s="8"/>
      <c r="L89" s="8"/>
      <c r="M89" s="8"/>
      <c r="N89" s="8"/>
      <c r="O89" s="8"/>
      <c r="P89" s="8"/>
      <c r="Q89" s="8"/>
      <c r="R89" s="8"/>
      <c r="S89" s="8"/>
      <c r="T89" s="8"/>
    </row>
    <row r="90" spans="3:20" x14ac:dyDescent="0.25">
      <c r="C90" s="15" t="s">
        <v>93</v>
      </c>
      <c r="D90" s="12" t="s">
        <v>13</v>
      </c>
      <c r="E90" s="12" t="s">
        <v>145</v>
      </c>
      <c r="F90" s="12" t="str">
        <f t="shared" si="15"/>
        <v>BWEmbedded generation capacity (MVA)Units greater than 100 kVA</v>
      </c>
      <c r="G90" s="9">
        <f ca="1">OFFSET(ForecastData!$AL$4,MATCH(C90,ForecastData!$AJ$5:$AJ$71,0),0)</f>
        <v>0.32</v>
      </c>
      <c r="H90" s="8"/>
      <c r="I90" s="8"/>
      <c r="J90" s="8"/>
      <c r="K90" s="8"/>
      <c r="L90" s="8"/>
      <c r="M90" s="8"/>
      <c r="N90" s="8"/>
      <c r="O90" s="8"/>
      <c r="P90" s="8"/>
      <c r="Q90" s="8"/>
      <c r="R90" s="8"/>
      <c r="S90" s="8"/>
      <c r="T90" s="8"/>
    </row>
    <row r="91" spans="3:20" x14ac:dyDescent="0.25">
      <c r="C91" s="15" t="s">
        <v>96</v>
      </c>
      <c r="D91" s="15" t="s">
        <v>85</v>
      </c>
      <c r="E91" s="12" t="s">
        <v>86</v>
      </c>
      <c r="F91" s="12" t="str">
        <f t="shared" si="15"/>
        <v xml:space="preserve">CRSubstation capacity (winter and summer) (MVA)Total </v>
      </c>
      <c r="G91" s="8">
        <v>180</v>
      </c>
      <c r="H91" s="8">
        <v>180</v>
      </c>
      <c r="I91" s="8">
        <v>180</v>
      </c>
      <c r="J91" s="8">
        <v>180</v>
      </c>
      <c r="K91" s="8">
        <v>180</v>
      </c>
      <c r="L91" s="8">
        <v>180</v>
      </c>
      <c r="M91" s="8">
        <v>180</v>
      </c>
      <c r="N91" s="8">
        <v>180</v>
      </c>
      <c r="O91" s="8">
        <v>180</v>
      </c>
      <c r="P91" s="8">
        <v>180</v>
      </c>
      <c r="Q91" s="8">
        <v>180</v>
      </c>
      <c r="R91" s="8">
        <v>180</v>
      </c>
      <c r="S91" s="8"/>
      <c r="T91" s="8"/>
    </row>
    <row r="92" spans="3:20" x14ac:dyDescent="0.25">
      <c r="C92" s="15" t="s">
        <v>96</v>
      </c>
      <c r="D92" s="15" t="s">
        <v>85</v>
      </c>
      <c r="E92" s="12" t="s">
        <v>87</v>
      </c>
      <c r="F92" s="12" t="str">
        <f t="shared" si="15"/>
        <v>CRSubstation capacity (winter and summer) (MVA)Firm delivery</v>
      </c>
      <c r="G92" s="8">
        <v>120</v>
      </c>
      <c r="H92" s="8">
        <v>120</v>
      </c>
      <c r="I92" s="8">
        <v>120</v>
      </c>
      <c r="J92" s="8">
        <v>120</v>
      </c>
      <c r="K92" s="8">
        <v>120</v>
      </c>
      <c r="L92" s="8">
        <v>120</v>
      </c>
      <c r="M92" s="8">
        <v>120</v>
      </c>
      <c r="N92" s="8">
        <v>120</v>
      </c>
      <c r="O92" s="8">
        <v>120</v>
      </c>
      <c r="P92" s="8">
        <v>120</v>
      </c>
      <c r="Q92" s="8">
        <v>120</v>
      </c>
      <c r="R92" s="8">
        <v>120</v>
      </c>
      <c r="S92" s="8"/>
      <c r="T92" s="8"/>
    </row>
    <row r="93" spans="3:20" x14ac:dyDescent="0.25">
      <c r="C93" s="15" t="s">
        <v>96</v>
      </c>
      <c r="D93" s="15" t="s">
        <v>85</v>
      </c>
      <c r="E93" s="12" t="s">
        <v>88</v>
      </c>
      <c r="F93" s="12" t="str">
        <f t="shared" si="15"/>
        <v>CRSubstation capacity (winter and summer) (MVA)Short-term firm delivery</v>
      </c>
      <c r="G93" s="8">
        <v>144</v>
      </c>
      <c r="H93" s="8">
        <v>144</v>
      </c>
      <c r="I93" s="8">
        <v>144</v>
      </c>
      <c r="J93" s="8">
        <v>144</v>
      </c>
      <c r="K93" s="8">
        <v>144</v>
      </c>
      <c r="L93" s="8">
        <v>144</v>
      </c>
      <c r="M93" s="8">
        <v>144</v>
      </c>
      <c r="N93" s="8">
        <v>144</v>
      </c>
      <c r="O93" s="8">
        <v>144</v>
      </c>
      <c r="P93" s="8">
        <v>144</v>
      </c>
      <c r="Q93" s="8">
        <v>144</v>
      </c>
      <c r="R93" s="8">
        <v>144</v>
      </c>
      <c r="S93" s="8"/>
      <c r="T93" s="8"/>
    </row>
    <row r="94" spans="3:20" x14ac:dyDescent="0.25">
      <c r="C94" s="15" t="s">
        <v>96</v>
      </c>
      <c r="D94" s="12" t="s">
        <v>214</v>
      </c>
      <c r="E94" s="12" t="s">
        <v>210</v>
      </c>
      <c r="F94" s="12" t="str">
        <f t="shared" si="15"/>
        <v>CRMaximum demand forecast(peak season)Maximum demand (MW)</v>
      </c>
      <c r="G94" s="8">
        <f ca="1">G96*G97</f>
        <v>86.598424337365103</v>
      </c>
      <c r="H94" s="8">
        <f t="shared" ref="H94:R94" ca="1" si="28">H96*H97</f>
        <v>88.158117361708349</v>
      </c>
      <c r="I94" s="8">
        <f t="shared" ca="1" si="28"/>
        <v>88.99501956510754</v>
      </c>
      <c r="J94" s="8">
        <f t="shared" ca="1" si="28"/>
        <v>88.140997272318671</v>
      </c>
      <c r="K94" s="8">
        <f t="shared" ca="1" si="28"/>
        <v>87.707112857009676</v>
      </c>
      <c r="L94" s="8">
        <f t="shared" ca="1" si="28"/>
        <v>87.949642032617092</v>
      </c>
      <c r="M94" s="8">
        <f t="shared" ca="1" si="28"/>
        <v>89.58769607131849</v>
      </c>
      <c r="N94" s="8">
        <f t="shared" ca="1" si="28"/>
        <v>91.100731762158617</v>
      </c>
      <c r="O94" s="8">
        <f t="shared" ca="1" si="28"/>
        <v>93.060109831855812</v>
      </c>
      <c r="P94" s="8">
        <f t="shared" ca="1" si="28"/>
        <v>95.045713226644395</v>
      </c>
      <c r="Q94" s="8">
        <f t="shared" ca="1" si="28"/>
        <v>98.318074168852476</v>
      </c>
      <c r="R94" s="8">
        <f t="shared" ca="1" si="28"/>
        <v>100.89977633905161</v>
      </c>
      <c r="S94" s="8"/>
      <c r="T94" s="8"/>
    </row>
    <row r="95" spans="3:20" x14ac:dyDescent="0.25">
      <c r="C95" s="15" t="s">
        <v>96</v>
      </c>
      <c r="D95" s="12" t="s">
        <v>214</v>
      </c>
      <c r="E95" s="12" t="s">
        <v>10</v>
      </c>
      <c r="F95" s="12" t="str">
        <f t="shared" si="15"/>
        <v>CRMaximum demand forecast(peak season)Reactive power (coincident) (MVAr)</v>
      </c>
      <c r="G95" s="10">
        <f ca="1">SQRT(G96^2-G94^2)</f>
        <v>12.607314518824827</v>
      </c>
      <c r="H95" s="10">
        <f ca="1">SQRT(H96^2-H94^2)</f>
        <v>12.834380318938074</v>
      </c>
      <c r="I95" s="10">
        <f t="shared" ref="I95:R95" ca="1" si="29">SQRT(I96^2-I94^2)</f>
        <v>12.956219594658027</v>
      </c>
      <c r="J95" s="10">
        <f t="shared" ca="1" si="29"/>
        <v>12.831887913872093</v>
      </c>
      <c r="K95" s="10">
        <f t="shared" ca="1" si="29"/>
        <v>12.768721437917403</v>
      </c>
      <c r="L95" s="10">
        <f t="shared" ca="1" si="29"/>
        <v>12.80402972002852</v>
      </c>
      <c r="M95" s="10">
        <f t="shared" ca="1" si="29"/>
        <v>13.042503602466414</v>
      </c>
      <c r="N95" s="10">
        <f t="shared" ca="1" si="29"/>
        <v>13.262776857766269</v>
      </c>
      <c r="O95" s="10">
        <f t="shared" ca="1" si="29"/>
        <v>13.548030264799731</v>
      </c>
      <c r="P95" s="10">
        <f t="shared" ca="1" si="29"/>
        <v>13.837101650327714</v>
      </c>
      <c r="Q95" s="10">
        <f t="shared" ca="1" si="29"/>
        <v>14.313503893592745</v>
      </c>
      <c r="R95" s="10">
        <f t="shared" ca="1" si="29"/>
        <v>14.689357513363369</v>
      </c>
      <c r="S95" s="8"/>
      <c r="T95" s="8"/>
    </row>
    <row r="96" spans="3:20" x14ac:dyDescent="0.25">
      <c r="C96" s="15" t="s">
        <v>96</v>
      </c>
      <c r="D96" s="12" t="s">
        <v>214</v>
      </c>
      <c r="E96" s="12" t="s">
        <v>211</v>
      </c>
      <c r="F96" s="12" t="str">
        <f t="shared" si="15"/>
        <v>CRMaximum demand forecast(peak season)Maximum demand (MVA)</v>
      </c>
      <c r="G96" s="8">
        <f ca="1">OFFSET(ForecastData!$E$4,MATCH($C96,ForecastData!$B$5:$B$70,0),COLUMN()-6+IF($T98="Summer",15,0))</f>
        <v>87.511321993733588</v>
      </c>
      <c r="H96" s="8">
        <f ca="1">OFFSET(ForecastData!$E$4,MATCH($C96,ForecastData!$B$5:$B$70,0),COLUMN()-6+IF($T98="Summer",15,0))</f>
        <v>89.087456888901528</v>
      </c>
      <c r="I96" s="8">
        <f ca="1">OFFSET(ForecastData!$E$4,MATCH($C96,ForecastData!$B$5:$B$70,0),COLUMN()-6+IF($T98="Summer",15,0))</f>
        <v>89.933181493700502</v>
      </c>
      <c r="J96" s="8">
        <f ca="1">OFFSET(ForecastData!$E$4,MATCH($C96,ForecastData!$B$5:$B$70,0),COLUMN()-6+IF($T98="Summer",15,0))</f>
        <v>89.070156324063248</v>
      </c>
      <c r="K96" s="8">
        <f ca="1">OFFSET(ForecastData!$E$4,MATCH($C96,ForecastData!$B$5:$B$70,0),COLUMN()-6+IF($T98="Summer",15,0))</f>
        <v>88.631698014149336</v>
      </c>
      <c r="L96" s="8">
        <f ca="1">OFFSET(ForecastData!$E$4,MATCH($C96,ForecastData!$B$5:$B$70,0),COLUMN()-6+IF($T98="Summer",15,0))</f>
        <v>88.876783868099437</v>
      </c>
      <c r="M96" s="8">
        <f ca="1">OFFSET(ForecastData!$E$4,MATCH($C96,ForecastData!$B$5:$B$70,0),COLUMN()-6+IF($T98="Summer",15,0))</f>
        <v>90.532105838687329</v>
      </c>
      <c r="N96" s="8">
        <f ca="1">OFFSET(ForecastData!$E$4,MATCH($C96,ForecastData!$B$5:$B$70,0),COLUMN()-6+IF($T98="Summer",15,0))</f>
        <v>92.061091551098158</v>
      </c>
      <c r="O96" s="8">
        <f ca="1">OFFSET(ForecastData!$E$4,MATCH($C96,ForecastData!$B$5:$B$70,0),COLUMN()-6+IF($T98="Summer",15,0))</f>
        <v>94.041124865523571</v>
      </c>
      <c r="P96" s="8">
        <f ca="1">OFFSET(ForecastData!$E$4,MATCH($C96,ForecastData!$B$5:$B$70,0),COLUMN()-6+IF($T98="Summer",15,0))</f>
        <v>96.047659965472491</v>
      </c>
      <c r="Q96" s="8">
        <f ca="1">OFFSET(ForecastData!$E$4,MATCH($C96,ForecastData!$B$5:$B$70,0),COLUMN()-6+IF($T98="Summer",15,0))</f>
        <v>99.354517270146658</v>
      </c>
      <c r="R96" s="8">
        <f ca="1">OFFSET(ForecastData!$E$4,MATCH($C96,ForecastData!$B$5:$B$70,0),COLUMN()-6+IF($T98="Summer",15,0))</f>
        <v>101.96343506093763</v>
      </c>
      <c r="S96" s="9"/>
      <c r="T96" s="9"/>
    </row>
    <row r="97" spans="3:20" x14ac:dyDescent="0.25">
      <c r="C97" s="15" t="s">
        <v>96</v>
      </c>
      <c r="D97" s="12" t="s">
        <v>214</v>
      </c>
      <c r="E97" s="12" t="s">
        <v>11</v>
      </c>
      <c r="F97" s="12" t="str">
        <f t="shared" si="15"/>
        <v>CRMaximum demand forecast(peak season)Power factor (coincident)</v>
      </c>
      <c r="G97" s="8">
        <f ca="1">OFFSET(ForecastData!$R$4,MATCH($C97,ForecastData!$B$5:$B$70,0),IF($T98="Summer",15,0))</f>
        <v>0.98956823373741454</v>
      </c>
      <c r="H97" s="8">
        <f ca="1">OFFSET(ForecastData!$R$4,MATCH($C97,ForecastData!$B$5:$B$70,0),IF($T98="Summer",15,0))</f>
        <v>0.98956823373741454</v>
      </c>
      <c r="I97" s="8">
        <f ca="1">OFFSET(ForecastData!$R$4,MATCH($C97,ForecastData!$B$5:$B$70,0),IF($T98="Summer",15,0))</f>
        <v>0.98956823373741454</v>
      </c>
      <c r="J97" s="8">
        <f ca="1">OFFSET(ForecastData!$R$4,MATCH($C97,ForecastData!$B$5:$B$70,0),IF($T98="Summer",15,0))</f>
        <v>0.98956823373741454</v>
      </c>
      <c r="K97" s="8">
        <f ca="1">OFFSET(ForecastData!$R$4,MATCH($C97,ForecastData!$B$5:$B$70,0),IF($T98="Summer",15,0))</f>
        <v>0.98956823373741454</v>
      </c>
      <c r="L97" s="8">
        <f ca="1">OFFSET(ForecastData!$R$4,MATCH($C97,ForecastData!$B$5:$B$70,0),IF($T98="Summer",15,0))</f>
        <v>0.98956823373741454</v>
      </c>
      <c r="M97" s="8">
        <f ca="1">OFFSET(ForecastData!$R$4,MATCH($C97,ForecastData!$B$5:$B$70,0),IF($T98="Summer",15,0))</f>
        <v>0.98956823373741454</v>
      </c>
      <c r="N97" s="8">
        <f ca="1">OFFSET(ForecastData!$R$4,MATCH($C97,ForecastData!$B$5:$B$70,0),IF($T98="Summer",15,0))</f>
        <v>0.98956823373741454</v>
      </c>
      <c r="O97" s="8">
        <f ca="1">OFFSET(ForecastData!$R$4,MATCH($C97,ForecastData!$B$5:$B$70,0),IF($T98="Summer",15,0))</f>
        <v>0.98956823373741454</v>
      </c>
      <c r="P97" s="8">
        <f ca="1">OFFSET(ForecastData!$R$4,MATCH($C97,ForecastData!$B$5:$B$70,0),IF($T98="Summer",15,0))</f>
        <v>0.98956823373741454</v>
      </c>
      <c r="Q97" s="8">
        <f ca="1">OFFSET(ForecastData!$R$4,MATCH($C97,ForecastData!$B$5:$B$70,0),IF($T98="Summer",15,0))</f>
        <v>0.98956823373741454</v>
      </c>
      <c r="R97" s="8">
        <f ca="1">OFFSET(ForecastData!$R$4,MATCH($C97,ForecastData!$B$5:$B$70,0),IF($T98="Summer",15,0))</f>
        <v>0.98956823373741454</v>
      </c>
      <c r="S97" s="10"/>
      <c r="T97" s="10"/>
    </row>
    <row r="98" spans="3:20" x14ac:dyDescent="0.25">
      <c r="C98" s="15" t="s">
        <v>96</v>
      </c>
      <c r="D98" s="12" t="s">
        <v>213</v>
      </c>
      <c r="E98" s="15" t="s">
        <v>210</v>
      </c>
      <c r="F98" s="12" t="str">
        <f t="shared" si="15"/>
        <v>CRMaximum demand forecast(non-peak season)Maximum demand (MW)</v>
      </c>
      <c r="G98" s="8">
        <f ca="1">G100*OFFSET(ForecastData!$R$4,MATCH($C98,ForecastData!$B$5:$B$70,0),IF($T98="Winter",15,0))</f>
        <v>56.282595154626414</v>
      </c>
      <c r="H98" s="8">
        <f ca="1">H100*OFFSET(ForecastData!$R$4,MATCH($C98,ForecastData!$B$5:$B$70,0),IF($T98="Winter",15,0))</f>
        <v>51.875878434653231</v>
      </c>
      <c r="I98" s="8">
        <f ca="1">I100*OFFSET(ForecastData!$R$4,MATCH($C98,ForecastData!$B$5:$B$70,0),IF($T98="Winter",15,0))</f>
        <v>50.961095827601739</v>
      </c>
      <c r="J98" s="8">
        <f ca="1">J100*OFFSET(ForecastData!$R$4,MATCH($C98,ForecastData!$B$5:$B$70,0),IF($T98="Winter",15,0))</f>
        <v>50.618527538977304</v>
      </c>
      <c r="K98" s="8">
        <f ca="1">K100*OFFSET(ForecastData!$R$4,MATCH($C98,ForecastData!$B$5:$B$70,0),IF($T98="Winter",15,0))</f>
        <v>50.070982051650283</v>
      </c>
      <c r="L98" s="8">
        <f ca="1">L100*OFFSET(ForecastData!$R$4,MATCH($C98,ForecastData!$B$5:$B$70,0),IF($T98="Winter",15,0))</f>
        <v>50.196567582111747</v>
      </c>
      <c r="M98" s="8">
        <f ca="1">M100*OFFSET(ForecastData!$R$4,MATCH($C98,ForecastData!$B$5:$B$70,0),IF($T98="Winter",15,0))</f>
        <v>50.930599741417517</v>
      </c>
      <c r="N98" s="8">
        <f ca="1">N100*OFFSET(ForecastData!$R$4,MATCH($C98,ForecastData!$B$5:$B$70,0),IF($T98="Winter",15,0))</f>
        <v>51.642237026565525</v>
      </c>
      <c r="O98" s="8">
        <f ca="1">O100*OFFSET(ForecastData!$R$4,MATCH($C98,ForecastData!$B$5:$B$70,0),IF($T98="Winter",15,0))</f>
        <v>52.559357657126256</v>
      </c>
      <c r="P98" s="8">
        <f ca="1">P100*OFFSET(ForecastData!$R$4,MATCH($C98,ForecastData!$B$5:$B$70,0),IF($T98="Winter",15,0))</f>
        <v>53.781614691102533</v>
      </c>
      <c r="Q98" s="8">
        <f ca="1">Q100*OFFSET(ForecastData!$R$4,MATCH($C98,ForecastData!$B$5:$B$70,0),IF($T98="Winter",15,0))</f>
        <v>55.123539140634001</v>
      </c>
      <c r="R98" s="8">
        <f ca="1">R100*OFFSET(ForecastData!$R$4,MATCH($C98,ForecastData!$B$5:$B$70,0),IF($T98="Winter",15,0))</f>
        <v>56.572390247695168</v>
      </c>
      <c r="S98" s="8"/>
      <c r="T98" s="8" t="str">
        <f ca="1">OFFSET(ForecastData!$D$4,MATCH(C98,ForecastData!$B$5:$B$70,0),0)</f>
        <v>Summer</v>
      </c>
    </row>
    <row r="99" spans="3:20" x14ac:dyDescent="0.25">
      <c r="C99" s="15" t="s">
        <v>96</v>
      </c>
      <c r="D99" s="12" t="s">
        <v>213</v>
      </c>
      <c r="E99" s="15" t="s">
        <v>10</v>
      </c>
      <c r="F99" s="12" t="str">
        <f t="shared" si="15"/>
        <v>CRMaximum demand forecast(non-peak season)Reactive power (coincident) (MVAr)</v>
      </c>
      <c r="G99" s="10">
        <f t="shared" ref="G99:R99" ca="1" si="30">SQRT(G100^2-G98^2)</f>
        <v>3.2276947166621053</v>
      </c>
      <c r="H99" s="10">
        <f t="shared" ca="1" si="30"/>
        <v>2.9749782909925147</v>
      </c>
      <c r="I99" s="10">
        <f t="shared" ca="1" si="30"/>
        <v>2.9225173307336441</v>
      </c>
      <c r="J99" s="10">
        <f t="shared" ca="1" si="30"/>
        <v>2.9028717217803046</v>
      </c>
      <c r="K99" s="10">
        <f t="shared" ca="1" si="30"/>
        <v>2.8714710787978976</v>
      </c>
      <c r="L99" s="10">
        <f t="shared" ca="1" si="30"/>
        <v>2.8786731588021719</v>
      </c>
      <c r="M99" s="10">
        <f t="shared" ca="1" si="30"/>
        <v>2.9207684409395398</v>
      </c>
      <c r="N99" s="10">
        <f t="shared" ca="1" si="30"/>
        <v>2.9615794216546196</v>
      </c>
      <c r="O99" s="10">
        <f t="shared" ca="1" si="30"/>
        <v>3.0141744629043705</v>
      </c>
      <c r="P99" s="10">
        <f t="shared" ca="1" si="30"/>
        <v>3.0842684690554245</v>
      </c>
      <c r="Q99" s="10">
        <f t="shared" ca="1" si="30"/>
        <v>3.1612251631100579</v>
      </c>
      <c r="R99" s="10">
        <f t="shared" ca="1" si="30"/>
        <v>3.2443138879750193</v>
      </c>
      <c r="S99" s="8"/>
      <c r="T99" s="8" t="str">
        <f ca="1">T98</f>
        <v>Summer</v>
      </c>
    </row>
    <row r="100" spans="3:20" x14ac:dyDescent="0.25">
      <c r="C100" s="15" t="s">
        <v>96</v>
      </c>
      <c r="D100" s="12" t="s">
        <v>213</v>
      </c>
      <c r="E100" s="12" t="s">
        <v>211</v>
      </c>
      <c r="F100" s="12" t="str">
        <f t="shared" ref="F100" si="31">CONCATENATE(C100,D100,E100)</f>
        <v>CRMaximum demand forecast(non-peak season)Maximum demand (MVA)</v>
      </c>
      <c r="G100" s="10">
        <f ca="1">OFFSET(ForecastData!$E$4,MATCH($C100,ForecastData!$B$5:$B$70,0),COLUMN()-6+IF($T100="Winter",15,0))</f>
        <v>56.37507011546456</v>
      </c>
      <c r="H100" s="10">
        <f ca="1">OFFSET(ForecastData!$E$4,MATCH($C100,ForecastData!$B$5:$B$70,0),COLUMN()-6+IF($T100="Winter",15,0))</f>
        <v>51.961112951887365</v>
      </c>
      <c r="I100" s="10">
        <f ca="1">OFFSET(ForecastData!$E$4,MATCH($C100,ForecastData!$B$5:$B$70,0),COLUMN()-6+IF($T100="Winter",15,0))</f>
        <v>51.044827313827263</v>
      </c>
      <c r="J100" s="10">
        <f ca="1">OFFSET(ForecastData!$E$4,MATCH($C100,ForecastData!$B$5:$B$70,0),COLUMN()-6+IF($T100="Winter",15,0))</f>
        <v>50.701696169332592</v>
      </c>
      <c r="K100" s="10">
        <f ca="1">OFFSET(ForecastData!$E$4,MATCH($C100,ForecastData!$B$5:$B$70,0),COLUMN()-6+IF($T100="Winter",15,0))</f>
        <v>50.153251038921269</v>
      </c>
      <c r="L100" s="10">
        <f ca="1">OFFSET(ForecastData!$E$4,MATCH($C100,ForecastData!$B$5:$B$70,0),COLUMN()-6+IF($T100="Winter",15,0))</f>
        <v>50.279042912337943</v>
      </c>
      <c r="M100" s="10">
        <f ca="1">OFFSET(ForecastData!$E$4,MATCH($C100,ForecastData!$B$5:$B$70,0),COLUMN()-6+IF($T100="Winter",15,0))</f>
        <v>51.014281121133777</v>
      </c>
      <c r="N100" s="10">
        <f ca="1">OFFSET(ForecastData!$E$4,MATCH($C100,ForecastData!$B$5:$B$70,0),COLUMN()-6+IF($T100="Winter",15,0))</f>
        <v>51.727087659936387</v>
      </c>
      <c r="O100" s="10">
        <f ca="1">OFFSET(ForecastData!$E$4,MATCH($C100,ForecastData!$B$5:$B$70,0),COLUMN()-6+IF($T100="Winter",15,0))</f>
        <v>52.645715162988729</v>
      </c>
      <c r="P100" s="10">
        <f ca="1">OFFSET(ForecastData!$E$4,MATCH($C100,ForecastData!$B$5:$B$70,0),COLUMN()-6+IF($T100="Winter",15,0))</f>
        <v>53.869980422972361</v>
      </c>
      <c r="Q100" s="10">
        <f ca="1">OFFSET(ForecastData!$E$4,MATCH($C100,ForecastData!$B$5:$B$70,0),COLUMN()-6+IF($T100="Winter",15,0))</f>
        <v>55.214109717724227</v>
      </c>
      <c r="R100" s="10">
        <f ca="1">OFFSET(ForecastData!$E$4,MATCH($C100,ForecastData!$B$5:$B$70,0),COLUMN()-6+IF($T100="Winter",15,0))</f>
        <v>56.665341355551924</v>
      </c>
      <c r="S100" s="9"/>
      <c r="T100" s="8" t="str">
        <f ca="1">T98</f>
        <v>Summer</v>
      </c>
    </row>
    <row r="101" spans="3:20" x14ac:dyDescent="0.25">
      <c r="C101" s="15" t="s">
        <v>96</v>
      </c>
      <c r="D101" s="12" t="s">
        <v>89</v>
      </c>
      <c r="E101" s="12" t="s">
        <v>212</v>
      </c>
      <c r="F101" s="12" t="str">
        <f t="shared" si="15"/>
        <v>CRHours exceeding95% of maximum demand</v>
      </c>
      <c r="G101" s="9">
        <f ca="1">OFFSET($AG$2,MATCH(C101,$AF$3:$AF$48,0),0)</f>
        <v>1</v>
      </c>
      <c r="H101" s="8">
        <f ca="1">G101</f>
        <v>1</v>
      </c>
      <c r="I101" s="8">
        <f t="shared" ref="I101" ca="1" si="32">H101</f>
        <v>1</v>
      </c>
      <c r="J101" s="8">
        <f t="shared" ref="J101" ca="1" si="33">I101</f>
        <v>1</v>
      </c>
      <c r="K101" s="8">
        <f t="shared" ref="K101" ca="1" si="34">J101</f>
        <v>1</v>
      </c>
      <c r="L101" s="8">
        <f t="shared" ref="L101" ca="1" si="35">K101</f>
        <v>1</v>
      </c>
      <c r="M101" s="8">
        <f t="shared" ref="M101" ca="1" si="36">L101</f>
        <v>1</v>
      </c>
      <c r="N101" s="8">
        <f t="shared" ref="N101" ca="1" si="37">M101</f>
        <v>1</v>
      </c>
      <c r="O101" s="8">
        <f t="shared" ref="O101" ca="1" si="38">N101</f>
        <v>1</v>
      </c>
      <c r="P101" s="8">
        <f t="shared" ref="P101" ca="1" si="39">O101</f>
        <v>1</v>
      </c>
      <c r="Q101" s="8">
        <f ca="1">O101</f>
        <v>1</v>
      </c>
      <c r="R101" s="8">
        <f t="shared" ref="R101" ca="1" si="40">Q101</f>
        <v>1</v>
      </c>
      <c r="S101" s="9"/>
      <c r="T101" s="9"/>
    </row>
    <row r="102" spans="3:20" x14ac:dyDescent="0.25">
      <c r="C102" s="15" t="s">
        <v>96</v>
      </c>
      <c r="D102" s="12" t="s">
        <v>89</v>
      </c>
      <c r="E102" s="12" t="s">
        <v>56</v>
      </c>
      <c r="F102" s="12" t="str">
        <f t="shared" si="15"/>
        <v>CRHours exceedingFirm capacity (continuous rating)</v>
      </c>
      <c r="G102" s="8"/>
      <c r="H102" s="8"/>
      <c r="I102" s="8"/>
      <c r="J102" s="8"/>
      <c r="K102" s="8"/>
      <c r="L102" s="8"/>
      <c r="M102" s="8"/>
      <c r="N102" s="8"/>
      <c r="O102" s="8"/>
      <c r="P102" s="8"/>
      <c r="Q102" s="8"/>
      <c r="R102" s="8"/>
      <c r="S102" s="8"/>
      <c r="T102" s="8"/>
    </row>
    <row r="103" spans="3:20" x14ac:dyDescent="0.25">
      <c r="C103" s="15" t="s">
        <v>96</v>
      </c>
      <c r="D103" s="12" t="s">
        <v>89</v>
      </c>
      <c r="E103" s="12" t="s">
        <v>57</v>
      </c>
      <c r="F103" s="12" t="str">
        <f t="shared" si="15"/>
        <v>CRHours exceedingFirm capacity (short-term rating)</v>
      </c>
      <c r="G103" s="8"/>
      <c r="H103" s="8"/>
      <c r="I103" s="8"/>
      <c r="J103" s="8"/>
      <c r="K103" s="8"/>
      <c r="L103" s="8"/>
      <c r="M103" s="8"/>
      <c r="N103" s="8"/>
      <c r="O103" s="8"/>
      <c r="P103" s="8"/>
      <c r="Q103" s="8"/>
      <c r="R103" s="8"/>
      <c r="S103" s="8"/>
      <c r="T103" s="8"/>
    </row>
    <row r="104" spans="3:20" x14ac:dyDescent="0.25">
      <c r="C104" s="15" t="s">
        <v>96</v>
      </c>
      <c r="D104" s="12" t="s">
        <v>90</v>
      </c>
      <c r="E104" s="12" t="s">
        <v>60</v>
      </c>
      <c r="F104" s="12" t="str">
        <f t="shared" si="15"/>
        <v>CRRegional diversity factorSummer</v>
      </c>
      <c r="G104" s="10">
        <f ca="1">OFFSET(ForecastData!$S$4,MATCH($C104,ForecastData!$B$5:$B$70,0),IF($E104="Winter",15,0))</f>
        <v>0.88730025231286802</v>
      </c>
      <c r="H104" s="10">
        <f ca="1">OFFSET(ForecastData!$S$4,MATCH($C104,ForecastData!$B$5:$B$70,0),IF($E104="Winter",15,0))</f>
        <v>0.88730025231286802</v>
      </c>
      <c r="I104" s="10">
        <f ca="1">OFFSET(ForecastData!$S$4,MATCH($C104,ForecastData!$B$5:$B$70,0),IF($E104="Winter",15,0))</f>
        <v>0.88730025231286802</v>
      </c>
      <c r="J104" s="10">
        <f ca="1">OFFSET(ForecastData!$S$4,MATCH($C104,ForecastData!$B$5:$B$70,0),IF($E104="Winter",15,0))</f>
        <v>0.88730025231286802</v>
      </c>
      <c r="K104" s="10">
        <f ca="1">OFFSET(ForecastData!$S$4,MATCH($C104,ForecastData!$B$5:$B$70,0),IF($E104="Winter",15,0))</f>
        <v>0.88730025231286802</v>
      </c>
      <c r="L104" s="10">
        <f ca="1">OFFSET(ForecastData!$S$4,MATCH($C104,ForecastData!$B$5:$B$70,0),IF($E104="Winter",15,0))</f>
        <v>0.88730025231286802</v>
      </c>
      <c r="M104" s="10">
        <f ca="1">OFFSET(ForecastData!$S$4,MATCH($C104,ForecastData!$B$5:$B$70,0),IF($E104="Winter",15,0))</f>
        <v>0.88730025231286802</v>
      </c>
      <c r="N104" s="10">
        <f ca="1">OFFSET(ForecastData!$S$4,MATCH($C104,ForecastData!$B$5:$B$70,0),IF($E104="Winter",15,0))</f>
        <v>0.88730025231286802</v>
      </c>
      <c r="O104" s="10">
        <f ca="1">OFFSET(ForecastData!$S$4,MATCH($C104,ForecastData!$B$5:$B$70,0),IF($E104="Winter",15,0))</f>
        <v>0.88730025231286802</v>
      </c>
      <c r="P104" s="10">
        <f ca="1">OFFSET(ForecastData!$S$4,MATCH($C104,ForecastData!$B$5:$B$70,0),IF($E104="Winter",15,0))</f>
        <v>0.88730025231286802</v>
      </c>
      <c r="Q104" s="10">
        <f ca="1">OFFSET(ForecastData!$S$4,MATCH($C104,ForecastData!$B$5:$B$70,0),IF($E104="Winter",15,0))</f>
        <v>0.88730025231286802</v>
      </c>
      <c r="R104" s="10">
        <f ca="1">OFFSET(ForecastData!$S$4,MATCH($C104,ForecastData!$B$5:$B$70,0),IF($E104="Winter",15,0))</f>
        <v>0.88730025231286802</v>
      </c>
      <c r="S104" s="10"/>
      <c r="T104" s="10"/>
    </row>
    <row r="105" spans="3:20" x14ac:dyDescent="0.25">
      <c r="C105" s="15" t="s">
        <v>96</v>
      </c>
      <c r="D105" s="12" t="s">
        <v>90</v>
      </c>
      <c r="E105" s="12" t="s">
        <v>8</v>
      </c>
      <c r="F105" s="12" t="str">
        <f t="shared" si="15"/>
        <v>CRRegional diversity factorWinter</v>
      </c>
      <c r="G105" s="10">
        <f ca="1">OFFSET(ForecastData!$S$4,MATCH($C105,ForecastData!$B$5:$B$70,0),IF($E105="Winter",15,0))</f>
        <v>0.94519906323184999</v>
      </c>
      <c r="H105" s="10">
        <f ca="1">OFFSET(ForecastData!$S$4,MATCH($C105,ForecastData!$B$5:$B$70,0),IF($E105="Winter",15,0))</f>
        <v>0.94519906323184999</v>
      </c>
      <c r="I105" s="10">
        <f ca="1">OFFSET(ForecastData!$S$4,MATCH($C105,ForecastData!$B$5:$B$70,0),IF($E105="Winter",15,0))</f>
        <v>0.94519906323184999</v>
      </c>
      <c r="J105" s="10">
        <f ca="1">OFFSET(ForecastData!$S$4,MATCH($C105,ForecastData!$B$5:$B$70,0),IF($E105="Winter",15,0))</f>
        <v>0.94519906323184999</v>
      </c>
      <c r="K105" s="10">
        <f ca="1">OFFSET(ForecastData!$S$4,MATCH($C105,ForecastData!$B$5:$B$70,0),IF($E105="Winter",15,0))</f>
        <v>0.94519906323184999</v>
      </c>
      <c r="L105" s="10">
        <f ca="1">OFFSET(ForecastData!$S$4,MATCH($C105,ForecastData!$B$5:$B$70,0),IF($E105="Winter",15,0))</f>
        <v>0.94519906323184999</v>
      </c>
      <c r="M105" s="10">
        <f ca="1">OFFSET(ForecastData!$S$4,MATCH($C105,ForecastData!$B$5:$B$70,0),IF($E105="Winter",15,0))</f>
        <v>0.94519906323184999</v>
      </c>
      <c r="N105" s="10">
        <f ca="1">OFFSET(ForecastData!$S$4,MATCH($C105,ForecastData!$B$5:$B$70,0),IF($E105="Winter",15,0))</f>
        <v>0.94519906323184999</v>
      </c>
      <c r="O105" s="10">
        <f ca="1">OFFSET(ForecastData!$S$4,MATCH($C105,ForecastData!$B$5:$B$70,0),IF($E105="Winter",15,0))</f>
        <v>0.94519906323184999</v>
      </c>
      <c r="P105" s="10">
        <f ca="1">OFFSET(ForecastData!$S$4,MATCH($C105,ForecastData!$B$5:$B$70,0),IF($E105="Winter",15,0))</f>
        <v>0.94519906323184999</v>
      </c>
      <c r="Q105" s="10">
        <f ca="1">OFFSET(ForecastData!$S$4,MATCH($C105,ForecastData!$B$5:$B$70,0),IF($E105="Winter",15,0))</f>
        <v>0.94519906323184999</v>
      </c>
      <c r="R105" s="10">
        <f ca="1">OFFSET(ForecastData!$S$4,MATCH($C105,ForecastData!$B$5:$B$70,0),IF($E105="Winter",15,0))</f>
        <v>0.94519906323184999</v>
      </c>
      <c r="S105" s="10"/>
      <c r="T105" s="10"/>
    </row>
    <row r="106" spans="3:20" x14ac:dyDescent="0.25">
      <c r="C106" s="15" t="s">
        <v>96</v>
      </c>
      <c r="D106" s="15" t="s">
        <v>12</v>
      </c>
      <c r="E106" s="6">
        <v>1</v>
      </c>
      <c r="F106" s="12" t="str">
        <f t="shared" si="15"/>
        <v>CRLoad transfer capacity (MVA)1</v>
      </c>
      <c r="G106" s="9">
        <v>13</v>
      </c>
      <c r="H106" s="8"/>
      <c r="I106" s="8"/>
      <c r="J106" s="8"/>
      <c r="K106" s="8"/>
      <c r="L106" s="8"/>
      <c r="M106" s="8"/>
      <c r="N106" s="8"/>
      <c r="O106" s="8"/>
      <c r="P106" s="8"/>
      <c r="Q106" s="8"/>
      <c r="R106" s="8"/>
      <c r="S106" s="8" t="s">
        <v>62</v>
      </c>
      <c r="T106" s="8"/>
    </row>
    <row r="107" spans="3:20" x14ac:dyDescent="0.25">
      <c r="C107" s="15" t="s">
        <v>96</v>
      </c>
      <c r="D107" s="15" t="s">
        <v>12</v>
      </c>
      <c r="E107" s="6">
        <v>2</v>
      </c>
      <c r="F107" s="12" t="str">
        <f t="shared" si="15"/>
        <v>CRLoad transfer capacity (MVA)2</v>
      </c>
      <c r="G107" s="9">
        <v>13</v>
      </c>
      <c r="H107" s="8"/>
      <c r="I107" s="8"/>
      <c r="J107" s="8"/>
      <c r="K107" s="8"/>
      <c r="L107" s="8"/>
      <c r="M107" s="8"/>
      <c r="N107" s="8"/>
      <c r="O107" s="8"/>
      <c r="P107" s="8"/>
      <c r="Q107" s="8"/>
      <c r="R107" s="8"/>
      <c r="S107" s="8" t="s">
        <v>63</v>
      </c>
      <c r="T107" s="8"/>
    </row>
    <row r="108" spans="3:20" x14ac:dyDescent="0.25">
      <c r="C108" s="15" t="s">
        <v>96</v>
      </c>
      <c r="D108" s="15" t="s">
        <v>12</v>
      </c>
      <c r="E108" s="6">
        <v>3</v>
      </c>
      <c r="F108" s="12" t="str">
        <f t="shared" si="15"/>
        <v>CRLoad transfer capacity (MVA)3</v>
      </c>
      <c r="G108" s="9">
        <v>3.7</v>
      </c>
      <c r="H108" s="8"/>
      <c r="I108" s="8"/>
      <c r="J108" s="8"/>
      <c r="K108" s="8"/>
      <c r="L108" s="8"/>
      <c r="M108" s="8"/>
      <c r="N108" s="8"/>
      <c r="O108" s="8"/>
      <c r="P108" s="8"/>
      <c r="Q108" s="8"/>
      <c r="R108" s="8"/>
      <c r="S108" s="8" t="s">
        <v>66</v>
      </c>
      <c r="T108" s="8"/>
    </row>
    <row r="109" spans="3:20" x14ac:dyDescent="0.25">
      <c r="C109" s="15" t="s">
        <v>96</v>
      </c>
      <c r="D109" s="15" t="s">
        <v>12</v>
      </c>
      <c r="E109" s="6">
        <v>4</v>
      </c>
      <c r="F109" s="12" t="str">
        <f t="shared" si="15"/>
        <v>CRLoad transfer capacity (MVA)4</v>
      </c>
      <c r="G109" s="9">
        <v>7.4</v>
      </c>
      <c r="H109" s="8"/>
      <c r="I109" s="8"/>
      <c r="J109" s="8"/>
      <c r="K109" s="8"/>
      <c r="L109" s="8"/>
      <c r="M109" s="8"/>
      <c r="N109" s="8"/>
      <c r="O109" s="8"/>
      <c r="P109" s="8"/>
      <c r="Q109" s="8"/>
      <c r="R109" s="8"/>
      <c r="S109" s="8" t="s">
        <v>43</v>
      </c>
      <c r="T109" s="8"/>
    </row>
    <row r="110" spans="3:20" x14ac:dyDescent="0.25">
      <c r="C110" s="15" t="s">
        <v>96</v>
      </c>
      <c r="D110" s="15" t="s">
        <v>12</v>
      </c>
      <c r="E110" s="6">
        <v>5</v>
      </c>
      <c r="F110" s="12" t="str">
        <f t="shared" si="15"/>
        <v>CRLoad transfer capacity (MVA)5</v>
      </c>
      <c r="G110" s="9"/>
      <c r="H110" s="8"/>
      <c r="I110" s="8"/>
      <c r="J110" s="8"/>
      <c r="K110" s="8"/>
      <c r="L110" s="8"/>
      <c r="M110" s="8"/>
      <c r="N110" s="8"/>
      <c r="O110" s="8"/>
      <c r="P110" s="8"/>
      <c r="Q110" s="8"/>
      <c r="R110" s="8"/>
      <c r="S110" s="8"/>
      <c r="T110" s="8"/>
    </row>
    <row r="111" spans="3:20" x14ac:dyDescent="0.25">
      <c r="C111" s="15" t="s">
        <v>96</v>
      </c>
      <c r="D111" s="12" t="s">
        <v>13</v>
      </c>
      <c r="E111" s="12" t="s">
        <v>142</v>
      </c>
      <c r="F111" s="12" t="str">
        <f t="shared" si="15"/>
        <v>CREmbedded generation capacity (MVA)Units less than 100 kVA</v>
      </c>
      <c r="G111" s="9">
        <f ca="1">OFFSET(ForecastData!$AK$4,MATCH(C111,ForecastData!$AJ$5:$AJ$71,0),0)</f>
        <v>15.6436300000003</v>
      </c>
      <c r="H111" s="8"/>
      <c r="I111" s="8"/>
      <c r="J111" s="8"/>
      <c r="K111" s="8"/>
      <c r="L111" s="8"/>
      <c r="M111" s="8"/>
      <c r="N111" s="8"/>
      <c r="O111" s="8"/>
      <c r="P111" s="8"/>
      <c r="Q111" s="8"/>
      <c r="R111" s="8"/>
      <c r="S111" s="8"/>
      <c r="T111" s="8"/>
    </row>
    <row r="112" spans="3:20" x14ac:dyDescent="0.25">
      <c r="C112" s="15" t="s">
        <v>96</v>
      </c>
      <c r="D112" s="12" t="s">
        <v>13</v>
      </c>
      <c r="E112" s="12" t="s">
        <v>145</v>
      </c>
      <c r="F112" s="12" t="str">
        <f t="shared" si="15"/>
        <v>CREmbedded generation capacity (MVA)Units greater than 100 kVA</v>
      </c>
      <c r="G112" s="9">
        <f ca="1">OFFSET(ForecastData!$AL$4,MATCH(C112,ForecastData!$AJ$5:$AJ$71,0),0)</f>
        <v>1.0649999999999999</v>
      </c>
      <c r="H112" s="8"/>
      <c r="I112" s="8"/>
      <c r="J112" s="8"/>
      <c r="K112" s="8"/>
      <c r="L112" s="8"/>
      <c r="M112" s="8"/>
      <c r="N112" s="8"/>
      <c r="O112" s="8"/>
      <c r="P112" s="8"/>
      <c r="Q112" s="8"/>
      <c r="R112" s="8"/>
      <c r="S112" s="8"/>
      <c r="T112" s="8"/>
    </row>
    <row r="113" spans="3:20" x14ac:dyDescent="0.25">
      <c r="C113" s="15" t="s">
        <v>95</v>
      </c>
      <c r="D113" s="15" t="s">
        <v>85</v>
      </c>
      <c r="E113" s="12" t="s">
        <v>86</v>
      </c>
      <c r="F113" s="12" t="str">
        <f t="shared" si="15"/>
        <v xml:space="preserve">CSSubstation capacity (winter and summer) (MVA)Total </v>
      </c>
      <c r="G113" s="8">
        <v>120</v>
      </c>
      <c r="H113" s="8">
        <v>120</v>
      </c>
      <c r="I113" s="8">
        <v>120</v>
      </c>
      <c r="J113" s="8">
        <v>120</v>
      </c>
      <c r="K113" s="8">
        <v>120</v>
      </c>
      <c r="L113" s="8">
        <v>120</v>
      </c>
      <c r="M113" s="8">
        <v>120</v>
      </c>
      <c r="N113" s="8">
        <v>120</v>
      </c>
      <c r="O113" s="8">
        <v>120</v>
      </c>
      <c r="P113" s="8">
        <v>120</v>
      </c>
      <c r="Q113" s="8">
        <v>120</v>
      </c>
      <c r="R113" s="8">
        <v>120</v>
      </c>
      <c r="S113" s="8"/>
      <c r="T113" s="8"/>
    </row>
    <row r="114" spans="3:20" x14ac:dyDescent="0.25">
      <c r="C114" s="15" t="s">
        <v>95</v>
      </c>
      <c r="D114" s="15" t="s">
        <v>85</v>
      </c>
      <c r="E114" s="12" t="s">
        <v>87</v>
      </c>
      <c r="F114" s="12" t="str">
        <f t="shared" si="15"/>
        <v>CSSubstation capacity (winter and summer) (MVA)Firm delivery</v>
      </c>
      <c r="G114" s="8">
        <v>60</v>
      </c>
      <c r="H114" s="8">
        <v>60</v>
      </c>
      <c r="I114" s="8">
        <v>60</v>
      </c>
      <c r="J114" s="8">
        <v>60</v>
      </c>
      <c r="K114" s="8">
        <v>60</v>
      </c>
      <c r="L114" s="8">
        <v>60</v>
      </c>
      <c r="M114" s="8">
        <v>60</v>
      </c>
      <c r="N114" s="8">
        <v>60</v>
      </c>
      <c r="O114" s="8">
        <v>60</v>
      </c>
      <c r="P114" s="8">
        <v>60</v>
      </c>
      <c r="Q114" s="8">
        <v>60</v>
      </c>
      <c r="R114" s="8">
        <v>60</v>
      </c>
      <c r="S114" s="8"/>
      <c r="T114" s="8"/>
    </row>
    <row r="115" spans="3:20" x14ac:dyDescent="0.25">
      <c r="C115" s="15" t="s">
        <v>95</v>
      </c>
      <c r="D115" s="15" t="s">
        <v>85</v>
      </c>
      <c r="E115" s="12" t="s">
        <v>88</v>
      </c>
      <c r="F115" s="12" t="str">
        <f t="shared" si="15"/>
        <v>CSSubstation capacity (winter and summer) (MVA)Short-term firm delivery</v>
      </c>
      <c r="G115" s="8">
        <v>60</v>
      </c>
      <c r="H115" s="8">
        <v>60</v>
      </c>
      <c r="I115" s="8">
        <v>60</v>
      </c>
      <c r="J115" s="8">
        <v>60</v>
      </c>
      <c r="K115" s="8">
        <v>60</v>
      </c>
      <c r="L115" s="8">
        <v>60</v>
      </c>
      <c r="M115" s="8">
        <v>60</v>
      </c>
      <c r="N115" s="8">
        <v>60</v>
      </c>
      <c r="O115" s="8">
        <v>60</v>
      </c>
      <c r="P115" s="8">
        <v>60</v>
      </c>
      <c r="Q115" s="8">
        <v>60</v>
      </c>
      <c r="R115" s="8">
        <v>60</v>
      </c>
      <c r="S115" s="8"/>
      <c r="T115" s="8"/>
    </row>
    <row r="116" spans="3:20" x14ac:dyDescent="0.25">
      <c r="C116" s="15" t="s">
        <v>95</v>
      </c>
      <c r="D116" s="12" t="s">
        <v>214</v>
      </c>
      <c r="E116" s="12" t="s">
        <v>210</v>
      </c>
      <c r="F116" s="12" t="str">
        <f t="shared" si="15"/>
        <v>CSMaximum demand forecast(peak season)Maximum demand (MW)</v>
      </c>
      <c r="G116" s="8">
        <f ca="1">G118*G119</f>
        <v>39.333732993813435</v>
      </c>
      <c r="H116" s="8">
        <f t="shared" ref="H116:R116" ca="1" si="41">H118*H119</f>
        <v>38.749920065234491</v>
      </c>
      <c r="I116" s="8">
        <f t="shared" ca="1" si="41"/>
        <v>39.258717127415586</v>
      </c>
      <c r="J116" s="8">
        <f t="shared" ca="1" si="41"/>
        <v>38.710080727378674</v>
      </c>
      <c r="K116" s="8">
        <f t="shared" ca="1" si="41"/>
        <v>38.67273294479169</v>
      </c>
      <c r="L116" s="8">
        <f t="shared" ca="1" si="41"/>
        <v>38.925955730128109</v>
      </c>
      <c r="M116" s="8">
        <f t="shared" ca="1" si="41"/>
        <v>39.825547013625375</v>
      </c>
      <c r="N116" s="8">
        <f t="shared" ca="1" si="41"/>
        <v>40.64390451088542</v>
      </c>
      <c r="O116" s="8">
        <f t="shared" ca="1" si="41"/>
        <v>41.645565703254711</v>
      </c>
      <c r="P116" s="8">
        <f t="shared" ca="1" si="41"/>
        <v>42.630290000660523</v>
      </c>
      <c r="Q116" s="8">
        <f t="shared" ca="1" si="41"/>
        <v>44.187156464316082</v>
      </c>
      <c r="R116" s="8">
        <f t="shared" ca="1" si="41"/>
        <v>45.400769322514975</v>
      </c>
      <c r="S116" s="8"/>
      <c r="T116" s="8"/>
    </row>
    <row r="117" spans="3:20" x14ac:dyDescent="0.25">
      <c r="C117" s="15" t="s">
        <v>95</v>
      </c>
      <c r="D117" s="12" t="s">
        <v>214</v>
      </c>
      <c r="E117" s="12" t="s">
        <v>10</v>
      </c>
      <c r="F117" s="12" t="str">
        <f t="shared" si="15"/>
        <v>CSMaximum demand forecast(peak season)Reactive power (coincident) (MVAr)</v>
      </c>
      <c r="G117" s="10">
        <f ca="1">SQRT(G118^2-G116^2)</f>
        <v>0.85381600435971794</v>
      </c>
      <c r="H117" s="10">
        <f ca="1">SQRT(H118^2-H116^2)</f>
        <v>0.84114319697442819</v>
      </c>
      <c r="I117" s="10">
        <f t="shared" ref="I117:R117" ca="1" si="42">SQRT(I118^2-I116^2)</f>
        <v>0.85218763749883764</v>
      </c>
      <c r="J117" s="10">
        <f t="shared" ca="1" si="42"/>
        <v>0.84027840582259339</v>
      </c>
      <c r="K117" s="10">
        <f t="shared" ca="1" si="42"/>
        <v>0.83946769877604277</v>
      </c>
      <c r="L117" s="10">
        <f t="shared" ca="1" si="42"/>
        <v>0.84496439716542582</v>
      </c>
      <c r="M117" s="10">
        <f t="shared" ca="1" si="42"/>
        <v>0.86449179456110004</v>
      </c>
      <c r="N117" s="10">
        <f t="shared" ca="1" si="42"/>
        <v>0.88225585292171149</v>
      </c>
      <c r="O117" s="10">
        <f t="shared" ca="1" si="42"/>
        <v>0.90399887835825188</v>
      </c>
      <c r="P117" s="10">
        <f t="shared" ca="1" si="42"/>
        <v>0.92537425519163441</v>
      </c>
      <c r="Q117" s="10">
        <f t="shared" ca="1" si="42"/>
        <v>0.95916910256935961</v>
      </c>
      <c r="R117" s="10">
        <f t="shared" ca="1" si="42"/>
        <v>0.98551295560723373</v>
      </c>
      <c r="S117" s="8"/>
      <c r="T117" s="8"/>
    </row>
    <row r="118" spans="3:20" x14ac:dyDescent="0.25">
      <c r="C118" s="15" t="s">
        <v>95</v>
      </c>
      <c r="D118" s="12" t="s">
        <v>214</v>
      </c>
      <c r="E118" s="12" t="s">
        <v>211</v>
      </c>
      <c r="F118" s="12" t="str">
        <f t="shared" si="15"/>
        <v>CSMaximum demand forecast(peak season)Maximum demand (MVA)</v>
      </c>
      <c r="G118" s="8">
        <f ca="1">OFFSET(ForecastData!$E$4,MATCH($C118,ForecastData!$B$5:$B$70,0),COLUMN()-6+IF($T120="Summer",15,0))</f>
        <v>39.342998779934256</v>
      </c>
      <c r="H118" s="8">
        <f ca="1">OFFSET(ForecastData!$E$4,MATCH($C118,ForecastData!$B$5:$B$70,0),COLUMN()-6+IF($T120="Summer",15,0))</f>
        <v>38.759048323454472</v>
      </c>
      <c r="I118" s="8">
        <f ca="1">OFFSET(ForecastData!$E$4,MATCH($C118,ForecastData!$B$5:$B$70,0),COLUMN()-6+IF($T120="Summer",15,0))</f>
        <v>39.267965242165779</v>
      </c>
      <c r="J118" s="8">
        <f ca="1">OFFSET(ForecastData!$E$4,MATCH($C118,ForecastData!$B$5:$B$70,0),COLUMN()-6+IF($T120="Summer",15,0))</f>
        <v>38.719199600707988</v>
      </c>
      <c r="K118" s="8">
        <f ca="1">OFFSET(ForecastData!$E$4,MATCH($C118,ForecastData!$B$5:$B$70,0),COLUMN()-6+IF($T120="Summer",15,0))</f>
        <v>38.68184302016212</v>
      </c>
      <c r="L118" s="8">
        <f ca="1">OFFSET(ForecastData!$E$4,MATCH($C118,ForecastData!$B$5:$B$70,0),COLUMN()-6+IF($T120="Summer",15,0))</f>
        <v>38.935125456795056</v>
      </c>
      <c r="M118" s="8">
        <f ca="1">OFFSET(ForecastData!$E$4,MATCH($C118,ForecastData!$B$5:$B$70,0),COLUMN()-6+IF($T120="Summer",15,0))</f>
        <v>39.834928655607612</v>
      </c>
      <c r="N118" s="8">
        <f ca="1">OFFSET(ForecastData!$E$4,MATCH($C118,ForecastData!$B$5:$B$70,0),COLUMN()-6+IF($T120="Summer",15,0))</f>
        <v>40.653478932066648</v>
      </c>
      <c r="O118" s="8">
        <f ca="1">OFFSET(ForecastData!$E$4,MATCH($C118,ForecastData!$B$5:$B$70,0),COLUMN()-6+IF($T120="Summer",15,0))</f>
        <v>41.655376084200441</v>
      </c>
      <c r="P118" s="8">
        <f ca="1">OFFSET(ForecastData!$E$4,MATCH($C118,ForecastData!$B$5:$B$70,0),COLUMN()-6+IF($T120="Summer",15,0))</f>
        <v>42.640332351572823</v>
      </c>
      <c r="Q118" s="8">
        <f ca="1">OFFSET(ForecastData!$E$4,MATCH($C118,ForecastData!$B$5:$B$70,0),COLUMN()-6+IF($T120="Summer",15,0))</f>
        <v>44.197565563832519</v>
      </c>
      <c r="R118" s="8">
        <f ca="1">OFFSET(ForecastData!$E$4,MATCH($C118,ForecastData!$B$5:$B$70,0),COLUMN()-6+IF($T120="Summer",15,0))</f>
        <v>45.411464310919186</v>
      </c>
      <c r="S118" s="9"/>
      <c r="T118" s="9"/>
    </row>
    <row r="119" spans="3:20" x14ac:dyDescent="0.25">
      <c r="C119" s="15" t="s">
        <v>95</v>
      </c>
      <c r="D119" s="12" t="s">
        <v>214</v>
      </c>
      <c r="E119" s="12" t="s">
        <v>11</v>
      </c>
      <c r="F119" s="12" t="str">
        <f t="shared" si="15"/>
        <v>CSMaximum demand forecast(peak season)Power factor (coincident)</v>
      </c>
      <c r="G119" s="8">
        <f ca="1">OFFSET(ForecastData!$R$4,MATCH($C119,ForecastData!$B$5:$B$70,0),IF($T120="Summer",15,0))</f>
        <v>0.99976448703941845</v>
      </c>
      <c r="H119" s="8">
        <f ca="1">OFFSET(ForecastData!$R$4,MATCH($C119,ForecastData!$B$5:$B$70,0),IF($T120="Summer",15,0))</f>
        <v>0.99976448703941845</v>
      </c>
      <c r="I119" s="8">
        <f ca="1">OFFSET(ForecastData!$R$4,MATCH($C119,ForecastData!$B$5:$B$70,0),IF($T120="Summer",15,0))</f>
        <v>0.99976448703941845</v>
      </c>
      <c r="J119" s="8">
        <f ca="1">OFFSET(ForecastData!$R$4,MATCH($C119,ForecastData!$B$5:$B$70,0),IF($T120="Summer",15,0))</f>
        <v>0.99976448703941845</v>
      </c>
      <c r="K119" s="8">
        <f ca="1">OFFSET(ForecastData!$R$4,MATCH($C119,ForecastData!$B$5:$B$70,0),IF($T120="Summer",15,0))</f>
        <v>0.99976448703941845</v>
      </c>
      <c r="L119" s="8">
        <f ca="1">OFFSET(ForecastData!$R$4,MATCH($C119,ForecastData!$B$5:$B$70,0),IF($T120="Summer",15,0))</f>
        <v>0.99976448703941845</v>
      </c>
      <c r="M119" s="8">
        <f ca="1">OFFSET(ForecastData!$R$4,MATCH($C119,ForecastData!$B$5:$B$70,0),IF($T120="Summer",15,0))</f>
        <v>0.99976448703941845</v>
      </c>
      <c r="N119" s="8">
        <f ca="1">OFFSET(ForecastData!$R$4,MATCH($C119,ForecastData!$B$5:$B$70,0),IF($T120="Summer",15,0))</f>
        <v>0.99976448703941845</v>
      </c>
      <c r="O119" s="8">
        <f ca="1">OFFSET(ForecastData!$R$4,MATCH($C119,ForecastData!$B$5:$B$70,0),IF($T120="Summer",15,0))</f>
        <v>0.99976448703941845</v>
      </c>
      <c r="P119" s="8">
        <f ca="1">OFFSET(ForecastData!$R$4,MATCH($C119,ForecastData!$B$5:$B$70,0),IF($T120="Summer",15,0))</f>
        <v>0.99976448703941845</v>
      </c>
      <c r="Q119" s="8">
        <f ca="1">OFFSET(ForecastData!$R$4,MATCH($C119,ForecastData!$B$5:$B$70,0),IF($T120="Summer",15,0))</f>
        <v>0.99976448703941845</v>
      </c>
      <c r="R119" s="8">
        <f ca="1">OFFSET(ForecastData!$R$4,MATCH($C119,ForecastData!$B$5:$B$70,0),IF($T120="Summer",15,0))</f>
        <v>0.99976448703941845</v>
      </c>
      <c r="S119" s="10"/>
      <c r="T119" s="10"/>
    </row>
    <row r="120" spans="3:20" x14ac:dyDescent="0.25">
      <c r="C120" s="15" t="s">
        <v>95</v>
      </c>
      <c r="D120" s="12" t="s">
        <v>213</v>
      </c>
      <c r="E120" s="15" t="s">
        <v>210</v>
      </c>
      <c r="F120" s="12" t="str">
        <f t="shared" si="15"/>
        <v>CSMaximum demand forecast(non-peak season)Maximum demand (MW)</v>
      </c>
      <c r="G120" s="8">
        <f ca="1">G122*OFFSET(ForecastData!$R$4,MATCH($C120,ForecastData!$B$5:$B$70,0),IF($T120="Winter",15,0))</f>
        <v>21.688050423702865</v>
      </c>
      <c r="H120" s="8">
        <f ca="1">H122*OFFSET(ForecastData!$R$4,MATCH($C120,ForecastData!$B$5:$B$70,0),IF($T120="Winter",15,0))</f>
        <v>20.201243895293846</v>
      </c>
      <c r="I120" s="8">
        <f ca="1">I122*OFFSET(ForecastData!$R$4,MATCH($C120,ForecastData!$B$5:$B$70,0),IF($T120="Winter",15,0))</f>
        <v>19.877860737305991</v>
      </c>
      <c r="J120" s="8">
        <f ca="1">J122*OFFSET(ForecastData!$R$4,MATCH($C120,ForecastData!$B$5:$B$70,0),IF($T120="Winter",15,0))</f>
        <v>19.481791229338338</v>
      </c>
      <c r="K120" s="8">
        <f ca="1">K122*OFFSET(ForecastData!$R$4,MATCH($C120,ForecastData!$B$5:$B$70,0),IF($T120="Winter",15,0))</f>
        <v>19.347617575888865</v>
      </c>
      <c r="L120" s="8">
        <f ca="1">L122*OFFSET(ForecastData!$R$4,MATCH($C120,ForecastData!$B$5:$B$70,0),IF($T120="Winter",15,0))</f>
        <v>19.538062899245283</v>
      </c>
      <c r="M120" s="8">
        <f ca="1">M122*OFFSET(ForecastData!$R$4,MATCH($C120,ForecastData!$B$5:$B$70,0),IF($T120="Winter",15,0))</f>
        <v>20.009955793352376</v>
      </c>
      <c r="N120" s="8">
        <f ca="1">N122*OFFSET(ForecastData!$R$4,MATCH($C120,ForecastData!$B$5:$B$70,0),IF($T120="Winter",15,0))</f>
        <v>20.50500376822303</v>
      </c>
      <c r="O120" s="8">
        <f ca="1">O122*OFFSET(ForecastData!$R$4,MATCH($C120,ForecastData!$B$5:$B$70,0),IF($T120="Winter",15,0))</f>
        <v>21.102743867398239</v>
      </c>
      <c r="P120" s="8">
        <f ca="1">P122*OFFSET(ForecastData!$R$4,MATCH($C120,ForecastData!$B$5:$B$70,0),IF($T120="Winter",15,0))</f>
        <v>21.916708389307797</v>
      </c>
      <c r="Q120" s="8">
        <f ca="1">Q122*OFFSET(ForecastData!$R$4,MATCH($C120,ForecastData!$B$5:$B$70,0),IF($T120="Winter",15,0))</f>
        <v>22.812402236889437</v>
      </c>
      <c r="R120" s="8">
        <f ca="1">R122*OFFSET(ForecastData!$R$4,MATCH($C120,ForecastData!$B$5:$B$70,0),IF($T120="Winter",15,0))</f>
        <v>23.782421477931994</v>
      </c>
      <c r="S120" s="8"/>
      <c r="T120" s="8" t="str">
        <f ca="1">OFFSET(ForecastData!$D$4,MATCH(C120,ForecastData!$B$5:$B$70,0),0)</f>
        <v>Summer</v>
      </c>
    </row>
    <row r="121" spans="3:20" x14ac:dyDescent="0.25">
      <c r="C121" s="15" t="s">
        <v>95</v>
      </c>
      <c r="D121" s="12" t="s">
        <v>213</v>
      </c>
      <c r="E121" s="15" t="s">
        <v>10</v>
      </c>
      <c r="F121" s="12" t="str">
        <f t="shared" si="15"/>
        <v>CSMaximum demand forecast(non-peak season)Reactive power (coincident) (MVAr)</v>
      </c>
      <c r="G121" s="10">
        <f t="shared" ref="G121:R121" ca="1" si="43">SQRT(G122^2-G120^2)</f>
        <v>3.686147761148522E-2</v>
      </c>
      <c r="H121" s="10">
        <f t="shared" ca="1" si="43"/>
        <v>3.433446921435597E-2</v>
      </c>
      <c r="I121" s="10">
        <f t="shared" ca="1" si="43"/>
        <v>3.3784840233041423E-2</v>
      </c>
      <c r="J121" s="10">
        <f t="shared" ca="1" si="43"/>
        <v>3.3111671966775363E-2</v>
      </c>
      <c r="K121" s="10">
        <f t="shared" ca="1" si="43"/>
        <v>3.2883627535149638E-2</v>
      </c>
      <c r="L121" s="10">
        <f t="shared" ca="1" si="43"/>
        <v>3.3207312509216297E-2</v>
      </c>
      <c r="M121" s="10">
        <f t="shared" ca="1" si="43"/>
        <v>3.400935183504887E-2</v>
      </c>
      <c r="N121" s="10">
        <f t="shared" ca="1" si="43"/>
        <v>3.4850746036092298E-2</v>
      </c>
      <c r="O121" s="10">
        <f t="shared" ca="1" si="43"/>
        <v>3.5866677982115375E-2</v>
      </c>
      <c r="P121" s="10">
        <f t="shared" ca="1" si="43"/>
        <v>3.7250109615119709E-2</v>
      </c>
      <c r="Q121" s="10">
        <f t="shared" ca="1" si="43"/>
        <v>3.8772450168219078E-2</v>
      </c>
      <c r="R121" s="10">
        <f t="shared" ca="1" si="43"/>
        <v>4.0421115763973121E-2</v>
      </c>
      <c r="S121" s="8"/>
      <c r="T121" s="8" t="str">
        <f ca="1">T120</f>
        <v>Summer</v>
      </c>
    </row>
    <row r="122" spans="3:20" x14ac:dyDescent="0.25">
      <c r="C122" s="15" t="s">
        <v>95</v>
      </c>
      <c r="D122" s="12" t="s">
        <v>213</v>
      </c>
      <c r="E122" s="12" t="s">
        <v>211</v>
      </c>
      <c r="F122" s="12" t="str">
        <f t="shared" si="15"/>
        <v>CSMaximum demand forecast(non-peak season)Maximum demand (MVA)</v>
      </c>
      <c r="G122" s="10">
        <f ca="1">OFFSET(ForecastData!$E$4,MATCH($C122,ForecastData!$B$5:$B$70,0),COLUMN()-6+IF($T122="Winter",15,0))</f>
        <v>21.688081748960872</v>
      </c>
      <c r="H122" s="10">
        <f ca="1">OFFSET(ForecastData!$E$4,MATCH($C122,ForecastData!$B$5:$B$70,0),COLUMN()-6+IF($T122="Winter",15,0))</f>
        <v>20.201273073074457</v>
      </c>
      <c r="I122" s="10">
        <f ca="1">OFFSET(ForecastData!$E$4,MATCH($C122,ForecastData!$B$5:$B$70,0),COLUMN()-6+IF($T122="Winter",15,0))</f>
        <v>19.877889448006311</v>
      </c>
      <c r="J122" s="10">
        <f ca="1">OFFSET(ForecastData!$E$4,MATCH($C122,ForecastData!$B$5:$B$70,0),COLUMN()-6+IF($T122="Winter",15,0))</f>
        <v>19.481819367973429</v>
      </c>
      <c r="K122" s="10">
        <f ca="1">OFFSET(ForecastData!$E$4,MATCH($C122,ForecastData!$B$5:$B$70,0),COLUMN()-6+IF($T122="Winter",15,0))</f>
        <v>19.347645520729483</v>
      </c>
      <c r="L122" s="10">
        <f ca="1">OFFSET(ForecastData!$E$4,MATCH($C122,ForecastData!$B$5:$B$70,0),COLUMN()-6+IF($T122="Winter",15,0))</f>
        <v>19.538091119156679</v>
      </c>
      <c r="M122" s="10">
        <f ca="1">OFFSET(ForecastData!$E$4,MATCH($C122,ForecastData!$B$5:$B$70,0),COLUMN()-6+IF($T122="Winter",15,0))</f>
        <v>20.009984694844935</v>
      </c>
      <c r="N122" s="10">
        <f ca="1">OFFSET(ForecastData!$E$4,MATCH($C122,ForecastData!$B$5:$B$70,0),COLUMN()-6+IF($T122="Winter",15,0))</f>
        <v>20.505033384740926</v>
      </c>
      <c r="O122" s="10">
        <f ca="1">OFFSET(ForecastData!$E$4,MATCH($C122,ForecastData!$B$5:$B$70,0),COLUMN()-6+IF($T122="Winter",15,0))</f>
        <v>21.10277434726542</v>
      </c>
      <c r="P122" s="10">
        <f ca="1">OFFSET(ForecastData!$E$4,MATCH($C122,ForecastData!$B$5:$B$70,0),COLUMN()-6+IF($T122="Winter",15,0))</f>
        <v>21.916740044829229</v>
      </c>
      <c r="Q122" s="10">
        <f ca="1">OFFSET(ForecastData!$E$4,MATCH($C122,ForecastData!$B$5:$B$70,0),COLUMN()-6+IF($T122="Winter",15,0))</f>
        <v>22.81243518611133</v>
      </c>
      <c r="R122" s="10">
        <f ca="1">OFFSET(ForecastData!$E$4,MATCH($C122,ForecastData!$B$5:$B$70,0),COLUMN()-6+IF($T122="Winter",15,0))</f>
        <v>23.782455828206654</v>
      </c>
      <c r="S122" s="9"/>
      <c r="T122" s="8" t="str">
        <f ca="1">T120</f>
        <v>Summer</v>
      </c>
    </row>
    <row r="123" spans="3:20" x14ac:dyDescent="0.25">
      <c r="C123" s="15" t="s">
        <v>95</v>
      </c>
      <c r="D123" s="12" t="s">
        <v>89</v>
      </c>
      <c r="E123" s="12" t="s">
        <v>212</v>
      </c>
      <c r="F123" s="12" t="str">
        <f t="shared" si="15"/>
        <v>CSHours exceeding95% of maximum demand</v>
      </c>
      <c r="G123" s="9">
        <f ca="1">OFFSET($AG$2,MATCH(C123,$AF$3:$AF$48,0),0)</f>
        <v>2</v>
      </c>
      <c r="H123" s="8">
        <f ca="1">G123</f>
        <v>2</v>
      </c>
      <c r="I123" s="8">
        <f t="shared" ref="I123" ca="1" si="44">H123</f>
        <v>2</v>
      </c>
      <c r="J123" s="8">
        <f t="shared" ref="J123" ca="1" si="45">I123</f>
        <v>2</v>
      </c>
      <c r="K123" s="8">
        <f t="shared" ref="K123" ca="1" si="46">J123</f>
        <v>2</v>
      </c>
      <c r="L123" s="8">
        <f t="shared" ref="L123" ca="1" si="47">K123</f>
        <v>2</v>
      </c>
      <c r="M123" s="8">
        <f t="shared" ref="M123" ca="1" si="48">L123</f>
        <v>2</v>
      </c>
      <c r="N123" s="8">
        <f t="shared" ref="N123" ca="1" si="49">M123</f>
        <v>2</v>
      </c>
      <c r="O123" s="8">
        <f t="shared" ref="O123" ca="1" si="50">N123</f>
        <v>2</v>
      </c>
      <c r="P123" s="8">
        <f t="shared" ref="P123" ca="1" si="51">O123</f>
        <v>2</v>
      </c>
      <c r="Q123" s="8">
        <f ca="1">O123</f>
        <v>2</v>
      </c>
      <c r="R123" s="8">
        <f t="shared" ref="R123" ca="1" si="52">Q123</f>
        <v>2</v>
      </c>
      <c r="S123" s="8"/>
      <c r="T123" s="8"/>
    </row>
    <row r="124" spans="3:20" x14ac:dyDescent="0.25">
      <c r="C124" s="15" t="s">
        <v>95</v>
      </c>
      <c r="D124" s="12" t="s">
        <v>89</v>
      </c>
      <c r="E124" s="12" t="s">
        <v>56</v>
      </c>
      <c r="F124" s="12" t="str">
        <f t="shared" si="15"/>
        <v>CSHours exceedingFirm capacity (continuous rating)</v>
      </c>
      <c r="G124" s="8"/>
      <c r="H124" s="8"/>
      <c r="I124" s="8"/>
      <c r="J124" s="8"/>
      <c r="K124" s="8"/>
      <c r="L124" s="8"/>
      <c r="M124" s="8"/>
      <c r="N124" s="8"/>
      <c r="O124" s="8"/>
      <c r="P124" s="8"/>
      <c r="Q124" s="8"/>
      <c r="R124" s="8"/>
      <c r="S124" s="8"/>
      <c r="T124" s="8"/>
    </row>
    <row r="125" spans="3:20" x14ac:dyDescent="0.25">
      <c r="C125" s="15" t="s">
        <v>95</v>
      </c>
      <c r="D125" s="12" t="s">
        <v>89</v>
      </c>
      <c r="E125" s="12" t="s">
        <v>57</v>
      </c>
      <c r="F125" s="12" t="str">
        <f t="shared" si="15"/>
        <v>CSHours exceedingFirm capacity (short-term rating)</v>
      </c>
      <c r="G125" s="8"/>
      <c r="H125" s="8"/>
      <c r="I125" s="8"/>
      <c r="J125" s="8"/>
      <c r="K125" s="8"/>
      <c r="L125" s="8"/>
      <c r="M125" s="8"/>
      <c r="N125" s="8"/>
      <c r="O125" s="8"/>
      <c r="P125" s="8"/>
      <c r="Q125" s="8"/>
      <c r="R125" s="8"/>
      <c r="S125" s="8"/>
      <c r="T125" s="8"/>
    </row>
    <row r="126" spans="3:20" x14ac:dyDescent="0.25">
      <c r="C126" s="15" t="s">
        <v>95</v>
      </c>
      <c r="D126" s="12" t="s">
        <v>90</v>
      </c>
      <c r="E126" s="12" t="s">
        <v>60</v>
      </c>
      <c r="F126" s="12" t="str">
        <f t="shared" si="15"/>
        <v>CSRegional diversity factorSummer</v>
      </c>
      <c r="G126" s="10">
        <f ca="1">OFFSET(ForecastData!$S$4,MATCH($C126,ForecastData!$B$5:$B$70,0),IF($E126="Winter",15,0))</f>
        <v>0.92901554404145004</v>
      </c>
      <c r="H126" s="10">
        <f ca="1">OFFSET(ForecastData!$S$4,MATCH($C126,ForecastData!$B$5:$B$70,0),IF($E126="Winter",15,0))</f>
        <v>0.92901554404145004</v>
      </c>
      <c r="I126" s="10">
        <f ca="1">OFFSET(ForecastData!$S$4,MATCH($C126,ForecastData!$B$5:$B$70,0),IF($E126="Winter",15,0))</f>
        <v>0.92901554404145004</v>
      </c>
      <c r="J126" s="10">
        <f ca="1">OFFSET(ForecastData!$S$4,MATCH($C126,ForecastData!$B$5:$B$70,0),IF($E126="Winter",15,0))</f>
        <v>0.92901554404145004</v>
      </c>
      <c r="K126" s="10">
        <f ca="1">OFFSET(ForecastData!$S$4,MATCH($C126,ForecastData!$B$5:$B$70,0),IF($E126="Winter",15,0))</f>
        <v>0.92901554404145004</v>
      </c>
      <c r="L126" s="10">
        <f ca="1">OFFSET(ForecastData!$S$4,MATCH($C126,ForecastData!$B$5:$B$70,0),IF($E126="Winter",15,0))</f>
        <v>0.92901554404145004</v>
      </c>
      <c r="M126" s="10">
        <f ca="1">OFFSET(ForecastData!$S$4,MATCH($C126,ForecastData!$B$5:$B$70,0),IF($E126="Winter",15,0))</f>
        <v>0.92901554404145004</v>
      </c>
      <c r="N126" s="10">
        <f ca="1">OFFSET(ForecastData!$S$4,MATCH($C126,ForecastData!$B$5:$B$70,0),IF($E126="Winter",15,0))</f>
        <v>0.92901554404145004</v>
      </c>
      <c r="O126" s="10">
        <f ca="1">OFFSET(ForecastData!$S$4,MATCH($C126,ForecastData!$B$5:$B$70,0),IF($E126="Winter",15,0))</f>
        <v>0.92901554404145004</v>
      </c>
      <c r="P126" s="10">
        <f ca="1">OFFSET(ForecastData!$S$4,MATCH($C126,ForecastData!$B$5:$B$70,0),IF($E126="Winter",15,0))</f>
        <v>0.92901554404145004</v>
      </c>
      <c r="Q126" s="10">
        <f ca="1">OFFSET(ForecastData!$S$4,MATCH($C126,ForecastData!$B$5:$B$70,0),IF($E126="Winter",15,0))</f>
        <v>0.92901554404145004</v>
      </c>
      <c r="R126" s="10">
        <f ca="1">OFFSET(ForecastData!$S$4,MATCH($C126,ForecastData!$B$5:$B$70,0),IF($E126="Winter",15,0))</f>
        <v>0.92901554404145004</v>
      </c>
      <c r="S126" s="10"/>
      <c r="T126" s="10"/>
    </row>
    <row r="127" spans="3:20" x14ac:dyDescent="0.25">
      <c r="C127" s="15" t="s">
        <v>95</v>
      </c>
      <c r="D127" s="12" t="s">
        <v>90</v>
      </c>
      <c r="E127" s="12" t="s">
        <v>8</v>
      </c>
      <c r="F127" s="12" t="str">
        <f t="shared" si="15"/>
        <v>CSRegional diversity factorWinter</v>
      </c>
      <c r="G127" s="10">
        <f ca="1">OFFSET(ForecastData!$S$4,MATCH($C127,ForecastData!$B$5:$B$70,0),IF($E127="Winter",15,0))</f>
        <v>0.90185036202735303</v>
      </c>
      <c r="H127" s="10">
        <f ca="1">OFFSET(ForecastData!$S$4,MATCH($C127,ForecastData!$B$5:$B$70,0),IF($E127="Winter",15,0))</f>
        <v>0.90185036202735303</v>
      </c>
      <c r="I127" s="10">
        <f ca="1">OFFSET(ForecastData!$S$4,MATCH($C127,ForecastData!$B$5:$B$70,0),IF($E127="Winter",15,0))</f>
        <v>0.90185036202735303</v>
      </c>
      <c r="J127" s="10">
        <f ca="1">OFFSET(ForecastData!$S$4,MATCH($C127,ForecastData!$B$5:$B$70,0),IF($E127="Winter",15,0))</f>
        <v>0.90185036202735303</v>
      </c>
      <c r="K127" s="10">
        <f ca="1">OFFSET(ForecastData!$S$4,MATCH($C127,ForecastData!$B$5:$B$70,0),IF($E127="Winter",15,0))</f>
        <v>0.90185036202735303</v>
      </c>
      <c r="L127" s="10">
        <f ca="1">OFFSET(ForecastData!$S$4,MATCH($C127,ForecastData!$B$5:$B$70,0),IF($E127="Winter",15,0))</f>
        <v>0.90185036202735303</v>
      </c>
      <c r="M127" s="10">
        <f ca="1">OFFSET(ForecastData!$S$4,MATCH($C127,ForecastData!$B$5:$B$70,0),IF($E127="Winter",15,0))</f>
        <v>0.90185036202735303</v>
      </c>
      <c r="N127" s="10">
        <f ca="1">OFFSET(ForecastData!$S$4,MATCH($C127,ForecastData!$B$5:$B$70,0),IF($E127="Winter",15,0))</f>
        <v>0.90185036202735303</v>
      </c>
      <c r="O127" s="10">
        <f ca="1">OFFSET(ForecastData!$S$4,MATCH($C127,ForecastData!$B$5:$B$70,0),IF($E127="Winter",15,0))</f>
        <v>0.90185036202735303</v>
      </c>
      <c r="P127" s="10">
        <f ca="1">OFFSET(ForecastData!$S$4,MATCH($C127,ForecastData!$B$5:$B$70,0),IF($E127="Winter",15,0))</f>
        <v>0.90185036202735303</v>
      </c>
      <c r="Q127" s="10">
        <f ca="1">OFFSET(ForecastData!$S$4,MATCH($C127,ForecastData!$B$5:$B$70,0),IF($E127="Winter",15,0))</f>
        <v>0.90185036202735303</v>
      </c>
      <c r="R127" s="10">
        <f ca="1">OFFSET(ForecastData!$S$4,MATCH($C127,ForecastData!$B$5:$B$70,0),IF($E127="Winter",15,0))</f>
        <v>0.90185036202735303</v>
      </c>
      <c r="S127" s="10"/>
      <c r="T127" s="10"/>
    </row>
    <row r="128" spans="3:20" x14ac:dyDescent="0.25">
      <c r="C128" s="15" t="s">
        <v>95</v>
      </c>
      <c r="D128" s="15" t="s">
        <v>12</v>
      </c>
      <c r="E128" s="6">
        <v>1</v>
      </c>
      <c r="F128" s="12" t="str">
        <f t="shared" si="15"/>
        <v>CSLoad transfer capacity (MVA)1</v>
      </c>
      <c r="G128" s="9">
        <v>13</v>
      </c>
      <c r="H128" s="8"/>
      <c r="I128" s="8"/>
      <c r="J128" s="8"/>
      <c r="K128" s="8"/>
      <c r="L128" s="8"/>
      <c r="M128" s="8"/>
      <c r="N128" s="8"/>
      <c r="O128" s="8"/>
      <c r="P128" s="8"/>
      <c r="Q128" s="8"/>
      <c r="R128" s="8"/>
      <c r="S128" s="8" t="s">
        <v>62</v>
      </c>
      <c r="T128" s="8"/>
    </row>
    <row r="129" spans="3:20" x14ac:dyDescent="0.25">
      <c r="C129" s="15" t="s">
        <v>95</v>
      </c>
      <c r="D129" s="15" t="s">
        <v>12</v>
      </c>
      <c r="E129" s="6">
        <v>2</v>
      </c>
      <c r="F129" s="12" t="str">
        <f t="shared" si="15"/>
        <v>CSLoad transfer capacity (MVA)2</v>
      </c>
      <c r="G129" s="9">
        <v>13</v>
      </c>
      <c r="H129" s="8"/>
      <c r="I129" s="8"/>
      <c r="J129" s="8"/>
      <c r="K129" s="8"/>
      <c r="L129" s="8"/>
      <c r="M129" s="8"/>
      <c r="N129" s="8"/>
      <c r="O129" s="8"/>
      <c r="P129" s="8"/>
      <c r="Q129" s="8"/>
      <c r="R129" s="8"/>
      <c r="S129" s="8" t="s">
        <v>63</v>
      </c>
      <c r="T129" s="8"/>
    </row>
    <row r="130" spans="3:20" x14ac:dyDescent="0.25">
      <c r="C130" s="15" t="s">
        <v>95</v>
      </c>
      <c r="D130" s="15" t="s">
        <v>12</v>
      </c>
      <c r="E130" s="6">
        <v>3</v>
      </c>
      <c r="F130" s="12" t="str">
        <f t="shared" si="15"/>
        <v>CSLoad transfer capacity (MVA)3</v>
      </c>
      <c r="G130" s="9">
        <v>3.7</v>
      </c>
      <c r="H130" s="8"/>
      <c r="I130" s="8"/>
      <c r="J130" s="8"/>
      <c r="K130" s="8"/>
      <c r="L130" s="8"/>
      <c r="M130" s="8"/>
      <c r="N130" s="8"/>
      <c r="O130" s="8"/>
      <c r="P130" s="8"/>
      <c r="Q130" s="8"/>
      <c r="R130" s="8"/>
      <c r="S130" s="8" t="s">
        <v>66</v>
      </c>
      <c r="T130" s="8"/>
    </row>
    <row r="131" spans="3:20" x14ac:dyDescent="0.25">
      <c r="C131" s="15" t="s">
        <v>95</v>
      </c>
      <c r="D131" s="15" t="s">
        <v>12</v>
      </c>
      <c r="E131" s="6">
        <v>4</v>
      </c>
      <c r="F131" s="12" t="str">
        <f t="shared" si="15"/>
        <v>CSLoad transfer capacity (MVA)4</v>
      </c>
      <c r="G131" s="9">
        <v>7.4</v>
      </c>
      <c r="H131" s="8"/>
      <c r="I131" s="8"/>
      <c r="J131" s="8"/>
      <c r="K131" s="8"/>
      <c r="L131" s="8"/>
      <c r="M131" s="8"/>
      <c r="N131" s="8"/>
      <c r="O131" s="8"/>
      <c r="P131" s="8"/>
      <c r="Q131" s="8"/>
      <c r="R131" s="8"/>
      <c r="S131" s="8" t="s">
        <v>43</v>
      </c>
      <c r="T131" s="8"/>
    </row>
    <row r="132" spans="3:20" x14ac:dyDescent="0.25">
      <c r="C132" s="15" t="s">
        <v>95</v>
      </c>
      <c r="D132" s="15" t="s">
        <v>12</v>
      </c>
      <c r="E132" s="6">
        <v>5</v>
      </c>
      <c r="F132" s="12" t="str">
        <f t="shared" si="15"/>
        <v>CSLoad transfer capacity (MVA)5</v>
      </c>
      <c r="G132" s="9"/>
      <c r="H132" s="8"/>
      <c r="I132" s="8"/>
      <c r="J132" s="8"/>
      <c r="K132" s="8"/>
      <c r="L132" s="8"/>
      <c r="M132" s="8"/>
      <c r="N132" s="8"/>
      <c r="O132" s="8"/>
      <c r="P132" s="8"/>
      <c r="Q132" s="8"/>
      <c r="R132" s="8"/>
      <c r="S132" s="8"/>
      <c r="T132" s="8"/>
    </row>
    <row r="133" spans="3:20" x14ac:dyDescent="0.25">
      <c r="C133" s="15" t="s">
        <v>95</v>
      </c>
      <c r="D133" s="12" t="s">
        <v>13</v>
      </c>
      <c r="E133" s="12" t="s">
        <v>142</v>
      </c>
      <c r="F133" s="12" t="str">
        <f t="shared" si="15"/>
        <v>CSEmbedded generation capacity (MVA)Units less than 100 kVA</v>
      </c>
      <c r="G133" s="9">
        <f ca="1">OFFSET(ForecastData!$AK$4,MATCH(C133,ForecastData!$AJ$5:$AJ$71,0),0)</f>
        <v>7.4504400000000501</v>
      </c>
      <c r="H133" s="8"/>
      <c r="I133" s="8"/>
      <c r="J133" s="8"/>
      <c r="K133" s="8"/>
      <c r="L133" s="8"/>
      <c r="M133" s="8"/>
      <c r="N133" s="8"/>
      <c r="O133" s="8"/>
      <c r="P133" s="8"/>
      <c r="Q133" s="8"/>
      <c r="R133" s="8"/>
      <c r="S133" s="8"/>
      <c r="T133" s="8"/>
    </row>
    <row r="134" spans="3:20" x14ac:dyDescent="0.25">
      <c r="C134" s="15" t="s">
        <v>95</v>
      </c>
      <c r="D134" s="12" t="s">
        <v>13</v>
      </c>
      <c r="E134" s="12" t="s">
        <v>145</v>
      </c>
      <c r="F134" s="12" t="str">
        <f t="shared" si="15"/>
        <v>CSEmbedded generation capacity (MVA)Units greater than 100 kVA</v>
      </c>
      <c r="G134" s="9">
        <f ca="1">OFFSET(ForecastData!$AL$4,MATCH(C134,ForecastData!$AJ$5:$AJ$71,0),0)</f>
        <v>1.69</v>
      </c>
      <c r="H134" s="8"/>
      <c r="I134" s="8"/>
      <c r="J134" s="8"/>
      <c r="K134" s="8"/>
      <c r="L134" s="8"/>
      <c r="M134" s="8"/>
      <c r="N134" s="8"/>
      <c r="O134" s="8"/>
      <c r="P134" s="8"/>
      <c r="Q134" s="8"/>
      <c r="R134" s="8"/>
      <c r="S134" s="8"/>
      <c r="T134" s="8"/>
    </row>
    <row r="135" spans="3:20" x14ac:dyDescent="0.25">
      <c r="C135" s="15" t="s">
        <v>98</v>
      </c>
      <c r="D135" s="15" t="s">
        <v>85</v>
      </c>
      <c r="E135" s="12" t="s">
        <v>86</v>
      </c>
      <c r="F135" s="12" t="str">
        <f t="shared" si="15"/>
        <v xml:space="preserve">DBSubstation capacity (winter and summer) (MVA)Total </v>
      </c>
      <c r="G135" s="8">
        <v>6</v>
      </c>
      <c r="H135" s="8">
        <v>6</v>
      </c>
      <c r="I135" s="8">
        <v>6</v>
      </c>
      <c r="J135" s="8">
        <v>6</v>
      </c>
      <c r="K135" s="8">
        <v>6</v>
      </c>
      <c r="L135" s="8">
        <v>6</v>
      </c>
      <c r="M135" s="8">
        <v>6</v>
      </c>
      <c r="N135" s="8">
        <v>6</v>
      </c>
      <c r="O135" s="8">
        <v>6</v>
      </c>
      <c r="P135" s="8">
        <v>6</v>
      </c>
      <c r="Q135" s="8">
        <v>6</v>
      </c>
      <c r="R135" s="8">
        <v>6</v>
      </c>
      <c r="S135" s="8"/>
      <c r="T135" s="8"/>
    </row>
    <row r="136" spans="3:20" x14ac:dyDescent="0.25">
      <c r="C136" s="15" t="s">
        <v>98</v>
      </c>
      <c r="D136" s="15" t="s">
        <v>85</v>
      </c>
      <c r="E136" s="12" t="s">
        <v>87</v>
      </c>
      <c r="F136" s="12" t="str">
        <f t="shared" si="15"/>
        <v>DBSubstation capacity (winter and summer) (MVA)Firm delivery</v>
      </c>
      <c r="G136" s="8">
        <v>0</v>
      </c>
      <c r="H136" s="8">
        <v>0</v>
      </c>
      <c r="I136" s="8">
        <v>0</v>
      </c>
      <c r="J136" s="8">
        <v>0</v>
      </c>
      <c r="K136" s="8">
        <v>0</v>
      </c>
      <c r="L136" s="8">
        <v>0</v>
      </c>
      <c r="M136" s="8">
        <v>0</v>
      </c>
      <c r="N136" s="8">
        <v>0</v>
      </c>
      <c r="O136" s="8">
        <v>0</v>
      </c>
      <c r="P136" s="8">
        <v>0</v>
      </c>
      <c r="Q136" s="8">
        <v>0</v>
      </c>
      <c r="R136" s="8">
        <v>0</v>
      </c>
      <c r="S136" s="8"/>
      <c r="T136" s="8"/>
    </row>
    <row r="137" spans="3:20" x14ac:dyDescent="0.25">
      <c r="C137" s="15" t="s">
        <v>98</v>
      </c>
      <c r="D137" s="15" t="s">
        <v>85</v>
      </c>
      <c r="E137" s="12" t="s">
        <v>88</v>
      </c>
      <c r="F137" s="12" t="str">
        <f t="shared" si="15"/>
        <v>DBSubstation capacity (winter and summer) (MVA)Short-term firm delivery</v>
      </c>
      <c r="G137" s="8">
        <v>0</v>
      </c>
      <c r="H137" s="8">
        <v>0</v>
      </c>
      <c r="I137" s="8">
        <v>0</v>
      </c>
      <c r="J137" s="8">
        <v>0</v>
      </c>
      <c r="K137" s="8">
        <v>0</v>
      </c>
      <c r="L137" s="8">
        <v>0</v>
      </c>
      <c r="M137" s="8">
        <v>0</v>
      </c>
      <c r="N137" s="8">
        <v>0</v>
      </c>
      <c r="O137" s="8">
        <v>0</v>
      </c>
      <c r="P137" s="8">
        <v>0</v>
      </c>
      <c r="Q137" s="8">
        <v>0</v>
      </c>
      <c r="R137" s="8">
        <v>0</v>
      </c>
      <c r="S137" s="8"/>
      <c r="T137" s="8"/>
    </row>
    <row r="138" spans="3:20" x14ac:dyDescent="0.25">
      <c r="C138" s="15" t="s">
        <v>98</v>
      </c>
      <c r="D138" s="12" t="s">
        <v>214</v>
      </c>
      <c r="E138" s="12" t="s">
        <v>210</v>
      </c>
      <c r="F138" s="12" t="str">
        <f t="shared" ref="F138:F204" si="53">CONCATENATE(C138,D138,E138)</f>
        <v>DBMaximum demand forecast(peak season)Maximum demand (MW)</v>
      </c>
      <c r="G138" s="8">
        <f ca="1">G140*G141</f>
        <v>0.3097190475502532</v>
      </c>
      <c r="H138" s="8">
        <f t="shared" ref="H138:R138" ca="1" si="54">H140*H141</f>
        <v>0.33310372268604427</v>
      </c>
      <c r="I138" s="8">
        <f t="shared" ca="1" si="54"/>
        <v>0.33848678156809942</v>
      </c>
      <c r="J138" s="8">
        <f t="shared" ca="1" si="54"/>
        <v>0.33412920019772419</v>
      </c>
      <c r="K138" s="8">
        <f t="shared" ca="1" si="54"/>
        <v>0.33271914891186044</v>
      </c>
      <c r="L138" s="8">
        <f t="shared" ca="1" si="54"/>
        <v>0.33374789381580433</v>
      </c>
      <c r="M138" s="8">
        <f t="shared" ca="1" si="54"/>
        <v>0.34023411368882234</v>
      </c>
      <c r="N138" s="8">
        <f t="shared" ca="1" si="54"/>
        <v>0.34529451498161179</v>
      </c>
      <c r="O138" s="8">
        <f t="shared" ca="1" si="54"/>
        <v>0.35103381798733069</v>
      </c>
      <c r="P138" s="8">
        <f t="shared" ca="1" si="54"/>
        <v>0.35541082246280548</v>
      </c>
      <c r="Q138" s="8">
        <f t="shared" ca="1" si="54"/>
        <v>0.36434099722720059</v>
      </c>
      <c r="R138" s="8">
        <f t="shared" ca="1" si="54"/>
        <v>0.37057002729909583</v>
      </c>
      <c r="S138" s="8"/>
      <c r="T138" s="8"/>
    </row>
    <row r="139" spans="3:20" x14ac:dyDescent="0.25">
      <c r="C139" s="15" t="s">
        <v>98</v>
      </c>
      <c r="D139" s="12" t="s">
        <v>214</v>
      </c>
      <c r="E139" s="12" t="s">
        <v>10</v>
      </c>
      <c r="F139" s="12" t="str">
        <f t="shared" si="53"/>
        <v>DBMaximum demand forecast(peak season)Reactive power (coincident) (MVAr)</v>
      </c>
      <c r="G139" s="10">
        <f ca="1">SQRT(G140^2-G138^2)</f>
        <v>3.2602005005292638E-2</v>
      </c>
      <c r="H139" s="10">
        <f ca="1">SQRT(H140^2-H138^2)</f>
        <v>3.5063549756429134E-2</v>
      </c>
      <c r="I139" s="10">
        <f t="shared" ref="I139:R139" ca="1" si="55">SQRT(I140^2-I138^2)</f>
        <v>3.5630187533487512E-2</v>
      </c>
      <c r="J139" s="10">
        <f t="shared" ca="1" si="55"/>
        <v>3.5171494757658552E-2</v>
      </c>
      <c r="K139" s="10">
        <f t="shared" ca="1" si="55"/>
        <v>3.5023068306514735E-2</v>
      </c>
      <c r="L139" s="10">
        <f t="shared" ca="1" si="55"/>
        <v>3.5131357243772414E-2</v>
      </c>
      <c r="M139" s="10">
        <f t="shared" ca="1" si="55"/>
        <v>3.5814117230406048E-2</v>
      </c>
      <c r="N139" s="10">
        <f t="shared" ca="1" si="55"/>
        <v>3.6346791050699372E-2</v>
      </c>
      <c r="O139" s="10">
        <f t="shared" ca="1" si="55"/>
        <v>3.6950928209196293E-2</v>
      </c>
      <c r="P139" s="10">
        <f t="shared" ca="1" si="55"/>
        <v>3.7411665522404366E-2</v>
      </c>
      <c r="Q139" s="10">
        <f t="shared" ca="1" si="55"/>
        <v>3.83516839186561E-2</v>
      </c>
      <c r="R139" s="10">
        <f t="shared" ca="1" si="55"/>
        <v>3.9007371294645057E-2</v>
      </c>
      <c r="S139" s="8"/>
      <c r="T139" s="8"/>
    </row>
    <row r="140" spans="3:20" x14ac:dyDescent="0.25">
      <c r="C140" s="15" t="s">
        <v>98</v>
      </c>
      <c r="D140" s="12" t="s">
        <v>214</v>
      </c>
      <c r="E140" s="12" t="s">
        <v>211</v>
      </c>
      <c r="F140" s="12" t="str">
        <f t="shared" si="53"/>
        <v>DBMaximum demand forecast(peak season)Maximum demand (MVA)</v>
      </c>
      <c r="G140" s="8">
        <f ca="1">OFFSET(ForecastData!$E$4,MATCH($C140,ForecastData!$B$5:$B$70,0),COLUMN()-6+IF($T142="Summer",15,0))</f>
        <v>0.31143021553118627</v>
      </c>
      <c r="H140" s="8">
        <f ca="1">OFFSET(ForecastData!$E$4,MATCH($C140,ForecastData!$B$5:$B$70,0),COLUMN()-6+IF($T142="Summer",15,0))</f>
        <v>0.33494408875038034</v>
      </c>
      <c r="I140" s="8">
        <f ca="1">OFFSET(ForecastData!$E$4,MATCH($C140,ForecastData!$B$5:$B$70,0),COLUMN()-6+IF($T142="Summer",15,0))</f>
        <v>0.34035688851557233</v>
      </c>
      <c r="J140" s="8">
        <f ca="1">OFFSET(ForecastData!$E$4,MATCH($C140,ForecastData!$B$5:$B$70,0),COLUMN()-6+IF($T142="Summer",15,0))</f>
        <v>0.3359752319267878</v>
      </c>
      <c r="K140" s="8">
        <f ca="1">OFFSET(ForecastData!$E$4,MATCH($C140,ForecastData!$B$5:$B$70,0),COLUMN()-6+IF($T142="Summer",15,0))</f>
        <v>0.33455739024304271</v>
      </c>
      <c r="L140" s="8">
        <f ca="1">OFFSET(ForecastData!$E$4,MATCH($C140,ForecastData!$B$5:$B$70,0),COLUMN()-6+IF($T142="Summer",15,0))</f>
        <v>0.33559181886374251</v>
      </c>
      <c r="M140" s="8">
        <f ca="1">OFFSET(ForecastData!$E$4,MATCH($C140,ForecastData!$B$5:$B$70,0),COLUMN()-6+IF($T142="Summer",15,0))</f>
        <v>0.34211387447838437</v>
      </c>
      <c r="N140" s="8">
        <f ca="1">OFFSET(ForecastData!$E$4,MATCH($C140,ForecastData!$B$5:$B$70,0),COLUMN()-6+IF($T142="Summer",15,0))</f>
        <v>0.34720223400212985</v>
      </c>
      <c r="O140" s="8">
        <f ca="1">OFFSET(ForecastData!$E$4,MATCH($C140,ForecastData!$B$5:$B$70,0),COLUMN()-6+IF($T142="Summer",15,0))</f>
        <v>0.35297324610554209</v>
      </c>
      <c r="P140" s="8">
        <f ca="1">OFFSET(ForecastData!$E$4,MATCH($C140,ForecastData!$B$5:$B$70,0),COLUMN()-6+IF($T142="Summer",15,0))</f>
        <v>0.35737443311021577</v>
      </c>
      <c r="Q140" s="8">
        <f ca="1">OFFSET(ForecastData!$E$4,MATCH($C140,ForecastData!$B$5:$B$70,0),COLUMN()-6+IF($T142="Summer",15,0))</f>
        <v>0.36635394623220247</v>
      </c>
      <c r="R140" s="8">
        <f ca="1">OFFSET(ForecastData!$E$4,MATCH($C140,ForecastData!$B$5:$B$70,0),COLUMN()-6+IF($T142="Summer",15,0))</f>
        <v>0.37261739109678033</v>
      </c>
      <c r="S140" s="9"/>
      <c r="T140" s="9"/>
    </row>
    <row r="141" spans="3:20" x14ac:dyDescent="0.25">
      <c r="C141" s="15" t="s">
        <v>98</v>
      </c>
      <c r="D141" s="12" t="s">
        <v>214</v>
      </c>
      <c r="E141" s="12" t="s">
        <v>11</v>
      </c>
      <c r="F141" s="12" t="str">
        <f t="shared" si="53"/>
        <v>DBMaximum demand forecast(peak season)Power factor (coincident)</v>
      </c>
      <c r="G141" s="8">
        <f ca="1">OFFSET(ForecastData!$R$4,MATCH($C141,ForecastData!$B$5:$B$70,0),IF($T142="Summer",15,0))</f>
        <v>0.99450545292140502</v>
      </c>
      <c r="H141" s="8">
        <f ca="1">OFFSET(ForecastData!$R$4,MATCH($C141,ForecastData!$B$5:$B$70,0),IF($T142="Summer",15,0))</f>
        <v>0.99450545292140502</v>
      </c>
      <c r="I141" s="8">
        <f ca="1">OFFSET(ForecastData!$R$4,MATCH($C141,ForecastData!$B$5:$B$70,0),IF($T142="Summer",15,0))</f>
        <v>0.99450545292140502</v>
      </c>
      <c r="J141" s="8">
        <f ca="1">OFFSET(ForecastData!$R$4,MATCH($C141,ForecastData!$B$5:$B$70,0),IF($T142="Summer",15,0))</f>
        <v>0.99450545292140502</v>
      </c>
      <c r="K141" s="8">
        <f ca="1">OFFSET(ForecastData!$R$4,MATCH($C141,ForecastData!$B$5:$B$70,0),IF($T142="Summer",15,0))</f>
        <v>0.99450545292140502</v>
      </c>
      <c r="L141" s="8">
        <f ca="1">OFFSET(ForecastData!$R$4,MATCH($C141,ForecastData!$B$5:$B$70,0),IF($T142="Summer",15,0))</f>
        <v>0.99450545292140502</v>
      </c>
      <c r="M141" s="8">
        <f ca="1">OFFSET(ForecastData!$R$4,MATCH($C141,ForecastData!$B$5:$B$70,0),IF($T142="Summer",15,0))</f>
        <v>0.99450545292140502</v>
      </c>
      <c r="N141" s="8">
        <f ca="1">OFFSET(ForecastData!$R$4,MATCH($C141,ForecastData!$B$5:$B$70,0),IF($T142="Summer",15,0))</f>
        <v>0.99450545292140502</v>
      </c>
      <c r="O141" s="8">
        <f ca="1">OFFSET(ForecastData!$R$4,MATCH($C141,ForecastData!$B$5:$B$70,0),IF($T142="Summer",15,0))</f>
        <v>0.99450545292140502</v>
      </c>
      <c r="P141" s="8">
        <f ca="1">OFFSET(ForecastData!$R$4,MATCH($C141,ForecastData!$B$5:$B$70,0),IF($T142="Summer",15,0))</f>
        <v>0.99450545292140502</v>
      </c>
      <c r="Q141" s="8">
        <f ca="1">OFFSET(ForecastData!$R$4,MATCH($C141,ForecastData!$B$5:$B$70,0),IF($T142="Summer",15,0))</f>
        <v>0.99450545292140502</v>
      </c>
      <c r="R141" s="8">
        <f ca="1">OFFSET(ForecastData!$R$4,MATCH($C141,ForecastData!$B$5:$B$70,0),IF($T142="Summer",15,0))</f>
        <v>0.99450545292140502</v>
      </c>
      <c r="S141" s="10"/>
      <c r="T141" s="10"/>
    </row>
    <row r="142" spans="3:20" x14ac:dyDescent="0.25">
      <c r="C142" s="15" t="s">
        <v>98</v>
      </c>
      <c r="D142" s="12" t="s">
        <v>213</v>
      </c>
      <c r="E142" s="15" t="s">
        <v>210</v>
      </c>
      <c r="F142" s="12" t="str">
        <f t="shared" si="53"/>
        <v>DBMaximum demand forecast(non-peak season)Maximum demand (MW)</v>
      </c>
      <c r="G142" s="8">
        <f ca="1">G144*OFFSET(ForecastData!$R$4,MATCH($C142,ForecastData!$B$5:$B$70,0),IF($T142="Winter",15,0))</f>
        <v>0.31535962682592128</v>
      </c>
      <c r="H142" s="8">
        <f ca="1">H144*OFFSET(ForecastData!$R$4,MATCH($C142,ForecastData!$B$5:$B$70,0),IF($T142="Winter",15,0))</f>
        <v>0.28428839606784118</v>
      </c>
      <c r="I142" s="8">
        <f ca="1">I144*OFFSET(ForecastData!$R$4,MATCH($C142,ForecastData!$B$5:$B$70,0),IF($T142="Winter",15,0))</f>
        <v>0.2809006041350407</v>
      </c>
      <c r="J142" s="8">
        <f ca="1">J144*OFFSET(ForecastData!$R$4,MATCH($C142,ForecastData!$B$5:$B$70,0),IF($T142="Winter",15,0))</f>
        <v>0.27729308673101288</v>
      </c>
      <c r="K142" s="8">
        <f ca="1">K144*OFFSET(ForecastData!$R$4,MATCH($C142,ForecastData!$B$5:$B$70,0),IF($T142="Winter",15,0))</f>
        <v>0.27454666056955879</v>
      </c>
      <c r="L142" s="8">
        <f ca="1">L144*OFFSET(ForecastData!$R$4,MATCH($C142,ForecastData!$B$5:$B$70,0),IF($T142="Winter",15,0))</f>
        <v>0.27574382119716961</v>
      </c>
      <c r="M142" s="8">
        <f ca="1">M144*OFFSET(ForecastData!$R$4,MATCH($C142,ForecastData!$B$5:$B$70,0),IF($T142="Winter",15,0))</f>
        <v>0.28052443051709613</v>
      </c>
      <c r="N142" s="8">
        <f ca="1">N144*OFFSET(ForecastData!$R$4,MATCH($C142,ForecastData!$B$5:$B$70,0),IF($T142="Winter",15,0))</f>
        <v>0.28423595828535259</v>
      </c>
      <c r="O142" s="8">
        <f ca="1">O144*OFFSET(ForecastData!$R$4,MATCH($C142,ForecastData!$B$5:$B$70,0),IF($T142="Winter",15,0))</f>
        <v>0.28874880172315764</v>
      </c>
      <c r="P142" s="8">
        <f ca="1">P144*OFFSET(ForecastData!$R$4,MATCH($C142,ForecastData!$B$5:$B$70,0),IF($T142="Winter",15,0))</f>
        <v>0.29308999375117883</v>
      </c>
      <c r="Q142" s="8">
        <f ca="1">Q144*OFFSET(ForecastData!$R$4,MATCH($C142,ForecastData!$B$5:$B$70,0),IF($T142="Winter",15,0))</f>
        <v>0.29746775646911594</v>
      </c>
      <c r="R142" s="8">
        <f ca="1">R144*OFFSET(ForecastData!$R$4,MATCH($C142,ForecastData!$B$5:$B$70,0),IF($T142="Winter",15,0))</f>
        <v>0.30234813975128089</v>
      </c>
      <c r="S142" s="8"/>
      <c r="T142" s="8" t="str">
        <f ca="1">OFFSET(ForecastData!$D$4,MATCH(C142,ForecastData!$B$5:$B$70,0),0)</f>
        <v>Summer</v>
      </c>
    </row>
    <row r="143" spans="3:20" x14ac:dyDescent="0.25">
      <c r="C143" s="15" t="s">
        <v>98</v>
      </c>
      <c r="D143" s="12" t="s">
        <v>213</v>
      </c>
      <c r="E143" s="15" t="s">
        <v>10</v>
      </c>
      <c r="F143" s="12" t="str">
        <f t="shared" si="53"/>
        <v>DBMaximum demand forecast(non-peak season)Reactive power (coincident) (MVAr)</v>
      </c>
      <c r="G143" s="10">
        <f t="shared" ref="G143:R143" ca="1" si="56">SQRT(G144^2-G142^2)</f>
        <v>4.5051375260846842E-2</v>
      </c>
      <c r="H143" s="10">
        <f t="shared" ca="1" si="56"/>
        <v>4.0612628009692849E-2</v>
      </c>
      <c r="I143" s="10">
        <f t="shared" ca="1" si="56"/>
        <v>4.0128657733578391E-2</v>
      </c>
      <c r="J143" s="10">
        <f t="shared" ca="1" si="56"/>
        <v>3.9613298104431274E-2</v>
      </c>
      <c r="K143" s="10">
        <f t="shared" ca="1" si="56"/>
        <v>3.9220951509937978E-2</v>
      </c>
      <c r="L143" s="10">
        <f t="shared" ca="1" si="56"/>
        <v>3.9391974456739649E-2</v>
      </c>
      <c r="M143" s="10">
        <f t="shared" ca="1" si="56"/>
        <v>4.007491864530062E-2</v>
      </c>
      <c r="N143" s="10">
        <f t="shared" ca="1" si="56"/>
        <v>4.0605136897908699E-2</v>
      </c>
      <c r="O143" s="10">
        <f t="shared" ca="1" si="56"/>
        <v>4.1249828817595001E-2</v>
      </c>
      <c r="P143" s="10">
        <f t="shared" ca="1" si="56"/>
        <v>4.1869999107312372E-2</v>
      </c>
      <c r="Q143" s="10">
        <f t="shared" ca="1" si="56"/>
        <v>4.2495393781303278E-2</v>
      </c>
      <c r="R143" s="10">
        <f t="shared" ca="1" si="56"/>
        <v>4.3192591393041352E-2</v>
      </c>
      <c r="S143" s="8"/>
      <c r="T143" s="8" t="str">
        <f ca="1">T142</f>
        <v>Summer</v>
      </c>
    </row>
    <row r="144" spans="3:20" x14ac:dyDescent="0.25">
      <c r="C144" s="15" t="s">
        <v>98</v>
      </c>
      <c r="D144" s="12" t="s">
        <v>213</v>
      </c>
      <c r="E144" s="12" t="s">
        <v>211</v>
      </c>
      <c r="F144" s="12" t="str">
        <f t="shared" si="53"/>
        <v>DBMaximum demand forecast(non-peak season)Maximum demand (MVA)</v>
      </c>
      <c r="G144" s="10">
        <f ca="1">OFFSET(ForecastData!$E$4,MATCH($C144,ForecastData!$B$5:$B$70,0),COLUMN()-6+IF($T144="Winter",15,0))</f>
        <v>0.31856132948724014</v>
      </c>
      <c r="H144" s="10">
        <f ca="1">OFFSET(ForecastData!$E$4,MATCH($C144,ForecastData!$B$5:$B$70,0),COLUMN()-6+IF($T144="Winter",15,0))</f>
        <v>0.28717464667459663</v>
      </c>
      <c r="I144" s="10">
        <f ca="1">OFFSET(ForecastData!$E$4,MATCH($C144,ForecastData!$B$5:$B$70,0),COLUMN()-6+IF($T144="Winter",15,0))</f>
        <v>0.28375246003326476</v>
      </c>
      <c r="J144" s="10">
        <f ca="1">OFFSET(ForecastData!$E$4,MATCH($C144,ForecastData!$B$5:$B$70,0),COLUMN()-6+IF($T144="Winter",15,0))</f>
        <v>0.28010831714806966</v>
      </c>
      <c r="K144" s="10">
        <f ca="1">OFFSET(ForecastData!$E$4,MATCH($C144,ForecastData!$B$5:$B$70,0),COLUMN()-6+IF($T144="Winter",15,0))</f>
        <v>0.27733400777265205</v>
      </c>
      <c r="L144" s="10">
        <f ca="1">OFFSET(ForecastData!$E$4,MATCH($C144,ForecastData!$B$5:$B$70,0),COLUMN()-6+IF($T144="Winter",15,0))</f>
        <v>0.27854332262687087</v>
      </c>
      <c r="M144" s="10">
        <f ca="1">OFFSET(ForecastData!$E$4,MATCH($C144,ForecastData!$B$5:$B$70,0),COLUMN()-6+IF($T144="Winter",15,0))</f>
        <v>0.28337246729590465</v>
      </c>
      <c r="N144" s="10">
        <f ca="1">OFFSET(ForecastData!$E$4,MATCH($C144,ForecastData!$B$5:$B$70,0),COLUMN()-6+IF($T144="Winter",15,0))</f>
        <v>0.28712167651518511</v>
      </c>
      <c r="O144" s="10">
        <f ca="1">OFFSET(ForecastData!$E$4,MATCH($C144,ForecastData!$B$5:$B$70,0),COLUMN()-6+IF($T144="Winter",15,0))</f>
        <v>0.29168033679704963</v>
      </c>
      <c r="P144" s="10">
        <f ca="1">OFFSET(ForecastData!$E$4,MATCH($C144,ForecastData!$B$5:$B$70,0),COLUMN()-6+IF($T144="Winter",15,0))</f>
        <v>0.29606560297054502</v>
      </c>
      <c r="Q144" s="10">
        <f ca="1">OFFSET(ForecastData!$E$4,MATCH($C144,ForecastData!$B$5:$B$70,0),COLUMN()-6+IF($T144="Winter",15,0))</f>
        <v>0.30048781111951495</v>
      </c>
      <c r="R144" s="10">
        <f ca="1">OFFSET(ForecastData!$E$4,MATCH($C144,ForecastData!$B$5:$B$70,0),COLUMN()-6+IF($T144="Winter",15,0))</f>
        <v>0.30541774271038397</v>
      </c>
      <c r="S144" s="9"/>
      <c r="T144" s="8" t="str">
        <f ca="1">T142</f>
        <v>Summer</v>
      </c>
    </row>
    <row r="145" spans="3:20" x14ac:dyDescent="0.25">
      <c r="C145" s="15" t="s">
        <v>98</v>
      </c>
      <c r="D145" s="12" t="s">
        <v>89</v>
      </c>
      <c r="E145" s="12" t="s">
        <v>212</v>
      </c>
      <c r="F145" s="12" t="str">
        <f t="shared" si="53"/>
        <v>DBHours exceeding95% of maximum demand</v>
      </c>
      <c r="G145" s="9">
        <f ca="1">OFFSET($AG$2,MATCH(C145,$AF$3:$AF$48,0),0)</f>
        <v>0.5</v>
      </c>
      <c r="H145" s="8">
        <f ca="1">G145</f>
        <v>0.5</v>
      </c>
      <c r="I145" s="8">
        <f t="shared" ref="I145" ca="1" si="57">H145</f>
        <v>0.5</v>
      </c>
      <c r="J145" s="8">
        <f t="shared" ref="J145" ca="1" si="58">I145</f>
        <v>0.5</v>
      </c>
      <c r="K145" s="8">
        <f t="shared" ref="K145" ca="1" si="59">J145</f>
        <v>0.5</v>
      </c>
      <c r="L145" s="8">
        <f t="shared" ref="L145" ca="1" si="60">K145</f>
        <v>0.5</v>
      </c>
      <c r="M145" s="8">
        <f t="shared" ref="M145" ca="1" si="61">L145</f>
        <v>0.5</v>
      </c>
      <c r="N145" s="8">
        <f t="shared" ref="N145" ca="1" si="62">M145</f>
        <v>0.5</v>
      </c>
      <c r="O145" s="8">
        <f t="shared" ref="O145" ca="1" si="63">N145</f>
        <v>0.5</v>
      </c>
      <c r="P145" s="8">
        <f t="shared" ref="P145" ca="1" si="64">O145</f>
        <v>0.5</v>
      </c>
      <c r="Q145" s="8">
        <f ca="1">O145</f>
        <v>0.5</v>
      </c>
      <c r="R145" s="8">
        <f t="shared" ref="R145" ca="1" si="65">Q145</f>
        <v>0.5</v>
      </c>
      <c r="S145" s="9"/>
      <c r="T145" s="9"/>
    </row>
    <row r="146" spans="3:20" x14ac:dyDescent="0.25">
      <c r="C146" s="15" t="s">
        <v>98</v>
      </c>
      <c r="D146" s="12" t="s">
        <v>89</v>
      </c>
      <c r="E146" s="12" t="s">
        <v>56</v>
      </c>
      <c r="F146" s="12" t="str">
        <f t="shared" si="53"/>
        <v>DBHours exceedingFirm capacity (continuous rating)</v>
      </c>
      <c r="G146" s="8">
        <v>8760</v>
      </c>
      <c r="H146" s="8">
        <v>8760</v>
      </c>
      <c r="I146" s="8">
        <v>8760</v>
      </c>
      <c r="J146" s="8">
        <v>8760</v>
      </c>
      <c r="K146" s="8">
        <v>8760</v>
      </c>
      <c r="L146" s="8">
        <v>8760</v>
      </c>
      <c r="M146" s="8">
        <v>8760</v>
      </c>
      <c r="N146" s="8">
        <v>8760</v>
      </c>
      <c r="O146" s="8">
        <v>8760</v>
      </c>
      <c r="P146" s="8">
        <v>8760</v>
      </c>
      <c r="Q146" s="8">
        <v>8760</v>
      </c>
      <c r="R146" s="8">
        <v>8760</v>
      </c>
      <c r="S146" s="8"/>
      <c r="T146" s="8"/>
    </row>
    <row r="147" spans="3:20" x14ac:dyDescent="0.25">
      <c r="C147" s="15" t="s">
        <v>98</v>
      </c>
      <c r="D147" s="12" t="s">
        <v>89</v>
      </c>
      <c r="E147" s="12" t="s">
        <v>57</v>
      </c>
      <c r="F147" s="12" t="str">
        <f t="shared" si="53"/>
        <v>DBHours exceedingFirm capacity (short-term rating)</v>
      </c>
      <c r="G147" s="8">
        <v>8760</v>
      </c>
      <c r="H147" s="8">
        <v>8760</v>
      </c>
      <c r="I147" s="8">
        <v>8760</v>
      </c>
      <c r="J147" s="8">
        <v>8760</v>
      </c>
      <c r="K147" s="8">
        <v>8760</v>
      </c>
      <c r="L147" s="8">
        <v>8760</v>
      </c>
      <c r="M147" s="8">
        <v>8760</v>
      </c>
      <c r="N147" s="8">
        <v>8760</v>
      </c>
      <c r="O147" s="8">
        <v>8760</v>
      </c>
      <c r="P147" s="8">
        <v>8760</v>
      </c>
      <c r="Q147" s="8">
        <v>8760</v>
      </c>
      <c r="R147" s="8">
        <v>8760</v>
      </c>
      <c r="S147" s="8"/>
      <c r="T147" s="8"/>
    </row>
    <row r="148" spans="3:20" x14ac:dyDescent="0.25">
      <c r="C148" s="15" t="s">
        <v>98</v>
      </c>
      <c r="D148" s="12" t="s">
        <v>90</v>
      </c>
      <c r="E148" s="12" t="s">
        <v>60</v>
      </c>
      <c r="F148" s="12" t="str">
        <f t="shared" si="53"/>
        <v>DBRegional diversity factorSummer</v>
      </c>
      <c r="G148" s="10">
        <f ca="1">OFFSET(ForecastData!$S$4,MATCH($C148,ForecastData!$B$5:$B$70,0),IF($E148="Winter",15,0))</f>
        <v>0.76923076923076905</v>
      </c>
      <c r="H148" s="10">
        <f ca="1">OFFSET(ForecastData!$S$4,MATCH($C148,ForecastData!$B$5:$B$70,0),IF($E148="Winter",15,0))</f>
        <v>0.76923076923076905</v>
      </c>
      <c r="I148" s="10">
        <f ca="1">OFFSET(ForecastData!$S$4,MATCH($C148,ForecastData!$B$5:$B$70,0),IF($E148="Winter",15,0))</f>
        <v>0.76923076923076905</v>
      </c>
      <c r="J148" s="10">
        <f ca="1">OFFSET(ForecastData!$S$4,MATCH($C148,ForecastData!$B$5:$B$70,0),IF($E148="Winter",15,0))</f>
        <v>0.76923076923076905</v>
      </c>
      <c r="K148" s="10">
        <f ca="1">OFFSET(ForecastData!$S$4,MATCH($C148,ForecastData!$B$5:$B$70,0),IF($E148="Winter",15,0))</f>
        <v>0.76923076923076905</v>
      </c>
      <c r="L148" s="10">
        <f ca="1">OFFSET(ForecastData!$S$4,MATCH($C148,ForecastData!$B$5:$B$70,0),IF($E148="Winter",15,0))</f>
        <v>0.76923076923076905</v>
      </c>
      <c r="M148" s="10">
        <f ca="1">OFFSET(ForecastData!$S$4,MATCH($C148,ForecastData!$B$5:$B$70,0),IF($E148="Winter",15,0))</f>
        <v>0.76923076923076905</v>
      </c>
      <c r="N148" s="10">
        <f ca="1">OFFSET(ForecastData!$S$4,MATCH($C148,ForecastData!$B$5:$B$70,0),IF($E148="Winter",15,0))</f>
        <v>0.76923076923076905</v>
      </c>
      <c r="O148" s="10">
        <f ca="1">OFFSET(ForecastData!$S$4,MATCH($C148,ForecastData!$B$5:$B$70,0),IF($E148="Winter",15,0))</f>
        <v>0.76923076923076905</v>
      </c>
      <c r="P148" s="10">
        <f ca="1">OFFSET(ForecastData!$S$4,MATCH($C148,ForecastData!$B$5:$B$70,0),IF($E148="Winter",15,0))</f>
        <v>0.76923076923076905</v>
      </c>
      <c r="Q148" s="10">
        <f ca="1">OFFSET(ForecastData!$S$4,MATCH($C148,ForecastData!$B$5:$B$70,0),IF($E148="Winter",15,0))</f>
        <v>0.76923076923076905</v>
      </c>
      <c r="R148" s="10">
        <f ca="1">OFFSET(ForecastData!$S$4,MATCH($C148,ForecastData!$B$5:$B$70,0),IF($E148="Winter",15,0))</f>
        <v>0.76923076923076905</v>
      </c>
      <c r="S148" s="10"/>
      <c r="T148" s="10"/>
    </row>
    <row r="149" spans="3:20" x14ac:dyDescent="0.25">
      <c r="C149" s="15" t="s">
        <v>98</v>
      </c>
      <c r="D149" s="12" t="s">
        <v>90</v>
      </c>
      <c r="E149" s="12" t="s">
        <v>8</v>
      </c>
      <c r="F149" s="12" t="str">
        <f t="shared" si="53"/>
        <v>DBRegional diversity factorWinter</v>
      </c>
      <c r="G149" s="10">
        <f ca="1">OFFSET(ForecastData!$S$4,MATCH($C149,ForecastData!$B$5:$B$70,0),IF($E149="Winter",15,0))</f>
        <v>0.71875</v>
      </c>
      <c r="H149" s="10">
        <f ca="1">OFFSET(ForecastData!$S$4,MATCH($C149,ForecastData!$B$5:$B$70,0),IF($E149="Winter",15,0))</f>
        <v>0.71875</v>
      </c>
      <c r="I149" s="10">
        <f ca="1">OFFSET(ForecastData!$S$4,MATCH($C149,ForecastData!$B$5:$B$70,0),IF($E149="Winter",15,0))</f>
        <v>0.71875</v>
      </c>
      <c r="J149" s="10">
        <f ca="1">OFFSET(ForecastData!$S$4,MATCH($C149,ForecastData!$B$5:$B$70,0),IF($E149="Winter",15,0))</f>
        <v>0.71875</v>
      </c>
      <c r="K149" s="10">
        <f ca="1">OFFSET(ForecastData!$S$4,MATCH($C149,ForecastData!$B$5:$B$70,0),IF($E149="Winter",15,0))</f>
        <v>0.71875</v>
      </c>
      <c r="L149" s="10">
        <f ca="1">OFFSET(ForecastData!$S$4,MATCH($C149,ForecastData!$B$5:$B$70,0),IF($E149="Winter",15,0))</f>
        <v>0.71875</v>
      </c>
      <c r="M149" s="10">
        <f ca="1">OFFSET(ForecastData!$S$4,MATCH($C149,ForecastData!$B$5:$B$70,0),IF($E149="Winter",15,0))</f>
        <v>0.71875</v>
      </c>
      <c r="N149" s="10">
        <f ca="1">OFFSET(ForecastData!$S$4,MATCH($C149,ForecastData!$B$5:$B$70,0),IF($E149="Winter",15,0))</f>
        <v>0.71875</v>
      </c>
      <c r="O149" s="10">
        <f ca="1">OFFSET(ForecastData!$S$4,MATCH($C149,ForecastData!$B$5:$B$70,0),IF($E149="Winter",15,0))</f>
        <v>0.71875</v>
      </c>
      <c r="P149" s="10">
        <f ca="1">OFFSET(ForecastData!$S$4,MATCH($C149,ForecastData!$B$5:$B$70,0),IF($E149="Winter",15,0))</f>
        <v>0.71875</v>
      </c>
      <c r="Q149" s="10">
        <f ca="1">OFFSET(ForecastData!$S$4,MATCH($C149,ForecastData!$B$5:$B$70,0),IF($E149="Winter",15,0))</f>
        <v>0.71875</v>
      </c>
      <c r="R149" s="10">
        <f ca="1">OFFSET(ForecastData!$S$4,MATCH($C149,ForecastData!$B$5:$B$70,0),IF($E149="Winter",15,0))</f>
        <v>0.71875</v>
      </c>
      <c r="S149" s="10"/>
      <c r="T149" s="10"/>
    </row>
    <row r="150" spans="3:20" x14ac:dyDescent="0.25">
      <c r="C150" s="15" t="s">
        <v>98</v>
      </c>
      <c r="D150" s="15" t="s">
        <v>12</v>
      </c>
      <c r="E150" s="6">
        <v>1</v>
      </c>
      <c r="F150" s="12" t="str">
        <f t="shared" si="53"/>
        <v>DBLoad transfer capacity (MVA)1</v>
      </c>
      <c r="G150" s="8"/>
      <c r="H150" s="8"/>
      <c r="I150" s="8"/>
      <c r="J150" s="8"/>
      <c r="K150" s="8"/>
      <c r="L150" s="8"/>
      <c r="M150" s="8"/>
      <c r="N150" s="8"/>
      <c r="O150" s="8"/>
      <c r="P150" s="8"/>
      <c r="Q150" s="8"/>
      <c r="R150" s="8"/>
      <c r="S150" s="8"/>
      <c r="T150" s="8"/>
    </row>
    <row r="151" spans="3:20" x14ac:dyDescent="0.25">
      <c r="C151" s="15" t="s">
        <v>98</v>
      </c>
      <c r="D151" s="15" t="s">
        <v>12</v>
      </c>
      <c r="E151" s="6">
        <v>2</v>
      </c>
      <c r="F151" s="12" t="str">
        <f t="shared" si="53"/>
        <v>DBLoad transfer capacity (MVA)2</v>
      </c>
      <c r="G151" s="8"/>
      <c r="H151" s="8"/>
      <c r="I151" s="8"/>
      <c r="J151" s="8"/>
      <c r="K151" s="8"/>
      <c r="L151" s="8"/>
      <c r="M151" s="8"/>
      <c r="N151" s="8"/>
      <c r="O151" s="8"/>
      <c r="P151" s="8"/>
      <c r="Q151" s="8"/>
      <c r="R151" s="8"/>
      <c r="S151" s="8"/>
      <c r="T151" s="8"/>
    </row>
    <row r="152" spans="3:20" x14ac:dyDescent="0.25">
      <c r="C152" s="15" t="s">
        <v>98</v>
      </c>
      <c r="D152" s="15" t="s">
        <v>12</v>
      </c>
      <c r="E152" s="6">
        <v>3</v>
      </c>
      <c r="F152" s="12" t="str">
        <f t="shared" si="53"/>
        <v>DBLoad transfer capacity (MVA)3</v>
      </c>
      <c r="G152" s="8"/>
      <c r="H152" s="8"/>
      <c r="I152" s="8"/>
      <c r="J152" s="8"/>
      <c r="K152" s="8"/>
      <c r="L152" s="8"/>
      <c r="M152" s="8"/>
      <c r="N152" s="8"/>
      <c r="O152" s="8"/>
      <c r="P152" s="8"/>
      <c r="Q152" s="8"/>
      <c r="R152" s="8"/>
      <c r="S152" s="8"/>
      <c r="T152" s="8"/>
    </row>
    <row r="153" spans="3:20" x14ac:dyDescent="0.25">
      <c r="C153" s="15" t="s">
        <v>98</v>
      </c>
      <c r="D153" s="15" t="s">
        <v>12</v>
      </c>
      <c r="E153" s="6">
        <v>4</v>
      </c>
      <c r="F153" s="12" t="str">
        <f t="shared" si="53"/>
        <v>DBLoad transfer capacity (MVA)4</v>
      </c>
      <c r="G153" s="8"/>
      <c r="H153" s="8"/>
      <c r="I153" s="8"/>
      <c r="J153" s="8"/>
      <c r="K153" s="8"/>
      <c r="L153" s="8"/>
      <c r="M153" s="8"/>
      <c r="N153" s="8"/>
      <c r="O153" s="8"/>
      <c r="P153" s="8"/>
      <c r="Q153" s="8"/>
      <c r="R153" s="8"/>
      <c r="S153" s="8"/>
      <c r="T153" s="8"/>
    </row>
    <row r="154" spans="3:20" x14ac:dyDescent="0.25">
      <c r="C154" s="15" t="s">
        <v>98</v>
      </c>
      <c r="D154" s="15" t="s">
        <v>12</v>
      </c>
      <c r="E154" s="6">
        <v>5</v>
      </c>
      <c r="F154" s="12" t="str">
        <f t="shared" si="53"/>
        <v>DBLoad transfer capacity (MVA)5</v>
      </c>
      <c r="G154" s="8"/>
      <c r="H154" s="8"/>
      <c r="I154" s="8"/>
      <c r="J154" s="8"/>
      <c r="K154" s="8"/>
      <c r="L154" s="8"/>
      <c r="M154" s="8"/>
      <c r="N154" s="8"/>
      <c r="O154" s="8"/>
      <c r="P154" s="8"/>
      <c r="Q154" s="8"/>
      <c r="R154" s="8"/>
      <c r="S154" s="8"/>
      <c r="T154" s="8"/>
    </row>
    <row r="155" spans="3:20" x14ac:dyDescent="0.25">
      <c r="C155" s="15" t="s">
        <v>98</v>
      </c>
      <c r="D155" s="12" t="s">
        <v>13</v>
      </c>
      <c r="E155" s="12" t="s">
        <v>142</v>
      </c>
      <c r="F155" s="12" t="str">
        <f t="shared" si="53"/>
        <v>DBEmbedded generation capacity (MVA)Units less than 100 kVA</v>
      </c>
      <c r="G155" s="9">
        <f ca="1">OFFSET(ForecastData!$AK$4,MATCH(C155,ForecastData!$AJ$5:$AJ$71,0),0)</f>
        <v>0</v>
      </c>
      <c r="H155" s="14"/>
      <c r="I155" s="14"/>
      <c r="J155" s="14"/>
      <c r="K155" s="14"/>
      <c r="L155" s="14"/>
      <c r="M155" s="14"/>
      <c r="N155" s="14"/>
      <c r="O155" s="14"/>
      <c r="P155" s="14"/>
      <c r="Q155" s="14"/>
      <c r="R155" s="14"/>
      <c r="S155" s="14"/>
      <c r="T155" s="14"/>
    </row>
    <row r="156" spans="3:20" x14ac:dyDescent="0.25">
      <c r="C156" s="15" t="s">
        <v>98</v>
      </c>
      <c r="D156" s="12" t="s">
        <v>13</v>
      </c>
      <c r="E156" s="12" t="s">
        <v>145</v>
      </c>
      <c r="F156" s="12" t="str">
        <f t="shared" si="53"/>
        <v>DBEmbedded generation capacity (MVA)Units greater than 100 kVA</v>
      </c>
      <c r="G156" s="9">
        <f ca="1">OFFSET(ForecastData!$AL$4,MATCH(C156,ForecastData!$AJ$5:$AJ$71,0),0)</f>
        <v>0</v>
      </c>
      <c r="H156" s="8"/>
      <c r="I156" s="8"/>
      <c r="J156" s="8"/>
      <c r="K156" s="8"/>
      <c r="L156" s="8"/>
      <c r="M156" s="8"/>
      <c r="N156" s="8"/>
      <c r="O156" s="8"/>
      <c r="P156" s="8"/>
      <c r="Q156" s="8"/>
      <c r="R156" s="8"/>
      <c r="S156" s="8"/>
      <c r="T156" s="8"/>
    </row>
    <row r="157" spans="3:20" x14ac:dyDescent="0.25">
      <c r="C157" s="15" t="s">
        <v>97</v>
      </c>
      <c r="D157" s="15" t="s">
        <v>85</v>
      </c>
      <c r="E157" s="12" t="s">
        <v>86</v>
      </c>
      <c r="F157" s="12" t="str">
        <f t="shared" si="53"/>
        <v xml:space="preserve">DESubstation capacity (winter and summer) (MVA)Total </v>
      </c>
      <c r="G157" s="8">
        <v>25</v>
      </c>
      <c r="H157" s="8">
        <v>25</v>
      </c>
      <c r="I157" s="8">
        <v>25</v>
      </c>
      <c r="J157" s="8">
        <v>25</v>
      </c>
      <c r="K157" s="8">
        <v>25</v>
      </c>
      <c r="L157" s="8">
        <v>25</v>
      </c>
      <c r="M157" s="8">
        <v>25</v>
      </c>
      <c r="N157" s="8">
        <v>25</v>
      </c>
      <c r="O157" s="8">
        <v>25</v>
      </c>
      <c r="P157" s="8">
        <v>25</v>
      </c>
      <c r="Q157" s="8">
        <v>25</v>
      </c>
      <c r="R157" s="8">
        <v>25</v>
      </c>
      <c r="S157" s="8"/>
      <c r="T157" s="8"/>
    </row>
    <row r="158" spans="3:20" x14ac:dyDescent="0.25">
      <c r="C158" s="15" t="s">
        <v>97</v>
      </c>
      <c r="D158" s="15" t="s">
        <v>85</v>
      </c>
      <c r="E158" s="12" t="s">
        <v>87</v>
      </c>
      <c r="F158" s="12" t="str">
        <f t="shared" si="53"/>
        <v>DESubstation capacity (winter and summer) (MVA)Firm delivery</v>
      </c>
      <c r="G158" s="8">
        <v>0</v>
      </c>
      <c r="H158" s="8">
        <v>0</v>
      </c>
      <c r="I158" s="8">
        <v>0</v>
      </c>
      <c r="J158" s="8">
        <v>0</v>
      </c>
      <c r="K158" s="8">
        <v>0</v>
      </c>
      <c r="L158" s="8">
        <v>0</v>
      </c>
      <c r="M158" s="8">
        <v>0</v>
      </c>
      <c r="N158" s="8">
        <v>0</v>
      </c>
      <c r="O158" s="8">
        <v>0</v>
      </c>
      <c r="P158" s="8">
        <v>0</v>
      </c>
      <c r="Q158" s="8">
        <v>0</v>
      </c>
      <c r="R158" s="8">
        <v>0</v>
      </c>
      <c r="S158" s="8"/>
      <c r="T158" s="8"/>
    </row>
    <row r="159" spans="3:20" x14ac:dyDescent="0.25">
      <c r="C159" s="15" t="s">
        <v>97</v>
      </c>
      <c r="D159" s="15" t="s">
        <v>85</v>
      </c>
      <c r="E159" s="12" t="s">
        <v>88</v>
      </c>
      <c r="F159" s="12" t="str">
        <f t="shared" si="53"/>
        <v>DESubstation capacity (winter and summer) (MVA)Short-term firm delivery</v>
      </c>
      <c r="G159" s="8">
        <v>0</v>
      </c>
      <c r="H159" s="8">
        <v>0</v>
      </c>
      <c r="I159" s="8">
        <v>0</v>
      </c>
      <c r="J159" s="8">
        <v>0</v>
      </c>
      <c r="K159" s="8">
        <v>0</v>
      </c>
      <c r="L159" s="8">
        <v>0</v>
      </c>
      <c r="M159" s="8">
        <v>0</v>
      </c>
      <c r="N159" s="8">
        <v>0</v>
      </c>
      <c r="O159" s="8">
        <v>0</v>
      </c>
      <c r="P159" s="8">
        <v>0</v>
      </c>
      <c r="Q159" s="8">
        <v>0</v>
      </c>
      <c r="R159" s="8">
        <v>0</v>
      </c>
      <c r="S159" s="8"/>
      <c r="T159" s="8"/>
    </row>
    <row r="160" spans="3:20" x14ac:dyDescent="0.25">
      <c r="C160" s="15" t="s">
        <v>97</v>
      </c>
      <c r="D160" s="12" t="s">
        <v>214</v>
      </c>
      <c r="E160" s="12" t="s">
        <v>210</v>
      </c>
      <c r="F160" s="12" t="str">
        <f t="shared" si="53"/>
        <v>DEMaximum demand forecast(peak season)Maximum demand (MW)</v>
      </c>
      <c r="G160" s="8">
        <f ca="1">G162*G163</f>
        <v>7.929170852154142</v>
      </c>
      <c r="H160" s="8">
        <f t="shared" ref="H160:R160" ca="1" si="66">H162*H163</f>
        <v>7.8119296995458249</v>
      </c>
      <c r="I160" s="8">
        <f t="shared" ca="1" si="66"/>
        <v>7.6317455689748908</v>
      </c>
      <c r="J160" s="8">
        <f t="shared" ca="1" si="66"/>
        <v>7.4588310109716947</v>
      </c>
      <c r="K160" s="8">
        <f t="shared" ca="1" si="66"/>
        <v>7.324393744199841</v>
      </c>
      <c r="L160" s="8">
        <f t="shared" ca="1" si="66"/>
        <v>7.3997744122307676</v>
      </c>
      <c r="M160" s="8">
        <f t="shared" ca="1" si="66"/>
        <v>7.476021796338066</v>
      </c>
      <c r="N160" s="8">
        <f t="shared" ca="1" si="66"/>
        <v>7.5270560349384601</v>
      </c>
      <c r="O160" s="8">
        <f t="shared" ca="1" si="66"/>
        <v>7.6122910632618952</v>
      </c>
      <c r="P160" s="8">
        <f t="shared" ca="1" si="66"/>
        <v>7.6898523635144675</v>
      </c>
      <c r="Q160" s="8">
        <f t="shared" ca="1" si="66"/>
        <v>7.7808738661111665</v>
      </c>
      <c r="R160" s="8">
        <f t="shared" ca="1" si="66"/>
        <v>7.8922835998878842</v>
      </c>
      <c r="S160" s="8"/>
      <c r="T160" s="8"/>
    </row>
    <row r="161" spans="3:20" x14ac:dyDescent="0.25">
      <c r="C161" s="15" t="s">
        <v>97</v>
      </c>
      <c r="D161" s="12" t="s">
        <v>214</v>
      </c>
      <c r="E161" s="12" t="s">
        <v>10</v>
      </c>
      <c r="F161" s="12" t="str">
        <f t="shared" si="53"/>
        <v>DEMaximum demand forecast(peak season)Reactive power (coincident) (MVAr)</v>
      </c>
      <c r="G161" s="10">
        <f ca="1">SQRT(G162^2-G160^2)</f>
        <v>0.5000951946351383</v>
      </c>
      <c r="H161" s="10">
        <f ca="1">SQRT(H162^2-H160^2)</f>
        <v>0.49270075981640976</v>
      </c>
      <c r="I161" s="10">
        <f t="shared" ref="I161:R161" ca="1" si="67">SQRT(I162^2-I160^2)</f>
        <v>0.48133649241339849</v>
      </c>
      <c r="J161" s="10">
        <f t="shared" ca="1" si="67"/>
        <v>0.47043071914249174</v>
      </c>
      <c r="K161" s="10">
        <f t="shared" ca="1" si="67"/>
        <v>0.4619517202224267</v>
      </c>
      <c r="L161" s="10">
        <f t="shared" ca="1" si="67"/>
        <v>0.46670600166666143</v>
      </c>
      <c r="M161" s="10">
        <f t="shared" ca="1" si="67"/>
        <v>0.47151494715498699</v>
      </c>
      <c r="N161" s="10">
        <f t="shared" ca="1" si="67"/>
        <v>0.47473369195967724</v>
      </c>
      <c r="O161" s="10">
        <f t="shared" ca="1" si="67"/>
        <v>0.48010949087660931</v>
      </c>
      <c r="P161" s="10">
        <f t="shared" ca="1" si="67"/>
        <v>0.48500130545206993</v>
      </c>
      <c r="Q161" s="10">
        <f t="shared" ca="1" si="67"/>
        <v>0.49074205904482876</v>
      </c>
      <c r="R161" s="10">
        <f t="shared" ca="1" si="67"/>
        <v>0.4977687045209061</v>
      </c>
      <c r="S161" s="8"/>
      <c r="T161" s="8"/>
    </row>
    <row r="162" spans="3:20" x14ac:dyDescent="0.25">
      <c r="C162" s="15" t="s">
        <v>97</v>
      </c>
      <c r="D162" s="12" t="s">
        <v>214</v>
      </c>
      <c r="E162" s="12" t="s">
        <v>211</v>
      </c>
      <c r="F162" s="12" t="str">
        <f t="shared" si="53"/>
        <v>DEMaximum demand forecast(peak season)Maximum demand (MVA)</v>
      </c>
      <c r="G162" s="8">
        <f ca="1">OFFSET(ForecastData!$E$4,MATCH($C162,ForecastData!$B$5:$B$70,0),COLUMN()-6+IF($T164="Summer",15,0))</f>
        <v>7.9449257772711759</v>
      </c>
      <c r="H162" s="8">
        <f ca="1">OFFSET(ForecastData!$E$4,MATCH($C162,ForecastData!$B$5:$B$70,0),COLUMN()-6+IF($T164="Summer",15,0))</f>
        <v>7.8274516714809419</v>
      </c>
      <c r="I162" s="8">
        <f ca="1">OFFSET(ForecastData!$E$4,MATCH($C162,ForecastData!$B$5:$B$70,0),COLUMN()-6+IF($T164="Summer",15,0))</f>
        <v>7.6469095227089428</v>
      </c>
      <c r="J162" s="8">
        <f ca="1">OFFSET(ForecastData!$E$4,MATCH($C162,ForecastData!$B$5:$B$70,0),COLUMN()-6+IF($T164="Summer",15,0))</f>
        <v>7.4736513908360722</v>
      </c>
      <c r="K162" s="8">
        <f ca="1">OFFSET(ForecastData!$E$4,MATCH($C162,ForecastData!$B$5:$B$70,0),COLUMN()-6+IF($T164="Summer",15,0))</f>
        <v>7.3389470029351092</v>
      </c>
      <c r="L162" s="8">
        <f ca="1">OFFSET(ForecastData!$E$4,MATCH($C162,ForecastData!$B$5:$B$70,0),COLUMN()-6+IF($T164="Summer",15,0))</f>
        <v>7.4144774491461556</v>
      </c>
      <c r="M162" s="8">
        <f ca="1">OFFSET(ForecastData!$E$4,MATCH($C162,ForecastData!$B$5:$B$70,0),COLUMN()-6+IF($T164="Summer",15,0))</f>
        <v>7.490876333561542</v>
      </c>
      <c r="N162" s="8">
        <f ca="1">OFFSET(ForecastData!$E$4,MATCH($C162,ForecastData!$B$5:$B$70,0),COLUMN()-6+IF($T164="Summer",15,0))</f>
        <v>7.5420119750226569</v>
      </c>
      <c r="O162" s="8">
        <f ca="1">OFFSET(ForecastData!$E$4,MATCH($C162,ForecastData!$B$5:$B$70,0),COLUMN()-6+IF($T164="Summer",15,0))</f>
        <v>7.6274163617208357</v>
      </c>
      <c r="P162" s="8">
        <f ca="1">OFFSET(ForecastData!$E$4,MATCH($C162,ForecastData!$B$5:$B$70,0),COLUMN()-6+IF($T164="Summer",15,0))</f>
        <v>7.7051317729769719</v>
      </c>
      <c r="Q162" s="8">
        <f ca="1">OFFSET(ForecastData!$E$4,MATCH($C162,ForecastData!$B$5:$B$70,0),COLUMN()-6+IF($T164="Summer",15,0))</f>
        <v>7.7963341314265957</v>
      </c>
      <c r="R162" s="8">
        <f ca="1">OFFSET(ForecastData!$E$4,MATCH($C162,ForecastData!$B$5:$B$70,0),COLUMN()-6+IF($T164="Summer",15,0))</f>
        <v>7.9079652316041251</v>
      </c>
      <c r="S162" s="9"/>
      <c r="T162" s="9"/>
    </row>
    <row r="163" spans="3:20" x14ac:dyDescent="0.25">
      <c r="C163" s="15" t="s">
        <v>97</v>
      </c>
      <c r="D163" s="12" t="s">
        <v>214</v>
      </c>
      <c r="E163" s="12" t="s">
        <v>11</v>
      </c>
      <c r="F163" s="12" t="str">
        <f t="shared" si="53"/>
        <v>DEMaximum demand forecast(peak season)Power factor (coincident)</v>
      </c>
      <c r="G163" s="8">
        <f ca="1">OFFSET(ForecastData!$R$4,MATCH($C163,ForecastData!$B$5:$B$70,0),IF($T164="Summer",15,0))</f>
        <v>0.99801698271844075</v>
      </c>
      <c r="H163" s="8">
        <f ca="1">OFFSET(ForecastData!$R$4,MATCH($C163,ForecastData!$B$5:$B$70,0),IF($T164="Summer",15,0))</f>
        <v>0.99801698271844075</v>
      </c>
      <c r="I163" s="8">
        <f ca="1">OFFSET(ForecastData!$R$4,MATCH($C163,ForecastData!$B$5:$B$70,0),IF($T164="Summer",15,0))</f>
        <v>0.99801698271844075</v>
      </c>
      <c r="J163" s="8">
        <f ca="1">OFFSET(ForecastData!$R$4,MATCH($C163,ForecastData!$B$5:$B$70,0),IF($T164="Summer",15,0))</f>
        <v>0.99801698271844075</v>
      </c>
      <c r="K163" s="8">
        <f ca="1">OFFSET(ForecastData!$R$4,MATCH($C163,ForecastData!$B$5:$B$70,0),IF($T164="Summer",15,0))</f>
        <v>0.99801698271844075</v>
      </c>
      <c r="L163" s="8">
        <f ca="1">OFFSET(ForecastData!$R$4,MATCH($C163,ForecastData!$B$5:$B$70,0),IF($T164="Summer",15,0))</f>
        <v>0.99801698271844075</v>
      </c>
      <c r="M163" s="8">
        <f ca="1">OFFSET(ForecastData!$R$4,MATCH($C163,ForecastData!$B$5:$B$70,0),IF($T164="Summer",15,0))</f>
        <v>0.99801698271844075</v>
      </c>
      <c r="N163" s="8">
        <f ca="1">OFFSET(ForecastData!$R$4,MATCH($C163,ForecastData!$B$5:$B$70,0),IF($T164="Summer",15,0))</f>
        <v>0.99801698271844075</v>
      </c>
      <c r="O163" s="8">
        <f ca="1">OFFSET(ForecastData!$R$4,MATCH($C163,ForecastData!$B$5:$B$70,0),IF($T164="Summer",15,0))</f>
        <v>0.99801698271844075</v>
      </c>
      <c r="P163" s="8">
        <f ca="1">OFFSET(ForecastData!$R$4,MATCH($C163,ForecastData!$B$5:$B$70,0),IF($T164="Summer",15,0))</f>
        <v>0.99801698271844075</v>
      </c>
      <c r="Q163" s="8">
        <f ca="1">OFFSET(ForecastData!$R$4,MATCH($C163,ForecastData!$B$5:$B$70,0),IF($T164="Summer",15,0))</f>
        <v>0.99801698271844075</v>
      </c>
      <c r="R163" s="8">
        <f ca="1">OFFSET(ForecastData!$R$4,MATCH($C163,ForecastData!$B$5:$B$70,0),IF($T164="Summer",15,0))</f>
        <v>0.99801698271844075</v>
      </c>
      <c r="S163" s="10"/>
      <c r="T163" s="10"/>
    </row>
    <row r="164" spans="3:20" x14ac:dyDescent="0.25">
      <c r="C164" s="15" t="s">
        <v>97</v>
      </c>
      <c r="D164" s="12" t="s">
        <v>213</v>
      </c>
      <c r="E164" s="15" t="s">
        <v>210</v>
      </c>
      <c r="F164" s="12" t="str">
        <f t="shared" si="53"/>
        <v>DEMaximum demand forecast(non-peak season)Maximum demand (MW)</v>
      </c>
      <c r="G164" s="8">
        <f ca="1">G166*OFFSET(ForecastData!$R$4,MATCH($C164,ForecastData!$B$5:$B$70,0),IF($T164="Winter",15,0))</f>
        <v>6.0029376352880206</v>
      </c>
      <c r="H164" s="8">
        <f ca="1">H166*OFFSET(ForecastData!$R$4,MATCH($C164,ForecastData!$B$5:$B$70,0),IF($T164="Winter",15,0))</f>
        <v>7.0036316221287382</v>
      </c>
      <c r="I164" s="8">
        <f ca="1">I166*OFFSET(ForecastData!$R$4,MATCH($C164,ForecastData!$B$5:$B$70,0),IF($T164="Winter",15,0))</f>
        <v>6.9743955610446813</v>
      </c>
      <c r="J164" s="8">
        <f ca="1">J166*OFFSET(ForecastData!$R$4,MATCH($C164,ForecastData!$B$5:$B$70,0),IF($T164="Winter",15,0))</f>
        <v>6.8193733358092032</v>
      </c>
      <c r="K164" s="8">
        <f ca="1">K166*OFFSET(ForecastData!$R$4,MATCH($C164,ForecastData!$B$5:$B$70,0),IF($T164="Winter",15,0))</f>
        <v>6.7424017050653964</v>
      </c>
      <c r="L164" s="8">
        <f ca="1">L166*OFFSET(ForecastData!$R$4,MATCH($C164,ForecastData!$B$5:$B$70,0),IF($T164="Winter",15,0))</f>
        <v>6.7791224314580329</v>
      </c>
      <c r="M164" s="8">
        <f ca="1">M166*OFFSET(ForecastData!$R$4,MATCH($C164,ForecastData!$B$5:$B$70,0),IF($T164="Winter",15,0))</f>
        <v>6.8635542323254946</v>
      </c>
      <c r="N164" s="8">
        <f ca="1">N166*OFFSET(ForecastData!$R$4,MATCH($C164,ForecastData!$B$5:$B$70,0),IF($T164="Winter",15,0))</f>
        <v>6.9235527131216745</v>
      </c>
      <c r="O164" s="8">
        <f ca="1">O166*OFFSET(ForecastData!$R$4,MATCH($C164,ForecastData!$B$5:$B$70,0),IF($T164="Winter",15,0))</f>
        <v>7.0137557375020361</v>
      </c>
      <c r="P164" s="8">
        <f ca="1">P166*OFFSET(ForecastData!$R$4,MATCH($C164,ForecastData!$B$5:$B$70,0),IF($T164="Winter",15,0))</f>
        <v>7.0676367960026596</v>
      </c>
      <c r="Q164" s="8">
        <f ca="1">Q166*OFFSET(ForecastData!$R$4,MATCH($C164,ForecastData!$B$5:$B$70,0),IF($T164="Winter",15,0))</f>
        <v>7.2317900792748189</v>
      </c>
      <c r="R164" s="8">
        <f ca="1">R166*OFFSET(ForecastData!$R$4,MATCH($C164,ForecastData!$B$5:$B$70,0),IF($T164="Winter",15,0))</f>
        <v>7.3298569316534747</v>
      </c>
      <c r="S164" s="8"/>
      <c r="T164" s="8" t="str">
        <f ca="1">OFFSET(ForecastData!$D$4,MATCH(C164,ForecastData!$B$5:$B$70,0),0)</f>
        <v>Winter</v>
      </c>
    </row>
    <row r="165" spans="3:20" x14ac:dyDescent="0.25">
      <c r="C165" s="15" t="s">
        <v>97</v>
      </c>
      <c r="D165" s="12" t="s">
        <v>213</v>
      </c>
      <c r="E165" s="15" t="s">
        <v>10</v>
      </c>
      <c r="F165" s="12" t="str">
        <f t="shared" si="53"/>
        <v>DEMaximum demand forecast(non-peak season)Reactive power (coincident) (MVAr)</v>
      </c>
      <c r="G165" s="10">
        <f t="shared" ref="G165:R165" ca="1" si="68">SQRT(G166^2-G164^2)</f>
        <v>8.2942143493541873E-3</v>
      </c>
      <c r="H165" s="10">
        <f t="shared" ca="1" si="68"/>
        <v>9.6768657987961228E-3</v>
      </c>
      <c r="I165" s="10">
        <f t="shared" ca="1" si="68"/>
        <v>9.6364705506866693E-3</v>
      </c>
      <c r="J165" s="10">
        <f t="shared" ca="1" si="68"/>
        <v>9.4222774932416504E-3</v>
      </c>
      <c r="K165" s="10">
        <f t="shared" ca="1" si="68"/>
        <v>9.3159263620588607E-3</v>
      </c>
      <c r="L165" s="10">
        <f t="shared" ca="1" si="68"/>
        <v>9.3666631178611209E-3</v>
      </c>
      <c r="M165" s="10">
        <f t="shared" ca="1" si="68"/>
        <v>9.4833219100085887E-3</v>
      </c>
      <c r="N165" s="10">
        <f t="shared" ca="1" si="68"/>
        <v>9.5662213653845574E-3</v>
      </c>
      <c r="O165" s="10">
        <f t="shared" ca="1" si="68"/>
        <v>9.6908542142370331E-3</v>
      </c>
      <c r="P165" s="10">
        <f t="shared" ca="1" si="68"/>
        <v>9.7653012723642931E-3</v>
      </c>
      <c r="Q165" s="10">
        <f t="shared" ca="1" si="68"/>
        <v>9.992110644944624E-3</v>
      </c>
      <c r="R165" s="10">
        <f t="shared" ca="1" si="68"/>
        <v>1.0127608886753171E-2</v>
      </c>
      <c r="S165" s="8"/>
      <c r="T165" s="8" t="str">
        <f ca="1">T164</f>
        <v>Winter</v>
      </c>
    </row>
    <row r="166" spans="3:20" x14ac:dyDescent="0.25">
      <c r="C166" s="15" t="s">
        <v>97</v>
      </c>
      <c r="D166" s="12" t="s">
        <v>213</v>
      </c>
      <c r="E166" s="12" t="s">
        <v>211</v>
      </c>
      <c r="F166" s="12" t="str">
        <f t="shared" ref="F166" si="69">CONCATENATE(C166,D166,E166)</f>
        <v>DEMaximum demand forecast(non-peak season)Maximum demand (MVA)</v>
      </c>
      <c r="G166" s="10">
        <f ca="1">OFFSET(ForecastData!$E$4,MATCH($C166,ForecastData!$B$5:$B$70,0),COLUMN()-6+IF($T166="Winter",15,0))</f>
        <v>6.0029433653124702</v>
      </c>
      <c r="H166" s="10">
        <f ca="1">OFFSET(ForecastData!$E$4,MATCH($C166,ForecastData!$B$5:$B$70,0),COLUMN()-6+IF($T166="Winter",15,0))</f>
        <v>7.0036383073523512</v>
      </c>
      <c r="I166" s="10">
        <f ca="1">OFFSET(ForecastData!$E$4,MATCH($C166,ForecastData!$B$5:$B$70,0),COLUMN()-6+IF($T166="Winter",15,0))</f>
        <v>6.9744022183614005</v>
      </c>
      <c r="J166" s="10">
        <f ca="1">OFFSET(ForecastData!$E$4,MATCH($C166,ForecastData!$B$5:$B$70,0),COLUMN()-6+IF($T166="Winter",15,0))</f>
        <v>6.8193798451515146</v>
      </c>
      <c r="K166" s="10">
        <f ca="1">OFFSET(ForecastData!$E$4,MATCH($C166,ForecastData!$B$5:$B$70,0),COLUMN()-6+IF($T166="Winter",15,0))</f>
        <v>6.742408140935459</v>
      </c>
      <c r="L166" s="10">
        <f ca="1">OFFSET(ForecastData!$E$4,MATCH($C166,ForecastData!$B$5:$B$70,0),COLUMN()-6+IF($T166="Winter",15,0))</f>
        <v>6.7791289023793784</v>
      </c>
      <c r="M166" s="10">
        <f ca="1">OFFSET(ForecastData!$E$4,MATCH($C166,ForecastData!$B$5:$B$70,0),COLUMN()-6+IF($T166="Winter",15,0))</f>
        <v>6.8635607838400947</v>
      </c>
      <c r="N166" s="10">
        <f ca="1">OFFSET(ForecastData!$E$4,MATCH($C166,ForecastData!$B$5:$B$70,0),COLUMN()-6+IF($T166="Winter",15,0))</f>
        <v>6.9235593219070282</v>
      </c>
      <c r="O166" s="10">
        <f ca="1">OFFSET(ForecastData!$E$4,MATCH($C166,ForecastData!$B$5:$B$70,0),COLUMN()-6+IF($T166="Winter",15,0))</f>
        <v>7.0137624323894894</v>
      </c>
      <c r="P166" s="10">
        <f ca="1">OFFSET(ForecastData!$E$4,MATCH($C166,ForecastData!$B$5:$B$70,0),COLUMN()-6+IF($T166="Winter",15,0))</f>
        <v>7.0676435423215622</v>
      </c>
      <c r="Q166" s="10">
        <f ca="1">OFFSET(ForecastData!$E$4,MATCH($C166,ForecastData!$B$5:$B$70,0),COLUMN()-6+IF($T166="Winter",15,0))</f>
        <v>7.2317969822840595</v>
      </c>
      <c r="R166" s="10">
        <f ca="1">OFFSET(ForecastData!$E$4,MATCH($C166,ForecastData!$B$5:$B$70,0),COLUMN()-6+IF($T166="Winter",15,0))</f>
        <v>7.329863928271128</v>
      </c>
      <c r="S166" s="9"/>
      <c r="T166" s="8" t="str">
        <f ca="1">T164</f>
        <v>Winter</v>
      </c>
    </row>
    <row r="167" spans="3:20" x14ac:dyDescent="0.25">
      <c r="C167" s="15" t="s">
        <v>97</v>
      </c>
      <c r="D167" s="12" t="s">
        <v>89</v>
      </c>
      <c r="E167" s="12" t="s">
        <v>212</v>
      </c>
      <c r="F167" s="12" t="str">
        <f t="shared" si="53"/>
        <v>DEHours exceeding95% of maximum demand</v>
      </c>
      <c r="G167" s="9">
        <f ca="1">OFFSET($AG$2,MATCH(C167,$AF$3:$AF$48,0),0)</f>
        <v>1.5</v>
      </c>
      <c r="H167" s="8">
        <f ca="1">G167</f>
        <v>1.5</v>
      </c>
      <c r="I167" s="8">
        <f t="shared" ref="I167" ca="1" si="70">H167</f>
        <v>1.5</v>
      </c>
      <c r="J167" s="8">
        <f t="shared" ref="J167" ca="1" si="71">I167</f>
        <v>1.5</v>
      </c>
      <c r="K167" s="8">
        <f t="shared" ref="K167" ca="1" si="72">J167</f>
        <v>1.5</v>
      </c>
      <c r="L167" s="8">
        <f t="shared" ref="L167" ca="1" si="73">K167</f>
        <v>1.5</v>
      </c>
      <c r="M167" s="8">
        <f t="shared" ref="M167" ca="1" si="74">L167</f>
        <v>1.5</v>
      </c>
      <c r="N167" s="8">
        <f t="shared" ref="N167" ca="1" si="75">M167</f>
        <v>1.5</v>
      </c>
      <c r="O167" s="8">
        <f t="shared" ref="O167" ca="1" si="76">N167</f>
        <v>1.5</v>
      </c>
      <c r="P167" s="8">
        <f t="shared" ref="P167" ca="1" si="77">O167</f>
        <v>1.5</v>
      </c>
      <c r="Q167" s="8">
        <f ca="1">O167</f>
        <v>1.5</v>
      </c>
      <c r="R167" s="8">
        <f t="shared" ref="R167" ca="1" si="78">Q167</f>
        <v>1.5</v>
      </c>
      <c r="S167" s="9"/>
      <c r="T167" s="9"/>
    </row>
    <row r="168" spans="3:20" x14ac:dyDescent="0.25">
      <c r="C168" s="15" t="s">
        <v>97</v>
      </c>
      <c r="D168" s="12" t="s">
        <v>89</v>
      </c>
      <c r="E168" s="12" t="s">
        <v>56</v>
      </c>
      <c r="F168" s="12" t="str">
        <f t="shared" si="53"/>
        <v>DEHours exceedingFirm capacity (continuous rating)</v>
      </c>
      <c r="G168" s="8">
        <v>8760</v>
      </c>
      <c r="H168" s="8">
        <v>8760</v>
      </c>
      <c r="I168" s="8">
        <v>8760</v>
      </c>
      <c r="J168" s="8">
        <v>8760</v>
      </c>
      <c r="K168" s="8">
        <v>8760</v>
      </c>
      <c r="L168" s="8">
        <v>8760</v>
      </c>
      <c r="M168" s="8">
        <v>8760</v>
      </c>
      <c r="N168" s="8">
        <v>8760</v>
      </c>
      <c r="O168" s="8">
        <v>8760</v>
      </c>
      <c r="P168" s="8">
        <v>8760</v>
      </c>
      <c r="Q168" s="8">
        <v>8760</v>
      </c>
      <c r="R168" s="8">
        <v>8760</v>
      </c>
      <c r="S168" s="8"/>
      <c r="T168" s="8"/>
    </row>
    <row r="169" spans="3:20" x14ac:dyDescent="0.25">
      <c r="C169" s="15" t="s">
        <v>97</v>
      </c>
      <c r="D169" s="12" t="s">
        <v>89</v>
      </c>
      <c r="E169" s="12" t="s">
        <v>57</v>
      </c>
      <c r="F169" s="12" t="str">
        <f t="shared" si="53"/>
        <v>DEHours exceedingFirm capacity (short-term rating)</v>
      </c>
      <c r="G169" s="8">
        <v>8760</v>
      </c>
      <c r="H169" s="8">
        <v>8760</v>
      </c>
      <c r="I169" s="8">
        <v>8760</v>
      </c>
      <c r="J169" s="8">
        <v>8760</v>
      </c>
      <c r="K169" s="8">
        <v>8760</v>
      </c>
      <c r="L169" s="8">
        <v>8760</v>
      </c>
      <c r="M169" s="8">
        <v>8760</v>
      </c>
      <c r="N169" s="8">
        <v>8760</v>
      </c>
      <c r="O169" s="8">
        <v>8760</v>
      </c>
      <c r="P169" s="8">
        <v>8760</v>
      </c>
      <c r="Q169" s="8">
        <v>8760</v>
      </c>
      <c r="R169" s="8">
        <v>8760</v>
      </c>
      <c r="S169" s="8"/>
      <c r="T169" s="8"/>
    </row>
    <row r="170" spans="3:20" x14ac:dyDescent="0.25">
      <c r="C170" s="15" t="s">
        <v>97</v>
      </c>
      <c r="D170" s="12" t="s">
        <v>90</v>
      </c>
      <c r="E170" s="12" t="s">
        <v>60</v>
      </c>
      <c r="F170" s="12" t="str">
        <f t="shared" si="53"/>
        <v>DERegional diversity factorSummer</v>
      </c>
      <c r="G170" s="10">
        <f ca="1">OFFSET(ForecastData!$S$4,MATCH($C170,ForecastData!$B$5:$B$70,0),IF($E170="Winter",15,0))</f>
        <v>0.71111111111111103</v>
      </c>
      <c r="H170" s="10">
        <f ca="1">OFFSET(ForecastData!$S$4,MATCH($C170,ForecastData!$B$5:$B$70,0),IF($E170="Winter",15,0))</f>
        <v>0.71111111111111103</v>
      </c>
      <c r="I170" s="10">
        <f ca="1">OFFSET(ForecastData!$S$4,MATCH($C170,ForecastData!$B$5:$B$70,0),IF($E170="Winter",15,0))</f>
        <v>0.71111111111111103</v>
      </c>
      <c r="J170" s="10">
        <f ca="1">OFFSET(ForecastData!$S$4,MATCH($C170,ForecastData!$B$5:$B$70,0),IF($E170="Winter",15,0))</f>
        <v>0.71111111111111103</v>
      </c>
      <c r="K170" s="10">
        <f ca="1">OFFSET(ForecastData!$S$4,MATCH($C170,ForecastData!$B$5:$B$70,0),IF($E170="Winter",15,0))</f>
        <v>0.71111111111111103</v>
      </c>
      <c r="L170" s="10">
        <f ca="1">OFFSET(ForecastData!$S$4,MATCH($C170,ForecastData!$B$5:$B$70,0),IF($E170="Winter",15,0))</f>
        <v>0.71111111111111103</v>
      </c>
      <c r="M170" s="10">
        <f ca="1">OFFSET(ForecastData!$S$4,MATCH($C170,ForecastData!$B$5:$B$70,0),IF($E170="Winter",15,0))</f>
        <v>0.71111111111111103</v>
      </c>
      <c r="N170" s="10">
        <f ca="1">OFFSET(ForecastData!$S$4,MATCH($C170,ForecastData!$B$5:$B$70,0),IF($E170="Winter",15,0))</f>
        <v>0.71111111111111103</v>
      </c>
      <c r="O170" s="10">
        <f ca="1">OFFSET(ForecastData!$S$4,MATCH($C170,ForecastData!$B$5:$B$70,0),IF($E170="Winter",15,0))</f>
        <v>0.71111111111111103</v>
      </c>
      <c r="P170" s="10">
        <f ca="1">OFFSET(ForecastData!$S$4,MATCH($C170,ForecastData!$B$5:$B$70,0),IF($E170="Winter",15,0))</f>
        <v>0.71111111111111103</v>
      </c>
      <c r="Q170" s="10">
        <f ca="1">OFFSET(ForecastData!$S$4,MATCH($C170,ForecastData!$B$5:$B$70,0),IF($E170="Winter",15,0))</f>
        <v>0.71111111111111103</v>
      </c>
      <c r="R170" s="10">
        <f ca="1">OFFSET(ForecastData!$S$4,MATCH($C170,ForecastData!$B$5:$B$70,0),IF($E170="Winter",15,0))</f>
        <v>0.71111111111111103</v>
      </c>
      <c r="S170" s="10"/>
      <c r="T170" s="10"/>
    </row>
    <row r="171" spans="3:20" x14ac:dyDescent="0.25">
      <c r="C171" s="15" t="s">
        <v>97</v>
      </c>
      <c r="D171" s="12" t="s">
        <v>90</v>
      </c>
      <c r="E171" s="12" t="s">
        <v>8</v>
      </c>
      <c r="F171" s="12" t="str">
        <f t="shared" si="53"/>
        <v>DERegional diversity factorWinter</v>
      </c>
      <c r="G171" s="10">
        <f ca="1">OFFSET(ForecastData!$S$4,MATCH($C171,ForecastData!$B$5:$B$70,0),IF($E171="Winter",15,0))</f>
        <v>0.32805429864253299</v>
      </c>
      <c r="H171" s="10">
        <f ca="1">OFFSET(ForecastData!$S$4,MATCH($C171,ForecastData!$B$5:$B$70,0),IF($E171="Winter",15,0))</f>
        <v>0.32805429864253299</v>
      </c>
      <c r="I171" s="10">
        <f ca="1">OFFSET(ForecastData!$S$4,MATCH($C171,ForecastData!$B$5:$B$70,0),IF($E171="Winter",15,0))</f>
        <v>0.32805429864253299</v>
      </c>
      <c r="J171" s="10">
        <f ca="1">OFFSET(ForecastData!$S$4,MATCH($C171,ForecastData!$B$5:$B$70,0),IF($E171="Winter",15,0))</f>
        <v>0.32805429864253299</v>
      </c>
      <c r="K171" s="10">
        <f ca="1">OFFSET(ForecastData!$S$4,MATCH($C171,ForecastData!$B$5:$B$70,0),IF($E171="Winter",15,0))</f>
        <v>0.32805429864253299</v>
      </c>
      <c r="L171" s="10">
        <f ca="1">OFFSET(ForecastData!$S$4,MATCH($C171,ForecastData!$B$5:$B$70,0),IF($E171="Winter",15,0))</f>
        <v>0.32805429864253299</v>
      </c>
      <c r="M171" s="10">
        <f ca="1">OFFSET(ForecastData!$S$4,MATCH($C171,ForecastData!$B$5:$B$70,0),IF($E171="Winter",15,0))</f>
        <v>0.32805429864253299</v>
      </c>
      <c r="N171" s="10">
        <f ca="1">OFFSET(ForecastData!$S$4,MATCH($C171,ForecastData!$B$5:$B$70,0),IF($E171="Winter",15,0))</f>
        <v>0.32805429864253299</v>
      </c>
      <c r="O171" s="10">
        <f ca="1">OFFSET(ForecastData!$S$4,MATCH($C171,ForecastData!$B$5:$B$70,0),IF($E171="Winter",15,0))</f>
        <v>0.32805429864253299</v>
      </c>
      <c r="P171" s="10">
        <f ca="1">OFFSET(ForecastData!$S$4,MATCH($C171,ForecastData!$B$5:$B$70,0),IF($E171="Winter",15,0))</f>
        <v>0.32805429864253299</v>
      </c>
      <c r="Q171" s="10">
        <f ca="1">OFFSET(ForecastData!$S$4,MATCH($C171,ForecastData!$B$5:$B$70,0),IF($E171="Winter",15,0))</f>
        <v>0.32805429864253299</v>
      </c>
      <c r="R171" s="10">
        <f ca="1">OFFSET(ForecastData!$S$4,MATCH($C171,ForecastData!$B$5:$B$70,0),IF($E171="Winter",15,0))</f>
        <v>0.32805429864253299</v>
      </c>
      <c r="S171" s="10"/>
      <c r="T171" s="10"/>
    </row>
    <row r="172" spans="3:20" x14ac:dyDescent="0.25">
      <c r="C172" s="15" t="s">
        <v>97</v>
      </c>
      <c r="D172" s="15" t="s">
        <v>12</v>
      </c>
      <c r="E172" s="6">
        <v>1</v>
      </c>
      <c r="F172" s="12" t="str">
        <f t="shared" si="53"/>
        <v>DELoad transfer capacity (MVA)1</v>
      </c>
      <c r="G172" s="9">
        <v>5.3</v>
      </c>
      <c r="H172" s="8"/>
      <c r="I172" s="8"/>
      <c r="J172" s="8"/>
      <c r="K172" s="8"/>
      <c r="L172" s="8"/>
      <c r="M172" s="8"/>
      <c r="N172" s="8"/>
      <c r="O172" s="8"/>
      <c r="P172" s="8"/>
      <c r="Q172" s="8"/>
      <c r="R172" s="8"/>
      <c r="S172" s="8" t="s">
        <v>30</v>
      </c>
      <c r="T172" s="8"/>
    </row>
    <row r="173" spans="3:20" x14ac:dyDescent="0.25">
      <c r="C173" s="15" t="s">
        <v>97</v>
      </c>
      <c r="D173" s="15" t="s">
        <v>12</v>
      </c>
      <c r="E173" s="6">
        <v>2</v>
      </c>
      <c r="F173" s="12" t="str">
        <f t="shared" si="53"/>
        <v>DELoad transfer capacity (MVA)2</v>
      </c>
      <c r="G173" s="9">
        <v>1.6</v>
      </c>
      <c r="H173" s="8"/>
      <c r="I173" s="8"/>
      <c r="J173" s="8"/>
      <c r="K173" s="8"/>
      <c r="L173" s="8"/>
      <c r="M173" s="8"/>
      <c r="N173" s="8"/>
      <c r="O173" s="8"/>
      <c r="P173" s="8"/>
      <c r="Q173" s="8"/>
      <c r="R173" s="8"/>
      <c r="S173" s="8" t="s">
        <v>46</v>
      </c>
      <c r="T173" s="8"/>
    </row>
    <row r="174" spans="3:20" x14ac:dyDescent="0.25">
      <c r="C174" s="15" t="s">
        <v>97</v>
      </c>
      <c r="D174" s="15" t="s">
        <v>12</v>
      </c>
      <c r="E174" s="6">
        <v>3</v>
      </c>
      <c r="F174" s="12" t="str">
        <f t="shared" si="53"/>
        <v>DELoad transfer capacity (MVA)3</v>
      </c>
      <c r="G174" s="9"/>
      <c r="H174" s="8"/>
      <c r="I174" s="8"/>
      <c r="J174" s="8"/>
      <c r="K174" s="8"/>
      <c r="L174" s="8"/>
      <c r="M174" s="8"/>
      <c r="N174" s="8"/>
      <c r="O174" s="8"/>
      <c r="P174" s="8"/>
      <c r="Q174" s="8"/>
      <c r="R174" s="8"/>
      <c r="S174" s="8"/>
      <c r="T174" s="8"/>
    </row>
    <row r="175" spans="3:20" x14ac:dyDescent="0.25">
      <c r="C175" s="15" t="s">
        <v>97</v>
      </c>
      <c r="D175" s="15" t="s">
        <v>12</v>
      </c>
      <c r="E175" s="6">
        <v>4</v>
      </c>
      <c r="F175" s="12" t="str">
        <f t="shared" si="53"/>
        <v>DELoad transfer capacity (MVA)4</v>
      </c>
      <c r="G175" s="9"/>
      <c r="H175" s="8"/>
      <c r="I175" s="8"/>
      <c r="J175" s="8"/>
      <c r="K175" s="8"/>
      <c r="L175" s="8"/>
      <c r="M175" s="8"/>
      <c r="N175" s="8"/>
      <c r="O175" s="8"/>
      <c r="P175" s="8"/>
      <c r="Q175" s="8"/>
      <c r="R175" s="8"/>
      <c r="S175" s="8"/>
      <c r="T175" s="8"/>
    </row>
    <row r="176" spans="3:20" x14ac:dyDescent="0.25">
      <c r="C176" s="15" t="s">
        <v>97</v>
      </c>
      <c r="D176" s="15" t="s">
        <v>12</v>
      </c>
      <c r="E176" s="6">
        <v>5</v>
      </c>
      <c r="F176" s="12" t="str">
        <f t="shared" si="53"/>
        <v>DELoad transfer capacity (MVA)5</v>
      </c>
      <c r="G176" s="9"/>
      <c r="H176" s="8"/>
      <c r="I176" s="8"/>
      <c r="J176" s="8"/>
      <c r="K176" s="8"/>
      <c r="L176" s="8"/>
      <c r="M176" s="8"/>
      <c r="N176" s="8"/>
      <c r="O176" s="8"/>
      <c r="P176" s="8"/>
      <c r="Q176" s="8"/>
      <c r="R176" s="8"/>
      <c r="S176" s="8"/>
      <c r="T176" s="8"/>
    </row>
    <row r="177" spans="3:20" x14ac:dyDescent="0.25">
      <c r="C177" s="15" t="s">
        <v>97</v>
      </c>
      <c r="D177" s="12" t="s">
        <v>13</v>
      </c>
      <c r="E177" s="12" t="s">
        <v>142</v>
      </c>
      <c r="F177" s="12" t="str">
        <f t="shared" si="53"/>
        <v>DEEmbedded generation capacity (MVA)Units less than 100 kVA</v>
      </c>
      <c r="G177" s="9">
        <f ca="1">OFFSET(ForecastData!$AK$4,MATCH(C177,ForecastData!$AJ$5:$AJ$71,0),0)</f>
        <v>1.35622</v>
      </c>
      <c r="H177" s="14"/>
      <c r="I177" s="14"/>
      <c r="J177" s="14"/>
      <c r="K177" s="14"/>
      <c r="L177" s="14"/>
      <c r="M177" s="14"/>
      <c r="N177" s="14"/>
      <c r="O177" s="14"/>
      <c r="P177" s="14"/>
      <c r="Q177" s="14"/>
      <c r="R177" s="14"/>
      <c r="S177" s="14"/>
      <c r="T177" s="14"/>
    </row>
    <row r="178" spans="3:20" x14ac:dyDescent="0.25">
      <c r="C178" s="15" t="s">
        <v>97</v>
      </c>
      <c r="D178" s="12" t="s">
        <v>13</v>
      </c>
      <c r="E178" s="12" t="s">
        <v>145</v>
      </c>
      <c r="F178" s="12" t="str">
        <f t="shared" si="53"/>
        <v>DEEmbedded generation capacity (MVA)Units greater than 100 kVA</v>
      </c>
      <c r="G178" s="9">
        <f ca="1">OFFSET(ForecastData!$AL$4,MATCH(C178,ForecastData!$AJ$5:$AJ$71,0),0)</f>
        <v>2.02</v>
      </c>
      <c r="H178" s="8"/>
      <c r="I178" s="8"/>
      <c r="J178" s="8"/>
      <c r="K178" s="8"/>
      <c r="L178" s="8"/>
      <c r="M178" s="8"/>
      <c r="N178" s="8"/>
      <c r="O178" s="8"/>
      <c r="P178" s="8"/>
      <c r="Q178" s="8"/>
      <c r="R178" s="8"/>
      <c r="S178" s="8"/>
      <c r="T178" s="8"/>
    </row>
    <row r="179" spans="3:20" x14ac:dyDescent="0.25">
      <c r="C179" s="15" t="s">
        <v>99</v>
      </c>
      <c r="D179" s="15" t="s">
        <v>85</v>
      </c>
      <c r="E179" s="12" t="s">
        <v>86</v>
      </c>
      <c r="F179" s="12" t="str">
        <f t="shared" si="53"/>
        <v xml:space="preserve">DPSubstation capacity (winter and summer) (MVA)Total </v>
      </c>
      <c r="G179" s="8">
        <v>110</v>
      </c>
      <c r="H179" s="8">
        <v>110</v>
      </c>
      <c r="I179" s="8">
        <v>110</v>
      </c>
      <c r="J179" s="8">
        <v>110</v>
      </c>
      <c r="K179" s="8">
        <v>110</v>
      </c>
      <c r="L179" s="8">
        <v>110</v>
      </c>
      <c r="M179" s="8">
        <v>110</v>
      </c>
      <c r="N179" s="8">
        <v>110</v>
      </c>
      <c r="O179" s="8">
        <v>110</v>
      </c>
      <c r="P179" s="8">
        <v>110</v>
      </c>
      <c r="Q179" s="8">
        <v>110</v>
      </c>
      <c r="R179" s="8">
        <v>110</v>
      </c>
      <c r="S179" s="8"/>
      <c r="T179" s="8"/>
    </row>
    <row r="180" spans="3:20" x14ac:dyDescent="0.25">
      <c r="C180" s="15" t="s">
        <v>99</v>
      </c>
      <c r="D180" s="15" t="s">
        <v>85</v>
      </c>
      <c r="E180" s="12" t="s">
        <v>87</v>
      </c>
      <c r="F180" s="12" t="str">
        <f t="shared" si="53"/>
        <v>DPSubstation capacity (winter and summer) (MVA)Firm delivery</v>
      </c>
      <c r="G180" s="8">
        <v>60</v>
      </c>
      <c r="H180" s="8">
        <v>60</v>
      </c>
      <c r="I180" s="8">
        <v>60</v>
      </c>
      <c r="J180" s="8">
        <v>60</v>
      </c>
      <c r="K180" s="8">
        <v>60</v>
      </c>
      <c r="L180" s="8">
        <v>60</v>
      </c>
      <c r="M180" s="8">
        <v>60</v>
      </c>
      <c r="N180" s="8">
        <v>60</v>
      </c>
      <c r="O180" s="8">
        <v>60</v>
      </c>
      <c r="P180" s="8">
        <v>60</v>
      </c>
      <c r="Q180" s="8">
        <v>60</v>
      </c>
      <c r="R180" s="8">
        <v>60</v>
      </c>
      <c r="S180" s="8"/>
      <c r="T180" s="8"/>
    </row>
    <row r="181" spans="3:20" x14ac:dyDescent="0.25">
      <c r="C181" s="15" t="s">
        <v>99</v>
      </c>
      <c r="D181" s="15" t="s">
        <v>85</v>
      </c>
      <c r="E181" s="12" t="s">
        <v>88</v>
      </c>
      <c r="F181" s="12" t="str">
        <f t="shared" si="53"/>
        <v>DPSubstation capacity (winter and summer) (MVA)Short-term firm delivery</v>
      </c>
      <c r="G181" s="8">
        <v>72</v>
      </c>
      <c r="H181" s="8">
        <v>72</v>
      </c>
      <c r="I181" s="8">
        <v>72</v>
      </c>
      <c r="J181" s="8">
        <v>72</v>
      </c>
      <c r="K181" s="8">
        <v>72</v>
      </c>
      <c r="L181" s="8">
        <v>72</v>
      </c>
      <c r="M181" s="8">
        <v>72</v>
      </c>
      <c r="N181" s="8">
        <v>72</v>
      </c>
      <c r="O181" s="8">
        <v>72</v>
      </c>
      <c r="P181" s="8">
        <v>72</v>
      </c>
      <c r="Q181" s="8">
        <v>72</v>
      </c>
      <c r="R181" s="8">
        <v>72</v>
      </c>
      <c r="S181" s="8"/>
      <c r="T181" s="8"/>
    </row>
    <row r="182" spans="3:20" x14ac:dyDescent="0.25">
      <c r="C182" s="15" t="s">
        <v>99</v>
      </c>
      <c r="D182" s="12" t="s">
        <v>214</v>
      </c>
      <c r="E182" s="12" t="s">
        <v>210</v>
      </c>
      <c r="F182" s="12" t="str">
        <f t="shared" si="53"/>
        <v>DPMaximum demand forecast(peak season)Maximum demand (MW)</v>
      </c>
      <c r="G182" s="8">
        <f ca="1">G184*G185</f>
        <v>56.22835385180818</v>
      </c>
      <c r="H182" s="8">
        <f t="shared" ref="H182:R182" ca="1" si="79">H184*H185</f>
        <v>52.399547411776197</v>
      </c>
      <c r="I182" s="8">
        <f t="shared" ca="1" si="79"/>
        <v>53.557152404690108</v>
      </c>
      <c r="J182" s="8">
        <f t="shared" ca="1" si="79"/>
        <v>53.54802002632897</v>
      </c>
      <c r="K182" s="8">
        <f t="shared" ca="1" si="79"/>
        <v>53.470962459655858</v>
      </c>
      <c r="L182" s="8">
        <f t="shared" ca="1" si="79"/>
        <v>53.526266045015923</v>
      </c>
      <c r="M182" s="8">
        <f t="shared" ca="1" si="79"/>
        <v>54.319558239977994</v>
      </c>
      <c r="N182" s="8">
        <f t="shared" ca="1" si="79"/>
        <v>54.915524601918015</v>
      </c>
      <c r="O182" s="8">
        <f t="shared" ca="1" si="79"/>
        <v>55.6405253423452</v>
      </c>
      <c r="P182" s="8">
        <f t="shared" ca="1" si="79"/>
        <v>56.101961085961186</v>
      </c>
      <c r="Q182" s="8">
        <f t="shared" ca="1" si="79"/>
        <v>57.380165834641858</v>
      </c>
      <c r="R182" s="8">
        <f t="shared" ca="1" si="79"/>
        <v>58.079497039643528</v>
      </c>
      <c r="S182" s="8"/>
      <c r="T182" s="8"/>
    </row>
    <row r="183" spans="3:20" x14ac:dyDescent="0.25">
      <c r="C183" s="15" t="s">
        <v>99</v>
      </c>
      <c r="D183" s="12" t="s">
        <v>214</v>
      </c>
      <c r="E183" s="12" t="s">
        <v>10</v>
      </c>
      <c r="F183" s="12" t="str">
        <f t="shared" si="53"/>
        <v>DPMaximum demand forecast(peak season)Reactive power (coincident) (MVAr)</v>
      </c>
      <c r="G183" s="10">
        <f ca="1">SQRT(G184^2-G182^2)</f>
        <v>3.7344213431723339</v>
      </c>
      <c r="H183" s="10">
        <f ca="1">SQRT(H184^2-H182^2)</f>
        <v>3.4801301269254958</v>
      </c>
      <c r="I183" s="10">
        <f t="shared" ref="I183:R183" ca="1" si="80">SQRT(I184^2-I182^2)</f>
        <v>3.5570127759159753</v>
      </c>
      <c r="J183" s="10">
        <f t="shared" ca="1" si="80"/>
        <v>3.5564062465348889</v>
      </c>
      <c r="K183" s="10">
        <f t="shared" ca="1" si="80"/>
        <v>3.5512884473832869</v>
      </c>
      <c r="L183" s="10">
        <f t="shared" ca="1" si="80"/>
        <v>3.5549614499766604</v>
      </c>
      <c r="M183" s="10">
        <f t="shared" ca="1" si="80"/>
        <v>3.6076481658646671</v>
      </c>
      <c r="N183" s="10">
        <f t="shared" ca="1" si="80"/>
        <v>3.6472294331325616</v>
      </c>
      <c r="O183" s="10">
        <f t="shared" ca="1" si="80"/>
        <v>3.6953805535798332</v>
      </c>
      <c r="P183" s="10">
        <f t="shared" ca="1" si="80"/>
        <v>3.7260269334116032</v>
      </c>
      <c r="Q183" s="10">
        <f t="shared" ca="1" si="80"/>
        <v>3.8109192478300256</v>
      </c>
      <c r="R183" s="10">
        <f t="shared" ca="1" si="80"/>
        <v>3.8573655191327325</v>
      </c>
      <c r="S183" s="8"/>
      <c r="T183" s="8"/>
    </row>
    <row r="184" spans="3:20" x14ac:dyDescent="0.25">
      <c r="C184" s="15" t="s">
        <v>99</v>
      </c>
      <c r="D184" s="12" t="s">
        <v>214</v>
      </c>
      <c r="E184" s="12" t="s">
        <v>211</v>
      </c>
      <c r="F184" s="12" t="str">
        <f t="shared" si="53"/>
        <v>DPMaximum demand forecast(peak season)Maximum demand (MVA)</v>
      </c>
      <c r="G184" s="8">
        <f ca="1">OFFSET(ForecastData!$E$4,MATCH($C184,ForecastData!$B$5:$B$70,0),COLUMN()-6+IF($T186="Summer",15,0))</f>
        <v>56.352228701733644</v>
      </c>
      <c r="H184" s="8">
        <f ca="1">OFFSET(ForecastData!$E$4,MATCH($C184,ForecastData!$B$5:$B$70,0),COLUMN()-6+IF($T186="Summer",15,0))</f>
        <v>52.514987143284309</v>
      </c>
      <c r="I184" s="8">
        <f ca="1">OFFSET(ForecastData!$E$4,MATCH($C184,ForecastData!$B$5:$B$70,0),COLUMN()-6+IF($T186="Summer",15,0))</f>
        <v>53.675142417950163</v>
      </c>
      <c r="J184" s="8">
        <f ca="1">OFFSET(ForecastData!$E$4,MATCH($C184,ForecastData!$B$5:$B$70,0),COLUMN()-6+IF($T186="Summer",15,0))</f>
        <v>53.665989920344529</v>
      </c>
      <c r="K184" s="8">
        <f ca="1">OFFSET(ForecastData!$E$4,MATCH($C184,ForecastData!$B$5:$B$70,0),COLUMN()-6+IF($T186="Summer",15,0))</f>
        <v>53.588762590663016</v>
      </c>
      <c r="L184" s="8">
        <f ca="1">OFFSET(ForecastData!$E$4,MATCH($C184,ForecastData!$B$5:$B$70,0),COLUMN()-6+IF($T186="Summer",15,0))</f>
        <v>53.644188013545744</v>
      </c>
      <c r="M184" s="8">
        <f ca="1">OFFSET(ForecastData!$E$4,MATCH($C184,ForecastData!$B$5:$B$70,0),COLUMN()-6+IF($T186="Summer",15,0))</f>
        <v>54.439227884633226</v>
      </c>
      <c r="N184" s="8">
        <f ca="1">OFFSET(ForecastData!$E$4,MATCH($C184,ForecastData!$B$5:$B$70,0),COLUMN()-6+IF($T186="Summer",15,0))</f>
        <v>55.036507200600688</v>
      </c>
      <c r="O184" s="8">
        <f ca="1">OFFSET(ForecastData!$E$4,MATCH($C184,ForecastData!$B$5:$B$70,0),COLUMN()-6+IF($T186="Summer",15,0))</f>
        <v>55.76310516648023</v>
      </c>
      <c r="P184" s="8">
        <f ca="1">OFFSET(ForecastData!$E$4,MATCH($C184,ForecastData!$B$5:$B$70,0),COLUMN()-6+IF($T186="Summer",15,0))</f>
        <v>56.225557484112258</v>
      </c>
      <c r="Q184" s="8">
        <f ca="1">OFFSET(ForecastData!$E$4,MATCH($C184,ForecastData!$B$5:$B$70,0),COLUMN()-6+IF($T186="Summer",15,0))</f>
        <v>57.506578203927958</v>
      </c>
      <c r="R184" s="8">
        <f ca="1">OFFSET(ForecastData!$E$4,MATCH($C184,ForecastData!$B$5:$B$70,0),COLUMN()-6+IF($T186="Summer",15,0))</f>
        <v>58.207450082666867</v>
      </c>
      <c r="S184" s="9"/>
      <c r="T184" s="9"/>
    </row>
    <row r="185" spans="3:20" x14ac:dyDescent="0.25">
      <c r="C185" s="15" t="s">
        <v>99</v>
      </c>
      <c r="D185" s="12" t="s">
        <v>214</v>
      </c>
      <c r="E185" s="12" t="s">
        <v>11</v>
      </c>
      <c r="F185" s="12" t="str">
        <f t="shared" si="53"/>
        <v>DPMaximum demand forecast(peak season)Power factor (coincident)</v>
      </c>
      <c r="G185" s="8">
        <f ca="1">OFFSET(ForecastData!$R$4,MATCH($C185,ForecastData!$B$5:$B$70,0),IF($T186="Summer",15,0))</f>
        <v>0.99780177549709492</v>
      </c>
      <c r="H185" s="8">
        <f ca="1">OFFSET(ForecastData!$R$4,MATCH($C185,ForecastData!$B$5:$B$70,0),IF($T186="Summer",15,0))</f>
        <v>0.99780177549709492</v>
      </c>
      <c r="I185" s="8">
        <f ca="1">OFFSET(ForecastData!$R$4,MATCH($C185,ForecastData!$B$5:$B$70,0),IF($T186="Summer",15,0))</f>
        <v>0.99780177549709492</v>
      </c>
      <c r="J185" s="8">
        <f ca="1">OFFSET(ForecastData!$R$4,MATCH($C185,ForecastData!$B$5:$B$70,0),IF($T186="Summer",15,0))</f>
        <v>0.99780177549709492</v>
      </c>
      <c r="K185" s="8">
        <f ca="1">OFFSET(ForecastData!$R$4,MATCH($C185,ForecastData!$B$5:$B$70,0),IF($T186="Summer",15,0))</f>
        <v>0.99780177549709492</v>
      </c>
      <c r="L185" s="8">
        <f ca="1">OFFSET(ForecastData!$R$4,MATCH($C185,ForecastData!$B$5:$B$70,0),IF($T186="Summer",15,0))</f>
        <v>0.99780177549709492</v>
      </c>
      <c r="M185" s="8">
        <f ca="1">OFFSET(ForecastData!$R$4,MATCH($C185,ForecastData!$B$5:$B$70,0),IF($T186="Summer",15,0))</f>
        <v>0.99780177549709492</v>
      </c>
      <c r="N185" s="8">
        <f ca="1">OFFSET(ForecastData!$R$4,MATCH($C185,ForecastData!$B$5:$B$70,0),IF($T186="Summer",15,0))</f>
        <v>0.99780177549709492</v>
      </c>
      <c r="O185" s="8">
        <f ca="1">OFFSET(ForecastData!$R$4,MATCH($C185,ForecastData!$B$5:$B$70,0),IF($T186="Summer",15,0))</f>
        <v>0.99780177549709492</v>
      </c>
      <c r="P185" s="8">
        <f ca="1">OFFSET(ForecastData!$R$4,MATCH($C185,ForecastData!$B$5:$B$70,0),IF($T186="Summer",15,0))</f>
        <v>0.99780177549709492</v>
      </c>
      <c r="Q185" s="8">
        <f ca="1">OFFSET(ForecastData!$R$4,MATCH($C185,ForecastData!$B$5:$B$70,0),IF($T186="Summer",15,0))</f>
        <v>0.99780177549709492</v>
      </c>
      <c r="R185" s="8">
        <f ca="1">OFFSET(ForecastData!$R$4,MATCH($C185,ForecastData!$B$5:$B$70,0),IF($T186="Summer",15,0))</f>
        <v>0.99780177549709492</v>
      </c>
      <c r="S185" s="10"/>
      <c r="T185" s="10"/>
    </row>
    <row r="186" spans="3:20" x14ac:dyDescent="0.25">
      <c r="C186" s="15" t="s">
        <v>99</v>
      </c>
      <c r="D186" s="12" t="s">
        <v>213</v>
      </c>
      <c r="E186" s="15" t="s">
        <v>210</v>
      </c>
      <c r="F186" s="12" t="str">
        <f t="shared" si="53"/>
        <v>DPMaximum demand forecast(non-peak season)Maximum demand (MW)</v>
      </c>
      <c r="G186" s="8">
        <f ca="1">G188*OFFSET(ForecastData!$R$4,MATCH($C186,ForecastData!$B$5:$B$70,0),IF($T186="Winter",15,0))</f>
        <v>39.133777332924943</v>
      </c>
      <c r="H186" s="8">
        <f ca="1">H188*OFFSET(ForecastData!$R$4,MATCH($C186,ForecastData!$B$5:$B$70,0),IF($T186="Winter",15,0))</f>
        <v>35.707956913636274</v>
      </c>
      <c r="I186" s="8">
        <f ca="1">I188*OFFSET(ForecastData!$R$4,MATCH($C186,ForecastData!$B$5:$B$70,0),IF($T186="Winter",15,0))</f>
        <v>35.690791469213934</v>
      </c>
      <c r="J186" s="8">
        <f ca="1">J188*OFFSET(ForecastData!$R$4,MATCH($C186,ForecastData!$B$5:$B$70,0),IF($T186="Winter",15,0))</f>
        <v>35.837364013151607</v>
      </c>
      <c r="K186" s="8">
        <f ca="1">K188*OFFSET(ForecastData!$R$4,MATCH($C186,ForecastData!$B$5:$B$70,0),IF($T186="Winter",15,0))</f>
        <v>35.557061738708711</v>
      </c>
      <c r="L186" s="8">
        <f ca="1">L188*OFFSET(ForecastData!$R$4,MATCH($C186,ForecastData!$B$5:$B$70,0),IF($T186="Winter",15,0))</f>
        <v>35.545708793084238</v>
      </c>
      <c r="M186" s="8">
        <f ca="1">M188*OFFSET(ForecastData!$R$4,MATCH($C186,ForecastData!$B$5:$B$70,0),IF($T186="Winter",15,0))</f>
        <v>35.895625141526288</v>
      </c>
      <c r="N186" s="8">
        <f ca="1">N188*OFFSET(ForecastData!$R$4,MATCH($C186,ForecastData!$B$5:$B$70,0),IF($T186="Winter",15,0))</f>
        <v>36.145034648315608</v>
      </c>
      <c r="O186" s="8">
        <f ca="1">O188*OFFSET(ForecastData!$R$4,MATCH($C186,ForecastData!$B$5:$B$70,0),IF($T186="Winter",15,0))</f>
        <v>36.509793117495953</v>
      </c>
      <c r="P186" s="8">
        <f ca="1">P188*OFFSET(ForecastData!$R$4,MATCH($C186,ForecastData!$B$5:$B$70,0),IF($T186="Winter",15,0))</f>
        <v>36.868357581118175</v>
      </c>
      <c r="Q186" s="8">
        <f ca="1">Q188*OFFSET(ForecastData!$R$4,MATCH($C186,ForecastData!$B$5:$B$70,0),IF($T186="Winter",15,0))</f>
        <v>37.327932693259783</v>
      </c>
      <c r="R186" s="8">
        <f ca="1">R188*OFFSET(ForecastData!$R$4,MATCH($C186,ForecastData!$B$5:$B$70,0),IF($T186="Winter",15,0))</f>
        <v>37.760398574101181</v>
      </c>
      <c r="S186" s="8"/>
      <c r="T186" s="8" t="str">
        <f ca="1">OFFSET(ForecastData!$D$4,MATCH(C186,ForecastData!$B$5:$B$70,0),0)</f>
        <v>Summer</v>
      </c>
    </row>
    <row r="187" spans="3:20" x14ac:dyDescent="0.25">
      <c r="C187" s="15" t="s">
        <v>99</v>
      </c>
      <c r="D187" s="12" t="s">
        <v>213</v>
      </c>
      <c r="E187" s="15" t="s">
        <v>10</v>
      </c>
      <c r="F187" s="12" t="str">
        <f t="shared" si="53"/>
        <v>DPMaximum demand forecast(non-peak season)Reactive power (coincident) (MVAr)</v>
      </c>
      <c r="G187" s="10">
        <f t="shared" ref="G187:R187" ca="1" si="81">SQRT(G188^2-G186^2)</f>
        <v>5.1013456580545222</v>
      </c>
      <c r="H187" s="10">
        <f t="shared" ca="1" si="81"/>
        <v>4.6547673997756007</v>
      </c>
      <c r="I187" s="10">
        <f t="shared" ca="1" si="81"/>
        <v>4.6525297710226194</v>
      </c>
      <c r="J187" s="10">
        <f t="shared" ca="1" si="81"/>
        <v>4.6716364676301607</v>
      </c>
      <c r="K187" s="10">
        <f t="shared" ca="1" si="81"/>
        <v>4.6350972197444555</v>
      </c>
      <c r="L187" s="10">
        <f t="shared" ca="1" si="81"/>
        <v>4.6336172884979305</v>
      </c>
      <c r="M187" s="10">
        <f t="shared" ca="1" si="81"/>
        <v>4.6792311894925325</v>
      </c>
      <c r="N187" s="10">
        <f t="shared" ca="1" si="81"/>
        <v>4.7117433616172075</v>
      </c>
      <c r="O187" s="10">
        <f t="shared" ca="1" si="81"/>
        <v>4.7592920308183002</v>
      </c>
      <c r="P187" s="10">
        <f t="shared" ca="1" si="81"/>
        <v>4.8060332705935833</v>
      </c>
      <c r="Q187" s="10">
        <f t="shared" ca="1" si="81"/>
        <v>4.8659419137825379</v>
      </c>
      <c r="R187" s="10">
        <f t="shared" ca="1" si="81"/>
        <v>4.9223166900970678</v>
      </c>
      <c r="S187" s="8"/>
      <c r="T187" s="8" t="str">
        <f ca="1">T186</f>
        <v>Summer</v>
      </c>
    </row>
    <row r="188" spans="3:20" x14ac:dyDescent="0.25">
      <c r="C188" s="15" t="s">
        <v>99</v>
      </c>
      <c r="D188" s="12" t="s">
        <v>213</v>
      </c>
      <c r="E188" s="12" t="s">
        <v>211</v>
      </c>
      <c r="F188" s="12" t="str">
        <f t="shared" si="53"/>
        <v>DPMaximum demand forecast(non-peak season)Maximum demand (MVA)</v>
      </c>
      <c r="G188" s="10">
        <f ca="1">OFFSET(ForecastData!$E$4,MATCH($C188,ForecastData!$B$5:$B$70,0),COLUMN()-6+IF($T188="Winter",15,0))</f>
        <v>39.464873696312544</v>
      </c>
      <c r="H188" s="10">
        <f ca="1">OFFSET(ForecastData!$E$4,MATCH($C188,ForecastData!$B$5:$B$70,0),COLUMN()-6+IF($T188="Winter",15,0))</f>
        <v>36.010068682135532</v>
      </c>
      <c r="I188" s="10">
        <f ca="1">OFFSET(ForecastData!$E$4,MATCH($C188,ForecastData!$B$5:$B$70,0),COLUMN()-6+IF($T188="Winter",15,0))</f>
        <v>35.992758007259823</v>
      </c>
      <c r="J188" s="10">
        <f ca="1">OFFSET(ForecastData!$E$4,MATCH($C188,ForecastData!$B$5:$B$70,0),COLUMN()-6+IF($T188="Winter",15,0))</f>
        <v>36.140570647083393</v>
      </c>
      <c r="K188" s="10">
        <f ca="1">OFFSET(ForecastData!$E$4,MATCH($C188,ForecastData!$B$5:$B$70,0),COLUMN()-6+IF($T188="Winter",15,0))</f>
        <v>35.857896839145845</v>
      </c>
      <c r="L188" s="10">
        <f ca="1">OFFSET(ForecastData!$E$4,MATCH($C188,ForecastData!$B$5:$B$70,0),COLUMN()-6+IF($T188="Winter",15,0))</f>
        <v>35.846447840462702</v>
      </c>
      <c r="M188" s="10">
        <f ca="1">OFFSET(ForecastData!$E$4,MATCH($C188,ForecastData!$B$5:$B$70,0),COLUMN()-6+IF($T188="Winter",15,0))</f>
        <v>36.199324701238474</v>
      </c>
      <c r="N188" s="10">
        <f ca="1">OFFSET(ForecastData!$E$4,MATCH($C188,ForecastData!$B$5:$B$70,0),COLUMN()-6+IF($T188="Winter",15,0))</f>
        <v>36.450844369282855</v>
      </c>
      <c r="O188" s="10">
        <f ca="1">OFFSET(ForecastData!$E$4,MATCH($C188,ForecastData!$B$5:$B$70,0),COLUMN()-6+IF($T188="Winter",15,0))</f>
        <v>36.818688924471026</v>
      </c>
      <c r="P188" s="10">
        <f ca="1">OFFSET(ForecastData!$E$4,MATCH($C188,ForecastData!$B$5:$B$70,0),COLUMN()-6+IF($T188="Winter",15,0))</f>
        <v>37.180287068919284</v>
      </c>
      <c r="Q188" s="10">
        <f ca="1">OFFSET(ForecastData!$E$4,MATCH($C188,ForecastData!$B$5:$B$70,0),COLUMN()-6+IF($T188="Winter",15,0))</f>
        <v>37.643750475488467</v>
      </c>
      <c r="R188" s="10">
        <f ca="1">OFFSET(ForecastData!$E$4,MATCH($C188,ForecastData!$B$5:$B$70,0),COLUMN()-6+IF($T188="Winter",15,0))</f>
        <v>38.079875289614471</v>
      </c>
      <c r="S188" s="9"/>
      <c r="T188" s="8" t="str">
        <f ca="1">T186</f>
        <v>Summer</v>
      </c>
    </row>
    <row r="189" spans="3:20" x14ac:dyDescent="0.25">
      <c r="C189" s="15" t="s">
        <v>99</v>
      </c>
      <c r="D189" s="12" t="s">
        <v>89</v>
      </c>
      <c r="E189" s="12" t="s">
        <v>212</v>
      </c>
      <c r="F189" s="12" t="str">
        <f t="shared" si="53"/>
        <v>DPHours exceeding95% of maximum demand</v>
      </c>
      <c r="G189" s="9">
        <f ca="1">OFFSET($AG$2,MATCH(C189,$AF$3:$AF$48,0),0)</f>
        <v>4.5</v>
      </c>
      <c r="H189" s="8">
        <f ca="1">G189</f>
        <v>4.5</v>
      </c>
      <c r="I189" s="8">
        <f t="shared" ref="I189" ca="1" si="82">H189</f>
        <v>4.5</v>
      </c>
      <c r="J189" s="8">
        <f t="shared" ref="J189" ca="1" si="83">I189</f>
        <v>4.5</v>
      </c>
      <c r="K189" s="8">
        <f t="shared" ref="K189" ca="1" si="84">J189</f>
        <v>4.5</v>
      </c>
      <c r="L189" s="8">
        <f t="shared" ref="L189" ca="1" si="85">K189</f>
        <v>4.5</v>
      </c>
      <c r="M189" s="8">
        <f t="shared" ref="M189" ca="1" si="86">L189</f>
        <v>4.5</v>
      </c>
      <c r="N189" s="8">
        <f t="shared" ref="N189" ca="1" si="87">M189</f>
        <v>4.5</v>
      </c>
      <c r="O189" s="8">
        <f t="shared" ref="O189" ca="1" si="88">N189</f>
        <v>4.5</v>
      </c>
      <c r="P189" s="8">
        <f t="shared" ref="P189" ca="1" si="89">O189</f>
        <v>4.5</v>
      </c>
      <c r="Q189" s="8">
        <f ca="1">O189</f>
        <v>4.5</v>
      </c>
      <c r="R189" s="8">
        <f t="shared" ref="R189" ca="1" si="90">Q189</f>
        <v>4.5</v>
      </c>
      <c r="S189" s="9"/>
      <c r="T189" s="9"/>
    </row>
    <row r="190" spans="3:20" x14ac:dyDescent="0.25">
      <c r="C190" s="15" t="s">
        <v>99</v>
      </c>
      <c r="D190" s="12" t="s">
        <v>89</v>
      </c>
      <c r="E190" s="12" t="s">
        <v>56</v>
      </c>
      <c r="F190" s="12" t="str">
        <f t="shared" si="53"/>
        <v>DPHours exceedingFirm capacity (continuous rating)</v>
      </c>
      <c r="G190" s="9"/>
      <c r="H190" s="9"/>
      <c r="I190" s="9"/>
      <c r="J190" s="9"/>
      <c r="K190" s="9"/>
      <c r="L190" s="9"/>
      <c r="M190" s="9"/>
      <c r="N190" s="9"/>
      <c r="O190" s="9"/>
      <c r="P190" s="9"/>
      <c r="Q190" s="9"/>
      <c r="R190" s="9"/>
      <c r="S190" s="9"/>
      <c r="T190" s="9"/>
    </row>
    <row r="191" spans="3:20" x14ac:dyDescent="0.25">
      <c r="C191" s="15" t="s">
        <v>99</v>
      </c>
      <c r="D191" s="12" t="s">
        <v>89</v>
      </c>
      <c r="E191" s="12" t="s">
        <v>57</v>
      </c>
      <c r="F191" s="12" t="str">
        <f t="shared" si="53"/>
        <v>DPHours exceedingFirm capacity (short-term rating)</v>
      </c>
      <c r="G191" s="8"/>
      <c r="H191" s="8"/>
      <c r="I191" s="8"/>
      <c r="J191" s="8"/>
      <c r="K191" s="8"/>
      <c r="L191" s="8"/>
      <c r="M191" s="8"/>
      <c r="N191" s="8"/>
      <c r="O191" s="8"/>
      <c r="P191" s="8"/>
      <c r="Q191" s="8"/>
      <c r="R191" s="8"/>
      <c r="S191" s="8"/>
      <c r="T191" s="8"/>
    </row>
    <row r="192" spans="3:20" x14ac:dyDescent="0.25">
      <c r="C192" s="15" t="s">
        <v>99</v>
      </c>
      <c r="D192" s="12" t="s">
        <v>90</v>
      </c>
      <c r="E192" s="12" t="s">
        <v>60</v>
      </c>
      <c r="F192" s="12" t="str">
        <f t="shared" si="53"/>
        <v>DPRegional diversity factorSummer</v>
      </c>
      <c r="G192" s="10">
        <f ca="1">OFFSET(ForecastData!$S$4,MATCH($C192,ForecastData!$B$5:$B$70,0),IF($E192="Winter",15,0))</f>
        <v>0.86328011611030397</v>
      </c>
      <c r="H192" s="10">
        <f ca="1">OFFSET(ForecastData!$S$4,MATCH($C192,ForecastData!$B$5:$B$70,0),IF($E192="Winter",15,0))</f>
        <v>0.86328011611030397</v>
      </c>
      <c r="I192" s="10">
        <f ca="1">OFFSET(ForecastData!$S$4,MATCH($C192,ForecastData!$B$5:$B$70,0),IF($E192="Winter",15,0))</f>
        <v>0.86328011611030397</v>
      </c>
      <c r="J192" s="10">
        <f ca="1">OFFSET(ForecastData!$S$4,MATCH($C192,ForecastData!$B$5:$B$70,0),IF($E192="Winter",15,0))</f>
        <v>0.86328011611030397</v>
      </c>
      <c r="K192" s="10">
        <f ca="1">OFFSET(ForecastData!$S$4,MATCH($C192,ForecastData!$B$5:$B$70,0),IF($E192="Winter",15,0))</f>
        <v>0.86328011611030397</v>
      </c>
      <c r="L192" s="10">
        <f ca="1">OFFSET(ForecastData!$S$4,MATCH($C192,ForecastData!$B$5:$B$70,0),IF($E192="Winter",15,0))</f>
        <v>0.86328011611030397</v>
      </c>
      <c r="M192" s="10">
        <f ca="1">OFFSET(ForecastData!$S$4,MATCH($C192,ForecastData!$B$5:$B$70,0),IF($E192="Winter",15,0))</f>
        <v>0.86328011611030397</v>
      </c>
      <c r="N192" s="10">
        <f ca="1">OFFSET(ForecastData!$S$4,MATCH($C192,ForecastData!$B$5:$B$70,0),IF($E192="Winter",15,0))</f>
        <v>0.86328011611030397</v>
      </c>
      <c r="O192" s="10">
        <f ca="1">OFFSET(ForecastData!$S$4,MATCH($C192,ForecastData!$B$5:$B$70,0),IF($E192="Winter",15,0))</f>
        <v>0.86328011611030397</v>
      </c>
      <c r="P192" s="10">
        <f ca="1">OFFSET(ForecastData!$S$4,MATCH($C192,ForecastData!$B$5:$B$70,0),IF($E192="Winter",15,0))</f>
        <v>0.86328011611030397</v>
      </c>
      <c r="Q192" s="10">
        <f ca="1">OFFSET(ForecastData!$S$4,MATCH($C192,ForecastData!$B$5:$B$70,0),IF($E192="Winter",15,0))</f>
        <v>0.86328011611030397</v>
      </c>
      <c r="R192" s="10">
        <f ca="1">OFFSET(ForecastData!$S$4,MATCH($C192,ForecastData!$B$5:$B$70,0),IF($E192="Winter",15,0))</f>
        <v>0.86328011611030397</v>
      </c>
      <c r="S192" s="10"/>
      <c r="T192" s="10"/>
    </row>
    <row r="193" spans="3:20" x14ac:dyDescent="0.25">
      <c r="C193" s="15" t="s">
        <v>99</v>
      </c>
      <c r="D193" s="12" t="s">
        <v>90</v>
      </c>
      <c r="E193" s="12" t="s">
        <v>8</v>
      </c>
      <c r="F193" s="12" t="str">
        <f t="shared" si="53"/>
        <v>DPRegional diversity factorWinter</v>
      </c>
      <c r="G193" s="10">
        <f ca="1">OFFSET(ForecastData!$S$4,MATCH($C193,ForecastData!$B$5:$B$70,0),IF($E193="Winter",15,0))</f>
        <v>0.953744919682601</v>
      </c>
      <c r="H193" s="10">
        <f ca="1">OFFSET(ForecastData!$S$4,MATCH($C193,ForecastData!$B$5:$B$70,0),IF($E193="Winter",15,0))</f>
        <v>0.953744919682601</v>
      </c>
      <c r="I193" s="10">
        <f ca="1">OFFSET(ForecastData!$S$4,MATCH($C193,ForecastData!$B$5:$B$70,0),IF($E193="Winter",15,0))</f>
        <v>0.953744919682601</v>
      </c>
      <c r="J193" s="10">
        <f ca="1">OFFSET(ForecastData!$S$4,MATCH($C193,ForecastData!$B$5:$B$70,0),IF($E193="Winter",15,0))</f>
        <v>0.953744919682601</v>
      </c>
      <c r="K193" s="10">
        <f ca="1">OFFSET(ForecastData!$S$4,MATCH($C193,ForecastData!$B$5:$B$70,0),IF($E193="Winter",15,0))</f>
        <v>0.953744919682601</v>
      </c>
      <c r="L193" s="10">
        <f ca="1">OFFSET(ForecastData!$S$4,MATCH($C193,ForecastData!$B$5:$B$70,0),IF($E193="Winter",15,0))</f>
        <v>0.953744919682601</v>
      </c>
      <c r="M193" s="10">
        <f ca="1">OFFSET(ForecastData!$S$4,MATCH($C193,ForecastData!$B$5:$B$70,0),IF($E193="Winter",15,0))</f>
        <v>0.953744919682601</v>
      </c>
      <c r="N193" s="10">
        <f ca="1">OFFSET(ForecastData!$S$4,MATCH($C193,ForecastData!$B$5:$B$70,0),IF($E193="Winter",15,0))</f>
        <v>0.953744919682601</v>
      </c>
      <c r="O193" s="10">
        <f ca="1">OFFSET(ForecastData!$S$4,MATCH($C193,ForecastData!$B$5:$B$70,0),IF($E193="Winter",15,0))</f>
        <v>0.953744919682601</v>
      </c>
      <c r="P193" s="10">
        <f ca="1">OFFSET(ForecastData!$S$4,MATCH($C193,ForecastData!$B$5:$B$70,0),IF($E193="Winter",15,0))</f>
        <v>0.953744919682601</v>
      </c>
      <c r="Q193" s="10">
        <f ca="1">OFFSET(ForecastData!$S$4,MATCH($C193,ForecastData!$B$5:$B$70,0),IF($E193="Winter",15,0))</f>
        <v>0.953744919682601</v>
      </c>
      <c r="R193" s="10">
        <f ca="1">OFFSET(ForecastData!$S$4,MATCH($C193,ForecastData!$B$5:$B$70,0),IF($E193="Winter",15,0))</f>
        <v>0.953744919682601</v>
      </c>
      <c r="S193" s="10"/>
      <c r="T193" s="10"/>
    </row>
    <row r="194" spans="3:20" x14ac:dyDescent="0.25">
      <c r="C194" s="15" t="s">
        <v>99</v>
      </c>
      <c r="D194" s="15" t="s">
        <v>12</v>
      </c>
      <c r="E194" s="6">
        <v>1</v>
      </c>
      <c r="F194" s="12" t="str">
        <f t="shared" si="53"/>
        <v>DPLoad transfer capacity (MVA)1</v>
      </c>
      <c r="G194" s="9">
        <v>5.0999999999999996</v>
      </c>
      <c r="H194" s="8"/>
      <c r="I194" s="8"/>
      <c r="J194" s="8"/>
      <c r="K194" s="8"/>
      <c r="L194" s="8"/>
      <c r="M194" s="8"/>
      <c r="N194" s="8"/>
      <c r="O194" s="8"/>
      <c r="P194" s="8"/>
      <c r="Q194" s="8"/>
      <c r="R194" s="8"/>
      <c r="S194" s="8" t="s">
        <v>20</v>
      </c>
      <c r="T194" s="8"/>
    </row>
    <row r="195" spans="3:20" x14ac:dyDescent="0.25">
      <c r="C195" s="15" t="s">
        <v>99</v>
      </c>
      <c r="D195" s="15" t="s">
        <v>12</v>
      </c>
      <c r="E195" s="6">
        <v>2</v>
      </c>
      <c r="F195" s="12" t="str">
        <f t="shared" si="53"/>
        <v>DPLoad transfer capacity (MVA)2</v>
      </c>
      <c r="G195" s="9">
        <v>6.3</v>
      </c>
      <c r="H195" s="8"/>
      <c r="I195" s="8"/>
      <c r="J195" s="8"/>
      <c r="K195" s="8"/>
      <c r="L195" s="8"/>
      <c r="M195" s="8"/>
      <c r="N195" s="8"/>
      <c r="O195" s="8"/>
      <c r="P195" s="8"/>
      <c r="Q195" s="8"/>
      <c r="R195" s="8"/>
      <c r="S195" s="8" t="s">
        <v>22</v>
      </c>
      <c r="T195" s="8"/>
    </row>
    <row r="196" spans="3:20" x14ac:dyDescent="0.25">
      <c r="C196" s="15" t="s">
        <v>99</v>
      </c>
      <c r="D196" s="15" t="s">
        <v>12</v>
      </c>
      <c r="E196" s="6">
        <v>3</v>
      </c>
      <c r="F196" s="12" t="str">
        <f t="shared" si="53"/>
        <v>DPLoad transfer capacity (MVA)3</v>
      </c>
      <c r="G196" s="9"/>
      <c r="H196" s="8"/>
      <c r="I196" s="8"/>
      <c r="J196" s="8"/>
      <c r="K196" s="8"/>
      <c r="L196" s="8"/>
      <c r="M196" s="8"/>
      <c r="N196" s="8"/>
      <c r="O196" s="8"/>
      <c r="P196" s="8"/>
      <c r="Q196" s="8"/>
      <c r="R196" s="8"/>
      <c r="S196" s="8"/>
      <c r="T196" s="8"/>
    </row>
    <row r="197" spans="3:20" x14ac:dyDescent="0.25">
      <c r="C197" s="15" t="s">
        <v>99</v>
      </c>
      <c r="D197" s="15" t="s">
        <v>12</v>
      </c>
      <c r="E197" s="6">
        <v>4</v>
      </c>
      <c r="F197" s="12" t="str">
        <f t="shared" si="53"/>
        <v>DPLoad transfer capacity (MVA)4</v>
      </c>
      <c r="G197" s="9"/>
      <c r="H197" s="8"/>
      <c r="I197" s="8"/>
      <c r="J197" s="8"/>
      <c r="K197" s="8"/>
      <c r="L197" s="8"/>
      <c r="M197" s="8"/>
      <c r="N197" s="8"/>
      <c r="O197" s="8"/>
      <c r="P197" s="8"/>
      <c r="Q197" s="8"/>
      <c r="R197" s="8"/>
      <c r="S197" s="8"/>
      <c r="T197" s="8"/>
    </row>
    <row r="198" spans="3:20" x14ac:dyDescent="0.25">
      <c r="C198" s="15" t="s">
        <v>99</v>
      </c>
      <c r="D198" s="15" t="s">
        <v>12</v>
      </c>
      <c r="E198" s="6">
        <v>5</v>
      </c>
      <c r="F198" s="12" t="str">
        <f t="shared" si="53"/>
        <v>DPLoad transfer capacity (MVA)5</v>
      </c>
      <c r="G198" s="9"/>
      <c r="H198" s="8"/>
      <c r="I198" s="8"/>
      <c r="J198" s="8"/>
      <c r="K198" s="8"/>
      <c r="L198" s="8"/>
      <c r="M198" s="8"/>
      <c r="N198" s="8"/>
      <c r="O198" s="8"/>
      <c r="P198" s="8"/>
      <c r="Q198" s="8"/>
      <c r="R198" s="8"/>
      <c r="S198" s="8"/>
      <c r="T198" s="8"/>
    </row>
    <row r="199" spans="3:20" x14ac:dyDescent="0.25">
      <c r="C199" s="15" t="s">
        <v>99</v>
      </c>
      <c r="D199" s="12" t="s">
        <v>13</v>
      </c>
      <c r="E199" s="12" t="s">
        <v>142</v>
      </c>
      <c r="F199" s="12" t="str">
        <f t="shared" si="53"/>
        <v>DPEmbedded generation capacity (MVA)Units less than 100 kVA</v>
      </c>
      <c r="G199" s="9">
        <f ca="1">OFFSET(ForecastData!$AK$4,MATCH(C199,ForecastData!$AJ$5:$AJ$71,0),0)</f>
        <v>11.212250000000051</v>
      </c>
      <c r="H199" s="8"/>
      <c r="I199" s="8"/>
      <c r="J199" s="8"/>
      <c r="K199" s="8"/>
      <c r="L199" s="8"/>
      <c r="M199" s="8"/>
      <c r="N199" s="8"/>
      <c r="O199" s="8"/>
      <c r="P199" s="8"/>
      <c r="Q199" s="8"/>
      <c r="R199" s="8"/>
      <c r="S199" s="8"/>
      <c r="T199" s="8"/>
    </row>
    <row r="200" spans="3:20" x14ac:dyDescent="0.25">
      <c r="C200" s="15" t="s">
        <v>99</v>
      </c>
      <c r="D200" s="12" t="s">
        <v>13</v>
      </c>
      <c r="E200" s="12" t="s">
        <v>145</v>
      </c>
      <c r="F200" s="12" t="str">
        <f t="shared" si="53"/>
        <v>DPEmbedded generation capacity (MVA)Units greater than 100 kVA</v>
      </c>
      <c r="G200" s="9">
        <f ca="1">OFFSET(ForecastData!$AL$4,MATCH(C200,ForecastData!$AJ$5:$AJ$71,0),0)</f>
        <v>0.95333000000000001</v>
      </c>
      <c r="H200" s="8"/>
      <c r="I200" s="8"/>
      <c r="J200" s="8"/>
      <c r="K200" s="8"/>
      <c r="L200" s="8"/>
      <c r="M200" s="8"/>
      <c r="N200" s="8"/>
      <c r="O200" s="8"/>
      <c r="P200" s="8"/>
      <c r="Q200" s="8"/>
      <c r="R200" s="8"/>
      <c r="S200" s="8"/>
      <c r="T200" s="8"/>
    </row>
    <row r="201" spans="3:20" x14ac:dyDescent="0.25">
      <c r="C201" s="15" t="s">
        <v>101</v>
      </c>
      <c r="D201" s="15" t="s">
        <v>85</v>
      </c>
      <c r="E201" s="12" t="s">
        <v>86</v>
      </c>
      <c r="F201" s="12" t="str">
        <f t="shared" si="53"/>
        <v xml:space="preserve">EBSubstation capacity (winter and summer) (MVA)Total </v>
      </c>
      <c r="G201" s="8">
        <v>76</v>
      </c>
      <c r="H201" s="8">
        <v>76</v>
      </c>
      <c r="I201" s="8">
        <v>76</v>
      </c>
      <c r="J201" s="8">
        <v>76</v>
      </c>
      <c r="K201" s="8">
        <v>76</v>
      </c>
      <c r="L201" s="8">
        <v>76</v>
      </c>
      <c r="M201" s="8">
        <v>76</v>
      </c>
      <c r="N201" s="8">
        <v>76</v>
      </c>
      <c r="O201" s="8">
        <v>76</v>
      </c>
      <c r="P201" s="8">
        <v>76</v>
      </c>
      <c r="Q201" s="8">
        <v>76</v>
      </c>
      <c r="R201" s="8">
        <v>76</v>
      </c>
      <c r="S201" s="8"/>
      <c r="T201" s="8"/>
    </row>
    <row r="202" spans="3:20" x14ac:dyDescent="0.25">
      <c r="C202" s="15" t="s">
        <v>101</v>
      </c>
      <c r="D202" s="15" t="s">
        <v>85</v>
      </c>
      <c r="E202" s="12" t="s">
        <v>87</v>
      </c>
      <c r="F202" s="12" t="str">
        <f t="shared" si="53"/>
        <v>EBSubstation capacity (winter and summer) (MVA)Firm delivery</v>
      </c>
      <c r="G202" s="8">
        <v>38</v>
      </c>
      <c r="H202" s="8">
        <v>38</v>
      </c>
      <c r="I202" s="8">
        <v>38</v>
      </c>
      <c r="J202" s="8">
        <v>38</v>
      </c>
      <c r="K202" s="8">
        <v>38</v>
      </c>
      <c r="L202" s="8">
        <v>38</v>
      </c>
      <c r="M202" s="8">
        <v>38</v>
      </c>
      <c r="N202" s="8">
        <v>38</v>
      </c>
      <c r="O202" s="8">
        <v>38</v>
      </c>
      <c r="P202" s="8">
        <v>38</v>
      </c>
      <c r="Q202" s="8">
        <v>38</v>
      </c>
      <c r="R202" s="8">
        <v>38</v>
      </c>
      <c r="S202" s="8"/>
      <c r="T202" s="8"/>
    </row>
    <row r="203" spans="3:20" x14ac:dyDescent="0.25">
      <c r="C203" s="15" t="s">
        <v>101</v>
      </c>
      <c r="D203" s="15" t="s">
        <v>85</v>
      </c>
      <c r="E203" s="12" t="s">
        <v>88</v>
      </c>
      <c r="F203" s="12" t="str">
        <f t="shared" si="53"/>
        <v>EBSubstation capacity (winter and summer) (MVA)Short-term firm delivery</v>
      </c>
      <c r="G203" s="8">
        <v>38</v>
      </c>
      <c r="H203" s="8">
        <v>38</v>
      </c>
      <c r="I203" s="8">
        <v>38</v>
      </c>
      <c r="J203" s="8">
        <v>38</v>
      </c>
      <c r="K203" s="8">
        <v>38</v>
      </c>
      <c r="L203" s="8">
        <v>38</v>
      </c>
      <c r="M203" s="8">
        <v>38</v>
      </c>
      <c r="N203" s="8">
        <v>38</v>
      </c>
      <c r="O203" s="8">
        <v>38</v>
      </c>
      <c r="P203" s="8">
        <v>38</v>
      </c>
      <c r="Q203" s="8">
        <v>38</v>
      </c>
      <c r="R203" s="8">
        <v>38</v>
      </c>
      <c r="S203" s="8"/>
      <c r="T203" s="8"/>
    </row>
    <row r="204" spans="3:20" x14ac:dyDescent="0.25">
      <c r="C204" s="15" t="s">
        <v>101</v>
      </c>
      <c r="D204" s="12" t="s">
        <v>214</v>
      </c>
      <c r="E204" s="12" t="s">
        <v>210</v>
      </c>
      <c r="F204" s="12" t="str">
        <f t="shared" si="53"/>
        <v>EBMaximum demand forecast(peak season)Maximum demand (MW)</v>
      </c>
      <c r="G204" s="8">
        <f ca="1">G206*G207</f>
        <v>9.1076396026451238</v>
      </c>
      <c r="H204" s="8">
        <f t="shared" ref="H204:R204" ca="1" si="91">H206*H207</f>
        <v>8.7072726180285223</v>
      </c>
      <c r="I204" s="8">
        <f t="shared" ca="1" si="91"/>
        <v>8.7104388959739047</v>
      </c>
      <c r="J204" s="8">
        <f t="shared" ca="1" si="91"/>
        <v>8.6985321584869109</v>
      </c>
      <c r="K204" s="8">
        <f t="shared" ca="1" si="91"/>
        <v>8.6862834506606195</v>
      </c>
      <c r="L204" s="8">
        <f t="shared" ca="1" si="91"/>
        <v>8.6343966661424147</v>
      </c>
      <c r="M204" s="8">
        <f t="shared" ca="1" si="91"/>
        <v>8.7169212854320133</v>
      </c>
      <c r="N204" s="8">
        <f t="shared" ca="1" si="91"/>
        <v>8.7632448475629037</v>
      </c>
      <c r="O204" s="8">
        <f t="shared" ca="1" si="91"/>
        <v>8.8378729238671418</v>
      </c>
      <c r="P204" s="8">
        <f t="shared" ca="1" si="91"/>
        <v>8.830470404565693</v>
      </c>
      <c r="Q204" s="8">
        <f t="shared" ca="1" si="91"/>
        <v>8.9664465883674556</v>
      </c>
      <c r="R204" s="8">
        <f t="shared" ca="1" si="91"/>
        <v>8.9400447096518079</v>
      </c>
      <c r="S204" s="8"/>
      <c r="T204" s="8"/>
    </row>
    <row r="205" spans="3:20" x14ac:dyDescent="0.25">
      <c r="C205" s="15" t="s">
        <v>101</v>
      </c>
      <c r="D205" s="12" t="s">
        <v>214</v>
      </c>
      <c r="E205" s="12" t="s">
        <v>10</v>
      </c>
      <c r="F205" s="12" t="str">
        <f t="shared" ref="F205:F271" si="92">CONCATENATE(C205,D205,E205)</f>
        <v>EBMaximum demand forecast(peak season)Reactive power (coincident) (MVAr)</v>
      </c>
      <c r="G205" s="10">
        <f ca="1">SQRT(G206^2-G204^2)</f>
        <v>2.6529029820767156</v>
      </c>
      <c r="H205" s="10">
        <f ca="1">SQRT(H206^2-H204^2)</f>
        <v>2.5362827803829737</v>
      </c>
      <c r="I205" s="10">
        <f t="shared" ref="I205:R205" ca="1" si="93">SQRT(I206^2-I204^2)</f>
        <v>2.5372050641546009</v>
      </c>
      <c r="J205" s="10">
        <f t="shared" ca="1" si="93"/>
        <v>2.5337368308071957</v>
      </c>
      <c r="K205" s="10">
        <f t="shared" ca="1" si="93"/>
        <v>2.5301689872234938</v>
      </c>
      <c r="L205" s="10">
        <f t="shared" ca="1" si="93"/>
        <v>2.5150552353202316</v>
      </c>
      <c r="M205" s="10">
        <f t="shared" ca="1" si="93"/>
        <v>2.5390932757082711</v>
      </c>
      <c r="N205" s="10">
        <f t="shared" ca="1" si="93"/>
        <v>2.5525865540415258</v>
      </c>
      <c r="O205" s="10">
        <f t="shared" ca="1" si="93"/>
        <v>2.574324463622037</v>
      </c>
      <c r="P205" s="10">
        <f t="shared" ca="1" si="93"/>
        <v>2.5721682336451765</v>
      </c>
      <c r="Q205" s="10">
        <f t="shared" ca="1" si="93"/>
        <v>2.6117758201590644</v>
      </c>
      <c r="R205" s="10">
        <f t="shared" ca="1" si="93"/>
        <v>2.604085394776313</v>
      </c>
      <c r="S205" s="8"/>
      <c r="T205" s="8"/>
    </row>
    <row r="206" spans="3:20" x14ac:dyDescent="0.25">
      <c r="C206" s="15" t="s">
        <v>101</v>
      </c>
      <c r="D206" s="12" t="s">
        <v>214</v>
      </c>
      <c r="E206" s="12" t="s">
        <v>211</v>
      </c>
      <c r="F206" s="12" t="str">
        <f t="shared" si="92"/>
        <v>EBMaximum demand forecast(peak season)Maximum demand (MVA)</v>
      </c>
      <c r="G206" s="8">
        <f ca="1">OFFSET(ForecastData!$E$4,MATCH($C206,ForecastData!$B$5:$B$70,0),COLUMN()-6+IF($T208="Summer",15,0))</f>
        <v>9.4861474458275925</v>
      </c>
      <c r="H206" s="8">
        <f ca="1">OFFSET(ForecastData!$E$4,MATCH($C206,ForecastData!$B$5:$B$70,0),COLUMN()-6+IF($T208="Summer",15,0))</f>
        <v>9.0691414580839158</v>
      </c>
      <c r="I206" s="8">
        <f ca="1">OFFSET(ForecastData!$E$4,MATCH($C206,ForecastData!$B$5:$B$70,0),COLUMN()-6+IF($T208="Summer",15,0))</f>
        <v>9.0724393245734554</v>
      </c>
      <c r="J206" s="8">
        <f ca="1">OFFSET(ForecastData!$E$4,MATCH($C206,ForecastData!$B$5:$B$70,0),COLUMN()-6+IF($T208="Summer",15,0))</f>
        <v>9.0600377504743239</v>
      </c>
      <c r="K206" s="8">
        <f ca="1">OFFSET(ForecastData!$E$4,MATCH($C206,ForecastData!$B$5:$B$70,0),COLUMN()-6+IF($T208="Summer",15,0))</f>
        <v>9.0472799939610642</v>
      </c>
      <c r="L206" s="8">
        <f ca="1">OFFSET(ForecastData!$E$4,MATCH($C206,ForecastData!$B$5:$B$70,0),COLUMN()-6+IF($T208="Summer",15,0))</f>
        <v>8.9932368269162666</v>
      </c>
      <c r="M206" s="8">
        <f ca="1">OFFSET(ForecastData!$E$4,MATCH($C206,ForecastData!$B$5:$B$70,0),COLUMN()-6+IF($T208="Summer",15,0))</f>
        <v>9.0791911181098435</v>
      </c>
      <c r="N206" s="8">
        <f ca="1">OFFSET(ForecastData!$E$4,MATCH($C206,ForecastData!$B$5:$B$70,0),COLUMN()-6+IF($T208="Summer",15,0))</f>
        <v>9.1274398587014183</v>
      </c>
      <c r="O206" s="8">
        <f ca="1">OFFSET(ForecastData!$E$4,MATCH($C206,ForecastData!$B$5:$B$70,0),COLUMN()-6+IF($T208="Summer",15,0))</f>
        <v>9.2051694314893968</v>
      </c>
      <c r="P206" s="8">
        <f ca="1">OFFSET(ForecastData!$E$4,MATCH($C206,ForecastData!$B$5:$B$70,0),COLUMN()-6+IF($T208="Summer",15,0))</f>
        <v>9.1974592680850691</v>
      </c>
      <c r="Q206" s="8">
        <f ca="1">OFFSET(ForecastData!$E$4,MATCH($C206,ForecastData!$B$5:$B$70,0),COLUMN()-6+IF($T208="Summer",15,0))</f>
        <v>9.3390865376017338</v>
      </c>
      <c r="R206" s="8">
        <f ca="1">OFFSET(ForecastData!$E$4,MATCH($C206,ForecastData!$B$5:$B$70,0),COLUMN()-6+IF($T208="Summer",15,0))</f>
        <v>9.3115874132105194</v>
      </c>
      <c r="S206" s="9"/>
      <c r="T206" s="9"/>
    </row>
    <row r="207" spans="3:20" x14ac:dyDescent="0.25">
      <c r="C207" s="15" t="s">
        <v>101</v>
      </c>
      <c r="D207" s="12" t="s">
        <v>214</v>
      </c>
      <c r="E207" s="12" t="s">
        <v>11</v>
      </c>
      <c r="F207" s="12" t="str">
        <f t="shared" si="92"/>
        <v>EBMaximum demand forecast(peak season)Power factor (coincident)</v>
      </c>
      <c r="G207" s="8">
        <f ca="1">OFFSET(ForecastData!$R$4,MATCH($C207,ForecastData!$B$5:$B$70,0),IF($T208="Summer",15,0))</f>
        <v>0.96009888678791799</v>
      </c>
      <c r="H207" s="8">
        <f ca="1">OFFSET(ForecastData!$R$4,MATCH($C207,ForecastData!$B$5:$B$70,0),IF($T208="Summer",15,0))</f>
        <v>0.96009888678791799</v>
      </c>
      <c r="I207" s="8">
        <f ca="1">OFFSET(ForecastData!$R$4,MATCH($C207,ForecastData!$B$5:$B$70,0),IF($T208="Summer",15,0))</f>
        <v>0.96009888678791799</v>
      </c>
      <c r="J207" s="8">
        <f ca="1">OFFSET(ForecastData!$R$4,MATCH($C207,ForecastData!$B$5:$B$70,0),IF($T208="Summer",15,0))</f>
        <v>0.96009888678791799</v>
      </c>
      <c r="K207" s="8">
        <f ca="1">OFFSET(ForecastData!$R$4,MATCH($C207,ForecastData!$B$5:$B$70,0),IF($T208="Summer",15,0))</f>
        <v>0.96009888678791799</v>
      </c>
      <c r="L207" s="8">
        <f ca="1">OFFSET(ForecastData!$R$4,MATCH($C207,ForecastData!$B$5:$B$70,0),IF($T208="Summer",15,0))</f>
        <v>0.96009888678791799</v>
      </c>
      <c r="M207" s="8">
        <f ca="1">OFFSET(ForecastData!$R$4,MATCH($C207,ForecastData!$B$5:$B$70,0),IF($T208="Summer",15,0))</f>
        <v>0.96009888678791799</v>
      </c>
      <c r="N207" s="8">
        <f ca="1">OFFSET(ForecastData!$R$4,MATCH($C207,ForecastData!$B$5:$B$70,0),IF($T208="Summer",15,0))</f>
        <v>0.96009888678791799</v>
      </c>
      <c r="O207" s="8">
        <f ca="1">OFFSET(ForecastData!$R$4,MATCH($C207,ForecastData!$B$5:$B$70,0),IF($T208="Summer",15,0))</f>
        <v>0.96009888678791799</v>
      </c>
      <c r="P207" s="8">
        <f ca="1">OFFSET(ForecastData!$R$4,MATCH($C207,ForecastData!$B$5:$B$70,0),IF($T208="Summer",15,0))</f>
        <v>0.96009888678791799</v>
      </c>
      <c r="Q207" s="8">
        <f ca="1">OFFSET(ForecastData!$R$4,MATCH($C207,ForecastData!$B$5:$B$70,0),IF($T208="Summer",15,0))</f>
        <v>0.96009888678791799</v>
      </c>
      <c r="R207" s="8">
        <f ca="1">OFFSET(ForecastData!$R$4,MATCH($C207,ForecastData!$B$5:$B$70,0),IF($T208="Summer",15,0))</f>
        <v>0.96009888678791799</v>
      </c>
      <c r="S207" s="10"/>
      <c r="T207" s="10"/>
    </row>
    <row r="208" spans="3:20" x14ac:dyDescent="0.25">
      <c r="C208" s="15" t="s">
        <v>101</v>
      </c>
      <c r="D208" s="12" t="s">
        <v>213</v>
      </c>
      <c r="E208" s="15" t="s">
        <v>210</v>
      </c>
      <c r="F208" s="12" t="str">
        <f t="shared" si="92"/>
        <v>EBMaximum demand forecast(non-peak season)Maximum demand (MW)</v>
      </c>
      <c r="G208" s="8">
        <f ca="1">G210*OFFSET(ForecastData!$R$4,MATCH($C208,ForecastData!$B$5:$B$70,0),IF($T208="Winter",15,0))</f>
        <v>7.3936407933465569</v>
      </c>
      <c r="H208" s="8">
        <f ca="1">H210*OFFSET(ForecastData!$R$4,MATCH($C208,ForecastData!$B$5:$B$70,0),IF($T208="Winter",15,0))</f>
        <v>7.4866345795484701</v>
      </c>
      <c r="I208" s="8">
        <f ca="1">I210*OFFSET(ForecastData!$R$4,MATCH($C208,ForecastData!$B$5:$B$70,0),IF($T208="Winter",15,0))</f>
        <v>7.3429813594397313</v>
      </c>
      <c r="J208" s="8">
        <f ca="1">J210*OFFSET(ForecastData!$R$4,MATCH($C208,ForecastData!$B$5:$B$70,0),IF($T208="Winter",15,0))</f>
        <v>7.3727115340872285</v>
      </c>
      <c r="K208" s="8">
        <f ca="1">K210*OFFSET(ForecastData!$R$4,MATCH($C208,ForecastData!$B$5:$B$70,0),IF($T208="Winter",15,0))</f>
        <v>7.3428838738683293</v>
      </c>
      <c r="L208" s="8">
        <f ca="1">L210*OFFSET(ForecastData!$R$4,MATCH($C208,ForecastData!$B$5:$B$70,0),IF($T208="Winter",15,0))</f>
        <v>7.3261135306080343</v>
      </c>
      <c r="M208" s="8">
        <f ca="1">M210*OFFSET(ForecastData!$R$4,MATCH($C208,ForecastData!$B$5:$B$70,0),IF($T208="Winter",15,0))</f>
        <v>7.3938704213492636</v>
      </c>
      <c r="N208" s="8">
        <f ca="1">N210*OFFSET(ForecastData!$R$4,MATCH($C208,ForecastData!$B$5:$B$70,0),IF($T208="Winter",15,0))</f>
        <v>7.4328175580074349</v>
      </c>
      <c r="O208" s="8">
        <f ca="1">O210*OFFSET(ForecastData!$R$4,MATCH($C208,ForecastData!$B$5:$B$70,0),IF($T208="Winter",15,0))</f>
        <v>7.5005333629304403</v>
      </c>
      <c r="P208" s="8">
        <f ca="1">P210*OFFSET(ForecastData!$R$4,MATCH($C208,ForecastData!$B$5:$B$70,0),IF($T208="Winter",15,0))</f>
        <v>7.5248807776200506</v>
      </c>
      <c r="Q208" s="8">
        <f ca="1">Q210*OFFSET(ForecastData!$R$4,MATCH($C208,ForecastData!$B$5:$B$70,0),IF($T208="Winter",15,0))</f>
        <v>7.5730047690716624</v>
      </c>
      <c r="R208" s="8">
        <f ca="1">R210*OFFSET(ForecastData!$R$4,MATCH($C208,ForecastData!$B$5:$B$70,0),IF($T208="Winter",15,0))</f>
        <v>7.5569845000080766</v>
      </c>
      <c r="S208" s="8"/>
      <c r="T208" s="8" t="str">
        <f ca="1">OFFSET(ForecastData!$D$4,MATCH(C208,ForecastData!$B$5:$B$70,0),0)</f>
        <v>Summer</v>
      </c>
    </row>
    <row r="209" spans="3:20" x14ac:dyDescent="0.25">
      <c r="C209" s="15" t="s">
        <v>101</v>
      </c>
      <c r="D209" s="12" t="s">
        <v>213</v>
      </c>
      <c r="E209" s="15" t="s">
        <v>10</v>
      </c>
      <c r="F209" s="12" t="str">
        <f t="shared" si="92"/>
        <v>EBMaximum demand forecast(non-peak season)Reactive power (coincident) (MVAr)</v>
      </c>
      <c r="G209" s="10">
        <f t="shared" ref="G209:R209" ca="1" si="94">SQRT(G210^2-G208^2)</f>
        <v>2.2585919366995166</v>
      </c>
      <c r="H209" s="10">
        <f t="shared" ca="1" si="94"/>
        <v>2.2869994589945977</v>
      </c>
      <c r="I209" s="10">
        <f t="shared" ca="1" si="94"/>
        <v>2.2431166124123689</v>
      </c>
      <c r="J209" s="10">
        <f t="shared" ca="1" si="94"/>
        <v>2.2521985159849551</v>
      </c>
      <c r="K209" s="10">
        <f t="shared" ca="1" si="94"/>
        <v>2.243086832750135</v>
      </c>
      <c r="L209" s="10">
        <f t="shared" ca="1" si="94"/>
        <v>2.2379638678777454</v>
      </c>
      <c r="M209" s="10">
        <f t="shared" ca="1" si="94"/>
        <v>2.2586620829197419</v>
      </c>
      <c r="N209" s="10">
        <f t="shared" ca="1" si="94"/>
        <v>2.2705595622905044</v>
      </c>
      <c r="O209" s="10">
        <f t="shared" ca="1" si="94"/>
        <v>2.2912452265337366</v>
      </c>
      <c r="P209" s="10">
        <f t="shared" ca="1" si="94"/>
        <v>2.2986828173005112</v>
      </c>
      <c r="Q209" s="10">
        <f t="shared" ca="1" si="94"/>
        <v>2.3133836206114062</v>
      </c>
      <c r="R209" s="10">
        <f t="shared" ca="1" si="94"/>
        <v>2.3084897866340608</v>
      </c>
      <c r="S209" s="8"/>
      <c r="T209" s="8" t="str">
        <f ca="1">T208</f>
        <v>Summer</v>
      </c>
    </row>
    <row r="210" spans="3:20" x14ac:dyDescent="0.25">
      <c r="C210" s="15" t="s">
        <v>101</v>
      </c>
      <c r="D210" s="12" t="s">
        <v>213</v>
      </c>
      <c r="E210" s="12" t="s">
        <v>211</v>
      </c>
      <c r="F210" s="12" t="str">
        <f t="shared" si="92"/>
        <v>EBMaximum demand forecast(non-peak season)Maximum demand (MVA)</v>
      </c>
      <c r="G210" s="10">
        <f ca="1">OFFSET(ForecastData!$E$4,MATCH($C210,ForecastData!$B$5:$B$70,0),COLUMN()-6+IF($T210="Winter",15,0))</f>
        <v>7.7309224363954385</v>
      </c>
      <c r="H210" s="10">
        <f ca="1">OFFSET(ForecastData!$E$4,MATCH($C210,ForecastData!$B$5:$B$70,0),COLUMN()-6+IF($T210="Winter",15,0))</f>
        <v>7.828158394739626</v>
      </c>
      <c r="I210" s="10">
        <f ca="1">OFFSET(ForecastData!$E$4,MATCH($C210,ForecastData!$B$5:$B$70,0),COLUMN()-6+IF($T210="Winter",15,0))</f>
        <v>7.6779520304544562</v>
      </c>
      <c r="J210" s="10">
        <f ca="1">OFFSET(ForecastData!$E$4,MATCH($C210,ForecastData!$B$5:$B$70,0),COLUMN()-6+IF($T210="Winter",15,0))</f>
        <v>7.709038430327591</v>
      </c>
      <c r="K210" s="10">
        <f ca="1">OFFSET(ForecastData!$E$4,MATCH($C210,ForecastData!$B$5:$B$70,0),COLUMN()-6+IF($T210="Winter",15,0))</f>
        <v>7.6778500978055435</v>
      </c>
      <c r="L210" s="10">
        <f ca="1">OFFSET(ForecastData!$E$4,MATCH($C210,ForecastData!$B$5:$B$70,0),COLUMN()-6+IF($T210="Winter",15,0))</f>
        <v>7.6603147283440274</v>
      </c>
      <c r="M210" s="10">
        <f ca="1">OFFSET(ForecastData!$E$4,MATCH($C210,ForecastData!$B$5:$B$70,0),COLUMN()-6+IF($T210="Winter",15,0))</f>
        <v>7.7311625395229457</v>
      </c>
      <c r="N210" s="10">
        <f ca="1">OFFSET(ForecastData!$E$4,MATCH($C210,ForecastData!$B$5:$B$70,0),COLUMN()-6+IF($T210="Winter",15,0))</f>
        <v>7.7718863589563929</v>
      </c>
      <c r="O210" s="10">
        <f ca="1">OFFSET(ForecastData!$E$4,MATCH($C210,ForecastData!$B$5:$B$70,0),COLUMN()-6+IF($T210="Winter",15,0))</f>
        <v>7.8426912100723598</v>
      </c>
      <c r="P210" s="10">
        <f ca="1">OFFSET(ForecastData!$E$4,MATCH($C210,ForecastData!$B$5:$B$70,0),COLUMN()-6+IF($T210="Winter",15,0))</f>
        <v>7.868149300308704</v>
      </c>
      <c r="Q210" s="10">
        <f ca="1">OFFSET(ForecastData!$E$4,MATCH($C210,ForecastData!$B$5:$B$70,0),COLUMN()-6+IF($T210="Winter",15,0))</f>
        <v>7.9184686024821289</v>
      </c>
      <c r="R210" s="10">
        <f ca="1">OFFSET(ForecastData!$E$4,MATCH($C210,ForecastData!$B$5:$B$70,0),COLUMN()-6+IF($T210="Winter",15,0))</f>
        <v>7.9017175239536428</v>
      </c>
      <c r="S210" s="9"/>
      <c r="T210" s="8" t="str">
        <f ca="1">T208</f>
        <v>Summer</v>
      </c>
    </row>
    <row r="211" spans="3:20" x14ac:dyDescent="0.25">
      <c r="C211" s="15" t="s">
        <v>101</v>
      </c>
      <c r="D211" s="12" t="s">
        <v>89</v>
      </c>
      <c r="E211" s="12" t="s">
        <v>212</v>
      </c>
      <c r="F211" s="12" t="str">
        <f t="shared" si="92"/>
        <v>EBHours exceeding95% of maximum demand</v>
      </c>
      <c r="G211" s="9">
        <f ca="1">OFFSET($AG$2,MATCH(C211,$AF$3:$AF$48,0),0)</f>
        <v>7.5</v>
      </c>
      <c r="H211" s="8">
        <f ca="1">G211</f>
        <v>7.5</v>
      </c>
      <c r="I211" s="8">
        <f t="shared" ref="I211" ca="1" si="95">H211</f>
        <v>7.5</v>
      </c>
      <c r="J211" s="8">
        <f t="shared" ref="J211" ca="1" si="96">I211</f>
        <v>7.5</v>
      </c>
      <c r="K211" s="8">
        <f t="shared" ref="K211" ca="1" si="97">J211</f>
        <v>7.5</v>
      </c>
      <c r="L211" s="8">
        <f t="shared" ref="L211" ca="1" si="98">K211</f>
        <v>7.5</v>
      </c>
      <c r="M211" s="8">
        <f t="shared" ref="M211" ca="1" si="99">L211</f>
        <v>7.5</v>
      </c>
      <c r="N211" s="8">
        <f t="shared" ref="N211" ca="1" si="100">M211</f>
        <v>7.5</v>
      </c>
      <c r="O211" s="8">
        <f t="shared" ref="O211" ca="1" si="101">N211</f>
        <v>7.5</v>
      </c>
      <c r="P211" s="8">
        <f t="shared" ref="P211" ca="1" si="102">O211</f>
        <v>7.5</v>
      </c>
      <c r="Q211" s="8">
        <f ca="1">O211</f>
        <v>7.5</v>
      </c>
      <c r="R211" s="8">
        <f t="shared" ref="R211" ca="1" si="103">Q211</f>
        <v>7.5</v>
      </c>
      <c r="S211" s="9"/>
      <c r="T211" s="9"/>
    </row>
    <row r="212" spans="3:20" x14ac:dyDescent="0.25">
      <c r="C212" s="15" t="s">
        <v>101</v>
      </c>
      <c r="D212" s="12" t="s">
        <v>89</v>
      </c>
      <c r="E212" s="12" t="s">
        <v>56</v>
      </c>
      <c r="F212" s="12" t="str">
        <f t="shared" si="92"/>
        <v>EBHours exceedingFirm capacity (continuous rating)</v>
      </c>
      <c r="G212" s="8"/>
      <c r="H212" s="8"/>
      <c r="I212" s="8"/>
      <c r="J212" s="8"/>
      <c r="K212" s="8"/>
      <c r="L212" s="8"/>
      <c r="M212" s="8"/>
      <c r="N212" s="8"/>
      <c r="O212" s="8"/>
      <c r="P212" s="8"/>
      <c r="Q212" s="8"/>
      <c r="R212" s="8"/>
      <c r="S212" s="8"/>
      <c r="T212" s="8"/>
    </row>
    <row r="213" spans="3:20" x14ac:dyDescent="0.25">
      <c r="C213" s="15" t="s">
        <v>101</v>
      </c>
      <c r="D213" s="12" t="s">
        <v>89</v>
      </c>
      <c r="E213" s="12" t="s">
        <v>57</v>
      </c>
      <c r="F213" s="12" t="str">
        <f t="shared" si="92"/>
        <v>EBHours exceedingFirm capacity (short-term rating)</v>
      </c>
      <c r="G213" s="8"/>
      <c r="H213" s="8"/>
      <c r="I213" s="8"/>
      <c r="J213" s="8"/>
      <c r="K213" s="8"/>
      <c r="L213" s="8"/>
      <c r="M213" s="8"/>
      <c r="N213" s="8"/>
      <c r="O213" s="8"/>
      <c r="P213" s="8"/>
      <c r="Q213" s="8"/>
      <c r="R213" s="8"/>
      <c r="S213" s="8"/>
      <c r="T213" s="8"/>
    </row>
    <row r="214" spans="3:20" x14ac:dyDescent="0.25">
      <c r="C214" s="15" t="s">
        <v>101</v>
      </c>
      <c r="D214" s="12" t="s">
        <v>90</v>
      </c>
      <c r="E214" s="12" t="s">
        <v>60</v>
      </c>
      <c r="F214" s="12" t="str">
        <f t="shared" si="92"/>
        <v>EBRegional diversity factorSummer</v>
      </c>
      <c r="G214" s="10">
        <f ca="1">OFFSET(ForecastData!$S$4,MATCH($C214,ForecastData!$B$5:$B$70,0),IF($E214="Winter",15,0))</f>
        <v>0.76111111111111096</v>
      </c>
      <c r="H214" s="10">
        <f ca="1">OFFSET(ForecastData!$S$4,MATCH($C214,ForecastData!$B$5:$B$70,0),IF($E214="Winter",15,0))</f>
        <v>0.76111111111111096</v>
      </c>
      <c r="I214" s="10">
        <f ca="1">OFFSET(ForecastData!$S$4,MATCH($C214,ForecastData!$B$5:$B$70,0),IF($E214="Winter",15,0))</f>
        <v>0.76111111111111096</v>
      </c>
      <c r="J214" s="10">
        <f ca="1">OFFSET(ForecastData!$S$4,MATCH($C214,ForecastData!$B$5:$B$70,0),IF($E214="Winter",15,0))</f>
        <v>0.76111111111111096</v>
      </c>
      <c r="K214" s="10">
        <f ca="1">OFFSET(ForecastData!$S$4,MATCH($C214,ForecastData!$B$5:$B$70,0),IF($E214="Winter",15,0))</f>
        <v>0.76111111111111096</v>
      </c>
      <c r="L214" s="10">
        <f ca="1">OFFSET(ForecastData!$S$4,MATCH($C214,ForecastData!$B$5:$B$70,0),IF($E214="Winter",15,0))</f>
        <v>0.76111111111111096</v>
      </c>
      <c r="M214" s="10">
        <f ca="1">OFFSET(ForecastData!$S$4,MATCH($C214,ForecastData!$B$5:$B$70,0),IF($E214="Winter",15,0))</f>
        <v>0.76111111111111096</v>
      </c>
      <c r="N214" s="10">
        <f ca="1">OFFSET(ForecastData!$S$4,MATCH($C214,ForecastData!$B$5:$B$70,0),IF($E214="Winter",15,0))</f>
        <v>0.76111111111111096</v>
      </c>
      <c r="O214" s="10">
        <f ca="1">OFFSET(ForecastData!$S$4,MATCH($C214,ForecastData!$B$5:$B$70,0),IF($E214="Winter",15,0))</f>
        <v>0.76111111111111096</v>
      </c>
      <c r="P214" s="10">
        <f ca="1">OFFSET(ForecastData!$S$4,MATCH($C214,ForecastData!$B$5:$B$70,0),IF($E214="Winter",15,0))</f>
        <v>0.76111111111111096</v>
      </c>
      <c r="Q214" s="10">
        <f ca="1">OFFSET(ForecastData!$S$4,MATCH($C214,ForecastData!$B$5:$B$70,0),IF($E214="Winter",15,0))</f>
        <v>0.76111111111111096</v>
      </c>
      <c r="R214" s="10">
        <f ca="1">OFFSET(ForecastData!$S$4,MATCH($C214,ForecastData!$B$5:$B$70,0),IF($E214="Winter",15,0))</f>
        <v>0.76111111111111096</v>
      </c>
      <c r="S214" s="10"/>
      <c r="T214" s="10"/>
    </row>
    <row r="215" spans="3:20" x14ac:dyDescent="0.25">
      <c r="C215" s="15" t="s">
        <v>101</v>
      </c>
      <c r="D215" s="12" t="s">
        <v>90</v>
      </c>
      <c r="E215" s="12" t="s">
        <v>8</v>
      </c>
      <c r="F215" s="12" t="str">
        <f t="shared" si="92"/>
        <v>EBRegional diversity factorWinter</v>
      </c>
      <c r="G215" s="10">
        <f ca="1">OFFSET(ForecastData!$S$4,MATCH($C215,ForecastData!$B$5:$B$70,0),IF($E215="Winter",15,0))</f>
        <v>0.88379888268156404</v>
      </c>
      <c r="H215" s="10">
        <f ca="1">OFFSET(ForecastData!$S$4,MATCH($C215,ForecastData!$B$5:$B$70,0),IF($E215="Winter",15,0))</f>
        <v>0.88379888268156404</v>
      </c>
      <c r="I215" s="10">
        <f ca="1">OFFSET(ForecastData!$S$4,MATCH($C215,ForecastData!$B$5:$B$70,0),IF($E215="Winter",15,0))</f>
        <v>0.88379888268156404</v>
      </c>
      <c r="J215" s="10">
        <f ca="1">OFFSET(ForecastData!$S$4,MATCH($C215,ForecastData!$B$5:$B$70,0),IF($E215="Winter",15,0))</f>
        <v>0.88379888268156404</v>
      </c>
      <c r="K215" s="10">
        <f ca="1">OFFSET(ForecastData!$S$4,MATCH($C215,ForecastData!$B$5:$B$70,0),IF($E215="Winter",15,0))</f>
        <v>0.88379888268156404</v>
      </c>
      <c r="L215" s="10">
        <f ca="1">OFFSET(ForecastData!$S$4,MATCH($C215,ForecastData!$B$5:$B$70,0),IF($E215="Winter",15,0))</f>
        <v>0.88379888268156404</v>
      </c>
      <c r="M215" s="10">
        <f ca="1">OFFSET(ForecastData!$S$4,MATCH($C215,ForecastData!$B$5:$B$70,0),IF($E215="Winter",15,0))</f>
        <v>0.88379888268156404</v>
      </c>
      <c r="N215" s="10">
        <f ca="1">OFFSET(ForecastData!$S$4,MATCH($C215,ForecastData!$B$5:$B$70,0),IF($E215="Winter",15,0))</f>
        <v>0.88379888268156404</v>
      </c>
      <c r="O215" s="10">
        <f ca="1">OFFSET(ForecastData!$S$4,MATCH($C215,ForecastData!$B$5:$B$70,0),IF($E215="Winter",15,0))</f>
        <v>0.88379888268156404</v>
      </c>
      <c r="P215" s="10">
        <f ca="1">OFFSET(ForecastData!$S$4,MATCH($C215,ForecastData!$B$5:$B$70,0),IF($E215="Winter",15,0))</f>
        <v>0.88379888268156404</v>
      </c>
      <c r="Q215" s="10">
        <f ca="1">OFFSET(ForecastData!$S$4,MATCH($C215,ForecastData!$B$5:$B$70,0),IF($E215="Winter",15,0))</f>
        <v>0.88379888268156404</v>
      </c>
      <c r="R215" s="10">
        <f ca="1">OFFSET(ForecastData!$S$4,MATCH($C215,ForecastData!$B$5:$B$70,0),IF($E215="Winter",15,0))</f>
        <v>0.88379888268156404</v>
      </c>
      <c r="S215" s="10"/>
      <c r="T215" s="10"/>
    </row>
    <row r="216" spans="3:20" x14ac:dyDescent="0.25">
      <c r="C216" s="15" t="s">
        <v>101</v>
      </c>
      <c r="D216" s="15" t="s">
        <v>12</v>
      </c>
      <c r="E216" s="6">
        <v>1</v>
      </c>
      <c r="F216" s="12" t="str">
        <f t="shared" si="92"/>
        <v>EBLoad transfer capacity (MVA)1</v>
      </c>
      <c r="G216" s="8"/>
      <c r="H216" s="8"/>
      <c r="I216" s="8"/>
      <c r="J216" s="8"/>
      <c r="K216" s="8"/>
      <c r="L216" s="8"/>
      <c r="M216" s="8"/>
      <c r="N216" s="8"/>
      <c r="O216" s="8"/>
      <c r="P216" s="8"/>
      <c r="Q216" s="8"/>
      <c r="R216" s="8"/>
      <c r="S216" s="8"/>
      <c r="T216" s="8"/>
    </row>
    <row r="217" spans="3:20" x14ac:dyDescent="0.25">
      <c r="C217" s="15" t="s">
        <v>101</v>
      </c>
      <c r="D217" s="15" t="s">
        <v>12</v>
      </c>
      <c r="E217" s="6">
        <v>2</v>
      </c>
      <c r="F217" s="12" t="str">
        <f t="shared" si="92"/>
        <v>EBLoad transfer capacity (MVA)2</v>
      </c>
      <c r="G217" s="8"/>
      <c r="H217" s="8"/>
      <c r="I217" s="8"/>
      <c r="J217" s="8"/>
      <c r="K217" s="8"/>
      <c r="L217" s="8"/>
      <c r="M217" s="8"/>
      <c r="N217" s="8"/>
      <c r="O217" s="8"/>
      <c r="P217" s="8"/>
      <c r="Q217" s="8"/>
      <c r="R217" s="8"/>
      <c r="S217" s="8"/>
      <c r="T217" s="8"/>
    </row>
    <row r="218" spans="3:20" x14ac:dyDescent="0.25">
      <c r="C218" s="15" t="s">
        <v>101</v>
      </c>
      <c r="D218" s="15" t="s">
        <v>12</v>
      </c>
      <c r="E218" s="6">
        <v>3</v>
      </c>
      <c r="F218" s="12" t="str">
        <f t="shared" si="92"/>
        <v>EBLoad transfer capacity (MVA)3</v>
      </c>
      <c r="G218" s="8"/>
      <c r="H218" s="8"/>
      <c r="I218" s="8"/>
      <c r="J218" s="8"/>
      <c r="K218" s="8"/>
      <c r="L218" s="8"/>
      <c r="M218" s="8"/>
      <c r="N218" s="8"/>
      <c r="O218" s="8"/>
      <c r="P218" s="8"/>
      <c r="Q218" s="8"/>
      <c r="R218" s="8"/>
      <c r="S218" s="8"/>
      <c r="T218" s="8"/>
    </row>
    <row r="219" spans="3:20" x14ac:dyDescent="0.25">
      <c r="C219" s="15" t="s">
        <v>101</v>
      </c>
      <c r="D219" s="15" t="s">
        <v>12</v>
      </c>
      <c r="E219" s="6">
        <v>4</v>
      </c>
      <c r="F219" s="12" t="str">
        <f t="shared" si="92"/>
        <v>EBLoad transfer capacity (MVA)4</v>
      </c>
      <c r="G219" s="8"/>
      <c r="H219" s="8"/>
      <c r="I219" s="8"/>
      <c r="J219" s="8"/>
      <c r="K219" s="8"/>
      <c r="L219" s="8"/>
      <c r="M219" s="8"/>
      <c r="N219" s="8"/>
      <c r="O219" s="8"/>
      <c r="P219" s="8"/>
      <c r="Q219" s="8"/>
      <c r="R219" s="8"/>
      <c r="S219" s="8"/>
      <c r="T219" s="8"/>
    </row>
    <row r="220" spans="3:20" x14ac:dyDescent="0.25">
      <c r="C220" s="15" t="s">
        <v>101</v>
      </c>
      <c r="D220" s="15" t="s">
        <v>12</v>
      </c>
      <c r="E220" s="6">
        <v>5</v>
      </c>
      <c r="F220" s="12" t="str">
        <f t="shared" si="92"/>
        <v>EBLoad transfer capacity (MVA)5</v>
      </c>
      <c r="G220" s="8"/>
      <c r="H220" s="8"/>
      <c r="I220" s="8"/>
      <c r="J220" s="8"/>
      <c r="K220" s="8"/>
      <c r="L220" s="8"/>
      <c r="M220" s="8"/>
      <c r="N220" s="8"/>
      <c r="O220" s="8"/>
      <c r="P220" s="8"/>
      <c r="Q220" s="8"/>
      <c r="R220" s="8"/>
      <c r="S220" s="8"/>
      <c r="T220" s="8"/>
    </row>
    <row r="221" spans="3:20" x14ac:dyDescent="0.25">
      <c r="C221" s="15" t="s">
        <v>101</v>
      </c>
      <c r="D221" s="12" t="s">
        <v>13</v>
      </c>
      <c r="E221" s="12" t="s">
        <v>142</v>
      </c>
      <c r="F221" s="12" t="str">
        <f t="shared" si="92"/>
        <v>EBEmbedded generation capacity (MVA)Units less than 100 kVA</v>
      </c>
      <c r="G221" s="9">
        <f ca="1">OFFSET(ForecastData!$AK$4,MATCH(C221,ForecastData!$AJ$5:$AJ$71,0),0)</f>
        <v>0.70338000000000001</v>
      </c>
      <c r="H221" s="14"/>
      <c r="I221" s="14"/>
      <c r="J221" s="14"/>
      <c r="K221" s="14"/>
      <c r="L221" s="14"/>
      <c r="M221" s="14"/>
      <c r="N221" s="14"/>
      <c r="O221" s="14"/>
      <c r="P221" s="14"/>
      <c r="Q221" s="14"/>
      <c r="R221" s="14"/>
      <c r="S221" s="14"/>
      <c r="T221" s="14"/>
    </row>
    <row r="222" spans="3:20" x14ac:dyDescent="0.25">
      <c r="C222" s="15" t="s">
        <v>101</v>
      </c>
      <c r="D222" s="12" t="s">
        <v>13</v>
      </c>
      <c r="E222" s="12" t="s">
        <v>145</v>
      </c>
      <c r="F222" s="12" t="str">
        <f t="shared" si="92"/>
        <v>EBEmbedded generation capacity (MVA)Units greater than 100 kVA</v>
      </c>
      <c r="G222" s="9">
        <f ca="1">OFFSET(ForecastData!$AL$4,MATCH(C222,ForecastData!$AJ$5:$AJ$71,0),0)</f>
        <v>0</v>
      </c>
      <c r="H222" s="8"/>
      <c r="I222" s="8"/>
      <c r="J222" s="8"/>
      <c r="K222" s="8"/>
      <c r="L222" s="8"/>
      <c r="M222" s="8"/>
      <c r="N222" s="8"/>
      <c r="O222" s="8"/>
      <c r="P222" s="8"/>
      <c r="Q222" s="8"/>
      <c r="R222" s="8"/>
      <c r="S222" s="8"/>
      <c r="T222" s="8"/>
    </row>
    <row r="223" spans="3:20" x14ac:dyDescent="0.25">
      <c r="C223" s="15" t="s">
        <v>100</v>
      </c>
      <c r="D223" s="15" t="s">
        <v>85</v>
      </c>
      <c r="E223" s="12" t="s">
        <v>86</v>
      </c>
      <c r="F223" s="12" t="str">
        <f t="shared" si="92"/>
        <v xml:space="preserve">ELSubstation capacity (winter and summer) (MVA)Total </v>
      </c>
      <c r="G223" s="8">
        <v>50</v>
      </c>
      <c r="H223" s="8">
        <v>50</v>
      </c>
      <c r="I223" s="8">
        <v>50</v>
      </c>
      <c r="J223" s="8">
        <v>50</v>
      </c>
      <c r="K223" s="8">
        <v>50</v>
      </c>
      <c r="L223" s="8">
        <v>50</v>
      </c>
      <c r="M223" s="8">
        <v>50</v>
      </c>
      <c r="N223" s="8">
        <v>50</v>
      </c>
      <c r="O223" s="8">
        <v>50</v>
      </c>
      <c r="P223" s="8">
        <v>50</v>
      </c>
      <c r="Q223" s="8">
        <v>50</v>
      </c>
      <c r="R223" s="8">
        <v>50</v>
      </c>
      <c r="S223" s="8"/>
      <c r="T223" s="8"/>
    </row>
    <row r="224" spans="3:20" x14ac:dyDescent="0.25">
      <c r="C224" s="15" t="s">
        <v>100</v>
      </c>
      <c r="D224" s="15" t="s">
        <v>85</v>
      </c>
      <c r="E224" s="12" t="s">
        <v>87</v>
      </c>
      <c r="F224" s="12" t="str">
        <f t="shared" si="92"/>
        <v>ELSubstation capacity (winter and summer) (MVA)Firm delivery</v>
      </c>
      <c r="G224" s="8">
        <v>25</v>
      </c>
      <c r="H224" s="8">
        <v>25</v>
      </c>
      <c r="I224" s="8">
        <v>25</v>
      </c>
      <c r="J224" s="8">
        <v>25</v>
      </c>
      <c r="K224" s="8">
        <v>25</v>
      </c>
      <c r="L224" s="8">
        <v>25</v>
      </c>
      <c r="M224" s="8">
        <v>25</v>
      </c>
      <c r="N224" s="8">
        <v>25</v>
      </c>
      <c r="O224" s="8">
        <v>25</v>
      </c>
      <c r="P224" s="8">
        <v>25</v>
      </c>
      <c r="Q224" s="8">
        <v>25</v>
      </c>
      <c r="R224" s="8">
        <v>25</v>
      </c>
      <c r="S224" s="8"/>
      <c r="T224" s="8"/>
    </row>
    <row r="225" spans="3:20" x14ac:dyDescent="0.25">
      <c r="C225" s="15" t="s">
        <v>100</v>
      </c>
      <c r="D225" s="15" t="s">
        <v>85</v>
      </c>
      <c r="E225" s="12" t="s">
        <v>88</v>
      </c>
      <c r="F225" s="12" t="str">
        <f t="shared" si="92"/>
        <v>ELSubstation capacity (winter and summer) (MVA)Short-term firm delivery</v>
      </c>
      <c r="G225" s="8">
        <v>30</v>
      </c>
      <c r="H225" s="8">
        <v>30</v>
      </c>
      <c r="I225" s="8">
        <v>30</v>
      </c>
      <c r="J225" s="8">
        <v>30</v>
      </c>
      <c r="K225" s="8">
        <v>30</v>
      </c>
      <c r="L225" s="8">
        <v>30</v>
      </c>
      <c r="M225" s="8">
        <v>30</v>
      </c>
      <c r="N225" s="8">
        <v>30</v>
      </c>
      <c r="O225" s="8">
        <v>30</v>
      </c>
      <c r="P225" s="8">
        <v>30</v>
      </c>
      <c r="Q225" s="8">
        <v>30</v>
      </c>
      <c r="R225" s="8">
        <v>30</v>
      </c>
      <c r="S225" s="8"/>
      <c r="T225" s="8"/>
    </row>
    <row r="226" spans="3:20" x14ac:dyDescent="0.25">
      <c r="C226" s="15" t="s">
        <v>100</v>
      </c>
      <c r="D226" s="12" t="s">
        <v>214</v>
      </c>
      <c r="E226" s="12" t="s">
        <v>210</v>
      </c>
      <c r="F226" s="12" t="str">
        <f t="shared" si="92"/>
        <v>ELMaximum demand forecast(peak season)Maximum demand (MW)</v>
      </c>
      <c r="G226" s="8">
        <f ca="1">G228*G229</f>
        <v>16.087446612851689</v>
      </c>
      <c r="H226" s="8">
        <f t="shared" ref="H226:R226" ca="1" si="104">H228*H229</f>
        <v>16.265317487518168</v>
      </c>
      <c r="I226" s="8">
        <f t="shared" ca="1" si="104"/>
        <v>16.205021623392867</v>
      </c>
      <c r="J226" s="8">
        <f t="shared" ca="1" si="104"/>
        <v>15.912179454626928</v>
      </c>
      <c r="K226" s="8">
        <f t="shared" ca="1" si="104"/>
        <v>15.710139813672697</v>
      </c>
      <c r="L226" s="8">
        <f t="shared" ca="1" si="104"/>
        <v>15.622035215399505</v>
      </c>
      <c r="M226" s="8">
        <f t="shared" ca="1" si="104"/>
        <v>15.774321013429224</v>
      </c>
      <c r="N226" s="8">
        <f t="shared" ca="1" si="104"/>
        <v>15.891019912472984</v>
      </c>
      <c r="O226" s="8">
        <f t="shared" ca="1" si="104"/>
        <v>16.074426362175579</v>
      </c>
      <c r="P226" s="8">
        <f t="shared" ca="1" si="104"/>
        <v>16.270602226730965</v>
      </c>
      <c r="Q226" s="8">
        <f t="shared" ca="1" si="104"/>
        <v>16.705852746059723</v>
      </c>
      <c r="R226" s="8">
        <f t="shared" ca="1" si="104"/>
        <v>17.003044918005088</v>
      </c>
      <c r="S226" s="8"/>
      <c r="T226" s="8"/>
    </row>
    <row r="227" spans="3:20" x14ac:dyDescent="0.25">
      <c r="C227" s="15" t="s">
        <v>100</v>
      </c>
      <c r="D227" s="12" t="s">
        <v>214</v>
      </c>
      <c r="E227" s="12" t="s">
        <v>10</v>
      </c>
      <c r="F227" s="12" t="str">
        <f t="shared" si="92"/>
        <v>ELMaximum demand forecast(peak season)Reactive power (coincident) (MVAr)</v>
      </c>
      <c r="G227" s="10">
        <f ca="1">SQRT(G228^2-G226^2)</f>
        <v>0.94702277438673821</v>
      </c>
      <c r="H227" s="10">
        <f ca="1">SQRT(H228^2-H226^2)</f>
        <v>0.95749353293925232</v>
      </c>
      <c r="I227" s="10">
        <f t="shared" ref="I227:R227" ca="1" si="105">SQRT(I228^2-I226^2)</f>
        <v>0.95394408485699778</v>
      </c>
      <c r="J227" s="10">
        <f t="shared" ca="1" si="105"/>
        <v>0.93670528930441055</v>
      </c>
      <c r="K227" s="10">
        <f t="shared" ca="1" si="105"/>
        <v>0.92481178339778403</v>
      </c>
      <c r="L227" s="10">
        <f t="shared" ca="1" si="105"/>
        <v>0.91962531328223251</v>
      </c>
      <c r="M227" s="10">
        <f t="shared" ca="1" si="105"/>
        <v>0.92858995027035107</v>
      </c>
      <c r="N227" s="10">
        <f t="shared" ca="1" si="105"/>
        <v>0.93545968651876932</v>
      </c>
      <c r="O227" s="10">
        <f t="shared" ca="1" si="105"/>
        <v>0.94625630881799638</v>
      </c>
      <c r="P227" s="10">
        <f t="shared" ca="1" si="105"/>
        <v>0.95780463068591615</v>
      </c>
      <c r="Q227" s="10">
        <f t="shared" ca="1" si="105"/>
        <v>0.98342660565113904</v>
      </c>
      <c r="R227" s="10">
        <f t="shared" ca="1" si="105"/>
        <v>1.0009214736668492</v>
      </c>
      <c r="S227" s="8"/>
      <c r="T227" s="8"/>
    </row>
    <row r="228" spans="3:20" x14ac:dyDescent="0.25">
      <c r="C228" s="15" t="s">
        <v>100</v>
      </c>
      <c r="D228" s="12" t="s">
        <v>214</v>
      </c>
      <c r="E228" s="12" t="s">
        <v>211</v>
      </c>
      <c r="F228" s="12" t="str">
        <f t="shared" si="92"/>
        <v>ELMaximum demand forecast(peak season)Maximum demand (MVA)</v>
      </c>
      <c r="G228" s="8">
        <f ca="1">OFFSET(ForecastData!$E$4,MATCH($C228,ForecastData!$B$5:$B$70,0),COLUMN()-6+IF($T230="Summer",15,0))</f>
        <v>16.115296790830769</v>
      </c>
      <c r="H228" s="8">
        <f ca="1">OFFSET(ForecastData!$E$4,MATCH($C228,ForecastData!$B$5:$B$70,0),COLUMN()-6+IF($T230="Summer",15,0))</f>
        <v>16.293475591026759</v>
      </c>
      <c r="I228" s="8">
        <f ca="1">OFFSET(ForecastData!$E$4,MATCH($C228,ForecastData!$B$5:$B$70,0),COLUMN()-6+IF($T230="Summer",15,0))</f>
        <v>16.233075344236656</v>
      </c>
      <c r="J228" s="8">
        <f ca="1">OFFSET(ForecastData!$E$4,MATCH($C228,ForecastData!$B$5:$B$70,0),COLUMN()-6+IF($T230="Summer",15,0))</f>
        <v>15.939726214564107</v>
      </c>
      <c r="K228" s="8">
        <f ca="1">OFFSET(ForecastData!$E$4,MATCH($C228,ForecastData!$B$5:$B$70,0),COLUMN()-6+IF($T230="Summer",15,0))</f>
        <v>15.73733680772752</v>
      </c>
      <c r="L228" s="8">
        <f ca="1">OFFSET(ForecastData!$E$4,MATCH($C228,ForecastData!$B$5:$B$70,0),COLUMN()-6+IF($T230="Summer",15,0))</f>
        <v>15.649079685016998</v>
      </c>
      <c r="M228" s="8">
        <f ca="1">OFFSET(ForecastData!$E$4,MATCH($C228,ForecastData!$B$5:$B$70,0),COLUMN()-6+IF($T230="Summer",15,0))</f>
        <v>15.801629116342969</v>
      </c>
      <c r="N228" s="8">
        <f ca="1">OFFSET(ForecastData!$E$4,MATCH($C228,ForecastData!$B$5:$B$70,0),COLUMN()-6+IF($T230="Summer",15,0))</f>
        <v>15.918530041549523</v>
      </c>
      <c r="O228" s="8">
        <f ca="1">OFFSET(ForecastData!$E$4,MATCH($C228,ForecastData!$B$5:$B$70,0),COLUMN()-6+IF($T230="Summer",15,0))</f>
        <v>16.102253999828193</v>
      </c>
      <c r="P228" s="8">
        <f ca="1">OFFSET(ForecastData!$E$4,MATCH($C228,ForecastData!$B$5:$B$70,0),COLUMN()-6+IF($T230="Summer",15,0))</f>
        <v>16.298769479045529</v>
      </c>
      <c r="Q228" s="8">
        <f ca="1">OFFSET(ForecastData!$E$4,MATCH($C228,ForecastData!$B$5:$B$70,0),COLUMN()-6+IF($T230="Summer",15,0))</f>
        <v>16.734773492991582</v>
      </c>
      <c r="R228" s="8">
        <f ca="1">OFFSET(ForecastData!$E$4,MATCH($C228,ForecastData!$B$5:$B$70,0),COLUMN()-6+IF($T230="Summer",15,0))</f>
        <v>17.032480156458309</v>
      </c>
      <c r="S228" s="9"/>
      <c r="T228" s="9"/>
    </row>
    <row r="229" spans="3:20" x14ac:dyDescent="0.25">
      <c r="C229" s="15" t="s">
        <v>100</v>
      </c>
      <c r="D229" s="12" t="s">
        <v>214</v>
      </c>
      <c r="E229" s="12" t="s">
        <v>11</v>
      </c>
      <c r="F229" s="12" t="str">
        <f t="shared" si="92"/>
        <v>ELMaximum demand forecast(peak season)Power factor (coincident)</v>
      </c>
      <c r="G229" s="8">
        <f ca="1">OFFSET(ForecastData!$R$4,MATCH($C229,ForecastData!$B$5:$B$70,0),IF($T230="Summer",15,0))</f>
        <v>0.99827181724664693</v>
      </c>
      <c r="H229" s="8">
        <f ca="1">OFFSET(ForecastData!$R$4,MATCH($C229,ForecastData!$B$5:$B$70,0),IF($T230="Summer",15,0))</f>
        <v>0.99827181724664693</v>
      </c>
      <c r="I229" s="8">
        <f ca="1">OFFSET(ForecastData!$R$4,MATCH($C229,ForecastData!$B$5:$B$70,0),IF($T230="Summer",15,0))</f>
        <v>0.99827181724664693</v>
      </c>
      <c r="J229" s="8">
        <f ca="1">OFFSET(ForecastData!$R$4,MATCH($C229,ForecastData!$B$5:$B$70,0),IF($T230="Summer",15,0))</f>
        <v>0.99827181724664693</v>
      </c>
      <c r="K229" s="8">
        <f ca="1">OFFSET(ForecastData!$R$4,MATCH($C229,ForecastData!$B$5:$B$70,0),IF($T230="Summer",15,0))</f>
        <v>0.99827181724664693</v>
      </c>
      <c r="L229" s="8">
        <f ca="1">OFFSET(ForecastData!$R$4,MATCH($C229,ForecastData!$B$5:$B$70,0),IF($T230="Summer",15,0))</f>
        <v>0.99827181724664693</v>
      </c>
      <c r="M229" s="8">
        <f ca="1">OFFSET(ForecastData!$R$4,MATCH($C229,ForecastData!$B$5:$B$70,0),IF($T230="Summer",15,0))</f>
        <v>0.99827181724664693</v>
      </c>
      <c r="N229" s="8">
        <f ca="1">OFFSET(ForecastData!$R$4,MATCH($C229,ForecastData!$B$5:$B$70,0),IF($T230="Summer",15,0))</f>
        <v>0.99827181724664693</v>
      </c>
      <c r="O229" s="8">
        <f ca="1">OFFSET(ForecastData!$R$4,MATCH($C229,ForecastData!$B$5:$B$70,0),IF($T230="Summer",15,0))</f>
        <v>0.99827181724664693</v>
      </c>
      <c r="P229" s="8">
        <f ca="1">OFFSET(ForecastData!$R$4,MATCH($C229,ForecastData!$B$5:$B$70,0),IF($T230="Summer",15,0))</f>
        <v>0.99827181724664693</v>
      </c>
      <c r="Q229" s="8">
        <f ca="1">OFFSET(ForecastData!$R$4,MATCH($C229,ForecastData!$B$5:$B$70,0),IF($T230="Summer",15,0))</f>
        <v>0.99827181724664693</v>
      </c>
      <c r="R229" s="8">
        <f ca="1">OFFSET(ForecastData!$R$4,MATCH($C229,ForecastData!$B$5:$B$70,0),IF($T230="Summer",15,0))</f>
        <v>0.99827181724664693</v>
      </c>
      <c r="S229" s="10"/>
      <c r="T229" s="10"/>
    </row>
    <row r="230" spans="3:20" x14ac:dyDescent="0.25">
      <c r="C230" s="15" t="s">
        <v>100</v>
      </c>
      <c r="D230" s="12" t="s">
        <v>213</v>
      </c>
      <c r="E230" s="15" t="s">
        <v>210</v>
      </c>
      <c r="F230" s="12" t="str">
        <f t="shared" si="92"/>
        <v>ELMaximum demand forecast(non-peak season)Maximum demand (MW)</v>
      </c>
      <c r="G230" s="8">
        <f ca="1">G232*OFFSET(ForecastData!$R$4,MATCH($C230,ForecastData!$B$5:$B$70,0),IF($T230="Winter",15,0))</f>
        <v>9.8269579806784364</v>
      </c>
      <c r="H230" s="8">
        <f ca="1">H232*OFFSET(ForecastData!$R$4,MATCH($C230,ForecastData!$B$5:$B$70,0),IF($T230="Winter",15,0))</f>
        <v>10.054814115685049</v>
      </c>
      <c r="I230" s="8">
        <f ca="1">I232*OFFSET(ForecastData!$R$4,MATCH($C230,ForecastData!$B$5:$B$70,0),IF($T230="Winter",15,0))</f>
        <v>9.773606909371761</v>
      </c>
      <c r="J230" s="8">
        <f ca="1">J232*OFFSET(ForecastData!$R$4,MATCH($C230,ForecastData!$B$5:$B$70,0),IF($T230="Winter",15,0))</f>
        <v>9.6649276612296333</v>
      </c>
      <c r="K230" s="8">
        <f ca="1">K232*OFFSET(ForecastData!$R$4,MATCH($C230,ForecastData!$B$5:$B$70,0),IF($T230="Winter",15,0))</f>
        <v>9.5294648151482289</v>
      </c>
      <c r="L230" s="8">
        <f ca="1">L232*OFFSET(ForecastData!$R$4,MATCH($C230,ForecastData!$B$5:$B$70,0),IF($T230="Winter",15,0))</f>
        <v>9.52164522282078</v>
      </c>
      <c r="M230" s="8">
        <f ca="1">M232*OFFSET(ForecastData!$R$4,MATCH($C230,ForecastData!$B$5:$B$70,0),IF($T230="Winter",15,0))</f>
        <v>9.6309754019241005</v>
      </c>
      <c r="N230" s="8">
        <f ca="1">N232*OFFSET(ForecastData!$R$4,MATCH($C230,ForecastData!$B$5:$B$70,0),IF($T230="Winter",15,0))</f>
        <v>9.7299801000802688</v>
      </c>
      <c r="O230" s="8">
        <f ca="1">O232*OFFSET(ForecastData!$R$4,MATCH($C230,ForecastData!$B$5:$B$70,0),IF($T230="Winter",15,0))</f>
        <v>9.8687568237956658</v>
      </c>
      <c r="P230" s="8">
        <f ca="1">P232*OFFSET(ForecastData!$R$4,MATCH($C230,ForecastData!$B$5:$B$70,0),IF($T230="Winter",15,0))</f>
        <v>10.06929730682859</v>
      </c>
      <c r="Q230" s="8">
        <f ca="1">Q232*OFFSET(ForecastData!$R$4,MATCH($C230,ForecastData!$B$5:$B$70,0),IF($T230="Winter",15,0))</f>
        <v>10.307763787890128</v>
      </c>
      <c r="R230" s="8">
        <f ca="1">R232*OFFSET(ForecastData!$R$4,MATCH($C230,ForecastData!$B$5:$B$70,0),IF($T230="Winter",15,0))</f>
        <v>10.551776843670416</v>
      </c>
      <c r="S230" s="8"/>
      <c r="T230" s="8" t="str">
        <f ca="1">OFFSET(ForecastData!$D$4,MATCH(C230,ForecastData!$B$5:$B$70,0),0)</f>
        <v>Summer</v>
      </c>
    </row>
    <row r="231" spans="3:20" x14ac:dyDescent="0.25">
      <c r="C231" s="15" t="s">
        <v>100</v>
      </c>
      <c r="D231" s="12" t="s">
        <v>213</v>
      </c>
      <c r="E231" s="15" t="s">
        <v>10</v>
      </c>
      <c r="F231" s="12" t="str">
        <f t="shared" si="92"/>
        <v>ELMaximum demand forecast(non-peak season)Reactive power (coincident) (MVAr)</v>
      </c>
      <c r="G231" s="10">
        <f t="shared" ref="G231:R231" ca="1" si="106">SQRT(G232^2-G230^2)</f>
        <v>0.52975250782684857</v>
      </c>
      <c r="H231" s="10">
        <f t="shared" ca="1" si="106"/>
        <v>0.54203579622401976</v>
      </c>
      <c r="I231" s="10">
        <f t="shared" ca="1" si="106"/>
        <v>0.52687645362212721</v>
      </c>
      <c r="J231" s="10">
        <f t="shared" ca="1" si="106"/>
        <v>0.52101776323540827</v>
      </c>
      <c r="K231" s="10">
        <f t="shared" ca="1" si="106"/>
        <v>0.51371522031519745</v>
      </c>
      <c r="L231" s="10">
        <f t="shared" ca="1" si="106"/>
        <v>0.51329368105007844</v>
      </c>
      <c r="M231" s="10">
        <f t="shared" ca="1" si="106"/>
        <v>0.51918746187981113</v>
      </c>
      <c r="N231" s="10">
        <f t="shared" ca="1" si="106"/>
        <v>0.52452461578218479</v>
      </c>
      <c r="O231" s="10">
        <f t="shared" ca="1" si="106"/>
        <v>0.53200580350687143</v>
      </c>
      <c r="P231" s="10">
        <f t="shared" ca="1" si="106"/>
        <v>0.54281655735526424</v>
      </c>
      <c r="Q231" s="10">
        <f t="shared" ca="1" si="106"/>
        <v>0.55567182921286384</v>
      </c>
      <c r="R231" s="10">
        <f t="shared" ca="1" si="106"/>
        <v>0.56882610630414576</v>
      </c>
      <c r="S231" s="8"/>
      <c r="T231" s="8" t="str">
        <f ca="1">T230</f>
        <v>Summer</v>
      </c>
    </row>
    <row r="232" spans="3:20" x14ac:dyDescent="0.25">
      <c r="C232" s="15" t="s">
        <v>100</v>
      </c>
      <c r="D232" s="12" t="s">
        <v>213</v>
      </c>
      <c r="E232" s="12" t="s">
        <v>211</v>
      </c>
      <c r="F232" s="12" t="str">
        <f t="shared" ref="F232" si="107">CONCATENATE(C232,D232,E232)</f>
        <v>ELMaximum demand forecast(non-peak season)Maximum demand (MVA)</v>
      </c>
      <c r="G232" s="10">
        <f ca="1">OFFSET(ForecastData!$E$4,MATCH($C232,ForecastData!$B$5:$B$70,0),COLUMN()-6+IF($T232="Winter",15,0))</f>
        <v>9.8412265939550672</v>
      </c>
      <c r="H232" s="10">
        <f ca="1">OFFSET(ForecastData!$E$4,MATCH($C232,ForecastData!$B$5:$B$70,0),COLUMN()-6+IF($T232="Winter",15,0))</f>
        <v>10.069413573062114</v>
      </c>
      <c r="I232" s="10">
        <f ca="1">OFFSET(ForecastData!$E$4,MATCH($C232,ForecastData!$B$5:$B$70,0),COLUMN()-6+IF($T232="Winter",15,0))</f>
        <v>9.7877980575970636</v>
      </c>
      <c r="J232" s="10">
        <f ca="1">OFFSET(ForecastData!$E$4,MATCH($C232,ForecastData!$B$5:$B$70,0),COLUMN()-6+IF($T232="Winter",15,0))</f>
        <v>9.6789610086211493</v>
      </c>
      <c r="K232" s="10">
        <f ca="1">OFFSET(ForecastData!$E$4,MATCH($C232,ForecastData!$B$5:$B$70,0),COLUMN()-6+IF($T232="Winter",15,0))</f>
        <v>9.5433014722752816</v>
      </c>
      <c r="L232" s="10">
        <f ca="1">OFFSET(ForecastData!$E$4,MATCH($C232,ForecastData!$B$5:$B$70,0),COLUMN()-6+IF($T232="Winter",15,0))</f>
        <v>9.5354705260029888</v>
      </c>
      <c r="M232" s="10">
        <f ca="1">OFFSET(ForecastData!$E$4,MATCH($C232,ForecastData!$B$5:$B$70,0),COLUMN()-6+IF($T232="Winter",15,0))</f>
        <v>9.6449594510832597</v>
      </c>
      <c r="N232" s="10">
        <f ca="1">OFFSET(ForecastData!$E$4,MATCH($C232,ForecastData!$B$5:$B$70,0),COLUMN()-6+IF($T232="Winter",15,0))</f>
        <v>9.7441079027543349</v>
      </c>
      <c r="O232" s="10">
        <f ca="1">OFFSET(ForecastData!$E$4,MATCH($C232,ForecastData!$B$5:$B$70,0),COLUMN()-6+IF($T232="Winter",15,0))</f>
        <v>9.8830861284407767</v>
      </c>
      <c r="P232" s="10">
        <f ca="1">OFFSET(ForecastData!$E$4,MATCH($C232,ForecastData!$B$5:$B$70,0),COLUMN()-6+IF($T232="Winter",15,0))</f>
        <v>10.083917793608023</v>
      </c>
      <c r="Q232" s="10">
        <f ca="1">OFFSET(ForecastData!$E$4,MATCH($C232,ForecastData!$B$5:$B$70,0),COLUMN()-6+IF($T232="Winter",15,0))</f>
        <v>10.322730524852414</v>
      </c>
      <c r="R232" s="10">
        <f ca="1">OFFSET(ForecastData!$E$4,MATCH($C232,ForecastData!$B$5:$B$70,0),COLUMN()-6+IF($T232="Winter",15,0))</f>
        <v>10.567097884368836</v>
      </c>
      <c r="S232" s="9"/>
      <c r="T232" s="8" t="str">
        <f ca="1">T230</f>
        <v>Summer</v>
      </c>
    </row>
    <row r="233" spans="3:20" x14ac:dyDescent="0.25">
      <c r="C233" s="15" t="s">
        <v>100</v>
      </c>
      <c r="D233" s="12" t="s">
        <v>89</v>
      </c>
      <c r="E233" s="12" t="s">
        <v>212</v>
      </c>
      <c r="F233" s="12" t="str">
        <f t="shared" si="92"/>
        <v>ELHours exceeding95% of maximum demand</v>
      </c>
      <c r="G233" s="9">
        <f ca="1">OFFSET($AG$2,MATCH(C233,$AF$3:$AF$48,0),0)</f>
        <v>2</v>
      </c>
      <c r="H233" s="8">
        <f ca="1">G233</f>
        <v>2</v>
      </c>
      <c r="I233" s="8">
        <f t="shared" ref="I233" ca="1" si="108">H233</f>
        <v>2</v>
      </c>
      <c r="J233" s="8">
        <f t="shared" ref="J233" ca="1" si="109">I233</f>
        <v>2</v>
      </c>
      <c r="K233" s="8">
        <f t="shared" ref="K233" ca="1" si="110">J233</f>
        <v>2</v>
      </c>
      <c r="L233" s="8">
        <f t="shared" ref="L233" ca="1" si="111">K233</f>
        <v>2</v>
      </c>
      <c r="M233" s="8">
        <f t="shared" ref="M233" ca="1" si="112">L233</f>
        <v>2</v>
      </c>
      <c r="N233" s="8">
        <f t="shared" ref="N233" ca="1" si="113">M233</f>
        <v>2</v>
      </c>
      <c r="O233" s="8">
        <f t="shared" ref="O233" ca="1" si="114">N233</f>
        <v>2</v>
      </c>
      <c r="P233" s="8">
        <f t="shared" ref="P233" ca="1" si="115">O233</f>
        <v>2</v>
      </c>
      <c r="Q233" s="8">
        <f ca="1">O233</f>
        <v>2</v>
      </c>
      <c r="R233" s="8">
        <f t="shared" ref="R233" ca="1" si="116">Q233</f>
        <v>2</v>
      </c>
      <c r="S233" s="9"/>
      <c r="T233" s="9"/>
    </row>
    <row r="234" spans="3:20" x14ac:dyDescent="0.25">
      <c r="C234" s="15" t="s">
        <v>100</v>
      </c>
      <c r="D234" s="12" t="s">
        <v>89</v>
      </c>
      <c r="E234" s="12" t="s">
        <v>56</v>
      </c>
      <c r="F234" s="12" t="str">
        <f t="shared" si="92"/>
        <v>ELHours exceedingFirm capacity (continuous rating)</v>
      </c>
      <c r="G234" s="8"/>
      <c r="H234" s="8"/>
      <c r="I234" s="8"/>
      <c r="J234" s="8"/>
      <c r="K234" s="8"/>
      <c r="L234" s="8"/>
      <c r="M234" s="8"/>
      <c r="N234" s="8"/>
      <c r="O234" s="8"/>
      <c r="P234" s="8"/>
      <c r="Q234" s="8"/>
      <c r="R234" s="8"/>
      <c r="S234" s="8"/>
      <c r="T234" s="8"/>
    </row>
    <row r="235" spans="3:20" x14ac:dyDescent="0.25">
      <c r="C235" s="15" t="s">
        <v>100</v>
      </c>
      <c r="D235" s="12" t="s">
        <v>89</v>
      </c>
      <c r="E235" s="12" t="s">
        <v>57</v>
      </c>
      <c r="F235" s="12" t="str">
        <f t="shared" si="92"/>
        <v>ELHours exceedingFirm capacity (short-term rating)</v>
      </c>
      <c r="G235" s="8"/>
      <c r="H235" s="8"/>
      <c r="I235" s="8"/>
      <c r="J235" s="8"/>
      <c r="K235" s="8"/>
      <c r="L235" s="8"/>
      <c r="M235" s="8"/>
      <c r="N235" s="8"/>
      <c r="O235" s="8"/>
      <c r="P235" s="8"/>
      <c r="Q235" s="8"/>
      <c r="R235" s="8"/>
      <c r="S235" s="8"/>
      <c r="T235" s="8"/>
    </row>
    <row r="236" spans="3:20" x14ac:dyDescent="0.25">
      <c r="C236" s="15" t="s">
        <v>100</v>
      </c>
      <c r="D236" s="12" t="s">
        <v>90</v>
      </c>
      <c r="E236" s="12" t="s">
        <v>60</v>
      </c>
      <c r="F236" s="12" t="str">
        <f t="shared" si="92"/>
        <v>ELRegional diversity factorSummer</v>
      </c>
      <c r="G236" s="10">
        <f ca="1">OFFSET(ForecastData!$S$4,MATCH($C236,ForecastData!$B$5:$B$70,0),IF($E236="Winter",15,0))</f>
        <v>0.78256611165523904</v>
      </c>
      <c r="H236" s="10">
        <f ca="1">OFFSET(ForecastData!$S$4,MATCH($C236,ForecastData!$B$5:$B$70,0),IF($E236="Winter",15,0))</f>
        <v>0.78256611165523904</v>
      </c>
      <c r="I236" s="10">
        <f ca="1">OFFSET(ForecastData!$S$4,MATCH($C236,ForecastData!$B$5:$B$70,0),IF($E236="Winter",15,0))</f>
        <v>0.78256611165523904</v>
      </c>
      <c r="J236" s="10">
        <f ca="1">OFFSET(ForecastData!$S$4,MATCH($C236,ForecastData!$B$5:$B$70,0),IF($E236="Winter",15,0))</f>
        <v>0.78256611165523904</v>
      </c>
      <c r="K236" s="10">
        <f ca="1">OFFSET(ForecastData!$S$4,MATCH($C236,ForecastData!$B$5:$B$70,0),IF($E236="Winter",15,0))</f>
        <v>0.78256611165523904</v>
      </c>
      <c r="L236" s="10">
        <f ca="1">OFFSET(ForecastData!$S$4,MATCH($C236,ForecastData!$B$5:$B$70,0),IF($E236="Winter",15,0))</f>
        <v>0.78256611165523904</v>
      </c>
      <c r="M236" s="10">
        <f ca="1">OFFSET(ForecastData!$S$4,MATCH($C236,ForecastData!$B$5:$B$70,0),IF($E236="Winter",15,0))</f>
        <v>0.78256611165523904</v>
      </c>
      <c r="N236" s="10">
        <f ca="1">OFFSET(ForecastData!$S$4,MATCH($C236,ForecastData!$B$5:$B$70,0),IF($E236="Winter",15,0))</f>
        <v>0.78256611165523904</v>
      </c>
      <c r="O236" s="10">
        <f ca="1">OFFSET(ForecastData!$S$4,MATCH($C236,ForecastData!$B$5:$B$70,0),IF($E236="Winter",15,0))</f>
        <v>0.78256611165523904</v>
      </c>
      <c r="P236" s="10">
        <f ca="1">OFFSET(ForecastData!$S$4,MATCH($C236,ForecastData!$B$5:$B$70,0),IF($E236="Winter",15,0))</f>
        <v>0.78256611165523904</v>
      </c>
      <c r="Q236" s="10">
        <f ca="1">OFFSET(ForecastData!$S$4,MATCH($C236,ForecastData!$B$5:$B$70,0),IF($E236="Winter",15,0))</f>
        <v>0.78256611165523904</v>
      </c>
      <c r="R236" s="10">
        <f ca="1">OFFSET(ForecastData!$S$4,MATCH($C236,ForecastData!$B$5:$B$70,0),IF($E236="Winter",15,0))</f>
        <v>0.78256611165523904</v>
      </c>
      <c r="S236" s="10"/>
      <c r="T236" s="10"/>
    </row>
    <row r="237" spans="3:20" x14ac:dyDescent="0.25">
      <c r="C237" s="15" t="s">
        <v>100</v>
      </c>
      <c r="D237" s="12" t="s">
        <v>90</v>
      </c>
      <c r="E237" s="12" t="s">
        <v>8</v>
      </c>
      <c r="F237" s="12" t="str">
        <f t="shared" si="92"/>
        <v>ELRegional diversity factorWinter</v>
      </c>
      <c r="G237" s="10">
        <f ca="1">OFFSET(ForecastData!$S$4,MATCH($C237,ForecastData!$B$5:$B$70,0),IF($E237="Winter",15,0))</f>
        <v>0.88140827671402</v>
      </c>
      <c r="H237" s="10">
        <f ca="1">OFFSET(ForecastData!$S$4,MATCH($C237,ForecastData!$B$5:$B$70,0),IF($E237="Winter",15,0))</f>
        <v>0.88140827671402</v>
      </c>
      <c r="I237" s="10">
        <f ca="1">OFFSET(ForecastData!$S$4,MATCH($C237,ForecastData!$B$5:$B$70,0),IF($E237="Winter",15,0))</f>
        <v>0.88140827671402</v>
      </c>
      <c r="J237" s="10">
        <f ca="1">OFFSET(ForecastData!$S$4,MATCH($C237,ForecastData!$B$5:$B$70,0),IF($E237="Winter",15,0))</f>
        <v>0.88140827671402</v>
      </c>
      <c r="K237" s="10">
        <f ca="1">OFFSET(ForecastData!$S$4,MATCH($C237,ForecastData!$B$5:$B$70,0),IF($E237="Winter",15,0))</f>
        <v>0.88140827671402</v>
      </c>
      <c r="L237" s="10">
        <f ca="1">OFFSET(ForecastData!$S$4,MATCH($C237,ForecastData!$B$5:$B$70,0),IF($E237="Winter",15,0))</f>
        <v>0.88140827671402</v>
      </c>
      <c r="M237" s="10">
        <f ca="1">OFFSET(ForecastData!$S$4,MATCH($C237,ForecastData!$B$5:$B$70,0),IF($E237="Winter",15,0))</f>
        <v>0.88140827671402</v>
      </c>
      <c r="N237" s="10">
        <f ca="1">OFFSET(ForecastData!$S$4,MATCH($C237,ForecastData!$B$5:$B$70,0),IF($E237="Winter",15,0))</f>
        <v>0.88140827671402</v>
      </c>
      <c r="O237" s="10">
        <f ca="1">OFFSET(ForecastData!$S$4,MATCH($C237,ForecastData!$B$5:$B$70,0),IF($E237="Winter",15,0))</f>
        <v>0.88140827671402</v>
      </c>
      <c r="P237" s="10">
        <f ca="1">OFFSET(ForecastData!$S$4,MATCH($C237,ForecastData!$B$5:$B$70,0),IF($E237="Winter",15,0))</f>
        <v>0.88140827671402</v>
      </c>
      <c r="Q237" s="10">
        <f ca="1">OFFSET(ForecastData!$S$4,MATCH($C237,ForecastData!$B$5:$B$70,0),IF($E237="Winter",15,0))</f>
        <v>0.88140827671402</v>
      </c>
      <c r="R237" s="10">
        <f ca="1">OFFSET(ForecastData!$S$4,MATCH($C237,ForecastData!$B$5:$B$70,0),IF($E237="Winter",15,0))</f>
        <v>0.88140827671402</v>
      </c>
      <c r="S237" s="10"/>
      <c r="T237" s="10"/>
    </row>
    <row r="238" spans="3:20" x14ac:dyDescent="0.25">
      <c r="C238" s="15" t="s">
        <v>100</v>
      </c>
      <c r="D238" s="15" t="s">
        <v>12</v>
      </c>
      <c r="E238" s="6">
        <v>1</v>
      </c>
      <c r="F238" s="12" t="str">
        <f t="shared" si="92"/>
        <v>ELLoad transfer capacity (MVA)1</v>
      </c>
      <c r="G238" s="9">
        <v>8</v>
      </c>
      <c r="H238" s="8"/>
      <c r="I238" s="8"/>
      <c r="J238" s="8"/>
      <c r="K238" s="8"/>
      <c r="L238" s="8"/>
      <c r="M238" s="8"/>
      <c r="N238" s="8"/>
      <c r="O238" s="8"/>
      <c r="P238" s="8"/>
      <c r="Q238" s="8"/>
      <c r="R238" s="8"/>
      <c r="S238" s="8" t="s">
        <v>69</v>
      </c>
      <c r="T238" s="8"/>
    </row>
    <row r="239" spans="3:20" x14ac:dyDescent="0.25">
      <c r="C239" s="15" t="s">
        <v>100</v>
      </c>
      <c r="D239" s="15" t="s">
        <v>12</v>
      </c>
      <c r="E239" s="6">
        <v>2</v>
      </c>
      <c r="F239" s="12" t="str">
        <f t="shared" si="92"/>
        <v>ELLoad transfer capacity (MVA)2</v>
      </c>
      <c r="G239" s="9">
        <v>3</v>
      </c>
      <c r="H239" s="8"/>
      <c r="I239" s="8"/>
      <c r="J239" s="8"/>
      <c r="K239" s="8"/>
      <c r="L239" s="8"/>
      <c r="M239" s="8"/>
      <c r="N239" s="8"/>
      <c r="O239" s="8"/>
      <c r="P239" s="8"/>
      <c r="Q239" s="8"/>
      <c r="R239" s="8"/>
      <c r="S239" s="8" t="s">
        <v>51</v>
      </c>
      <c r="T239" s="8"/>
    </row>
    <row r="240" spans="3:20" x14ac:dyDescent="0.25">
      <c r="C240" s="15" t="s">
        <v>100</v>
      </c>
      <c r="D240" s="15" t="s">
        <v>12</v>
      </c>
      <c r="E240" s="6">
        <v>3</v>
      </c>
      <c r="F240" s="12" t="str">
        <f t="shared" si="92"/>
        <v>ELLoad transfer capacity (MVA)3</v>
      </c>
      <c r="G240" s="9"/>
      <c r="H240" s="8"/>
      <c r="I240" s="8"/>
      <c r="J240" s="8"/>
      <c r="K240" s="8"/>
      <c r="L240" s="8"/>
      <c r="M240" s="8"/>
      <c r="N240" s="8"/>
      <c r="O240" s="8"/>
      <c r="P240" s="8"/>
      <c r="Q240" s="8"/>
      <c r="R240" s="8"/>
      <c r="S240" s="8"/>
      <c r="T240" s="8"/>
    </row>
    <row r="241" spans="3:20" x14ac:dyDescent="0.25">
      <c r="C241" s="15" t="s">
        <v>100</v>
      </c>
      <c r="D241" s="15" t="s">
        <v>12</v>
      </c>
      <c r="E241" s="6">
        <v>4</v>
      </c>
      <c r="F241" s="12" t="str">
        <f t="shared" si="92"/>
        <v>ELLoad transfer capacity (MVA)4</v>
      </c>
      <c r="G241" s="9"/>
      <c r="H241" s="8"/>
      <c r="I241" s="8"/>
      <c r="J241" s="8"/>
      <c r="K241" s="8"/>
      <c r="L241" s="8"/>
      <c r="M241" s="8"/>
      <c r="N241" s="8"/>
      <c r="O241" s="8"/>
      <c r="P241" s="8"/>
      <c r="Q241" s="8"/>
      <c r="R241" s="8"/>
      <c r="S241" s="8"/>
      <c r="T241" s="8"/>
    </row>
    <row r="242" spans="3:20" x14ac:dyDescent="0.25">
      <c r="C242" s="15" t="s">
        <v>100</v>
      </c>
      <c r="D242" s="15" t="s">
        <v>12</v>
      </c>
      <c r="E242" s="6">
        <v>5</v>
      </c>
      <c r="F242" s="12" t="str">
        <f t="shared" si="92"/>
        <v>ELLoad transfer capacity (MVA)5</v>
      </c>
      <c r="G242" s="9"/>
      <c r="H242" s="8"/>
      <c r="I242" s="8"/>
      <c r="J242" s="8"/>
      <c r="K242" s="8"/>
      <c r="L242" s="8"/>
      <c r="M242" s="8"/>
      <c r="N242" s="8"/>
      <c r="O242" s="8"/>
      <c r="P242" s="8"/>
      <c r="Q242" s="8"/>
      <c r="R242" s="8"/>
      <c r="S242" s="8"/>
      <c r="T242" s="8"/>
    </row>
    <row r="243" spans="3:20" x14ac:dyDescent="0.25">
      <c r="C243" s="15" t="s">
        <v>100</v>
      </c>
      <c r="D243" s="12" t="s">
        <v>13</v>
      </c>
      <c r="E243" s="12" t="s">
        <v>142</v>
      </c>
      <c r="F243" s="12" t="str">
        <f t="shared" si="92"/>
        <v>ELEmbedded generation capacity (MVA)Units less than 100 kVA</v>
      </c>
      <c r="G243" s="9">
        <f ca="1">OFFSET(ForecastData!$AK$4,MATCH(C243,ForecastData!$AJ$5:$AJ$71,0),0)</f>
        <v>8.716050000000056</v>
      </c>
      <c r="H243" s="8"/>
      <c r="I243" s="8"/>
      <c r="J243" s="8"/>
      <c r="K243" s="8"/>
      <c r="L243" s="8"/>
      <c r="M243" s="8"/>
      <c r="N243" s="8"/>
      <c r="O243" s="8"/>
      <c r="P243" s="8"/>
      <c r="Q243" s="8"/>
      <c r="R243" s="8"/>
      <c r="S243" s="8"/>
      <c r="T243" s="8"/>
    </row>
    <row r="244" spans="3:20" x14ac:dyDescent="0.25">
      <c r="C244" s="15" t="s">
        <v>100</v>
      </c>
      <c r="D244" s="12" t="s">
        <v>13</v>
      </c>
      <c r="E244" s="12" t="s">
        <v>145</v>
      </c>
      <c r="F244" s="12" t="str">
        <f t="shared" si="92"/>
        <v>ELEmbedded generation capacity (MVA)Units greater than 100 kVA</v>
      </c>
      <c r="G244" s="9">
        <f ca="1">OFFSET(ForecastData!$AL$4,MATCH(C244,ForecastData!$AJ$5:$AJ$71,0),0)</f>
        <v>0.1298</v>
      </c>
      <c r="H244" s="8"/>
      <c r="I244" s="8"/>
      <c r="J244" s="8"/>
      <c r="K244" s="8"/>
      <c r="L244" s="8"/>
      <c r="M244" s="8"/>
      <c r="N244" s="8"/>
      <c r="O244" s="8"/>
      <c r="P244" s="8"/>
      <c r="Q244" s="8"/>
      <c r="R244" s="8"/>
      <c r="S244" s="8"/>
      <c r="T244" s="8"/>
    </row>
    <row r="245" spans="3:20" x14ac:dyDescent="0.25">
      <c r="C245" s="15" t="s">
        <v>102</v>
      </c>
      <c r="D245" s="15" t="s">
        <v>85</v>
      </c>
      <c r="E245" s="12" t="s">
        <v>86</v>
      </c>
      <c r="F245" s="12" t="str">
        <f t="shared" si="92"/>
        <v xml:space="preserve">GTSubstation capacity (winter and summer) (MVA)Total </v>
      </c>
      <c r="G245" s="8">
        <v>96</v>
      </c>
      <c r="H245" s="8">
        <v>96</v>
      </c>
      <c r="I245" s="8">
        <v>96</v>
      </c>
      <c r="J245" s="8">
        <v>96</v>
      </c>
      <c r="K245" s="8">
        <v>96</v>
      </c>
      <c r="L245" s="8">
        <v>96</v>
      </c>
      <c r="M245" s="8">
        <v>96</v>
      </c>
      <c r="N245" s="8">
        <v>96</v>
      </c>
      <c r="O245" s="8">
        <v>96</v>
      </c>
      <c r="P245" s="8">
        <v>96</v>
      </c>
      <c r="Q245" s="8">
        <v>96</v>
      </c>
      <c r="R245" s="8">
        <v>96</v>
      </c>
      <c r="S245" s="8"/>
      <c r="T245" s="8"/>
    </row>
    <row r="246" spans="3:20" x14ac:dyDescent="0.25">
      <c r="C246" s="15" t="s">
        <v>102</v>
      </c>
      <c r="D246" s="15" t="s">
        <v>85</v>
      </c>
      <c r="E246" s="12" t="s">
        <v>87</v>
      </c>
      <c r="F246" s="12" t="str">
        <f t="shared" si="92"/>
        <v>GTSubstation capacity (winter and summer) (MVA)Firm delivery</v>
      </c>
      <c r="G246" s="8">
        <v>48</v>
      </c>
      <c r="H246" s="8">
        <v>48</v>
      </c>
      <c r="I246" s="8">
        <v>48</v>
      </c>
      <c r="J246" s="8">
        <v>48</v>
      </c>
      <c r="K246" s="8">
        <v>48</v>
      </c>
      <c r="L246" s="8">
        <v>48</v>
      </c>
      <c r="M246" s="8">
        <v>48</v>
      </c>
      <c r="N246" s="8">
        <v>48</v>
      </c>
      <c r="O246" s="8">
        <v>48</v>
      </c>
      <c r="P246" s="8">
        <v>48</v>
      </c>
      <c r="Q246" s="8">
        <v>48</v>
      </c>
      <c r="R246" s="8">
        <v>48</v>
      </c>
      <c r="S246" s="8"/>
      <c r="T246" s="8"/>
    </row>
    <row r="247" spans="3:20" x14ac:dyDescent="0.25">
      <c r="C247" s="15" t="s">
        <v>102</v>
      </c>
      <c r="D247" s="15" t="s">
        <v>85</v>
      </c>
      <c r="E247" s="12" t="s">
        <v>88</v>
      </c>
      <c r="F247" s="12" t="str">
        <f t="shared" si="92"/>
        <v>GTSubstation capacity (winter and summer) (MVA)Short-term firm delivery</v>
      </c>
      <c r="G247" s="8">
        <v>48</v>
      </c>
      <c r="H247" s="8">
        <v>48</v>
      </c>
      <c r="I247" s="8">
        <v>48</v>
      </c>
      <c r="J247" s="8">
        <v>48</v>
      </c>
      <c r="K247" s="8">
        <v>48</v>
      </c>
      <c r="L247" s="8">
        <v>48</v>
      </c>
      <c r="M247" s="8">
        <v>48</v>
      </c>
      <c r="N247" s="8">
        <v>48</v>
      </c>
      <c r="O247" s="8">
        <v>48</v>
      </c>
      <c r="P247" s="8">
        <v>48</v>
      </c>
      <c r="Q247" s="8">
        <v>48</v>
      </c>
      <c r="R247" s="8">
        <v>48</v>
      </c>
      <c r="S247" s="8"/>
      <c r="T247" s="8"/>
    </row>
    <row r="248" spans="3:20" x14ac:dyDescent="0.25">
      <c r="C248" s="15" t="s">
        <v>102</v>
      </c>
      <c r="D248" s="12" t="s">
        <v>214</v>
      </c>
      <c r="E248" s="12" t="s">
        <v>210</v>
      </c>
      <c r="F248" s="12" t="str">
        <f t="shared" si="92"/>
        <v>GTMaximum demand forecast(peak season)Maximum demand (MW)</v>
      </c>
      <c r="G248" s="8">
        <f ca="1">G250*G251</f>
        <v>20.698606950588278</v>
      </c>
      <c r="H248" s="8">
        <f t="shared" ref="H248:R248" ca="1" si="117">H250*H251</f>
        <v>19.53935347921697</v>
      </c>
      <c r="I248" s="8">
        <f t="shared" ca="1" si="117"/>
        <v>20.221607191430461</v>
      </c>
      <c r="J248" s="8">
        <f t="shared" ca="1" si="117"/>
        <v>22.550066183056686</v>
      </c>
      <c r="K248" s="8">
        <f t="shared" ca="1" si="117"/>
        <v>23.593752793190497</v>
      </c>
      <c r="L248" s="8">
        <f t="shared" ca="1" si="117"/>
        <v>24.25940095363061</v>
      </c>
      <c r="M248" s="8">
        <f t="shared" ca="1" si="117"/>
        <v>24.555298605118942</v>
      </c>
      <c r="N248" s="8">
        <f t="shared" ca="1" si="117"/>
        <v>24.657422649736692</v>
      </c>
      <c r="O248" s="8">
        <f t="shared" ca="1" si="117"/>
        <v>24.848960049025244</v>
      </c>
      <c r="P248" s="8">
        <f t="shared" ca="1" si="117"/>
        <v>24.936010683144861</v>
      </c>
      <c r="Q248" s="8">
        <f t="shared" ca="1" si="117"/>
        <v>25.401711805523906</v>
      </c>
      <c r="R248" s="8">
        <f t="shared" ca="1" si="117"/>
        <v>25.615855105809562</v>
      </c>
      <c r="S248" s="8"/>
      <c r="T248" s="8"/>
    </row>
    <row r="249" spans="3:20" x14ac:dyDescent="0.25">
      <c r="C249" s="15" t="s">
        <v>102</v>
      </c>
      <c r="D249" s="12" t="s">
        <v>214</v>
      </c>
      <c r="E249" s="12" t="s">
        <v>10</v>
      </c>
      <c r="F249" s="12" t="str">
        <f t="shared" si="92"/>
        <v>GTMaximum demand forecast(peak season)Reactive power (coincident) (MVAr)</v>
      </c>
      <c r="G249" s="10">
        <f ca="1">SQRT(G250^2-G248^2)</f>
        <v>0.31238212178229796</v>
      </c>
      <c r="H249" s="10">
        <f ca="1">SQRT(H250^2-H248^2)</f>
        <v>0.29488673864198922</v>
      </c>
      <c r="I249" s="10">
        <f t="shared" ref="I249:R249" ca="1" si="118">SQRT(I250^2-I248^2)</f>
        <v>0.30518327032284076</v>
      </c>
      <c r="J249" s="10">
        <f t="shared" ca="1" si="118"/>
        <v>0.34032423232193887</v>
      </c>
      <c r="K249" s="10">
        <f t="shared" ca="1" si="118"/>
        <v>0.35607548739573119</v>
      </c>
      <c r="L249" s="10">
        <f t="shared" ca="1" si="118"/>
        <v>0.36612140909557012</v>
      </c>
      <c r="M249" s="10">
        <f t="shared" ca="1" si="118"/>
        <v>0.37058707852071104</v>
      </c>
      <c r="N249" s="10">
        <f t="shared" ca="1" si="118"/>
        <v>0.37212832841322219</v>
      </c>
      <c r="O249" s="10">
        <f t="shared" ca="1" si="118"/>
        <v>0.37501899923667614</v>
      </c>
      <c r="P249" s="10">
        <f t="shared" ca="1" si="118"/>
        <v>0.37633276213147177</v>
      </c>
      <c r="Q249" s="10">
        <f t="shared" ca="1" si="118"/>
        <v>0.38336109524918455</v>
      </c>
      <c r="R249" s="10">
        <f t="shared" ca="1" si="118"/>
        <v>0.38659293296039093</v>
      </c>
      <c r="S249" s="8"/>
      <c r="T249" s="8"/>
    </row>
    <row r="250" spans="3:20" x14ac:dyDescent="0.25">
      <c r="C250" s="15" t="s">
        <v>102</v>
      </c>
      <c r="D250" s="12" t="s">
        <v>214</v>
      </c>
      <c r="E250" s="12" t="s">
        <v>211</v>
      </c>
      <c r="F250" s="12" t="str">
        <f t="shared" si="92"/>
        <v>GTMaximum demand forecast(peak season)Maximum demand (MVA)</v>
      </c>
      <c r="G250" s="8">
        <f ca="1">OFFSET(ForecastData!$E$4,MATCH($C250,ForecastData!$B$5:$B$70,0),COLUMN()-6+IF($T252="Summer",15,0))</f>
        <v>20.70096404240514</v>
      </c>
      <c r="H250" s="8">
        <f ca="1">OFFSET(ForecastData!$E$4,MATCH($C250,ForecastData!$B$5:$B$70,0),COLUMN()-6+IF($T252="Summer",15,0))</f>
        <v>19.541578558919319</v>
      </c>
      <c r="I250" s="8">
        <f ca="1">OFFSET(ForecastData!$E$4,MATCH($C250,ForecastData!$B$5:$B$70,0),COLUMN()-6+IF($T252="Summer",15,0))</f>
        <v>20.223909964025182</v>
      </c>
      <c r="J250" s="8">
        <f ca="1">OFFSET(ForecastData!$E$4,MATCH($C250,ForecastData!$B$5:$B$70,0),COLUMN()-6+IF($T252="Summer",15,0))</f>
        <v>22.552634113188248</v>
      </c>
      <c r="K250" s="8">
        <f ca="1">OFFSET(ForecastData!$E$4,MATCH($C250,ForecastData!$B$5:$B$70,0),COLUMN()-6+IF($T252="Summer",15,0))</f>
        <v>23.596439575048361</v>
      </c>
      <c r="L250" s="8">
        <f ca="1">OFFSET(ForecastData!$E$4,MATCH($C250,ForecastData!$B$5:$B$70,0),COLUMN()-6+IF($T252="Summer",15,0))</f>
        <v>24.262163537393196</v>
      </c>
      <c r="M250" s="8">
        <f ca="1">OFFSET(ForecastData!$E$4,MATCH($C250,ForecastData!$B$5:$B$70,0),COLUMN()-6+IF($T252="Summer",15,0))</f>
        <v>24.558094884769112</v>
      </c>
      <c r="N250" s="8">
        <f ca="1">OFFSET(ForecastData!$E$4,MATCH($C250,ForecastData!$B$5:$B$70,0),COLUMN()-6+IF($T252="Summer",15,0))</f>
        <v>24.660230558949682</v>
      </c>
      <c r="O250" s="8">
        <f ca="1">OFFSET(ForecastData!$E$4,MATCH($C250,ForecastData!$B$5:$B$70,0),COLUMN()-6+IF($T252="Summer",15,0))</f>
        <v>24.851789769910759</v>
      </c>
      <c r="P250" s="8">
        <f ca="1">OFFSET(ForecastData!$E$4,MATCH($C250,ForecastData!$B$5:$B$70,0),COLUMN()-6+IF($T252="Summer",15,0))</f>
        <v>24.938850317080941</v>
      </c>
      <c r="Q250" s="8">
        <f ca="1">OFFSET(ForecastData!$E$4,MATCH($C250,ForecastData!$B$5:$B$70,0),COLUMN()-6+IF($T252="Summer",15,0))</f>
        <v>25.404604472029146</v>
      </c>
      <c r="R250" s="8">
        <f ca="1">OFFSET(ForecastData!$E$4,MATCH($C250,ForecastData!$B$5:$B$70,0),COLUMN()-6+IF($T252="Summer",15,0))</f>
        <v>25.61877215827575</v>
      </c>
      <c r="S250" s="9"/>
      <c r="T250" s="9"/>
    </row>
    <row r="251" spans="3:20" x14ac:dyDescent="0.25">
      <c r="C251" s="15" t="s">
        <v>102</v>
      </c>
      <c r="D251" s="12" t="s">
        <v>214</v>
      </c>
      <c r="E251" s="12" t="s">
        <v>11</v>
      </c>
      <c r="F251" s="12" t="str">
        <f t="shared" si="92"/>
        <v>GTMaximum demand forecast(peak season)Power factor (coincident)</v>
      </c>
      <c r="G251" s="8">
        <f ca="1">OFFSET(ForecastData!$R$4,MATCH($C251,ForecastData!$B$5:$B$70,0),IF($T252="Summer",15,0))</f>
        <v>0.99988613613298227</v>
      </c>
      <c r="H251" s="8">
        <f ca="1">OFFSET(ForecastData!$R$4,MATCH($C251,ForecastData!$B$5:$B$70,0),IF($T252="Summer",15,0))</f>
        <v>0.99988613613298227</v>
      </c>
      <c r="I251" s="8">
        <f ca="1">OFFSET(ForecastData!$R$4,MATCH($C251,ForecastData!$B$5:$B$70,0),IF($T252="Summer",15,0))</f>
        <v>0.99988613613298227</v>
      </c>
      <c r="J251" s="8">
        <f ca="1">OFFSET(ForecastData!$R$4,MATCH($C251,ForecastData!$B$5:$B$70,0),IF($T252="Summer",15,0))</f>
        <v>0.99988613613298227</v>
      </c>
      <c r="K251" s="8">
        <f ca="1">OFFSET(ForecastData!$R$4,MATCH($C251,ForecastData!$B$5:$B$70,0),IF($T252="Summer",15,0))</f>
        <v>0.99988613613298227</v>
      </c>
      <c r="L251" s="8">
        <f ca="1">OFFSET(ForecastData!$R$4,MATCH($C251,ForecastData!$B$5:$B$70,0),IF($T252="Summer",15,0))</f>
        <v>0.99988613613298227</v>
      </c>
      <c r="M251" s="8">
        <f ca="1">OFFSET(ForecastData!$R$4,MATCH($C251,ForecastData!$B$5:$B$70,0),IF($T252="Summer",15,0))</f>
        <v>0.99988613613298227</v>
      </c>
      <c r="N251" s="8">
        <f ca="1">OFFSET(ForecastData!$R$4,MATCH($C251,ForecastData!$B$5:$B$70,0),IF($T252="Summer",15,0))</f>
        <v>0.99988613613298227</v>
      </c>
      <c r="O251" s="8">
        <f ca="1">OFFSET(ForecastData!$R$4,MATCH($C251,ForecastData!$B$5:$B$70,0),IF($T252="Summer",15,0))</f>
        <v>0.99988613613298227</v>
      </c>
      <c r="P251" s="8">
        <f ca="1">OFFSET(ForecastData!$R$4,MATCH($C251,ForecastData!$B$5:$B$70,0),IF($T252="Summer",15,0))</f>
        <v>0.99988613613298227</v>
      </c>
      <c r="Q251" s="8">
        <f ca="1">OFFSET(ForecastData!$R$4,MATCH($C251,ForecastData!$B$5:$B$70,0),IF($T252="Summer",15,0))</f>
        <v>0.99988613613298227</v>
      </c>
      <c r="R251" s="8">
        <f ca="1">OFFSET(ForecastData!$R$4,MATCH($C251,ForecastData!$B$5:$B$70,0),IF($T252="Summer",15,0))</f>
        <v>0.99988613613298227</v>
      </c>
      <c r="S251" s="10"/>
      <c r="T251" s="10"/>
    </row>
    <row r="252" spans="3:20" x14ac:dyDescent="0.25">
      <c r="C252" s="15" t="s">
        <v>102</v>
      </c>
      <c r="D252" s="12" t="s">
        <v>213</v>
      </c>
      <c r="E252" s="15" t="s">
        <v>210</v>
      </c>
      <c r="F252" s="12" t="str">
        <f t="shared" si="92"/>
        <v>GTMaximum demand forecast(non-peak season)Maximum demand (MW)</v>
      </c>
      <c r="G252" s="8">
        <f ca="1">G254*OFFSET(ForecastData!$R$4,MATCH($C252,ForecastData!$B$5:$B$70,0),IF($T252="Winter",15,0))</f>
        <v>13.426748697550128</v>
      </c>
      <c r="H252" s="8">
        <f ca="1">H254*OFFSET(ForecastData!$R$4,MATCH($C252,ForecastData!$B$5:$B$70,0),IF($T252="Winter",15,0))</f>
        <v>12.8279713590032</v>
      </c>
      <c r="I252" s="8">
        <f ca="1">I254*OFFSET(ForecastData!$R$4,MATCH($C252,ForecastData!$B$5:$B$70,0),IF($T252="Winter",15,0))</f>
        <v>13.457567496913072</v>
      </c>
      <c r="J252" s="8">
        <f ca="1">J254*OFFSET(ForecastData!$R$4,MATCH($C252,ForecastData!$B$5:$B$70,0),IF($T252="Winter",15,0))</f>
        <v>16.159936100691151</v>
      </c>
      <c r="K252" s="8">
        <f ca="1">K254*OFFSET(ForecastData!$R$4,MATCH($C252,ForecastData!$B$5:$B$70,0),IF($T252="Winter",15,0))</f>
        <v>17.377949803634866</v>
      </c>
      <c r="L252" s="8">
        <f ca="1">L254*OFFSET(ForecastData!$R$4,MATCH($C252,ForecastData!$B$5:$B$70,0),IF($T252="Winter",15,0))</f>
        <v>18.151780864735429</v>
      </c>
      <c r="M252" s="8">
        <f ca="1">M254*OFFSET(ForecastData!$R$4,MATCH($C252,ForecastData!$B$5:$B$70,0),IF($T252="Winter",15,0))</f>
        <v>18.507188311824017</v>
      </c>
      <c r="N252" s="8">
        <f ca="1">N254*OFFSET(ForecastData!$R$4,MATCH($C252,ForecastData!$B$5:$B$70,0),IF($T252="Winter",15,0))</f>
        <v>18.685209967317341</v>
      </c>
      <c r="O252" s="8">
        <f ca="1">O254*OFFSET(ForecastData!$R$4,MATCH($C252,ForecastData!$B$5:$B$70,0),IF($T252="Winter",15,0))</f>
        <v>18.924338541249021</v>
      </c>
      <c r="P252" s="8">
        <f ca="1">P254*OFFSET(ForecastData!$R$4,MATCH($C252,ForecastData!$B$5:$B$70,0),IF($T252="Winter",15,0))</f>
        <v>19.143846127281254</v>
      </c>
      <c r="Q252" s="8">
        <f ca="1">Q254*OFFSET(ForecastData!$R$4,MATCH($C252,ForecastData!$B$5:$B$70,0),IF($T252="Winter",15,0))</f>
        <v>19.39366826423667</v>
      </c>
      <c r="R252" s="8">
        <f ca="1">R254*OFFSET(ForecastData!$R$4,MATCH($C252,ForecastData!$B$5:$B$70,0),IF($T252="Winter",15,0))</f>
        <v>19.628974218697046</v>
      </c>
      <c r="S252" s="8"/>
      <c r="T252" s="8" t="str">
        <f ca="1">OFFSET(ForecastData!$D$4,MATCH(C252,ForecastData!$B$5:$B$70,0),0)</f>
        <v>Summer</v>
      </c>
    </row>
    <row r="253" spans="3:20" x14ac:dyDescent="0.25">
      <c r="C253" s="15" t="s">
        <v>102</v>
      </c>
      <c r="D253" s="12" t="s">
        <v>213</v>
      </c>
      <c r="E253" s="15" t="s">
        <v>10</v>
      </c>
      <c r="F253" s="12" t="str">
        <f t="shared" si="92"/>
        <v>GTMaximum demand forecast(non-peak season)Reactive power (coincident) (MVAr)</v>
      </c>
      <c r="G253" s="10">
        <f t="shared" ref="G253:R253" ca="1" si="119">SQRT(G254^2-G252^2)</f>
        <v>1.8356157729569516</v>
      </c>
      <c r="H253" s="10">
        <f t="shared" ca="1" si="119"/>
        <v>1.753754918040785</v>
      </c>
      <c r="I253" s="10">
        <f t="shared" ca="1" si="119"/>
        <v>1.8398291142124237</v>
      </c>
      <c r="J253" s="10">
        <f t="shared" ca="1" si="119"/>
        <v>2.2092789747243433</v>
      </c>
      <c r="K253" s="10">
        <f t="shared" ca="1" si="119"/>
        <v>2.3757977064861908</v>
      </c>
      <c r="L253" s="10">
        <f t="shared" ca="1" si="119"/>
        <v>2.4815907419676333</v>
      </c>
      <c r="M253" s="10">
        <f t="shared" ca="1" si="119"/>
        <v>2.5301796841157329</v>
      </c>
      <c r="N253" s="10">
        <f t="shared" ca="1" si="119"/>
        <v>2.5545176207310853</v>
      </c>
      <c r="O253" s="10">
        <f t="shared" ca="1" si="119"/>
        <v>2.5872096887783549</v>
      </c>
      <c r="P253" s="10">
        <f t="shared" ca="1" si="119"/>
        <v>2.617219305870393</v>
      </c>
      <c r="Q253" s="10">
        <f t="shared" ca="1" si="119"/>
        <v>2.6513733267252526</v>
      </c>
      <c r="R253" s="10">
        <f t="shared" ca="1" si="119"/>
        <v>2.6835427916648156</v>
      </c>
      <c r="S253" s="8"/>
      <c r="T253" s="8" t="str">
        <f ca="1">T252</f>
        <v>Summer</v>
      </c>
    </row>
    <row r="254" spans="3:20" x14ac:dyDescent="0.25">
      <c r="C254" s="15" t="s">
        <v>102</v>
      </c>
      <c r="D254" s="12" t="s">
        <v>213</v>
      </c>
      <c r="E254" s="12" t="s">
        <v>211</v>
      </c>
      <c r="F254" s="12" t="str">
        <f t="shared" si="92"/>
        <v>GTMaximum demand forecast(non-peak season)Maximum demand (MVA)</v>
      </c>
      <c r="G254" s="10">
        <f ca="1">OFFSET(ForecastData!$E$4,MATCH($C254,ForecastData!$B$5:$B$70,0),COLUMN()-6+IF($T254="Winter",15,0))</f>
        <v>13.551644396643988</v>
      </c>
      <c r="H254" s="10">
        <f ca="1">OFFSET(ForecastData!$E$4,MATCH($C254,ForecastData!$B$5:$B$70,0),COLUMN()-6+IF($T254="Winter",15,0))</f>
        <v>12.947297227605407</v>
      </c>
      <c r="I254" s="10">
        <f ca="1">OFFSET(ForecastData!$E$4,MATCH($C254,ForecastData!$B$5:$B$70,0),COLUMN()-6+IF($T254="Winter",15,0))</f>
        <v>13.582749872668451</v>
      </c>
      <c r="J254" s="10">
        <f ca="1">OFFSET(ForecastData!$E$4,MATCH($C254,ForecastData!$B$5:$B$70,0),COLUMN()-6+IF($T254="Winter",15,0))</f>
        <v>16.31025592584556</v>
      </c>
      <c r="K254" s="10">
        <f ca="1">OFFSET(ForecastData!$E$4,MATCH($C254,ForecastData!$B$5:$B$70,0),COLUMN()-6+IF($T254="Winter",15,0))</f>
        <v>17.539599599757064</v>
      </c>
      <c r="L254" s="10">
        <f ca="1">OFFSET(ForecastData!$E$4,MATCH($C254,ForecastData!$B$5:$B$70,0),COLUMN()-6+IF($T254="Winter",15,0))</f>
        <v>18.320628842154811</v>
      </c>
      <c r="M254" s="10">
        <f ca="1">OFFSET(ForecastData!$E$4,MATCH($C254,ForecastData!$B$5:$B$70,0),COLUMN()-6+IF($T254="Winter",15,0))</f>
        <v>18.679342291505542</v>
      </c>
      <c r="N254" s="10">
        <f ca="1">OFFSET(ForecastData!$E$4,MATCH($C254,ForecastData!$B$5:$B$70,0),COLUMN()-6+IF($T254="Winter",15,0))</f>
        <v>18.859019905534883</v>
      </c>
      <c r="O254" s="10">
        <f ca="1">OFFSET(ForecastData!$E$4,MATCH($C254,ForecastData!$B$5:$B$70,0),COLUMN()-6+IF($T254="Winter",15,0))</f>
        <v>19.100372854934317</v>
      </c>
      <c r="P254" s="10">
        <f ca="1">OFFSET(ForecastData!$E$4,MATCH($C254,ForecastData!$B$5:$B$70,0),COLUMN()-6+IF($T254="Winter",15,0))</f>
        <v>19.321922301883998</v>
      </c>
      <c r="Q254" s="10">
        <f ca="1">OFFSET(ForecastData!$E$4,MATCH($C254,ForecastData!$B$5:$B$70,0),COLUMN()-6+IF($T254="Winter",15,0))</f>
        <v>19.574068285896285</v>
      </c>
      <c r="R254" s="10">
        <f ca="1">OFFSET(ForecastData!$E$4,MATCH($C254,ForecastData!$B$5:$B$70,0),COLUMN()-6+IF($T254="Winter",15,0))</f>
        <v>19.811563057794544</v>
      </c>
      <c r="S254" s="9"/>
      <c r="T254" s="8" t="str">
        <f ca="1">T252</f>
        <v>Summer</v>
      </c>
    </row>
    <row r="255" spans="3:20" x14ac:dyDescent="0.25">
      <c r="C255" s="15" t="s">
        <v>102</v>
      </c>
      <c r="D255" s="12" t="s">
        <v>89</v>
      </c>
      <c r="E255" s="12" t="s">
        <v>212</v>
      </c>
      <c r="F255" s="12" t="str">
        <f t="shared" si="92"/>
        <v>GTHours exceeding95% of maximum demand</v>
      </c>
      <c r="G255" s="9">
        <f ca="1">OFFSET($AG$2,MATCH(C255,$AF$3:$AF$48,0),0)</f>
        <v>6</v>
      </c>
      <c r="H255" s="8">
        <f ca="1">G255</f>
        <v>6</v>
      </c>
      <c r="I255" s="8">
        <f t="shared" ref="I255" ca="1" si="120">H255</f>
        <v>6</v>
      </c>
      <c r="J255" s="8">
        <f t="shared" ref="J255" ca="1" si="121">I255</f>
        <v>6</v>
      </c>
      <c r="K255" s="8">
        <f t="shared" ref="K255" ca="1" si="122">J255</f>
        <v>6</v>
      </c>
      <c r="L255" s="8">
        <f t="shared" ref="L255" ca="1" si="123">K255</f>
        <v>6</v>
      </c>
      <c r="M255" s="8">
        <f t="shared" ref="M255" ca="1" si="124">L255</f>
        <v>6</v>
      </c>
      <c r="N255" s="8">
        <f t="shared" ref="N255" ca="1" si="125">M255</f>
        <v>6</v>
      </c>
      <c r="O255" s="8">
        <f t="shared" ref="O255" ca="1" si="126">N255</f>
        <v>6</v>
      </c>
      <c r="P255" s="8">
        <f t="shared" ref="P255" ca="1" si="127">O255</f>
        <v>6</v>
      </c>
      <c r="Q255" s="8">
        <f ca="1">O255</f>
        <v>6</v>
      </c>
      <c r="R255" s="8">
        <f t="shared" ref="R255" ca="1" si="128">Q255</f>
        <v>6</v>
      </c>
      <c r="S255" s="9"/>
      <c r="T255" s="9"/>
    </row>
    <row r="256" spans="3:20" x14ac:dyDescent="0.25">
      <c r="C256" s="15" t="s">
        <v>102</v>
      </c>
      <c r="D256" s="12" t="s">
        <v>89</v>
      </c>
      <c r="E256" s="12" t="s">
        <v>56</v>
      </c>
      <c r="F256" s="12" t="str">
        <f t="shared" si="92"/>
        <v>GTHours exceedingFirm capacity (continuous rating)</v>
      </c>
      <c r="G256" s="8"/>
      <c r="H256" s="8"/>
      <c r="I256" s="8"/>
      <c r="J256" s="8"/>
      <c r="K256" s="8"/>
      <c r="L256" s="8"/>
      <c r="M256" s="8"/>
      <c r="N256" s="8"/>
      <c r="O256" s="8"/>
      <c r="P256" s="8"/>
      <c r="Q256" s="8"/>
      <c r="R256" s="8"/>
      <c r="S256" s="8"/>
      <c r="T256" s="8"/>
    </row>
    <row r="257" spans="3:20" x14ac:dyDescent="0.25">
      <c r="C257" s="15" t="s">
        <v>102</v>
      </c>
      <c r="D257" s="12" t="s">
        <v>89</v>
      </c>
      <c r="E257" s="12" t="s">
        <v>57</v>
      </c>
      <c r="F257" s="12" t="str">
        <f t="shared" si="92"/>
        <v>GTHours exceedingFirm capacity (short-term rating)</v>
      </c>
      <c r="G257" s="8"/>
      <c r="H257" s="8"/>
      <c r="I257" s="8"/>
      <c r="J257" s="8"/>
      <c r="K257" s="8"/>
      <c r="L257" s="8"/>
      <c r="M257" s="8"/>
      <c r="N257" s="8"/>
      <c r="O257" s="8"/>
      <c r="P257" s="8"/>
      <c r="Q257" s="8"/>
      <c r="R257" s="8"/>
      <c r="S257" s="8"/>
      <c r="T257" s="8"/>
    </row>
    <row r="258" spans="3:20" x14ac:dyDescent="0.25">
      <c r="C258" s="15" t="s">
        <v>102</v>
      </c>
      <c r="D258" s="12" t="s">
        <v>90</v>
      </c>
      <c r="E258" s="12" t="s">
        <v>60</v>
      </c>
      <c r="F258" s="12" t="str">
        <f t="shared" si="92"/>
        <v>GTRegional diversity factorSummer</v>
      </c>
      <c r="G258" s="10">
        <f ca="1">OFFSET(ForecastData!$S$4,MATCH($C258,ForecastData!$B$5:$B$70,0),IF($E258="Winter",15,0))</f>
        <v>0.91085899513776303</v>
      </c>
      <c r="H258" s="10">
        <f ca="1">OFFSET(ForecastData!$S$4,MATCH($C258,ForecastData!$B$5:$B$70,0),IF($E258="Winter",15,0))</f>
        <v>0.91085899513776303</v>
      </c>
      <c r="I258" s="10">
        <f ca="1">OFFSET(ForecastData!$S$4,MATCH($C258,ForecastData!$B$5:$B$70,0),IF($E258="Winter",15,0))</f>
        <v>0.91085899513776303</v>
      </c>
      <c r="J258" s="10">
        <f ca="1">OFFSET(ForecastData!$S$4,MATCH($C258,ForecastData!$B$5:$B$70,0),IF($E258="Winter",15,0))</f>
        <v>0.91085899513776303</v>
      </c>
      <c r="K258" s="10">
        <f ca="1">OFFSET(ForecastData!$S$4,MATCH($C258,ForecastData!$B$5:$B$70,0),IF($E258="Winter",15,0))</f>
        <v>0.91085899513776303</v>
      </c>
      <c r="L258" s="10">
        <f ca="1">OFFSET(ForecastData!$S$4,MATCH($C258,ForecastData!$B$5:$B$70,0),IF($E258="Winter",15,0))</f>
        <v>0.91085899513776303</v>
      </c>
      <c r="M258" s="10">
        <f ca="1">OFFSET(ForecastData!$S$4,MATCH($C258,ForecastData!$B$5:$B$70,0),IF($E258="Winter",15,0))</f>
        <v>0.91085899513776303</v>
      </c>
      <c r="N258" s="10">
        <f ca="1">OFFSET(ForecastData!$S$4,MATCH($C258,ForecastData!$B$5:$B$70,0),IF($E258="Winter",15,0))</f>
        <v>0.91085899513776303</v>
      </c>
      <c r="O258" s="10">
        <f ca="1">OFFSET(ForecastData!$S$4,MATCH($C258,ForecastData!$B$5:$B$70,0),IF($E258="Winter",15,0))</f>
        <v>0.91085899513776303</v>
      </c>
      <c r="P258" s="10">
        <f ca="1">OFFSET(ForecastData!$S$4,MATCH($C258,ForecastData!$B$5:$B$70,0),IF($E258="Winter",15,0))</f>
        <v>0.91085899513776303</v>
      </c>
      <c r="Q258" s="10">
        <f ca="1">OFFSET(ForecastData!$S$4,MATCH($C258,ForecastData!$B$5:$B$70,0),IF($E258="Winter",15,0))</f>
        <v>0.91085899513776303</v>
      </c>
      <c r="R258" s="10">
        <f ca="1">OFFSET(ForecastData!$S$4,MATCH($C258,ForecastData!$B$5:$B$70,0),IF($E258="Winter",15,0))</f>
        <v>0.91085899513776303</v>
      </c>
      <c r="S258" s="10"/>
      <c r="T258" s="10"/>
    </row>
    <row r="259" spans="3:20" x14ac:dyDescent="0.25">
      <c r="C259" s="15" t="s">
        <v>102</v>
      </c>
      <c r="D259" s="12" t="s">
        <v>90</v>
      </c>
      <c r="E259" s="12" t="s">
        <v>8</v>
      </c>
      <c r="F259" s="12" t="str">
        <f t="shared" si="92"/>
        <v>GTRegional diversity factorWinter</v>
      </c>
      <c r="G259" s="10">
        <f ca="1">OFFSET(ForecastData!$S$4,MATCH($C259,ForecastData!$B$5:$B$70,0),IF($E259="Winter",15,0))</f>
        <v>0.776685393258427</v>
      </c>
      <c r="H259" s="10">
        <f ca="1">OFFSET(ForecastData!$S$4,MATCH($C259,ForecastData!$B$5:$B$70,0),IF($E259="Winter",15,0))</f>
        <v>0.776685393258427</v>
      </c>
      <c r="I259" s="10">
        <f ca="1">OFFSET(ForecastData!$S$4,MATCH($C259,ForecastData!$B$5:$B$70,0),IF($E259="Winter",15,0))</f>
        <v>0.776685393258427</v>
      </c>
      <c r="J259" s="10">
        <f ca="1">OFFSET(ForecastData!$S$4,MATCH($C259,ForecastData!$B$5:$B$70,0),IF($E259="Winter",15,0))</f>
        <v>0.776685393258427</v>
      </c>
      <c r="K259" s="10">
        <f ca="1">OFFSET(ForecastData!$S$4,MATCH($C259,ForecastData!$B$5:$B$70,0),IF($E259="Winter",15,0))</f>
        <v>0.776685393258427</v>
      </c>
      <c r="L259" s="10">
        <f ca="1">OFFSET(ForecastData!$S$4,MATCH($C259,ForecastData!$B$5:$B$70,0),IF($E259="Winter",15,0))</f>
        <v>0.776685393258427</v>
      </c>
      <c r="M259" s="10">
        <f ca="1">OFFSET(ForecastData!$S$4,MATCH($C259,ForecastData!$B$5:$B$70,0),IF($E259="Winter",15,0))</f>
        <v>0.776685393258427</v>
      </c>
      <c r="N259" s="10">
        <f ca="1">OFFSET(ForecastData!$S$4,MATCH($C259,ForecastData!$B$5:$B$70,0),IF($E259="Winter",15,0))</f>
        <v>0.776685393258427</v>
      </c>
      <c r="O259" s="10">
        <f ca="1">OFFSET(ForecastData!$S$4,MATCH($C259,ForecastData!$B$5:$B$70,0),IF($E259="Winter",15,0))</f>
        <v>0.776685393258427</v>
      </c>
      <c r="P259" s="10">
        <f ca="1">OFFSET(ForecastData!$S$4,MATCH($C259,ForecastData!$B$5:$B$70,0),IF($E259="Winter",15,0))</f>
        <v>0.776685393258427</v>
      </c>
      <c r="Q259" s="10">
        <f ca="1">OFFSET(ForecastData!$S$4,MATCH($C259,ForecastData!$B$5:$B$70,0),IF($E259="Winter",15,0))</f>
        <v>0.776685393258427</v>
      </c>
      <c r="R259" s="10">
        <f ca="1">OFFSET(ForecastData!$S$4,MATCH($C259,ForecastData!$B$5:$B$70,0),IF($E259="Winter",15,0))</f>
        <v>0.776685393258427</v>
      </c>
      <c r="S259" s="10"/>
      <c r="T259" s="10"/>
    </row>
    <row r="260" spans="3:20" x14ac:dyDescent="0.25">
      <c r="C260" s="15" t="s">
        <v>102</v>
      </c>
      <c r="D260" s="15" t="s">
        <v>12</v>
      </c>
      <c r="E260" s="6">
        <v>1</v>
      </c>
      <c r="F260" s="12" t="str">
        <f t="shared" si="92"/>
        <v>GTLoad transfer capacity (MVA)1</v>
      </c>
      <c r="G260" s="9">
        <v>2.1</v>
      </c>
      <c r="H260" s="8"/>
      <c r="I260" s="8"/>
      <c r="J260" s="8"/>
      <c r="K260" s="8"/>
      <c r="L260" s="8"/>
      <c r="M260" s="8"/>
      <c r="N260" s="8"/>
      <c r="O260" s="8"/>
      <c r="P260" s="8"/>
      <c r="Q260" s="8"/>
      <c r="R260" s="8"/>
      <c r="S260" s="8" t="s">
        <v>27</v>
      </c>
      <c r="T260" s="8"/>
    </row>
    <row r="261" spans="3:20" x14ac:dyDescent="0.25">
      <c r="C261" s="15" t="s">
        <v>102</v>
      </c>
      <c r="D261" s="15" t="s">
        <v>12</v>
      </c>
      <c r="E261" s="6">
        <v>2</v>
      </c>
      <c r="F261" s="12" t="str">
        <f t="shared" si="92"/>
        <v>GTLoad transfer capacity (MVA)2</v>
      </c>
      <c r="G261" s="9">
        <v>2.1</v>
      </c>
      <c r="H261" s="8"/>
      <c r="I261" s="8"/>
      <c r="J261" s="8"/>
      <c r="K261" s="8"/>
      <c r="L261" s="8"/>
      <c r="M261" s="8"/>
      <c r="N261" s="8"/>
      <c r="O261" s="8"/>
      <c r="P261" s="8"/>
      <c r="Q261" s="8"/>
      <c r="R261" s="8"/>
      <c r="S261" s="8" t="s">
        <v>30</v>
      </c>
      <c r="T261" s="8"/>
    </row>
    <row r="262" spans="3:20" x14ac:dyDescent="0.25">
      <c r="C262" s="15" t="s">
        <v>102</v>
      </c>
      <c r="D262" s="15" t="s">
        <v>12</v>
      </c>
      <c r="E262" s="6">
        <v>3</v>
      </c>
      <c r="F262" s="12" t="str">
        <f t="shared" si="92"/>
        <v>GTLoad transfer capacity (MVA)3</v>
      </c>
      <c r="G262" s="9">
        <v>2.1</v>
      </c>
      <c r="H262" s="8"/>
      <c r="I262" s="8"/>
      <c r="J262" s="8"/>
      <c r="K262" s="8"/>
      <c r="L262" s="8"/>
      <c r="M262" s="8"/>
      <c r="N262" s="8"/>
      <c r="O262" s="8"/>
      <c r="P262" s="8"/>
      <c r="Q262" s="8"/>
      <c r="R262" s="8"/>
      <c r="S262" s="8" t="s">
        <v>32</v>
      </c>
      <c r="T262" s="8"/>
    </row>
    <row r="263" spans="3:20" x14ac:dyDescent="0.25">
      <c r="C263" s="15" t="s">
        <v>102</v>
      </c>
      <c r="D263" s="15" t="s">
        <v>12</v>
      </c>
      <c r="E263" s="6">
        <v>4</v>
      </c>
      <c r="F263" s="12" t="str">
        <f t="shared" si="92"/>
        <v>GTLoad transfer capacity (MVA)4</v>
      </c>
      <c r="G263" s="9"/>
      <c r="H263" s="8"/>
      <c r="I263" s="8"/>
      <c r="J263" s="8"/>
      <c r="K263" s="8"/>
      <c r="L263" s="8"/>
      <c r="M263" s="8"/>
      <c r="N263" s="8"/>
      <c r="O263" s="8"/>
      <c r="P263" s="8"/>
      <c r="Q263" s="8"/>
      <c r="R263" s="8"/>
      <c r="S263" s="8"/>
      <c r="T263" s="8"/>
    </row>
    <row r="264" spans="3:20" x14ac:dyDescent="0.25">
      <c r="C264" s="15" t="s">
        <v>102</v>
      </c>
      <c r="D264" s="15" t="s">
        <v>12</v>
      </c>
      <c r="E264" s="6">
        <v>5</v>
      </c>
      <c r="F264" s="12" t="str">
        <f t="shared" si="92"/>
        <v>GTLoad transfer capacity (MVA)5</v>
      </c>
      <c r="G264" s="9"/>
      <c r="H264" s="8"/>
      <c r="I264" s="8"/>
      <c r="J264" s="8"/>
      <c r="K264" s="8"/>
      <c r="L264" s="8"/>
      <c r="M264" s="8"/>
      <c r="N264" s="8"/>
      <c r="O264" s="8"/>
      <c r="P264" s="8"/>
      <c r="Q264" s="8"/>
      <c r="R264" s="8"/>
      <c r="S264" s="8"/>
      <c r="T264" s="8"/>
    </row>
    <row r="265" spans="3:20" x14ac:dyDescent="0.25">
      <c r="C265" s="15" t="s">
        <v>102</v>
      </c>
      <c r="D265" s="12" t="s">
        <v>13</v>
      </c>
      <c r="E265" s="12" t="s">
        <v>142</v>
      </c>
      <c r="F265" s="12" t="str">
        <f t="shared" si="92"/>
        <v>GTEmbedded generation capacity (MVA)Units less than 100 kVA</v>
      </c>
      <c r="G265" s="9">
        <f ca="1">OFFSET(ForecastData!$AK$4,MATCH(C265,ForecastData!$AJ$5:$AJ$71,0),0)</f>
        <v>7.5014800000000195</v>
      </c>
      <c r="H265" s="19"/>
      <c r="I265" s="19"/>
      <c r="J265" s="19"/>
      <c r="K265" s="19"/>
      <c r="L265" s="19"/>
      <c r="M265" s="19"/>
      <c r="N265" s="19"/>
      <c r="O265" s="19"/>
      <c r="P265" s="19"/>
      <c r="Q265" s="19"/>
      <c r="R265" s="19"/>
      <c r="S265" s="19"/>
      <c r="T265" s="19"/>
    </row>
    <row r="266" spans="3:20" x14ac:dyDescent="0.25">
      <c r="C266" s="15" t="s">
        <v>102</v>
      </c>
      <c r="D266" s="12" t="s">
        <v>13</v>
      </c>
      <c r="E266" s="12" t="s">
        <v>145</v>
      </c>
      <c r="F266" s="12" t="str">
        <f t="shared" si="92"/>
        <v>GTEmbedded generation capacity (MVA)Units greater than 100 kVA</v>
      </c>
      <c r="G266" s="9">
        <f ca="1">OFFSET(ForecastData!$AL$4,MATCH(C266,ForecastData!$AJ$5:$AJ$71,0),0)</f>
        <v>0.30292000000000002</v>
      </c>
      <c r="H266" s="8"/>
      <c r="I266" s="8"/>
      <c r="J266" s="8"/>
      <c r="K266" s="8"/>
      <c r="L266" s="8"/>
      <c r="M266" s="8"/>
      <c r="N266" s="8"/>
      <c r="O266" s="8"/>
      <c r="P266" s="8"/>
      <c r="Q266" s="8"/>
      <c r="R266" s="8"/>
      <c r="S266" s="8"/>
      <c r="T266" s="8"/>
    </row>
    <row r="267" spans="3:20" x14ac:dyDescent="0.25">
      <c r="C267" s="15" t="s">
        <v>103</v>
      </c>
      <c r="D267" s="15" t="s">
        <v>85</v>
      </c>
      <c r="E267" s="12" t="s">
        <v>86</v>
      </c>
      <c r="F267" s="12" t="str">
        <f t="shared" si="92"/>
        <v xml:space="preserve">HASubstation capacity (winter and summer) (MVA)Total </v>
      </c>
      <c r="G267" s="8">
        <v>100</v>
      </c>
      <c r="H267" s="8">
        <v>100</v>
      </c>
      <c r="I267" s="8">
        <v>100</v>
      </c>
      <c r="J267" s="8">
        <v>100</v>
      </c>
      <c r="K267" s="8">
        <v>100</v>
      </c>
      <c r="L267" s="8">
        <v>100</v>
      </c>
      <c r="M267" s="8">
        <v>100</v>
      </c>
      <c r="N267" s="8">
        <v>100</v>
      </c>
      <c r="O267" s="8">
        <v>100</v>
      </c>
      <c r="P267" s="8">
        <v>100</v>
      </c>
      <c r="Q267" s="8">
        <v>100</v>
      </c>
      <c r="R267" s="8">
        <v>100</v>
      </c>
      <c r="S267" s="8"/>
      <c r="T267" s="8"/>
    </row>
    <row r="268" spans="3:20" x14ac:dyDescent="0.25">
      <c r="C268" s="15" t="s">
        <v>103</v>
      </c>
      <c r="D268" s="15" t="s">
        <v>85</v>
      </c>
      <c r="E268" s="12" t="s">
        <v>87</v>
      </c>
      <c r="F268" s="12" t="str">
        <f t="shared" si="92"/>
        <v>HASubstation capacity (winter and summer) (MVA)Firm delivery</v>
      </c>
      <c r="G268" s="8">
        <v>50</v>
      </c>
      <c r="H268" s="8">
        <v>50</v>
      </c>
      <c r="I268" s="8">
        <v>50</v>
      </c>
      <c r="J268" s="8">
        <v>50</v>
      </c>
      <c r="K268" s="8">
        <v>50</v>
      </c>
      <c r="L268" s="8">
        <v>50</v>
      </c>
      <c r="M268" s="8">
        <v>50</v>
      </c>
      <c r="N268" s="8">
        <v>50</v>
      </c>
      <c r="O268" s="8">
        <v>50</v>
      </c>
      <c r="P268" s="8">
        <v>50</v>
      </c>
      <c r="Q268" s="8">
        <v>50</v>
      </c>
      <c r="R268" s="8">
        <v>50</v>
      </c>
      <c r="S268" s="8"/>
      <c r="T268" s="8"/>
    </row>
    <row r="269" spans="3:20" x14ac:dyDescent="0.25">
      <c r="C269" s="15" t="s">
        <v>103</v>
      </c>
      <c r="D269" s="15" t="s">
        <v>85</v>
      </c>
      <c r="E269" s="12" t="s">
        <v>88</v>
      </c>
      <c r="F269" s="12" t="str">
        <f t="shared" si="92"/>
        <v>HASubstation capacity (winter and summer) (MVA)Short-term firm delivery</v>
      </c>
      <c r="G269" s="8">
        <v>60</v>
      </c>
      <c r="H269" s="8">
        <v>60</v>
      </c>
      <c r="I269" s="8">
        <v>60</v>
      </c>
      <c r="J269" s="8">
        <v>60</v>
      </c>
      <c r="K269" s="8">
        <v>60</v>
      </c>
      <c r="L269" s="8">
        <v>60</v>
      </c>
      <c r="M269" s="8">
        <v>60</v>
      </c>
      <c r="N269" s="8">
        <v>60</v>
      </c>
      <c r="O269" s="8">
        <v>60</v>
      </c>
      <c r="P269" s="8">
        <v>60</v>
      </c>
      <c r="Q269" s="8">
        <v>60</v>
      </c>
      <c r="R269" s="8">
        <v>60</v>
      </c>
      <c r="S269" s="8"/>
      <c r="T269" s="8"/>
    </row>
    <row r="270" spans="3:20" x14ac:dyDescent="0.25">
      <c r="C270" s="15" t="s">
        <v>103</v>
      </c>
      <c r="D270" s="12" t="s">
        <v>214</v>
      </c>
      <c r="E270" s="12" t="s">
        <v>210</v>
      </c>
      <c r="F270" s="12" t="str">
        <f t="shared" si="92"/>
        <v>HAMaximum demand forecast(peak season)Maximum demand (MW)</v>
      </c>
      <c r="G270" s="8">
        <f ca="1">G272*G273</f>
        <v>55.860934648588476</v>
      </c>
      <c r="H270" s="8">
        <f t="shared" ref="H270:R270" ca="1" si="129">H272*H273</f>
        <v>54.975009395200779</v>
      </c>
      <c r="I270" s="8">
        <f t="shared" ca="1" si="129"/>
        <v>55.748156021446576</v>
      </c>
      <c r="J270" s="8">
        <f t="shared" ca="1" si="129"/>
        <v>53.824327769048203</v>
      </c>
      <c r="K270" s="8">
        <f t="shared" ca="1" si="129"/>
        <v>54.284523329673057</v>
      </c>
      <c r="L270" s="8">
        <f t="shared" ca="1" si="129"/>
        <v>54.663590452501978</v>
      </c>
      <c r="M270" s="8">
        <f t="shared" ca="1" si="129"/>
        <v>55.648880198855878</v>
      </c>
      <c r="N270" s="8">
        <f t="shared" ca="1" si="129"/>
        <v>56.347344599701259</v>
      </c>
      <c r="O270" s="8">
        <f t="shared" ca="1" si="129"/>
        <v>57.175727621495227</v>
      </c>
      <c r="P270" s="8">
        <f t="shared" ca="1" si="129"/>
        <v>57.762049390837205</v>
      </c>
      <c r="Q270" s="8">
        <f t="shared" ca="1" si="129"/>
        <v>59.11530492596053</v>
      </c>
      <c r="R270" s="8">
        <f t="shared" ca="1" si="129"/>
        <v>59.977029653377976</v>
      </c>
      <c r="S270" s="8"/>
      <c r="T270" s="8"/>
    </row>
    <row r="271" spans="3:20" x14ac:dyDescent="0.25">
      <c r="C271" s="15" t="s">
        <v>103</v>
      </c>
      <c r="D271" s="12" t="s">
        <v>214</v>
      </c>
      <c r="E271" s="12" t="s">
        <v>10</v>
      </c>
      <c r="F271" s="12" t="str">
        <f t="shared" si="92"/>
        <v>HAMaximum demand forecast(peak season)Reactive power (coincident) (MVAr)</v>
      </c>
      <c r="G271" s="10">
        <f ca="1">SQRT(G272^2-G270^2)</f>
        <v>0.45114295746385458</v>
      </c>
      <c r="H271" s="10">
        <f ca="1">SQRT(H272^2-H270^2)</f>
        <v>0.44398806574075195</v>
      </c>
      <c r="I271" s="10">
        <f t="shared" ref="I271:R271" ca="1" si="130">SQRT(I272^2-I270^2)</f>
        <v>0.45023213698249459</v>
      </c>
      <c r="J271" s="10">
        <f t="shared" ca="1" si="130"/>
        <v>0.43469495392420615</v>
      </c>
      <c r="K271" s="10">
        <f t="shared" ca="1" si="130"/>
        <v>0.43841157605942216</v>
      </c>
      <c r="L271" s="10">
        <f t="shared" ca="1" si="130"/>
        <v>0.44147299033683979</v>
      </c>
      <c r="M271" s="10">
        <f t="shared" ca="1" si="130"/>
        <v>0.44943036758003807</v>
      </c>
      <c r="N271" s="10">
        <f t="shared" ca="1" si="130"/>
        <v>0.45507129173304139</v>
      </c>
      <c r="O271" s="10">
        <f t="shared" ca="1" si="130"/>
        <v>0.46176146204073631</v>
      </c>
      <c r="P271" s="10">
        <f t="shared" ca="1" si="130"/>
        <v>0.46649670212762967</v>
      </c>
      <c r="Q271" s="10">
        <f t="shared" ca="1" si="130"/>
        <v>0.47742583727634968</v>
      </c>
      <c r="R271" s="10">
        <f t="shared" ca="1" si="130"/>
        <v>0.48438528119687646</v>
      </c>
      <c r="S271" s="8"/>
      <c r="T271" s="8"/>
    </row>
    <row r="272" spans="3:20" x14ac:dyDescent="0.25">
      <c r="C272" s="15" t="s">
        <v>103</v>
      </c>
      <c r="D272" s="12" t="s">
        <v>214</v>
      </c>
      <c r="E272" s="12" t="s">
        <v>211</v>
      </c>
      <c r="F272" s="12" t="str">
        <f t="shared" ref="F272:F360" si="131">CONCATENATE(C272,D272,E272)</f>
        <v>HAMaximum demand forecast(peak season)Maximum demand (MVA)</v>
      </c>
      <c r="G272" s="8">
        <f ca="1">OFFSET(ForecastData!$E$4,MATCH($C272,ForecastData!$B$5:$B$70,0),COLUMN()-6+IF($T274="Summer",15,0))</f>
        <v>55.862756374725564</v>
      </c>
      <c r="H272" s="8">
        <f ca="1">OFFSET(ForecastData!$E$4,MATCH($C272,ForecastData!$B$5:$B$70,0),COLUMN()-6+IF($T274="Summer",15,0))</f>
        <v>54.976802229712618</v>
      </c>
      <c r="I272" s="8">
        <f ca="1">OFFSET(ForecastData!$E$4,MATCH($C272,ForecastData!$B$5:$B$70,0),COLUMN()-6+IF($T274="Summer",15,0))</f>
        <v>55.749974069668603</v>
      </c>
      <c r="J272" s="8">
        <f ca="1">OFFSET(ForecastData!$E$4,MATCH($C272,ForecastData!$B$5:$B$70,0),COLUMN()-6+IF($T274="Summer",15,0))</f>
        <v>53.826083077750518</v>
      </c>
      <c r="K272" s="8">
        <f ca="1">OFFSET(ForecastData!$E$4,MATCH($C272,ForecastData!$B$5:$B$70,0),COLUMN()-6+IF($T274="Summer",15,0))</f>
        <v>54.286293646185143</v>
      </c>
      <c r="L272" s="8">
        <f ca="1">OFFSET(ForecastData!$E$4,MATCH($C272,ForecastData!$B$5:$B$70,0),COLUMN()-6+IF($T274="Summer",15,0))</f>
        <v>54.665373131078709</v>
      </c>
      <c r="M272" s="8">
        <f ca="1">OFFSET(ForecastData!$E$4,MATCH($C272,ForecastData!$B$5:$B$70,0),COLUMN()-6+IF($T274="Summer",15,0))</f>
        <v>55.650695009513733</v>
      </c>
      <c r="N272" s="8">
        <f ca="1">OFFSET(ForecastData!$E$4,MATCH($C272,ForecastData!$B$5:$B$70,0),COLUMN()-6+IF($T274="Summer",15,0))</f>
        <v>56.34918218854682</v>
      </c>
      <c r="O272" s="8">
        <f ca="1">OFFSET(ForecastData!$E$4,MATCH($C272,ForecastData!$B$5:$B$70,0),COLUMN()-6+IF($T274="Summer",15,0))</f>
        <v>57.177592225409754</v>
      </c>
      <c r="P272" s="8">
        <f ca="1">OFFSET(ForecastData!$E$4,MATCH($C272,ForecastData!$B$5:$B$70,0),COLUMN()-6+IF($T274="Summer",15,0))</f>
        <v>57.763933115765347</v>
      </c>
      <c r="Q272" s="8">
        <f ca="1">OFFSET(ForecastData!$E$4,MATCH($C272,ForecastData!$B$5:$B$70,0),COLUMN()-6+IF($T274="Summer",15,0))</f>
        <v>59.117232782999849</v>
      </c>
      <c r="R272" s="8">
        <f ca="1">OFFSET(ForecastData!$E$4,MATCH($C272,ForecastData!$B$5:$B$70,0),COLUMN()-6+IF($T274="Summer",15,0))</f>
        <v>59.978985612819606</v>
      </c>
      <c r="S272" s="9"/>
      <c r="T272" s="9"/>
    </row>
    <row r="273" spans="3:20" x14ac:dyDescent="0.25">
      <c r="C273" s="15" t="s">
        <v>103</v>
      </c>
      <c r="D273" s="12" t="s">
        <v>214</v>
      </c>
      <c r="E273" s="12" t="s">
        <v>11</v>
      </c>
      <c r="F273" s="12" t="str">
        <f t="shared" si="131"/>
        <v>HAMaximum demand forecast(peak season)Power factor (coincident)</v>
      </c>
      <c r="G273" s="8">
        <f ca="1">OFFSET(ForecastData!$R$4,MATCH($C273,ForecastData!$B$5:$B$70,0),IF($T274="Summer",15,0))</f>
        <v>0.99996738925439221</v>
      </c>
      <c r="H273" s="8">
        <f ca="1">OFFSET(ForecastData!$R$4,MATCH($C273,ForecastData!$B$5:$B$70,0),IF($T274="Summer",15,0))</f>
        <v>0.99996738925439221</v>
      </c>
      <c r="I273" s="8">
        <f ca="1">OFFSET(ForecastData!$R$4,MATCH($C273,ForecastData!$B$5:$B$70,0),IF($T274="Summer",15,0))</f>
        <v>0.99996738925439221</v>
      </c>
      <c r="J273" s="8">
        <f ca="1">OFFSET(ForecastData!$R$4,MATCH($C273,ForecastData!$B$5:$B$70,0),IF($T274="Summer",15,0))</f>
        <v>0.99996738925439221</v>
      </c>
      <c r="K273" s="8">
        <f ca="1">OFFSET(ForecastData!$R$4,MATCH($C273,ForecastData!$B$5:$B$70,0),IF($T274="Summer",15,0))</f>
        <v>0.99996738925439221</v>
      </c>
      <c r="L273" s="8">
        <f ca="1">OFFSET(ForecastData!$R$4,MATCH($C273,ForecastData!$B$5:$B$70,0),IF($T274="Summer",15,0))</f>
        <v>0.99996738925439221</v>
      </c>
      <c r="M273" s="8">
        <f ca="1">OFFSET(ForecastData!$R$4,MATCH($C273,ForecastData!$B$5:$B$70,0),IF($T274="Summer",15,0))</f>
        <v>0.99996738925439221</v>
      </c>
      <c r="N273" s="8">
        <f ca="1">OFFSET(ForecastData!$R$4,MATCH($C273,ForecastData!$B$5:$B$70,0),IF($T274="Summer",15,0))</f>
        <v>0.99996738925439221</v>
      </c>
      <c r="O273" s="8">
        <f ca="1">OFFSET(ForecastData!$R$4,MATCH($C273,ForecastData!$B$5:$B$70,0),IF($T274="Summer",15,0))</f>
        <v>0.99996738925439221</v>
      </c>
      <c r="P273" s="8">
        <f ca="1">OFFSET(ForecastData!$R$4,MATCH($C273,ForecastData!$B$5:$B$70,0),IF($T274="Summer",15,0))</f>
        <v>0.99996738925439221</v>
      </c>
      <c r="Q273" s="8">
        <f ca="1">OFFSET(ForecastData!$R$4,MATCH($C273,ForecastData!$B$5:$B$70,0),IF($T274="Summer",15,0))</f>
        <v>0.99996738925439221</v>
      </c>
      <c r="R273" s="8">
        <f ca="1">OFFSET(ForecastData!$R$4,MATCH($C273,ForecastData!$B$5:$B$70,0),IF($T274="Summer",15,0))</f>
        <v>0.99996738925439221</v>
      </c>
      <c r="S273" s="10"/>
      <c r="T273" s="10"/>
    </row>
    <row r="274" spans="3:20" x14ac:dyDescent="0.25">
      <c r="C274" s="15" t="s">
        <v>103</v>
      </c>
      <c r="D274" s="12" t="s">
        <v>213</v>
      </c>
      <c r="E274" s="15" t="s">
        <v>210</v>
      </c>
      <c r="F274" s="12" t="str">
        <f t="shared" si="131"/>
        <v>HAMaximum demand forecast(non-peak season)Maximum demand (MW)</v>
      </c>
      <c r="G274" s="8">
        <f ca="1">G276*OFFSET(ForecastData!$R$4,MATCH($C274,ForecastData!$B$5:$B$70,0),IF($T274="Winter",15,0))</f>
        <v>38.321721222494297</v>
      </c>
      <c r="H274" s="8">
        <f ca="1">H276*OFFSET(ForecastData!$R$4,MATCH($C274,ForecastData!$B$5:$B$70,0),IF($T274="Winter",15,0))</f>
        <v>40.423737558493755</v>
      </c>
      <c r="I274" s="8">
        <f ca="1">I276*OFFSET(ForecastData!$R$4,MATCH($C274,ForecastData!$B$5:$B$70,0),IF($T274="Winter",15,0))</f>
        <v>39.696914314441123</v>
      </c>
      <c r="J274" s="8">
        <f ca="1">J276*OFFSET(ForecastData!$R$4,MATCH($C274,ForecastData!$B$5:$B$70,0),IF($T274="Winter",15,0))</f>
        <v>37.815212023470089</v>
      </c>
      <c r="K274" s="8">
        <f ca="1">K276*OFFSET(ForecastData!$R$4,MATCH($C274,ForecastData!$B$5:$B$70,0),IF($T274="Winter",15,0))</f>
        <v>37.627927204133272</v>
      </c>
      <c r="L274" s="8">
        <f ca="1">L276*OFFSET(ForecastData!$R$4,MATCH($C274,ForecastData!$B$5:$B$70,0),IF($T274="Winter",15,0))</f>
        <v>37.598984871590346</v>
      </c>
      <c r="M274" s="8">
        <f ca="1">M276*OFFSET(ForecastData!$R$4,MATCH($C274,ForecastData!$B$5:$B$70,0),IF($T274="Winter",15,0))</f>
        <v>37.842646506595322</v>
      </c>
      <c r="N274" s="8">
        <f ca="1">N276*OFFSET(ForecastData!$R$4,MATCH($C274,ForecastData!$B$5:$B$70,0),IF($T274="Winter",15,0))</f>
        <v>37.946204796990315</v>
      </c>
      <c r="O274" s="8">
        <f ca="1">O276*OFFSET(ForecastData!$R$4,MATCH($C274,ForecastData!$B$5:$B$70,0),IF($T274="Winter",15,0))</f>
        <v>38.193806729318609</v>
      </c>
      <c r="P274" s="8">
        <f ca="1">P276*OFFSET(ForecastData!$R$4,MATCH($C274,ForecastData!$B$5:$B$70,0),IF($T274="Winter",15,0))</f>
        <v>38.555569505614336</v>
      </c>
      <c r="Q274" s="8">
        <f ca="1">Q276*OFFSET(ForecastData!$R$4,MATCH($C274,ForecastData!$B$5:$B$70,0),IF($T274="Winter",15,0))</f>
        <v>39.011392752459514</v>
      </c>
      <c r="R274" s="8">
        <f ca="1">R276*OFFSET(ForecastData!$R$4,MATCH($C274,ForecastData!$B$5:$B$70,0),IF($T274="Winter",15,0))</f>
        <v>39.586100989747827</v>
      </c>
      <c r="S274" s="8"/>
      <c r="T274" s="8" t="str">
        <f ca="1">OFFSET(ForecastData!$D$4,MATCH(C274,ForecastData!$B$5:$B$70,0),0)</f>
        <v>Summer</v>
      </c>
    </row>
    <row r="275" spans="3:20" x14ac:dyDescent="0.25">
      <c r="C275" s="15" t="s">
        <v>103</v>
      </c>
      <c r="D275" s="12" t="s">
        <v>213</v>
      </c>
      <c r="E275" s="15" t="s">
        <v>10</v>
      </c>
      <c r="F275" s="12" t="str">
        <f t="shared" si="131"/>
        <v>HAMaximum demand forecast(non-peak season)Reactive power (coincident) (MVAr)</v>
      </c>
      <c r="G275" s="10">
        <f t="shared" ref="G275:R275" ca="1" si="132">SQRT(G276^2-G274^2)</f>
        <v>2.0569782456260198E-2</v>
      </c>
      <c r="H275" s="10">
        <f t="shared" ca="1" si="132"/>
        <v>2.1698072557792544E-2</v>
      </c>
      <c r="I275" s="10">
        <f t="shared" ca="1" si="132"/>
        <v>2.130793882761817E-2</v>
      </c>
      <c r="J275" s="10">
        <f t="shared" ca="1" si="132"/>
        <v>2.0297905720155041E-2</v>
      </c>
      <c r="K275" s="10">
        <f t="shared" ca="1" si="132"/>
        <v>2.0197377668814995E-2</v>
      </c>
      <c r="L275" s="10">
        <f t="shared" ca="1" si="132"/>
        <v>2.0181842419946854E-2</v>
      </c>
      <c r="M275" s="10">
        <f t="shared" ca="1" si="132"/>
        <v>2.0312631618512558E-2</v>
      </c>
      <c r="N275" s="10">
        <f t="shared" ca="1" si="132"/>
        <v>2.0368218134135821E-2</v>
      </c>
      <c r="O275" s="10">
        <f t="shared" ca="1" si="132"/>
        <v>2.0501122345124974E-2</v>
      </c>
      <c r="P275" s="10">
        <f t="shared" ca="1" si="132"/>
        <v>2.0695304176024543E-2</v>
      </c>
      <c r="Q275" s="10">
        <f t="shared" ca="1" si="132"/>
        <v>2.0939974422311779E-2</v>
      </c>
      <c r="R275" s="10">
        <f t="shared" ca="1" si="132"/>
        <v>2.1248458036650954E-2</v>
      </c>
      <c r="S275" s="8"/>
      <c r="T275" s="8" t="str">
        <f ca="1">T274</f>
        <v>Summer</v>
      </c>
    </row>
    <row r="276" spans="3:20" x14ac:dyDescent="0.25">
      <c r="C276" s="15" t="s">
        <v>103</v>
      </c>
      <c r="D276" s="12" t="s">
        <v>213</v>
      </c>
      <c r="E276" s="12" t="s">
        <v>211</v>
      </c>
      <c r="F276" s="12" t="str">
        <f t="shared" si="131"/>
        <v>HAMaximum demand forecast(non-peak season)Maximum demand (MVA)</v>
      </c>
      <c r="G276" s="10">
        <f ca="1">OFFSET(ForecastData!$E$4,MATCH($C276,ForecastData!$B$5:$B$70,0),COLUMN()-6+IF($T276="Winter",15,0))</f>
        <v>38.321726743069917</v>
      </c>
      <c r="H276" s="10">
        <f ca="1">OFFSET(ForecastData!$E$4,MATCH($C276,ForecastData!$B$5:$B$70,0),COLUMN()-6+IF($T276="Winter",15,0))</f>
        <v>40.423743381883021</v>
      </c>
      <c r="I276" s="10">
        <f ca="1">OFFSET(ForecastData!$E$4,MATCH($C276,ForecastData!$B$5:$B$70,0),COLUMN()-6+IF($T276="Winter",15,0))</f>
        <v>39.69692003312521</v>
      </c>
      <c r="J276" s="10">
        <f ca="1">OFFSET(ForecastData!$E$4,MATCH($C276,ForecastData!$B$5:$B$70,0),COLUMN()-6+IF($T276="Winter",15,0))</f>
        <v>37.815217471078668</v>
      </c>
      <c r="K276" s="10">
        <f ca="1">OFFSET(ForecastData!$E$4,MATCH($C276,ForecastData!$B$5:$B$70,0),COLUMN()-6+IF($T276="Winter",15,0))</f>
        <v>37.627932624761854</v>
      </c>
      <c r="L276" s="10">
        <f ca="1">OFFSET(ForecastData!$E$4,MATCH($C276,ForecastData!$B$5:$B$70,0),COLUMN()-6+IF($T276="Winter",15,0))</f>
        <v>37.598990288049535</v>
      </c>
      <c r="M276" s="10">
        <f ca="1">OFFSET(ForecastData!$E$4,MATCH($C276,ForecastData!$B$5:$B$70,0),COLUMN()-6+IF($T276="Winter",15,0))</f>
        <v>37.842651958156083</v>
      </c>
      <c r="N276" s="10">
        <f ca="1">OFFSET(ForecastData!$E$4,MATCH($C276,ForecastData!$B$5:$B$70,0),COLUMN()-6+IF($T276="Winter",15,0))</f>
        <v>37.946210263469538</v>
      </c>
      <c r="O276" s="10">
        <f ca="1">OFFSET(ForecastData!$E$4,MATCH($C276,ForecastData!$B$5:$B$70,0),COLUMN()-6+IF($T276="Winter",15,0))</f>
        <v>38.193812231467035</v>
      </c>
      <c r="P276" s="10">
        <f ca="1">OFFSET(ForecastData!$E$4,MATCH($C276,ForecastData!$B$5:$B$70,0),COLUMN()-6+IF($T276="Winter",15,0))</f>
        <v>38.555575059877825</v>
      </c>
      <c r="Q276" s="10">
        <f ca="1">OFFSET(ForecastData!$E$4,MATCH($C276,ForecastData!$B$5:$B$70,0),COLUMN()-6+IF($T276="Winter",15,0))</f>
        <v>39.011398372388285</v>
      </c>
      <c r="R276" s="10">
        <f ca="1">OFFSET(ForecastData!$E$4,MATCH($C276,ForecastData!$B$5:$B$70,0),COLUMN()-6+IF($T276="Winter",15,0))</f>
        <v>39.586106692468292</v>
      </c>
      <c r="S276" s="9"/>
      <c r="T276" s="8" t="str">
        <f ca="1">T274</f>
        <v>Summer</v>
      </c>
    </row>
    <row r="277" spans="3:20" x14ac:dyDescent="0.25">
      <c r="C277" s="15" t="s">
        <v>103</v>
      </c>
      <c r="D277" s="12" t="s">
        <v>89</v>
      </c>
      <c r="E277" s="12" t="s">
        <v>212</v>
      </c>
      <c r="F277" s="12" t="str">
        <f t="shared" si="131"/>
        <v>HAHours exceeding95% of maximum demand</v>
      </c>
      <c r="G277" s="9">
        <v>9</v>
      </c>
      <c r="H277" s="8">
        <f>G277</f>
        <v>9</v>
      </c>
      <c r="I277" s="8">
        <f t="shared" ref="I277" si="133">H277</f>
        <v>9</v>
      </c>
      <c r="J277" s="8">
        <f t="shared" ref="J277" si="134">I277</f>
        <v>9</v>
      </c>
      <c r="K277" s="8">
        <f t="shared" ref="K277" si="135">J277</f>
        <v>9</v>
      </c>
      <c r="L277" s="8">
        <f t="shared" ref="L277" si="136">K277</f>
        <v>9</v>
      </c>
      <c r="M277" s="8">
        <f t="shared" ref="M277" si="137">L277</f>
        <v>9</v>
      </c>
      <c r="N277" s="8">
        <f t="shared" ref="N277" si="138">M277</f>
        <v>9</v>
      </c>
      <c r="O277" s="8">
        <f t="shared" ref="O277" si="139">N277</f>
        <v>9</v>
      </c>
      <c r="P277" s="8">
        <f t="shared" ref="P277" si="140">O277</f>
        <v>9</v>
      </c>
      <c r="Q277" s="8">
        <f>O277</f>
        <v>9</v>
      </c>
      <c r="R277" s="8">
        <f t="shared" ref="R277" si="141">Q277</f>
        <v>9</v>
      </c>
      <c r="S277" s="9"/>
      <c r="T277" s="9"/>
    </row>
    <row r="278" spans="3:20" x14ac:dyDescent="0.25">
      <c r="C278" s="15" t="s">
        <v>103</v>
      </c>
      <c r="D278" s="12" t="s">
        <v>89</v>
      </c>
      <c r="E278" s="12" t="s">
        <v>56</v>
      </c>
      <c r="F278" s="12" t="str">
        <f t="shared" si="131"/>
        <v>HAHours exceedingFirm capacity (continuous rating)</v>
      </c>
      <c r="G278" s="9"/>
      <c r="H278" s="9"/>
      <c r="I278" s="9"/>
      <c r="J278" s="9"/>
      <c r="K278" s="9"/>
      <c r="L278" s="9"/>
      <c r="M278" s="9"/>
      <c r="N278" s="9"/>
      <c r="O278" s="9"/>
      <c r="P278" s="9"/>
      <c r="Q278" s="9"/>
      <c r="R278" s="9"/>
      <c r="S278" s="9"/>
      <c r="T278" s="9"/>
    </row>
    <row r="279" spans="3:20" x14ac:dyDescent="0.25">
      <c r="C279" s="15" t="s">
        <v>103</v>
      </c>
      <c r="D279" s="12" t="s">
        <v>89</v>
      </c>
      <c r="E279" s="12" t="s">
        <v>57</v>
      </c>
      <c r="F279" s="12" t="str">
        <f t="shared" si="131"/>
        <v>HAHours exceedingFirm capacity (short-term rating)</v>
      </c>
      <c r="G279" s="8"/>
      <c r="H279" s="8"/>
      <c r="I279" s="8"/>
      <c r="J279" s="8"/>
      <c r="K279" s="8"/>
      <c r="L279" s="8"/>
      <c r="M279" s="8"/>
      <c r="N279" s="8"/>
      <c r="O279" s="8"/>
      <c r="P279" s="8"/>
      <c r="Q279" s="9"/>
      <c r="R279" s="9"/>
      <c r="S279" s="9"/>
      <c r="T279" s="9"/>
    </row>
    <row r="280" spans="3:20" x14ac:dyDescent="0.25">
      <c r="C280" s="15" t="s">
        <v>103</v>
      </c>
      <c r="D280" s="12" t="s">
        <v>90</v>
      </c>
      <c r="E280" s="12" t="s">
        <v>60</v>
      </c>
      <c r="F280" s="12" t="str">
        <f t="shared" si="131"/>
        <v>HARegional diversity factorSummer</v>
      </c>
      <c r="G280" s="10">
        <f ca="1">OFFSET(ForecastData!$S$4,MATCH($C280,ForecastData!$B$5:$B$70,0),IF($E280="Winter",15,0))</f>
        <v>0.93746659540352695</v>
      </c>
      <c r="H280" s="10">
        <f ca="1">OFFSET(ForecastData!$S$4,MATCH($C280,ForecastData!$B$5:$B$70,0),IF($E280="Winter",15,0))</f>
        <v>0.93746659540352695</v>
      </c>
      <c r="I280" s="10">
        <f ca="1">OFFSET(ForecastData!$S$4,MATCH($C280,ForecastData!$B$5:$B$70,0),IF($E280="Winter",15,0))</f>
        <v>0.93746659540352695</v>
      </c>
      <c r="J280" s="10">
        <f ca="1">OFFSET(ForecastData!$S$4,MATCH($C280,ForecastData!$B$5:$B$70,0),IF($E280="Winter",15,0))</f>
        <v>0.93746659540352695</v>
      </c>
      <c r="K280" s="10">
        <f ca="1">OFFSET(ForecastData!$S$4,MATCH($C280,ForecastData!$B$5:$B$70,0),IF($E280="Winter",15,0))</f>
        <v>0.93746659540352695</v>
      </c>
      <c r="L280" s="10">
        <f ca="1">OFFSET(ForecastData!$S$4,MATCH($C280,ForecastData!$B$5:$B$70,0),IF($E280="Winter",15,0))</f>
        <v>0.93746659540352695</v>
      </c>
      <c r="M280" s="10">
        <f ca="1">OFFSET(ForecastData!$S$4,MATCH($C280,ForecastData!$B$5:$B$70,0),IF($E280="Winter",15,0))</f>
        <v>0.93746659540352695</v>
      </c>
      <c r="N280" s="10">
        <f ca="1">OFFSET(ForecastData!$S$4,MATCH($C280,ForecastData!$B$5:$B$70,0),IF($E280="Winter",15,0))</f>
        <v>0.93746659540352695</v>
      </c>
      <c r="O280" s="10">
        <f ca="1">OFFSET(ForecastData!$S$4,MATCH($C280,ForecastData!$B$5:$B$70,0),IF($E280="Winter",15,0))</f>
        <v>0.93746659540352695</v>
      </c>
      <c r="P280" s="10">
        <f ca="1">OFFSET(ForecastData!$S$4,MATCH($C280,ForecastData!$B$5:$B$70,0),IF($E280="Winter",15,0))</f>
        <v>0.93746659540352695</v>
      </c>
      <c r="Q280" s="10">
        <f ca="1">OFFSET(ForecastData!$S$4,MATCH($C280,ForecastData!$B$5:$B$70,0),IF($E280="Winter",15,0))</f>
        <v>0.93746659540352695</v>
      </c>
      <c r="R280" s="10">
        <f ca="1">OFFSET(ForecastData!$S$4,MATCH($C280,ForecastData!$B$5:$B$70,0),IF($E280="Winter",15,0))</f>
        <v>0.93746659540352695</v>
      </c>
      <c r="S280" s="10"/>
      <c r="T280" s="10"/>
    </row>
    <row r="281" spans="3:20" x14ac:dyDescent="0.25">
      <c r="C281" s="15" t="s">
        <v>103</v>
      </c>
      <c r="D281" s="12" t="s">
        <v>90</v>
      </c>
      <c r="E281" s="12" t="s">
        <v>8</v>
      </c>
      <c r="F281" s="12" t="str">
        <f t="shared" si="131"/>
        <v>HARegional diversity factorWinter</v>
      </c>
      <c r="G281" s="10">
        <f ca="1">OFFSET(ForecastData!$S$4,MATCH($C281,ForecastData!$B$5:$B$70,0),IF($E281="Winter",15,0))</f>
        <v>0.93765121905825399</v>
      </c>
      <c r="H281" s="10">
        <f ca="1">OFFSET(ForecastData!$S$4,MATCH($C281,ForecastData!$B$5:$B$70,0),IF($E281="Winter",15,0))</f>
        <v>0.93765121905825399</v>
      </c>
      <c r="I281" s="10">
        <f ca="1">OFFSET(ForecastData!$S$4,MATCH($C281,ForecastData!$B$5:$B$70,0),IF($E281="Winter",15,0))</f>
        <v>0.93765121905825399</v>
      </c>
      <c r="J281" s="10">
        <f ca="1">OFFSET(ForecastData!$S$4,MATCH($C281,ForecastData!$B$5:$B$70,0),IF($E281="Winter",15,0))</f>
        <v>0.93765121905825399</v>
      </c>
      <c r="K281" s="10">
        <f ca="1">OFFSET(ForecastData!$S$4,MATCH($C281,ForecastData!$B$5:$B$70,0),IF($E281="Winter",15,0))</f>
        <v>0.93765121905825399</v>
      </c>
      <c r="L281" s="10">
        <f ca="1">OFFSET(ForecastData!$S$4,MATCH($C281,ForecastData!$B$5:$B$70,0),IF($E281="Winter",15,0))</f>
        <v>0.93765121905825399</v>
      </c>
      <c r="M281" s="10">
        <f ca="1">OFFSET(ForecastData!$S$4,MATCH($C281,ForecastData!$B$5:$B$70,0),IF($E281="Winter",15,0))</f>
        <v>0.93765121905825399</v>
      </c>
      <c r="N281" s="10">
        <f ca="1">OFFSET(ForecastData!$S$4,MATCH($C281,ForecastData!$B$5:$B$70,0),IF($E281="Winter",15,0))</f>
        <v>0.93765121905825399</v>
      </c>
      <c r="O281" s="10">
        <f ca="1">OFFSET(ForecastData!$S$4,MATCH($C281,ForecastData!$B$5:$B$70,0),IF($E281="Winter",15,0))</f>
        <v>0.93765121905825399</v>
      </c>
      <c r="P281" s="10">
        <f ca="1">OFFSET(ForecastData!$S$4,MATCH($C281,ForecastData!$B$5:$B$70,0),IF($E281="Winter",15,0))</f>
        <v>0.93765121905825399</v>
      </c>
      <c r="Q281" s="10">
        <f ca="1">OFFSET(ForecastData!$S$4,MATCH($C281,ForecastData!$B$5:$B$70,0),IF($E281="Winter",15,0))</f>
        <v>0.93765121905825399</v>
      </c>
      <c r="R281" s="10">
        <f ca="1">OFFSET(ForecastData!$S$4,MATCH($C281,ForecastData!$B$5:$B$70,0),IF($E281="Winter",15,0))</f>
        <v>0.93765121905825399</v>
      </c>
      <c r="S281" s="10"/>
      <c r="T281" s="10"/>
    </row>
    <row r="282" spans="3:20" x14ac:dyDescent="0.25">
      <c r="C282" s="15" t="s">
        <v>103</v>
      </c>
      <c r="D282" s="15" t="s">
        <v>12</v>
      </c>
      <c r="E282" s="6">
        <v>1</v>
      </c>
      <c r="F282" s="12" t="str">
        <f t="shared" si="131"/>
        <v>HALoad transfer capacity (MVA)1</v>
      </c>
      <c r="G282" s="9">
        <v>13.4</v>
      </c>
      <c r="H282" s="8"/>
      <c r="I282" s="8"/>
      <c r="J282" s="8"/>
      <c r="K282" s="8"/>
      <c r="L282" s="8"/>
      <c r="M282" s="8"/>
      <c r="N282" s="8"/>
      <c r="O282" s="8"/>
      <c r="P282" s="8"/>
      <c r="Q282" s="8"/>
      <c r="R282" s="8"/>
      <c r="S282" s="8" t="s">
        <v>28</v>
      </c>
      <c r="T282" s="8"/>
    </row>
    <row r="283" spans="3:20" x14ac:dyDescent="0.25">
      <c r="C283" s="15" t="s">
        <v>103</v>
      </c>
      <c r="D283" s="15" t="s">
        <v>12</v>
      </c>
      <c r="E283" s="6">
        <v>2</v>
      </c>
      <c r="F283" s="12" t="str">
        <f t="shared" si="131"/>
        <v>HALoad transfer capacity (MVA)2</v>
      </c>
      <c r="G283" s="9">
        <v>5.3</v>
      </c>
      <c r="H283" s="8"/>
      <c r="I283" s="8"/>
      <c r="J283" s="8"/>
      <c r="K283" s="8"/>
      <c r="L283" s="8"/>
      <c r="M283" s="8"/>
      <c r="N283" s="8"/>
      <c r="O283" s="8"/>
      <c r="P283" s="8"/>
      <c r="Q283" s="8"/>
      <c r="R283" s="8"/>
      <c r="S283" s="8" t="s">
        <v>29</v>
      </c>
      <c r="T283" s="8"/>
    </row>
    <row r="284" spans="3:20" x14ac:dyDescent="0.25">
      <c r="C284" s="15" t="s">
        <v>103</v>
      </c>
      <c r="D284" s="15" t="s">
        <v>12</v>
      </c>
      <c r="E284" s="6">
        <v>3</v>
      </c>
      <c r="F284" s="12" t="str">
        <f t="shared" si="131"/>
        <v>HALoad transfer capacity (MVA)3</v>
      </c>
      <c r="G284" s="9">
        <v>5.3</v>
      </c>
      <c r="H284" s="8"/>
      <c r="I284" s="8"/>
      <c r="J284" s="8"/>
      <c r="K284" s="8"/>
      <c r="L284" s="8"/>
      <c r="M284" s="8"/>
      <c r="N284" s="8"/>
      <c r="O284" s="8"/>
      <c r="P284" s="8"/>
      <c r="Q284" s="8"/>
      <c r="R284" s="8"/>
      <c r="S284" s="8" t="s">
        <v>20</v>
      </c>
      <c r="T284" s="8"/>
    </row>
    <row r="285" spans="3:20" x14ac:dyDescent="0.25">
      <c r="C285" s="15" t="s">
        <v>103</v>
      </c>
      <c r="D285" s="15" t="s">
        <v>12</v>
      </c>
      <c r="E285" s="6">
        <v>4</v>
      </c>
      <c r="F285" s="12" t="str">
        <f t="shared" si="131"/>
        <v>HALoad transfer capacity (MVA)4</v>
      </c>
      <c r="G285" s="9">
        <v>26.7</v>
      </c>
      <c r="H285" s="8"/>
      <c r="I285" s="8"/>
      <c r="J285" s="8"/>
      <c r="K285" s="8"/>
      <c r="L285" s="8"/>
      <c r="M285" s="8"/>
      <c r="N285" s="8"/>
      <c r="O285" s="8"/>
      <c r="P285" s="8"/>
      <c r="Q285" s="8"/>
      <c r="R285" s="8"/>
      <c r="S285" s="8" t="s">
        <v>32</v>
      </c>
      <c r="T285" s="8"/>
    </row>
    <row r="286" spans="3:20" x14ac:dyDescent="0.25">
      <c r="C286" s="15" t="s">
        <v>103</v>
      </c>
      <c r="D286" s="15" t="s">
        <v>12</v>
      </c>
      <c r="E286" s="6">
        <v>5</v>
      </c>
      <c r="F286" s="12" t="str">
        <f t="shared" si="131"/>
        <v>HALoad transfer capacity (MVA)5</v>
      </c>
      <c r="G286" s="9"/>
      <c r="H286" s="8"/>
      <c r="I286" s="8"/>
      <c r="J286" s="8"/>
      <c r="K286" s="8"/>
      <c r="L286" s="8"/>
      <c r="M286" s="8"/>
      <c r="N286" s="8"/>
      <c r="O286" s="8"/>
      <c r="P286" s="8"/>
      <c r="Q286" s="8"/>
      <c r="R286" s="8"/>
      <c r="S286" s="8"/>
      <c r="T286" s="8"/>
    </row>
    <row r="287" spans="3:20" x14ac:dyDescent="0.25">
      <c r="C287" s="15" t="s">
        <v>103</v>
      </c>
      <c r="D287" s="12" t="s">
        <v>13</v>
      </c>
      <c r="E287" s="12" t="s">
        <v>142</v>
      </c>
      <c r="F287" s="12" t="str">
        <f t="shared" si="131"/>
        <v>HAEmbedded generation capacity (MVA)Units less than 100 kVA</v>
      </c>
      <c r="G287" s="9">
        <f ca="1">OFFSET(ForecastData!$AK$4,MATCH(C287,ForecastData!$AJ$5:$AJ$71,0),0)</f>
        <v>15.183370000000071</v>
      </c>
      <c r="H287" s="19"/>
      <c r="I287" s="19"/>
      <c r="J287" s="19"/>
      <c r="K287" s="19"/>
      <c r="L287" s="19"/>
      <c r="M287" s="19"/>
      <c r="N287" s="19"/>
      <c r="O287" s="19"/>
      <c r="P287" s="19"/>
      <c r="Q287" s="19"/>
      <c r="R287" s="19"/>
      <c r="S287" s="19"/>
      <c r="T287" s="19"/>
    </row>
    <row r="288" spans="3:20" x14ac:dyDescent="0.25">
      <c r="C288" s="15" t="s">
        <v>103</v>
      </c>
      <c r="D288" s="12" t="s">
        <v>13</v>
      </c>
      <c r="E288" s="12" t="s">
        <v>145</v>
      </c>
      <c r="F288" s="12" t="str">
        <f t="shared" si="131"/>
        <v>HAEmbedded generation capacity (MVA)Units greater than 100 kVA</v>
      </c>
      <c r="G288" s="9">
        <f ca="1">OFFSET(ForecastData!$AL$4,MATCH(C288,ForecastData!$AJ$5:$AJ$71,0),0)</f>
        <v>1.04867</v>
      </c>
      <c r="H288" s="8"/>
      <c r="I288" s="8"/>
      <c r="J288" s="8"/>
      <c r="K288" s="8"/>
      <c r="L288" s="8"/>
      <c r="M288" s="8"/>
      <c r="N288" s="8"/>
      <c r="O288" s="8"/>
      <c r="P288" s="8"/>
      <c r="Q288" s="8"/>
      <c r="R288" s="8"/>
      <c r="S288" s="8"/>
      <c r="T288" s="8"/>
    </row>
    <row r="289" spans="3:20" x14ac:dyDescent="0.25">
      <c r="C289" s="15" t="s">
        <v>200</v>
      </c>
      <c r="D289" s="15" t="s">
        <v>85</v>
      </c>
      <c r="E289" s="12" t="s">
        <v>86</v>
      </c>
      <c r="F289" s="12" t="str">
        <f t="shared" si="131"/>
        <v xml:space="preserve">HRSubstation capacity (winter and summer) (MVA)Total </v>
      </c>
      <c r="G289" s="8">
        <v>25</v>
      </c>
      <c r="H289" s="8">
        <v>25</v>
      </c>
      <c r="I289" s="8">
        <v>25</v>
      </c>
      <c r="J289" s="8">
        <v>25</v>
      </c>
      <c r="K289" s="8">
        <v>25</v>
      </c>
      <c r="L289" s="8">
        <v>25</v>
      </c>
      <c r="M289" s="8">
        <v>25</v>
      </c>
      <c r="N289" s="8">
        <v>25</v>
      </c>
      <c r="O289" s="8">
        <v>25</v>
      </c>
      <c r="P289" s="8">
        <v>25</v>
      </c>
      <c r="Q289" s="8">
        <v>25</v>
      </c>
      <c r="R289" s="8">
        <v>25</v>
      </c>
      <c r="S289" s="8"/>
      <c r="T289" s="8"/>
    </row>
    <row r="290" spans="3:20" x14ac:dyDescent="0.25">
      <c r="C290" s="15" t="s">
        <v>200</v>
      </c>
      <c r="D290" s="15" t="s">
        <v>85</v>
      </c>
      <c r="E290" s="12" t="s">
        <v>87</v>
      </c>
      <c r="F290" s="12" t="str">
        <f t="shared" si="131"/>
        <v>HRSubstation capacity (winter and summer) (MVA)Firm delivery</v>
      </c>
      <c r="G290" s="8">
        <v>0</v>
      </c>
      <c r="H290" s="8">
        <v>0</v>
      </c>
      <c r="I290" s="8">
        <v>0</v>
      </c>
      <c r="J290" s="8">
        <v>0</v>
      </c>
      <c r="K290" s="8">
        <v>0</v>
      </c>
      <c r="L290" s="8">
        <v>0</v>
      </c>
      <c r="M290" s="8">
        <v>0</v>
      </c>
      <c r="N290" s="8">
        <v>0</v>
      </c>
      <c r="O290" s="8">
        <v>0</v>
      </c>
      <c r="P290" s="8">
        <v>0</v>
      </c>
      <c r="Q290" s="8">
        <v>0</v>
      </c>
      <c r="R290" s="8">
        <v>0</v>
      </c>
      <c r="S290" s="8"/>
      <c r="T290" s="8"/>
    </row>
    <row r="291" spans="3:20" x14ac:dyDescent="0.25">
      <c r="C291" s="15" t="s">
        <v>200</v>
      </c>
      <c r="D291" s="15" t="s">
        <v>85</v>
      </c>
      <c r="E291" s="12" t="s">
        <v>88</v>
      </c>
      <c r="F291" s="12" t="str">
        <f t="shared" si="131"/>
        <v>HRSubstation capacity (winter and summer) (MVA)Short-term firm delivery</v>
      </c>
      <c r="G291" s="8">
        <v>0</v>
      </c>
      <c r="H291" s="8">
        <v>0</v>
      </c>
      <c r="I291" s="8">
        <v>0</v>
      </c>
      <c r="J291" s="8">
        <v>0</v>
      </c>
      <c r="K291" s="8">
        <v>0</v>
      </c>
      <c r="L291" s="8">
        <v>0</v>
      </c>
      <c r="M291" s="8">
        <v>0</v>
      </c>
      <c r="N291" s="8">
        <v>0</v>
      </c>
      <c r="O291" s="8">
        <v>0</v>
      </c>
      <c r="P291" s="8">
        <v>0</v>
      </c>
      <c r="Q291" s="8">
        <v>0</v>
      </c>
      <c r="R291" s="8">
        <v>0</v>
      </c>
      <c r="S291" s="8"/>
      <c r="T291" s="8"/>
    </row>
    <row r="292" spans="3:20" x14ac:dyDescent="0.25">
      <c r="C292" s="15" t="s">
        <v>200</v>
      </c>
      <c r="D292" s="12" t="s">
        <v>214</v>
      </c>
      <c r="E292" s="12" t="s">
        <v>210</v>
      </c>
      <c r="F292" s="12" t="str">
        <f t="shared" si="131"/>
        <v>HRMaximum demand forecast(peak season)Maximum demand (MW)</v>
      </c>
      <c r="G292" s="8">
        <f ca="1">G294*G295</f>
        <v>0</v>
      </c>
      <c r="H292" s="8">
        <f t="shared" ref="H292:R292" ca="1" si="142">H294*H295</f>
        <v>0</v>
      </c>
      <c r="I292" s="8">
        <f t="shared" ca="1" si="142"/>
        <v>0</v>
      </c>
      <c r="J292" s="8">
        <f t="shared" ca="1" si="142"/>
        <v>0</v>
      </c>
      <c r="K292" s="8">
        <f t="shared" ca="1" si="142"/>
        <v>0</v>
      </c>
      <c r="L292" s="8">
        <f t="shared" ca="1" si="142"/>
        <v>0</v>
      </c>
      <c r="M292" s="8">
        <f t="shared" ca="1" si="142"/>
        <v>0</v>
      </c>
      <c r="N292" s="8">
        <f t="shared" ca="1" si="142"/>
        <v>0</v>
      </c>
      <c r="O292" s="8">
        <f t="shared" ca="1" si="142"/>
        <v>0</v>
      </c>
      <c r="P292" s="8">
        <f t="shared" ca="1" si="142"/>
        <v>0</v>
      </c>
      <c r="Q292" s="8">
        <f t="shared" ca="1" si="142"/>
        <v>0</v>
      </c>
      <c r="R292" s="8">
        <f t="shared" ca="1" si="142"/>
        <v>0</v>
      </c>
      <c r="S292" s="8"/>
      <c r="T292" s="8"/>
    </row>
    <row r="293" spans="3:20" x14ac:dyDescent="0.25">
      <c r="C293" s="15" t="s">
        <v>200</v>
      </c>
      <c r="D293" s="12" t="s">
        <v>214</v>
      </c>
      <c r="E293" s="12" t="s">
        <v>10</v>
      </c>
      <c r="F293" s="12" t="str">
        <f t="shared" si="131"/>
        <v>HRMaximum demand forecast(peak season)Reactive power (coincident) (MVAr)</v>
      </c>
      <c r="G293" s="10">
        <f ca="1">SQRT(G294^2-G292^2)</f>
        <v>1.7870678706483198</v>
      </c>
      <c r="H293" s="10">
        <f ca="1">SQRT(H294^2-H292^2)</f>
        <v>0.5544604921395514</v>
      </c>
      <c r="I293" s="10">
        <f t="shared" ref="I293:R293" ca="1" si="143">SQRT(I294^2-I292^2)</f>
        <v>0.53171325465107422</v>
      </c>
      <c r="J293" s="10">
        <f t="shared" ca="1" si="143"/>
        <v>0.52340197661989274</v>
      </c>
      <c r="K293" s="10">
        <f t="shared" ca="1" si="143"/>
        <v>0.51743141093089062</v>
      </c>
      <c r="L293" s="10">
        <f t="shared" ca="1" si="143"/>
        <v>0.51560986665248321</v>
      </c>
      <c r="M293" s="10">
        <f t="shared" ca="1" si="143"/>
        <v>0.52083281494376021</v>
      </c>
      <c r="N293" s="10">
        <f t="shared" ca="1" si="143"/>
        <v>0.52408624608625909</v>
      </c>
      <c r="O293" s="10">
        <f t="shared" ca="1" si="143"/>
        <v>0.52919135675578366</v>
      </c>
      <c r="P293" s="10">
        <f t="shared" ca="1" si="143"/>
        <v>0.53096132213495739</v>
      </c>
      <c r="Q293" s="10">
        <f t="shared" ca="1" si="143"/>
        <v>0.53415907440957122</v>
      </c>
      <c r="R293" s="10">
        <f t="shared" ca="1" si="143"/>
        <v>0.53275049222866433</v>
      </c>
      <c r="S293" s="8"/>
      <c r="T293" s="8"/>
    </row>
    <row r="294" spans="3:20" x14ac:dyDescent="0.25">
      <c r="C294" s="15" t="s">
        <v>200</v>
      </c>
      <c r="D294" s="12" t="s">
        <v>214</v>
      </c>
      <c r="E294" s="12" t="s">
        <v>211</v>
      </c>
      <c r="F294" s="12" t="str">
        <f t="shared" si="131"/>
        <v>HRMaximum demand forecast(peak season)Maximum demand (MVA)</v>
      </c>
      <c r="G294" s="8">
        <f ca="1">OFFSET(ForecastData!$E$4,MATCH($C294,ForecastData!$B$5:$B$70,0),COLUMN()-6+IF($T296="Summer",15,0))</f>
        <v>1.7870678706483198</v>
      </c>
      <c r="H294" s="8">
        <f ca="1">OFFSET(ForecastData!$E$4,MATCH($C294,ForecastData!$B$5:$B$70,0),COLUMN()-6+IF($T296="Summer",15,0))</f>
        <v>0.5544604921395514</v>
      </c>
      <c r="I294" s="8">
        <f ca="1">OFFSET(ForecastData!$E$4,MATCH($C294,ForecastData!$B$5:$B$70,0),COLUMN()-6+IF($T296="Summer",15,0))</f>
        <v>0.53171325465107422</v>
      </c>
      <c r="J294" s="8">
        <f ca="1">OFFSET(ForecastData!$E$4,MATCH($C294,ForecastData!$B$5:$B$70,0),COLUMN()-6+IF($T296="Summer",15,0))</f>
        <v>0.52340197661989274</v>
      </c>
      <c r="K294" s="8">
        <f ca="1">OFFSET(ForecastData!$E$4,MATCH($C294,ForecastData!$B$5:$B$70,0),COLUMN()-6+IF($T296="Summer",15,0))</f>
        <v>0.51743141093089062</v>
      </c>
      <c r="L294" s="8">
        <f ca="1">OFFSET(ForecastData!$E$4,MATCH($C294,ForecastData!$B$5:$B$70,0),COLUMN()-6+IF($T296="Summer",15,0))</f>
        <v>0.51560986665248321</v>
      </c>
      <c r="M294" s="8">
        <f ca="1">OFFSET(ForecastData!$E$4,MATCH($C294,ForecastData!$B$5:$B$70,0),COLUMN()-6+IF($T296="Summer",15,0))</f>
        <v>0.52083281494376021</v>
      </c>
      <c r="N294" s="8">
        <f ca="1">OFFSET(ForecastData!$E$4,MATCH($C294,ForecastData!$B$5:$B$70,0),COLUMN()-6+IF($T296="Summer",15,0))</f>
        <v>0.52408624608625909</v>
      </c>
      <c r="O294" s="8">
        <f ca="1">OFFSET(ForecastData!$E$4,MATCH($C294,ForecastData!$B$5:$B$70,0),COLUMN()-6+IF($T296="Summer",15,0))</f>
        <v>0.52919135675578366</v>
      </c>
      <c r="P294" s="8">
        <f ca="1">OFFSET(ForecastData!$E$4,MATCH($C294,ForecastData!$B$5:$B$70,0),COLUMN()-6+IF($T296="Summer",15,0))</f>
        <v>0.53096132213495739</v>
      </c>
      <c r="Q294" s="8">
        <f ca="1">OFFSET(ForecastData!$E$4,MATCH($C294,ForecastData!$B$5:$B$70,0),COLUMN()-6+IF($T296="Summer",15,0))</f>
        <v>0.53415907440957122</v>
      </c>
      <c r="R294" s="8">
        <f ca="1">OFFSET(ForecastData!$E$4,MATCH($C294,ForecastData!$B$5:$B$70,0),COLUMN()-6+IF($T296="Summer",15,0))</f>
        <v>0.53275049222866433</v>
      </c>
      <c r="S294" s="9"/>
      <c r="T294" s="9"/>
    </row>
    <row r="295" spans="3:20" x14ac:dyDescent="0.25">
      <c r="C295" s="15" t="s">
        <v>200</v>
      </c>
      <c r="D295" s="12" t="s">
        <v>214</v>
      </c>
      <c r="E295" s="12" t="s">
        <v>11</v>
      </c>
      <c r="F295" s="12" t="str">
        <f t="shared" si="131"/>
        <v>HRMaximum demand forecast(peak season)Power factor (coincident)</v>
      </c>
      <c r="G295" s="8">
        <f ca="1">OFFSET(ForecastData!$R$4,MATCH($C295,ForecastData!$B$5:$B$70,0),IF($T296="Summer",15,0))</f>
        <v>0</v>
      </c>
      <c r="H295" s="8">
        <f ca="1">OFFSET(ForecastData!$R$4,MATCH($C295,ForecastData!$B$5:$B$70,0),IF($T296="Summer",15,0))</f>
        <v>0</v>
      </c>
      <c r="I295" s="8">
        <f ca="1">OFFSET(ForecastData!$R$4,MATCH($C295,ForecastData!$B$5:$B$70,0),IF($T296="Summer",15,0))</f>
        <v>0</v>
      </c>
      <c r="J295" s="8">
        <f ca="1">OFFSET(ForecastData!$R$4,MATCH($C295,ForecastData!$B$5:$B$70,0),IF($T296="Summer",15,0))</f>
        <v>0</v>
      </c>
      <c r="K295" s="8">
        <f ca="1">OFFSET(ForecastData!$R$4,MATCH($C295,ForecastData!$B$5:$B$70,0),IF($T296="Summer",15,0))</f>
        <v>0</v>
      </c>
      <c r="L295" s="8">
        <f ca="1">OFFSET(ForecastData!$R$4,MATCH($C295,ForecastData!$B$5:$B$70,0),IF($T296="Summer",15,0))</f>
        <v>0</v>
      </c>
      <c r="M295" s="8">
        <f ca="1">OFFSET(ForecastData!$R$4,MATCH($C295,ForecastData!$B$5:$B$70,0),IF($T296="Summer",15,0))</f>
        <v>0</v>
      </c>
      <c r="N295" s="8">
        <f ca="1">OFFSET(ForecastData!$R$4,MATCH($C295,ForecastData!$B$5:$B$70,0),IF($T296="Summer",15,0))</f>
        <v>0</v>
      </c>
      <c r="O295" s="8">
        <f ca="1">OFFSET(ForecastData!$R$4,MATCH($C295,ForecastData!$B$5:$B$70,0),IF($T296="Summer",15,0))</f>
        <v>0</v>
      </c>
      <c r="P295" s="8">
        <f ca="1">OFFSET(ForecastData!$R$4,MATCH($C295,ForecastData!$B$5:$B$70,0),IF($T296="Summer",15,0))</f>
        <v>0</v>
      </c>
      <c r="Q295" s="8">
        <f ca="1">OFFSET(ForecastData!$R$4,MATCH($C295,ForecastData!$B$5:$B$70,0),IF($T296="Summer",15,0))</f>
        <v>0</v>
      </c>
      <c r="R295" s="8">
        <f ca="1">OFFSET(ForecastData!$R$4,MATCH($C295,ForecastData!$B$5:$B$70,0),IF($T296="Summer",15,0))</f>
        <v>0</v>
      </c>
      <c r="S295" s="10"/>
      <c r="T295" s="10"/>
    </row>
    <row r="296" spans="3:20" x14ac:dyDescent="0.25">
      <c r="C296" s="15" t="s">
        <v>200</v>
      </c>
      <c r="D296" s="12" t="s">
        <v>213</v>
      </c>
      <c r="E296" s="15" t="s">
        <v>210</v>
      </c>
      <c r="F296" s="12" t="str">
        <f t="shared" si="131"/>
        <v>HRMaximum demand forecast(non-peak season)Maximum demand (MW)</v>
      </c>
      <c r="G296" s="8">
        <f ca="1">G298*OFFSET(ForecastData!$R$4,MATCH($C296,ForecastData!$B$5:$B$70,0),IF($T296="Winter",15,0))</f>
        <v>0</v>
      </c>
      <c r="H296" s="8">
        <f ca="1">H298*OFFSET(ForecastData!$R$4,MATCH($C296,ForecastData!$B$5:$B$70,0),IF($T296="Winter",15,0))</f>
        <v>0</v>
      </c>
      <c r="I296" s="8">
        <f ca="1">I298*OFFSET(ForecastData!$R$4,MATCH($C296,ForecastData!$B$5:$B$70,0),IF($T296="Winter",15,0))</f>
        <v>0</v>
      </c>
      <c r="J296" s="8">
        <f ca="1">J298*OFFSET(ForecastData!$R$4,MATCH($C296,ForecastData!$B$5:$B$70,0),IF($T296="Winter",15,0))</f>
        <v>0</v>
      </c>
      <c r="K296" s="8">
        <f ca="1">K298*OFFSET(ForecastData!$R$4,MATCH($C296,ForecastData!$B$5:$B$70,0),IF($T296="Winter",15,0))</f>
        <v>0</v>
      </c>
      <c r="L296" s="8">
        <f ca="1">L298*OFFSET(ForecastData!$R$4,MATCH($C296,ForecastData!$B$5:$B$70,0),IF($T296="Winter",15,0))</f>
        <v>0</v>
      </c>
      <c r="M296" s="8">
        <f ca="1">M298*OFFSET(ForecastData!$R$4,MATCH($C296,ForecastData!$B$5:$B$70,0),IF($T296="Winter",15,0))</f>
        <v>0</v>
      </c>
      <c r="N296" s="8">
        <f ca="1">N298*OFFSET(ForecastData!$R$4,MATCH($C296,ForecastData!$B$5:$B$70,0),IF($T296="Winter",15,0))</f>
        <v>0</v>
      </c>
      <c r="O296" s="8">
        <f ca="1">O298*OFFSET(ForecastData!$R$4,MATCH($C296,ForecastData!$B$5:$B$70,0),IF($T296="Winter",15,0))</f>
        <v>0</v>
      </c>
      <c r="P296" s="8">
        <f ca="1">P298*OFFSET(ForecastData!$R$4,MATCH($C296,ForecastData!$B$5:$B$70,0),IF($T296="Winter",15,0))</f>
        <v>0</v>
      </c>
      <c r="Q296" s="8">
        <f ca="1">Q298*OFFSET(ForecastData!$R$4,MATCH($C296,ForecastData!$B$5:$B$70,0),IF($T296="Winter",15,0))</f>
        <v>0</v>
      </c>
      <c r="R296" s="8">
        <f ca="1">R298*OFFSET(ForecastData!$R$4,MATCH($C296,ForecastData!$B$5:$B$70,0),IF($T296="Winter",15,0))</f>
        <v>0</v>
      </c>
      <c r="S296" s="8"/>
      <c r="T296" s="8" t="str">
        <f ca="1">OFFSET(ForecastData!$D$4,MATCH(C296,ForecastData!$B$5:$B$70,0),0)</f>
        <v>Winter</v>
      </c>
    </row>
    <row r="297" spans="3:20" x14ac:dyDescent="0.25">
      <c r="C297" s="15" t="s">
        <v>200</v>
      </c>
      <c r="D297" s="12" t="s">
        <v>213</v>
      </c>
      <c r="E297" s="15" t="s">
        <v>10</v>
      </c>
      <c r="F297" s="12" t="str">
        <f t="shared" si="131"/>
        <v>HRMaximum demand forecast(non-peak season)Reactive power (coincident) (MVAr)</v>
      </c>
      <c r="G297" s="10">
        <f t="shared" ref="G297:R297" ca="1" si="144">SQRT(G298^2-G296^2)</f>
        <v>0.81762327689493031</v>
      </c>
      <c r="H297" s="10">
        <f t="shared" ca="1" si="144"/>
        <v>0.92275632024235177</v>
      </c>
      <c r="I297" s="10">
        <f t="shared" ca="1" si="144"/>
        <v>0.90369873973831494</v>
      </c>
      <c r="J297" s="10">
        <f t="shared" ca="1" si="144"/>
        <v>0.88566051546450009</v>
      </c>
      <c r="K297" s="10">
        <f t="shared" ca="1" si="144"/>
        <v>0.87756954049700542</v>
      </c>
      <c r="L297" s="10">
        <f t="shared" ca="1" si="144"/>
        <v>0.8701936855437018</v>
      </c>
      <c r="M297" s="10">
        <f t="shared" ca="1" si="144"/>
        <v>0.8780062227206239</v>
      </c>
      <c r="N297" s="10">
        <f t="shared" ca="1" si="144"/>
        <v>0.88234466171050707</v>
      </c>
      <c r="O297" s="10">
        <f t="shared" ca="1" si="144"/>
        <v>0.88925510213349013</v>
      </c>
      <c r="P297" s="10">
        <f t="shared" ca="1" si="144"/>
        <v>0.88759602422869999</v>
      </c>
      <c r="Q297" s="10">
        <f t="shared" ca="1" si="144"/>
        <v>0.90014101470863161</v>
      </c>
      <c r="R297" s="10">
        <f t="shared" ca="1" si="144"/>
        <v>0.89620715885043822</v>
      </c>
      <c r="S297" s="8"/>
      <c r="T297" s="8" t="str">
        <f ca="1">T296</f>
        <v>Winter</v>
      </c>
    </row>
    <row r="298" spans="3:20" x14ac:dyDescent="0.25">
      <c r="C298" s="15" t="s">
        <v>200</v>
      </c>
      <c r="D298" s="12" t="s">
        <v>213</v>
      </c>
      <c r="E298" s="12" t="s">
        <v>211</v>
      </c>
      <c r="F298" s="12" t="str">
        <f t="shared" si="131"/>
        <v>HRMaximum demand forecast(non-peak season)Maximum demand (MVA)</v>
      </c>
      <c r="G298" s="10">
        <f ca="1">OFFSET(ForecastData!$E$4,MATCH($C298,ForecastData!$B$5:$B$70,0),COLUMN()-6+IF($T298="Winter",15,0))</f>
        <v>0.81762327689493031</v>
      </c>
      <c r="H298" s="10">
        <f ca="1">OFFSET(ForecastData!$E$4,MATCH($C298,ForecastData!$B$5:$B$70,0),COLUMN()-6+IF($T298="Winter",15,0))</f>
        <v>0.92275632024235177</v>
      </c>
      <c r="I298" s="10">
        <f ca="1">OFFSET(ForecastData!$E$4,MATCH($C298,ForecastData!$B$5:$B$70,0),COLUMN()-6+IF($T298="Winter",15,0))</f>
        <v>0.90369873973831494</v>
      </c>
      <c r="J298" s="10">
        <f ca="1">OFFSET(ForecastData!$E$4,MATCH($C298,ForecastData!$B$5:$B$70,0),COLUMN()-6+IF($T298="Winter",15,0))</f>
        <v>0.88566051546450009</v>
      </c>
      <c r="K298" s="10">
        <f ca="1">OFFSET(ForecastData!$E$4,MATCH($C298,ForecastData!$B$5:$B$70,0),COLUMN()-6+IF($T298="Winter",15,0))</f>
        <v>0.87756954049700542</v>
      </c>
      <c r="L298" s="10">
        <f ca="1">OFFSET(ForecastData!$E$4,MATCH($C298,ForecastData!$B$5:$B$70,0),COLUMN()-6+IF($T298="Winter",15,0))</f>
        <v>0.8701936855437018</v>
      </c>
      <c r="M298" s="10">
        <f ca="1">OFFSET(ForecastData!$E$4,MATCH($C298,ForecastData!$B$5:$B$70,0),COLUMN()-6+IF($T298="Winter",15,0))</f>
        <v>0.8780062227206239</v>
      </c>
      <c r="N298" s="10">
        <f ca="1">OFFSET(ForecastData!$E$4,MATCH($C298,ForecastData!$B$5:$B$70,0),COLUMN()-6+IF($T298="Winter",15,0))</f>
        <v>0.88234466171050707</v>
      </c>
      <c r="O298" s="10">
        <f ca="1">OFFSET(ForecastData!$E$4,MATCH($C298,ForecastData!$B$5:$B$70,0),COLUMN()-6+IF($T298="Winter",15,0))</f>
        <v>0.88925510213349013</v>
      </c>
      <c r="P298" s="10">
        <f ca="1">OFFSET(ForecastData!$E$4,MATCH($C298,ForecastData!$B$5:$B$70,0),COLUMN()-6+IF($T298="Winter",15,0))</f>
        <v>0.88759602422869999</v>
      </c>
      <c r="Q298" s="10">
        <f ca="1">OFFSET(ForecastData!$E$4,MATCH($C298,ForecastData!$B$5:$B$70,0),COLUMN()-6+IF($T298="Winter",15,0))</f>
        <v>0.90014101470863161</v>
      </c>
      <c r="R298" s="10">
        <f ca="1">OFFSET(ForecastData!$E$4,MATCH($C298,ForecastData!$B$5:$B$70,0),COLUMN()-6+IF($T298="Winter",15,0))</f>
        <v>0.89620715885043822</v>
      </c>
      <c r="S298" s="9"/>
      <c r="T298" s="8" t="str">
        <f ca="1">T296</f>
        <v>Winter</v>
      </c>
    </row>
    <row r="299" spans="3:20" x14ac:dyDescent="0.25">
      <c r="C299" s="15" t="s">
        <v>200</v>
      </c>
      <c r="D299" s="12" t="s">
        <v>89</v>
      </c>
      <c r="E299" s="12" t="s">
        <v>212</v>
      </c>
      <c r="F299" s="12" t="str">
        <f t="shared" si="131"/>
        <v>HRHours exceeding95% of maximum demand</v>
      </c>
      <c r="G299" s="9">
        <f ca="1">OFFSET($AG$2,MATCH(C299,$AF$3:$AF$48,0),0)</f>
        <v>0.5</v>
      </c>
      <c r="H299" s="8">
        <f ca="1">G299</f>
        <v>0.5</v>
      </c>
      <c r="I299" s="8">
        <f t="shared" ref="I299" ca="1" si="145">H299</f>
        <v>0.5</v>
      </c>
      <c r="J299" s="8">
        <f t="shared" ref="J299" ca="1" si="146">I299</f>
        <v>0.5</v>
      </c>
      <c r="K299" s="8">
        <f t="shared" ref="K299" ca="1" si="147">J299</f>
        <v>0.5</v>
      </c>
      <c r="L299" s="8">
        <f t="shared" ref="L299" ca="1" si="148">K299</f>
        <v>0.5</v>
      </c>
      <c r="M299" s="8">
        <f t="shared" ref="M299" ca="1" si="149">L299</f>
        <v>0.5</v>
      </c>
      <c r="N299" s="8">
        <f t="shared" ref="N299" ca="1" si="150">M299</f>
        <v>0.5</v>
      </c>
      <c r="O299" s="8">
        <f t="shared" ref="O299" ca="1" si="151">N299</f>
        <v>0.5</v>
      </c>
      <c r="P299" s="8">
        <f t="shared" ref="P299" ca="1" si="152">O299</f>
        <v>0.5</v>
      </c>
      <c r="Q299" s="8">
        <f ca="1">O299</f>
        <v>0.5</v>
      </c>
      <c r="R299" s="8">
        <f t="shared" ref="R299" ca="1" si="153">Q299</f>
        <v>0.5</v>
      </c>
      <c r="S299" s="9"/>
      <c r="T299" s="9"/>
    </row>
    <row r="300" spans="3:20" x14ac:dyDescent="0.25">
      <c r="C300" s="15" t="s">
        <v>200</v>
      </c>
      <c r="D300" s="12" t="s">
        <v>89</v>
      </c>
      <c r="E300" s="12" t="s">
        <v>56</v>
      </c>
      <c r="F300" s="12" t="str">
        <f t="shared" si="131"/>
        <v>HRHours exceedingFirm capacity (continuous rating)</v>
      </c>
      <c r="G300" s="8">
        <v>8760</v>
      </c>
      <c r="H300" s="8">
        <v>8760</v>
      </c>
      <c r="I300" s="8">
        <v>8760</v>
      </c>
      <c r="J300" s="8">
        <v>8760</v>
      </c>
      <c r="K300" s="8">
        <v>8760</v>
      </c>
      <c r="L300" s="8">
        <v>8760</v>
      </c>
      <c r="M300" s="8">
        <v>8760</v>
      </c>
      <c r="N300" s="8">
        <v>8760</v>
      </c>
      <c r="O300" s="8">
        <v>8760</v>
      </c>
      <c r="P300" s="8">
        <v>8760</v>
      </c>
      <c r="Q300" s="8">
        <v>8760</v>
      </c>
      <c r="R300" s="8">
        <v>8760</v>
      </c>
      <c r="S300" s="8"/>
      <c r="T300" s="8"/>
    </row>
    <row r="301" spans="3:20" x14ac:dyDescent="0.25">
      <c r="C301" s="15" t="s">
        <v>200</v>
      </c>
      <c r="D301" s="12" t="s">
        <v>89</v>
      </c>
      <c r="E301" s="12" t="s">
        <v>57</v>
      </c>
      <c r="F301" s="12" t="str">
        <f t="shared" si="131"/>
        <v>HRHours exceedingFirm capacity (short-term rating)</v>
      </c>
      <c r="G301" s="8">
        <v>8760</v>
      </c>
      <c r="H301" s="8">
        <v>8760</v>
      </c>
      <c r="I301" s="8">
        <v>8760</v>
      </c>
      <c r="J301" s="8">
        <v>8760</v>
      </c>
      <c r="K301" s="8">
        <v>8760</v>
      </c>
      <c r="L301" s="8">
        <v>8760</v>
      </c>
      <c r="M301" s="8">
        <v>8760</v>
      </c>
      <c r="N301" s="8">
        <v>8760</v>
      </c>
      <c r="O301" s="8">
        <v>8760</v>
      </c>
      <c r="P301" s="8">
        <v>8760</v>
      </c>
      <c r="Q301" s="8">
        <v>8760</v>
      </c>
      <c r="R301" s="8">
        <v>8760</v>
      </c>
      <c r="S301" s="8"/>
      <c r="T301" s="8"/>
    </row>
    <row r="302" spans="3:20" x14ac:dyDescent="0.25">
      <c r="C302" s="15" t="s">
        <v>200</v>
      </c>
      <c r="D302" s="12" t="s">
        <v>90</v>
      </c>
      <c r="E302" s="12" t="s">
        <v>60</v>
      </c>
      <c r="F302" s="12" t="str">
        <f t="shared" si="131"/>
        <v>HRRegional diversity factorSummer</v>
      </c>
      <c r="G302" s="10">
        <f ca="1">OFFSET(ForecastData!$S$4,MATCH($C302,ForecastData!$B$5:$B$70,0),IF($E302="Winter",15,0))</f>
        <v>0.83333333333333304</v>
      </c>
      <c r="H302" s="10">
        <f ca="1">OFFSET(ForecastData!$S$4,MATCH($C302,ForecastData!$B$5:$B$70,0),IF($E302="Winter",15,0))</f>
        <v>0.83333333333333304</v>
      </c>
      <c r="I302" s="10">
        <f ca="1">OFFSET(ForecastData!$S$4,MATCH($C302,ForecastData!$B$5:$B$70,0),IF($E302="Winter",15,0))</f>
        <v>0.83333333333333304</v>
      </c>
      <c r="J302" s="10">
        <f ca="1">OFFSET(ForecastData!$S$4,MATCH($C302,ForecastData!$B$5:$B$70,0),IF($E302="Winter",15,0))</f>
        <v>0.83333333333333304</v>
      </c>
      <c r="K302" s="10">
        <f ca="1">OFFSET(ForecastData!$S$4,MATCH($C302,ForecastData!$B$5:$B$70,0),IF($E302="Winter",15,0))</f>
        <v>0.83333333333333304</v>
      </c>
      <c r="L302" s="10">
        <f ca="1">OFFSET(ForecastData!$S$4,MATCH($C302,ForecastData!$B$5:$B$70,0),IF($E302="Winter",15,0))</f>
        <v>0.83333333333333304</v>
      </c>
      <c r="M302" s="10">
        <f ca="1">OFFSET(ForecastData!$S$4,MATCH($C302,ForecastData!$B$5:$B$70,0),IF($E302="Winter",15,0))</f>
        <v>0.83333333333333304</v>
      </c>
      <c r="N302" s="10">
        <f ca="1">OFFSET(ForecastData!$S$4,MATCH($C302,ForecastData!$B$5:$B$70,0),IF($E302="Winter",15,0))</f>
        <v>0.83333333333333304</v>
      </c>
      <c r="O302" s="10">
        <f ca="1">OFFSET(ForecastData!$S$4,MATCH($C302,ForecastData!$B$5:$B$70,0),IF($E302="Winter",15,0))</f>
        <v>0.83333333333333304</v>
      </c>
      <c r="P302" s="10">
        <f ca="1">OFFSET(ForecastData!$S$4,MATCH($C302,ForecastData!$B$5:$B$70,0),IF($E302="Winter",15,0))</f>
        <v>0.83333333333333304</v>
      </c>
      <c r="Q302" s="10">
        <f ca="1">OFFSET(ForecastData!$S$4,MATCH($C302,ForecastData!$B$5:$B$70,0),IF($E302="Winter",15,0))</f>
        <v>0.83333333333333304</v>
      </c>
      <c r="R302" s="10">
        <f ca="1">OFFSET(ForecastData!$S$4,MATCH($C302,ForecastData!$B$5:$B$70,0),IF($E302="Winter",15,0))</f>
        <v>0.83333333333333304</v>
      </c>
      <c r="S302" s="10"/>
      <c r="T302" s="10"/>
    </row>
    <row r="303" spans="3:20" x14ac:dyDescent="0.25">
      <c r="C303" s="15" t="s">
        <v>200</v>
      </c>
      <c r="D303" s="12" t="s">
        <v>90</v>
      </c>
      <c r="E303" s="12" t="s">
        <v>8</v>
      </c>
      <c r="F303" s="12" t="str">
        <f t="shared" si="131"/>
        <v>HRRegional diversity factorWinter</v>
      </c>
      <c r="G303" s="10">
        <f ca="1">OFFSET(ForecastData!$S$4,MATCH($C303,ForecastData!$B$5:$B$70,0),IF($E303="Winter",15,0))</f>
        <v>0.81818181818181801</v>
      </c>
      <c r="H303" s="10">
        <f ca="1">OFFSET(ForecastData!$S$4,MATCH($C303,ForecastData!$B$5:$B$70,0),IF($E303="Winter",15,0))</f>
        <v>0.81818181818181801</v>
      </c>
      <c r="I303" s="10">
        <f ca="1">OFFSET(ForecastData!$S$4,MATCH($C303,ForecastData!$B$5:$B$70,0),IF($E303="Winter",15,0))</f>
        <v>0.81818181818181801</v>
      </c>
      <c r="J303" s="10">
        <f ca="1">OFFSET(ForecastData!$S$4,MATCH($C303,ForecastData!$B$5:$B$70,0),IF($E303="Winter",15,0))</f>
        <v>0.81818181818181801</v>
      </c>
      <c r="K303" s="10">
        <f ca="1">OFFSET(ForecastData!$S$4,MATCH($C303,ForecastData!$B$5:$B$70,0),IF($E303="Winter",15,0))</f>
        <v>0.81818181818181801</v>
      </c>
      <c r="L303" s="10">
        <f ca="1">OFFSET(ForecastData!$S$4,MATCH($C303,ForecastData!$B$5:$B$70,0),IF($E303="Winter",15,0))</f>
        <v>0.81818181818181801</v>
      </c>
      <c r="M303" s="10">
        <f ca="1">OFFSET(ForecastData!$S$4,MATCH($C303,ForecastData!$B$5:$B$70,0),IF($E303="Winter",15,0))</f>
        <v>0.81818181818181801</v>
      </c>
      <c r="N303" s="10">
        <f ca="1">OFFSET(ForecastData!$S$4,MATCH($C303,ForecastData!$B$5:$B$70,0),IF($E303="Winter",15,0))</f>
        <v>0.81818181818181801</v>
      </c>
      <c r="O303" s="10">
        <f ca="1">OFFSET(ForecastData!$S$4,MATCH($C303,ForecastData!$B$5:$B$70,0),IF($E303="Winter",15,0))</f>
        <v>0.81818181818181801</v>
      </c>
      <c r="P303" s="10">
        <f ca="1">OFFSET(ForecastData!$S$4,MATCH($C303,ForecastData!$B$5:$B$70,0),IF($E303="Winter",15,0))</f>
        <v>0.81818181818181801</v>
      </c>
      <c r="Q303" s="10">
        <f ca="1">OFFSET(ForecastData!$S$4,MATCH($C303,ForecastData!$B$5:$B$70,0),IF($E303="Winter",15,0))</f>
        <v>0.81818181818181801</v>
      </c>
      <c r="R303" s="10">
        <f ca="1">OFFSET(ForecastData!$S$4,MATCH($C303,ForecastData!$B$5:$B$70,0),IF($E303="Winter",15,0))</f>
        <v>0.81818181818181801</v>
      </c>
      <c r="S303" s="10"/>
      <c r="T303" s="10"/>
    </row>
    <row r="304" spans="3:20" x14ac:dyDescent="0.25">
      <c r="C304" s="15" t="s">
        <v>200</v>
      </c>
      <c r="D304" s="15" t="s">
        <v>12</v>
      </c>
      <c r="E304" s="6">
        <v>1</v>
      </c>
      <c r="F304" s="12" t="str">
        <f t="shared" si="131"/>
        <v>HRLoad transfer capacity (MVA)1</v>
      </c>
      <c r="G304" s="9"/>
      <c r="H304" s="8"/>
      <c r="I304" s="8"/>
      <c r="J304" s="8"/>
      <c r="K304" s="8"/>
      <c r="L304" s="8"/>
      <c r="M304" s="8"/>
      <c r="N304" s="8"/>
      <c r="O304" s="8"/>
      <c r="P304" s="8"/>
      <c r="Q304" s="8"/>
      <c r="R304" s="8"/>
      <c r="S304" s="8"/>
      <c r="T304" s="8"/>
    </row>
    <row r="305" spans="3:20" x14ac:dyDescent="0.25">
      <c r="C305" s="15" t="s">
        <v>200</v>
      </c>
      <c r="D305" s="15" t="s">
        <v>12</v>
      </c>
      <c r="E305" s="6">
        <v>2</v>
      </c>
      <c r="F305" s="12" t="str">
        <f t="shared" si="131"/>
        <v>HRLoad transfer capacity (MVA)2</v>
      </c>
      <c r="G305" s="9"/>
      <c r="H305" s="8"/>
      <c r="I305" s="8"/>
      <c r="J305" s="8"/>
      <c r="K305" s="8"/>
      <c r="L305" s="8"/>
      <c r="M305" s="8"/>
      <c r="N305" s="8"/>
      <c r="O305" s="8"/>
      <c r="P305" s="8"/>
      <c r="Q305" s="8"/>
      <c r="R305" s="8"/>
      <c r="S305" s="8"/>
      <c r="T305" s="8"/>
    </row>
    <row r="306" spans="3:20" x14ac:dyDescent="0.25">
      <c r="C306" s="15" t="s">
        <v>200</v>
      </c>
      <c r="D306" s="15" t="s">
        <v>12</v>
      </c>
      <c r="E306" s="6">
        <v>3</v>
      </c>
      <c r="F306" s="12" t="str">
        <f t="shared" si="131"/>
        <v>HRLoad transfer capacity (MVA)3</v>
      </c>
      <c r="G306" s="9"/>
      <c r="H306" s="8"/>
      <c r="I306" s="8"/>
      <c r="J306" s="8"/>
      <c r="K306" s="8"/>
      <c r="L306" s="8"/>
      <c r="M306" s="8"/>
      <c r="N306" s="8"/>
      <c r="O306" s="8"/>
      <c r="P306" s="8"/>
      <c r="Q306" s="8"/>
      <c r="R306" s="8"/>
      <c r="S306" s="8"/>
      <c r="T306" s="8"/>
    </row>
    <row r="307" spans="3:20" x14ac:dyDescent="0.25">
      <c r="C307" s="15" t="s">
        <v>200</v>
      </c>
      <c r="D307" s="15" t="s">
        <v>12</v>
      </c>
      <c r="E307" s="6">
        <v>4</v>
      </c>
      <c r="F307" s="12" t="str">
        <f t="shared" si="131"/>
        <v>HRLoad transfer capacity (MVA)4</v>
      </c>
      <c r="G307" s="9"/>
      <c r="H307" s="8"/>
      <c r="I307" s="8"/>
      <c r="J307" s="8"/>
      <c r="K307" s="8"/>
      <c r="L307" s="8"/>
      <c r="M307" s="8"/>
      <c r="N307" s="8"/>
      <c r="O307" s="8"/>
      <c r="P307" s="8"/>
      <c r="Q307" s="8"/>
      <c r="R307" s="8"/>
      <c r="S307" s="8"/>
      <c r="T307" s="8"/>
    </row>
    <row r="308" spans="3:20" x14ac:dyDescent="0.25">
      <c r="C308" s="15" t="s">
        <v>200</v>
      </c>
      <c r="D308" s="15" t="s">
        <v>12</v>
      </c>
      <c r="E308" s="6">
        <v>5</v>
      </c>
      <c r="F308" s="12" t="str">
        <f t="shared" si="131"/>
        <v>HRLoad transfer capacity (MVA)5</v>
      </c>
      <c r="G308" s="9"/>
      <c r="H308" s="8"/>
      <c r="I308" s="8"/>
      <c r="J308" s="8"/>
      <c r="K308" s="8"/>
      <c r="L308" s="8"/>
      <c r="M308" s="8"/>
      <c r="N308" s="8"/>
      <c r="O308" s="8"/>
      <c r="P308" s="8"/>
      <c r="Q308" s="8"/>
      <c r="R308" s="8"/>
      <c r="S308" s="8"/>
      <c r="T308" s="8"/>
    </row>
    <row r="309" spans="3:20" x14ac:dyDescent="0.25">
      <c r="C309" s="15" t="s">
        <v>200</v>
      </c>
      <c r="D309" s="12" t="s">
        <v>13</v>
      </c>
      <c r="E309" s="12" t="s">
        <v>142</v>
      </c>
      <c r="F309" s="12" t="str">
        <f t="shared" si="131"/>
        <v>HREmbedded generation capacity (MVA)Units less than 100 kVA</v>
      </c>
      <c r="G309" s="9">
        <f ca="1">OFFSET(ForecastData!$AK$4,MATCH(C309,ForecastData!$AJ$5:$AJ$71,0),0)</f>
        <v>1.525E-2</v>
      </c>
      <c r="H309" s="19"/>
      <c r="I309" s="19"/>
      <c r="J309" s="19"/>
      <c r="K309" s="19"/>
      <c r="L309" s="19"/>
      <c r="M309" s="19"/>
      <c r="N309" s="19"/>
      <c r="O309" s="19"/>
      <c r="P309" s="19"/>
      <c r="Q309" s="19"/>
      <c r="R309" s="19"/>
      <c r="S309" s="19"/>
      <c r="T309" s="19"/>
    </row>
    <row r="310" spans="3:20" x14ac:dyDescent="0.25">
      <c r="C310" s="15" t="s">
        <v>200</v>
      </c>
      <c r="D310" s="12" t="s">
        <v>13</v>
      </c>
      <c r="E310" s="12" t="s">
        <v>145</v>
      </c>
      <c r="F310" s="12" t="str">
        <f t="shared" si="131"/>
        <v>HREmbedded generation capacity (MVA)Units greater than 100 kVA</v>
      </c>
      <c r="G310" s="9">
        <f ca="1">OFFSET(ForecastData!$AL$4,MATCH(C310,ForecastData!$AJ$5:$AJ$71,0),0)</f>
        <v>0</v>
      </c>
      <c r="H310" s="8"/>
      <c r="I310" s="8"/>
      <c r="J310" s="8"/>
      <c r="K310" s="8"/>
      <c r="L310" s="8"/>
      <c r="M310" s="8"/>
      <c r="N310" s="8"/>
      <c r="O310" s="8"/>
      <c r="P310" s="8"/>
      <c r="Q310" s="8"/>
      <c r="R310" s="8"/>
      <c r="S310" s="8"/>
      <c r="T310" s="8"/>
    </row>
    <row r="311" spans="3:20" x14ac:dyDescent="0.25">
      <c r="C311" s="15" t="s">
        <v>104</v>
      </c>
      <c r="D311" s="15" t="s">
        <v>85</v>
      </c>
      <c r="E311" s="12" t="s">
        <v>86</v>
      </c>
      <c r="F311" s="12" t="str">
        <f t="shared" si="131"/>
        <v xml:space="preserve">KESubstation capacity (winter and summer) (MVA)Total </v>
      </c>
      <c r="G311" s="8">
        <v>20</v>
      </c>
      <c r="H311" s="8">
        <v>20</v>
      </c>
      <c r="I311" s="8">
        <v>20</v>
      </c>
      <c r="J311" s="8">
        <v>20</v>
      </c>
      <c r="K311" s="8">
        <v>20</v>
      </c>
      <c r="L311" s="8">
        <v>20</v>
      </c>
      <c r="M311" s="8">
        <v>20</v>
      </c>
      <c r="N311" s="8">
        <v>20</v>
      </c>
      <c r="O311" s="8">
        <v>20</v>
      </c>
      <c r="P311" s="8">
        <v>20</v>
      </c>
      <c r="Q311" s="8">
        <v>20</v>
      </c>
      <c r="R311" s="8">
        <v>20</v>
      </c>
      <c r="S311" s="8"/>
      <c r="T311" s="8"/>
    </row>
    <row r="312" spans="3:20" x14ac:dyDescent="0.25">
      <c r="C312" s="15" t="s">
        <v>104</v>
      </c>
      <c r="D312" s="15" t="s">
        <v>85</v>
      </c>
      <c r="E312" s="12" t="s">
        <v>87</v>
      </c>
      <c r="F312" s="12" t="str">
        <f t="shared" si="131"/>
        <v>KESubstation capacity (winter and summer) (MVA)Firm delivery</v>
      </c>
      <c r="G312" s="8">
        <v>10</v>
      </c>
      <c r="H312" s="8">
        <v>10</v>
      </c>
      <c r="I312" s="8">
        <v>10</v>
      </c>
      <c r="J312" s="8">
        <v>10</v>
      </c>
      <c r="K312" s="8">
        <v>10</v>
      </c>
      <c r="L312" s="8">
        <v>10</v>
      </c>
      <c r="M312" s="8">
        <v>10</v>
      </c>
      <c r="N312" s="8">
        <v>10</v>
      </c>
      <c r="O312" s="8">
        <v>10</v>
      </c>
      <c r="P312" s="8">
        <v>10</v>
      </c>
      <c r="Q312" s="8">
        <v>10</v>
      </c>
      <c r="R312" s="8">
        <v>10</v>
      </c>
      <c r="S312" s="8"/>
      <c r="T312" s="8"/>
    </row>
    <row r="313" spans="3:20" x14ac:dyDescent="0.25">
      <c r="C313" s="15" t="s">
        <v>104</v>
      </c>
      <c r="D313" s="15" t="s">
        <v>85</v>
      </c>
      <c r="E313" s="12" t="s">
        <v>88</v>
      </c>
      <c r="F313" s="12" t="str">
        <f t="shared" si="131"/>
        <v>KESubstation capacity (winter and summer) (MVA)Short-term firm delivery</v>
      </c>
      <c r="G313" s="8">
        <v>10</v>
      </c>
      <c r="H313" s="8">
        <v>10</v>
      </c>
      <c r="I313" s="8">
        <v>10</v>
      </c>
      <c r="J313" s="8">
        <v>10</v>
      </c>
      <c r="K313" s="8">
        <v>10</v>
      </c>
      <c r="L313" s="8">
        <v>10</v>
      </c>
      <c r="M313" s="8">
        <v>10</v>
      </c>
      <c r="N313" s="8">
        <v>10</v>
      </c>
      <c r="O313" s="8">
        <v>10</v>
      </c>
      <c r="P313" s="8">
        <v>10</v>
      </c>
      <c r="Q313" s="8">
        <v>10</v>
      </c>
      <c r="R313" s="8">
        <v>10</v>
      </c>
      <c r="S313" s="8"/>
      <c r="T313" s="8"/>
    </row>
    <row r="314" spans="3:20" x14ac:dyDescent="0.25">
      <c r="C314" s="15" t="s">
        <v>104</v>
      </c>
      <c r="D314" s="12" t="s">
        <v>214</v>
      </c>
      <c r="E314" s="12" t="s">
        <v>210</v>
      </c>
      <c r="F314" s="12" t="str">
        <f t="shared" si="131"/>
        <v>KEMaximum demand forecast(peak season)Maximum demand (MW)</v>
      </c>
      <c r="G314" s="8">
        <f ca="1">G316*G317</f>
        <v>8.3880953483693563</v>
      </c>
      <c r="H314" s="8">
        <f t="shared" ref="H314:R314" ca="1" si="154">H316*H317</f>
        <v>8.6287494642057094</v>
      </c>
      <c r="I314" s="8">
        <f t="shared" ca="1" si="154"/>
        <v>8.7233169821790177</v>
      </c>
      <c r="J314" s="8">
        <f t="shared" ca="1" si="154"/>
        <v>8.5636345552232349</v>
      </c>
      <c r="K314" s="8">
        <f t="shared" ca="1" si="154"/>
        <v>8.4966088831985047</v>
      </c>
      <c r="L314" s="8">
        <f t="shared" ca="1" si="154"/>
        <v>8.4852063672233307</v>
      </c>
      <c r="M314" s="8">
        <f t="shared" ca="1" si="154"/>
        <v>8.6235240720503672</v>
      </c>
      <c r="N314" s="8">
        <f t="shared" ca="1" si="154"/>
        <v>8.7235483331923067</v>
      </c>
      <c r="O314" s="8">
        <f t="shared" ca="1" si="154"/>
        <v>8.8507933225114055</v>
      </c>
      <c r="P314" s="8">
        <f t="shared" ca="1" si="154"/>
        <v>8.9482974859205893</v>
      </c>
      <c r="Q314" s="8">
        <f t="shared" ca="1" si="154"/>
        <v>9.1695039067381181</v>
      </c>
      <c r="R314" s="8">
        <f t="shared" ca="1" si="154"/>
        <v>9.3320589112390788</v>
      </c>
      <c r="S314" s="8"/>
      <c r="T314" s="8"/>
    </row>
    <row r="315" spans="3:20" x14ac:dyDescent="0.25">
      <c r="C315" s="15" t="s">
        <v>104</v>
      </c>
      <c r="D315" s="12" t="s">
        <v>214</v>
      </c>
      <c r="E315" s="12" t="s">
        <v>10</v>
      </c>
      <c r="F315" s="12" t="str">
        <f t="shared" si="131"/>
        <v>KEMaximum demand forecast(peak season)Reactive power (coincident) (MVAr)</v>
      </c>
      <c r="G315" s="10">
        <f ca="1">SQRT(G316^2-G314^2)</f>
        <v>0.97992314409378578</v>
      </c>
      <c r="H315" s="10">
        <f ca="1">SQRT(H316^2-H314^2)</f>
        <v>1.0080370994120562</v>
      </c>
      <c r="I315" s="10">
        <f t="shared" ref="I315:R315" ca="1" si="155">SQRT(I316^2-I314^2)</f>
        <v>1.0190847682442437</v>
      </c>
      <c r="J315" s="10">
        <f t="shared" ca="1" si="155"/>
        <v>1.0004301751119</v>
      </c>
      <c r="K315" s="10">
        <f t="shared" ca="1" si="155"/>
        <v>0.99260002958570237</v>
      </c>
      <c r="L315" s="10">
        <f t="shared" ca="1" si="155"/>
        <v>0.9912679525359076</v>
      </c>
      <c r="M315" s="10">
        <f t="shared" ca="1" si="155"/>
        <v>1.0074266529999372</v>
      </c>
      <c r="N315" s="10">
        <f t="shared" ca="1" si="155"/>
        <v>1.0191117953824453</v>
      </c>
      <c r="O315" s="10">
        <f t="shared" ca="1" si="155"/>
        <v>1.0339769471034608</v>
      </c>
      <c r="P315" s="10">
        <f t="shared" ca="1" si="155"/>
        <v>1.0453676839038908</v>
      </c>
      <c r="Q315" s="10">
        <f t="shared" ca="1" si="155"/>
        <v>1.0712096995676066</v>
      </c>
      <c r="R315" s="10">
        <f t="shared" ca="1" si="155"/>
        <v>1.0901998760597744</v>
      </c>
      <c r="S315" s="8"/>
      <c r="T315" s="8"/>
    </row>
    <row r="316" spans="3:20" x14ac:dyDescent="0.25">
      <c r="C316" s="15" t="s">
        <v>104</v>
      </c>
      <c r="D316" s="12" t="s">
        <v>214</v>
      </c>
      <c r="E316" s="12" t="s">
        <v>211</v>
      </c>
      <c r="F316" s="12" t="str">
        <f t="shared" si="131"/>
        <v>KEMaximum demand forecast(peak season)Maximum demand (MVA)</v>
      </c>
      <c r="G316" s="8">
        <f ca="1">OFFSET(ForecastData!$E$4,MATCH($C316,ForecastData!$B$5:$B$70,0),COLUMN()-6+IF($T318="Summer",15,0))</f>
        <v>8.4451401966850899</v>
      </c>
      <c r="H316" s="8">
        <f ca="1">OFFSET(ForecastData!$E$4,MATCH($C316,ForecastData!$B$5:$B$70,0),COLUMN()-6+IF($T318="Summer",15,0))</f>
        <v>8.6874309269093697</v>
      </c>
      <c r="I316" s="8">
        <f ca="1">OFFSET(ForecastData!$E$4,MATCH($C316,ForecastData!$B$5:$B$70,0),COLUMN()-6+IF($T318="Summer",15,0))</f>
        <v>8.7826415693935882</v>
      </c>
      <c r="J316" s="8">
        <f ca="1">OFFSET(ForecastData!$E$4,MATCH($C316,ForecastData!$B$5:$B$70,0),COLUMN()-6+IF($T318="Summer",15,0))</f>
        <v>8.6218731915221234</v>
      </c>
      <c r="K316" s="8">
        <f ca="1">OFFSET(ForecastData!$E$4,MATCH($C316,ForecastData!$B$5:$B$70,0),COLUMN()-6+IF($T318="Summer",15,0))</f>
        <v>8.5543916985827391</v>
      </c>
      <c r="L316" s="8">
        <f ca="1">OFFSET(ForecastData!$E$4,MATCH($C316,ForecastData!$B$5:$B$70,0),COLUMN()-6+IF($T318="Summer",15,0))</f>
        <v>8.5429116376146652</v>
      </c>
      <c r="M316" s="8">
        <f ca="1">OFFSET(ForecastData!$E$4,MATCH($C316,ForecastData!$B$5:$B$70,0),COLUMN()-6+IF($T318="Summer",15,0))</f>
        <v>8.6821699984742757</v>
      </c>
      <c r="N316" s="8">
        <f ca="1">OFFSET(ForecastData!$E$4,MATCH($C316,ForecastData!$B$5:$B$70,0),COLUMN()-6+IF($T318="Summer",15,0))</f>
        <v>8.7828744937537344</v>
      </c>
      <c r="O316" s="8">
        <f ca="1">OFFSET(ForecastData!$E$4,MATCH($C316,ForecastData!$B$5:$B$70,0),COLUMN()-6+IF($T318="Summer",15,0))</f>
        <v>8.9109848369837259</v>
      </c>
      <c r="P316" s="8">
        <f ca="1">OFFSET(ForecastData!$E$4,MATCH($C316,ForecastData!$B$5:$B$70,0),COLUMN()-6+IF($T318="Summer",15,0))</f>
        <v>9.0091520961233265</v>
      </c>
      <c r="Q316" s="8">
        <f ca="1">OFFSET(ForecastData!$E$4,MATCH($C316,ForecastData!$B$5:$B$70,0),COLUMN()-6+IF($T318="Summer",15,0))</f>
        <v>9.2318628735555492</v>
      </c>
      <c r="R316" s="8">
        <f ca="1">OFFSET(ForecastData!$E$4,MATCH($C316,ForecastData!$B$5:$B$70,0),COLUMN()-6+IF($T318="Summer",15,0))</f>
        <v>9.3955233644857401</v>
      </c>
      <c r="S316" s="9"/>
      <c r="T316" s="9"/>
    </row>
    <row r="317" spans="3:20" x14ac:dyDescent="0.25">
      <c r="C317" s="15" t="s">
        <v>104</v>
      </c>
      <c r="D317" s="12" t="s">
        <v>214</v>
      </c>
      <c r="E317" s="12" t="s">
        <v>11</v>
      </c>
      <c r="F317" s="12" t="str">
        <f t="shared" si="131"/>
        <v>KEMaximum demand forecast(peak season)Power factor (coincident)</v>
      </c>
      <c r="G317" s="8">
        <f ca="1">OFFSET(ForecastData!$R$4,MATCH($C317,ForecastData!$B$5:$B$70,0),IF($T318="Summer",15,0))</f>
        <v>0.99324524555103</v>
      </c>
      <c r="H317" s="8">
        <f ca="1">OFFSET(ForecastData!$R$4,MATCH($C317,ForecastData!$B$5:$B$70,0),IF($T318="Summer",15,0))</f>
        <v>0.99324524555103</v>
      </c>
      <c r="I317" s="8">
        <f ca="1">OFFSET(ForecastData!$R$4,MATCH($C317,ForecastData!$B$5:$B$70,0),IF($T318="Summer",15,0))</f>
        <v>0.99324524555103</v>
      </c>
      <c r="J317" s="8">
        <f ca="1">OFFSET(ForecastData!$R$4,MATCH($C317,ForecastData!$B$5:$B$70,0),IF($T318="Summer",15,0))</f>
        <v>0.99324524555103</v>
      </c>
      <c r="K317" s="8">
        <f ca="1">OFFSET(ForecastData!$R$4,MATCH($C317,ForecastData!$B$5:$B$70,0),IF($T318="Summer",15,0))</f>
        <v>0.99324524555103</v>
      </c>
      <c r="L317" s="8">
        <f ca="1">OFFSET(ForecastData!$R$4,MATCH($C317,ForecastData!$B$5:$B$70,0),IF($T318="Summer",15,0))</f>
        <v>0.99324524555103</v>
      </c>
      <c r="M317" s="8">
        <f ca="1">OFFSET(ForecastData!$R$4,MATCH($C317,ForecastData!$B$5:$B$70,0),IF($T318="Summer",15,0))</f>
        <v>0.99324524555103</v>
      </c>
      <c r="N317" s="8">
        <f ca="1">OFFSET(ForecastData!$R$4,MATCH($C317,ForecastData!$B$5:$B$70,0),IF($T318="Summer",15,0))</f>
        <v>0.99324524555103</v>
      </c>
      <c r="O317" s="8">
        <f ca="1">OFFSET(ForecastData!$R$4,MATCH($C317,ForecastData!$B$5:$B$70,0),IF($T318="Summer",15,0))</f>
        <v>0.99324524555103</v>
      </c>
      <c r="P317" s="8">
        <f ca="1">OFFSET(ForecastData!$R$4,MATCH($C317,ForecastData!$B$5:$B$70,0),IF($T318="Summer",15,0))</f>
        <v>0.99324524555103</v>
      </c>
      <c r="Q317" s="8">
        <f ca="1">OFFSET(ForecastData!$R$4,MATCH($C317,ForecastData!$B$5:$B$70,0),IF($T318="Summer",15,0))</f>
        <v>0.99324524555103</v>
      </c>
      <c r="R317" s="8">
        <f ca="1">OFFSET(ForecastData!$R$4,MATCH($C317,ForecastData!$B$5:$B$70,0),IF($T318="Summer",15,0))</f>
        <v>0.99324524555103</v>
      </c>
      <c r="S317" s="10"/>
      <c r="T317" s="10"/>
    </row>
    <row r="318" spans="3:20" x14ac:dyDescent="0.25">
      <c r="C318" s="15" t="s">
        <v>104</v>
      </c>
      <c r="D318" s="12" t="s">
        <v>213</v>
      </c>
      <c r="E318" s="15" t="s">
        <v>210</v>
      </c>
      <c r="F318" s="12" t="str">
        <f t="shared" si="131"/>
        <v>KEMaximum demand forecast(non-peak season)Maximum demand (MW)</v>
      </c>
      <c r="G318" s="8">
        <f ca="1">G320*OFFSET(ForecastData!$R$4,MATCH($C318,ForecastData!$B$5:$B$70,0),IF($T318="Winter",15,0))</f>
        <v>6.3526574759301599</v>
      </c>
      <c r="H318" s="8">
        <f ca="1">H320*OFFSET(ForecastData!$R$4,MATCH($C318,ForecastData!$B$5:$B$70,0),IF($T318="Winter",15,0))</f>
        <v>6.2072983565424904</v>
      </c>
      <c r="I318" s="8">
        <f ca="1">I320*OFFSET(ForecastData!$R$4,MATCH($C318,ForecastData!$B$5:$B$70,0),IF($T318="Winter",15,0))</f>
        <v>6.0620064157133848</v>
      </c>
      <c r="J318" s="8">
        <f ca="1">J320*OFFSET(ForecastData!$R$4,MATCH($C318,ForecastData!$B$5:$B$70,0),IF($T318="Winter",15,0))</f>
        <v>5.9289824541435587</v>
      </c>
      <c r="K318" s="8">
        <f ca="1">K320*OFFSET(ForecastData!$R$4,MATCH($C318,ForecastData!$B$5:$B$70,0),IF($T318="Winter",15,0))</f>
        <v>5.8286484828292053</v>
      </c>
      <c r="L318" s="8">
        <f ca="1">L320*OFFSET(ForecastData!$R$4,MATCH($C318,ForecastData!$B$5:$B$70,0),IF($T318="Winter",15,0))</f>
        <v>5.8061400569769814</v>
      </c>
      <c r="M318" s="8">
        <f ca="1">M320*OFFSET(ForecastData!$R$4,MATCH($C318,ForecastData!$B$5:$B$70,0),IF($T318="Winter",15,0))</f>
        <v>5.8696067731584893</v>
      </c>
      <c r="N318" s="8">
        <f ca="1">N320*OFFSET(ForecastData!$R$4,MATCH($C318,ForecastData!$B$5:$B$70,0),IF($T318="Winter",15,0))</f>
        <v>5.9112818777245382</v>
      </c>
      <c r="O318" s="8">
        <f ca="1">O320*OFFSET(ForecastData!$R$4,MATCH($C318,ForecastData!$B$5:$B$70,0),IF($T318="Winter",15,0))</f>
        <v>5.9749830170366103</v>
      </c>
      <c r="P318" s="8">
        <f ca="1">P320*OFFSET(ForecastData!$R$4,MATCH($C318,ForecastData!$B$5:$B$70,0),IF($T318="Winter",15,0))</f>
        <v>6.0367235750505017</v>
      </c>
      <c r="Q318" s="8">
        <f ca="1">Q320*OFFSET(ForecastData!$R$4,MATCH($C318,ForecastData!$B$5:$B$70,0),IF($T318="Winter",15,0))</f>
        <v>6.1108162216355248</v>
      </c>
      <c r="R318" s="8">
        <f ca="1">R320*OFFSET(ForecastData!$R$4,MATCH($C318,ForecastData!$B$5:$B$70,0),IF($T318="Winter",15,0))</f>
        <v>6.1909740554172981</v>
      </c>
      <c r="S318" s="8"/>
      <c r="T318" s="8" t="str">
        <f ca="1">OFFSET(ForecastData!$D$4,MATCH(C318,ForecastData!$B$5:$B$70,0),0)</f>
        <v>Summer</v>
      </c>
    </row>
    <row r="319" spans="3:20" x14ac:dyDescent="0.25">
      <c r="C319" s="15" t="s">
        <v>104</v>
      </c>
      <c r="D319" s="12" t="s">
        <v>213</v>
      </c>
      <c r="E319" s="15" t="s">
        <v>10</v>
      </c>
      <c r="F319" s="12" t="str">
        <f t="shared" si="131"/>
        <v>KEMaximum demand forecast(non-peak season)Reactive power (coincident) (MVAr)</v>
      </c>
      <c r="G319" s="10">
        <f t="shared" ref="G319:R319" ca="1" si="156">SQRT(G320^2-G318^2)</f>
        <v>0.73550937713564313</v>
      </c>
      <c r="H319" s="10">
        <f t="shared" ca="1" si="156"/>
        <v>0.7186797281632421</v>
      </c>
      <c r="I319" s="10">
        <f t="shared" ca="1" si="156"/>
        <v>0.70185785711054194</v>
      </c>
      <c r="J319" s="10">
        <f t="shared" ca="1" si="156"/>
        <v>0.68645637017549732</v>
      </c>
      <c r="K319" s="10">
        <f t="shared" ca="1" si="156"/>
        <v>0.67483972359466404</v>
      </c>
      <c r="L319" s="10">
        <f t="shared" ca="1" si="156"/>
        <v>0.67223370267482374</v>
      </c>
      <c r="M319" s="10">
        <f t="shared" ca="1" si="156"/>
        <v>0.67958186603234449</v>
      </c>
      <c r="N319" s="10">
        <f t="shared" ca="1" si="156"/>
        <v>0.68440700107505303</v>
      </c>
      <c r="O319" s="10">
        <f t="shared" ca="1" si="156"/>
        <v>0.69178230589445666</v>
      </c>
      <c r="P319" s="10">
        <f t="shared" ca="1" si="156"/>
        <v>0.69893061501403964</v>
      </c>
      <c r="Q319" s="10">
        <f t="shared" ca="1" si="156"/>
        <v>0.70750904641012835</v>
      </c>
      <c r="R319" s="10">
        <f t="shared" ca="1" si="156"/>
        <v>0.71678970393349128</v>
      </c>
      <c r="S319" s="8"/>
      <c r="T319" s="8" t="str">
        <f ca="1">T318</f>
        <v>Summer</v>
      </c>
    </row>
    <row r="320" spans="3:20" x14ac:dyDescent="0.25">
      <c r="C320" s="15" t="s">
        <v>104</v>
      </c>
      <c r="D320" s="12" t="s">
        <v>213</v>
      </c>
      <c r="E320" s="12" t="s">
        <v>211</v>
      </c>
      <c r="F320" s="12" t="str">
        <f t="shared" ref="F320" si="157">CONCATENATE(C320,D320,E320)</f>
        <v>KEMaximum demand forecast(non-peak season)Maximum demand (MVA)</v>
      </c>
      <c r="G320" s="10">
        <f ca="1">OFFSET(ForecastData!$E$4,MATCH($C320,ForecastData!$B$5:$B$70,0),COLUMN()-6+IF($T320="Winter",15,0))</f>
        <v>6.3950942956570866</v>
      </c>
      <c r="H320" s="10">
        <f ca="1">OFFSET(ForecastData!$E$4,MATCH($C320,ForecastData!$B$5:$B$70,0),COLUMN()-6+IF($T320="Winter",15,0))</f>
        <v>6.2487641529191906</v>
      </c>
      <c r="I320" s="10">
        <f ca="1">OFFSET(ForecastData!$E$4,MATCH($C320,ForecastData!$B$5:$B$70,0),COLUMN()-6+IF($T320="Winter",15,0))</f>
        <v>6.1025016375039209</v>
      </c>
      <c r="J320" s="10">
        <f ca="1">OFFSET(ForecastData!$E$4,MATCH($C320,ForecastData!$B$5:$B$70,0),COLUMN()-6+IF($T320="Winter",15,0))</f>
        <v>5.9685890535114492</v>
      </c>
      <c r="K320" s="10">
        <f ca="1">OFFSET(ForecastData!$E$4,MATCH($C320,ForecastData!$B$5:$B$70,0),COLUMN()-6+IF($T320="Winter",15,0))</f>
        <v>5.8675848344040604</v>
      </c>
      <c r="L320" s="10">
        <f ca="1">OFFSET(ForecastData!$E$4,MATCH($C320,ForecastData!$B$5:$B$70,0),COLUMN()-6+IF($T320="Winter",15,0))</f>
        <v>5.8449260484838099</v>
      </c>
      <c r="M320" s="10">
        <f ca="1">OFFSET(ForecastData!$E$4,MATCH($C320,ForecastData!$B$5:$B$70,0),COLUMN()-6+IF($T320="Winter",15,0))</f>
        <v>5.9088167329972263</v>
      </c>
      <c r="N320" s="10">
        <f ca="1">OFFSET(ForecastData!$E$4,MATCH($C320,ForecastData!$B$5:$B$70,0),COLUMN()-6+IF($T320="Winter",15,0))</f>
        <v>5.950770234266745</v>
      </c>
      <c r="O320" s="10">
        <f ca="1">OFFSET(ForecastData!$E$4,MATCH($C320,ForecastData!$B$5:$B$70,0),COLUMN()-6+IF($T320="Winter",15,0))</f>
        <v>6.0148969078966399</v>
      </c>
      <c r="P320" s="10">
        <f ca="1">OFFSET(ForecastData!$E$4,MATCH($C320,ForecastData!$B$5:$B$70,0),COLUMN()-6+IF($T320="Winter",15,0))</f>
        <v>6.0770499032157383</v>
      </c>
      <c r="Q320" s="10">
        <f ca="1">OFFSET(ForecastData!$E$4,MATCH($C320,ForecastData!$B$5:$B$70,0),COLUMN()-6+IF($T320="Winter",15,0))</f>
        <v>6.1516375011338269</v>
      </c>
      <c r="R320" s="10">
        <f ca="1">OFFSET(ForecastData!$E$4,MATCH($C320,ForecastData!$B$5:$B$70,0),COLUMN()-6+IF($T320="Winter",15,0))</f>
        <v>6.2323308027186082</v>
      </c>
      <c r="S320" s="9"/>
      <c r="T320" s="8" t="str">
        <f ca="1">T318</f>
        <v>Summer</v>
      </c>
    </row>
    <row r="321" spans="3:20" x14ac:dyDescent="0.25">
      <c r="C321" s="15" t="s">
        <v>104</v>
      </c>
      <c r="D321" s="12" t="s">
        <v>89</v>
      </c>
      <c r="E321" s="12" t="s">
        <v>212</v>
      </c>
      <c r="F321" s="12" t="str">
        <f t="shared" si="131"/>
        <v>KEHours exceeding95% of maximum demand</v>
      </c>
      <c r="G321" s="9">
        <f ca="1">OFFSET($AG$2,MATCH(C321,$AF$3:$AF$48,0),0)</f>
        <v>2</v>
      </c>
      <c r="H321" s="8">
        <f ca="1">G321</f>
        <v>2</v>
      </c>
      <c r="I321" s="8">
        <f t="shared" ref="I321" ca="1" si="158">H321</f>
        <v>2</v>
      </c>
      <c r="J321" s="8">
        <f t="shared" ref="J321" ca="1" si="159">I321</f>
        <v>2</v>
      </c>
      <c r="K321" s="8">
        <f t="shared" ref="K321" ca="1" si="160">J321</f>
        <v>2</v>
      </c>
      <c r="L321" s="8">
        <f t="shared" ref="L321" ca="1" si="161">K321</f>
        <v>2</v>
      </c>
      <c r="M321" s="8">
        <f t="shared" ref="M321" ca="1" si="162">L321</f>
        <v>2</v>
      </c>
      <c r="N321" s="8">
        <f t="shared" ref="N321" ca="1" si="163">M321</f>
        <v>2</v>
      </c>
      <c r="O321" s="8">
        <f t="shared" ref="O321" ca="1" si="164">N321</f>
        <v>2</v>
      </c>
      <c r="P321" s="8">
        <f t="shared" ref="P321" ca="1" si="165">O321</f>
        <v>2</v>
      </c>
      <c r="Q321" s="8">
        <f ca="1">O321</f>
        <v>2</v>
      </c>
      <c r="R321" s="8">
        <f t="shared" ref="R321" ca="1" si="166">Q321</f>
        <v>2</v>
      </c>
      <c r="S321" s="9"/>
      <c r="T321" s="9"/>
    </row>
    <row r="322" spans="3:20" x14ac:dyDescent="0.25">
      <c r="C322" s="15" t="s">
        <v>104</v>
      </c>
      <c r="D322" s="12" t="s">
        <v>89</v>
      </c>
      <c r="E322" s="12" t="s">
        <v>56</v>
      </c>
      <c r="F322" s="12" t="str">
        <f t="shared" si="131"/>
        <v>KEHours exceedingFirm capacity (continuous rating)</v>
      </c>
      <c r="G322" s="8"/>
      <c r="H322" s="8"/>
      <c r="I322" s="8"/>
      <c r="J322" s="8"/>
      <c r="K322" s="8"/>
      <c r="L322" s="8"/>
      <c r="M322" s="8"/>
      <c r="N322" s="8"/>
      <c r="O322" s="8"/>
      <c r="P322" s="8"/>
      <c r="Q322" s="8"/>
      <c r="R322" s="8"/>
      <c r="S322" s="8"/>
      <c r="T322" s="8"/>
    </row>
    <row r="323" spans="3:20" x14ac:dyDescent="0.25">
      <c r="C323" s="15" t="s">
        <v>104</v>
      </c>
      <c r="D323" s="12" t="s">
        <v>89</v>
      </c>
      <c r="E323" s="12" t="s">
        <v>57</v>
      </c>
      <c r="F323" s="12" t="str">
        <f t="shared" si="131"/>
        <v>KEHours exceedingFirm capacity (short-term rating)</v>
      </c>
      <c r="G323" s="8"/>
      <c r="H323" s="8"/>
      <c r="I323" s="8"/>
      <c r="J323" s="8"/>
      <c r="K323" s="8"/>
      <c r="L323" s="8"/>
      <c r="M323" s="8"/>
      <c r="N323" s="8"/>
      <c r="O323" s="8"/>
      <c r="P323" s="8"/>
      <c r="Q323" s="8"/>
      <c r="R323" s="8"/>
      <c r="S323" s="8"/>
      <c r="T323" s="8"/>
    </row>
    <row r="324" spans="3:20" x14ac:dyDescent="0.25">
      <c r="C324" s="15" t="s">
        <v>104</v>
      </c>
      <c r="D324" s="12" t="s">
        <v>90</v>
      </c>
      <c r="E324" s="12" t="s">
        <v>60</v>
      </c>
      <c r="F324" s="12" t="str">
        <f t="shared" si="131"/>
        <v>KERegional diversity factorSummer</v>
      </c>
      <c r="G324" s="10">
        <f ca="1">OFFSET(ForecastData!$S$4,MATCH($C324,ForecastData!$B$5:$B$70,0),IF($E324="Winter",15,0))</f>
        <v>0.86854460093896702</v>
      </c>
      <c r="H324" s="10">
        <f ca="1">OFFSET(ForecastData!$S$4,MATCH($C324,ForecastData!$B$5:$B$70,0),IF($E324="Winter",15,0))</f>
        <v>0.86854460093896702</v>
      </c>
      <c r="I324" s="10">
        <f ca="1">OFFSET(ForecastData!$S$4,MATCH($C324,ForecastData!$B$5:$B$70,0),IF($E324="Winter",15,0))</f>
        <v>0.86854460093896702</v>
      </c>
      <c r="J324" s="10">
        <f ca="1">OFFSET(ForecastData!$S$4,MATCH($C324,ForecastData!$B$5:$B$70,0),IF($E324="Winter",15,0))</f>
        <v>0.86854460093896702</v>
      </c>
      <c r="K324" s="10">
        <f ca="1">OFFSET(ForecastData!$S$4,MATCH($C324,ForecastData!$B$5:$B$70,0),IF($E324="Winter",15,0))</f>
        <v>0.86854460093896702</v>
      </c>
      <c r="L324" s="10">
        <f ca="1">OFFSET(ForecastData!$S$4,MATCH($C324,ForecastData!$B$5:$B$70,0),IF($E324="Winter",15,0))</f>
        <v>0.86854460093896702</v>
      </c>
      <c r="M324" s="10">
        <f ca="1">OFFSET(ForecastData!$S$4,MATCH($C324,ForecastData!$B$5:$B$70,0),IF($E324="Winter",15,0))</f>
        <v>0.86854460093896702</v>
      </c>
      <c r="N324" s="10">
        <f ca="1">OFFSET(ForecastData!$S$4,MATCH($C324,ForecastData!$B$5:$B$70,0),IF($E324="Winter",15,0))</f>
        <v>0.86854460093896702</v>
      </c>
      <c r="O324" s="10">
        <f ca="1">OFFSET(ForecastData!$S$4,MATCH($C324,ForecastData!$B$5:$B$70,0),IF($E324="Winter",15,0))</f>
        <v>0.86854460093896702</v>
      </c>
      <c r="P324" s="10">
        <f ca="1">OFFSET(ForecastData!$S$4,MATCH($C324,ForecastData!$B$5:$B$70,0),IF($E324="Winter",15,0))</f>
        <v>0.86854460093896702</v>
      </c>
      <c r="Q324" s="10">
        <f ca="1">OFFSET(ForecastData!$S$4,MATCH($C324,ForecastData!$B$5:$B$70,0),IF($E324="Winter",15,0))</f>
        <v>0.86854460093896702</v>
      </c>
      <c r="R324" s="10">
        <f ca="1">OFFSET(ForecastData!$S$4,MATCH($C324,ForecastData!$B$5:$B$70,0),IF($E324="Winter",15,0))</f>
        <v>0.86854460093896702</v>
      </c>
      <c r="S324" s="10"/>
      <c r="T324" s="10"/>
    </row>
    <row r="325" spans="3:20" x14ac:dyDescent="0.25">
      <c r="C325" s="15" t="s">
        <v>104</v>
      </c>
      <c r="D325" s="12" t="s">
        <v>90</v>
      </c>
      <c r="E325" s="12" t="s">
        <v>8</v>
      </c>
      <c r="F325" s="12" t="str">
        <f t="shared" si="131"/>
        <v>KERegional diversity factorWinter</v>
      </c>
      <c r="G325" s="10">
        <f ca="1">OFFSET(ForecastData!$S$4,MATCH($C325,ForecastData!$B$5:$B$70,0),IF($E325="Winter",15,0))</f>
        <v>0.91347342398022202</v>
      </c>
      <c r="H325" s="10">
        <f ca="1">OFFSET(ForecastData!$S$4,MATCH($C325,ForecastData!$B$5:$B$70,0),IF($E325="Winter",15,0))</f>
        <v>0.91347342398022202</v>
      </c>
      <c r="I325" s="10">
        <f ca="1">OFFSET(ForecastData!$S$4,MATCH($C325,ForecastData!$B$5:$B$70,0),IF($E325="Winter",15,0))</f>
        <v>0.91347342398022202</v>
      </c>
      <c r="J325" s="10">
        <f ca="1">OFFSET(ForecastData!$S$4,MATCH($C325,ForecastData!$B$5:$B$70,0),IF($E325="Winter",15,0))</f>
        <v>0.91347342398022202</v>
      </c>
      <c r="K325" s="10">
        <f ca="1">OFFSET(ForecastData!$S$4,MATCH($C325,ForecastData!$B$5:$B$70,0),IF($E325="Winter",15,0))</f>
        <v>0.91347342398022202</v>
      </c>
      <c r="L325" s="10">
        <f ca="1">OFFSET(ForecastData!$S$4,MATCH($C325,ForecastData!$B$5:$B$70,0),IF($E325="Winter",15,0))</f>
        <v>0.91347342398022202</v>
      </c>
      <c r="M325" s="10">
        <f ca="1">OFFSET(ForecastData!$S$4,MATCH($C325,ForecastData!$B$5:$B$70,0),IF($E325="Winter",15,0))</f>
        <v>0.91347342398022202</v>
      </c>
      <c r="N325" s="10">
        <f ca="1">OFFSET(ForecastData!$S$4,MATCH($C325,ForecastData!$B$5:$B$70,0),IF($E325="Winter",15,0))</f>
        <v>0.91347342398022202</v>
      </c>
      <c r="O325" s="10">
        <f ca="1">OFFSET(ForecastData!$S$4,MATCH($C325,ForecastData!$B$5:$B$70,0),IF($E325="Winter",15,0))</f>
        <v>0.91347342398022202</v>
      </c>
      <c r="P325" s="10">
        <f ca="1">OFFSET(ForecastData!$S$4,MATCH($C325,ForecastData!$B$5:$B$70,0),IF($E325="Winter",15,0))</f>
        <v>0.91347342398022202</v>
      </c>
      <c r="Q325" s="10">
        <f ca="1">OFFSET(ForecastData!$S$4,MATCH($C325,ForecastData!$B$5:$B$70,0),IF($E325="Winter",15,0))</f>
        <v>0.91347342398022202</v>
      </c>
      <c r="R325" s="10">
        <f ca="1">OFFSET(ForecastData!$S$4,MATCH($C325,ForecastData!$B$5:$B$70,0),IF($E325="Winter",15,0))</f>
        <v>0.91347342398022202</v>
      </c>
      <c r="S325" s="10"/>
      <c r="T325" s="10"/>
    </row>
    <row r="326" spans="3:20" x14ac:dyDescent="0.25">
      <c r="C326" s="15" t="s">
        <v>104</v>
      </c>
      <c r="D326" s="15" t="s">
        <v>12</v>
      </c>
      <c r="E326" s="6">
        <v>1</v>
      </c>
      <c r="F326" s="12" t="str">
        <f t="shared" si="131"/>
        <v>KELoad transfer capacity (MVA)1</v>
      </c>
      <c r="G326" s="9">
        <v>4.4000000000000004</v>
      </c>
      <c r="H326" s="8"/>
      <c r="I326" s="8"/>
      <c r="J326" s="8"/>
      <c r="K326" s="8"/>
      <c r="L326" s="8"/>
      <c r="M326" s="8"/>
      <c r="N326" s="8"/>
      <c r="O326" s="8"/>
      <c r="P326" s="8"/>
      <c r="Q326" s="8"/>
      <c r="R326" s="8"/>
      <c r="S326" s="8" t="s">
        <v>51</v>
      </c>
      <c r="T326" s="8"/>
    </row>
    <row r="327" spans="3:20" x14ac:dyDescent="0.25">
      <c r="C327" s="15" t="s">
        <v>104</v>
      </c>
      <c r="D327" s="15" t="s">
        <v>12</v>
      </c>
      <c r="E327" s="6">
        <v>2</v>
      </c>
      <c r="F327" s="12" t="str">
        <f t="shared" si="131"/>
        <v>KELoad transfer capacity (MVA)2</v>
      </c>
      <c r="G327" s="9"/>
      <c r="H327" s="8"/>
      <c r="I327" s="8"/>
      <c r="J327" s="8"/>
      <c r="K327" s="8"/>
      <c r="L327" s="8"/>
      <c r="M327" s="8"/>
      <c r="N327" s="8"/>
      <c r="O327" s="8"/>
      <c r="P327" s="8"/>
      <c r="Q327" s="8"/>
      <c r="R327" s="8"/>
      <c r="S327" s="8"/>
      <c r="T327" s="8"/>
    </row>
    <row r="328" spans="3:20" x14ac:dyDescent="0.25">
      <c r="C328" s="15" t="s">
        <v>104</v>
      </c>
      <c r="D328" s="15" t="s">
        <v>12</v>
      </c>
      <c r="E328" s="6">
        <v>3</v>
      </c>
      <c r="F328" s="12" t="str">
        <f t="shared" si="131"/>
        <v>KELoad transfer capacity (MVA)3</v>
      </c>
      <c r="G328" s="9"/>
      <c r="H328" s="8"/>
      <c r="I328" s="8"/>
      <c r="J328" s="8"/>
      <c r="K328" s="8"/>
      <c r="L328" s="8"/>
      <c r="M328" s="8"/>
      <c r="N328" s="8"/>
      <c r="O328" s="8"/>
      <c r="P328" s="8"/>
      <c r="Q328" s="8"/>
      <c r="R328" s="8"/>
      <c r="S328" s="8"/>
      <c r="T328" s="8"/>
    </row>
    <row r="329" spans="3:20" x14ac:dyDescent="0.25">
      <c r="C329" s="15" t="s">
        <v>104</v>
      </c>
      <c r="D329" s="15" t="s">
        <v>12</v>
      </c>
      <c r="E329" s="6">
        <v>4</v>
      </c>
      <c r="F329" s="12" t="str">
        <f t="shared" si="131"/>
        <v>KELoad transfer capacity (MVA)4</v>
      </c>
      <c r="G329" s="9"/>
      <c r="H329" s="8"/>
      <c r="I329" s="8"/>
      <c r="J329" s="8"/>
      <c r="K329" s="8"/>
      <c r="L329" s="8"/>
      <c r="M329" s="8"/>
      <c r="N329" s="8"/>
      <c r="O329" s="8"/>
      <c r="P329" s="8"/>
      <c r="Q329" s="8"/>
      <c r="R329" s="8"/>
      <c r="S329" s="8"/>
      <c r="T329" s="8"/>
    </row>
    <row r="330" spans="3:20" x14ac:dyDescent="0.25">
      <c r="C330" s="15" t="s">
        <v>104</v>
      </c>
      <c r="D330" s="15" t="s">
        <v>12</v>
      </c>
      <c r="E330" s="6">
        <v>5</v>
      </c>
      <c r="F330" s="12" t="str">
        <f t="shared" si="131"/>
        <v>KELoad transfer capacity (MVA)5</v>
      </c>
      <c r="G330" s="9"/>
      <c r="H330" s="8"/>
      <c r="I330" s="8"/>
      <c r="J330" s="8"/>
      <c r="K330" s="8"/>
      <c r="L330" s="8"/>
      <c r="M330" s="8"/>
      <c r="N330" s="8"/>
      <c r="O330" s="8"/>
      <c r="P330" s="8"/>
      <c r="Q330" s="8"/>
      <c r="R330" s="8"/>
      <c r="S330" s="8"/>
      <c r="T330" s="8"/>
    </row>
    <row r="331" spans="3:20" x14ac:dyDescent="0.25">
      <c r="C331" s="15" t="s">
        <v>104</v>
      </c>
      <c r="D331" s="12" t="s">
        <v>13</v>
      </c>
      <c r="E331" s="12" t="s">
        <v>142</v>
      </c>
      <c r="F331" s="12" t="str">
        <f t="shared" si="131"/>
        <v>KEEmbedded generation capacity (MVA)Units less than 100 kVA</v>
      </c>
      <c r="G331" s="9">
        <f ca="1">OFFSET(ForecastData!$AK$4,MATCH(C331,ForecastData!$AJ$5:$AJ$71,0),0)</f>
        <v>3.2868500000000003</v>
      </c>
      <c r="H331" s="14"/>
      <c r="I331" s="14"/>
      <c r="J331" s="14"/>
      <c r="K331" s="14"/>
      <c r="L331" s="14"/>
      <c r="M331" s="14"/>
      <c r="N331" s="14"/>
      <c r="O331" s="14"/>
      <c r="P331" s="14"/>
      <c r="Q331" s="14"/>
      <c r="R331" s="14"/>
      <c r="S331" s="14"/>
      <c r="T331" s="14"/>
    </row>
    <row r="332" spans="3:20" x14ac:dyDescent="0.25">
      <c r="C332" s="15" t="s">
        <v>104</v>
      </c>
      <c r="D332" s="12" t="s">
        <v>13</v>
      </c>
      <c r="E332" s="12" t="s">
        <v>145</v>
      </c>
      <c r="F332" s="12" t="str">
        <f t="shared" si="131"/>
        <v>KEEmbedded generation capacity (MVA)Units greater than 100 kVA</v>
      </c>
      <c r="G332" s="9">
        <f ca="1">OFFSET(ForecastData!$AL$4,MATCH(C332,ForecastData!$AJ$5:$AJ$71,0),0)</f>
        <v>0</v>
      </c>
      <c r="H332" s="8"/>
      <c r="I332" s="8"/>
      <c r="J332" s="8"/>
      <c r="K332" s="8"/>
      <c r="L332" s="8"/>
      <c r="M332" s="8"/>
      <c r="N332" s="8"/>
      <c r="O332" s="8"/>
      <c r="P332" s="8"/>
      <c r="Q332" s="8"/>
      <c r="R332" s="8"/>
      <c r="S332" s="8"/>
      <c r="T332" s="8"/>
    </row>
    <row r="333" spans="3:20" x14ac:dyDescent="0.25">
      <c r="C333" s="15" t="s">
        <v>105</v>
      </c>
      <c r="D333" s="15" t="s">
        <v>85</v>
      </c>
      <c r="E333" s="12" t="s">
        <v>86</v>
      </c>
      <c r="F333" s="12" t="str">
        <f t="shared" si="131"/>
        <v xml:space="preserve">KI11Substation capacity (winter and summer) (MVA)Total </v>
      </c>
      <c r="G333" s="8">
        <v>70</v>
      </c>
      <c r="H333" s="8">
        <v>70</v>
      </c>
      <c r="I333" s="8">
        <v>70</v>
      </c>
      <c r="J333" s="8">
        <v>70</v>
      </c>
      <c r="K333" s="8">
        <v>70</v>
      </c>
      <c r="L333" s="8">
        <v>70</v>
      </c>
      <c r="M333" s="8">
        <v>70</v>
      </c>
      <c r="N333" s="8">
        <v>70</v>
      </c>
      <c r="O333" s="8">
        <v>70</v>
      </c>
      <c r="P333" s="8">
        <v>70</v>
      </c>
      <c r="Q333" s="8">
        <v>70</v>
      </c>
      <c r="R333" s="8">
        <v>70</v>
      </c>
      <c r="S333" s="8"/>
      <c r="T333" s="8"/>
    </row>
    <row r="334" spans="3:20" x14ac:dyDescent="0.25">
      <c r="C334" s="15" t="s">
        <v>105</v>
      </c>
      <c r="D334" s="15" t="s">
        <v>85</v>
      </c>
      <c r="E334" s="12" t="s">
        <v>87</v>
      </c>
      <c r="F334" s="12" t="str">
        <f t="shared" si="131"/>
        <v>KI11Substation capacity (winter and summer) (MVA)Firm delivery</v>
      </c>
      <c r="G334" s="8">
        <v>35</v>
      </c>
      <c r="H334" s="8">
        <v>35</v>
      </c>
      <c r="I334" s="8">
        <v>35</v>
      </c>
      <c r="J334" s="8">
        <v>35</v>
      </c>
      <c r="K334" s="8">
        <v>35</v>
      </c>
      <c r="L334" s="8">
        <v>35</v>
      </c>
      <c r="M334" s="8">
        <v>35</v>
      </c>
      <c r="N334" s="8">
        <v>35</v>
      </c>
      <c r="O334" s="8">
        <v>35</v>
      </c>
      <c r="P334" s="8">
        <v>35</v>
      </c>
      <c r="Q334" s="8">
        <v>35</v>
      </c>
      <c r="R334" s="8">
        <v>35</v>
      </c>
      <c r="S334" s="8"/>
      <c r="T334" s="8"/>
    </row>
    <row r="335" spans="3:20" x14ac:dyDescent="0.25">
      <c r="C335" s="15" t="s">
        <v>105</v>
      </c>
      <c r="D335" s="15" t="s">
        <v>85</v>
      </c>
      <c r="E335" s="12" t="s">
        <v>88</v>
      </c>
      <c r="F335" s="12" t="str">
        <f t="shared" si="131"/>
        <v>KI11Substation capacity (winter and summer) (MVA)Short-term firm delivery</v>
      </c>
      <c r="G335" s="8">
        <v>42</v>
      </c>
      <c r="H335" s="8">
        <v>42</v>
      </c>
      <c r="I335" s="8">
        <v>42</v>
      </c>
      <c r="J335" s="8">
        <v>42</v>
      </c>
      <c r="K335" s="8">
        <v>42</v>
      </c>
      <c r="L335" s="8">
        <v>42</v>
      </c>
      <c r="M335" s="8">
        <v>42</v>
      </c>
      <c r="N335" s="8">
        <v>42</v>
      </c>
      <c r="O335" s="8">
        <v>42</v>
      </c>
      <c r="P335" s="8">
        <v>42</v>
      </c>
      <c r="Q335" s="8">
        <v>42</v>
      </c>
      <c r="R335" s="8">
        <v>42</v>
      </c>
      <c r="S335" s="8"/>
      <c r="T335" s="8"/>
    </row>
    <row r="336" spans="3:20" x14ac:dyDescent="0.25">
      <c r="C336" s="15" t="s">
        <v>105</v>
      </c>
      <c r="D336" s="12" t="s">
        <v>214</v>
      </c>
      <c r="E336" s="12" t="s">
        <v>210</v>
      </c>
      <c r="F336" s="12" t="str">
        <f t="shared" si="131"/>
        <v>KI11Maximum demand forecast(peak season)Maximum demand (MW)</v>
      </c>
      <c r="G336" s="8">
        <f ca="1">G338*G339</f>
        <v>27.773323289563699</v>
      </c>
      <c r="H336" s="8">
        <f t="shared" ref="H336:R336" ca="1" si="167">H338*H339</f>
        <v>27.540165008560113</v>
      </c>
      <c r="I336" s="8">
        <f t="shared" ca="1" si="167"/>
        <v>27.70158398688886</v>
      </c>
      <c r="J336" s="8">
        <f t="shared" ca="1" si="167"/>
        <v>27.193911404806904</v>
      </c>
      <c r="K336" s="8">
        <f t="shared" ca="1" si="167"/>
        <v>26.877618615341547</v>
      </c>
      <c r="L336" s="8">
        <f t="shared" ca="1" si="167"/>
        <v>26.827241956842599</v>
      </c>
      <c r="M336" s="8">
        <f t="shared" ca="1" si="167"/>
        <v>27.210131549120366</v>
      </c>
      <c r="N336" s="8">
        <f t="shared" ca="1" si="167"/>
        <v>27.560099291578485</v>
      </c>
      <c r="O336" s="8">
        <f t="shared" ca="1" si="167"/>
        <v>28.030846688006804</v>
      </c>
      <c r="P336" s="8">
        <f t="shared" ca="1" si="167"/>
        <v>28.519937277018261</v>
      </c>
      <c r="Q336" s="8">
        <f t="shared" ca="1" si="167"/>
        <v>29.431372168085808</v>
      </c>
      <c r="R336" s="8">
        <f t="shared" ca="1" si="167"/>
        <v>30.103834361173416</v>
      </c>
      <c r="S336" s="8"/>
      <c r="T336" s="8"/>
    </row>
    <row r="337" spans="3:20" x14ac:dyDescent="0.25">
      <c r="C337" s="15" t="s">
        <v>105</v>
      </c>
      <c r="D337" s="12" t="s">
        <v>214</v>
      </c>
      <c r="E337" s="12" t="s">
        <v>10</v>
      </c>
      <c r="F337" s="12" t="str">
        <f t="shared" si="131"/>
        <v>KI11Maximum demand forecast(peak season)Reactive power (coincident) (MVAr)</v>
      </c>
      <c r="G337" s="10">
        <f ca="1">SQRT(G338^2-G336^2)</f>
        <v>3.4332433787947411E-2</v>
      </c>
      <c r="H337" s="10">
        <f ca="1">SQRT(H338^2-H336^2)</f>
        <v>3.4044211482055491E-2</v>
      </c>
      <c r="I337" s="10">
        <f t="shared" ref="I337:R337" ca="1" si="168">SQRT(I338^2-I336^2)</f>
        <v>3.4243752111249172E-2</v>
      </c>
      <c r="J337" s="10">
        <f t="shared" ca="1" si="168"/>
        <v>3.3616184601321084E-2</v>
      </c>
      <c r="K337" s="10">
        <f t="shared" ca="1" si="168"/>
        <v>3.3225194256322414E-2</v>
      </c>
      <c r="L337" s="10">
        <f t="shared" ca="1" si="168"/>
        <v>3.3162920350361912E-2</v>
      </c>
      <c r="M337" s="10">
        <f t="shared" ca="1" si="168"/>
        <v>3.3636235391147296E-2</v>
      </c>
      <c r="N337" s="10">
        <f t="shared" ca="1" si="168"/>
        <v>3.4068853561715629E-2</v>
      </c>
      <c r="O337" s="10">
        <f t="shared" ca="1" si="168"/>
        <v>3.4650775416670054E-2</v>
      </c>
      <c r="P337" s="10">
        <f t="shared" ca="1" si="168"/>
        <v>3.5255372498413755E-2</v>
      </c>
      <c r="Q337" s="10">
        <f t="shared" ca="1" si="168"/>
        <v>3.6382057186567819E-2</v>
      </c>
      <c r="R337" s="10">
        <f t="shared" ca="1" si="168"/>
        <v>3.7213331986260034E-2</v>
      </c>
      <c r="S337" s="8"/>
      <c r="T337" s="8"/>
    </row>
    <row r="338" spans="3:20" x14ac:dyDescent="0.25">
      <c r="C338" s="15" t="s">
        <v>105</v>
      </c>
      <c r="D338" s="12" t="s">
        <v>214</v>
      </c>
      <c r="E338" s="12" t="s">
        <v>211</v>
      </c>
      <c r="F338" s="12" t="str">
        <f t="shared" si="131"/>
        <v>KI11Maximum demand forecast(peak season)Maximum demand (MVA)</v>
      </c>
      <c r="G338" s="8">
        <f ca="1">OFFSET(ForecastData!$E$4,MATCH($C338,ForecastData!$B$5:$B$70,0),COLUMN()-6+IF($T340="Summer",15,0))</f>
        <v>27.773344509846687</v>
      </c>
      <c r="H338" s="8">
        <f ca="1">OFFSET(ForecastData!$E$4,MATCH($C338,ForecastData!$B$5:$B$70,0),COLUMN()-6+IF($T340="Summer",15,0))</f>
        <v>27.540186050697884</v>
      </c>
      <c r="I338" s="8">
        <f ca="1">OFFSET(ForecastData!$E$4,MATCH($C338,ForecastData!$B$5:$B$70,0),COLUMN()-6+IF($T340="Summer",15,0))</f>
        <v>27.701605152359239</v>
      </c>
      <c r="J338" s="8">
        <f ca="1">OFFSET(ForecastData!$E$4,MATCH($C338,ForecastData!$B$5:$B$70,0),COLUMN()-6+IF($T340="Summer",15,0))</f>
        <v>27.193932182388668</v>
      </c>
      <c r="K338" s="8">
        <f ca="1">OFFSET(ForecastData!$E$4,MATCH($C338,ForecastData!$B$5:$B$70,0),COLUMN()-6+IF($T340="Summer",15,0))</f>
        <v>26.877639151258947</v>
      </c>
      <c r="L338" s="8">
        <f ca="1">OFFSET(ForecastData!$E$4,MATCH($C338,ForecastData!$B$5:$B$70,0),COLUMN()-6+IF($T340="Summer",15,0))</f>
        <v>26.827262454269576</v>
      </c>
      <c r="M338" s="8">
        <f ca="1">OFFSET(ForecastData!$E$4,MATCH($C338,ForecastData!$B$5:$B$70,0),COLUMN()-6+IF($T340="Summer",15,0))</f>
        <v>27.210152339095178</v>
      </c>
      <c r="N338" s="8">
        <f ca="1">OFFSET(ForecastData!$E$4,MATCH($C338,ForecastData!$B$5:$B$70,0),COLUMN()-6+IF($T340="Summer",15,0))</f>
        <v>27.560120348947098</v>
      </c>
      <c r="O338" s="8">
        <f ca="1">OFFSET(ForecastData!$E$4,MATCH($C338,ForecastData!$B$5:$B$70,0),COLUMN()-6+IF($T340="Summer",15,0))</f>
        <v>28.03086810505124</v>
      </c>
      <c r="P338" s="8">
        <f ca="1">OFFSET(ForecastData!$E$4,MATCH($C338,ForecastData!$B$5:$B$70,0),COLUMN()-6+IF($T340="Summer",15,0))</f>
        <v>28.519959067753689</v>
      </c>
      <c r="Q338" s="8">
        <f ca="1">OFFSET(ForecastData!$E$4,MATCH($C338,ForecastData!$B$5:$B$70,0),COLUMN()-6+IF($T340="Summer",15,0))</f>
        <v>29.431394655205537</v>
      </c>
      <c r="R338" s="8">
        <f ca="1">OFFSET(ForecastData!$E$4,MATCH($C338,ForecastData!$B$5:$B$70,0),COLUMN()-6+IF($T340="Summer",15,0))</f>
        <v>30.103857362089709</v>
      </c>
      <c r="S338" s="9"/>
      <c r="T338" s="9"/>
    </row>
    <row r="339" spans="3:20" x14ac:dyDescent="0.25">
      <c r="C339" s="15" t="s">
        <v>105</v>
      </c>
      <c r="D339" s="12" t="s">
        <v>214</v>
      </c>
      <c r="E339" s="12" t="s">
        <v>11</v>
      </c>
      <c r="F339" s="12" t="str">
        <f t="shared" si="131"/>
        <v>KI11Maximum demand forecast(peak season)Power factor (coincident)</v>
      </c>
      <c r="G339" s="8">
        <f ca="1">OFFSET(ForecastData!$R$4,MATCH($C339,ForecastData!$B$5:$B$70,0),IF($T340="Summer",15,0))</f>
        <v>0.99999923594787155</v>
      </c>
      <c r="H339" s="8">
        <f ca="1">OFFSET(ForecastData!$R$4,MATCH($C339,ForecastData!$B$5:$B$70,0),IF($T340="Summer",15,0))</f>
        <v>0.99999923594787155</v>
      </c>
      <c r="I339" s="8">
        <f ca="1">OFFSET(ForecastData!$R$4,MATCH($C339,ForecastData!$B$5:$B$70,0),IF($T340="Summer",15,0))</f>
        <v>0.99999923594787155</v>
      </c>
      <c r="J339" s="8">
        <f ca="1">OFFSET(ForecastData!$R$4,MATCH($C339,ForecastData!$B$5:$B$70,0),IF($T340="Summer",15,0))</f>
        <v>0.99999923594787155</v>
      </c>
      <c r="K339" s="8">
        <f ca="1">OFFSET(ForecastData!$R$4,MATCH($C339,ForecastData!$B$5:$B$70,0),IF($T340="Summer",15,0))</f>
        <v>0.99999923594787155</v>
      </c>
      <c r="L339" s="8">
        <f ca="1">OFFSET(ForecastData!$R$4,MATCH($C339,ForecastData!$B$5:$B$70,0),IF($T340="Summer",15,0))</f>
        <v>0.99999923594787155</v>
      </c>
      <c r="M339" s="8">
        <f ca="1">OFFSET(ForecastData!$R$4,MATCH($C339,ForecastData!$B$5:$B$70,0),IF($T340="Summer",15,0))</f>
        <v>0.99999923594787155</v>
      </c>
      <c r="N339" s="8">
        <f ca="1">OFFSET(ForecastData!$R$4,MATCH($C339,ForecastData!$B$5:$B$70,0),IF($T340="Summer",15,0))</f>
        <v>0.99999923594787155</v>
      </c>
      <c r="O339" s="8">
        <f ca="1">OFFSET(ForecastData!$R$4,MATCH($C339,ForecastData!$B$5:$B$70,0),IF($T340="Summer",15,0))</f>
        <v>0.99999923594787155</v>
      </c>
      <c r="P339" s="8">
        <f ca="1">OFFSET(ForecastData!$R$4,MATCH($C339,ForecastData!$B$5:$B$70,0),IF($T340="Summer",15,0))</f>
        <v>0.99999923594787155</v>
      </c>
      <c r="Q339" s="8">
        <f ca="1">OFFSET(ForecastData!$R$4,MATCH($C339,ForecastData!$B$5:$B$70,0),IF($T340="Summer",15,0))</f>
        <v>0.99999923594787155</v>
      </c>
      <c r="R339" s="8">
        <f ca="1">OFFSET(ForecastData!$R$4,MATCH($C339,ForecastData!$B$5:$B$70,0),IF($T340="Summer",15,0))</f>
        <v>0.99999923594787155</v>
      </c>
      <c r="S339" s="10"/>
      <c r="T339" s="10"/>
    </row>
    <row r="340" spans="3:20" x14ac:dyDescent="0.25">
      <c r="C340" s="15" t="s">
        <v>105</v>
      </c>
      <c r="D340" s="12" t="s">
        <v>213</v>
      </c>
      <c r="E340" s="15" t="s">
        <v>210</v>
      </c>
      <c r="F340" s="12" t="str">
        <f t="shared" si="131"/>
        <v>KI11Maximum demand forecast(non-peak season)Maximum demand (MW)</v>
      </c>
      <c r="G340" s="8">
        <f ca="1">G342*OFFSET(ForecastData!$R$4,MATCH($C340,ForecastData!$B$5:$B$70,0),IF($T340="Winter",15,0))</f>
        <v>15.486035941344873</v>
      </c>
      <c r="H340" s="8">
        <f ca="1">H342*OFFSET(ForecastData!$R$4,MATCH($C340,ForecastData!$B$5:$B$70,0),IF($T340="Winter",15,0))</f>
        <v>16.229508208260938</v>
      </c>
      <c r="I340" s="8">
        <f ca="1">I342*OFFSET(ForecastData!$R$4,MATCH($C340,ForecastData!$B$5:$B$70,0),IF($T340="Winter",15,0))</f>
        <v>15.725379191793705</v>
      </c>
      <c r="J340" s="8">
        <f ca="1">J342*OFFSET(ForecastData!$R$4,MATCH($C340,ForecastData!$B$5:$B$70,0),IF($T340="Winter",15,0))</f>
        <v>15.209133692760762</v>
      </c>
      <c r="K340" s="8">
        <f ca="1">K342*OFFSET(ForecastData!$R$4,MATCH($C340,ForecastData!$B$5:$B$70,0),IF($T340="Winter",15,0))</f>
        <v>14.724557983584505</v>
      </c>
      <c r="L340" s="8">
        <f ca="1">L342*OFFSET(ForecastData!$R$4,MATCH($C340,ForecastData!$B$5:$B$70,0),IF($T340="Winter",15,0))</f>
        <v>14.517755835054171</v>
      </c>
      <c r="M340" s="8">
        <f ca="1">M342*OFFSET(ForecastData!$R$4,MATCH($C340,ForecastData!$B$5:$B$70,0),IF($T340="Winter",15,0))</f>
        <v>14.514020759740225</v>
      </c>
      <c r="N340" s="8">
        <f ca="1">N342*OFFSET(ForecastData!$R$4,MATCH($C340,ForecastData!$B$5:$B$70,0),IF($T340="Winter",15,0))</f>
        <v>14.517115230805501</v>
      </c>
      <c r="O340" s="8">
        <f ca="1">O342*OFFSET(ForecastData!$R$4,MATCH($C340,ForecastData!$B$5:$B$70,0),IF($T340="Winter",15,0))</f>
        <v>14.585871353611653</v>
      </c>
      <c r="P340" s="8">
        <f ca="1">P342*OFFSET(ForecastData!$R$4,MATCH($C340,ForecastData!$B$5:$B$70,0),IF($T340="Winter",15,0))</f>
        <v>14.754311829273336</v>
      </c>
      <c r="Q340" s="8">
        <f ca="1">Q342*OFFSET(ForecastData!$R$4,MATCH($C340,ForecastData!$B$5:$B$70,0),IF($T340="Winter",15,0))</f>
        <v>14.978819904598209</v>
      </c>
      <c r="R340" s="8">
        <f ca="1">R342*OFFSET(ForecastData!$R$4,MATCH($C340,ForecastData!$B$5:$B$70,0),IF($T340="Winter",15,0))</f>
        <v>15.219639072525377</v>
      </c>
      <c r="S340" s="8"/>
      <c r="T340" s="8" t="str">
        <f ca="1">OFFSET(ForecastData!$D$4,MATCH(C340,ForecastData!$B$5:$B$70,0),0)</f>
        <v>Summer</v>
      </c>
    </row>
    <row r="341" spans="3:20" x14ac:dyDescent="0.25">
      <c r="C341" s="15" t="s">
        <v>105</v>
      </c>
      <c r="D341" s="12" t="s">
        <v>213</v>
      </c>
      <c r="E341" s="15" t="s">
        <v>10</v>
      </c>
      <c r="F341" s="12" t="str">
        <f t="shared" si="131"/>
        <v>KI11Maximum demand forecast(non-peak season)Reactive power (coincident) (MVAr)</v>
      </c>
      <c r="G341" s="10">
        <f t="shared" ref="G341:R341" ca="1" si="169">SQRT(G342^2-G340^2)</f>
        <v>0.26303269471710855</v>
      </c>
      <c r="H341" s="10">
        <f t="shared" ca="1" si="169"/>
        <v>0.27566068515676695</v>
      </c>
      <c r="I341" s="10">
        <f t="shared" ca="1" si="169"/>
        <v>0.26709797652112854</v>
      </c>
      <c r="J341" s="10">
        <f t="shared" ca="1" si="169"/>
        <v>0.25832946757146258</v>
      </c>
      <c r="K341" s="10">
        <f t="shared" ca="1" si="169"/>
        <v>0.25009887485795279</v>
      </c>
      <c r="L341" s="10">
        <f t="shared" ca="1" si="169"/>
        <v>0.24658630865922601</v>
      </c>
      <c r="M341" s="10">
        <f t="shared" ca="1" si="169"/>
        <v>0.2465228678323646</v>
      </c>
      <c r="N341" s="10">
        <f t="shared" ca="1" si="169"/>
        <v>0.24657542789786069</v>
      </c>
      <c r="O341" s="10">
        <f t="shared" ca="1" si="169"/>
        <v>0.24774326118513026</v>
      </c>
      <c r="P341" s="10">
        <f t="shared" ca="1" si="169"/>
        <v>0.2506042484887695</v>
      </c>
      <c r="Q341" s="10">
        <f t="shared" ca="1" si="169"/>
        <v>0.25441755256881182</v>
      </c>
      <c r="R341" s="10">
        <f t="shared" ca="1" si="169"/>
        <v>0.25850790305742644</v>
      </c>
      <c r="S341" s="8"/>
      <c r="T341" s="8" t="str">
        <f ca="1">T340</f>
        <v>Summer</v>
      </c>
    </row>
    <row r="342" spans="3:20" x14ac:dyDescent="0.25">
      <c r="C342" s="15" t="s">
        <v>105</v>
      </c>
      <c r="D342" s="12" t="s">
        <v>213</v>
      </c>
      <c r="E342" s="12" t="s">
        <v>211</v>
      </c>
      <c r="F342" s="12" t="str">
        <f t="shared" si="131"/>
        <v>KI11Maximum demand forecast(non-peak season)Maximum demand (MVA)</v>
      </c>
      <c r="G342" s="10">
        <f ca="1">OFFSET(ForecastData!$E$4,MATCH($C342,ForecastData!$B$5:$B$70,0),COLUMN()-6+IF($T342="Winter",15,0))</f>
        <v>15.488269605579422</v>
      </c>
      <c r="H342" s="10">
        <f ca="1">OFFSET(ForecastData!$E$4,MATCH($C342,ForecastData!$B$5:$B$70,0),COLUMN()-6+IF($T342="Winter",15,0))</f>
        <v>16.231849108938583</v>
      </c>
      <c r="I342" s="10">
        <f ca="1">OFFSET(ForecastData!$E$4,MATCH($C342,ForecastData!$B$5:$B$70,0),COLUMN()-6+IF($T342="Winter",15,0))</f>
        <v>15.727647378255913</v>
      </c>
      <c r="J342" s="10">
        <f ca="1">OFFSET(ForecastData!$E$4,MATCH($C342,ForecastData!$B$5:$B$70,0),COLUMN()-6+IF($T342="Winter",15,0))</f>
        <v>15.21132741735863</v>
      </c>
      <c r="K342" s="10">
        <f ca="1">OFFSET(ForecastData!$E$4,MATCH($C342,ForecastData!$B$5:$B$70,0),COLUMN()-6+IF($T342="Winter",15,0))</f>
        <v>14.726681814283468</v>
      </c>
      <c r="L342" s="10">
        <f ca="1">OFFSET(ForecastData!$E$4,MATCH($C342,ForecastData!$B$5:$B$70,0),COLUMN()-6+IF($T342="Winter",15,0))</f>
        <v>14.519849837166623</v>
      </c>
      <c r="M342" s="10">
        <f ca="1">OFFSET(ForecastData!$E$4,MATCH($C342,ForecastData!$B$5:$B$70,0),COLUMN()-6+IF($T342="Winter",15,0))</f>
        <v>14.516114223115444</v>
      </c>
      <c r="N342" s="10">
        <f ca="1">OFFSET(ForecastData!$E$4,MATCH($C342,ForecastData!$B$5:$B$70,0),COLUMN()-6+IF($T342="Winter",15,0))</f>
        <v>14.519209140518917</v>
      </c>
      <c r="O342" s="10">
        <f ca="1">OFFSET(ForecastData!$E$4,MATCH($C342,ForecastData!$B$5:$B$70,0),COLUMN()-6+IF($T342="Winter",15,0))</f>
        <v>14.58797518052357</v>
      </c>
      <c r="P342" s="10">
        <f ca="1">OFFSET(ForecastData!$E$4,MATCH($C342,ForecastData!$B$5:$B$70,0),COLUMN()-6+IF($T342="Winter",15,0))</f>
        <v>14.756439951587094</v>
      </c>
      <c r="Q342" s="10">
        <f ca="1">OFFSET(ForecastData!$E$4,MATCH($C342,ForecastData!$B$5:$B$70,0),COLUMN()-6+IF($T342="Winter",15,0))</f>
        <v>14.980980409353808</v>
      </c>
      <c r="R342" s="10">
        <f ca="1">OFFSET(ForecastData!$E$4,MATCH($C342,ForecastData!$B$5:$B$70,0),COLUMN()-6+IF($T342="Winter",15,0))</f>
        <v>15.221834312391008</v>
      </c>
      <c r="S342" s="9"/>
      <c r="T342" s="8" t="str">
        <f ca="1">T340</f>
        <v>Summer</v>
      </c>
    </row>
    <row r="343" spans="3:20" x14ac:dyDescent="0.25">
      <c r="C343" s="15" t="s">
        <v>105</v>
      </c>
      <c r="D343" s="12" t="s">
        <v>89</v>
      </c>
      <c r="E343" s="12" t="s">
        <v>212</v>
      </c>
      <c r="F343" s="12" t="str">
        <f t="shared" si="131"/>
        <v>KI11Hours exceeding95% of maximum demand</v>
      </c>
      <c r="G343" s="9">
        <f ca="1">OFFSET($AG$2,MATCH(C343,$AF$3:$AF$48,0),0)</f>
        <v>2</v>
      </c>
      <c r="H343" s="8">
        <f ca="1">G343</f>
        <v>2</v>
      </c>
      <c r="I343" s="8">
        <f t="shared" ref="I343" ca="1" si="170">H343</f>
        <v>2</v>
      </c>
      <c r="J343" s="8">
        <f t="shared" ref="J343" ca="1" si="171">I343</f>
        <v>2</v>
      </c>
      <c r="K343" s="8">
        <f t="shared" ref="K343" ca="1" si="172">J343</f>
        <v>2</v>
      </c>
      <c r="L343" s="8">
        <f t="shared" ref="L343" ca="1" si="173">K343</f>
        <v>2</v>
      </c>
      <c r="M343" s="8">
        <f t="shared" ref="M343" ca="1" si="174">L343</f>
        <v>2</v>
      </c>
      <c r="N343" s="8">
        <f t="shared" ref="N343" ca="1" si="175">M343</f>
        <v>2</v>
      </c>
      <c r="O343" s="8">
        <f t="shared" ref="O343" ca="1" si="176">N343</f>
        <v>2</v>
      </c>
      <c r="P343" s="8">
        <f t="shared" ref="P343" ca="1" si="177">O343</f>
        <v>2</v>
      </c>
      <c r="Q343" s="8">
        <f ca="1">O343</f>
        <v>2</v>
      </c>
      <c r="R343" s="8">
        <f t="shared" ref="R343" ca="1" si="178">Q343</f>
        <v>2</v>
      </c>
      <c r="S343" s="9"/>
      <c r="T343" s="9"/>
    </row>
    <row r="344" spans="3:20" x14ac:dyDescent="0.25">
      <c r="C344" s="15" t="s">
        <v>105</v>
      </c>
      <c r="D344" s="12" t="s">
        <v>89</v>
      </c>
      <c r="E344" s="12" t="s">
        <v>56</v>
      </c>
      <c r="F344" s="12" t="str">
        <f t="shared" si="131"/>
        <v>KI11Hours exceedingFirm capacity (continuous rating)</v>
      </c>
      <c r="G344" s="8"/>
      <c r="H344" s="8"/>
      <c r="I344" s="8"/>
      <c r="J344" s="8"/>
      <c r="K344" s="8"/>
      <c r="L344" s="8"/>
      <c r="M344" s="8"/>
      <c r="N344" s="8"/>
      <c r="O344" s="8"/>
      <c r="P344" s="8"/>
      <c r="Q344" s="8"/>
      <c r="R344" s="8"/>
      <c r="S344" s="8"/>
      <c r="T344" s="8"/>
    </row>
    <row r="345" spans="3:20" x14ac:dyDescent="0.25">
      <c r="C345" s="15" t="s">
        <v>105</v>
      </c>
      <c r="D345" s="12" t="s">
        <v>89</v>
      </c>
      <c r="E345" s="12" t="s">
        <v>57</v>
      </c>
      <c r="F345" s="12" t="str">
        <f t="shared" si="131"/>
        <v>KI11Hours exceedingFirm capacity (short-term rating)</v>
      </c>
      <c r="G345" s="8"/>
      <c r="H345" s="8"/>
      <c r="I345" s="8"/>
      <c r="J345" s="8"/>
      <c r="K345" s="8"/>
      <c r="L345" s="8"/>
      <c r="M345" s="8"/>
      <c r="N345" s="8"/>
      <c r="O345" s="8"/>
      <c r="P345" s="8"/>
      <c r="Q345" s="8"/>
      <c r="R345" s="8"/>
      <c r="S345" s="8"/>
      <c r="T345" s="8"/>
    </row>
    <row r="346" spans="3:20" x14ac:dyDescent="0.25">
      <c r="C346" s="15" t="s">
        <v>105</v>
      </c>
      <c r="D346" s="12" t="s">
        <v>90</v>
      </c>
      <c r="E346" s="12" t="s">
        <v>60</v>
      </c>
      <c r="F346" s="12" t="str">
        <f t="shared" si="131"/>
        <v>KI11Regional diversity factorSummer</v>
      </c>
      <c r="G346" s="10">
        <f ca="1">OFFSET(ForecastData!$S$4,MATCH($C346,ForecastData!$B$5:$B$70,0),IF($E346="Winter",15,0))</f>
        <v>0.74519846350832197</v>
      </c>
      <c r="H346" s="10">
        <f ca="1">OFFSET(ForecastData!$S$4,MATCH($C346,ForecastData!$B$5:$B$70,0),IF($E346="Winter",15,0))</f>
        <v>0.74519846350832197</v>
      </c>
      <c r="I346" s="10">
        <f ca="1">OFFSET(ForecastData!$S$4,MATCH($C346,ForecastData!$B$5:$B$70,0),IF($E346="Winter",15,0))</f>
        <v>0.74519846350832197</v>
      </c>
      <c r="J346" s="10">
        <f ca="1">OFFSET(ForecastData!$S$4,MATCH($C346,ForecastData!$B$5:$B$70,0),IF($E346="Winter",15,0))</f>
        <v>0.74519846350832197</v>
      </c>
      <c r="K346" s="10">
        <f ca="1">OFFSET(ForecastData!$S$4,MATCH($C346,ForecastData!$B$5:$B$70,0),IF($E346="Winter",15,0))</f>
        <v>0.74519846350832197</v>
      </c>
      <c r="L346" s="10">
        <f ca="1">OFFSET(ForecastData!$S$4,MATCH($C346,ForecastData!$B$5:$B$70,0),IF($E346="Winter",15,0))</f>
        <v>0.74519846350832197</v>
      </c>
      <c r="M346" s="10">
        <f ca="1">OFFSET(ForecastData!$S$4,MATCH($C346,ForecastData!$B$5:$B$70,0),IF($E346="Winter",15,0))</f>
        <v>0.74519846350832197</v>
      </c>
      <c r="N346" s="10">
        <f ca="1">OFFSET(ForecastData!$S$4,MATCH($C346,ForecastData!$B$5:$B$70,0),IF($E346="Winter",15,0))</f>
        <v>0.74519846350832197</v>
      </c>
      <c r="O346" s="10">
        <f ca="1">OFFSET(ForecastData!$S$4,MATCH($C346,ForecastData!$B$5:$B$70,0),IF($E346="Winter",15,0))</f>
        <v>0.74519846350832197</v>
      </c>
      <c r="P346" s="10">
        <f ca="1">OFFSET(ForecastData!$S$4,MATCH($C346,ForecastData!$B$5:$B$70,0),IF($E346="Winter",15,0))</f>
        <v>0.74519846350832197</v>
      </c>
      <c r="Q346" s="10">
        <f ca="1">OFFSET(ForecastData!$S$4,MATCH($C346,ForecastData!$B$5:$B$70,0),IF($E346="Winter",15,0))</f>
        <v>0.74519846350832197</v>
      </c>
      <c r="R346" s="10">
        <f ca="1">OFFSET(ForecastData!$S$4,MATCH($C346,ForecastData!$B$5:$B$70,0),IF($E346="Winter",15,0))</f>
        <v>0.74519846350832197</v>
      </c>
      <c r="S346" s="10"/>
      <c r="T346" s="10"/>
    </row>
    <row r="347" spans="3:20" x14ac:dyDescent="0.25">
      <c r="C347" s="15" t="s">
        <v>105</v>
      </c>
      <c r="D347" s="12" t="s">
        <v>90</v>
      </c>
      <c r="E347" s="12" t="s">
        <v>8</v>
      </c>
      <c r="F347" s="12" t="str">
        <f t="shared" si="131"/>
        <v>KI11Regional diversity factorWinter</v>
      </c>
      <c r="G347" s="10">
        <f ca="1">OFFSET(ForecastData!$S$4,MATCH($C347,ForecastData!$B$5:$B$70,0),IF($E347="Winter",15,0))</f>
        <v>0.90590405904059002</v>
      </c>
      <c r="H347" s="10">
        <f ca="1">OFFSET(ForecastData!$S$4,MATCH($C347,ForecastData!$B$5:$B$70,0),IF($E347="Winter",15,0))</f>
        <v>0.90590405904059002</v>
      </c>
      <c r="I347" s="10">
        <f ca="1">OFFSET(ForecastData!$S$4,MATCH($C347,ForecastData!$B$5:$B$70,0),IF($E347="Winter",15,0))</f>
        <v>0.90590405904059002</v>
      </c>
      <c r="J347" s="10">
        <f ca="1">OFFSET(ForecastData!$S$4,MATCH($C347,ForecastData!$B$5:$B$70,0),IF($E347="Winter",15,0))</f>
        <v>0.90590405904059002</v>
      </c>
      <c r="K347" s="10">
        <f ca="1">OFFSET(ForecastData!$S$4,MATCH($C347,ForecastData!$B$5:$B$70,0),IF($E347="Winter",15,0))</f>
        <v>0.90590405904059002</v>
      </c>
      <c r="L347" s="10">
        <f ca="1">OFFSET(ForecastData!$S$4,MATCH($C347,ForecastData!$B$5:$B$70,0),IF($E347="Winter",15,0))</f>
        <v>0.90590405904059002</v>
      </c>
      <c r="M347" s="10">
        <f ca="1">OFFSET(ForecastData!$S$4,MATCH($C347,ForecastData!$B$5:$B$70,0),IF($E347="Winter",15,0))</f>
        <v>0.90590405904059002</v>
      </c>
      <c r="N347" s="10">
        <f ca="1">OFFSET(ForecastData!$S$4,MATCH($C347,ForecastData!$B$5:$B$70,0),IF($E347="Winter",15,0))</f>
        <v>0.90590405904059002</v>
      </c>
      <c r="O347" s="10">
        <f ca="1">OFFSET(ForecastData!$S$4,MATCH($C347,ForecastData!$B$5:$B$70,0),IF($E347="Winter",15,0))</f>
        <v>0.90590405904059002</v>
      </c>
      <c r="P347" s="10">
        <f ca="1">OFFSET(ForecastData!$S$4,MATCH($C347,ForecastData!$B$5:$B$70,0),IF($E347="Winter",15,0))</f>
        <v>0.90590405904059002</v>
      </c>
      <c r="Q347" s="10">
        <f ca="1">OFFSET(ForecastData!$S$4,MATCH($C347,ForecastData!$B$5:$B$70,0),IF($E347="Winter",15,0))</f>
        <v>0.90590405904059002</v>
      </c>
      <c r="R347" s="10">
        <f ca="1">OFFSET(ForecastData!$S$4,MATCH($C347,ForecastData!$B$5:$B$70,0),IF($E347="Winter",15,0))</f>
        <v>0.90590405904059002</v>
      </c>
      <c r="S347" s="10"/>
      <c r="T347" s="10"/>
    </row>
    <row r="348" spans="3:20" x14ac:dyDescent="0.25">
      <c r="C348" s="15" t="s">
        <v>105</v>
      </c>
      <c r="D348" s="15" t="s">
        <v>12</v>
      </c>
      <c r="E348" s="6">
        <v>1</v>
      </c>
      <c r="F348" s="12" t="str">
        <f t="shared" si="131"/>
        <v>KI11Load transfer capacity (MVA)1</v>
      </c>
      <c r="G348" s="9">
        <v>7.8</v>
      </c>
      <c r="H348" s="8"/>
      <c r="I348" s="8"/>
      <c r="J348" s="8"/>
      <c r="K348" s="8"/>
      <c r="L348" s="8"/>
      <c r="M348" s="8"/>
      <c r="N348" s="8"/>
      <c r="O348" s="8"/>
      <c r="P348" s="8"/>
      <c r="Q348" s="8"/>
      <c r="R348" s="8"/>
      <c r="S348" s="8" t="s">
        <v>49</v>
      </c>
      <c r="T348" s="8"/>
    </row>
    <row r="349" spans="3:20" x14ac:dyDescent="0.25">
      <c r="C349" s="15" t="s">
        <v>105</v>
      </c>
      <c r="D349" s="15" t="s">
        <v>12</v>
      </c>
      <c r="E349" s="6">
        <v>2</v>
      </c>
      <c r="F349" s="12" t="str">
        <f t="shared" si="131"/>
        <v>KI11Load transfer capacity (MVA)2</v>
      </c>
      <c r="G349" s="9">
        <v>3.1</v>
      </c>
      <c r="H349" s="8"/>
      <c r="I349" s="8"/>
      <c r="J349" s="8"/>
      <c r="K349" s="8"/>
      <c r="L349" s="8"/>
      <c r="M349" s="8"/>
      <c r="N349" s="8"/>
      <c r="O349" s="8"/>
      <c r="P349" s="8"/>
      <c r="Q349" s="8"/>
      <c r="R349" s="8"/>
      <c r="S349" s="8" t="s">
        <v>51</v>
      </c>
      <c r="T349" s="8"/>
    </row>
    <row r="350" spans="3:20" x14ac:dyDescent="0.25">
      <c r="C350" s="15" t="s">
        <v>105</v>
      </c>
      <c r="D350" s="15" t="s">
        <v>12</v>
      </c>
      <c r="E350" s="6">
        <v>3</v>
      </c>
      <c r="F350" s="12" t="str">
        <f t="shared" si="131"/>
        <v>KI11Load transfer capacity (MVA)3</v>
      </c>
      <c r="G350" s="9">
        <v>1.6</v>
      </c>
      <c r="H350" s="8"/>
      <c r="I350" s="8"/>
      <c r="J350" s="8"/>
      <c r="K350" s="8"/>
      <c r="L350" s="8"/>
      <c r="M350" s="8"/>
      <c r="N350" s="8"/>
      <c r="O350" s="8"/>
      <c r="P350" s="8"/>
      <c r="Q350" s="8"/>
      <c r="R350" s="8"/>
      <c r="S350" s="8" t="s">
        <v>70</v>
      </c>
      <c r="T350" s="8"/>
    </row>
    <row r="351" spans="3:20" x14ac:dyDescent="0.25">
      <c r="C351" s="15" t="s">
        <v>105</v>
      </c>
      <c r="D351" s="15" t="s">
        <v>12</v>
      </c>
      <c r="E351" s="6">
        <v>4</v>
      </c>
      <c r="F351" s="12" t="str">
        <f t="shared" si="131"/>
        <v>KI11Load transfer capacity (MVA)4</v>
      </c>
      <c r="G351" s="9"/>
      <c r="H351" s="8"/>
      <c r="I351" s="8"/>
      <c r="J351" s="8"/>
      <c r="K351" s="8"/>
      <c r="L351" s="8"/>
      <c r="M351" s="8"/>
      <c r="N351" s="8"/>
      <c r="O351" s="8"/>
      <c r="P351" s="8"/>
      <c r="Q351" s="8"/>
      <c r="R351" s="8"/>
      <c r="S351" s="8"/>
      <c r="T351" s="8"/>
    </row>
    <row r="352" spans="3:20" x14ac:dyDescent="0.25">
      <c r="C352" s="15" t="s">
        <v>105</v>
      </c>
      <c r="D352" s="15" t="s">
        <v>12</v>
      </c>
      <c r="E352" s="6">
        <v>5</v>
      </c>
      <c r="F352" s="12" t="str">
        <f t="shared" si="131"/>
        <v>KI11Load transfer capacity (MVA)5</v>
      </c>
      <c r="G352" s="9"/>
      <c r="H352" s="8"/>
      <c r="I352" s="8"/>
      <c r="J352" s="8"/>
      <c r="K352" s="8"/>
      <c r="L352" s="8"/>
      <c r="M352" s="8"/>
      <c r="N352" s="8"/>
      <c r="O352" s="8"/>
      <c r="P352" s="8"/>
      <c r="Q352" s="8"/>
      <c r="R352" s="8"/>
      <c r="S352" s="8"/>
      <c r="T352" s="8"/>
    </row>
    <row r="353" spans="3:20" x14ac:dyDescent="0.25">
      <c r="C353" s="15" t="s">
        <v>105</v>
      </c>
      <c r="D353" s="12" t="s">
        <v>13</v>
      </c>
      <c r="E353" s="12" t="s">
        <v>142</v>
      </c>
      <c r="F353" s="12" t="str">
        <f t="shared" si="131"/>
        <v>KI11Embedded generation capacity (MVA)Units less than 100 kVA</v>
      </c>
      <c r="G353" s="9">
        <f ca="1">OFFSET(ForecastData!$AK$4,MATCH(C353,ForecastData!$AJ$5:$AJ$71,0),0)</f>
        <v>9.0801000000000442</v>
      </c>
      <c r="H353" s="8"/>
      <c r="I353" s="8"/>
      <c r="J353" s="8"/>
      <c r="K353" s="8"/>
      <c r="L353" s="8"/>
      <c r="M353" s="8"/>
      <c r="N353" s="8"/>
      <c r="O353" s="8"/>
      <c r="P353" s="8"/>
      <c r="Q353" s="8"/>
      <c r="R353" s="8"/>
      <c r="S353" s="8"/>
      <c r="T353" s="8"/>
    </row>
    <row r="354" spans="3:20" x14ac:dyDescent="0.25">
      <c r="C354" s="15" t="s">
        <v>105</v>
      </c>
      <c r="D354" s="12" t="s">
        <v>13</v>
      </c>
      <c r="E354" s="12" t="s">
        <v>145</v>
      </c>
      <c r="F354" s="12" t="str">
        <f t="shared" si="131"/>
        <v>KI11Embedded generation capacity (MVA)Units greater than 100 kVA</v>
      </c>
      <c r="G354" s="9">
        <f ca="1">OFFSET(ForecastData!$AL$4,MATCH(C354,ForecastData!$AJ$5:$AJ$71,0),0)</f>
        <v>0.30004000000000003</v>
      </c>
      <c r="H354" s="8"/>
      <c r="I354" s="8"/>
      <c r="J354" s="8"/>
      <c r="K354" s="8"/>
      <c r="L354" s="8"/>
      <c r="M354" s="8"/>
      <c r="N354" s="8"/>
      <c r="O354" s="8"/>
      <c r="P354" s="8"/>
      <c r="Q354" s="8"/>
      <c r="R354" s="8"/>
      <c r="S354" s="8"/>
      <c r="T354" s="8"/>
    </row>
    <row r="355" spans="3:20" x14ac:dyDescent="0.25">
      <c r="C355" s="15" t="s">
        <v>106</v>
      </c>
      <c r="D355" s="15" t="s">
        <v>85</v>
      </c>
      <c r="E355" s="12" t="s">
        <v>86</v>
      </c>
      <c r="F355" s="12" t="str">
        <f t="shared" si="131"/>
        <v xml:space="preserve">KI33Substation capacity (winter and summer) (MVA)Total </v>
      </c>
      <c r="G355" s="8">
        <v>120</v>
      </c>
      <c r="H355" s="8">
        <v>120</v>
      </c>
      <c r="I355" s="8">
        <v>120</v>
      </c>
      <c r="J355" s="8">
        <v>120</v>
      </c>
      <c r="K355" s="8">
        <v>120</v>
      </c>
      <c r="L355" s="8">
        <v>120</v>
      </c>
      <c r="M355" s="8">
        <v>120</v>
      </c>
      <c r="N355" s="8">
        <v>120</v>
      </c>
      <c r="O355" s="8">
        <v>120</v>
      </c>
      <c r="P355" s="8">
        <v>120</v>
      </c>
      <c r="Q355" s="8">
        <v>120</v>
      </c>
      <c r="R355" s="8">
        <v>120</v>
      </c>
      <c r="S355" s="8"/>
      <c r="T355" s="8"/>
    </row>
    <row r="356" spans="3:20" x14ac:dyDescent="0.25">
      <c r="C356" s="15" t="s">
        <v>106</v>
      </c>
      <c r="D356" s="15" t="s">
        <v>85</v>
      </c>
      <c r="E356" s="12" t="s">
        <v>87</v>
      </c>
      <c r="F356" s="12" t="str">
        <f t="shared" si="131"/>
        <v>KI33Substation capacity (winter and summer) (MVA)Firm delivery</v>
      </c>
      <c r="G356" s="8">
        <v>60</v>
      </c>
      <c r="H356" s="8">
        <v>60</v>
      </c>
      <c r="I356" s="8">
        <v>60</v>
      </c>
      <c r="J356" s="8">
        <v>60</v>
      </c>
      <c r="K356" s="8">
        <v>60</v>
      </c>
      <c r="L356" s="8">
        <v>60</v>
      </c>
      <c r="M356" s="8">
        <v>60</v>
      </c>
      <c r="N356" s="8">
        <v>60</v>
      </c>
      <c r="O356" s="8">
        <v>60</v>
      </c>
      <c r="P356" s="8">
        <v>60</v>
      </c>
      <c r="Q356" s="8">
        <v>60</v>
      </c>
      <c r="R356" s="8">
        <v>60</v>
      </c>
      <c r="S356" s="8"/>
      <c r="T356" s="8"/>
    </row>
    <row r="357" spans="3:20" x14ac:dyDescent="0.25">
      <c r="C357" s="15" t="s">
        <v>106</v>
      </c>
      <c r="D357" s="15" t="s">
        <v>85</v>
      </c>
      <c r="E357" s="12" t="s">
        <v>88</v>
      </c>
      <c r="F357" s="12" t="str">
        <f t="shared" si="131"/>
        <v>KI33Substation capacity (winter and summer) (MVA)Short-term firm delivery</v>
      </c>
      <c r="G357" s="8">
        <v>60</v>
      </c>
      <c r="H357" s="8">
        <v>60</v>
      </c>
      <c r="I357" s="8">
        <v>60</v>
      </c>
      <c r="J357" s="8">
        <v>60</v>
      </c>
      <c r="K357" s="8">
        <v>60</v>
      </c>
      <c r="L357" s="8">
        <v>60</v>
      </c>
      <c r="M357" s="8">
        <v>60</v>
      </c>
      <c r="N357" s="8">
        <v>60</v>
      </c>
      <c r="O357" s="8">
        <v>60</v>
      </c>
      <c r="P357" s="8">
        <v>60</v>
      </c>
      <c r="Q357" s="8">
        <v>60</v>
      </c>
      <c r="R357" s="8">
        <v>60</v>
      </c>
      <c r="S357" s="8"/>
      <c r="T357" s="8"/>
    </row>
    <row r="358" spans="3:20" x14ac:dyDescent="0.25">
      <c r="C358" s="15" t="s">
        <v>106</v>
      </c>
      <c r="D358" s="12" t="s">
        <v>214</v>
      </c>
      <c r="E358" s="12" t="s">
        <v>210</v>
      </c>
      <c r="F358" s="12" t="str">
        <f t="shared" si="131"/>
        <v>KI33Maximum demand forecast(peak season)Maximum demand (MW)</v>
      </c>
      <c r="G358" s="8">
        <f ca="1">G360*G361</f>
        <v>11.14458741772936</v>
      </c>
      <c r="H358" s="8">
        <f t="shared" ref="H358:R358" ca="1" si="179">H360*H361</f>
        <v>11.07670771857976</v>
      </c>
      <c r="I358" s="8">
        <f t="shared" ca="1" si="179"/>
        <v>11.192000984759085</v>
      </c>
      <c r="J358" s="8">
        <f t="shared" ca="1" si="179"/>
        <v>11.230026275505685</v>
      </c>
      <c r="K358" s="8">
        <f t="shared" ca="1" si="179"/>
        <v>11.315167030248579</v>
      </c>
      <c r="L358" s="8">
        <f t="shared" ca="1" si="179"/>
        <v>11.503518843595225</v>
      </c>
      <c r="M358" s="8">
        <f t="shared" ca="1" si="179"/>
        <v>11.889030822126029</v>
      </c>
      <c r="N358" s="8">
        <f t="shared" ca="1" si="179"/>
        <v>12.287755490920535</v>
      </c>
      <c r="O358" s="8">
        <f t="shared" ca="1" si="179"/>
        <v>12.796001165404743</v>
      </c>
      <c r="P358" s="8">
        <f t="shared" ca="1" si="179"/>
        <v>13.382846809173421</v>
      </c>
      <c r="Q358" s="8">
        <f t="shared" ca="1" si="179"/>
        <v>14.181352074048052</v>
      </c>
      <c r="R358" s="8">
        <f t="shared" ca="1" si="179"/>
        <v>14.906978251765942</v>
      </c>
      <c r="S358" s="8"/>
      <c r="T358" s="8"/>
    </row>
    <row r="359" spans="3:20" x14ac:dyDescent="0.25">
      <c r="C359" s="15" t="s">
        <v>106</v>
      </c>
      <c r="D359" s="12" t="s">
        <v>214</v>
      </c>
      <c r="E359" s="12" t="s">
        <v>10</v>
      </c>
      <c r="F359" s="12" t="str">
        <f t="shared" si="131"/>
        <v>KI33Maximum demand forecast(peak season)Reactive power (coincident) (MVAr)</v>
      </c>
      <c r="G359" s="10">
        <f ca="1">SQRT(G360^2-G358^2)</f>
        <v>1.054908755443086</v>
      </c>
      <c r="H359" s="10">
        <f ca="1">SQRT(H360^2-H358^2)</f>
        <v>1.048483493899901</v>
      </c>
      <c r="I359" s="10">
        <f t="shared" ref="I359:R359" ca="1" si="180">SQRT(I360^2-I358^2)</f>
        <v>1.0593967625008274</v>
      </c>
      <c r="J359" s="10">
        <f t="shared" ca="1" si="180"/>
        <v>1.0629961072440088</v>
      </c>
      <c r="K359" s="10">
        <f t="shared" ca="1" si="180"/>
        <v>1.0710552416252697</v>
      </c>
      <c r="L359" s="10">
        <f t="shared" ca="1" si="180"/>
        <v>1.0888839839156164</v>
      </c>
      <c r="M359" s="10">
        <f t="shared" ca="1" si="180"/>
        <v>1.1253752371345138</v>
      </c>
      <c r="N359" s="10">
        <f t="shared" ca="1" si="180"/>
        <v>1.163117158693058</v>
      </c>
      <c r="O359" s="10">
        <f t="shared" ca="1" si="180"/>
        <v>1.2112259662992095</v>
      </c>
      <c r="P359" s="10">
        <f t="shared" ca="1" si="180"/>
        <v>1.2667747797725901</v>
      </c>
      <c r="Q359" s="10">
        <f t="shared" ca="1" si="180"/>
        <v>1.3423585733766126</v>
      </c>
      <c r="R359" s="10">
        <f t="shared" ca="1" si="180"/>
        <v>1.4110438803657026</v>
      </c>
      <c r="S359" s="8"/>
      <c r="T359" s="8"/>
    </row>
    <row r="360" spans="3:20" x14ac:dyDescent="0.25">
      <c r="C360" s="15" t="s">
        <v>106</v>
      </c>
      <c r="D360" s="12" t="s">
        <v>214</v>
      </c>
      <c r="E360" s="12" t="s">
        <v>211</v>
      </c>
      <c r="F360" s="12" t="str">
        <f t="shared" si="131"/>
        <v>KI33Maximum demand forecast(peak season)Maximum demand (MVA)</v>
      </c>
      <c r="G360" s="8">
        <f ca="1">OFFSET(ForecastData!$E$4,MATCH($C360,ForecastData!$B$5:$B$70,0),COLUMN()-6+IF($T362="Summer",15,0))</f>
        <v>11.194403119136011</v>
      </c>
      <c r="H360" s="8">
        <f ca="1">OFFSET(ForecastData!$E$4,MATCH($C360,ForecastData!$B$5:$B$70,0),COLUMN()-6+IF($T362="Summer",15,0))</f>
        <v>11.126220001412204</v>
      </c>
      <c r="I360" s="8">
        <f ca="1">OFFSET(ForecastData!$E$4,MATCH($C360,ForecastData!$B$5:$B$70,0),COLUMN()-6+IF($T362="Summer",15,0))</f>
        <v>11.242028622239207</v>
      </c>
      <c r="J360" s="8">
        <f ca="1">OFFSET(ForecastData!$E$4,MATCH($C360,ForecastData!$B$5:$B$70,0),COLUMN()-6+IF($T362="Summer",15,0))</f>
        <v>11.280223883973402</v>
      </c>
      <c r="K360" s="8">
        <f ca="1">OFFSET(ForecastData!$E$4,MATCH($C360,ForecastData!$B$5:$B$70,0),COLUMN()-6+IF($T362="Summer",15,0))</f>
        <v>11.365745213272969</v>
      </c>
      <c r="L360" s="8">
        <f ca="1">OFFSET(ForecastData!$E$4,MATCH($C360,ForecastData!$B$5:$B$70,0),COLUMN()-6+IF($T362="Summer",15,0))</f>
        <v>11.554938949011301</v>
      </c>
      <c r="M360" s="8">
        <f ca="1">OFFSET(ForecastData!$E$4,MATCH($C360,ForecastData!$B$5:$B$70,0),COLUMN()-6+IF($T362="Summer",15,0))</f>
        <v>11.942174145180529</v>
      </c>
      <c r="N360" s="8">
        <f ca="1">OFFSET(ForecastData!$E$4,MATCH($C360,ForecastData!$B$5:$B$70,0),COLUMN()-6+IF($T362="Summer",15,0))</f>
        <v>12.342681091622435</v>
      </c>
      <c r="O360" s="8">
        <f ca="1">OFFSET(ForecastData!$E$4,MATCH($C360,ForecastData!$B$5:$B$70,0),COLUMN()-6+IF($T362="Summer",15,0))</f>
        <v>12.853198596710353</v>
      </c>
      <c r="P360" s="8">
        <f ca="1">OFFSET(ForecastData!$E$4,MATCH($C360,ForecastData!$B$5:$B$70,0),COLUMN()-6+IF($T362="Summer",15,0))</f>
        <v>13.442667408683111</v>
      </c>
      <c r="Q360" s="8">
        <f ca="1">OFFSET(ForecastData!$E$4,MATCH($C360,ForecastData!$B$5:$B$70,0),COLUMN()-6+IF($T362="Summer",15,0))</f>
        <v>14.244741948790251</v>
      </c>
      <c r="R360" s="8">
        <f ca="1">OFFSET(ForecastData!$E$4,MATCH($C360,ForecastData!$B$5:$B$70,0),COLUMN()-6+IF($T362="Summer",15,0))</f>
        <v>14.97361163617316</v>
      </c>
      <c r="S360" s="9"/>
      <c r="T360" s="9"/>
    </row>
    <row r="361" spans="3:20" x14ac:dyDescent="0.25">
      <c r="C361" s="15" t="s">
        <v>106</v>
      </c>
      <c r="D361" s="12" t="s">
        <v>214</v>
      </c>
      <c r="E361" s="12" t="s">
        <v>11</v>
      </c>
      <c r="F361" s="12" t="str">
        <f t="shared" ref="F361:F427" si="181">CONCATENATE(C361,D361,E361)</f>
        <v>KI33Maximum demand forecast(peak season)Power factor (coincident)</v>
      </c>
      <c r="G361" s="8">
        <f ca="1">OFFSET(ForecastData!$R$4,MATCH($C361,ForecastData!$B$5:$B$70,0),IF($T362="Summer",15,0))</f>
        <v>0.99554994572944278</v>
      </c>
      <c r="H361" s="8">
        <f ca="1">OFFSET(ForecastData!$R$4,MATCH($C361,ForecastData!$B$5:$B$70,0),IF($T362="Summer",15,0))</f>
        <v>0.99554994572944278</v>
      </c>
      <c r="I361" s="8">
        <f ca="1">OFFSET(ForecastData!$R$4,MATCH($C361,ForecastData!$B$5:$B$70,0),IF($T362="Summer",15,0))</f>
        <v>0.99554994572944278</v>
      </c>
      <c r="J361" s="8">
        <f ca="1">OFFSET(ForecastData!$R$4,MATCH($C361,ForecastData!$B$5:$B$70,0),IF($T362="Summer",15,0))</f>
        <v>0.99554994572944278</v>
      </c>
      <c r="K361" s="8">
        <f ca="1">OFFSET(ForecastData!$R$4,MATCH($C361,ForecastData!$B$5:$B$70,0),IF($T362="Summer",15,0))</f>
        <v>0.99554994572944278</v>
      </c>
      <c r="L361" s="8">
        <f ca="1">OFFSET(ForecastData!$R$4,MATCH($C361,ForecastData!$B$5:$B$70,0),IF($T362="Summer",15,0))</f>
        <v>0.99554994572944278</v>
      </c>
      <c r="M361" s="8">
        <f ca="1">OFFSET(ForecastData!$R$4,MATCH($C361,ForecastData!$B$5:$B$70,0),IF($T362="Summer",15,0))</f>
        <v>0.99554994572944278</v>
      </c>
      <c r="N361" s="8">
        <f ca="1">OFFSET(ForecastData!$R$4,MATCH($C361,ForecastData!$B$5:$B$70,0),IF($T362="Summer",15,0))</f>
        <v>0.99554994572944278</v>
      </c>
      <c r="O361" s="8">
        <f ca="1">OFFSET(ForecastData!$R$4,MATCH($C361,ForecastData!$B$5:$B$70,0),IF($T362="Summer",15,0))</f>
        <v>0.99554994572944278</v>
      </c>
      <c r="P361" s="8">
        <f ca="1">OFFSET(ForecastData!$R$4,MATCH($C361,ForecastData!$B$5:$B$70,0),IF($T362="Summer",15,0))</f>
        <v>0.99554994572944278</v>
      </c>
      <c r="Q361" s="8">
        <f ca="1">OFFSET(ForecastData!$R$4,MATCH($C361,ForecastData!$B$5:$B$70,0),IF($T362="Summer",15,0))</f>
        <v>0.99554994572944278</v>
      </c>
      <c r="R361" s="8">
        <f ca="1">OFFSET(ForecastData!$R$4,MATCH($C361,ForecastData!$B$5:$B$70,0),IF($T362="Summer",15,0))</f>
        <v>0.99554994572944278</v>
      </c>
      <c r="S361" s="10"/>
      <c r="T361" s="10"/>
    </row>
    <row r="362" spans="3:20" x14ac:dyDescent="0.25">
      <c r="C362" s="15" t="s">
        <v>106</v>
      </c>
      <c r="D362" s="12" t="s">
        <v>213</v>
      </c>
      <c r="E362" s="15" t="s">
        <v>210</v>
      </c>
      <c r="F362" s="12" t="str">
        <f t="shared" si="181"/>
        <v>KI33Maximum demand forecast(non-peak season)Maximum demand (MW)</v>
      </c>
      <c r="G362" s="8">
        <f ca="1">G364*OFFSET(ForecastData!$R$4,MATCH($C362,ForecastData!$B$5:$B$70,0),IF($T362="Winter",15,0))</f>
        <v>5.9539611863665742</v>
      </c>
      <c r="H362" s="8">
        <f ca="1">H364*OFFSET(ForecastData!$R$4,MATCH($C362,ForecastData!$B$5:$B$70,0),IF($T362="Winter",15,0))</f>
        <v>5.6698431538221437</v>
      </c>
      <c r="I362" s="8">
        <f ca="1">I364*OFFSET(ForecastData!$R$4,MATCH($C362,ForecastData!$B$5:$B$70,0),IF($T362="Winter",15,0))</f>
        <v>5.6142086365573656</v>
      </c>
      <c r="J362" s="8">
        <f ca="1">J364*OFFSET(ForecastData!$R$4,MATCH($C362,ForecastData!$B$5:$B$70,0),IF($T362="Winter",15,0))</f>
        <v>5.739784968686453</v>
      </c>
      <c r="K362" s="8">
        <f ca="1">K364*OFFSET(ForecastData!$R$4,MATCH($C362,ForecastData!$B$5:$B$70,0),IF($T362="Winter",15,0))</f>
        <v>5.8110657808316155</v>
      </c>
      <c r="L362" s="8">
        <f ca="1">L364*OFFSET(ForecastData!$R$4,MATCH($C362,ForecastData!$B$5:$B$70,0),IF($T362="Winter",15,0))</f>
        <v>5.9629233145061793</v>
      </c>
      <c r="M362" s="8">
        <f ca="1">M364*OFFSET(ForecastData!$R$4,MATCH($C362,ForecastData!$B$5:$B$70,0),IF($T362="Winter",15,0))</f>
        <v>6.1894115620262316</v>
      </c>
      <c r="N362" s="8">
        <f ca="1">N364*OFFSET(ForecastData!$R$4,MATCH($C362,ForecastData!$B$5:$B$70,0),IF($T362="Winter",15,0))</f>
        <v>6.43339397990629</v>
      </c>
      <c r="O362" s="8">
        <f ca="1">O364*OFFSET(ForecastData!$R$4,MATCH($C362,ForecastData!$B$5:$B$70,0),IF($T362="Winter",15,0))</f>
        <v>6.7151750886819173</v>
      </c>
      <c r="P362" s="8">
        <f ca="1">P364*OFFSET(ForecastData!$R$4,MATCH($C362,ForecastData!$B$5:$B$70,0),IF($T362="Winter",15,0))</f>
        <v>7.0970449429309648</v>
      </c>
      <c r="Q362" s="8">
        <f ca="1">Q364*OFFSET(ForecastData!$R$4,MATCH($C362,ForecastData!$B$5:$B$70,0),IF($T362="Winter",15,0))</f>
        <v>7.5232991236071083</v>
      </c>
      <c r="R362" s="8">
        <f ca="1">R364*OFFSET(ForecastData!$R$4,MATCH($C362,ForecastData!$B$5:$B$70,0),IF($T362="Winter",15,0))</f>
        <v>7.9873999368086714</v>
      </c>
      <c r="S362" s="8"/>
      <c r="T362" s="8" t="str">
        <f ca="1">OFFSET(ForecastData!$D$4,MATCH(C362,ForecastData!$B$5:$B$70,0),0)</f>
        <v>Summer</v>
      </c>
    </row>
    <row r="363" spans="3:20" x14ac:dyDescent="0.25">
      <c r="C363" s="15" t="s">
        <v>106</v>
      </c>
      <c r="D363" s="12" t="s">
        <v>213</v>
      </c>
      <c r="E363" s="15" t="s">
        <v>10</v>
      </c>
      <c r="F363" s="12" t="str">
        <f t="shared" si="181"/>
        <v>KI33Maximum demand forecast(non-peak season)Reactive power (coincident) (MVAr)</v>
      </c>
      <c r="G363" s="10">
        <f t="shared" ref="G363:R363" ca="1" si="182">SQRT(G364^2-G362^2)</f>
        <v>7.9940763011935603E-2</v>
      </c>
      <c r="H363" s="10">
        <f t="shared" ca="1" si="182"/>
        <v>7.6126056869918551E-2</v>
      </c>
      <c r="I363" s="10">
        <f t="shared" ca="1" si="182"/>
        <v>7.5379080928940509E-2</v>
      </c>
      <c r="J363" s="10">
        <f t="shared" ca="1" si="182"/>
        <v>7.7065129509428815E-2</v>
      </c>
      <c r="K363" s="10">
        <f t="shared" ca="1" si="182"/>
        <v>7.8022180174094083E-2</v>
      </c>
      <c r="L363" s="10">
        <f t="shared" ca="1" si="182"/>
        <v>8.0061092879633033E-2</v>
      </c>
      <c r="M363" s="10">
        <f t="shared" ca="1" si="182"/>
        <v>8.3102033650542168E-2</v>
      </c>
      <c r="N363" s="10">
        <f t="shared" ca="1" si="182"/>
        <v>8.637785961516449E-2</v>
      </c>
      <c r="O363" s="10">
        <f t="shared" ca="1" si="182"/>
        <v>9.0161189088244803E-2</v>
      </c>
      <c r="P363" s="10">
        <f t="shared" ca="1" si="182"/>
        <v>9.5288358474210466E-2</v>
      </c>
      <c r="Q363" s="10">
        <f t="shared" ca="1" si="182"/>
        <v>0.10101145329694708</v>
      </c>
      <c r="R363" s="10">
        <f t="shared" ca="1" si="182"/>
        <v>0.10724269531556663</v>
      </c>
      <c r="S363" s="8"/>
      <c r="T363" s="8" t="str">
        <f ca="1">T362</f>
        <v>Summer</v>
      </c>
    </row>
    <row r="364" spans="3:20" x14ac:dyDescent="0.25">
      <c r="C364" s="15" t="s">
        <v>106</v>
      </c>
      <c r="D364" s="12" t="s">
        <v>213</v>
      </c>
      <c r="E364" s="12" t="s">
        <v>211</v>
      </c>
      <c r="F364" s="12"/>
      <c r="G364" s="10">
        <f ca="1">OFFSET(ForecastData!$E$4,MATCH($C364,ForecastData!$B$5:$B$70,0),COLUMN()-6+IF($T364="Winter",15,0))</f>
        <v>5.9544978238597581</v>
      </c>
      <c r="H364" s="10">
        <f ca="1">OFFSET(ForecastData!$E$4,MATCH($C364,ForecastData!$B$5:$B$70,0),COLUMN()-6+IF($T364="Winter",15,0))</f>
        <v>5.670354183424382</v>
      </c>
      <c r="I364" s="10">
        <f ca="1">OFFSET(ForecastData!$E$4,MATCH($C364,ForecastData!$B$5:$B$70,0),COLUMN()-6+IF($T364="Winter",15,0))</f>
        <v>5.6147146517554214</v>
      </c>
      <c r="J364" s="10">
        <f ca="1">OFFSET(ForecastData!$E$4,MATCH($C364,ForecastData!$B$5:$B$70,0),COLUMN()-6+IF($T364="Winter",15,0))</f>
        <v>5.7403023022263602</v>
      </c>
      <c r="K364" s="10">
        <f ca="1">OFFSET(ForecastData!$E$4,MATCH($C364,ForecastData!$B$5:$B$70,0),COLUMN()-6+IF($T364="Winter",15,0))</f>
        <v>5.8115895389945829</v>
      </c>
      <c r="L364" s="10">
        <f ca="1">OFFSET(ForecastData!$E$4,MATCH($C364,ForecastData!$B$5:$B$70,0),COLUMN()-6+IF($T364="Winter",15,0))</f>
        <v>5.9634607597664662</v>
      </c>
      <c r="M364" s="10">
        <f ca="1">OFFSET(ForecastData!$E$4,MATCH($C364,ForecastData!$B$5:$B$70,0),COLUMN()-6+IF($T364="Winter",15,0))</f>
        <v>6.1899694209374614</v>
      </c>
      <c r="N364" s="10">
        <f ca="1">OFFSET(ForecastData!$E$4,MATCH($C364,ForecastData!$B$5:$B$70,0),COLUMN()-6+IF($T364="Winter",15,0))</f>
        <v>6.4339738292385205</v>
      </c>
      <c r="O364" s="10">
        <f ca="1">OFFSET(ForecastData!$E$4,MATCH($C364,ForecastData!$B$5:$B$70,0),COLUMN()-6+IF($T364="Winter",15,0))</f>
        <v>6.7157803352754177</v>
      </c>
      <c r="P364" s="10">
        <f ca="1">OFFSET(ForecastData!$E$4,MATCH($C364,ForecastData!$B$5:$B$70,0),COLUMN()-6+IF($T364="Winter",15,0))</f>
        <v>7.0976846079015576</v>
      </c>
      <c r="Q364" s="10">
        <f ca="1">OFFSET(ForecastData!$E$4,MATCH($C364,ForecastData!$B$5:$B$70,0),COLUMN()-6+IF($T364="Winter",15,0))</f>
        <v>7.5239772073661042</v>
      </c>
      <c r="R364" s="10">
        <f ca="1">OFFSET(ForecastData!$E$4,MATCH($C364,ForecastData!$B$5:$B$70,0),COLUMN()-6+IF($T364="Winter",15,0))</f>
        <v>7.9881198505173741</v>
      </c>
      <c r="S364" s="9"/>
      <c r="T364" s="8" t="str">
        <f ca="1">T362</f>
        <v>Summer</v>
      </c>
    </row>
    <row r="365" spans="3:20" x14ac:dyDescent="0.25">
      <c r="C365" s="15" t="s">
        <v>106</v>
      </c>
      <c r="D365" s="12" t="s">
        <v>89</v>
      </c>
      <c r="E365" s="12" t="s">
        <v>212</v>
      </c>
      <c r="F365" s="12" t="str">
        <f t="shared" si="181"/>
        <v>KI33Hours exceeding95% of maximum demand</v>
      </c>
      <c r="G365" s="9">
        <f ca="1">OFFSET($AG$2,MATCH(C365,$AF$3:$AF$48,0),0)</f>
        <v>2</v>
      </c>
      <c r="H365" s="8">
        <f ca="1">G365</f>
        <v>2</v>
      </c>
      <c r="I365" s="8">
        <f t="shared" ref="I365" ca="1" si="183">H365</f>
        <v>2</v>
      </c>
      <c r="J365" s="8">
        <f t="shared" ref="J365" ca="1" si="184">I365</f>
        <v>2</v>
      </c>
      <c r="K365" s="8">
        <f t="shared" ref="K365" ca="1" si="185">J365</f>
        <v>2</v>
      </c>
      <c r="L365" s="8">
        <f t="shared" ref="L365" ca="1" si="186">K365</f>
        <v>2</v>
      </c>
      <c r="M365" s="8">
        <f t="shared" ref="M365" ca="1" si="187">L365</f>
        <v>2</v>
      </c>
      <c r="N365" s="8">
        <f t="shared" ref="N365" ca="1" si="188">M365</f>
        <v>2</v>
      </c>
      <c r="O365" s="8">
        <f t="shared" ref="O365" ca="1" si="189">N365</f>
        <v>2</v>
      </c>
      <c r="P365" s="8">
        <f t="shared" ref="P365" ca="1" si="190">O365</f>
        <v>2</v>
      </c>
      <c r="Q365" s="8">
        <f ca="1">O365</f>
        <v>2</v>
      </c>
      <c r="R365" s="8">
        <f t="shared" ref="R365" ca="1" si="191">Q365</f>
        <v>2</v>
      </c>
      <c r="S365" s="9"/>
      <c r="T365" s="9"/>
    </row>
    <row r="366" spans="3:20" x14ac:dyDescent="0.25">
      <c r="C366" s="15" t="s">
        <v>106</v>
      </c>
      <c r="D366" s="12" t="s">
        <v>89</v>
      </c>
      <c r="E366" s="12" t="s">
        <v>56</v>
      </c>
      <c r="F366" s="12" t="str">
        <f t="shared" si="181"/>
        <v>KI33Hours exceedingFirm capacity (continuous rating)</v>
      </c>
      <c r="G366" s="8"/>
      <c r="H366" s="8"/>
      <c r="I366" s="8"/>
      <c r="J366" s="8"/>
      <c r="K366" s="8"/>
      <c r="L366" s="8"/>
      <c r="M366" s="8"/>
      <c r="N366" s="8"/>
      <c r="O366" s="8"/>
      <c r="P366" s="8"/>
      <c r="Q366" s="8"/>
      <c r="R366" s="8"/>
      <c r="S366" s="8"/>
      <c r="T366" s="8"/>
    </row>
    <row r="367" spans="3:20" x14ac:dyDescent="0.25">
      <c r="C367" s="15" t="s">
        <v>106</v>
      </c>
      <c r="D367" s="12" t="s">
        <v>89</v>
      </c>
      <c r="E367" s="12" t="s">
        <v>57</v>
      </c>
      <c r="F367" s="12" t="str">
        <f t="shared" si="181"/>
        <v>KI33Hours exceedingFirm capacity (short-term rating)</v>
      </c>
      <c r="G367" s="8"/>
      <c r="H367" s="8"/>
      <c r="I367" s="8"/>
      <c r="J367" s="8"/>
      <c r="K367" s="8"/>
      <c r="L367" s="8"/>
      <c r="M367" s="8"/>
      <c r="N367" s="8"/>
      <c r="O367" s="8"/>
      <c r="P367" s="8"/>
      <c r="Q367" s="8"/>
      <c r="R367" s="8"/>
      <c r="S367" s="8"/>
      <c r="T367" s="8"/>
    </row>
    <row r="368" spans="3:20" x14ac:dyDescent="0.25">
      <c r="C368" s="15" t="s">
        <v>106</v>
      </c>
      <c r="D368" s="12" t="s">
        <v>90</v>
      </c>
      <c r="E368" s="12" t="s">
        <v>60</v>
      </c>
      <c r="F368" s="12" t="str">
        <f t="shared" si="181"/>
        <v>KI33Regional diversity factorSummer</v>
      </c>
      <c r="G368" s="10">
        <f ca="1">OFFSET(ForecastData!$S$4,MATCH($C368,ForecastData!$B$5:$B$70,0),IF($E368="Winter",15,0))</f>
        <v>0.85913043478260798</v>
      </c>
      <c r="H368" s="10">
        <f ca="1">OFFSET(ForecastData!$S$4,MATCH($C368,ForecastData!$B$5:$B$70,0),IF($E368="Winter",15,0))</f>
        <v>0.85913043478260798</v>
      </c>
      <c r="I368" s="10">
        <f ca="1">OFFSET(ForecastData!$S$4,MATCH($C368,ForecastData!$B$5:$B$70,0),IF($E368="Winter",15,0))</f>
        <v>0.85913043478260798</v>
      </c>
      <c r="J368" s="10">
        <f ca="1">OFFSET(ForecastData!$S$4,MATCH($C368,ForecastData!$B$5:$B$70,0),IF($E368="Winter",15,0))</f>
        <v>0.85913043478260798</v>
      </c>
      <c r="K368" s="10">
        <f ca="1">OFFSET(ForecastData!$S$4,MATCH($C368,ForecastData!$B$5:$B$70,0),IF($E368="Winter",15,0))</f>
        <v>0.85913043478260798</v>
      </c>
      <c r="L368" s="10">
        <f ca="1">OFFSET(ForecastData!$S$4,MATCH($C368,ForecastData!$B$5:$B$70,0),IF($E368="Winter",15,0))</f>
        <v>0.85913043478260798</v>
      </c>
      <c r="M368" s="10">
        <f ca="1">OFFSET(ForecastData!$S$4,MATCH($C368,ForecastData!$B$5:$B$70,0),IF($E368="Winter",15,0))</f>
        <v>0.85913043478260798</v>
      </c>
      <c r="N368" s="10">
        <f ca="1">OFFSET(ForecastData!$S$4,MATCH($C368,ForecastData!$B$5:$B$70,0),IF($E368="Winter",15,0))</f>
        <v>0.85913043478260798</v>
      </c>
      <c r="O368" s="10">
        <f ca="1">OFFSET(ForecastData!$S$4,MATCH($C368,ForecastData!$B$5:$B$70,0),IF($E368="Winter",15,0))</f>
        <v>0.85913043478260798</v>
      </c>
      <c r="P368" s="10">
        <f ca="1">OFFSET(ForecastData!$S$4,MATCH($C368,ForecastData!$B$5:$B$70,0),IF($E368="Winter",15,0))</f>
        <v>0.85913043478260798</v>
      </c>
      <c r="Q368" s="10">
        <f ca="1">OFFSET(ForecastData!$S$4,MATCH($C368,ForecastData!$B$5:$B$70,0),IF($E368="Winter",15,0))</f>
        <v>0.85913043478260798</v>
      </c>
      <c r="R368" s="10">
        <f ca="1">OFFSET(ForecastData!$S$4,MATCH($C368,ForecastData!$B$5:$B$70,0),IF($E368="Winter",15,0))</f>
        <v>0.85913043478260798</v>
      </c>
      <c r="S368" s="10"/>
      <c r="T368" s="10"/>
    </row>
    <row r="369" spans="3:20" x14ac:dyDescent="0.25">
      <c r="C369" s="15" t="s">
        <v>106</v>
      </c>
      <c r="D369" s="12" t="s">
        <v>90</v>
      </c>
      <c r="E369" s="12" t="s">
        <v>8</v>
      </c>
      <c r="F369" s="12" t="str">
        <f t="shared" si="181"/>
        <v>KI33Regional diversity factorWinter</v>
      </c>
      <c r="G369" s="10">
        <f ca="1">OFFSET(ForecastData!$S$4,MATCH($C369,ForecastData!$B$5:$B$70,0),IF($E369="Winter",15,0))</f>
        <v>0.94337899543379</v>
      </c>
      <c r="H369" s="10">
        <f ca="1">OFFSET(ForecastData!$S$4,MATCH($C369,ForecastData!$B$5:$B$70,0),IF($E369="Winter",15,0))</f>
        <v>0.94337899543379</v>
      </c>
      <c r="I369" s="10">
        <f ca="1">OFFSET(ForecastData!$S$4,MATCH($C369,ForecastData!$B$5:$B$70,0),IF($E369="Winter",15,0))</f>
        <v>0.94337899543379</v>
      </c>
      <c r="J369" s="10">
        <f ca="1">OFFSET(ForecastData!$S$4,MATCH($C369,ForecastData!$B$5:$B$70,0),IF($E369="Winter",15,0))</f>
        <v>0.94337899543379</v>
      </c>
      <c r="K369" s="10">
        <f ca="1">OFFSET(ForecastData!$S$4,MATCH($C369,ForecastData!$B$5:$B$70,0),IF($E369="Winter",15,0))</f>
        <v>0.94337899543379</v>
      </c>
      <c r="L369" s="10">
        <f ca="1">OFFSET(ForecastData!$S$4,MATCH($C369,ForecastData!$B$5:$B$70,0),IF($E369="Winter",15,0))</f>
        <v>0.94337899543379</v>
      </c>
      <c r="M369" s="10">
        <f ca="1">OFFSET(ForecastData!$S$4,MATCH($C369,ForecastData!$B$5:$B$70,0),IF($E369="Winter",15,0))</f>
        <v>0.94337899543379</v>
      </c>
      <c r="N369" s="10">
        <f ca="1">OFFSET(ForecastData!$S$4,MATCH($C369,ForecastData!$B$5:$B$70,0),IF($E369="Winter",15,0))</f>
        <v>0.94337899543379</v>
      </c>
      <c r="O369" s="10">
        <f ca="1">OFFSET(ForecastData!$S$4,MATCH($C369,ForecastData!$B$5:$B$70,0),IF($E369="Winter",15,0))</f>
        <v>0.94337899543379</v>
      </c>
      <c r="P369" s="10">
        <f ca="1">OFFSET(ForecastData!$S$4,MATCH($C369,ForecastData!$B$5:$B$70,0),IF($E369="Winter",15,0))</f>
        <v>0.94337899543379</v>
      </c>
      <c r="Q369" s="10">
        <f ca="1">OFFSET(ForecastData!$S$4,MATCH($C369,ForecastData!$B$5:$B$70,0),IF($E369="Winter",15,0))</f>
        <v>0.94337899543379</v>
      </c>
      <c r="R369" s="10">
        <f ca="1">OFFSET(ForecastData!$S$4,MATCH($C369,ForecastData!$B$5:$B$70,0),IF($E369="Winter",15,0))</f>
        <v>0.94337899543379</v>
      </c>
      <c r="S369" s="10"/>
      <c r="T369" s="10"/>
    </row>
    <row r="370" spans="3:20" x14ac:dyDescent="0.25">
      <c r="C370" s="15" t="s">
        <v>106</v>
      </c>
      <c r="D370" s="15" t="s">
        <v>12</v>
      </c>
      <c r="E370" s="6">
        <v>1</v>
      </c>
      <c r="F370" s="12" t="str">
        <f t="shared" si="181"/>
        <v>KI33Load transfer capacity (MVA)1</v>
      </c>
      <c r="G370" s="8"/>
      <c r="H370" s="8"/>
      <c r="I370" s="8"/>
      <c r="J370" s="8"/>
      <c r="K370" s="8"/>
      <c r="L370" s="8"/>
      <c r="M370" s="8"/>
      <c r="N370" s="8"/>
      <c r="O370" s="8"/>
      <c r="P370" s="8"/>
      <c r="Q370" s="8"/>
      <c r="R370" s="8"/>
      <c r="S370" s="8"/>
      <c r="T370" s="8"/>
    </row>
    <row r="371" spans="3:20" x14ac:dyDescent="0.25">
      <c r="C371" s="15" t="s">
        <v>106</v>
      </c>
      <c r="D371" s="15" t="s">
        <v>12</v>
      </c>
      <c r="E371" s="6">
        <v>2</v>
      </c>
      <c r="F371" s="12" t="str">
        <f t="shared" si="181"/>
        <v>KI33Load transfer capacity (MVA)2</v>
      </c>
      <c r="G371" s="8"/>
      <c r="H371" s="8"/>
      <c r="I371" s="8"/>
      <c r="J371" s="8"/>
      <c r="K371" s="8"/>
      <c r="L371" s="8"/>
      <c r="M371" s="8"/>
      <c r="N371" s="8"/>
      <c r="O371" s="8"/>
      <c r="P371" s="8"/>
      <c r="Q371" s="8"/>
      <c r="R371" s="8"/>
      <c r="S371" s="8"/>
      <c r="T371" s="8"/>
    </row>
    <row r="372" spans="3:20" x14ac:dyDescent="0.25">
      <c r="C372" s="15" t="s">
        <v>106</v>
      </c>
      <c r="D372" s="15" t="s">
        <v>12</v>
      </c>
      <c r="E372" s="6">
        <v>3</v>
      </c>
      <c r="F372" s="12" t="str">
        <f t="shared" si="181"/>
        <v>KI33Load transfer capacity (MVA)3</v>
      </c>
      <c r="G372" s="8"/>
      <c r="H372" s="8"/>
      <c r="I372" s="8"/>
      <c r="J372" s="8"/>
      <c r="K372" s="8"/>
      <c r="L372" s="8"/>
      <c r="M372" s="8"/>
      <c r="N372" s="8"/>
      <c r="O372" s="8"/>
      <c r="P372" s="8"/>
      <c r="Q372" s="8"/>
      <c r="R372" s="8"/>
      <c r="S372" s="8"/>
      <c r="T372" s="8"/>
    </row>
    <row r="373" spans="3:20" x14ac:dyDescent="0.25">
      <c r="C373" s="15" t="s">
        <v>106</v>
      </c>
      <c r="D373" s="15" t="s">
        <v>12</v>
      </c>
      <c r="E373" s="6">
        <v>4</v>
      </c>
      <c r="F373" s="12" t="str">
        <f t="shared" si="181"/>
        <v>KI33Load transfer capacity (MVA)4</v>
      </c>
      <c r="G373" s="8"/>
      <c r="H373" s="8"/>
      <c r="I373" s="8"/>
      <c r="J373" s="8"/>
      <c r="K373" s="8"/>
      <c r="L373" s="8"/>
      <c r="M373" s="8"/>
      <c r="N373" s="8"/>
      <c r="O373" s="8"/>
      <c r="P373" s="8"/>
      <c r="Q373" s="8"/>
      <c r="R373" s="8"/>
      <c r="S373" s="8"/>
      <c r="T373" s="8"/>
    </row>
    <row r="374" spans="3:20" x14ac:dyDescent="0.25">
      <c r="C374" s="15" t="s">
        <v>106</v>
      </c>
      <c r="D374" s="15" t="s">
        <v>12</v>
      </c>
      <c r="E374" s="6">
        <v>5</v>
      </c>
      <c r="F374" s="12" t="str">
        <f t="shared" si="181"/>
        <v>KI33Load transfer capacity (MVA)5</v>
      </c>
      <c r="G374" s="8"/>
      <c r="H374" s="8"/>
      <c r="I374" s="8"/>
      <c r="J374" s="8"/>
      <c r="K374" s="8"/>
      <c r="L374" s="8"/>
      <c r="M374" s="8"/>
      <c r="N374" s="8"/>
      <c r="O374" s="8"/>
      <c r="P374" s="8"/>
      <c r="Q374" s="8"/>
      <c r="R374" s="8"/>
      <c r="S374" s="8"/>
      <c r="T374" s="8"/>
    </row>
    <row r="375" spans="3:20" x14ac:dyDescent="0.25">
      <c r="C375" s="15" t="s">
        <v>106</v>
      </c>
      <c r="D375" s="12" t="s">
        <v>13</v>
      </c>
      <c r="E375" s="12" t="s">
        <v>142</v>
      </c>
      <c r="F375" s="12" t="str">
        <f t="shared" si="181"/>
        <v>KI33Embedded generation capacity (MVA)Units less than 100 kVA</v>
      </c>
      <c r="G375" s="9">
        <f ca="1">OFFSET(ForecastData!$AK$4,MATCH(C375,ForecastData!$AJ$5:$AJ$71,0),0)</f>
        <v>2.8651099999999974</v>
      </c>
      <c r="H375" s="8"/>
      <c r="I375" s="8"/>
      <c r="J375" s="8"/>
      <c r="K375" s="8"/>
      <c r="L375" s="8"/>
      <c r="M375" s="8"/>
      <c r="N375" s="8"/>
      <c r="O375" s="8"/>
      <c r="P375" s="8"/>
      <c r="Q375" s="8"/>
      <c r="R375" s="8"/>
      <c r="S375" s="8"/>
      <c r="T375" s="8"/>
    </row>
    <row r="376" spans="3:20" x14ac:dyDescent="0.25">
      <c r="C376" s="15" t="s">
        <v>106</v>
      </c>
      <c r="D376" s="12" t="s">
        <v>13</v>
      </c>
      <c r="E376" s="12" t="s">
        <v>145</v>
      </c>
      <c r="F376" s="12" t="str">
        <f t="shared" si="181"/>
        <v>KI33Embedded generation capacity (MVA)Units greater than 100 kVA</v>
      </c>
      <c r="G376" s="9">
        <f ca="1">OFFSET(ForecastData!$AL$4,MATCH(C376,ForecastData!$AJ$5:$AJ$71,0),0)</f>
        <v>0</v>
      </c>
      <c r="H376" s="8"/>
      <c r="I376" s="8"/>
      <c r="J376" s="8"/>
      <c r="K376" s="8"/>
      <c r="L376" s="8"/>
      <c r="M376" s="8"/>
      <c r="N376" s="8"/>
      <c r="O376" s="8"/>
      <c r="P376" s="8"/>
      <c r="Q376" s="8"/>
      <c r="R376" s="8"/>
      <c r="S376" s="8"/>
      <c r="T376" s="8"/>
    </row>
    <row r="377" spans="3:20" x14ac:dyDescent="0.25">
      <c r="C377" s="15" t="s">
        <v>107</v>
      </c>
      <c r="D377" s="15" t="s">
        <v>85</v>
      </c>
      <c r="E377" s="12" t="s">
        <v>86</v>
      </c>
      <c r="F377" s="12" t="str">
        <f t="shared" si="181"/>
        <v xml:space="preserve">KRSubstation capacity (winter and summer) (MVA)Total </v>
      </c>
      <c r="G377" s="8">
        <v>40</v>
      </c>
      <c r="H377" s="8">
        <v>40</v>
      </c>
      <c r="I377" s="8">
        <v>40</v>
      </c>
      <c r="J377" s="8">
        <v>40</v>
      </c>
      <c r="K377" s="8">
        <v>40</v>
      </c>
      <c r="L377" s="8">
        <v>40</v>
      </c>
      <c r="M377" s="8">
        <v>40</v>
      </c>
      <c r="N377" s="8">
        <v>50</v>
      </c>
      <c r="O377" s="8">
        <v>50</v>
      </c>
      <c r="P377" s="8">
        <v>50</v>
      </c>
      <c r="Q377" s="8">
        <v>50</v>
      </c>
      <c r="R377" s="8">
        <v>50</v>
      </c>
      <c r="S377" s="8"/>
      <c r="T377" s="8"/>
    </row>
    <row r="378" spans="3:20" x14ac:dyDescent="0.25">
      <c r="C378" s="15" t="s">
        <v>107</v>
      </c>
      <c r="D378" s="15" t="s">
        <v>85</v>
      </c>
      <c r="E378" s="12" t="s">
        <v>87</v>
      </c>
      <c r="F378" s="12" t="str">
        <f t="shared" si="181"/>
        <v>KRSubstation capacity (winter and summer) (MVA)Firm delivery</v>
      </c>
      <c r="G378" s="8">
        <v>20</v>
      </c>
      <c r="H378" s="8">
        <v>20</v>
      </c>
      <c r="I378" s="8">
        <v>20</v>
      </c>
      <c r="J378" s="8">
        <v>20</v>
      </c>
      <c r="K378" s="8">
        <v>20</v>
      </c>
      <c r="L378" s="8">
        <v>20</v>
      </c>
      <c r="M378" s="8">
        <v>20</v>
      </c>
      <c r="N378" s="8">
        <v>25</v>
      </c>
      <c r="O378" s="8">
        <v>25</v>
      </c>
      <c r="P378" s="8">
        <v>25</v>
      </c>
      <c r="Q378" s="8">
        <v>25</v>
      </c>
      <c r="R378" s="8">
        <v>25</v>
      </c>
      <c r="S378" s="8"/>
      <c r="T378" s="8"/>
    </row>
    <row r="379" spans="3:20" x14ac:dyDescent="0.25">
      <c r="C379" s="15" t="s">
        <v>107</v>
      </c>
      <c r="D379" s="15" t="s">
        <v>85</v>
      </c>
      <c r="E379" s="12" t="s">
        <v>88</v>
      </c>
      <c r="F379" s="12" t="str">
        <f t="shared" si="181"/>
        <v>KRSubstation capacity (winter and summer) (MVA)Short-term firm delivery</v>
      </c>
      <c r="G379" s="8">
        <v>23</v>
      </c>
      <c r="H379" s="8">
        <v>23</v>
      </c>
      <c r="I379" s="8">
        <v>23</v>
      </c>
      <c r="J379" s="8">
        <v>23</v>
      </c>
      <c r="K379" s="8">
        <v>23</v>
      </c>
      <c r="L379" s="8">
        <v>23</v>
      </c>
      <c r="M379" s="8">
        <v>23</v>
      </c>
      <c r="N379" s="8">
        <v>30</v>
      </c>
      <c r="O379" s="8">
        <v>30</v>
      </c>
      <c r="P379" s="8">
        <v>30</v>
      </c>
      <c r="Q379" s="8">
        <v>30</v>
      </c>
      <c r="R379" s="8">
        <v>30</v>
      </c>
      <c r="S379" s="8"/>
      <c r="T379" s="8"/>
    </row>
    <row r="380" spans="3:20" x14ac:dyDescent="0.25">
      <c r="C380" s="15" t="s">
        <v>107</v>
      </c>
      <c r="D380" s="12" t="s">
        <v>214</v>
      </c>
      <c r="E380" s="12" t="s">
        <v>210</v>
      </c>
      <c r="F380" s="12" t="str">
        <f t="shared" si="181"/>
        <v>KRMaximum demand forecast(peak season)Maximum demand (MW)</v>
      </c>
      <c r="G380" s="8">
        <f ca="1">G382*G383</f>
        <v>19.064414771341216</v>
      </c>
      <c r="H380" s="8">
        <f t="shared" ref="H380:R380" ca="1" si="192">H382*H383</f>
        <v>19.906057059630861</v>
      </c>
      <c r="I380" s="8">
        <f t="shared" ca="1" si="192"/>
        <v>19.646499077743542</v>
      </c>
      <c r="J380" s="8">
        <f t="shared" ca="1" si="192"/>
        <v>19.328033436135463</v>
      </c>
      <c r="K380" s="8">
        <f t="shared" ca="1" si="192"/>
        <v>19.161538895431551</v>
      </c>
      <c r="L380" s="8">
        <f t="shared" ca="1" si="192"/>
        <v>19.079511778880558</v>
      </c>
      <c r="M380" s="8">
        <f t="shared" ca="1" si="192"/>
        <v>19.281392059120769</v>
      </c>
      <c r="N380" s="8">
        <f t="shared" ca="1" si="192"/>
        <v>19.379683750909766</v>
      </c>
      <c r="O380" s="8">
        <f t="shared" ca="1" si="192"/>
        <v>19.526025309100206</v>
      </c>
      <c r="P380" s="8">
        <f t="shared" ca="1" si="192"/>
        <v>19.60818235104405</v>
      </c>
      <c r="Q380" s="8">
        <f t="shared" ca="1" si="192"/>
        <v>19.934730771091871</v>
      </c>
      <c r="R380" s="8">
        <f t="shared" ca="1" si="192"/>
        <v>20.177032790151411</v>
      </c>
      <c r="S380" s="8"/>
      <c r="T380" s="8"/>
    </row>
    <row r="381" spans="3:20" x14ac:dyDescent="0.25">
      <c r="C381" s="15" t="s">
        <v>107</v>
      </c>
      <c r="D381" s="12" t="s">
        <v>214</v>
      </c>
      <c r="E381" s="12" t="s">
        <v>10</v>
      </c>
      <c r="F381" s="12" t="str">
        <f t="shared" si="181"/>
        <v>KRMaximum demand forecast(peak season)Reactive power (coincident) (MVAr)</v>
      </c>
      <c r="G381" s="10">
        <f ca="1">SQRT(G382^2-G380^2)</f>
        <v>2.3313338174382596</v>
      </c>
      <c r="H381" s="10">
        <f ca="1">SQRT(H382^2-H380^2)</f>
        <v>2.4342558925404472</v>
      </c>
      <c r="I381" s="10">
        <f t="shared" ref="I381:R381" ca="1" si="193">SQRT(I382^2-I380^2)</f>
        <v>2.4025152748494443</v>
      </c>
      <c r="J381" s="10">
        <f t="shared" ca="1" si="193"/>
        <v>2.3635710046540095</v>
      </c>
      <c r="K381" s="10">
        <f t="shared" ca="1" si="193"/>
        <v>2.3432108541947558</v>
      </c>
      <c r="L381" s="10">
        <f t="shared" ca="1" si="193"/>
        <v>2.3331799881516297</v>
      </c>
      <c r="M381" s="10">
        <f t="shared" ca="1" si="193"/>
        <v>2.3578673614616719</v>
      </c>
      <c r="N381" s="10">
        <f t="shared" ca="1" si="193"/>
        <v>2.3698871767977185</v>
      </c>
      <c r="O381" s="10">
        <f t="shared" ca="1" si="193"/>
        <v>2.3877828755431412</v>
      </c>
      <c r="P381" s="10">
        <f t="shared" ca="1" si="193"/>
        <v>2.3978296297982258</v>
      </c>
      <c r="Q381" s="10">
        <f t="shared" ca="1" si="193"/>
        <v>2.4377623203014052</v>
      </c>
      <c r="R381" s="10">
        <f t="shared" ca="1" si="193"/>
        <v>2.4673927546914887</v>
      </c>
      <c r="S381" s="8"/>
      <c r="T381" s="8"/>
    </row>
    <row r="382" spans="3:20" x14ac:dyDescent="0.25">
      <c r="C382" s="15" t="s">
        <v>107</v>
      </c>
      <c r="D382" s="12" t="s">
        <v>214</v>
      </c>
      <c r="E382" s="12" t="s">
        <v>211</v>
      </c>
      <c r="F382" s="12" t="str">
        <f t="shared" si="181"/>
        <v>KRMaximum demand forecast(peak season)Maximum demand (MVA)</v>
      </c>
      <c r="G382" s="8">
        <f ca="1">OFFSET(ForecastData!$E$4,MATCH($C382,ForecastData!$B$5:$B$70,0),COLUMN()-6+IF($T384="Summer",15,0))</f>
        <v>19.206431941984029</v>
      </c>
      <c r="H382" s="8">
        <f ca="1">OFFSET(ForecastData!$E$4,MATCH($C382,ForecastData!$B$5:$B$70,0),COLUMN()-6+IF($T384="Summer",15,0))</f>
        <v>20.054343903794198</v>
      </c>
      <c r="I382" s="8">
        <f ca="1">OFFSET(ForecastData!$E$4,MATCH($C382,ForecastData!$B$5:$B$70,0),COLUMN()-6+IF($T384="Summer",15,0))</f>
        <v>19.792852388113815</v>
      </c>
      <c r="J382" s="8">
        <f ca="1">OFFSET(ForecastData!$E$4,MATCH($C382,ForecastData!$B$5:$B$70,0),COLUMN()-6+IF($T384="Summer",15,0))</f>
        <v>19.472014389949788</v>
      </c>
      <c r="K382" s="8">
        <f ca="1">OFFSET(ForecastData!$E$4,MATCH($C382,ForecastData!$B$5:$B$70,0),COLUMN()-6+IF($T384="Summer",15,0))</f>
        <v>19.304279575999523</v>
      </c>
      <c r="L382" s="8">
        <f ca="1">OFFSET(ForecastData!$E$4,MATCH($C382,ForecastData!$B$5:$B$70,0),COLUMN()-6+IF($T384="Summer",15,0))</f>
        <v>19.221641412157112</v>
      </c>
      <c r="M382" s="8">
        <f ca="1">OFFSET(ForecastData!$E$4,MATCH($C382,ForecastData!$B$5:$B$70,0),COLUMN()-6+IF($T384="Summer",15,0))</f>
        <v>19.425025565794545</v>
      </c>
      <c r="N382" s="8">
        <f ca="1">OFFSET(ForecastData!$E$4,MATCH($C382,ForecastData!$B$5:$B$70,0),COLUMN()-6+IF($T384="Summer",15,0))</f>
        <v>19.524049465109083</v>
      </c>
      <c r="O382" s="8">
        <f ca="1">OFFSET(ForecastData!$E$4,MATCH($C382,ForecastData!$B$5:$B$70,0),COLUMN()-6+IF($T384="Summer",15,0))</f>
        <v>19.671481170271822</v>
      </c>
      <c r="P382" s="8">
        <f ca="1">OFFSET(ForecastData!$E$4,MATCH($C382,ForecastData!$B$5:$B$70,0),COLUMN()-6+IF($T384="Summer",15,0))</f>
        <v>19.754250227364583</v>
      </c>
      <c r="Q382" s="8">
        <f ca="1">OFFSET(ForecastData!$E$4,MATCH($C382,ForecastData!$B$5:$B$70,0),COLUMN()-6+IF($T384="Summer",15,0))</f>
        <v>20.083231215275056</v>
      </c>
      <c r="R382" s="8">
        <f ca="1">OFFSET(ForecastData!$E$4,MATCH($C382,ForecastData!$B$5:$B$70,0),COLUMN()-6+IF($T384="Summer",15,0))</f>
        <v>20.327338222717437</v>
      </c>
      <c r="S382" s="9"/>
      <c r="T382" s="9"/>
    </row>
    <row r="383" spans="3:20" x14ac:dyDescent="0.25">
      <c r="C383" s="15" t="s">
        <v>107</v>
      </c>
      <c r="D383" s="12" t="s">
        <v>214</v>
      </c>
      <c r="E383" s="12" t="s">
        <v>11</v>
      </c>
      <c r="F383" s="12" t="str">
        <f t="shared" si="181"/>
        <v>KRMaximum demand forecast(peak season)Power factor (coincident)</v>
      </c>
      <c r="G383" s="8">
        <f ca="1">OFFSET(ForecastData!$R$4,MATCH($C383,ForecastData!$B$5:$B$70,0),IF($T384="Summer",15,0))</f>
        <v>0.99260574941395696</v>
      </c>
      <c r="H383" s="8">
        <f ca="1">OFFSET(ForecastData!$R$4,MATCH($C383,ForecastData!$B$5:$B$70,0),IF($T384="Summer",15,0))</f>
        <v>0.99260574941395696</v>
      </c>
      <c r="I383" s="8">
        <f ca="1">OFFSET(ForecastData!$R$4,MATCH($C383,ForecastData!$B$5:$B$70,0),IF($T384="Summer",15,0))</f>
        <v>0.99260574941395696</v>
      </c>
      <c r="J383" s="8">
        <f ca="1">OFFSET(ForecastData!$R$4,MATCH($C383,ForecastData!$B$5:$B$70,0),IF($T384="Summer",15,0))</f>
        <v>0.99260574941395696</v>
      </c>
      <c r="K383" s="8">
        <f ca="1">OFFSET(ForecastData!$R$4,MATCH($C383,ForecastData!$B$5:$B$70,0),IF($T384="Summer",15,0))</f>
        <v>0.99260574941395696</v>
      </c>
      <c r="L383" s="8">
        <f ca="1">OFFSET(ForecastData!$R$4,MATCH($C383,ForecastData!$B$5:$B$70,0),IF($T384="Summer",15,0))</f>
        <v>0.99260574941395696</v>
      </c>
      <c r="M383" s="8">
        <f ca="1">OFFSET(ForecastData!$R$4,MATCH($C383,ForecastData!$B$5:$B$70,0),IF($T384="Summer",15,0))</f>
        <v>0.99260574941395696</v>
      </c>
      <c r="N383" s="8">
        <f ca="1">OFFSET(ForecastData!$R$4,MATCH($C383,ForecastData!$B$5:$B$70,0),IF($T384="Summer",15,0))</f>
        <v>0.99260574941395696</v>
      </c>
      <c r="O383" s="8">
        <f ca="1">OFFSET(ForecastData!$R$4,MATCH($C383,ForecastData!$B$5:$B$70,0),IF($T384="Summer",15,0))</f>
        <v>0.99260574941395696</v>
      </c>
      <c r="P383" s="8">
        <f ca="1">OFFSET(ForecastData!$R$4,MATCH($C383,ForecastData!$B$5:$B$70,0),IF($T384="Summer",15,0))</f>
        <v>0.99260574941395696</v>
      </c>
      <c r="Q383" s="8">
        <f ca="1">OFFSET(ForecastData!$R$4,MATCH($C383,ForecastData!$B$5:$B$70,0),IF($T384="Summer",15,0))</f>
        <v>0.99260574941395696</v>
      </c>
      <c r="R383" s="8">
        <f ca="1">OFFSET(ForecastData!$R$4,MATCH($C383,ForecastData!$B$5:$B$70,0),IF($T384="Summer",15,0))</f>
        <v>0.99260574941395696</v>
      </c>
      <c r="S383" s="10"/>
      <c r="T383" s="10"/>
    </row>
    <row r="384" spans="3:20" x14ac:dyDescent="0.25">
      <c r="C384" s="15" t="s">
        <v>107</v>
      </c>
      <c r="D384" s="12" t="s">
        <v>213</v>
      </c>
      <c r="E384" s="15" t="s">
        <v>210</v>
      </c>
      <c r="F384" s="12" t="str">
        <f t="shared" si="181"/>
        <v>KRMaximum demand forecast(non-peak season)Maximum demand (MW)</v>
      </c>
      <c r="G384" s="8">
        <f ca="1">G386*OFFSET(ForecastData!$R$4,MATCH($C384,ForecastData!$B$5:$B$70,0),IF($T384="Winter",15,0))</f>
        <v>15.585044964491729</v>
      </c>
      <c r="H384" s="8">
        <f ca="1">H386*OFFSET(ForecastData!$R$4,MATCH($C384,ForecastData!$B$5:$B$70,0),IF($T384="Winter",15,0))</f>
        <v>14.848350818857218</v>
      </c>
      <c r="I384" s="8">
        <f ca="1">I386*OFFSET(ForecastData!$R$4,MATCH($C384,ForecastData!$B$5:$B$70,0),IF($T384="Winter",15,0))</f>
        <v>14.265397342825841</v>
      </c>
      <c r="J384" s="8">
        <f ca="1">J386*OFFSET(ForecastData!$R$4,MATCH($C384,ForecastData!$B$5:$B$70,0),IF($T384="Winter",15,0))</f>
        <v>14.259009997663295</v>
      </c>
      <c r="K384" s="8">
        <f ca="1">K386*OFFSET(ForecastData!$R$4,MATCH($C384,ForecastData!$B$5:$B$70,0),IF($T384="Winter",15,0))</f>
        <v>14.223397621135407</v>
      </c>
      <c r="L384" s="8">
        <f ca="1">L386*OFFSET(ForecastData!$R$4,MATCH($C384,ForecastData!$B$5:$B$70,0),IF($T384="Winter",15,0))</f>
        <v>14.29208381381285</v>
      </c>
      <c r="M384" s="8">
        <f ca="1">M386*OFFSET(ForecastData!$R$4,MATCH($C384,ForecastData!$B$5:$B$70,0),IF($T384="Winter",15,0))</f>
        <v>14.508391337766115</v>
      </c>
      <c r="N384" s="8">
        <f ca="1">N386*OFFSET(ForecastData!$R$4,MATCH($C384,ForecastData!$B$5:$B$70,0),IF($T384="Winter",15,0))</f>
        <v>14.646596932062902</v>
      </c>
      <c r="O384" s="8">
        <f ca="1">O386*OFFSET(ForecastData!$R$4,MATCH($C384,ForecastData!$B$5:$B$70,0),IF($T384="Winter",15,0))</f>
        <v>14.825332314587399</v>
      </c>
      <c r="P384" s="8">
        <f ca="1">P386*OFFSET(ForecastData!$R$4,MATCH($C384,ForecastData!$B$5:$B$70,0),IF($T384="Winter",15,0))</f>
        <v>14.982838196146975</v>
      </c>
      <c r="Q384" s="8">
        <f ca="1">Q386*OFFSET(ForecastData!$R$4,MATCH($C384,ForecastData!$B$5:$B$70,0),IF($T384="Winter",15,0))</f>
        <v>15.143423768560041</v>
      </c>
      <c r="R384" s="8">
        <f ca="1">R386*OFFSET(ForecastData!$R$4,MATCH($C384,ForecastData!$B$5:$B$70,0),IF($T384="Winter",15,0))</f>
        <v>15.331663620156313</v>
      </c>
      <c r="S384" s="8"/>
      <c r="T384" s="8" t="str">
        <f ca="1">OFFSET(ForecastData!$D$4,MATCH(C384,ForecastData!$B$5:$B$70,0),0)</f>
        <v>Summer</v>
      </c>
    </row>
    <row r="385" spans="3:20" x14ac:dyDescent="0.25">
      <c r="C385" s="15" t="s">
        <v>107</v>
      </c>
      <c r="D385" s="12" t="s">
        <v>213</v>
      </c>
      <c r="E385" s="15" t="s">
        <v>10</v>
      </c>
      <c r="F385" s="12" t="str">
        <f t="shared" si="181"/>
        <v>KRMaximum demand forecast(non-peak season)Reactive power (coincident) (MVAr)</v>
      </c>
      <c r="G385" s="10">
        <f t="shared" ref="G385:R385" ca="1" si="194">SQRT(G386^2-G384^2)</f>
        <v>2.5474919625603438</v>
      </c>
      <c r="H385" s="10">
        <f t="shared" ca="1" si="194"/>
        <v>2.4270738040535851</v>
      </c>
      <c r="I385" s="10">
        <f t="shared" ca="1" si="194"/>
        <v>2.3317857058722806</v>
      </c>
      <c r="J385" s="10">
        <f t="shared" ca="1" si="194"/>
        <v>2.3307416466154214</v>
      </c>
      <c r="K385" s="10">
        <f t="shared" ca="1" si="194"/>
        <v>2.3249205377781346</v>
      </c>
      <c r="L385" s="10">
        <f t="shared" ca="1" si="194"/>
        <v>2.3361478088051557</v>
      </c>
      <c r="M385" s="10">
        <f t="shared" ca="1" si="194"/>
        <v>2.3715048886190226</v>
      </c>
      <c r="N385" s="10">
        <f t="shared" ca="1" si="194"/>
        <v>2.394095624895626</v>
      </c>
      <c r="O385" s="10">
        <f t="shared" ca="1" si="194"/>
        <v>2.4233112576668914</v>
      </c>
      <c r="P385" s="10">
        <f t="shared" ca="1" si="194"/>
        <v>2.4490567699989572</v>
      </c>
      <c r="Q385" s="10">
        <f t="shared" ca="1" si="194"/>
        <v>2.4753056807950089</v>
      </c>
      <c r="R385" s="10">
        <f t="shared" ca="1" si="194"/>
        <v>2.5060748899995788</v>
      </c>
      <c r="S385" s="8"/>
      <c r="T385" s="8" t="str">
        <f ca="1">T384</f>
        <v>Summer</v>
      </c>
    </row>
    <row r="386" spans="3:20" x14ac:dyDescent="0.25">
      <c r="C386" s="15" t="s">
        <v>107</v>
      </c>
      <c r="D386" s="12" t="s">
        <v>213</v>
      </c>
      <c r="E386" s="12" t="s">
        <v>211</v>
      </c>
      <c r="F386" s="12"/>
      <c r="G386" s="10">
        <f ca="1">OFFSET(ForecastData!$E$4,MATCH($C386,ForecastData!$B$5:$B$70,0),COLUMN()-6+IF($T386="Winter",15,0))</f>
        <v>15.791875817791203</v>
      </c>
      <c r="H386" s="10">
        <f ca="1">OFFSET(ForecastData!$E$4,MATCH($C386,ForecastData!$B$5:$B$70,0),COLUMN()-6+IF($T386="Winter",15,0))</f>
        <v>15.045404922772301</v>
      </c>
      <c r="I386" s="10">
        <f ca="1">OFFSET(ForecastData!$E$4,MATCH($C386,ForecastData!$B$5:$B$70,0),COLUMN()-6+IF($T386="Winter",15,0))</f>
        <v>14.454715006765538</v>
      </c>
      <c r="J386" s="10">
        <f ca="1">OFFSET(ForecastData!$E$4,MATCH($C386,ForecastData!$B$5:$B$70,0),COLUMN()-6+IF($T386="Winter",15,0))</f>
        <v>14.448242894439772</v>
      </c>
      <c r="K386" s="10">
        <f ca="1">OFFSET(ForecastData!$E$4,MATCH($C386,ForecastData!$B$5:$B$70,0),COLUMN()-6+IF($T386="Winter",15,0))</f>
        <v>14.412157902129122</v>
      </c>
      <c r="L386" s="10">
        <f ca="1">OFFSET(ForecastData!$E$4,MATCH($C386,ForecastData!$B$5:$B$70,0),COLUMN()-6+IF($T386="Winter",15,0))</f>
        <v>14.481755636856892</v>
      </c>
      <c r="M386" s="10">
        <f ca="1">OFFSET(ForecastData!$E$4,MATCH($C386,ForecastData!$B$5:$B$70,0),COLUMN()-6+IF($T386="Winter",15,0))</f>
        <v>14.700933801854587</v>
      </c>
      <c r="N386" s="10">
        <f ca="1">OFFSET(ForecastData!$E$4,MATCH($C386,ForecastData!$B$5:$B$70,0),COLUMN()-6+IF($T386="Winter",15,0))</f>
        <v>14.840973537859934</v>
      </c>
      <c r="O386" s="10">
        <f ca="1">OFFSET(ForecastData!$E$4,MATCH($C386,ForecastData!$B$5:$B$70,0),COLUMN()-6+IF($T386="Winter",15,0))</f>
        <v>15.022080937389616</v>
      </c>
      <c r="P386" s="10">
        <f ca="1">OFFSET(ForecastData!$E$4,MATCH($C386,ForecastData!$B$5:$B$70,0),COLUMN()-6+IF($T386="Winter",15,0))</f>
        <v>15.181677096901991</v>
      </c>
      <c r="Q386" s="10">
        <f ca="1">OFFSET(ForecastData!$E$4,MATCH($C386,ForecastData!$B$5:$B$70,0),COLUMN()-6+IF($T386="Winter",15,0))</f>
        <v>15.344393818185365</v>
      </c>
      <c r="R386" s="10">
        <f ca="1">OFFSET(ForecastData!$E$4,MATCH($C386,ForecastData!$B$5:$B$70,0),COLUMN()-6+IF($T386="Winter",15,0))</f>
        <v>15.535131821645768</v>
      </c>
      <c r="S386" s="9"/>
      <c r="T386" s="8" t="str">
        <f ca="1">T384</f>
        <v>Summer</v>
      </c>
    </row>
    <row r="387" spans="3:20" x14ac:dyDescent="0.25">
      <c r="C387" s="15" t="s">
        <v>107</v>
      </c>
      <c r="D387" s="12" t="s">
        <v>89</v>
      </c>
      <c r="E387" s="12" t="s">
        <v>212</v>
      </c>
      <c r="F387" s="12" t="str">
        <f t="shared" si="181"/>
        <v>KRHours exceeding95% of maximum demand</v>
      </c>
      <c r="G387" s="9">
        <f ca="1">OFFSET($AG$2,MATCH(C387,$AF$3:$AF$48,0),0)</f>
        <v>10</v>
      </c>
      <c r="H387" s="8">
        <f ca="1">G387</f>
        <v>10</v>
      </c>
      <c r="I387" s="8">
        <f t="shared" ref="I387" ca="1" si="195">H387</f>
        <v>10</v>
      </c>
      <c r="J387" s="8">
        <f t="shared" ref="J387" ca="1" si="196">I387</f>
        <v>10</v>
      </c>
      <c r="K387" s="8">
        <f t="shared" ref="K387" ca="1" si="197">J387</f>
        <v>10</v>
      </c>
      <c r="L387" s="8">
        <f t="shared" ref="L387" ca="1" si="198">K387</f>
        <v>10</v>
      </c>
      <c r="M387" s="8">
        <f t="shared" ref="M387" ca="1" si="199">L387</f>
        <v>10</v>
      </c>
      <c r="N387" s="8">
        <f t="shared" ref="N387" ca="1" si="200">M387</f>
        <v>10</v>
      </c>
      <c r="O387" s="8">
        <f t="shared" ref="O387" ca="1" si="201">N387</f>
        <v>10</v>
      </c>
      <c r="P387" s="8">
        <f t="shared" ref="P387" ca="1" si="202">O387</f>
        <v>10</v>
      </c>
      <c r="Q387" s="8">
        <f ca="1">O387</f>
        <v>10</v>
      </c>
      <c r="R387" s="8">
        <f t="shared" ref="R387" ca="1" si="203">Q387</f>
        <v>10</v>
      </c>
      <c r="S387" s="9"/>
      <c r="T387" s="9"/>
    </row>
    <row r="388" spans="3:20" x14ac:dyDescent="0.25">
      <c r="C388" s="15" t="s">
        <v>107</v>
      </c>
      <c r="D388" s="12" t="s">
        <v>89</v>
      </c>
      <c r="E388" s="12" t="s">
        <v>56</v>
      </c>
      <c r="F388" s="12" t="str">
        <f t="shared" si="181"/>
        <v>KRHours exceedingFirm capacity (continuous rating)</v>
      </c>
      <c r="G388" s="8"/>
      <c r="H388" s="8"/>
      <c r="I388" s="8"/>
      <c r="J388" s="8"/>
      <c r="K388" s="8"/>
      <c r="L388" s="8"/>
      <c r="M388" s="8"/>
      <c r="N388" s="8"/>
      <c r="O388" s="8"/>
      <c r="P388" s="8"/>
      <c r="Q388" s="8"/>
      <c r="R388" s="8"/>
      <c r="S388" s="8"/>
      <c r="T388" s="8"/>
    </row>
    <row r="389" spans="3:20" x14ac:dyDescent="0.25">
      <c r="C389" s="15" t="s">
        <v>107</v>
      </c>
      <c r="D389" s="12" t="s">
        <v>89</v>
      </c>
      <c r="E389" s="12" t="s">
        <v>57</v>
      </c>
      <c r="F389" s="12" t="str">
        <f t="shared" si="181"/>
        <v>KRHours exceedingFirm capacity (short-term rating)</v>
      </c>
      <c r="G389" s="8"/>
      <c r="H389" s="8"/>
      <c r="I389" s="8"/>
      <c r="J389" s="8"/>
      <c r="K389" s="8"/>
      <c r="L389" s="8"/>
      <c r="M389" s="8"/>
      <c r="N389" s="8"/>
      <c r="O389" s="8"/>
      <c r="P389" s="8"/>
      <c r="Q389" s="8"/>
      <c r="R389" s="8"/>
      <c r="S389" s="8"/>
      <c r="T389" s="8"/>
    </row>
    <row r="390" spans="3:20" x14ac:dyDescent="0.25">
      <c r="C390" s="15" t="s">
        <v>107</v>
      </c>
      <c r="D390" s="12" t="s">
        <v>90</v>
      </c>
      <c r="E390" s="12" t="s">
        <v>60</v>
      </c>
      <c r="F390" s="12" t="str">
        <f t="shared" si="181"/>
        <v>KRRegional diversity factorSummer</v>
      </c>
      <c r="G390" s="10">
        <f ca="1">OFFSET(ForecastData!$S$4,MATCH($C390,ForecastData!$B$5:$B$70,0),IF($E390="Winter",15,0))</f>
        <v>0.90797987059669305</v>
      </c>
      <c r="H390" s="10">
        <f ca="1">OFFSET(ForecastData!$S$4,MATCH($C390,ForecastData!$B$5:$B$70,0),IF($E390="Winter",15,0))</f>
        <v>0.90797987059669305</v>
      </c>
      <c r="I390" s="10">
        <f ca="1">OFFSET(ForecastData!$S$4,MATCH($C390,ForecastData!$B$5:$B$70,0),IF($E390="Winter",15,0))</f>
        <v>0.90797987059669305</v>
      </c>
      <c r="J390" s="10">
        <f ca="1">OFFSET(ForecastData!$S$4,MATCH($C390,ForecastData!$B$5:$B$70,0),IF($E390="Winter",15,0))</f>
        <v>0.90797987059669305</v>
      </c>
      <c r="K390" s="10">
        <f ca="1">OFFSET(ForecastData!$S$4,MATCH($C390,ForecastData!$B$5:$B$70,0),IF($E390="Winter",15,0))</f>
        <v>0.90797987059669305</v>
      </c>
      <c r="L390" s="10">
        <f ca="1">OFFSET(ForecastData!$S$4,MATCH($C390,ForecastData!$B$5:$B$70,0),IF($E390="Winter",15,0))</f>
        <v>0.90797987059669305</v>
      </c>
      <c r="M390" s="10">
        <f ca="1">OFFSET(ForecastData!$S$4,MATCH($C390,ForecastData!$B$5:$B$70,0),IF($E390="Winter",15,0))</f>
        <v>0.90797987059669305</v>
      </c>
      <c r="N390" s="10">
        <f ca="1">OFFSET(ForecastData!$S$4,MATCH($C390,ForecastData!$B$5:$B$70,0),IF($E390="Winter",15,0))</f>
        <v>0.90797987059669305</v>
      </c>
      <c r="O390" s="10">
        <f ca="1">OFFSET(ForecastData!$S$4,MATCH($C390,ForecastData!$B$5:$B$70,0),IF($E390="Winter",15,0))</f>
        <v>0.90797987059669305</v>
      </c>
      <c r="P390" s="10">
        <f ca="1">OFFSET(ForecastData!$S$4,MATCH($C390,ForecastData!$B$5:$B$70,0),IF($E390="Winter",15,0))</f>
        <v>0.90797987059669305</v>
      </c>
      <c r="Q390" s="10">
        <f ca="1">OFFSET(ForecastData!$S$4,MATCH($C390,ForecastData!$B$5:$B$70,0),IF($E390="Winter",15,0))</f>
        <v>0.90797987059669305</v>
      </c>
      <c r="R390" s="10">
        <f ca="1">OFFSET(ForecastData!$S$4,MATCH($C390,ForecastData!$B$5:$B$70,0),IF($E390="Winter",15,0))</f>
        <v>0.90797987059669305</v>
      </c>
      <c r="S390" s="10"/>
      <c r="T390" s="10"/>
    </row>
    <row r="391" spans="3:20" x14ac:dyDescent="0.25">
      <c r="C391" s="15" t="s">
        <v>107</v>
      </c>
      <c r="D391" s="12" t="s">
        <v>90</v>
      </c>
      <c r="E391" s="12" t="s">
        <v>8</v>
      </c>
      <c r="F391" s="12" t="str">
        <f t="shared" si="181"/>
        <v>KRRegional diversity factorWinter</v>
      </c>
      <c r="G391" s="10">
        <f ca="1">OFFSET(ForecastData!$S$4,MATCH($C391,ForecastData!$B$5:$B$70,0),IF($E391="Winter",15,0))</f>
        <v>0.96199143468950699</v>
      </c>
      <c r="H391" s="10">
        <f ca="1">OFFSET(ForecastData!$S$4,MATCH($C391,ForecastData!$B$5:$B$70,0),IF($E391="Winter",15,0))</f>
        <v>0.96199143468950699</v>
      </c>
      <c r="I391" s="10">
        <f ca="1">OFFSET(ForecastData!$S$4,MATCH($C391,ForecastData!$B$5:$B$70,0),IF($E391="Winter",15,0))</f>
        <v>0.96199143468950699</v>
      </c>
      <c r="J391" s="10">
        <f ca="1">OFFSET(ForecastData!$S$4,MATCH($C391,ForecastData!$B$5:$B$70,0),IF($E391="Winter",15,0))</f>
        <v>0.96199143468950699</v>
      </c>
      <c r="K391" s="10">
        <f ca="1">OFFSET(ForecastData!$S$4,MATCH($C391,ForecastData!$B$5:$B$70,0),IF($E391="Winter",15,0))</f>
        <v>0.96199143468950699</v>
      </c>
      <c r="L391" s="10">
        <f ca="1">OFFSET(ForecastData!$S$4,MATCH($C391,ForecastData!$B$5:$B$70,0),IF($E391="Winter",15,0))</f>
        <v>0.96199143468950699</v>
      </c>
      <c r="M391" s="10">
        <f ca="1">OFFSET(ForecastData!$S$4,MATCH($C391,ForecastData!$B$5:$B$70,0),IF($E391="Winter",15,0))</f>
        <v>0.96199143468950699</v>
      </c>
      <c r="N391" s="10">
        <f ca="1">OFFSET(ForecastData!$S$4,MATCH($C391,ForecastData!$B$5:$B$70,0),IF($E391="Winter",15,0))</f>
        <v>0.96199143468950699</v>
      </c>
      <c r="O391" s="10">
        <f ca="1">OFFSET(ForecastData!$S$4,MATCH($C391,ForecastData!$B$5:$B$70,0),IF($E391="Winter",15,0))</f>
        <v>0.96199143468950699</v>
      </c>
      <c r="P391" s="10">
        <f ca="1">OFFSET(ForecastData!$S$4,MATCH($C391,ForecastData!$B$5:$B$70,0),IF($E391="Winter",15,0))</f>
        <v>0.96199143468950699</v>
      </c>
      <c r="Q391" s="10">
        <f ca="1">OFFSET(ForecastData!$S$4,MATCH($C391,ForecastData!$B$5:$B$70,0),IF($E391="Winter",15,0))</f>
        <v>0.96199143468950699</v>
      </c>
      <c r="R391" s="10">
        <f ca="1">OFFSET(ForecastData!$S$4,MATCH($C391,ForecastData!$B$5:$B$70,0),IF($E391="Winter",15,0))</f>
        <v>0.96199143468950699</v>
      </c>
      <c r="S391" s="10"/>
      <c r="T391" s="10"/>
    </row>
    <row r="392" spans="3:20" x14ac:dyDescent="0.25">
      <c r="C392" s="15" t="s">
        <v>107</v>
      </c>
      <c r="D392" s="15" t="s">
        <v>12</v>
      </c>
      <c r="E392" s="6">
        <v>1</v>
      </c>
      <c r="F392" s="12" t="str">
        <f t="shared" si="181"/>
        <v>KRLoad transfer capacity (MVA)1</v>
      </c>
      <c r="G392" s="9">
        <v>1.7</v>
      </c>
      <c r="H392" s="8"/>
      <c r="I392" s="8"/>
      <c r="J392" s="8"/>
      <c r="K392" s="8"/>
      <c r="L392" s="8"/>
      <c r="M392" s="8"/>
      <c r="N392" s="8"/>
      <c r="O392" s="8"/>
      <c r="P392" s="8"/>
      <c r="Q392" s="8"/>
      <c r="R392" s="8"/>
      <c r="S392" s="8" t="s">
        <v>49</v>
      </c>
      <c r="T392" s="8"/>
    </row>
    <row r="393" spans="3:20" x14ac:dyDescent="0.25">
      <c r="C393" s="15" t="s">
        <v>107</v>
      </c>
      <c r="D393" s="15" t="s">
        <v>12</v>
      </c>
      <c r="E393" s="6">
        <v>2</v>
      </c>
      <c r="F393" s="12" t="str">
        <f t="shared" si="181"/>
        <v>KRLoad transfer capacity (MVA)2</v>
      </c>
      <c r="G393" s="9">
        <v>3.4</v>
      </c>
      <c r="H393" s="8"/>
      <c r="I393" s="8"/>
      <c r="J393" s="8"/>
      <c r="K393" s="8"/>
      <c r="L393" s="8"/>
      <c r="M393" s="8"/>
      <c r="N393" s="8"/>
      <c r="O393" s="8"/>
      <c r="P393" s="8"/>
      <c r="Q393" s="8"/>
      <c r="R393" s="8"/>
      <c r="S393" s="8" t="s">
        <v>50</v>
      </c>
      <c r="T393" s="8"/>
    </row>
    <row r="394" spans="3:20" x14ac:dyDescent="0.25">
      <c r="C394" s="15" t="s">
        <v>107</v>
      </c>
      <c r="D394" s="15" t="s">
        <v>12</v>
      </c>
      <c r="E394" s="6">
        <v>3</v>
      </c>
      <c r="F394" s="12" t="str">
        <f t="shared" si="181"/>
        <v>KRLoad transfer capacity (MVA)3</v>
      </c>
      <c r="G394" s="9">
        <v>1.7</v>
      </c>
      <c r="H394" s="8"/>
      <c r="I394" s="8"/>
      <c r="J394" s="8"/>
      <c r="K394" s="8"/>
      <c r="L394" s="8"/>
      <c r="M394" s="8"/>
      <c r="N394" s="8"/>
      <c r="O394" s="8"/>
      <c r="P394" s="8"/>
      <c r="Q394" s="8"/>
      <c r="R394" s="8"/>
      <c r="S394" s="8" t="s">
        <v>69</v>
      </c>
      <c r="T394" s="8"/>
    </row>
    <row r="395" spans="3:20" x14ac:dyDescent="0.25">
      <c r="C395" s="15" t="s">
        <v>107</v>
      </c>
      <c r="D395" s="15" t="s">
        <v>12</v>
      </c>
      <c r="E395" s="6">
        <v>4</v>
      </c>
      <c r="F395" s="12" t="str">
        <f t="shared" si="181"/>
        <v>KRLoad transfer capacity (MVA)4</v>
      </c>
      <c r="G395" s="9"/>
      <c r="H395" s="8"/>
      <c r="I395" s="8"/>
      <c r="J395" s="8"/>
      <c r="K395" s="8"/>
      <c r="L395" s="8"/>
      <c r="M395" s="8"/>
      <c r="N395" s="8"/>
      <c r="O395" s="8"/>
      <c r="P395" s="8"/>
      <c r="Q395" s="8"/>
      <c r="R395" s="8"/>
      <c r="S395" s="8"/>
      <c r="T395" s="8"/>
    </row>
    <row r="396" spans="3:20" x14ac:dyDescent="0.25">
      <c r="C396" s="15" t="s">
        <v>107</v>
      </c>
      <c r="D396" s="15" t="s">
        <v>12</v>
      </c>
      <c r="E396" s="6">
        <v>5</v>
      </c>
      <c r="F396" s="12" t="str">
        <f t="shared" si="181"/>
        <v>KRLoad transfer capacity (MVA)5</v>
      </c>
      <c r="G396" s="9"/>
      <c r="H396" s="8"/>
      <c r="I396" s="8"/>
      <c r="J396" s="8"/>
      <c r="K396" s="8"/>
      <c r="L396" s="8"/>
      <c r="M396" s="8"/>
      <c r="N396" s="8"/>
      <c r="O396" s="8"/>
      <c r="P396" s="8"/>
      <c r="Q396" s="8"/>
      <c r="R396" s="8"/>
      <c r="S396" s="8"/>
      <c r="T396" s="8"/>
    </row>
    <row r="397" spans="3:20" x14ac:dyDescent="0.25">
      <c r="C397" s="15" t="s">
        <v>107</v>
      </c>
      <c r="D397" s="12" t="s">
        <v>13</v>
      </c>
      <c r="E397" s="12" t="s">
        <v>142</v>
      </c>
      <c r="F397" s="12" t="str">
        <f t="shared" si="181"/>
        <v>KREmbedded generation capacity (MVA)Units less than 100 kVA</v>
      </c>
      <c r="G397" s="9">
        <f ca="1">OFFSET(ForecastData!$AK$4,MATCH(C397,ForecastData!$AJ$5:$AJ$71,0),0)</f>
        <v>6.9122400000000273</v>
      </c>
      <c r="H397" s="8"/>
      <c r="I397" s="8"/>
      <c r="J397" s="8"/>
      <c r="K397" s="8"/>
      <c r="L397" s="8"/>
      <c r="M397" s="8"/>
      <c r="N397" s="8"/>
      <c r="O397" s="8"/>
      <c r="P397" s="8"/>
      <c r="Q397" s="8"/>
      <c r="R397" s="8"/>
      <c r="S397" s="8"/>
      <c r="T397" s="8"/>
    </row>
    <row r="398" spans="3:20" x14ac:dyDescent="0.25">
      <c r="C398" s="15" t="s">
        <v>107</v>
      </c>
      <c r="D398" s="12" t="s">
        <v>13</v>
      </c>
      <c r="E398" s="12" t="s">
        <v>145</v>
      </c>
      <c r="F398" s="12" t="str">
        <f t="shared" si="181"/>
        <v>KREmbedded generation capacity (MVA)Units greater than 100 kVA</v>
      </c>
      <c r="G398" s="9">
        <f ca="1">OFFSET(ForecastData!$AL$4,MATCH(C398,ForecastData!$AJ$5:$AJ$71,0),0)</f>
        <v>0.19919999999999999</v>
      </c>
      <c r="H398" s="8"/>
      <c r="I398" s="8"/>
      <c r="J398" s="8"/>
      <c r="K398" s="8"/>
      <c r="L398" s="8"/>
      <c r="M398" s="8"/>
      <c r="N398" s="8"/>
      <c r="O398" s="8"/>
      <c r="P398" s="8"/>
      <c r="Q398" s="8"/>
      <c r="R398" s="8"/>
      <c r="S398" s="8"/>
      <c r="T398" s="8"/>
    </row>
    <row r="399" spans="3:20" x14ac:dyDescent="0.25">
      <c r="C399" s="15" t="s">
        <v>108</v>
      </c>
      <c r="D399" s="15" t="s">
        <v>85</v>
      </c>
      <c r="E399" s="12" t="s">
        <v>86</v>
      </c>
      <c r="F399" s="12" t="str">
        <f t="shared" si="181"/>
        <v xml:space="preserve">LFSubstation capacity (winter and summer) (MVA)Total </v>
      </c>
      <c r="G399" s="8">
        <v>120</v>
      </c>
      <c r="H399" s="8">
        <v>120</v>
      </c>
      <c r="I399" s="8">
        <v>120</v>
      </c>
      <c r="J399" s="8">
        <v>120</v>
      </c>
      <c r="K399" s="8">
        <v>120</v>
      </c>
      <c r="L399" s="8">
        <v>120</v>
      </c>
      <c r="M399" s="8">
        <v>120</v>
      </c>
      <c r="N399" s="8">
        <v>120</v>
      </c>
      <c r="O399" s="8">
        <v>120</v>
      </c>
      <c r="P399" s="8">
        <v>120</v>
      </c>
      <c r="Q399" s="8">
        <v>120</v>
      </c>
      <c r="R399" s="8">
        <v>120</v>
      </c>
      <c r="S399" s="8"/>
      <c r="T399" s="8"/>
    </row>
    <row r="400" spans="3:20" x14ac:dyDescent="0.25">
      <c r="C400" s="15" t="s">
        <v>108</v>
      </c>
      <c r="D400" s="15" t="s">
        <v>85</v>
      </c>
      <c r="E400" s="12" t="s">
        <v>87</v>
      </c>
      <c r="F400" s="12" t="str">
        <f t="shared" si="181"/>
        <v>LFSubstation capacity (winter and summer) (MVA)Firm delivery</v>
      </c>
      <c r="G400" s="8">
        <v>60</v>
      </c>
      <c r="H400" s="8">
        <v>60</v>
      </c>
      <c r="I400" s="8">
        <v>60</v>
      </c>
      <c r="J400" s="8">
        <v>60</v>
      </c>
      <c r="K400" s="8">
        <v>60</v>
      </c>
      <c r="L400" s="8">
        <v>60</v>
      </c>
      <c r="M400" s="8">
        <v>60</v>
      </c>
      <c r="N400" s="8">
        <v>60</v>
      </c>
      <c r="O400" s="8">
        <v>60</v>
      </c>
      <c r="P400" s="8">
        <v>60</v>
      </c>
      <c r="Q400" s="8">
        <v>60</v>
      </c>
      <c r="R400" s="8">
        <v>60</v>
      </c>
      <c r="S400" s="8"/>
      <c r="T400" s="8"/>
    </row>
    <row r="401" spans="3:20" x14ac:dyDescent="0.25">
      <c r="C401" s="15" t="s">
        <v>108</v>
      </c>
      <c r="D401" s="15" t="s">
        <v>85</v>
      </c>
      <c r="E401" s="12" t="s">
        <v>88</v>
      </c>
      <c r="F401" s="12" t="str">
        <f t="shared" si="181"/>
        <v>LFSubstation capacity (winter and summer) (MVA)Short-term firm delivery</v>
      </c>
      <c r="G401" s="8">
        <v>54</v>
      </c>
      <c r="H401" s="8">
        <v>54</v>
      </c>
      <c r="I401" s="8">
        <v>72</v>
      </c>
      <c r="J401" s="8">
        <v>72</v>
      </c>
      <c r="K401" s="8">
        <v>72</v>
      </c>
      <c r="L401" s="8">
        <v>72</v>
      </c>
      <c r="M401" s="8">
        <v>72</v>
      </c>
      <c r="N401" s="8">
        <v>72</v>
      </c>
      <c r="O401" s="8">
        <v>72</v>
      </c>
      <c r="P401" s="8">
        <v>72</v>
      </c>
      <c r="Q401" s="8">
        <v>72</v>
      </c>
      <c r="R401" s="8">
        <v>72</v>
      </c>
      <c r="S401" s="8"/>
      <c r="T401" s="8"/>
    </row>
    <row r="402" spans="3:20" x14ac:dyDescent="0.25">
      <c r="C402" s="15" t="s">
        <v>108</v>
      </c>
      <c r="D402" s="12" t="s">
        <v>214</v>
      </c>
      <c r="E402" s="12" t="s">
        <v>210</v>
      </c>
      <c r="F402" s="12" t="str">
        <f t="shared" si="181"/>
        <v>LFMaximum demand forecast(peak season)Maximum demand (MW)</v>
      </c>
      <c r="G402" s="8">
        <f ca="1">G404*G405</f>
        <v>36.51342116914347</v>
      </c>
      <c r="H402" s="8">
        <f t="shared" ref="H402:R402" ca="1" si="204">H404*H405</f>
        <v>35.728288652999069</v>
      </c>
      <c r="I402" s="8">
        <f t="shared" ca="1" si="204"/>
        <v>35.974036366303551</v>
      </c>
      <c r="J402" s="8">
        <f t="shared" ca="1" si="204"/>
        <v>35.303023524638036</v>
      </c>
      <c r="K402" s="8">
        <f t="shared" ca="1" si="204"/>
        <v>34.921863300862029</v>
      </c>
      <c r="L402" s="8">
        <f t="shared" ca="1" si="204"/>
        <v>34.896741987251175</v>
      </c>
      <c r="M402" s="8">
        <f t="shared" ca="1" si="204"/>
        <v>35.387888428335728</v>
      </c>
      <c r="N402" s="8">
        <f t="shared" ca="1" si="204"/>
        <v>35.778773552794831</v>
      </c>
      <c r="O402" s="8">
        <f t="shared" ca="1" si="204"/>
        <v>36.244442226635279</v>
      </c>
      <c r="P402" s="8">
        <f t="shared" ca="1" si="204"/>
        <v>36.648992265450097</v>
      </c>
      <c r="Q402" s="8">
        <f t="shared" ca="1" si="204"/>
        <v>37.515453451133176</v>
      </c>
      <c r="R402" s="8">
        <f t="shared" ca="1" si="204"/>
        <v>38.106846124714352</v>
      </c>
      <c r="S402" s="8"/>
      <c r="T402" s="8"/>
    </row>
    <row r="403" spans="3:20" x14ac:dyDescent="0.25">
      <c r="C403" s="15" t="s">
        <v>108</v>
      </c>
      <c r="D403" s="12" t="s">
        <v>214</v>
      </c>
      <c r="E403" s="12" t="s">
        <v>10</v>
      </c>
      <c r="F403" s="12" t="str">
        <f t="shared" si="181"/>
        <v>LFMaximum demand forecast(peak season)Reactive power (coincident) (MVAr)</v>
      </c>
      <c r="G403" s="10">
        <f ca="1">SQRT(G404^2-G402^2)</f>
        <v>1.5225400500274127</v>
      </c>
      <c r="H403" s="10">
        <f ca="1">SQRT(H404^2-H402^2)</f>
        <v>1.4898015209570152</v>
      </c>
      <c r="I403" s="10">
        <f t="shared" ref="I403:R403" ca="1" si="205">SQRT(I404^2-I402^2)</f>
        <v>1.500048732084561</v>
      </c>
      <c r="J403" s="10">
        <f t="shared" ca="1" si="205"/>
        <v>1.4720687758710844</v>
      </c>
      <c r="K403" s="10">
        <f t="shared" ca="1" si="205"/>
        <v>1.4561751212202567</v>
      </c>
      <c r="L403" s="10">
        <f t="shared" ca="1" si="205"/>
        <v>1.4551276103364539</v>
      </c>
      <c r="M403" s="10">
        <f t="shared" ca="1" si="205"/>
        <v>1.4756074805604735</v>
      </c>
      <c r="N403" s="10">
        <f t="shared" ca="1" si="205"/>
        <v>1.4919066450291965</v>
      </c>
      <c r="O403" s="10">
        <f t="shared" ca="1" si="205"/>
        <v>1.5113241409324289</v>
      </c>
      <c r="P403" s="10">
        <f t="shared" ca="1" si="205"/>
        <v>1.528193106277598</v>
      </c>
      <c r="Q403" s="10">
        <f t="shared" ca="1" si="205"/>
        <v>1.5643228858149392</v>
      </c>
      <c r="R403" s="10">
        <f t="shared" ca="1" si="205"/>
        <v>1.5889828328150575</v>
      </c>
      <c r="S403" s="8"/>
      <c r="T403" s="8"/>
    </row>
    <row r="404" spans="3:20" x14ac:dyDescent="0.25">
      <c r="C404" s="15" t="s">
        <v>108</v>
      </c>
      <c r="D404" s="12" t="s">
        <v>214</v>
      </c>
      <c r="E404" s="12" t="s">
        <v>211</v>
      </c>
      <c r="F404" s="12" t="str">
        <f t="shared" si="181"/>
        <v>LFMaximum demand forecast(peak season)Maximum demand (MVA)</v>
      </c>
      <c r="G404" s="8">
        <f ca="1">OFFSET(ForecastData!$E$4,MATCH($C404,ForecastData!$B$5:$B$70,0),COLUMN()-6+IF($T406="Summer",15,0))</f>
        <v>36.545150891454696</v>
      </c>
      <c r="H404" s="8">
        <f ca="1">OFFSET(ForecastData!$E$4,MATCH($C404,ForecastData!$B$5:$B$70,0),COLUMN()-6+IF($T406="Summer",15,0))</f>
        <v>35.759336104629625</v>
      </c>
      <c r="I404" s="8">
        <f ca="1">OFFSET(ForecastData!$E$4,MATCH($C404,ForecastData!$B$5:$B$70,0),COLUMN()-6+IF($T406="Summer",15,0))</f>
        <v>36.005297369731011</v>
      </c>
      <c r="J404" s="8">
        <f ca="1">OFFSET(ForecastData!$E$4,MATCH($C404,ForecastData!$B$5:$B$70,0),COLUMN()-6+IF($T406="Summer",15,0))</f>
        <v>35.333701426004623</v>
      </c>
      <c r="K404" s="8">
        <f ca="1">OFFSET(ForecastData!$E$4,MATCH($C404,ForecastData!$B$5:$B$70,0),COLUMN()-6+IF($T406="Summer",15,0))</f>
        <v>34.952209978594418</v>
      </c>
      <c r="L404" s="8">
        <f ca="1">OFFSET(ForecastData!$E$4,MATCH($C404,ForecastData!$B$5:$B$70,0),COLUMN()-6+IF($T406="Summer",15,0))</f>
        <v>34.927066834865229</v>
      </c>
      <c r="M404" s="8">
        <f ca="1">OFFSET(ForecastData!$E$4,MATCH($C404,ForecastData!$B$5:$B$70,0),COLUMN()-6+IF($T406="Summer",15,0))</f>
        <v>35.418640076279381</v>
      </c>
      <c r="N404" s="8">
        <f ca="1">OFFSET(ForecastData!$E$4,MATCH($C404,ForecastData!$B$5:$B$70,0),COLUMN()-6+IF($T406="Summer",15,0))</f>
        <v>35.809864875194002</v>
      </c>
      <c r="O404" s="8">
        <f ca="1">OFFSET(ForecastData!$E$4,MATCH($C404,ForecastData!$B$5:$B$70,0),COLUMN()-6+IF($T406="Summer",15,0))</f>
        <v>36.275938209491805</v>
      </c>
      <c r="P404" s="8">
        <f ca="1">OFFSET(ForecastData!$E$4,MATCH($C404,ForecastData!$B$5:$B$70,0),COLUMN()-6+IF($T406="Summer",15,0))</f>
        <v>36.680839797407792</v>
      </c>
      <c r="Q404" s="8">
        <f ca="1">OFFSET(ForecastData!$E$4,MATCH($C404,ForecastData!$B$5:$B$70,0),COLUMN()-6+IF($T406="Summer",15,0))</f>
        <v>37.548053927403807</v>
      </c>
      <c r="R404" s="8">
        <f ca="1">OFFSET(ForecastData!$E$4,MATCH($C404,ForecastData!$B$5:$B$70,0),COLUMN()-6+IF($T406="Summer",15,0))</f>
        <v>38.139960514080741</v>
      </c>
      <c r="S404" s="9"/>
      <c r="T404" s="9"/>
    </row>
    <row r="405" spans="3:20" x14ac:dyDescent="0.25">
      <c r="C405" s="15" t="s">
        <v>108</v>
      </c>
      <c r="D405" s="12" t="s">
        <v>214</v>
      </c>
      <c r="E405" s="12" t="s">
        <v>11</v>
      </c>
      <c r="F405" s="12" t="str">
        <f t="shared" si="181"/>
        <v>LFMaximum demand forecast(peak season)Power factor (coincident)</v>
      </c>
      <c r="G405" s="8">
        <f ca="1">OFFSET(ForecastData!$R$4,MATCH($C405,ForecastData!$B$5:$B$70,0),IF($T406="Summer",15,0))</f>
        <v>0.99913176655350333</v>
      </c>
      <c r="H405" s="8">
        <f ca="1">OFFSET(ForecastData!$R$4,MATCH($C405,ForecastData!$B$5:$B$70,0),IF($T406="Summer",15,0))</f>
        <v>0.99913176655350333</v>
      </c>
      <c r="I405" s="8">
        <f ca="1">OFFSET(ForecastData!$R$4,MATCH($C405,ForecastData!$B$5:$B$70,0),IF($T406="Summer",15,0))</f>
        <v>0.99913176655350333</v>
      </c>
      <c r="J405" s="8">
        <f ca="1">OFFSET(ForecastData!$R$4,MATCH($C405,ForecastData!$B$5:$B$70,0),IF($T406="Summer",15,0))</f>
        <v>0.99913176655350333</v>
      </c>
      <c r="K405" s="8">
        <f ca="1">OFFSET(ForecastData!$R$4,MATCH($C405,ForecastData!$B$5:$B$70,0),IF($T406="Summer",15,0))</f>
        <v>0.99913176655350333</v>
      </c>
      <c r="L405" s="8">
        <f ca="1">OFFSET(ForecastData!$R$4,MATCH($C405,ForecastData!$B$5:$B$70,0),IF($T406="Summer",15,0))</f>
        <v>0.99913176655350333</v>
      </c>
      <c r="M405" s="8">
        <f ca="1">OFFSET(ForecastData!$R$4,MATCH($C405,ForecastData!$B$5:$B$70,0),IF($T406="Summer",15,0))</f>
        <v>0.99913176655350333</v>
      </c>
      <c r="N405" s="8">
        <f ca="1">OFFSET(ForecastData!$R$4,MATCH($C405,ForecastData!$B$5:$B$70,0),IF($T406="Summer",15,0))</f>
        <v>0.99913176655350333</v>
      </c>
      <c r="O405" s="8">
        <f ca="1">OFFSET(ForecastData!$R$4,MATCH($C405,ForecastData!$B$5:$B$70,0),IF($T406="Summer",15,0))</f>
        <v>0.99913176655350333</v>
      </c>
      <c r="P405" s="8">
        <f ca="1">OFFSET(ForecastData!$R$4,MATCH($C405,ForecastData!$B$5:$B$70,0),IF($T406="Summer",15,0))</f>
        <v>0.99913176655350333</v>
      </c>
      <c r="Q405" s="8">
        <f ca="1">OFFSET(ForecastData!$R$4,MATCH($C405,ForecastData!$B$5:$B$70,0),IF($T406="Summer",15,0))</f>
        <v>0.99913176655350333</v>
      </c>
      <c r="R405" s="8">
        <f ca="1">OFFSET(ForecastData!$R$4,MATCH($C405,ForecastData!$B$5:$B$70,0),IF($T406="Summer",15,0))</f>
        <v>0.99913176655350333</v>
      </c>
      <c r="S405" s="10"/>
      <c r="T405" s="10"/>
    </row>
    <row r="406" spans="3:20" x14ac:dyDescent="0.25">
      <c r="C406" s="15" t="s">
        <v>108</v>
      </c>
      <c r="D406" s="12" t="s">
        <v>213</v>
      </c>
      <c r="E406" s="15" t="s">
        <v>210</v>
      </c>
      <c r="F406" s="12" t="str">
        <f t="shared" si="181"/>
        <v>LFMaximum demand forecast(non-peak season)Maximum demand (MW)</v>
      </c>
      <c r="G406" s="8">
        <f ca="1">G408*OFFSET(ForecastData!$R$4,MATCH($C406,ForecastData!$B$5:$B$70,0),IF($T406="Winter",15,0))</f>
        <v>22.450304303890867</v>
      </c>
      <c r="H406" s="8">
        <f ca="1">H408*OFFSET(ForecastData!$R$4,MATCH($C406,ForecastData!$B$5:$B$70,0),IF($T406="Winter",15,0))</f>
        <v>20.101542778746182</v>
      </c>
      <c r="I406" s="8">
        <f ca="1">I408*OFFSET(ForecastData!$R$4,MATCH($C406,ForecastData!$B$5:$B$70,0),IF($T406="Winter",15,0))</f>
        <v>19.562726401387348</v>
      </c>
      <c r="J406" s="8">
        <f ca="1">J408*OFFSET(ForecastData!$R$4,MATCH($C406,ForecastData!$B$5:$B$70,0),IF($T406="Winter",15,0))</f>
        <v>18.982187719489083</v>
      </c>
      <c r="K406" s="8">
        <f ca="1">K408*OFFSET(ForecastData!$R$4,MATCH($C406,ForecastData!$B$5:$B$70,0),IF($T406="Winter",15,0))</f>
        <v>18.499542442739962</v>
      </c>
      <c r="L406" s="8">
        <f ca="1">L408*OFFSET(ForecastData!$R$4,MATCH($C406,ForecastData!$B$5:$B$70,0),IF($T406="Winter",15,0))</f>
        <v>18.392900966903841</v>
      </c>
      <c r="M406" s="8">
        <f ca="1">M408*OFFSET(ForecastData!$R$4,MATCH($C406,ForecastData!$B$5:$B$70,0),IF($T406="Winter",15,0))</f>
        <v>18.520591693722615</v>
      </c>
      <c r="N406" s="8">
        <f ca="1">N408*OFFSET(ForecastData!$R$4,MATCH($C406,ForecastData!$B$5:$B$70,0),IF($T406="Winter",15,0))</f>
        <v>18.6319915184934</v>
      </c>
      <c r="O406" s="8">
        <f ca="1">O408*OFFSET(ForecastData!$R$4,MATCH($C406,ForecastData!$B$5:$B$70,0),IF($T406="Winter",15,0))</f>
        <v>18.802335230530236</v>
      </c>
      <c r="P406" s="8">
        <f ca="1">P408*OFFSET(ForecastData!$R$4,MATCH($C406,ForecastData!$B$5:$B$70,0),IF($T406="Winter",15,0))</f>
        <v>19.078583264871362</v>
      </c>
      <c r="Q406" s="8">
        <f ca="1">Q408*OFFSET(ForecastData!$R$4,MATCH($C406,ForecastData!$B$5:$B$70,0),IF($T406="Winter",15,0))</f>
        <v>19.380270157639231</v>
      </c>
      <c r="R406" s="8">
        <f ca="1">R408*OFFSET(ForecastData!$R$4,MATCH($C406,ForecastData!$B$5:$B$70,0),IF($T406="Winter",15,0))</f>
        <v>19.756690691144463</v>
      </c>
      <c r="S406" s="8"/>
      <c r="T406" s="8" t="str">
        <f ca="1">OFFSET(ForecastData!$D$4,MATCH(C406,ForecastData!$B$5:$B$70,0),0)</f>
        <v>Summer</v>
      </c>
    </row>
    <row r="407" spans="3:20" x14ac:dyDescent="0.25">
      <c r="C407" s="15" t="s">
        <v>108</v>
      </c>
      <c r="D407" s="12" t="s">
        <v>213</v>
      </c>
      <c r="E407" s="15" t="s">
        <v>10</v>
      </c>
      <c r="F407" s="12" t="str">
        <f t="shared" si="181"/>
        <v>LFMaximum demand forecast(non-peak season)Reactive power (coincident) (MVAr)</v>
      </c>
      <c r="G407" s="10">
        <f t="shared" ref="G407:R407" ca="1" si="206">SQRT(G408^2-G406^2)</f>
        <v>0.31357844994614559</v>
      </c>
      <c r="H407" s="10">
        <f t="shared" ca="1" si="206"/>
        <v>0.28077172321401156</v>
      </c>
      <c r="I407" s="10">
        <f t="shared" ca="1" si="206"/>
        <v>0.27324571367179501</v>
      </c>
      <c r="J407" s="10">
        <f t="shared" ca="1" si="206"/>
        <v>0.26513694073312971</v>
      </c>
      <c r="K407" s="10">
        <f t="shared" ca="1" si="206"/>
        <v>0.25839551060792565</v>
      </c>
      <c r="L407" s="10">
        <f t="shared" ca="1" si="206"/>
        <v>0.25690597762699768</v>
      </c>
      <c r="M407" s="10">
        <f t="shared" ca="1" si="206"/>
        <v>0.25868951960690467</v>
      </c>
      <c r="N407" s="10">
        <f t="shared" ca="1" si="206"/>
        <v>0.26024551563713516</v>
      </c>
      <c r="O407" s="10">
        <f t="shared" ca="1" si="206"/>
        <v>0.26262482045426583</v>
      </c>
      <c r="P407" s="10">
        <f t="shared" ca="1" si="206"/>
        <v>0.26648336193503375</v>
      </c>
      <c r="Q407" s="10">
        <f t="shared" ca="1" si="206"/>
        <v>0.27069722500431337</v>
      </c>
      <c r="R407" s="10">
        <f t="shared" ca="1" si="206"/>
        <v>0.27595494293222683</v>
      </c>
      <c r="S407" s="8"/>
      <c r="T407" s="8" t="str">
        <f ca="1">T406</f>
        <v>Summer</v>
      </c>
    </row>
    <row r="408" spans="3:20" x14ac:dyDescent="0.25">
      <c r="C408" s="15" t="s">
        <v>108</v>
      </c>
      <c r="D408" s="12" t="s">
        <v>213</v>
      </c>
      <c r="E408" s="12" t="s">
        <v>211</v>
      </c>
      <c r="F408" s="12"/>
      <c r="G408" s="10">
        <f ca="1">OFFSET(ForecastData!$E$4,MATCH($C408,ForecastData!$B$5:$B$70,0),COLUMN()-6+IF($T408="Winter",15,0))</f>
        <v>22.45249417729735</v>
      </c>
      <c r="H408" s="10">
        <f ca="1">OFFSET(ForecastData!$E$4,MATCH($C408,ForecastData!$B$5:$B$70,0),COLUMN()-6+IF($T408="Winter",15,0))</f>
        <v>20.103503546554251</v>
      </c>
      <c r="I408" s="10">
        <f ca="1">OFFSET(ForecastData!$E$4,MATCH($C408,ForecastData!$B$5:$B$70,0),COLUMN()-6+IF($T408="Winter",15,0))</f>
        <v>19.564634611348549</v>
      </c>
      <c r="J408" s="10">
        <f ca="1">OFFSET(ForecastData!$E$4,MATCH($C408,ForecastData!$B$5:$B$70,0),COLUMN()-6+IF($T408="Winter",15,0))</f>
        <v>18.984039301878394</v>
      </c>
      <c r="K408" s="10">
        <f ca="1">OFFSET(ForecastData!$E$4,MATCH($C408,ForecastData!$B$5:$B$70,0),COLUMN()-6+IF($T408="Winter",15,0))</f>
        <v>18.501346946388512</v>
      </c>
      <c r="L408" s="10">
        <f ca="1">OFFSET(ForecastData!$E$4,MATCH($C408,ForecastData!$B$5:$B$70,0),COLUMN()-6+IF($T408="Winter",15,0))</f>
        <v>18.39469506840689</v>
      </c>
      <c r="M408" s="10">
        <f ca="1">OFFSET(ForecastData!$E$4,MATCH($C408,ForecastData!$B$5:$B$70,0),COLUMN()-6+IF($T408="Winter",15,0))</f>
        <v>18.522398250581418</v>
      </c>
      <c r="N408" s="10">
        <f ca="1">OFFSET(ForecastData!$E$4,MATCH($C408,ForecastData!$B$5:$B$70,0),COLUMN()-6+IF($T408="Winter",15,0))</f>
        <v>18.633808941642052</v>
      </c>
      <c r="O408" s="10">
        <f ca="1">OFFSET(ForecastData!$E$4,MATCH($C408,ForecastData!$B$5:$B$70,0),COLUMN()-6+IF($T408="Winter",15,0))</f>
        <v>18.804169269541188</v>
      </c>
      <c r="P408" s="10">
        <f ca="1">OFFSET(ForecastData!$E$4,MATCH($C408,ForecastData!$B$5:$B$70,0),COLUMN()-6+IF($T408="Winter",15,0))</f>
        <v>19.080444249985842</v>
      </c>
      <c r="Q408" s="10">
        <f ca="1">OFFSET(ForecastData!$E$4,MATCH($C408,ForecastData!$B$5:$B$70,0),COLUMN()-6+IF($T408="Winter",15,0))</f>
        <v>19.382160570243627</v>
      </c>
      <c r="R408" s="10">
        <f ca="1">OFFSET(ForecastData!$E$4,MATCH($C408,ForecastData!$B$5:$B$70,0),COLUMN()-6+IF($T408="Winter",15,0))</f>
        <v>19.758617820993528</v>
      </c>
      <c r="S408" s="9"/>
      <c r="T408" s="8" t="str">
        <f ca="1">T406</f>
        <v>Summer</v>
      </c>
    </row>
    <row r="409" spans="3:20" x14ac:dyDescent="0.25">
      <c r="C409" s="15" t="s">
        <v>108</v>
      </c>
      <c r="D409" s="12" t="s">
        <v>89</v>
      </c>
      <c r="E409" s="12" t="s">
        <v>212</v>
      </c>
      <c r="F409" s="12" t="str">
        <f t="shared" si="181"/>
        <v>LFHours exceeding95% of maximum demand</v>
      </c>
      <c r="G409" s="9">
        <f ca="1">OFFSET($AG$2,MATCH(C409,$AF$3:$AF$48,0),0)</f>
        <v>2</v>
      </c>
      <c r="H409" s="8">
        <f ca="1">G409</f>
        <v>2</v>
      </c>
      <c r="I409" s="8">
        <f t="shared" ref="I409" ca="1" si="207">H409</f>
        <v>2</v>
      </c>
      <c r="J409" s="8">
        <f t="shared" ref="J409" ca="1" si="208">I409</f>
        <v>2</v>
      </c>
      <c r="K409" s="8">
        <f t="shared" ref="K409" ca="1" si="209">J409</f>
        <v>2</v>
      </c>
      <c r="L409" s="8">
        <f t="shared" ref="L409" ca="1" si="210">K409</f>
        <v>2</v>
      </c>
      <c r="M409" s="8">
        <f t="shared" ref="M409" ca="1" si="211">L409</f>
        <v>2</v>
      </c>
      <c r="N409" s="8">
        <f t="shared" ref="N409" ca="1" si="212">M409</f>
        <v>2</v>
      </c>
      <c r="O409" s="8">
        <f t="shared" ref="O409" ca="1" si="213">N409</f>
        <v>2</v>
      </c>
      <c r="P409" s="8">
        <f t="shared" ref="P409" ca="1" si="214">O409</f>
        <v>2</v>
      </c>
      <c r="Q409" s="8">
        <f ca="1">O409</f>
        <v>2</v>
      </c>
      <c r="R409" s="8">
        <f t="shared" ref="R409" ca="1" si="215">Q409</f>
        <v>2</v>
      </c>
      <c r="S409" s="9"/>
      <c r="T409" s="9"/>
    </row>
    <row r="410" spans="3:20" x14ac:dyDescent="0.25">
      <c r="C410" s="15" t="s">
        <v>108</v>
      </c>
      <c r="D410" s="12" t="s">
        <v>89</v>
      </c>
      <c r="E410" s="12" t="s">
        <v>56</v>
      </c>
      <c r="F410" s="12" t="str">
        <f t="shared" si="181"/>
        <v>LFHours exceedingFirm capacity (continuous rating)</v>
      </c>
      <c r="G410" s="8"/>
      <c r="H410" s="8"/>
      <c r="I410" s="8"/>
      <c r="J410" s="8"/>
      <c r="K410" s="8"/>
      <c r="L410" s="8"/>
      <c r="M410" s="8"/>
      <c r="N410" s="8"/>
      <c r="O410" s="8"/>
      <c r="P410" s="8"/>
      <c r="Q410" s="8"/>
      <c r="R410" s="8"/>
      <c r="S410" s="8"/>
      <c r="T410" s="8"/>
    </row>
    <row r="411" spans="3:20" x14ac:dyDescent="0.25">
      <c r="C411" s="15" t="s">
        <v>108</v>
      </c>
      <c r="D411" s="12" t="s">
        <v>89</v>
      </c>
      <c r="E411" s="12" t="s">
        <v>57</v>
      </c>
      <c r="F411" s="12" t="str">
        <f t="shared" si="181"/>
        <v>LFHours exceedingFirm capacity (short-term rating)</v>
      </c>
      <c r="G411" s="8"/>
      <c r="H411" s="8"/>
      <c r="I411" s="8"/>
      <c r="J411" s="8"/>
      <c r="K411" s="8"/>
      <c r="L411" s="8"/>
      <c r="M411" s="8"/>
      <c r="N411" s="8"/>
      <c r="O411" s="8"/>
      <c r="P411" s="8"/>
      <c r="Q411" s="8"/>
      <c r="R411" s="8"/>
      <c r="S411" s="8"/>
      <c r="T411" s="8"/>
    </row>
    <row r="412" spans="3:20" x14ac:dyDescent="0.25">
      <c r="C412" s="15" t="s">
        <v>108</v>
      </c>
      <c r="D412" s="12" t="s">
        <v>90</v>
      </c>
      <c r="E412" s="12" t="s">
        <v>60</v>
      </c>
      <c r="F412" s="12" t="str">
        <f t="shared" si="181"/>
        <v>LFRegional diversity factorSummer</v>
      </c>
      <c r="G412" s="10">
        <f ca="1">OFFSET(ForecastData!$S$4,MATCH($C412,ForecastData!$B$5:$B$70,0),IF($E412="Winter",15,0))</f>
        <v>0.81657675331044599</v>
      </c>
      <c r="H412" s="10">
        <f ca="1">OFFSET(ForecastData!$S$4,MATCH($C412,ForecastData!$B$5:$B$70,0),IF($E412="Winter",15,0))</f>
        <v>0.81657675331044599</v>
      </c>
      <c r="I412" s="10">
        <f ca="1">OFFSET(ForecastData!$S$4,MATCH($C412,ForecastData!$B$5:$B$70,0),IF($E412="Winter",15,0))</f>
        <v>0.81657675331044599</v>
      </c>
      <c r="J412" s="10">
        <f ca="1">OFFSET(ForecastData!$S$4,MATCH($C412,ForecastData!$B$5:$B$70,0),IF($E412="Winter",15,0))</f>
        <v>0.81657675331044599</v>
      </c>
      <c r="K412" s="10">
        <f ca="1">OFFSET(ForecastData!$S$4,MATCH($C412,ForecastData!$B$5:$B$70,0),IF($E412="Winter",15,0))</f>
        <v>0.81657675331044599</v>
      </c>
      <c r="L412" s="10">
        <f ca="1">OFFSET(ForecastData!$S$4,MATCH($C412,ForecastData!$B$5:$B$70,0),IF($E412="Winter",15,0))</f>
        <v>0.81657675331044599</v>
      </c>
      <c r="M412" s="10">
        <f ca="1">OFFSET(ForecastData!$S$4,MATCH($C412,ForecastData!$B$5:$B$70,0),IF($E412="Winter",15,0))</f>
        <v>0.81657675331044599</v>
      </c>
      <c r="N412" s="10">
        <f ca="1">OFFSET(ForecastData!$S$4,MATCH($C412,ForecastData!$B$5:$B$70,0),IF($E412="Winter",15,0))</f>
        <v>0.81657675331044599</v>
      </c>
      <c r="O412" s="10">
        <f ca="1">OFFSET(ForecastData!$S$4,MATCH($C412,ForecastData!$B$5:$B$70,0),IF($E412="Winter",15,0))</f>
        <v>0.81657675331044599</v>
      </c>
      <c r="P412" s="10">
        <f ca="1">OFFSET(ForecastData!$S$4,MATCH($C412,ForecastData!$B$5:$B$70,0),IF($E412="Winter",15,0))</f>
        <v>0.81657675331044599</v>
      </c>
      <c r="Q412" s="10">
        <f ca="1">OFFSET(ForecastData!$S$4,MATCH($C412,ForecastData!$B$5:$B$70,0),IF($E412="Winter",15,0))</f>
        <v>0.81657675331044599</v>
      </c>
      <c r="R412" s="10">
        <f ca="1">OFFSET(ForecastData!$S$4,MATCH($C412,ForecastData!$B$5:$B$70,0),IF($E412="Winter",15,0))</f>
        <v>0.81657675331044599</v>
      </c>
      <c r="S412" s="10"/>
      <c r="T412" s="10"/>
    </row>
    <row r="413" spans="3:20" x14ac:dyDescent="0.25">
      <c r="C413" s="15" t="s">
        <v>108</v>
      </c>
      <c r="D413" s="12" t="s">
        <v>90</v>
      </c>
      <c r="E413" s="12" t="s">
        <v>8</v>
      </c>
      <c r="F413" s="12" t="str">
        <f t="shared" si="181"/>
        <v>LFRegional diversity factorWinter</v>
      </c>
      <c r="G413" s="10">
        <f ca="1">OFFSET(ForecastData!$S$4,MATCH($C413,ForecastData!$B$5:$B$70,0),IF($E413="Winter",15,0))</f>
        <v>0.926220515633571</v>
      </c>
      <c r="H413" s="10">
        <f ca="1">OFFSET(ForecastData!$S$4,MATCH($C413,ForecastData!$B$5:$B$70,0),IF($E413="Winter",15,0))</f>
        <v>0.926220515633571</v>
      </c>
      <c r="I413" s="10">
        <f ca="1">OFFSET(ForecastData!$S$4,MATCH($C413,ForecastData!$B$5:$B$70,0),IF($E413="Winter",15,0))</f>
        <v>0.926220515633571</v>
      </c>
      <c r="J413" s="10">
        <f ca="1">OFFSET(ForecastData!$S$4,MATCH($C413,ForecastData!$B$5:$B$70,0),IF($E413="Winter",15,0))</f>
        <v>0.926220515633571</v>
      </c>
      <c r="K413" s="10">
        <f ca="1">OFFSET(ForecastData!$S$4,MATCH($C413,ForecastData!$B$5:$B$70,0),IF($E413="Winter",15,0))</f>
        <v>0.926220515633571</v>
      </c>
      <c r="L413" s="10">
        <f ca="1">OFFSET(ForecastData!$S$4,MATCH($C413,ForecastData!$B$5:$B$70,0),IF($E413="Winter",15,0))</f>
        <v>0.926220515633571</v>
      </c>
      <c r="M413" s="10">
        <f ca="1">OFFSET(ForecastData!$S$4,MATCH($C413,ForecastData!$B$5:$B$70,0),IF($E413="Winter",15,0))</f>
        <v>0.926220515633571</v>
      </c>
      <c r="N413" s="10">
        <f ca="1">OFFSET(ForecastData!$S$4,MATCH($C413,ForecastData!$B$5:$B$70,0),IF($E413="Winter",15,0))</f>
        <v>0.926220515633571</v>
      </c>
      <c r="O413" s="10">
        <f ca="1">OFFSET(ForecastData!$S$4,MATCH($C413,ForecastData!$B$5:$B$70,0),IF($E413="Winter",15,0))</f>
        <v>0.926220515633571</v>
      </c>
      <c r="P413" s="10">
        <f ca="1">OFFSET(ForecastData!$S$4,MATCH($C413,ForecastData!$B$5:$B$70,0),IF($E413="Winter",15,0))</f>
        <v>0.926220515633571</v>
      </c>
      <c r="Q413" s="10">
        <f ca="1">OFFSET(ForecastData!$S$4,MATCH($C413,ForecastData!$B$5:$B$70,0),IF($E413="Winter",15,0))</f>
        <v>0.926220515633571</v>
      </c>
      <c r="R413" s="10">
        <f ca="1">OFFSET(ForecastData!$S$4,MATCH($C413,ForecastData!$B$5:$B$70,0),IF($E413="Winter",15,0))</f>
        <v>0.926220515633571</v>
      </c>
      <c r="S413" s="10"/>
      <c r="T413" s="10"/>
    </row>
    <row r="414" spans="3:20" x14ac:dyDescent="0.25">
      <c r="C414" s="15" t="s">
        <v>108</v>
      </c>
      <c r="D414" s="15" t="s">
        <v>12</v>
      </c>
      <c r="E414" s="6">
        <v>1</v>
      </c>
      <c r="F414" s="12" t="str">
        <f t="shared" si="181"/>
        <v>LFLoad transfer capacity (MVA)1</v>
      </c>
      <c r="G414" s="18"/>
      <c r="H414" s="8"/>
      <c r="I414" s="8"/>
      <c r="J414" s="8"/>
      <c r="K414" s="8"/>
      <c r="L414" s="8"/>
      <c r="M414" s="8"/>
      <c r="N414" s="8"/>
      <c r="O414" s="8"/>
      <c r="P414" s="8"/>
      <c r="Q414" s="8"/>
      <c r="R414" s="8"/>
      <c r="S414" s="8"/>
      <c r="T414" s="8"/>
    </row>
    <row r="415" spans="3:20" x14ac:dyDescent="0.25">
      <c r="C415" s="15" t="s">
        <v>108</v>
      </c>
      <c r="D415" s="15" t="s">
        <v>12</v>
      </c>
      <c r="E415" s="6">
        <v>2</v>
      </c>
      <c r="F415" s="12" t="str">
        <f t="shared" si="181"/>
        <v>LFLoad transfer capacity (MVA)2</v>
      </c>
      <c r="G415" s="18"/>
      <c r="H415" s="8"/>
      <c r="I415" s="8"/>
      <c r="J415" s="8"/>
      <c r="K415" s="8"/>
      <c r="L415" s="8"/>
      <c r="M415" s="8"/>
      <c r="N415" s="8"/>
      <c r="O415" s="8"/>
      <c r="P415" s="8"/>
      <c r="Q415" s="8"/>
      <c r="R415" s="8"/>
      <c r="S415" s="8"/>
      <c r="T415" s="8"/>
    </row>
    <row r="416" spans="3:20" x14ac:dyDescent="0.25">
      <c r="C416" s="15" t="s">
        <v>108</v>
      </c>
      <c r="D416" s="15" t="s">
        <v>12</v>
      </c>
      <c r="E416" s="6">
        <v>3</v>
      </c>
      <c r="F416" s="12" t="str">
        <f t="shared" si="181"/>
        <v>LFLoad transfer capacity (MVA)3</v>
      </c>
      <c r="G416" s="18"/>
      <c r="H416" s="8"/>
      <c r="I416" s="8"/>
      <c r="J416" s="8"/>
      <c r="K416" s="8"/>
      <c r="L416" s="8"/>
      <c r="M416" s="8"/>
      <c r="N416" s="8"/>
      <c r="O416" s="8"/>
      <c r="P416" s="8"/>
      <c r="Q416" s="8"/>
      <c r="R416" s="8"/>
      <c r="S416" s="8"/>
      <c r="T416" s="8"/>
    </row>
    <row r="417" spans="3:20" x14ac:dyDescent="0.25">
      <c r="C417" s="15" t="s">
        <v>108</v>
      </c>
      <c r="D417" s="15" t="s">
        <v>12</v>
      </c>
      <c r="E417" s="6">
        <v>4</v>
      </c>
      <c r="F417" s="12" t="str">
        <f t="shared" si="181"/>
        <v>LFLoad transfer capacity (MVA)4</v>
      </c>
      <c r="G417" s="18"/>
      <c r="H417" s="8"/>
      <c r="I417" s="8"/>
      <c r="J417" s="8"/>
      <c r="K417" s="8"/>
      <c r="L417" s="8"/>
      <c r="M417" s="8"/>
      <c r="N417" s="8"/>
      <c r="O417" s="8"/>
      <c r="P417" s="8"/>
      <c r="Q417" s="8"/>
      <c r="R417" s="8"/>
      <c r="S417" s="8"/>
      <c r="T417" s="8"/>
    </row>
    <row r="418" spans="3:20" x14ac:dyDescent="0.25">
      <c r="C418" s="15" t="s">
        <v>108</v>
      </c>
      <c r="D418" s="15" t="s">
        <v>12</v>
      </c>
      <c r="E418" s="6">
        <v>5</v>
      </c>
      <c r="F418" s="12" t="str">
        <f t="shared" si="181"/>
        <v>LFLoad transfer capacity (MVA)5</v>
      </c>
      <c r="G418" s="18"/>
      <c r="H418" s="8"/>
      <c r="I418" s="8"/>
      <c r="J418" s="8"/>
      <c r="K418" s="8"/>
      <c r="L418" s="8"/>
      <c r="M418" s="8"/>
      <c r="N418" s="8"/>
      <c r="O418" s="8"/>
      <c r="P418" s="8"/>
      <c r="Q418" s="8"/>
      <c r="R418" s="8"/>
      <c r="S418" s="8"/>
      <c r="T418" s="8"/>
    </row>
    <row r="419" spans="3:20" x14ac:dyDescent="0.25">
      <c r="C419" s="15" t="s">
        <v>108</v>
      </c>
      <c r="D419" s="12" t="s">
        <v>13</v>
      </c>
      <c r="E419" s="12" t="s">
        <v>142</v>
      </c>
      <c r="F419" s="12" t="str">
        <f t="shared" si="181"/>
        <v>LFEmbedded generation capacity (MVA)Units less than 100 kVA</v>
      </c>
      <c r="G419" s="9">
        <f ca="1">OFFSET(ForecastData!$AK$4,MATCH(C419,ForecastData!$AJ$5:$AJ$71,0),0)</f>
        <v>5.6014000000000141</v>
      </c>
      <c r="H419" s="14"/>
      <c r="I419" s="14"/>
      <c r="J419" s="14"/>
      <c r="K419" s="14"/>
      <c r="L419" s="14"/>
      <c r="M419" s="14"/>
      <c r="N419" s="14"/>
      <c r="O419" s="14"/>
      <c r="P419" s="14"/>
      <c r="Q419" s="14"/>
      <c r="R419" s="14"/>
      <c r="S419" s="14"/>
      <c r="T419" s="14"/>
    </row>
    <row r="420" spans="3:20" x14ac:dyDescent="0.25">
      <c r="C420" s="15" t="s">
        <v>108</v>
      </c>
      <c r="D420" s="12" t="s">
        <v>13</v>
      </c>
      <c r="E420" s="12" t="s">
        <v>145</v>
      </c>
      <c r="F420" s="12" t="str">
        <f t="shared" si="181"/>
        <v>LFEmbedded generation capacity (MVA)Units greater than 100 kVA</v>
      </c>
      <c r="G420" s="9">
        <f ca="1">OFFSET(ForecastData!$AL$4,MATCH(C420,ForecastData!$AJ$5:$AJ$71,0),0)</f>
        <v>0</v>
      </c>
      <c r="H420" s="8"/>
      <c r="I420" s="8"/>
      <c r="J420" s="8"/>
      <c r="K420" s="8"/>
      <c r="L420" s="8"/>
      <c r="M420" s="8"/>
      <c r="N420" s="8"/>
      <c r="O420" s="8"/>
      <c r="P420" s="8"/>
      <c r="Q420" s="8"/>
      <c r="R420" s="8"/>
      <c r="S420" s="8"/>
      <c r="T420" s="8"/>
    </row>
    <row r="421" spans="3:20" x14ac:dyDescent="0.25">
      <c r="C421" s="15" t="s">
        <v>109</v>
      </c>
      <c r="D421" s="15" t="s">
        <v>85</v>
      </c>
      <c r="E421" s="12" t="s">
        <v>86</v>
      </c>
      <c r="F421" s="12" t="str">
        <f t="shared" si="181"/>
        <v xml:space="preserve">MBSubstation capacity (winter and summer) (MVA)Total </v>
      </c>
      <c r="G421" s="8">
        <v>10</v>
      </c>
      <c r="H421" s="8">
        <v>10</v>
      </c>
      <c r="I421" s="8">
        <v>10</v>
      </c>
      <c r="J421" s="8">
        <v>10</v>
      </c>
      <c r="K421" s="8">
        <v>10</v>
      </c>
      <c r="L421" s="8">
        <v>10</v>
      </c>
      <c r="M421" s="8">
        <v>10</v>
      </c>
      <c r="N421" s="8">
        <v>10</v>
      </c>
      <c r="O421" s="8">
        <v>10</v>
      </c>
      <c r="P421" s="8">
        <v>10</v>
      </c>
      <c r="Q421" s="8">
        <v>10</v>
      </c>
      <c r="R421" s="8">
        <v>10</v>
      </c>
      <c r="S421" s="8"/>
      <c r="T421" s="8"/>
    </row>
    <row r="422" spans="3:20" x14ac:dyDescent="0.25">
      <c r="C422" s="15" t="s">
        <v>109</v>
      </c>
      <c r="D422" s="15" t="s">
        <v>85</v>
      </c>
      <c r="E422" s="12" t="s">
        <v>87</v>
      </c>
      <c r="F422" s="12" t="str">
        <f t="shared" si="181"/>
        <v>MBSubstation capacity (winter and summer) (MVA)Firm delivery</v>
      </c>
      <c r="G422" s="8">
        <v>0</v>
      </c>
      <c r="H422" s="8">
        <v>0</v>
      </c>
      <c r="I422" s="8">
        <v>0</v>
      </c>
      <c r="J422" s="8">
        <v>0</v>
      </c>
      <c r="K422" s="8">
        <v>0</v>
      </c>
      <c r="L422" s="8">
        <v>0</v>
      </c>
      <c r="M422" s="8">
        <v>0</v>
      </c>
      <c r="N422" s="8">
        <v>0</v>
      </c>
      <c r="O422" s="8">
        <v>0</v>
      </c>
      <c r="P422" s="8">
        <v>0</v>
      </c>
      <c r="Q422" s="8">
        <v>0</v>
      </c>
      <c r="R422" s="8">
        <v>0</v>
      </c>
      <c r="S422" s="8"/>
      <c r="T422" s="8"/>
    </row>
    <row r="423" spans="3:20" x14ac:dyDescent="0.25">
      <c r="C423" s="15" t="s">
        <v>109</v>
      </c>
      <c r="D423" s="15" t="s">
        <v>85</v>
      </c>
      <c r="E423" s="12" t="s">
        <v>88</v>
      </c>
      <c r="F423" s="12" t="str">
        <f t="shared" si="181"/>
        <v>MBSubstation capacity (winter and summer) (MVA)Short-term firm delivery</v>
      </c>
      <c r="G423" s="8">
        <v>0</v>
      </c>
      <c r="H423" s="8">
        <v>0</v>
      </c>
      <c r="I423" s="8">
        <v>0</v>
      </c>
      <c r="J423" s="8">
        <v>0</v>
      </c>
      <c r="K423" s="8">
        <v>0</v>
      </c>
      <c r="L423" s="8">
        <v>0</v>
      </c>
      <c r="M423" s="8">
        <v>0</v>
      </c>
      <c r="N423" s="8">
        <v>0</v>
      </c>
      <c r="O423" s="8">
        <v>0</v>
      </c>
      <c r="P423" s="8">
        <v>0</v>
      </c>
      <c r="Q423" s="8">
        <v>0</v>
      </c>
      <c r="R423" s="8">
        <v>0</v>
      </c>
      <c r="S423" s="8"/>
      <c r="T423" s="8"/>
    </row>
    <row r="424" spans="3:20" x14ac:dyDescent="0.25">
      <c r="C424" s="15" t="s">
        <v>109</v>
      </c>
      <c r="D424" s="12" t="s">
        <v>214</v>
      </c>
      <c r="E424" s="12" t="s">
        <v>210</v>
      </c>
      <c r="F424" s="12" t="str">
        <f t="shared" si="181"/>
        <v>MBMaximum demand forecast(peak season)Maximum demand (MW)</v>
      </c>
      <c r="G424" s="8">
        <f ca="1">G426*G427</f>
        <v>7.6520177885871448</v>
      </c>
      <c r="H424" s="8">
        <f t="shared" ref="H424:R424" ca="1" si="216">H426*H427</f>
        <v>8.2383870202714444</v>
      </c>
      <c r="I424" s="8">
        <f t="shared" ca="1" si="216"/>
        <v>8.0857116261317632</v>
      </c>
      <c r="J424" s="8">
        <f t="shared" ca="1" si="216"/>
        <v>7.9916948766875286</v>
      </c>
      <c r="K424" s="8">
        <f t="shared" ca="1" si="216"/>
        <v>7.9221422248039142</v>
      </c>
      <c r="L424" s="8">
        <f t="shared" ca="1" si="216"/>
        <v>7.9558263206744151</v>
      </c>
      <c r="M424" s="8">
        <f t="shared" ca="1" si="216"/>
        <v>8.0917818766815728</v>
      </c>
      <c r="N424" s="8">
        <f t="shared" ca="1" si="216"/>
        <v>8.1987769769025505</v>
      </c>
      <c r="O424" s="8">
        <f t="shared" ca="1" si="216"/>
        <v>8.3304639984438076</v>
      </c>
      <c r="P424" s="8">
        <f t="shared" ca="1" si="216"/>
        <v>8.4493589036503689</v>
      </c>
      <c r="Q424" s="8">
        <f t="shared" ca="1" si="216"/>
        <v>8.5770365746161872</v>
      </c>
      <c r="R424" s="8">
        <f t="shared" ca="1" si="216"/>
        <v>8.6979544780446911</v>
      </c>
      <c r="S424" s="8"/>
      <c r="T424" s="8"/>
    </row>
    <row r="425" spans="3:20" x14ac:dyDescent="0.25">
      <c r="C425" s="15" t="s">
        <v>109</v>
      </c>
      <c r="D425" s="12" t="s">
        <v>214</v>
      </c>
      <c r="E425" s="12" t="s">
        <v>10</v>
      </c>
      <c r="F425" s="12" t="str">
        <f t="shared" si="181"/>
        <v>MBMaximum demand forecast(peak season)Reactive power (coincident) (MVAr)</v>
      </c>
      <c r="G425" s="10">
        <f ca="1">SQRT(G426^2-G424^2)</f>
        <v>0.97178009122239273</v>
      </c>
      <c r="H425" s="10">
        <f ca="1">SQRT(H426^2-H424^2)</f>
        <v>1.0462469784146839</v>
      </c>
      <c r="I425" s="10">
        <f t="shared" ref="I425:R425" ca="1" si="217">SQRT(I426^2-I424^2)</f>
        <v>1.026857725469446</v>
      </c>
      <c r="J425" s="10">
        <f t="shared" ca="1" si="217"/>
        <v>1.0149179198030682</v>
      </c>
      <c r="K425" s="10">
        <f t="shared" ca="1" si="217"/>
        <v>1.0060849708659867</v>
      </c>
      <c r="L425" s="10">
        <f t="shared" ca="1" si="217"/>
        <v>1.0103627358506169</v>
      </c>
      <c r="M425" s="10">
        <f t="shared" ca="1" si="217"/>
        <v>1.0276286265305687</v>
      </c>
      <c r="N425" s="10">
        <f t="shared" ca="1" si="217"/>
        <v>1.0412166383629766</v>
      </c>
      <c r="O425" s="10">
        <f t="shared" ca="1" si="217"/>
        <v>1.0579404397630556</v>
      </c>
      <c r="P425" s="10">
        <f t="shared" ca="1" si="217"/>
        <v>1.0730396861343614</v>
      </c>
      <c r="Q425" s="10">
        <f t="shared" ca="1" si="217"/>
        <v>1.0892543137222996</v>
      </c>
      <c r="R425" s="10">
        <f t="shared" ca="1" si="217"/>
        <v>1.1046104739496605</v>
      </c>
      <c r="S425" s="8"/>
      <c r="T425" s="8"/>
    </row>
    <row r="426" spans="3:20" x14ac:dyDescent="0.25">
      <c r="C426" s="15" t="s">
        <v>109</v>
      </c>
      <c r="D426" s="12" t="s">
        <v>214</v>
      </c>
      <c r="E426" s="12" t="s">
        <v>211</v>
      </c>
      <c r="F426" s="12" t="str">
        <f t="shared" si="181"/>
        <v>MBMaximum demand forecast(peak season)Maximum demand (MVA)</v>
      </c>
      <c r="G426" s="8">
        <f ca="1">OFFSET(ForecastData!$E$4,MATCH($C426,ForecastData!$B$5:$B$70,0),COLUMN()-6+IF($T428="Summer",15,0))</f>
        <v>7.7134773469914526</v>
      </c>
      <c r="H426" s="8">
        <f ca="1">OFFSET(ForecastData!$E$4,MATCH($C426,ForecastData!$B$5:$B$70,0),COLUMN()-6+IF($T428="Summer",15,0))</f>
        <v>8.3045561853490319</v>
      </c>
      <c r="I426" s="8">
        <f ca="1">OFFSET(ForecastData!$E$4,MATCH($C426,ForecastData!$B$5:$B$70,0),COLUMN()-6+IF($T428="Summer",15,0))</f>
        <v>8.15065453134401</v>
      </c>
      <c r="J426" s="8">
        <f ca="1">OFFSET(ForecastData!$E$4,MATCH($C426,ForecastData!$B$5:$B$70,0),COLUMN()-6+IF($T428="Summer",15,0))</f>
        <v>8.055882657164954</v>
      </c>
      <c r="K426" s="8">
        <f ca="1">OFFSET(ForecastData!$E$4,MATCH($C426,ForecastData!$B$5:$B$70,0),COLUMN()-6+IF($T428="Summer",15,0))</f>
        <v>7.9857713715472425</v>
      </c>
      <c r="L426" s="8">
        <f ca="1">OFFSET(ForecastData!$E$4,MATCH($C426,ForecastData!$B$5:$B$70,0),COLUMN()-6+IF($T428="Summer",15,0))</f>
        <v>8.0197260116996105</v>
      </c>
      <c r="M426" s="8">
        <f ca="1">OFFSET(ForecastData!$E$4,MATCH($C426,ForecastData!$B$5:$B$70,0),COLUMN()-6+IF($T428="Summer",15,0))</f>
        <v>8.1567735369971786</v>
      </c>
      <c r="N426" s="8">
        <f ca="1">OFFSET(ForecastData!$E$4,MATCH($C426,ForecastData!$B$5:$B$70,0),COLUMN()-6+IF($T428="Summer",15,0))</f>
        <v>8.2646280016097045</v>
      </c>
      <c r="O426" s="8">
        <f ca="1">OFFSET(ForecastData!$E$4,MATCH($C426,ForecastData!$B$5:$B$70,0),COLUMN()-6+IF($T428="Summer",15,0))</f>
        <v>8.3973727083805461</v>
      </c>
      <c r="P426" s="8">
        <f ca="1">OFFSET(ForecastData!$E$4,MATCH($C426,ForecastData!$B$5:$B$70,0),COLUMN()-6+IF($T428="Summer",15,0))</f>
        <v>8.5172225549597496</v>
      </c>
      <c r="Q426" s="8">
        <f ca="1">OFFSET(ForecastData!$E$4,MATCH($C426,ForecastData!$B$5:$B$70,0),COLUMN()-6+IF($T428="Summer",15,0))</f>
        <v>8.6459257088102728</v>
      </c>
      <c r="R426" s="8">
        <f ca="1">OFFSET(ForecastData!$E$4,MATCH($C426,ForecastData!$B$5:$B$70,0),COLUMN()-6+IF($T428="Summer",15,0))</f>
        <v>8.7678148019501982</v>
      </c>
      <c r="S426" s="9"/>
      <c r="T426" s="9"/>
    </row>
    <row r="427" spans="3:20" x14ac:dyDescent="0.25">
      <c r="C427" s="15" t="s">
        <v>109</v>
      </c>
      <c r="D427" s="12" t="s">
        <v>214</v>
      </c>
      <c r="E427" s="12" t="s">
        <v>11</v>
      </c>
      <c r="F427" s="12" t="str">
        <f t="shared" si="181"/>
        <v>MBMaximum demand forecast(peak season)Power factor (coincident)</v>
      </c>
      <c r="G427" s="8">
        <f ca="1">OFFSET(ForecastData!$R$4,MATCH($C427,ForecastData!$B$5:$B$70,0),IF($T428="Summer",15,0))</f>
        <v>0.99203218527266701</v>
      </c>
      <c r="H427" s="8">
        <f ca="1">OFFSET(ForecastData!$R$4,MATCH($C427,ForecastData!$B$5:$B$70,0),IF($T428="Summer",15,0))</f>
        <v>0.99203218527266701</v>
      </c>
      <c r="I427" s="8">
        <f ca="1">OFFSET(ForecastData!$R$4,MATCH($C427,ForecastData!$B$5:$B$70,0),IF($T428="Summer",15,0))</f>
        <v>0.99203218527266701</v>
      </c>
      <c r="J427" s="8">
        <f ca="1">OFFSET(ForecastData!$R$4,MATCH($C427,ForecastData!$B$5:$B$70,0),IF($T428="Summer",15,0))</f>
        <v>0.99203218527266701</v>
      </c>
      <c r="K427" s="8">
        <f ca="1">OFFSET(ForecastData!$R$4,MATCH($C427,ForecastData!$B$5:$B$70,0),IF($T428="Summer",15,0))</f>
        <v>0.99203218527266701</v>
      </c>
      <c r="L427" s="8">
        <f ca="1">OFFSET(ForecastData!$R$4,MATCH($C427,ForecastData!$B$5:$B$70,0),IF($T428="Summer",15,0))</f>
        <v>0.99203218527266701</v>
      </c>
      <c r="M427" s="8">
        <f ca="1">OFFSET(ForecastData!$R$4,MATCH($C427,ForecastData!$B$5:$B$70,0),IF($T428="Summer",15,0))</f>
        <v>0.99203218527266701</v>
      </c>
      <c r="N427" s="8">
        <f ca="1">OFFSET(ForecastData!$R$4,MATCH($C427,ForecastData!$B$5:$B$70,0),IF($T428="Summer",15,0))</f>
        <v>0.99203218527266701</v>
      </c>
      <c r="O427" s="8">
        <f ca="1">OFFSET(ForecastData!$R$4,MATCH($C427,ForecastData!$B$5:$B$70,0),IF($T428="Summer",15,0))</f>
        <v>0.99203218527266701</v>
      </c>
      <c r="P427" s="8">
        <f ca="1">OFFSET(ForecastData!$R$4,MATCH($C427,ForecastData!$B$5:$B$70,0),IF($T428="Summer",15,0))</f>
        <v>0.99203218527266701</v>
      </c>
      <c r="Q427" s="8">
        <f ca="1">OFFSET(ForecastData!$R$4,MATCH($C427,ForecastData!$B$5:$B$70,0),IF($T428="Summer",15,0))</f>
        <v>0.99203218527266701</v>
      </c>
      <c r="R427" s="8">
        <f ca="1">OFFSET(ForecastData!$R$4,MATCH($C427,ForecastData!$B$5:$B$70,0),IF($T428="Summer",15,0))</f>
        <v>0.99203218527266701</v>
      </c>
      <c r="S427" s="10"/>
      <c r="T427" s="10"/>
    </row>
    <row r="428" spans="3:20" x14ac:dyDescent="0.25">
      <c r="C428" s="15" t="s">
        <v>109</v>
      </c>
      <c r="D428" s="12" t="s">
        <v>213</v>
      </c>
      <c r="E428" s="15" t="s">
        <v>210</v>
      </c>
      <c r="F428" s="12" t="str">
        <f t="shared" ref="F428:F494" si="218">CONCATENATE(C428,D428,E428)</f>
        <v>MBMaximum demand forecast(non-peak season)Maximum demand (MW)</v>
      </c>
      <c r="G428" s="8">
        <f ca="1">G430*OFFSET(ForecastData!$R$4,MATCH($C428,ForecastData!$B$5:$B$70,0),IF($T428="Winter",15,0))</f>
        <v>4.6447653271521867</v>
      </c>
      <c r="H428" s="8">
        <f ca="1">H430*OFFSET(ForecastData!$R$4,MATCH($C428,ForecastData!$B$5:$B$70,0),IF($T428="Winter",15,0))</f>
        <v>4.6220897088898418</v>
      </c>
      <c r="I428" s="8">
        <f ca="1">I430*OFFSET(ForecastData!$R$4,MATCH($C428,ForecastData!$B$5:$B$70,0),IF($T428="Winter",15,0))</f>
        <v>4.6197348632346849</v>
      </c>
      <c r="J428" s="8">
        <f ca="1">J430*OFFSET(ForecastData!$R$4,MATCH($C428,ForecastData!$B$5:$B$70,0),IF($T428="Winter",15,0))</f>
        <v>4.5332839906459732</v>
      </c>
      <c r="K428" s="8">
        <f ca="1">K430*OFFSET(ForecastData!$R$4,MATCH($C428,ForecastData!$B$5:$B$70,0),IF($T428="Winter",15,0))</f>
        <v>4.4939851275136427</v>
      </c>
      <c r="L428" s="8">
        <f ca="1">L430*OFFSET(ForecastData!$R$4,MATCH($C428,ForecastData!$B$5:$B$70,0),IF($T428="Winter",15,0))</f>
        <v>4.484860126529675</v>
      </c>
      <c r="M428" s="8">
        <f ca="1">M430*OFFSET(ForecastData!$R$4,MATCH($C428,ForecastData!$B$5:$B$70,0),IF($T428="Winter",15,0))</f>
        <v>4.5539980320862821</v>
      </c>
      <c r="N428" s="8">
        <f ca="1">N430*OFFSET(ForecastData!$R$4,MATCH($C428,ForecastData!$B$5:$B$70,0),IF($T428="Winter",15,0))</f>
        <v>4.6090067773818308</v>
      </c>
      <c r="O428" s="8">
        <f ca="1">O430*OFFSET(ForecastData!$R$4,MATCH($C428,ForecastData!$B$5:$B$70,0),IF($T428="Winter",15,0))</f>
        <v>4.6809966440851252</v>
      </c>
      <c r="P428" s="8">
        <f ca="1">P430*OFFSET(ForecastData!$R$4,MATCH($C428,ForecastData!$B$5:$B$70,0),IF($T428="Winter",15,0))</f>
        <v>4.7375262049961693</v>
      </c>
      <c r="Q428" s="8">
        <f ca="1">Q430*OFFSET(ForecastData!$R$4,MATCH($C428,ForecastData!$B$5:$B$70,0),IF($T428="Winter",15,0))</f>
        <v>4.8654468563575906</v>
      </c>
      <c r="R428" s="8">
        <f ca="1">R430*OFFSET(ForecastData!$R$4,MATCH($C428,ForecastData!$B$5:$B$70,0),IF($T428="Winter",15,0))</f>
        <v>4.9478846613467677</v>
      </c>
      <c r="S428" s="8"/>
      <c r="T428" s="8" t="str">
        <f ca="1">OFFSET(ForecastData!$D$4,MATCH(C428,ForecastData!$B$5:$B$70,0),0)</f>
        <v>Winter</v>
      </c>
    </row>
    <row r="429" spans="3:20" x14ac:dyDescent="0.25">
      <c r="C429" s="15" t="s">
        <v>109</v>
      </c>
      <c r="D429" s="12" t="s">
        <v>213</v>
      </c>
      <c r="E429" s="15" t="s">
        <v>10</v>
      </c>
      <c r="F429" s="12" t="str">
        <f t="shared" si="218"/>
        <v>MBMaximum demand forecast(non-peak season)Reactive power (coincident) (MVAr)</v>
      </c>
      <c r="G429" s="10">
        <f t="shared" ref="G429:R429" ca="1" si="219">SQRT(G430^2-G428^2)</f>
        <v>2.3545186330529821E-2</v>
      </c>
      <c r="H429" s="10">
        <f t="shared" ca="1" si="219"/>
        <v>2.3430239369838842E-2</v>
      </c>
      <c r="I429" s="10">
        <f t="shared" ca="1" si="219"/>
        <v>2.3418302215608713E-2</v>
      </c>
      <c r="J429" s="10">
        <f t="shared" ca="1" si="219"/>
        <v>2.2980066533097577E-2</v>
      </c>
      <c r="K429" s="10">
        <f t="shared" ca="1" si="219"/>
        <v>2.2780853227358171E-2</v>
      </c>
      <c r="L429" s="10">
        <f t="shared" ca="1" si="219"/>
        <v>2.2734596886555731E-2</v>
      </c>
      <c r="M429" s="10">
        <f t="shared" ca="1" si="219"/>
        <v>2.308506989304657E-2</v>
      </c>
      <c r="N429" s="10">
        <f t="shared" ca="1" si="219"/>
        <v>2.3363919537032634E-2</v>
      </c>
      <c r="O429" s="10">
        <f t="shared" ca="1" si="219"/>
        <v>2.3728849669380481E-2</v>
      </c>
      <c r="P429" s="10">
        <f t="shared" ca="1" si="219"/>
        <v>2.4015408612857295E-2</v>
      </c>
      <c r="Q429" s="10">
        <f t="shared" ca="1" si="219"/>
        <v>2.4663862379611518E-2</v>
      </c>
      <c r="R429" s="10">
        <f t="shared" ca="1" si="219"/>
        <v>2.5081755070030635E-2</v>
      </c>
      <c r="S429" s="8"/>
      <c r="T429" s="8" t="str">
        <f ca="1">T428</f>
        <v>Winter</v>
      </c>
    </row>
    <row r="430" spans="3:20" x14ac:dyDescent="0.25">
      <c r="C430" s="15" t="s">
        <v>109</v>
      </c>
      <c r="D430" s="12" t="s">
        <v>213</v>
      </c>
      <c r="E430" s="12" t="s">
        <v>211</v>
      </c>
      <c r="F430" s="12"/>
      <c r="G430" s="10">
        <f ca="1">OFFSET(ForecastData!$E$4,MATCH($C430,ForecastData!$B$5:$B$70,0),COLUMN()-6+IF($T430="Winter",15,0))</f>
        <v>4.6448250042509134</v>
      </c>
      <c r="H430" s="10">
        <f ca="1">OFFSET(ForecastData!$E$4,MATCH($C430,ForecastData!$B$5:$B$70,0),COLUMN()-6+IF($T430="Winter",15,0))</f>
        <v>4.6221490946465922</v>
      </c>
      <c r="I430" s="10">
        <f ca="1">OFFSET(ForecastData!$E$4,MATCH($C430,ForecastData!$B$5:$B$70,0),COLUMN()-6+IF($T430="Winter",15,0))</f>
        <v>4.6197942187357928</v>
      </c>
      <c r="J430" s="10">
        <f ca="1">OFFSET(ForecastData!$E$4,MATCH($C430,ForecastData!$B$5:$B$70,0),COLUMN()-6+IF($T430="Winter",15,0))</f>
        <v>4.5333422354047954</v>
      </c>
      <c r="K430" s="10">
        <f ca="1">OFFSET(ForecastData!$E$4,MATCH($C430,ForecastData!$B$5:$B$70,0),COLUMN()-6+IF($T430="Winter",15,0))</f>
        <v>4.4940428673509087</v>
      </c>
      <c r="L430" s="10">
        <f ca="1">OFFSET(ForecastData!$E$4,MATCH($C430,ForecastData!$B$5:$B$70,0),COLUMN()-6+IF($T430="Winter",15,0))</f>
        <v>4.4849177491266623</v>
      </c>
      <c r="M430" s="10">
        <f ca="1">OFFSET(ForecastData!$E$4,MATCH($C430,ForecastData!$B$5:$B$70,0),COLUMN()-6+IF($T430="Winter",15,0))</f>
        <v>4.5540565429842541</v>
      </c>
      <c r="N430" s="10">
        <f ca="1">OFFSET(ForecastData!$E$4,MATCH($C430,ForecastData!$B$5:$B$70,0),COLUMN()-6+IF($T430="Winter",15,0))</f>
        <v>4.6090659950458273</v>
      </c>
      <c r="O430" s="10">
        <f ca="1">OFFSET(ForecastData!$E$4,MATCH($C430,ForecastData!$B$5:$B$70,0),COLUMN()-6+IF($T430="Winter",15,0))</f>
        <v>4.6810567866928121</v>
      </c>
      <c r="P430" s="10">
        <f ca="1">OFFSET(ForecastData!$E$4,MATCH($C430,ForecastData!$B$5:$B$70,0),COLUMN()-6+IF($T430="Winter",15,0))</f>
        <v>4.7375870739096975</v>
      </c>
      <c r="Q430" s="10">
        <f ca="1">OFFSET(ForecastData!$E$4,MATCH($C430,ForecastData!$B$5:$B$70,0),COLUMN()-6+IF($T430="Winter",15,0))</f>
        <v>4.865509368827424</v>
      </c>
      <c r="R430" s="10">
        <f ca="1">OFFSET(ForecastData!$E$4,MATCH($C430,ForecastData!$B$5:$B$70,0),COLUMN()-6+IF($T430="Winter",15,0))</f>
        <v>4.947948232997998</v>
      </c>
      <c r="S430" s="9"/>
      <c r="T430" s="8" t="str">
        <f ca="1">T428</f>
        <v>Winter</v>
      </c>
    </row>
    <row r="431" spans="3:20" x14ac:dyDescent="0.25">
      <c r="C431" s="15" t="s">
        <v>109</v>
      </c>
      <c r="D431" s="12" t="s">
        <v>89</v>
      </c>
      <c r="E431" s="12" t="s">
        <v>212</v>
      </c>
      <c r="F431" s="12" t="str">
        <f t="shared" si="218"/>
        <v>MBHours exceeding95% of maximum demand</v>
      </c>
      <c r="G431" s="9">
        <f ca="1">OFFSET($AG$2,MATCH(C431,$AF$3:$AF$48,0),0)</f>
        <v>10.5</v>
      </c>
      <c r="H431" s="8">
        <f ca="1">G431</f>
        <v>10.5</v>
      </c>
      <c r="I431" s="8">
        <f t="shared" ref="I431" ca="1" si="220">H431</f>
        <v>10.5</v>
      </c>
      <c r="J431" s="8">
        <f t="shared" ref="J431" ca="1" si="221">I431</f>
        <v>10.5</v>
      </c>
      <c r="K431" s="8">
        <f t="shared" ref="K431" ca="1" si="222">J431</f>
        <v>10.5</v>
      </c>
      <c r="L431" s="8">
        <f t="shared" ref="L431" ca="1" si="223">K431</f>
        <v>10.5</v>
      </c>
      <c r="M431" s="8">
        <f t="shared" ref="M431" ca="1" si="224">L431</f>
        <v>10.5</v>
      </c>
      <c r="N431" s="8">
        <f t="shared" ref="N431" ca="1" si="225">M431</f>
        <v>10.5</v>
      </c>
      <c r="O431" s="8">
        <f t="shared" ref="O431" ca="1" si="226">N431</f>
        <v>10.5</v>
      </c>
      <c r="P431" s="8">
        <f t="shared" ref="P431" ca="1" si="227">O431</f>
        <v>10.5</v>
      </c>
      <c r="Q431" s="8">
        <f ca="1">O431</f>
        <v>10.5</v>
      </c>
      <c r="R431" s="8">
        <f t="shared" ref="R431" ca="1" si="228">Q431</f>
        <v>10.5</v>
      </c>
      <c r="S431" s="9"/>
      <c r="T431" s="9"/>
    </row>
    <row r="432" spans="3:20" x14ac:dyDescent="0.25">
      <c r="C432" s="15" t="s">
        <v>109</v>
      </c>
      <c r="D432" s="12" t="s">
        <v>89</v>
      </c>
      <c r="E432" s="12" t="s">
        <v>56</v>
      </c>
      <c r="F432" s="12" t="str">
        <f t="shared" si="218"/>
        <v>MBHours exceedingFirm capacity (continuous rating)</v>
      </c>
      <c r="G432" s="8">
        <v>8760</v>
      </c>
      <c r="H432" s="8">
        <v>8760</v>
      </c>
      <c r="I432" s="8">
        <v>8760</v>
      </c>
      <c r="J432" s="8">
        <v>8760</v>
      </c>
      <c r="K432" s="8">
        <v>8760</v>
      </c>
      <c r="L432" s="8">
        <v>8760</v>
      </c>
      <c r="M432" s="8">
        <v>8760</v>
      </c>
      <c r="N432" s="8">
        <v>8760</v>
      </c>
      <c r="O432" s="8">
        <v>8760</v>
      </c>
      <c r="P432" s="8">
        <v>8760</v>
      </c>
      <c r="Q432" s="8">
        <v>8760</v>
      </c>
      <c r="R432" s="8">
        <v>8760</v>
      </c>
      <c r="S432" s="8"/>
      <c r="T432" s="8"/>
    </row>
    <row r="433" spans="3:20" x14ac:dyDescent="0.25">
      <c r="C433" s="15" t="s">
        <v>109</v>
      </c>
      <c r="D433" s="12" t="s">
        <v>89</v>
      </c>
      <c r="E433" s="12" t="s">
        <v>57</v>
      </c>
      <c r="F433" s="12" t="str">
        <f t="shared" si="218"/>
        <v>MBHours exceedingFirm capacity (short-term rating)</v>
      </c>
      <c r="G433" s="8">
        <v>8760</v>
      </c>
      <c r="H433" s="8">
        <v>8760</v>
      </c>
      <c r="I433" s="8">
        <v>8760</v>
      </c>
      <c r="J433" s="8">
        <v>8760</v>
      </c>
      <c r="K433" s="8">
        <v>8760</v>
      </c>
      <c r="L433" s="8">
        <v>8760</v>
      </c>
      <c r="M433" s="8">
        <v>8760</v>
      </c>
      <c r="N433" s="8">
        <v>8760</v>
      </c>
      <c r="O433" s="8">
        <v>8760</v>
      </c>
      <c r="P433" s="8">
        <v>8760</v>
      </c>
      <c r="Q433" s="8">
        <v>8760</v>
      </c>
      <c r="R433" s="8">
        <v>8760</v>
      </c>
      <c r="S433" s="8"/>
      <c r="T433" s="8"/>
    </row>
    <row r="434" spans="3:20" x14ac:dyDescent="0.25">
      <c r="C434" s="15" t="s">
        <v>109</v>
      </c>
      <c r="D434" s="12" t="s">
        <v>90</v>
      </c>
      <c r="E434" s="12" t="s">
        <v>60</v>
      </c>
      <c r="F434" s="12" t="str">
        <f t="shared" si="218"/>
        <v>MBRegional diversity factorSummer</v>
      </c>
      <c r="G434" s="10">
        <f ca="1">OFFSET(ForecastData!$S$4,MATCH($C434,ForecastData!$B$5:$B$70,0),IF($E434="Winter",15,0))</f>
        <v>0.71485943775100402</v>
      </c>
      <c r="H434" s="10">
        <f ca="1">OFFSET(ForecastData!$S$4,MATCH($C434,ForecastData!$B$5:$B$70,0),IF($E434="Winter",15,0))</f>
        <v>0.71485943775100402</v>
      </c>
      <c r="I434" s="10">
        <f ca="1">OFFSET(ForecastData!$S$4,MATCH($C434,ForecastData!$B$5:$B$70,0),IF($E434="Winter",15,0))</f>
        <v>0.71485943775100402</v>
      </c>
      <c r="J434" s="10">
        <f ca="1">OFFSET(ForecastData!$S$4,MATCH($C434,ForecastData!$B$5:$B$70,0),IF($E434="Winter",15,0))</f>
        <v>0.71485943775100402</v>
      </c>
      <c r="K434" s="10">
        <f ca="1">OFFSET(ForecastData!$S$4,MATCH($C434,ForecastData!$B$5:$B$70,0),IF($E434="Winter",15,0))</f>
        <v>0.71485943775100402</v>
      </c>
      <c r="L434" s="10">
        <f ca="1">OFFSET(ForecastData!$S$4,MATCH($C434,ForecastData!$B$5:$B$70,0),IF($E434="Winter",15,0))</f>
        <v>0.71485943775100402</v>
      </c>
      <c r="M434" s="10">
        <f ca="1">OFFSET(ForecastData!$S$4,MATCH($C434,ForecastData!$B$5:$B$70,0),IF($E434="Winter",15,0))</f>
        <v>0.71485943775100402</v>
      </c>
      <c r="N434" s="10">
        <f ca="1">OFFSET(ForecastData!$S$4,MATCH($C434,ForecastData!$B$5:$B$70,0),IF($E434="Winter",15,0))</f>
        <v>0.71485943775100402</v>
      </c>
      <c r="O434" s="10">
        <f ca="1">OFFSET(ForecastData!$S$4,MATCH($C434,ForecastData!$B$5:$B$70,0),IF($E434="Winter",15,0))</f>
        <v>0.71485943775100402</v>
      </c>
      <c r="P434" s="10">
        <f ca="1">OFFSET(ForecastData!$S$4,MATCH($C434,ForecastData!$B$5:$B$70,0),IF($E434="Winter",15,0))</f>
        <v>0.71485943775100402</v>
      </c>
      <c r="Q434" s="10">
        <f ca="1">OFFSET(ForecastData!$S$4,MATCH($C434,ForecastData!$B$5:$B$70,0),IF($E434="Winter",15,0))</f>
        <v>0.71485943775100402</v>
      </c>
      <c r="R434" s="10">
        <f ca="1">OFFSET(ForecastData!$S$4,MATCH($C434,ForecastData!$B$5:$B$70,0),IF($E434="Winter",15,0))</f>
        <v>0.71485943775100402</v>
      </c>
      <c r="S434" s="10"/>
      <c r="T434" s="10"/>
    </row>
    <row r="435" spans="3:20" x14ac:dyDescent="0.25">
      <c r="C435" s="15" t="s">
        <v>109</v>
      </c>
      <c r="D435" s="12" t="s">
        <v>90</v>
      </c>
      <c r="E435" s="12" t="s">
        <v>8</v>
      </c>
      <c r="F435" s="12" t="str">
        <f t="shared" si="218"/>
        <v>MBRegional diversity factorWinter</v>
      </c>
      <c r="G435" s="10">
        <f ca="1">OFFSET(ForecastData!$S$4,MATCH($C435,ForecastData!$B$5:$B$70,0),IF($E435="Winter",15,0))</f>
        <v>0.69937369519832904</v>
      </c>
      <c r="H435" s="10">
        <f ca="1">OFFSET(ForecastData!$S$4,MATCH($C435,ForecastData!$B$5:$B$70,0),IF($E435="Winter",15,0))</f>
        <v>0.69937369519832904</v>
      </c>
      <c r="I435" s="10">
        <f ca="1">OFFSET(ForecastData!$S$4,MATCH($C435,ForecastData!$B$5:$B$70,0),IF($E435="Winter",15,0))</f>
        <v>0.69937369519832904</v>
      </c>
      <c r="J435" s="10">
        <f ca="1">OFFSET(ForecastData!$S$4,MATCH($C435,ForecastData!$B$5:$B$70,0),IF($E435="Winter",15,0))</f>
        <v>0.69937369519832904</v>
      </c>
      <c r="K435" s="10">
        <f ca="1">OFFSET(ForecastData!$S$4,MATCH($C435,ForecastData!$B$5:$B$70,0),IF($E435="Winter",15,0))</f>
        <v>0.69937369519832904</v>
      </c>
      <c r="L435" s="10">
        <f ca="1">OFFSET(ForecastData!$S$4,MATCH($C435,ForecastData!$B$5:$B$70,0),IF($E435="Winter",15,0))</f>
        <v>0.69937369519832904</v>
      </c>
      <c r="M435" s="10">
        <f ca="1">OFFSET(ForecastData!$S$4,MATCH($C435,ForecastData!$B$5:$B$70,0),IF($E435="Winter",15,0))</f>
        <v>0.69937369519832904</v>
      </c>
      <c r="N435" s="10">
        <f ca="1">OFFSET(ForecastData!$S$4,MATCH($C435,ForecastData!$B$5:$B$70,0),IF($E435="Winter",15,0))</f>
        <v>0.69937369519832904</v>
      </c>
      <c r="O435" s="10">
        <f ca="1">OFFSET(ForecastData!$S$4,MATCH($C435,ForecastData!$B$5:$B$70,0),IF($E435="Winter",15,0))</f>
        <v>0.69937369519832904</v>
      </c>
      <c r="P435" s="10">
        <f ca="1">OFFSET(ForecastData!$S$4,MATCH($C435,ForecastData!$B$5:$B$70,0),IF($E435="Winter",15,0))</f>
        <v>0.69937369519832904</v>
      </c>
      <c r="Q435" s="10">
        <f ca="1">OFFSET(ForecastData!$S$4,MATCH($C435,ForecastData!$B$5:$B$70,0),IF($E435="Winter",15,0))</f>
        <v>0.69937369519832904</v>
      </c>
      <c r="R435" s="10">
        <f ca="1">OFFSET(ForecastData!$S$4,MATCH($C435,ForecastData!$B$5:$B$70,0),IF($E435="Winter",15,0))</f>
        <v>0.69937369519832904</v>
      </c>
      <c r="S435" s="10"/>
      <c r="T435" s="10"/>
    </row>
    <row r="436" spans="3:20" x14ac:dyDescent="0.25">
      <c r="C436" s="15" t="s">
        <v>109</v>
      </c>
      <c r="D436" s="15" t="s">
        <v>12</v>
      </c>
      <c r="E436" s="6">
        <v>1</v>
      </c>
      <c r="F436" s="12" t="str">
        <f t="shared" si="218"/>
        <v>MBLoad transfer capacity (MVA)1</v>
      </c>
      <c r="G436" s="8">
        <v>2.2999999999999998</v>
      </c>
      <c r="H436" s="8"/>
      <c r="I436" s="8"/>
      <c r="J436" s="8"/>
      <c r="K436" s="8"/>
      <c r="L436" s="8"/>
      <c r="M436" s="8"/>
      <c r="N436" s="8"/>
      <c r="O436" s="8"/>
      <c r="P436" s="8"/>
      <c r="Q436" s="8"/>
      <c r="R436" s="8"/>
      <c r="S436" s="8" t="s">
        <v>35</v>
      </c>
      <c r="T436" s="8"/>
    </row>
    <row r="437" spans="3:20" x14ac:dyDescent="0.25">
      <c r="C437" s="15" t="s">
        <v>109</v>
      </c>
      <c r="D437" s="15" t="s">
        <v>12</v>
      </c>
      <c r="E437" s="6">
        <v>2</v>
      </c>
      <c r="F437" s="12" t="str">
        <f t="shared" si="218"/>
        <v>MBLoad transfer capacity (MVA)2</v>
      </c>
      <c r="G437" s="8">
        <v>1.3</v>
      </c>
      <c r="H437" s="8"/>
      <c r="I437" s="8"/>
      <c r="J437" s="8"/>
      <c r="K437" s="8"/>
      <c r="L437" s="8"/>
      <c r="M437" s="8"/>
      <c r="N437" s="8"/>
      <c r="O437" s="8"/>
      <c r="P437" s="8"/>
      <c r="Q437" s="8"/>
      <c r="R437" s="8"/>
      <c r="S437" s="8" t="s">
        <v>55</v>
      </c>
      <c r="T437" s="8"/>
    </row>
    <row r="438" spans="3:20" x14ac:dyDescent="0.25">
      <c r="C438" s="15" t="s">
        <v>109</v>
      </c>
      <c r="D438" s="15" t="s">
        <v>12</v>
      </c>
      <c r="E438" s="6">
        <v>3</v>
      </c>
      <c r="F438" s="12" t="str">
        <f t="shared" si="218"/>
        <v>MBLoad transfer capacity (MVA)3</v>
      </c>
      <c r="G438" s="8">
        <v>1.8</v>
      </c>
      <c r="H438" s="8"/>
      <c r="I438" s="8"/>
      <c r="J438" s="8"/>
      <c r="K438" s="8"/>
      <c r="L438" s="8"/>
      <c r="M438" s="8"/>
      <c r="N438" s="8"/>
      <c r="O438" s="8"/>
      <c r="P438" s="8"/>
      <c r="Q438" s="8"/>
      <c r="R438" s="8"/>
      <c r="S438" s="8" t="s">
        <v>47</v>
      </c>
      <c r="T438" s="8"/>
    </row>
    <row r="439" spans="3:20" x14ac:dyDescent="0.25">
      <c r="C439" s="15" t="s">
        <v>109</v>
      </c>
      <c r="D439" s="15" t="s">
        <v>12</v>
      </c>
      <c r="E439" s="6">
        <v>4</v>
      </c>
      <c r="F439" s="12" t="str">
        <f t="shared" si="218"/>
        <v>MBLoad transfer capacity (MVA)4</v>
      </c>
      <c r="G439" s="8"/>
      <c r="H439" s="8"/>
      <c r="I439" s="8"/>
      <c r="J439" s="8"/>
      <c r="K439" s="8"/>
      <c r="L439" s="8"/>
      <c r="M439" s="8"/>
      <c r="N439" s="8"/>
      <c r="O439" s="8"/>
      <c r="P439" s="8"/>
      <c r="Q439" s="8"/>
      <c r="R439" s="8"/>
      <c r="S439" s="8"/>
      <c r="T439" s="8"/>
    </row>
    <row r="440" spans="3:20" x14ac:dyDescent="0.25">
      <c r="C440" s="15" t="s">
        <v>109</v>
      </c>
      <c r="D440" s="15" t="s">
        <v>12</v>
      </c>
      <c r="E440" s="6">
        <v>5</v>
      </c>
      <c r="F440" s="12" t="str">
        <f t="shared" si="218"/>
        <v>MBLoad transfer capacity (MVA)5</v>
      </c>
      <c r="G440" s="8"/>
      <c r="H440" s="8"/>
      <c r="I440" s="8"/>
      <c r="J440" s="8"/>
      <c r="K440" s="8"/>
      <c r="L440" s="8"/>
      <c r="M440" s="8"/>
      <c r="N440" s="8"/>
      <c r="O440" s="8"/>
      <c r="P440" s="8"/>
      <c r="Q440" s="8"/>
      <c r="R440" s="8"/>
      <c r="S440" s="8"/>
      <c r="T440" s="8"/>
    </row>
    <row r="441" spans="3:20" x14ac:dyDescent="0.25">
      <c r="C441" s="15" t="s">
        <v>109</v>
      </c>
      <c r="D441" s="12" t="s">
        <v>13</v>
      </c>
      <c r="E441" s="12" t="s">
        <v>142</v>
      </c>
      <c r="F441" s="12" t="str">
        <f t="shared" si="218"/>
        <v>MBEmbedded generation capacity (MVA)Units less than 100 kVA</v>
      </c>
      <c r="G441" s="9">
        <f ca="1">OFFSET(ForecastData!$AK$4,MATCH(C441,ForecastData!$AJ$5:$AJ$71,0),0)</f>
        <v>0.91829000000000005</v>
      </c>
      <c r="H441" s="8"/>
      <c r="I441" s="8"/>
      <c r="J441" s="8"/>
      <c r="K441" s="8"/>
      <c r="L441" s="8"/>
      <c r="M441" s="8"/>
      <c r="N441" s="8"/>
      <c r="O441" s="8"/>
      <c r="P441" s="8"/>
      <c r="Q441" s="8"/>
      <c r="R441" s="8"/>
      <c r="S441" s="8"/>
      <c r="T441" s="8"/>
    </row>
    <row r="442" spans="3:20" x14ac:dyDescent="0.25">
      <c r="C442" s="15" t="s">
        <v>109</v>
      </c>
      <c r="D442" s="12" t="s">
        <v>13</v>
      </c>
      <c r="E442" s="12" t="s">
        <v>145</v>
      </c>
      <c r="F442" s="12" t="str">
        <f t="shared" si="218"/>
        <v>MBEmbedded generation capacity (MVA)Units greater than 100 kVA</v>
      </c>
      <c r="G442" s="9">
        <f ca="1">OFFSET(ForecastData!$AL$4,MATCH(C442,ForecastData!$AJ$5:$AJ$71,0),0)</f>
        <v>0.2</v>
      </c>
      <c r="H442" s="8"/>
      <c r="I442" s="8"/>
      <c r="J442" s="8"/>
      <c r="K442" s="8"/>
      <c r="L442" s="8"/>
      <c r="M442" s="8"/>
      <c r="N442" s="8"/>
      <c r="O442" s="8"/>
      <c r="P442" s="8"/>
      <c r="Q442" s="8"/>
      <c r="R442" s="8"/>
      <c r="S442" s="8"/>
      <c r="T442" s="8"/>
    </row>
    <row r="443" spans="3:20" x14ac:dyDescent="0.25">
      <c r="C443" s="15" t="s">
        <v>110</v>
      </c>
      <c r="D443" s="15" t="s">
        <v>85</v>
      </c>
      <c r="E443" s="12" t="s">
        <v>86</v>
      </c>
      <c r="F443" s="12" t="str">
        <f t="shared" si="218"/>
        <v xml:space="preserve">MTSubstation capacity (winter and summer) (MVA)Total </v>
      </c>
      <c r="G443" s="8">
        <v>120</v>
      </c>
      <c r="H443" s="8">
        <v>120</v>
      </c>
      <c r="I443" s="8">
        <v>120</v>
      </c>
      <c r="J443" s="8">
        <v>120</v>
      </c>
      <c r="K443" s="8">
        <v>120</v>
      </c>
      <c r="L443" s="8">
        <v>120</v>
      </c>
      <c r="M443" s="8">
        <v>120</v>
      </c>
      <c r="N443" s="8">
        <v>120</v>
      </c>
      <c r="O443" s="8">
        <v>120</v>
      </c>
      <c r="P443" s="8">
        <v>120</v>
      </c>
      <c r="Q443" s="8">
        <v>120</v>
      </c>
      <c r="R443" s="8">
        <v>120</v>
      </c>
      <c r="S443" s="8"/>
      <c r="T443" s="8"/>
    </row>
    <row r="444" spans="3:20" x14ac:dyDescent="0.25">
      <c r="C444" s="15" t="s">
        <v>110</v>
      </c>
      <c r="D444" s="15" t="s">
        <v>85</v>
      </c>
      <c r="E444" s="12" t="s">
        <v>87</v>
      </c>
      <c r="F444" s="12" t="str">
        <f t="shared" si="218"/>
        <v>MTSubstation capacity (winter and summer) (MVA)Firm delivery</v>
      </c>
      <c r="G444" s="8">
        <v>60</v>
      </c>
      <c r="H444" s="8">
        <v>60</v>
      </c>
      <c r="I444" s="8">
        <v>60</v>
      </c>
      <c r="J444" s="8">
        <v>60</v>
      </c>
      <c r="K444" s="8">
        <v>60</v>
      </c>
      <c r="L444" s="8">
        <v>60</v>
      </c>
      <c r="M444" s="8">
        <v>60</v>
      </c>
      <c r="N444" s="8">
        <v>60</v>
      </c>
      <c r="O444" s="8">
        <v>60</v>
      </c>
      <c r="P444" s="8">
        <v>60</v>
      </c>
      <c r="Q444" s="8">
        <v>60</v>
      </c>
      <c r="R444" s="8">
        <v>60</v>
      </c>
      <c r="S444" s="8"/>
      <c r="T444" s="8"/>
    </row>
    <row r="445" spans="3:20" x14ac:dyDescent="0.25">
      <c r="C445" s="15" t="s">
        <v>110</v>
      </c>
      <c r="D445" s="15" t="s">
        <v>85</v>
      </c>
      <c r="E445" s="12" t="s">
        <v>88</v>
      </c>
      <c r="F445" s="12" t="str">
        <f t="shared" si="218"/>
        <v>MTSubstation capacity (winter and summer) (MVA)Short-term firm delivery</v>
      </c>
      <c r="G445" s="8">
        <v>72</v>
      </c>
      <c r="H445" s="8">
        <v>72</v>
      </c>
      <c r="I445" s="8">
        <v>72</v>
      </c>
      <c r="J445" s="8">
        <v>72</v>
      </c>
      <c r="K445" s="8">
        <v>72</v>
      </c>
      <c r="L445" s="8">
        <v>72</v>
      </c>
      <c r="M445" s="8">
        <v>72</v>
      </c>
      <c r="N445" s="8">
        <v>72</v>
      </c>
      <c r="O445" s="8">
        <v>72</v>
      </c>
      <c r="P445" s="8">
        <v>72</v>
      </c>
      <c r="Q445" s="8">
        <v>72</v>
      </c>
      <c r="R445" s="8">
        <v>72</v>
      </c>
      <c r="S445" s="8"/>
      <c r="T445" s="8"/>
    </row>
    <row r="446" spans="3:20" x14ac:dyDescent="0.25">
      <c r="C446" s="15" t="s">
        <v>110</v>
      </c>
      <c r="D446" s="12" t="s">
        <v>214</v>
      </c>
      <c r="E446" s="12" t="s">
        <v>210</v>
      </c>
      <c r="F446" s="12" t="str">
        <f t="shared" si="218"/>
        <v>MTMaximum demand forecast(peak season)Maximum demand (MW)</v>
      </c>
      <c r="G446" s="8">
        <f ca="1">G448*G449</f>
        <v>38.018475628384813</v>
      </c>
      <c r="H446" s="8">
        <f t="shared" ref="H446:R446" ca="1" si="229">H448*H449</f>
        <v>38.671659815508903</v>
      </c>
      <c r="I446" s="8">
        <f t="shared" ca="1" si="229"/>
        <v>38.877933363450389</v>
      </c>
      <c r="J446" s="8">
        <f t="shared" ca="1" si="229"/>
        <v>38.170741120756595</v>
      </c>
      <c r="K446" s="8">
        <f t="shared" ca="1" si="229"/>
        <v>37.76786745800355</v>
      </c>
      <c r="L446" s="8">
        <f t="shared" ca="1" si="229"/>
        <v>37.771581746283374</v>
      </c>
      <c r="M446" s="8">
        <f t="shared" ca="1" si="229"/>
        <v>38.352916284995452</v>
      </c>
      <c r="N446" s="8">
        <f t="shared" ca="1" si="229"/>
        <v>38.859814508462662</v>
      </c>
      <c r="O446" s="8">
        <f t="shared" ca="1" si="229"/>
        <v>39.483564159417973</v>
      </c>
      <c r="P446" s="8">
        <f t="shared" ca="1" si="229"/>
        <v>40.081781295761779</v>
      </c>
      <c r="Q446" s="8">
        <f t="shared" ca="1" si="229"/>
        <v>41.217113571157697</v>
      </c>
      <c r="R446" s="8">
        <f t="shared" ca="1" si="229"/>
        <v>42.047954853198796</v>
      </c>
      <c r="S446" s="8"/>
      <c r="T446" s="8"/>
    </row>
    <row r="447" spans="3:20" x14ac:dyDescent="0.25">
      <c r="C447" s="15" t="s">
        <v>110</v>
      </c>
      <c r="D447" s="12" t="s">
        <v>214</v>
      </c>
      <c r="E447" s="12" t="s">
        <v>10</v>
      </c>
      <c r="F447" s="12" t="str">
        <f t="shared" si="218"/>
        <v>MTMaximum demand forecast(peak season)Reactive power (coincident) (MVAr)</v>
      </c>
      <c r="G447" s="10">
        <f ca="1">SQRT(G448^2-G446^2)</f>
        <v>2.6268725883938666</v>
      </c>
      <c r="H447" s="10">
        <f ca="1">SQRT(H448^2-H446^2)</f>
        <v>2.6720041095285274</v>
      </c>
      <c r="I447" s="10">
        <f t="shared" ref="I447:R447" ca="1" si="230">SQRT(I448^2-I446^2)</f>
        <v>2.6862565044454363</v>
      </c>
      <c r="J447" s="10">
        <f t="shared" ca="1" si="230"/>
        <v>2.6373933165781982</v>
      </c>
      <c r="K447" s="10">
        <f t="shared" ca="1" si="230"/>
        <v>2.6095569090479089</v>
      </c>
      <c r="L447" s="10">
        <f t="shared" ca="1" si="230"/>
        <v>2.6098135464302534</v>
      </c>
      <c r="M447" s="10">
        <f t="shared" ca="1" si="230"/>
        <v>2.6499806425379009</v>
      </c>
      <c r="N447" s="10">
        <f t="shared" ca="1" si="230"/>
        <v>2.6850045888251444</v>
      </c>
      <c r="O447" s="10">
        <f t="shared" ca="1" si="230"/>
        <v>2.7281023415107191</v>
      </c>
      <c r="P447" s="10">
        <f t="shared" ca="1" si="230"/>
        <v>2.7694359344913395</v>
      </c>
      <c r="Q447" s="10">
        <f t="shared" ca="1" si="230"/>
        <v>2.8478813004263297</v>
      </c>
      <c r="R447" s="10">
        <f t="shared" ca="1" si="230"/>
        <v>2.9052879731828143</v>
      </c>
      <c r="S447" s="8"/>
      <c r="T447" s="8"/>
    </row>
    <row r="448" spans="3:20" x14ac:dyDescent="0.25">
      <c r="C448" s="15" t="s">
        <v>110</v>
      </c>
      <c r="D448" s="12" t="s">
        <v>214</v>
      </c>
      <c r="E448" s="12" t="s">
        <v>211</v>
      </c>
      <c r="F448" s="12" t="str">
        <f t="shared" si="218"/>
        <v>MTMaximum demand forecast(peak season)Maximum demand (MVA)</v>
      </c>
      <c r="G448" s="8">
        <f ca="1">OFFSET(ForecastData!$E$4,MATCH($C448,ForecastData!$B$5:$B$70,0),COLUMN()-6+IF($T450="Summer",15,0))</f>
        <v>38.109118970421569</v>
      </c>
      <c r="H448" s="8">
        <f ca="1">OFFSET(ForecastData!$E$4,MATCH($C448,ForecastData!$B$5:$B$70,0),COLUMN()-6+IF($T450="Summer",15,0))</f>
        <v>38.763860474000566</v>
      </c>
      <c r="I448" s="8">
        <f ca="1">OFFSET(ForecastData!$E$4,MATCH($C448,ForecastData!$B$5:$B$70,0),COLUMN()-6+IF($T450="Summer",15,0))</f>
        <v>38.970625817666367</v>
      </c>
      <c r="J448" s="8">
        <f ca="1">OFFSET(ForecastData!$E$4,MATCH($C448,ForecastData!$B$5:$B$70,0),COLUMN()-6+IF($T450="Summer",15,0))</f>
        <v>38.261747492948487</v>
      </c>
      <c r="K448" s="8">
        <f ca="1">OFFSET(ForecastData!$E$4,MATCH($C448,ForecastData!$B$5:$B$70,0),COLUMN()-6+IF($T450="Summer",15,0))</f>
        <v>37.857913302067814</v>
      </c>
      <c r="L448" s="8">
        <f ca="1">OFFSET(ForecastData!$E$4,MATCH($C448,ForecastData!$B$5:$B$70,0),COLUMN()-6+IF($T450="Summer",15,0))</f>
        <v>37.861636445923708</v>
      </c>
      <c r="M448" s="8">
        <f ca="1">OFFSET(ForecastData!$E$4,MATCH($C448,ForecastData!$B$5:$B$70,0),COLUMN()-6+IF($T450="Summer",15,0))</f>
        <v>38.444356997740186</v>
      </c>
      <c r="N448" s="8">
        <f ca="1">OFFSET(ForecastData!$E$4,MATCH($C448,ForecastData!$B$5:$B$70,0),COLUMN()-6+IF($T450="Summer",15,0))</f>
        <v>38.952463763851156</v>
      </c>
      <c r="O448" s="8">
        <f ca="1">OFFSET(ForecastData!$E$4,MATCH($C448,ForecastData!$B$5:$B$70,0),COLUMN()-6+IF($T450="Summer",15,0))</f>
        <v>39.577700553678355</v>
      </c>
      <c r="P448" s="8">
        <f ca="1">OFFSET(ForecastData!$E$4,MATCH($C448,ForecastData!$B$5:$B$70,0),COLUMN()-6+IF($T450="Summer",15,0))</f>
        <v>40.177343954479255</v>
      </c>
      <c r="Q448" s="8">
        <f ca="1">OFFSET(ForecastData!$E$4,MATCH($C448,ForecastData!$B$5:$B$70,0),COLUMN()-6+IF($T450="Summer",15,0))</f>
        <v>41.315383079901729</v>
      </c>
      <c r="R448" s="8">
        <f ca="1">OFFSET(ForecastData!$E$4,MATCH($C448,ForecastData!$B$5:$B$70,0),COLUMN()-6+IF($T450="Summer",15,0))</f>
        <v>42.148205247006246</v>
      </c>
      <c r="S448" s="9"/>
      <c r="T448" s="9"/>
    </row>
    <row r="449" spans="3:20" x14ac:dyDescent="0.25">
      <c r="C449" s="15" t="s">
        <v>110</v>
      </c>
      <c r="D449" s="12" t="s">
        <v>214</v>
      </c>
      <c r="E449" s="12" t="s">
        <v>11</v>
      </c>
      <c r="F449" s="12" t="str">
        <f t="shared" si="218"/>
        <v>MTMaximum demand forecast(peak season)Power factor (coincident)</v>
      </c>
      <c r="G449" s="8">
        <f ca="1">OFFSET(ForecastData!$R$4,MATCH($C449,ForecastData!$B$5:$B$70,0),IF($T450="Summer",15,0))</f>
        <v>0.99762147894032638</v>
      </c>
      <c r="H449" s="8">
        <f ca="1">OFFSET(ForecastData!$R$4,MATCH($C449,ForecastData!$B$5:$B$70,0),IF($T450="Summer",15,0))</f>
        <v>0.99762147894032638</v>
      </c>
      <c r="I449" s="8">
        <f ca="1">OFFSET(ForecastData!$R$4,MATCH($C449,ForecastData!$B$5:$B$70,0),IF($T450="Summer",15,0))</f>
        <v>0.99762147894032638</v>
      </c>
      <c r="J449" s="8">
        <f ca="1">OFFSET(ForecastData!$R$4,MATCH($C449,ForecastData!$B$5:$B$70,0),IF($T450="Summer",15,0))</f>
        <v>0.99762147894032638</v>
      </c>
      <c r="K449" s="8">
        <f ca="1">OFFSET(ForecastData!$R$4,MATCH($C449,ForecastData!$B$5:$B$70,0),IF($T450="Summer",15,0))</f>
        <v>0.99762147894032638</v>
      </c>
      <c r="L449" s="8">
        <f ca="1">OFFSET(ForecastData!$R$4,MATCH($C449,ForecastData!$B$5:$B$70,0),IF($T450="Summer",15,0))</f>
        <v>0.99762147894032638</v>
      </c>
      <c r="M449" s="8">
        <f ca="1">OFFSET(ForecastData!$R$4,MATCH($C449,ForecastData!$B$5:$B$70,0),IF($T450="Summer",15,0))</f>
        <v>0.99762147894032638</v>
      </c>
      <c r="N449" s="8">
        <f ca="1">OFFSET(ForecastData!$R$4,MATCH($C449,ForecastData!$B$5:$B$70,0),IF($T450="Summer",15,0))</f>
        <v>0.99762147894032638</v>
      </c>
      <c r="O449" s="8">
        <f ca="1">OFFSET(ForecastData!$R$4,MATCH($C449,ForecastData!$B$5:$B$70,0),IF($T450="Summer",15,0))</f>
        <v>0.99762147894032638</v>
      </c>
      <c r="P449" s="8">
        <f ca="1">OFFSET(ForecastData!$R$4,MATCH($C449,ForecastData!$B$5:$B$70,0),IF($T450="Summer",15,0))</f>
        <v>0.99762147894032638</v>
      </c>
      <c r="Q449" s="8">
        <f ca="1">OFFSET(ForecastData!$R$4,MATCH($C449,ForecastData!$B$5:$B$70,0),IF($T450="Summer",15,0))</f>
        <v>0.99762147894032638</v>
      </c>
      <c r="R449" s="8">
        <f ca="1">OFFSET(ForecastData!$R$4,MATCH($C449,ForecastData!$B$5:$B$70,0),IF($T450="Summer",15,0))</f>
        <v>0.99762147894032638</v>
      </c>
      <c r="S449" s="10"/>
      <c r="T449" s="10"/>
    </row>
    <row r="450" spans="3:20" x14ac:dyDescent="0.25">
      <c r="C450" s="15" t="s">
        <v>110</v>
      </c>
      <c r="D450" s="12" t="s">
        <v>213</v>
      </c>
      <c r="E450" s="15" t="s">
        <v>210</v>
      </c>
      <c r="F450" s="12" t="str">
        <f t="shared" si="218"/>
        <v>MTMaximum demand forecast(non-peak season)Maximum demand (MW)</v>
      </c>
      <c r="G450" s="8">
        <f ca="1">G452*OFFSET(ForecastData!$R$4,MATCH($C450,ForecastData!$B$5:$B$70,0),IF($T450="Winter",15,0))</f>
        <v>22.946290763098784</v>
      </c>
      <c r="H450" s="8">
        <f ca="1">H452*OFFSET(ForecastData!$R$4,MATCH($C450,ForecastData!$B$5:$B$70,0),IF($T450="Winter",15,0))</f>
        <v>22.603237002439322</v>
      </c>
      <c r="I450" s="8">
        <f ca="1">I452*OFFSET(ForecastData!$R$4,MATCH($C450,ForecastData!$B$5:$B$70,0),IF($T450="Winter",15,0))</f>
        <v>21.829508105307173</v>
      </c>
      <c r="J450" s="8">
        <f ca="1">J452*OFFSET(ForecastData!$R$4,MATCH($C450,ForecastData!$B$5:$B$70,0),IF($T450="Winter",15,0))</f>
        <v>21.096316720153645</v>
      </c>
      <c r="K450" s="8">
        <f ca="1">K452*OFFSET(ForecastData!$R$4,MATCH($C450,ForecastData!$B$5:$B$70,0),IF($T450="Winter",15,0))</f>
        <v>20.50730042463158</v>
      </c>
      <c r="L450" s="8">
        <f ca="1">L452*OFFSET(ForecastData!$R$4,MATCH($C450,ForecastData!$B$5:$B$70,0),IF($T450="Winter",15,0))</f>
        <v>20.348541122714526</v>
      </c>
      <c r="M450" s="8">
        <f ca="1">M452*OFFSET(ForecastData!$R$4,MATCH($C450,ForecastData!$B$5:$B$70,0),IF($T450="Winter",15,0))</f>
        <v>20.472204350626235</v>
      </c>
      <c r="N450" s="8">
        <f ca="1">N452*OFFSET(ForecastData!$R$4,MATCH($C450,ForecastData!$B$5:$B$70,0),IF($T450="Winter",15,0))</f>
        <v>20.606061674140719</v>
      </c>
      <c r="O450" s="8">
        <f ca="1">O452*OFFSET(ForecastData!$R$4,MATCH($C450,ForecastData!$B$5:$B$70,0),IF($T450="Winter",15,0))</f>
        <v>20.825568308803639</v>
      </c>
      <c r="P450" s="8">
        <f ca="1">P452*OFFSET(ForecastData!$R$4,MATCH($C450,ForecastData!$B$5:$B$70,0),IF($T450="Winter",15,0))</f>
        <v>21.196354953450157</v>
      </c>
      <c r="Q450" s="8">
        <f ca="1">Q452*OFFSET(ForecastData!$R$4,MATCH($C450,ForecastData!$B$5:$B$70,0),IF($T450="Winter",15,0))</f>
        <v>21.62915331057787</v>
      </c>
      <c r="R450" s="8">
        <f ca="1">R452*OFFSET(ForecastData!$R$4,MATCH($C450,ForecastData!$B$5:$B$70,0),IF($T450="Winter",15,0))</f>
        <v>22.134453026685772</v>
      </c>
      <c r="S450" s="8"/>
      <c r="T450" s="8" t="str">
        <f ca="1">OFFSET(ForecastData!$D$4,MATCH(C450,ForecastData!$B$5:$B$70,0),0)</f>
        <v>Summer</v>
      </c>
    </row>
    <row r="451" spans="3:20" x14ac:dyDescent="0.25">
      <c r="C451" s="15" t="s">
        <v>110</v>
      </c>
      <c r="D451" s="12" t="s">
        <v>213</v>
      </c>
      <c r="E451" s="15" t="s">
        <v>10</v>
      </c>
      <c r="F451" s="12" t="str">
        <f t="shared" si="218"/>
        <v>MTMaximum demand forecast(non-peak season)Reactive power (coincident) (MVAr)</v>
      </c>
      <c r="G451" s="10">
        <f t="shared" ref="G451:R451" ca="1" si="231">SQRT(G452^2-G450^2)</f>
        <v>1.1362512086457384</v>
      </c>
      <c r="H451" s="10">
        <f t="shared" ca="1" si="231"/>
        <v>1.1192639206259172</v>
      </c>
      <c r="I451" s="10">
        <f t="shared" ca="1" si="231"/>
        <v>1.0809505215843247</v>
      </c>
      <c r="J451" s="10">
        <f t="shared" ca="1" si="231"/>
        <v>1.0446444533770447</v>
      </c>
      <c r="K451" s="10">
        <f t="shared" ca="1" si="231"/>
        <v>1.0154776270429404</v>
      </c>
      <c r="L451" s="10">
        <f t="shared" ca="1" si="231"/>
        <v>1.0076162061906861</v>
      </c>
      <c r="M451" s="10">
        <f t="shared" ca="1" si="231"/>
        <v>1.0137397445712826</v>
      </c>
      <c r="N451" s="10">
        <f t="shared" ca="1" si="231"/>
        <v>1.0203680727485445</v>
      </c>
      <c r="O451" s="10">
        <f t="shared" ca="1" si="231"/>
        <v>1.0312375715061832</v>
      </c>
      <c r="P451" s="10">
        <f t="shared" ca="1" si="231"/>
        <v>1.0495981325867991</v>
      </c>
      <c r="Q451" s="10">
        <f t="shared" ca="1" si="231"/>
        <v>1.0710293809511926</v>
      </c>
      <c r="R451" s="10">
        <f t="shared" ca="1" si="231"/>
        <v>1.0960507414440013</v>
      </c>
      <c r="S451" s="8"/>
      <c r="T451" s="8" t="str">
        <f ca="1">T450</f>
        <v>Summer</v>
      </c>
    </row>
    <row r="452" spans="3:20" x14ac:dyDescent="0.25">
      <c r="C452" s="15" t="s">
        <v>110</v>
      </c>
      <c r="D452" s="12" t="s">
        <v>213</v>
      </c>
      <c r="E452" s="12" t="s">
        <v>211</v>
      </c>
      <c r="F452" s="12"/>
      <c r="G452" s="10">
        <f ca="1">OFFSET(ForecastData!$E$4,MATCH($C452,ForecastData!$B$5:$B$70,0),COLUMN()-6+IF($T452="Winter",15,0))</f>
        <v>22.974405902956914</v>
      </c>
      <c r="H452" s="10">
        <f ca="1">OFFSET(ForecastData!$E$4,MATCH($C452,ForecastData!$B$5:$B$70,0),COLUMN()-6+IF($T452="Winter",15,0))</f>
        <v>22.630931812730491</v>
      </c>
      <c r="I452" s="10">
        <f ca="1">OFFSET(ForecastData!$E$4,MATCH($C452,ForecastData!$B$5:$B$70,0),COLUMN()-6+IF($T452="Winter",15,0))</f>
        <v>21.856254897621071</v>
      </c>
      <c r="J452" s="10">
        <f ca="1">OFFSET(ForecastData!$E$4,MATCH($C452,ForecastData!$B$5:$B$70,0),COLUMN()-6+IF($T452="Winter",15,0))</f>
        <v>21.122165163425024</v>
      </c>
      <c r="K452" s="10">
        <f ca="1">OFFSET(ForecastData!$E$4,MATCH($C452,ForecastData!$B$5:$B$70,0),COLUMN()-6+IF($T452="Winter",15,0))</f>
        <v>20.532427170627425</v>
      </c>
      <c r="L452" s="10">
        <f ca="1">OFFSET(ForecastData!$E$4,MATCH($C452,ForecastData!$B$5:$B$70,0),COLUMN()-6+IF($T452="Winter",15,0))</f>
        <v>20.373473347512011</v>
      </c>
      <c r="M452" s="10">
        <f ca="1">OFFSET(ForecastData!$E$4,MATCH($C452,ForecastData!$B$5:$B$70,0),COLUMN()-6+IF($T452="Winter",15,0))</f>
        <v>20.497288094855943</v>
      </c>
      <c r="N452" s="10">
        <f ca="1">OFFSET(ForecastData!$E$4,MATCH($C452,ForecastData!$B$5:$B$70,0),COLUMN()-6+IF($T452="Winter",15,0))</f>
        <v>20.631309428205849</v>
      </c>
      <c r="O452" s="10">
        <f ca="1">OFFSET(ForecastData!$E$4,MATCH($C452,ForecastData!$B$5:$B$70,0),COLUMN()-6+IF($T452="Winter",15,0))</f>
        <v>20.851085015258377</v>
      </c>
      <c r="P452" s="10">
        <f ca="1">OFFSET(ForecastData!$E$4,MATCH($C452,ForecastData!$B$5:$B$70,0),COLUMN()-6+IF($T452="Winter",15,0))</f>
        <v>21.222325969426176</v>
      </c>
      <c r="Q452" s="10">
        <f ca="1">OFFSET(ForecastData!$E$4,MATCH($C452,ForecastData!$B$5:$B$70,0),COLUMN()-6+IF($T452="Winter",15,0))</f>
        <v>21.655654616458545</v>
      </c>
      <c r="R452" s="10">
        <f ca="1">OFFSET(ForecastData!$E$4,MATCH($C452,ForecastData!$B$5:$B$70,0),COLUMN()-6+IF($T452="Winter",15,0))</f>
        <v>22.161573455383959</v>
      </c>
      <c r="S452" s="9"/>
      <c r="T452" s="8" t="str">
        <f ca="1">T450</f>
        <v>Summer</v>
      </c>
    </row>
    <row r="453" spans="3:20" x14ac:dyDescent="0.25">
      <c r="C453" s="15" t="s">
        <v>110</v>
      </c>
      <c r="D453" s="12" t="s">
        <v>89</v>
      </c>
      <c r="E453" s="12" t="s">
        <v>212</v>
      </c>
      <c r="F453" s="12" t="str">
        <f t="shared" si="218"/>
        <v>MTHours exceeding95% of maximum demand</v>
      </c>
      <c r="G453" s="9">
        <f ca="1">OFFSET($AG$2,MATCH(C453,$AF$3:$AF$48,0),0)</f>
        <v>2</v>
      </c>
      <c r="H453" s="8">
        <f ca="1">G453</f>
        <v>2</v>
      </c>
      <c r="I453" s="8">
        <f t="shared" ref="I453" ca="1" si="232">H453</f>
        <v>2</v>
      </c>
      <c r="J453" s="8">
        <f t="shared" ref="J453" ca="1" si="233">I453</f>
        <v>2</v>
      </c>
      <c r="K453" s="8">
        <f t="shared" ref="K453" ca="1" si="234">J453</f>
        <v>2</v>
      </c>
      <c r="L453" s="8">
        <f t="shared" ref="L453" ca="1" si="235">K453</f>
        <v>2</v>
      </c>
      <c r="M453" s="8">
        <f t="shared" ref="M453" ca="1" si="236">L453</f>
        <v>2</v>
      </c>
      <c r="N453" s="8">
        <f t="shared" ref="N453" ca="1" si="237">M453</f>
        <v>2</v>
      </c>
      <c r="O453" s="8">
        <f t="shared" ref="O453" ca="1" si="238">N453</f>
        <v>2</v>
      </c>
      <c r="P453" s="8">
        <f t="shared" ref="P453" ca="1" si="239">O453</f>
        <v>2</v>
      </c>
      <c r="Q453" s="8">
        <f ca="1">O453</f>
        <v>2</v>
      </c>
      <c r="R453" s="8">
        <f t="shared" ref="R453" ca="1" si="240">Q453</f>
        <v>2</v>
      </c>
      <c r="S453" s="9"/>
      <c r="T453" s="9"/>
    </row>
    <row r="454" spans="3:20" x14ac:dyDescent="0.25">
      <c r="C454" s="15" t="s">
        <v>110</v>
      </c>
      <c r="D454" s="12" t="s">
        <v>89</v>
      </c>
      <c r="E454" s="12" t="s">
        <v>56</v>
      </c>
      <c r="F454" s="12" t="str">
        <f t="shared" si="218"/>
        <v>MTHours exceedingFirm capacity (continuous rating)</v>
      </c>
      <c r="G454" s="8"/>
      <c r="H454" s="8"/>
      <c r="I454" s="8"/>
      <c r="J454" s="8"/>
      <c r="K454" s="8"/>
      <c r="L454" s="8"/>
      <c r="M454" s="8"/>
      <c r="N454" s="8"/>
      <c r="O454" s="8"/>
      <c r="P454" s="8"/>
      <c r="Q454" s="8"/>
      <c r="R454" s="8"/>
      <c r="S454" s="8"/>
      <c r="T454" s="8"/>
    </row>
    <row r="455" spans="3:20" x14ac:dyDescent="0.25">
      <c r="C455" s="15" t="s">
        <v>110</v>
      </c>
      <c r="D455" s="12" t="s">
        <v>89</v>
      </c>
      <c r="E455" s="12" t="s">
        <v>57</v>
      </c>
      <c r="F455" s="12" t="str">
        <f t="shared" si="218"/>
        <v>MTHours exceedingFirm capacity (short-term rating)</v>
      </c>
      <c r="G455" s="8"/>
      <c r="H455" s="8"/>
      <c r="I455" s="8"/>
      <c r="J455" s="8"/>
      <c r="K455" s="8"/>
      <c r="L455" s="8"/>
      <c r="M455" s="8"/>
      <c r="N455" s="8"/>
      <c r="O455" s="8"/>
      <c r="P455" s="8"/>
      <c r="Q455" s="8"/>
      <c r="R455" s="8"/>
      <c r="S455" s="8"/>
      <c r="T455" s="8"/>
    </row>
    <row r="456" spans="3:20" x14ac:dyDescent="0.25">
      <c r="C456" s="15" t="s">
        <v>110</v>
      </c>
      <c r="D456" s="12" t="s">
        <v>90</v>
      </c>
      <c r="E456" s="12" t="s">
        <v>60</v>
      </c>
      <c r="F456" s="12" t="str">
        <f t="shared" si="218"/>
        <v>MTRegional diversity factorSummer</v>
      </c>
      <c r="G456" s="10">
        <f ca="1">OFFSET(ForecastData!$S$4,MATCH($C456,ForecastData!$B$5:$B$70,0),IF($E456="Winter",15,0))</f>
        <v>0.82309124767225295</v>
      </c>
      <c r="H456" s="10">
        <f ca="1">OFFSET(ForecastData!$S$4,MATCH($C456,ForecastData!$B$5:$B$70,0),IF($E456="Winter",15,0))</f>
        <v>0.82309124767225295</v>
      </c>
      <c r="I456" s="10">
        <f ca="1">OFFSET(ForecastData!$S$4,MATCH($C456,ForecastData!$B$5:$B$70,0),IF($E456="Winter",15,0))</f>
        <v>0.82309124767225295</v>
      </c>
      <c r="J456" s="10">
        <f ca="1">OFFSET(ForecastData!$S$4,MATCH($C456,ForecastData!$B$5:$B$70,0),IF($E456="Winter",15,0))</f>
        <v>0.82309124767225295</v>
      </c>
      <c r="K456" s="10">
        <f ca="1">OFFSET(ForecastData!$S$4,MATCH($C456,ForecastData!$B$5:$B$70,0),IF($E456="Winter",15,0))</f>
        <v>0.82309124767225295</v>
      </c>
      <c r="L456" s="10">
        <f ca="1">OFFSET(ForecastData!$S$4,MATCH($C456,ForecastData!$B$5:$B$70,0),IF($E456="Winter",15,0))</f>
        <v>0.82309124767225295</v>
      </c>
      <c r="M456" s="10">
        <f ca="1">OFFSET(ForecastData!$S$4,MATCH($C456,ForecastData!$B$5:$B$70,0),IF($E456="Winter",15,0))</f>
        <v>0.82309124767225295</v>
      </c>
      <c r="N456" s="10">
        <f ca="1">OFFSET(ForecastData!$S$4,MATCH($C456,ForecastData!$B$5:$B$70,0),IF($E456="Winter",15,0))</f>
        <v>0.82309124767225295</v>
      </c>
      <c r="O456" s="10">
        <f ca="1">OFFSET(ForecastData!$S$4,MATCH($C456,ForecastData!$B$5:$B$70,0),IF($E456="Winter",15,0))</f>
        <v>0.82309124767225295</v>
      </c>
      <c r="P456" s="10">
        <f ca="1">OFFSET(ForecastData!$S$4,MATCH($C456,ForecastData!$B$5:$B$70,0),IF($E456="Winter",15,0))</f>
        <v>0.82309124767225295</v>
      </c>
      <c r="Q456" s="10">
        <f ca="1">OFFSET(ForecastData!$S$4,MATCH($C456,ForecastData!$B$5:$B$70,0),IF($E456="Winter",15,0))</f>
        <v>0.82309124767225295</v>
      </c>
      <c r="R456" s="10">
        <f ca="1">OFFSET(ForecastData!$S$4,MATCH($C456,ForecastData!$B$5:$B$70,0),IF($E456="Winter",15,0))</f>
        <v>0.82309124767225295</v>
      </c>
      <c r="S456" s="10"/>
      <c r="T456" s="10"/>
    </row>
    <row r="457" spans="3:20" x14ac:dyDescent="0.25">
      <c r="C457" s="15" t="s">
        <v>110</v>
      </c>
      <c r="D457" s="12" t="s">
        <v>90</v>
      </c>
      <c r="E457" s="12" t="s">
        <v>8</v>
      </c>
      <c r="F457" s="12" t="str">
        <f t="shared" si="218"/>
        <v>MTRegional diversity factorWinter</v>
      </c>
      <c r="G457" s="10">
        <f ca="1">OFFSET(ForecastData!$S$4,MATCH($C457,ForecastData!$B$5:$B$70,0),IF($E457="Winter",15,0))</f>
        <v>0.94757231404958597</v>
      </c>
      <c r="H457" s="10">
        <f ca="1">OFFSET(ForecastData!$S$4,MATCH($C457,ForecastData!$B$5:$B$70,0),IF($E457="Winter",15,0))</f>
        <v>0.94757231404958597</v>
      </c>
      <c r="I457" s="10">
        <f ca="1">OFFSET(ForecastData!$S$4,MATCH($C457,ForecastData!$B$5:$B$70,0),IF($E457="Winter",15,0))</f>
        <v>0.94757231404958597</v>
      </c>
      <c r="J457" s="10">
        <f ca="1">OFFSET(ForecastData!$S$4,MATCH($C457,ForecastData!$B$5:$B$70,0),IF($E457="Winter",15,0))</f>
        <v>0.94757231404958597</v>
      </c>
      <c r="K457" s="10">
        <f ca="1">OFFSET(ForecastData!$S$4,MATCH($C457,ForecastData!$B$5:$B$70,0),IF($E457="Winter",15,0))</f>
        <v>0.94757231404958597</v>
      </c>
      <c r="L457" s="10">
        <f ca="1">OFFSET(ForecastData!$S$4,MATCH($C457,ForecastData!$B$5:$B$70,0),IF($E457="Winter",15,0))</f>
        <v>0.94757231404958597</v>
      </c>
      <c r="M457" s="10">
        <f ca="1">OFFSET(ForecastData!$S$4,MATCH($C457,ForecastData!$B$5:$B$70,0),IF($E457="Winter",15,0))</f>
        <v>0.94757231404958597</v>
      </c>
      <c r="N457" s="10">
        <f ca="1">OFFSET(ForecastData!$S$4,MATCH($C457,ForecastData!$B$5:$B$70,0),IF($E457="Winter",15,0))</f>
        <v>0.94757231404958597</v>
      </c>
      <c r="O457" s="10">
        <f ca="1">OFFSET(ForecastData!$S$4,MATCH($C457,ForecastData!$B$5:$B$70,0),IF($E457="Winter",15,0))</f>
        <v>0.94757231404958597</v>
      </c>
      <c r="P457" s="10">
        <f ca="1">OFFSET(ForecastData!$S$4,MATCH($C457,ForecastData!$B$5:$B$70,0),IF($E457="Winter",15,0))</f>
        <v>0.94757231404958597</v>
      </c>
      <c r="Q457" s="10">
        <f ca="1">OFFSET(ForecastData!$S$4,MATCH($C457,ForecastData!$B$5:$B$70,0),IF($E457="Winter",15,0))</f>
        <v>0.94757231404958597</v>
      </c>
      <c r="R457" s="10">
        <f ca="1">OFFSET(ForecastData!$S$4,MATCH($C457,ForecastData!$B$5:$B$70,0),IF($E457="Winter",15,0))</f>
        <v>0.94757231404958597</v>
      </c>
      <c r="S457" s="10"/>
      <c r="T457" s="10"/>
    </row>
    <row r="458" spans="3:20" x14ac:dyDescent="0.25">
      <c r="C458" s="15" t="s">
        <v>110</v>
      </c>
      <c r="D458" s="15" t="s">
        <v>12</v>
      </c>
      <c r="E458" s="6">
        <v>1</v>
      </c>
      <c r="F458" s="12" t="str">
        <f t="shared" si="218"/>
        <v>MTLoad transfer capacity (MVA)1</v>
      </c>
      <c r="G458" s="8"/>
      <c r="H458" s="8"/>
      <c r="I458" s="8"/>
      <c r="J458" s="8"/>
      <c r="K458" s="8"/>
      <c r="L458" s="8"/>
      <c r="M458" s="8"/>
      <c r="N458" s="8"/>
      <c r="O458" s="8"/>
      <c r="P458" s="8"/>
      <c r="Q458" s="8"/>
      <c r="R458" s="8"/>
      <c r="S458" s="8"/>
      <c r="T458" s="8"/>
    </row>
    <row r="459" spans="3:20" x14ac:dyDescent="0.25">
      <c r="C459" s="15" t="s">
        <v>110</v>
      </c>
      <c r="D459" s="15" t="s">
        <v>12</v>
      </c>
      <c r="E459" s="6">
        <v>2</v>
      </c>
      <c r="F459" s="12" t="str">
        <f t="shared" si="218"/>
        <v>MTLoad transfer capacity (MVA)2</v>
      </c>
      <c r="G459" s="8"/>
      <c r="H459" s="8"/>
      <c r="I459" s="8"/>
      <c r="J459" s="8"/>
      <c r="K459" s="8"/>
      <c r="L459" s="8"/>
      <c r="M459" s="8"/>
      <c r="N459" s="8"/>
      <c r="O459" s="8"/>
      <c r="P459" s="8"/>
      <c r="Q459" s="8"/>
      <c r="R459" s="8"/>
      <c r="S459" s="8"/>
      <c r="T459" s="8"/>
    </row>
    <row r="460" spans="3:20" x14ac:dyDescent="0.25">
      <c r="C460" s="15" t="s">
        <v>110</v>
      </c>
      <c r="D460" s="15" t="s">
        <v>12</v>
      </c>
      <c r="E460" s="6">
        <v>3</v>
      </c>
      <c r="F460" s="12" t="str">
        <f t="shared" si="218"/>
        <v>MTLoad transfer capacity (MVA)3</v>
      </c>
      <c r="G460" s="8"/>
      <c r="H460" s="8"/>
      <c r="I460" s="8"/>
      <c r="J460" s="8"/>
      <c r="K460" s="8"/>
      <c r="L460" s="8"/>
      <c r="M460" s="8"/>
      <c r="N460" s="8"/>
      <c r="O460" s="8"/>
      <c r="P460" s="8"/>
      <c r="Q460" s="8"/>
      <c r="R460" s="8"/>
      <c r="S460" s="8"/>
      <c r="T460" s="8"/>
    </row>
    <row r="461" spans="3:20" x14ac:dyDescent="0.25">
      <c r="C461" s="15" t="s">
        <v>110</v>
      </c>
      <c r="D461" s="15" t="s">
        <v>12</v>
      </c>
      <c r="E461" s="6">
        <v>4</v>
      </c>
      <c r="F461" s="12" t="str">
        <f t="shared" si="218"/>
        <v>MTLoad transfer capacity (MVA)4</v>
      </c>
      <c r="G461" s="8"/>
      <c r="H461" s="8"/>
      <c r="I461" s="8"/>
      <c r="J461" s="8"/>
      <c r="K461" s="8"/>
      <c r="L461" s="8"/>
      <c r="M461" s="8"/>
      <c r="N461" s="8"/>
      <c r="O461" s="8"/>
      <c r="P461" s="8"/>
      <c r="Q461" s="8"/>
      <c r="R461" s="8"/>
      <c r="S461" s="8"/>
      <c r="T461" s="8"/>
    </row>
    <row r="462" spans="3:20" x14ac:dyDescent="0.25">
      <c r="C462" s="15" t="s">
        <v>110</v>
      </c>
      <c r="D462" s="15" t="s">
        <v>12</v>
      </c>
      <c r="E462" s="6">
        <v>5</v>
      </c>
      <c r="F462" s="12" t="str">
        <f t="shared" si="218"/>
        <v>MTLoad transfer capacity (MVA)5</v>
      </c>
      <c r="G462" s="8"/>
      <c r="H462" s="8"/>
      <c r="I462" s="8"/>
      <c r="J462" s="8"/>
      <c r="K462" s="8"/>
      <c r="L462" s="8"/>
      <c r="M462" s="8"/>
      <c r="N462" s="8"/>
      <c r="O462" s="8"/>
      <c r="P462" s="8"/>
      <c r="Q462" s="8"/>
      <c r="R462" s="8"/>
      <c r="S462" s="8"/>
      <c r="T462" s="8"/>
    </row>
    <row r="463" spans="3:20" x14ac:dyDescent="0.25">
      <c r="C463" s="15" t="s">
        <v>110</v>
      </c>
      <c r="D463" s="12" t="s">
        <v>13</v>
      </c>
      <c r="E463" s="12" t="s">
        <v>142</v>
      </c>
      <c r="F463" s="12" t="str">
        <f t="shared" si="218"/>
        <v>MTEmbedded generation capacity (MVA)Units less than 100 kVA</v>
      </c>
      <c r="G463" s="9">
        <f ca="1">OFFSET(ForecastData!$AK$4,MATCH(C463,ForecastData!$AJ$5:$AJ$71,0),0)</f>
        <v>11.492450000000053</v>
      </c>
      <c r="H463" s="8"/>
      <c r="I463" s="8"/>
      <c r="J463" s="8"/>
      <c r="K463" s="8"/>
      <c r="L463" s="8"/>
      <c r="M463" s="8"/>
      <c r="N463" s="8"/>
      <c r="O463" s="8"/>
      <c r="P463" s="8"/>
      <c r="Q463" s="8"/>
      <c r="R463" s="8"/>
      <c r="S463" s="8"/>
      <c r="T463" s="8"/>
    </row>
    <row r="464" spans="3:20" x14ac:dyDescent="0.25">
      <c r="C464" s="15" t="s">
        <v>110</v>
      </c>
      <c r="D464" s="12" t="s">
        <v>13</v>
      </c>
      <c r="E464" s="12" t="s">
        <v>145</v>
      </c>
      <c r="F464" s="12" t="str">
        <f t="shared" si="218"/>
        <v>MTEmbedded generation capacity (MVA)Units greater than 100 kVA</v>
      </c>
      <c r="G464" s="9">
        <f ca="1">OFFSET(ForecastData!$AL$4,MATCH(C464,ForecastData!$AJ$5:$AJ$71,0),0)</f>
        <v>0</v>
      </c>
      <c r="H464" s="8"/>
      <c r="I464" s="8"/>
      <c r="J464" s="8"/>
      <c r="K464" s="8"/>
      <c r="L464" s="8"/>
      <c r="M464" s="8"/>
      <c r="N464" s="8"/>
      <c r="O464" s="8"/>
      <c r="P464" s="8"/>
      <c r="Q464" s="8"/>
      <c r="R464" s="8"/>
      <c r="S464" s="8"/>
      <c r="T464" s="8"/>
    </row>
    <row r="465" spans="3:20" x14ac:dyDescent="0.25">
      <c r="C465" s="15" t="s">
        <v>111</v>
      </c>
      <c r="D465" s="15" t="s">
        <v>85</v>
      </c>
      <c r="E465" s="12" t="s">
        <v>86</v>
      </c>
      <c r="F465" s="12" t="str">
        <f t="shared" si="218"/>
        <v xml:space="preserve">MYSubstation capacity (winter and summer) (MVA)Total </v>
      </c>
      <c r="G465" s="8">
        <v>100</v>
      </c>
      <c r="H465" s="8">
        <v>100</v>
      </c>
      <c r="I465" s="8">
        <v>100</v>
      </c>
      <c r="J465" s="8">
        <v>100</v>
      </c>
      <c r="K465" s="8">
        <v>100</v>
      </c>
      <c r="L465" s="8">
        <v>100</v>
      </c>
      <c r="M465" s="8">
        <v>100</v>
      </c>
      <c r="N465" s="8">
        <v>100</v>
      </c>
      <c r="O465" s="8">
        <v>100</v>
      </c>
      <c r="P465" s="8">
        <v>100</v>
      </c>
      <c r="Q465" s="8">
        <v>100</v>
      </c>
      <c r="R465" s="8">
        <v>100</v>
      </c>
      <c r="S465" s="8"/>
      <c r="T465" s="8"/>
    </row>
    <row r="466" spans="3:20" x14ac:dyDescent="0.25">
      <c r="C466" s="15" t="s">
        <v>111</v>
      </c>
      <c r="D466" s="15" t="s">
        <v>85</v>
      </c>
      <c r="E466" s="12" t="s">
        <v>87</v>
      </c>
      <c r="F466" s="12" t="str">
        <f t="shared" si="218"/>
        <v>MYSubstation capacity (winter and summer) (MVA)Firm delivery</v>
      </c>
      <c r="G466" s="8">
        <v>50</v>
      </c>
      <c r="H466" s="8">
        <v>50</v>
      </c>
      <c r="I466" s="8">
        <v>50</v>
      </c>
      <c r="J466" s="8">
        <v>50</v>
      </c>
      <c r="K466" s="8">
        <v>50</v>
      </c>
      <c r="L466" s="8">
        <v>50</v>
      </c>
      <c r="M466" s="8">
        <v>50</v>
      </c>
      <c r="N466" s="8">
        <v>50</v>
      </c>
      <c r="O466" s="8">
        <v>50</v>
      </c>
      <c r="P466" s="8">
        <v>50</v>
      </c>
      <c r="Q466" s="8">
        <v>50</v>
      </c>
      <c r="R466" s="8">
        <v>50</v>
      </c>
      <c r="S466" s="8"/>
      <c r="T466" s="8"/>
    </row>
    <row r="467" spans="3:20" x14ac:dyDescent="0.25">
      <c r="C467" s="15" t="s">
        <v>111</v>
      </c>
      <c r="D467" s="15" t="s">
        <v>85</v>
      </c>
      <c r="E467" s="12" t="s">
        <v>88</v>
      </c>
      <c r="F467" s="12" t="str">
        <f t="shared" si="218"/>
        <v>MYSubstation capacity (winter and summer) (MVA)Short-term firm delivery</v>
      </c>
      <c r="G467" s="8">
        <v>60</v>
      </c>
      <c r="H467" s="8">
        <v>60</v>
      </c>
      <c r="I467" s="8">
        <v>60</v>
      </c>
      <c r="J467" s="8">
        <v>60</v>
      </c>
      <c r="K467" s="8">
        <v>60</v>
      </c>
      <c r="L467" s="8">
        <v>60</v>
      </c>
      <c r="M467" s="8">
        <v>60</v>
      </c>
      <c r="N467" s="8">
        <v>60</v>
      </c>
      <c r="O467" s="8">
        <v>60</v>
      </c>
      <c r="P467" s="8">
        <v>60</v>
      </c>
      <c r="Q467" s="8">
        <v>60</v>
      </c>
      <c r="R467" s="8">
        <v>60</v>
      </c>
      <c r="S467" s="8"/>
      <c r="T467" s="8"/>
    </row>
    <row r="468" spans="3:20" x14ac:dyDescent="0.25">
      <c r="C468" s="15" t="s">
        <v>111</v>
      </c>
      <c r="D468" s="12" t="s">
        <v>214</v>
      </c>
      <c r="E468" s="12" t="s">
        <v>210</v>
      </c>
      <c r="F468" s="12" t="str">
        <f t="shared" si="218"/>
        <v>MYMaximum demand forecast(peak season)Maximum demand (MW)</v>
      </c>
      <c r="G468" s="8">
        <f ca="1">G470*G471</f>
        <v>39.630310647555696</v>
      </c>
      <c r="H468" s="8">
        <f t="shared" ref="H468:R468" ca="1" si="241">H470*H471</f>
        <v>38.672133943473852</v>
      </c>
      <c r="I468" s="8">
        <f t="shared" ca="1" si="241"/>
        <v>38.656428488574633</v>
      </c>
      <c r="J468" s="8">
        <f t="shared" ca="1" si="241"/>
        <v>38.272010591046985</v>
      </c>
      <c r="K468" s="8">
        <f t="shared" ca="1" si="241"/>
        <v>37.95425472879915</v>
      </c>
      <c r="L468" s="8">
        <f t="shared" ca="1" si="241"/>
        <v>37.791518696866035</v>
      </c>
      <c r="M468" s="8">
        <f t="shared" ca="1" si="241"/>
        <v>38.162900349332972</v>
      </c>
      <c r="N468" s="8">
        <f t="shared" ca="1" si="241"/>
        <v>38.420385163658878</v>
      </c>
      <c r="O468" s="8">
        <f t="shared" ca="1" si="241"/>
        <v>38.770536519422926</v>
      </c>
      <c r="P468" s="8">
        <f t="shared" ca="1" si="241"/>
        <v>38.973207289976386</v>
      </c>
      <c r="Q468" s="8">
        <f t="shared" ca="1" si="241"/>
        <v>39.716204881332544</v>
      </c>
      <c r="R468" s="8">
        <f t="shared" ca="1" si="241"/>
        <v>40.068204897279031</v>
      </c>
      <c r="S468" s="8"/>
      <c r="T468" s="8"/>
    </row>
    <row r="469" spans="3:20" x14ac:dyDescent="0.25">
      <c r="C469" s="15" t="s">
        <v>111</v>
      </c>
      <c r="D469" s="12" t="s">
        <v>214</v>
      </c>
      <c r="E469" s="12" t="s">
        <v>10</v>
      </c>
      <c r="F469" s="12" t="str">
        <f t="shared" si="218"/>
        <v>MYMaximum demand forecast(peak season)Reactive power (coincident) (MVAr)</v>
      </c>
      <c r="G469" s="10">
        <f ca="1">SQRT(G470^2-G468^2)</f>
        <v>1.9920873346839525</v>
      </c>
      <c r="H469" s="10">
        <f ca="1">SQRT(H470^2-H468^2)</f>
        <v>1.9439228957632706</v>
      </c>
      <c r="I469" s="10">
        <f t="shared" ref="I469:R469" ca="1" si="242">SQRT(I470^2-I468^2)</f>
        <v>1.943133433423053</v>
      </c>
      <c r="J469" s="10">
        <f t="shared" ca="1" si="242"/>
        <v>1.9238099910280879</v>
      </c>
      <c r="K469" s="10">
        <f t="shared" ca="1" si="242"/>
        <v>1.907837433196494</v>
      </c>
      <c r="L469" s="10">
        <f t="shared" ca="1" si="242"/>
        <v>1.8996572200512292</v>
      </c>
      <c r="M469" s="10">
        <f t="shared" ca="1" si="242"/>
        <v>1.9183253726375071</v>
      </c>
      <c r="N469" s="10">
        <f t="shared" ca="1" si="242"/>
        <v>1.9312683001369833</v>
      </c>
      <c r="O469" s="10">
        <f t="shared" ca="1" si="242"/>
        <v>1.9488692744832055</v>
      </c>
      <c r="P469" s="10">
        <f t="shared" ca="1" si="242"/>
        <v>1.9590568775711619</v>
      </c>
      <c r="Q469" s="10">
        <f t="shared" ca="1" si="242"/>
        <v>1.9964049595633495</v>
      </c>
      <c r="R469" s="10">
        <f t="shared" ca="1" si="242"/>
        <v>2.0140988600682785</v>
      </c>
      <c r="S469" s="8"/>
      <c r="T469" s="8"/>
    </row>
    <row r="470" spans="3:20" x14ac:dyDescent="0.25">
      <c r="C470" s="15" t="s">
        <v>111</v>
      </c>
      <c r="D470" s="12" t="s">
        <v>214</v>
      </c>
      <c r="E470" s="12" t="s">
        <v>211</v>
      </c>
      <c r="F470" s="12" t="str">
        <f t="shared" si="218"/>
        <v>MYMaximum demand forecast(peak season)Maximum demand (MVA)</v>
      </c>
      <c r="G470" s="8">
        <f ca="1">OFFSET(ForecastData!$E$4,MATCH($C470,ForecastData!$B$5:$B$70,0),COLUMN()-6+IF($T472="Summer",15,0))</f>
        <v>39.680346948719773</v>
      </c>
      <c r="H470" s="8">
        <f ca="1">OFFSET(ForecastData!$E$4,MATCH($C470,ForecastData!$B$5:$B$70,0),COLUMN()-6+IF($T472="Summer",15,0))</f>
        <v>38.72096047319404</v>
      </c>
      <c r="I470" s="8">
        <f ca="1">OFFSET(ForecastData!$E$4,MATCH($C470,ForecastData!$B$5:$B$70,0),COLUMN()-6+IF($T472="Summer",15,0))</f>
        <v>38.705235188955655</v>
      </c>
      <c r="J470" s="8">
        <f ca="1">OFFSET(ForecastData!$E$4,MATCH($C470,ForecastData!$B$5:$B$70,0),COLUMN()-6+IF($T472="Summer",15,0))</f>
        <v>38.320331934402553</v>
      </c>
      <c r="K470" s="8">
        <f ca="1">OFFSET(ForecastData!$E$4,MATCH($C470,ForecastData!$B$5:$B$70,0),COLUMN()-6+IF($T472="Summer",15,0))</f>
        <v>38.002174881052248</v>
      </c>
      <c r="L470" s="8">
        <f ca="1">OFFSET(ForecastData!$E$4,MATCH($C470,ForecastData!$B$5:$B$70,0),COLUMN()-6+IF($T472="Summer",15,0))</f>
        <v>37.839233382420261</v>
      </c>
      <c r="M470" s="8">
        <f ca="1">OFFSET(ForecastData!$E$4,MATCH($C470,ForecastData!$B$5:$B$70,0),COLUMN()-6+IF($T472="Summer",15,0))</f>
        <v>38.211083932655242</v>
      </c>
      <c r="N470" s="8">
        <f ca="1">OFFSET(ForecastData!$E$4,MATCH($C470,ForecastData!$B$5:$B$70,0),COLUMN()-6+IF($T472="Summer",15,0))</f>
        <v>38.468893841271459</v>
      </c>
      <c r="O470" s="8">
        <f ca="1">OFFSET(ForecastData!$E$4,MATCH($C470,ForecastData!$B$5:$B$70,0),COLUMN()-6+IF($T472="Summer",15,0))</f>
        <v>38.819487289928645</v>
      </c>
      <c r="P470" s="8">
        <f ca="1">OFFSET(ForecastData!$E$4,MATCH($C470,ForecastData!$B$5:$B$70,0),COLUMN()-6+IF($T472="Summer",15,0))</f>
        <v>39.022413947845763</v>
      </c>
      <c r="Q470" s="8">
        <f ca="1">OFFSET(ForecastData!$E$4,MATCH($C470,ForecastData!$B$5:$B$70,0),COLUMN()-6+IF($T472="Summer",15,0))</f>
        <v>39.766349630542557</v>
      </c>
      <c r="R470" s="8">
        <f ca="1">OFFSET(ForecastData!$E$4,MATCH($C470,ForecastData!$B$5:$B$70,0),COLUMN()-6+IF($T472="Summer",15,0))</f>
        <v>40.118794073457188</v>
      </c>
      <c r="S470" s="9"/>
      <c r="T470" s="9"/>
    </row>
    <row r="471" spans="3:20" x14ac:dyDescent="0.25">
      <c r="C471" s="15" t="s">
        <v>111</v>
      </c>
      <c r="D471" s="12" t="s">
        <v>214</v>
      </c>
      <c r="E471" s="12" t="s">
        <v>11</v>
      </c>
      <c r="F471" s="12" t="str">
        <f t="shared" si="218"/>
        <v>MYMaximum demand forecast(peak season)Power factor (coincident)</v>
      </c>
      <c r="G471" s="8">
        <f ca="1">OFFSET(ForecastData!$R$4,MATCH($C471,ForecastData!$B$5:$B$70,0),IF($T472="Summer",15,0))</f>
        <v>0.99873901553258237</v>
      </c>
      <c r="H471" s="8">
        <f ca="1">OFFSET(ForecastData!$R$4,MATCH($C471,ForecastData!$B$5:$B$70,0),IF($T472="Summer",15,0))</f>
        <v>0.99873901553258237</v>
      </c>
      <c r="I471" s="8">
        <f ca="1">OFFSET(ForecastData!$R$4,MATCH($C471,ForecastData!$B$5:$B$70,0),IF($T472="Summer",15,0))</f>
        <v>0.99873901553258237</v>
      </c>
      <c r="J471" s="8">
        <f ca="1">OFFSET(ForecastData!$R$4,MATCH($C471,ForecastData!$B$5:$B$70,0),IF($T472="Summer",15,0))</f>
        <v>0.99873901553258237</v>
      </c>
      <c r="K471" s="8">
        <f ca="1">OFFSET(ForecastData!$R$4,MATCH($C471,ForecastData!$B$5:$B$70,0),IF($T472="Summer",15,0))</f>
        <v>0.99873901553258237</v>
      </c>
      <c r="L471" s="8">
        <f ca="1">OFFSET(ForecastData!$R$4,MATCH($C471,ForecastData!$B$5:$B$70,0),IF($T472="Summer",15,0))</f>
        <v>0.99873901553258237</v>
      </c>
      <c r="M471" s="8">
        <f ca="1">OFFSET(ForecastData!$R$4,MATCH($C471,ForecastData!$B$5:$B$70,0),IF($T472="Summer",15,0))</f>
        <v>0.99873901553258237</v>
      </c>
      <c r="N471" s="8">
        <f ca="1">OFFSET(ForecastData!$R$4,MATCH($C471,ForecastData!$B$5:$B$70,0),IF($T472="Summer",15,0))</f>
        <v>0.99873901553258237</v>
      </c>
      <c r="O471" s="8">
        <f ca="1">OFFSET(ForecastData!$R$4,MATCH($C471,ForecastData!$B$5:$B$70,0),IF($T472="Summer",15,0))</f>
        <v>0.99873901553258237</v>
      </c>
      <c r="P471" s="8">
        <f ca="1">OFFSET(ForecastData!$R$4,MATCH($C471,ForecastData!$B$5:$B$70,0),IF($T472="Summer",15,0))</f>
        <v>0.99873901553258237</v>
      </c>
      <c r="Q471" s="8">
        <f ca="1">OFFSET(ForecastData!$R$4,MATCH($C471,ForecastData!$B$5:$B$70,0),IF($T472="Summer",15,0))</f>
        <v>0.99873901553258237</v>
      </c>
      <c r="R471" s="8">
        <f ca="1">OFFSET(ForecastData!$R$4,MATCH($C471,ForecastData!$B$5:$B$70,0),IF($T472="Summer",15,0))</f>
        <v>0.99873901553258237</v>
      </c>
      <c r="S471" s="10"/>
      <c r="T471" s="10"/>
    </row>
    <row r="472" spans="3:20" x14ac:dyDescent="0.25">
      <c r="C472" s="15" t="s">
        <v>111</v>
      </c>
      <c r="D472" s="12" t="s">
        <v>213</v>
      </c>
      <c r="E472" s="15" t="s">
        <v>210</v>
      </c>
      <c r="F472" s="12" t="str">
        <f t="shared" si="218"/>
        <v>MYMaximum demand forecast(non-peak season)Maximum demand (MW)</v>
      </c>
      <c r="G472" s="8">
        <f ca="1">G474*OFFSET(ForecastData!$R$4,MATCH($C472,ForecastData!$B$5:$B$70,0),IF($T472="Winter",15,0))</f>
        <v>23.084103589496365</v>
      </c>
      <c r="H472" s="8">
        <f ca="1">H474*OFFSET(ForecastData!$R$4,MATCH($C472,ForecastData!$B$5:$B$70,0),IF($T472="Winter",15,0))</f>
        <v>22.35957992373228</v>
      </c>
      <c r="I472" s="8">
        <f ca="1">I474*OFFSET(ForecastData!$R$4,MATCH($C472,ForecastData!$B$5:$B$70,0),IF($T472="Winter",15,0))</f>
        <v>21.879450855423709</v>
      </c>
      <c r="J472" s="8">
        <f ca="1">J474*OFFSET(ForecastData!$R$4,MATCH($C472,ForecastData!$B$5:$B$70,0),IF($T472="Winter",15,0))</f>
        <v>21.8194551663839</v>
      </c>
      <c r="K472" s="8">
        <f ca="1">K474*OFFSET(ForecastData!$R$4,MATCH($C472,ForecastData!$B$5:$B$70,0),IF($T472="Winter",15,0))</f>
        <v>21.533618143905684</v>
      </c>
      <c r="L472" s="8">
        <f ca="1">L474*OFFSET(ForecastData!$R$4,MATCH($C472,ForecastData!$B$5:$B$70,0),IF($T472="Winter",15,0))</f>
        <v>21.447621337692784</v>
      </c>
      <c r="M472" s="8">
        <f ca="1">M474*OFFSET(ForecastData!$R$4,MATCH($C472,ForecastData!$B$5:$B$70,0),IF($T472="Winter",15,0))</f>
        <v>21.575602084477772</v>
      </c>
      <c r="N472" s="8">
        <f ca="1">N474*OFFSET(ForecastData!$R$4,MATCH($C472,ForecastData!$B$5:$B$70,0),IF($T472="Winter",15,0))</f>
        <v>21.651084595381775</v>
      </c>
      <c r="O472" s="8">
        <f ca="1">O474*OFFSET(ForecastData!$R$4,MATCH($C472,ForecastData!$B$5:$B$70,0),IF($T472="Winter",15,0))</f>
        <v>21.79256588487938</v>
      </c>
      <c r="P472" s="8">
        <f ca="1">P474*OFFSET(ForecastData!$R$4,MATCH($C472,ForecastData!$B$5:$B$70,0),IF($T472="Winter",15,0))</f>
        <v>21.947937935420438</v>
      </c>
      <c r="Q472" s="8">
        <f ca="1">Q474*OFFSET(ForecastData!$R$4,MATCH($C472,ForecastData!$B$5:$B$70,0),IF($T472="Winter",15,0))</f>
        <v>22.132484392614124</v>
      </c>
      <c r="R472" s="8">
        <f ca="1">R474*OFFSET(ForecastData!$R$4,MATCH($C472,ForecastData!$B$5:$B$70,0),IF($T472="Winter",15,0))</f>
        <v>22.315228762431357</v>
      </c>
      <c r="S472" s="8"/>
      <c r="T472" s="8" t="str">
        <f ca="1">OFFSET(ForecastData!$D$4,MATCH(C472,ForecastData!$B$5:$B$70,0),0)</f>
        <v>Summer</v>
      </c>
    </row>
    <row r="473" spans="3:20" x14ac:dyDescent="0.25">
      <c r="C473" s="15" t="s">
        <v>111</v>
      </c>
      <c r="D473" s="12" t="s">
        <v>213</v>
      </c>
      <c r="E473" s="15" t="s">
        <v>10</v>
      </c>
      <c r="F473" s="12" t="str">
        <f t="shared" si="218"/>
        <v>MYMaximum demand forecast(non-peak season)Reactive power (coincident) (MVAr)</v>
      </c>
      <c r="G473" s="10">
        <f t="shared" ref="G473:R473" ca="1" si="243">SQRT(G474^2-G472^2)</f>
        <v>1.4912857870813006</v>
      </c>
      <c r="H473" s="10">
        <f t="shared" ca="1" si="243"/>
        <v>1.4444799043677314</v>
      </c>
      <c r="I473" s="10">
        <f t="shared" ca="1" si="243"/>
        <v>1.4134624705411196</v>
      </c>
      <c r="J473" s="10">
        <f t="shared" ca="1" si="243"/>
        <v>1.4095866120740796</v>
      </c>
      <c r="K473" s="10">
        <f t="shared" ca="1" si="243"/>
        <v>1.3911208879280179</v>
      </c>
      <c r="L473" s="10">
        <f t="shared" ca="1" si="243"/>
        <v>1.3855652979376059</v>
      </c>
      <c r="M473" s="10">
        <f t="shared" ca="1" si="243"/>
        <v>1.3938331463277378</v>
      </c>
      <c r="N473" s="10">
        <f t="shared" ca="1" si="243"/>
        <v>1.3987094888397424</v>
      </c>
      <c r="O473" s="10">
        <f t="shared" ca="1" si="243"/>
        <v>1.4078495031074343</v>
      </c>
      <c r="P473" s="10">
        <f t="shared" ca="1" si="243"/>
        <v>1.4178868922476819</v>
      </c>
      <c r="Q473" s="10">
        <f t="shared" ca="1" si="243"/>
        <v>1.4298090146555311</v>
      </c>
      <c r="R473" s="10">
        <f t="shared" ca="1" si="243"/>
        <v>1.4416147181051449</v>
      </c>
      <c r="S473" s="8"/>
      <c r="T473" s="8" t="str">
        <f ca="1">T472</f>
        <v>Summer</v>
      </c>
    </row>
    <row r="474" spans="3:20" x14ac:dyDescent="0.25">
      <c r="C474" s="15" t="s">
        <v>111</v>
      </c>
      <c r="D474" s="12" t="s">
        <v>213</v>
      </c>
      <c r="E474" s="12" t="s">
        <v>211</v>
      </c>
      <c r="F474" s="12"/>
      <c r="G474" s="10">
        <f ca="1">OFFSET(ForecastData!$E$4,MATCH($C474,ForecastData!$B$5:$B$70,0),COLUMN()-6+IF($T474="Winter",15,0))</f>
        <v>23.132223668064203</v>
      </c>
      <c r="H474" s="10">
        <f ca="1">OFFSET(ForecastData!$E$4,MATCH($C474,ForecastData!$B$5:$B$70,0),COLUMN()-6+IF($T474="Winter",15,0))</f>
        <v>22.406189693026654</v>
      </c>
      <c r="I474" s="10">
        <f ca="1">OFFSET(ForecastData!$E$4,MATCH($C474,ForecastData!$B$5:$B$70,0),COLUMN()-6+IF($T474="Winter",15,0))</f>
        <v>21.925059769371884</v>
      </c>
      <c r="J474" s="10">
        <f ca="1">OFFSET(ForecastData!$E$4,MATCH($C474,ForecastData!$B$5:$B$70,0),COLUMN()-6+IF($T474="Winter",15,0))</f>
        <v>21.864939016031478</v>
      </c>
      <c r="K474" s="10">
        <f ca="1">OFFSET(ForecastData!$E$4,MATCH($C474,ForecastData!$B$5:$B$70,0),COLUMN()-6+IF($T474="Winter",15,0))</f>
        <v>21.578506150620662</v>
      </c>
      <c r="L474" s="10">
        <f ca="1">OFFSET(ForecastData!$E$4,MATCH($C474,ForecastData!$B$5:$B$70,0),COLUMN()-6+IF($T474="Winter",15,0))</f>
        <v>21.492330079353977</v>
      </c>
      <c r="M474" s="10">
        <f ca="1">OFFSET(ForecastData!$E$4,MATCH($C474,ForecastData!$B$5:$B$70,0),COLUMN()-6+IF($T474="Winter",15,0))</f>
        <v>21.620577609016912</v>
      </c>
      <c r="N474" s="10">
        <f ca="1">OFFSET(ForecastData!$E$4,MATCH($C474,ForecastData!$B$5:$B$70,0),COLUMN()-6+IF($T474="Winter",15,0))</f>
        <v>21.696217467350117</v>
      </c>
      <c r="O474" s="10">
        <f ca="1">OFFSET(ForecastData!$E$4,MATCH($C474,ForecastData!$B$5:$B$70,0),COLUMN()-6+IF($T474="Winter",15,0))</f>
        <v>21.837993682346564</v>
      </c>
      <c r="P474" s="10">
        <f ca="1">OFFSET(ForecastData!$E$4,MATCH($C474,ForecastData!$B$5:$B$70,0),COLUMN()-6+IF($T474="Winter",15,0))</f>
        <v>21.99368961443885</v>
      </c>
      <c r="Q474" s="10">
        <f ca="1">OFFSET(ForecastData!$E$4,MATCH($C474,ForecastData!$B$5:$B$70,0),COLUMN()-6+IF($T474="Winter",15,0))</f>
        <v>22.178620768832719</v>
      </c>
      <c r="R474" s="10">
        <f ca="1">OFFSET(ForecastData!$E$4,MATCH($C474,ForecastData!$B$5:$B$70,0),COLUMN()-6+IF($T474="Winter",15,0))</f>
        <v>22.361746079300271</v>
      </c>
      <c r="S474" s="9"/>
      <c r="T474" s="8" t="str">
        <f ca="1">T472</f>
        <v>Summer</v>
      </c>
    </row>
    <row r="475" spans="3:20" x14ac:dyDescent="0.25">
      <c r="C475" s="15" t="s">
        <v>111</v>
      </c>
      <c r="D475" s="12" t="s">
        <v>89</v>
      </c>
      <c r="E475" s="12" t="s">
        <v>212</v>
      </c>
      <c r="F475" s="12" t="str">
        <f t="shared" si="218"/>
        <v>MYHours exceeding95% of maximum demand</v>
      </c>
      <c r="G475" s="9">
        <f ca="1">OFFSET($AG$2,MATCH(C475,$AF$3:$AF$48,0),0)</f>
        <v>13</v>
      </c>
      <c r="H475" s="8">
        <f ca="1">G475</f>
        <v>13</v>
      </c>
      <c r="I475" s="8">
        <f t="shared" ref="I475" ca="1" si="244">H475</f>
        <v>13</v>
      </c>
      <c r="J475" s="8">
        <f t="shared" ref="J475" ca="1" si="245">I475</f>
        <v>13</v>
      </c>
      <c r="K475" s="8">
        <f t="shared" ref="K475" ca="1" si="246">J475</f>
        <v>13</v>
      </c>
      <c r="L475" s="8">
        <f t="shared" ref="L475" ca="1" si="247">K475</f>
        <v>13</v>
      </c>
      <c r="M475" s="8">
        <f t="shared" ref="M475" ca="1" si="248">L475</f>
        <v>13</v>
      </c>
      <c r="N475" s="8">
        <f t="shared" ref="N475" ca="1" si="249">M475</f>
        <v>13</v>
      </c>
      <c r="O475" s="8">
        <f t="shared" ref="O475" ca="1" si="250">N475</f>
        <v>13</v>
      </c>
      <c r="P475" s="8">
        <f t="shared" ref="P475" ca="1" si="251">O475</f>
        <v>13</v>
      </c>
      <c r="Q475" s="8">
        <f ca="1">O475</f>
        <v>13</v>
      </c>
      <c r="R475" s="8">
        <f t="shared" ref="R475" ca="1" si="252">Q475</f>
        <v>13</v>
      </c>
      <c r="S475" s="9"/>
      <c r="T475" s="9"/>
    </row>
    <row r="476" spans="3:20" x14ac:dyDescent="0.25">
      <c r="C476" s="15" t="s">
        <v>111</v>
      </c>
      <c r="D476" s="12" t="s">
        <v>89</v>
      </c>
      <c r="E476" s="12" t="s">
        <v>56</v>
      </c>
      <c r="F476" s="12" t="str">
        <f t="shared" si="218"/>
        <v>MYHours exceedingFirm capacity (continuous rating)</v>
      </c>
      <c r="G476" s="8"/>
      <c r="H476" s="8"/>
      <c r="I476" s="8"/>
      <c r="J476" s="8"/>
      <c r="K476" s="8"/>
      <c r="L476" s="8"/>
      <c r="M476" s="8"/>
      <c r="N476" s="8"/>
      <c r="O476" s="8"/>
      <c r="P476" s="8"/>
      <c r="Q476" s="8"/>
      <c r="R476" s="8"/>
      <c r="S476" s="8"/>
      <c r="T476" s="8"/>
    </row>
    <row r="477" spans="3:20" x14ac:dyDescent="0.25">
      <c r="C477" s="15" t="s">
        <v>111</v>
      </c>
      <c r="D477" s="12" t="s">
        <v>89</v>
      </c>
      <c r="E477" s="12" t="s">
        <v>57</v>
      </c>
      <c r="F477" s="12" t="str">
        <f t="shared" si="218"/>
        <v>MYHours exceedingFirm capacity (short-term rating)</v>
      </c>
      <c r="G477" s="8"/>
      <c r="H477" s="8"/>
      <c r="I477" s="8"/>
      <c r="J477" s="8"/>
      <c r="K477" s="8"/>
      <c r="L477" s="8"/>
      <c r="M477" s="8"/>
      <c r="N477" s="8"/>
      <c r="O477" s="8"/>
      <c r="P477" s="8"/>
      <c r="Q477" s="8"/>
      <c r="R477" s="8"/>
      <c r="S477" s="8"/>
      <c r="T477" s="8"/>
    </row>
    <row r="478" spans="3:20" x14ac:dyDescent="0.25">
      <c r="C478" s="15" t="s">
        <v>111</v>
      </c>
      <c r="D478" s="12" t="s">
        <v>90</v>
      </c>
      <c r="E478" s="12" t="s">
        <v>60</v>
      </c>
      <c r="F478" s="12" t="str">
        <f t="shared" si="218"/>
        <v>MYRegional diversity factorSummer</v>
      </c>
      <c r="G478" s="10">
        <f ca="1">OFFSET(ForecastData!$S$4,MATCH($C478,ForecastData!$B$5:$B$70,0),IF($E478="Winter",15,0))</f>
        <v>0.73584905660377298</v>
      </c>
      <c r="H478" s="10">
        <f ca="1">OFFSET(ForecastData!$S$4,MATCH($C478,ForecastData!$B$5:$B$70,0),IF($E478="Winter",15,0))</f>
        <v>0.73584905660377298</v>
      </c>
      <c r="I478" s="10">
        <f ca="1">OFFSET(ForecastData!$S$4,MATCH($C478,ForecastData!$B$5:$B$70,0),IF($E478="Winter",15,0))</f>
        <v>0.73584905660377298</v>
      </c>
      <c r="J478" s="10">
        <f ca="1">OFFSET(ForecastData!$S$4,MATCH($C478,ForecastData!$B$5:$B$70,0),IF($E478="Winter",15,0))</f>
        <v>0.73584905660377298</v>
      </c>
      <c r="K478" s="10">
        <f ca="1">OFFSET(ForecastData!$S$4,MATCH($C478,ForecastData!$B$5:$B$70,0),IF($E478="Winter",15,0))</f>
        <v>0.73584905660377298</v>
      </c>
      <c r="L478" s="10">
        <f ca="1">OFFSET(ForecastData!$S$4,MATCH($C478,ForecastData!$B$5:$B$70,0),IF($E478="Winter",15,0))</f>
        <v>0.73584905660377298</v>
      </c>
      <c r="M478" s="10">
        <f ca="1">OFFSET(ForecastData!$S$4,MATCH($C478,ForecastData!$B$5:$B$70,0),IF($E478="Winter",15,0))</f>
        <v>0.73584905660377298</v>
      </c>
      <c r="N478" s="10">
        <f ca="1">OFFSET(ForecastData!$S$4,MATCH($C478,ForecastData!$B$5:$B$70,0),IF($E478="Winter",15,0))</f>
        <v>0.73584905660377298</v>
      </c>
      <c r="O478" s="10">
        <f ca="1">OFFSET(ForecastData!$S$4,MATCH($C478,ForecastData!$B$5:$B$70,0),IF($E478="Winter",15,0))</f>
        <v>0.73584905660377298</v>
      </c>
      <c r="P478" s="10">
        <f ca="1">OFFSET(ForecastData!$S$4,MATCH($C478,ForecastData!$B$5:$B$70,0),IF($E478="Winter",15,0))</f>
        <v>0.73584905660377298</v>
      </c>
      <c r="Q478" s="10">
        <f ca="1">OFFSET(ForecastData!$S$4,MATCH($C478,ForecastData!$B$5:$B$70,0),IF($E478="Winter",15,0))</f>
        <v>0.73584905660377298</v>
      </c>
      <c r="R478" s="10">
        <f ca="1">OFFSET(ForecastData!$S$4,MATCH($C478,ForecastData!$B$5:$B$70,0),IF($E478="Winter",15,0))</f>
        <v>0.73584905660377298</v>
      </c>
      <c r="S478" s="10"/>
      <c r="T478" s="10"/>
    </row>
    <row r="479" spans="3:20" x14ac:dyDescent="0.25">
      <c r="C479" s="15" t="s">
        <v>111</v>
      </c>
      <c r="D479" s="12" t="s">
        <v>90</v>
      </c>
      <c r="E479" s="12" t="s">
        <v>8</v>
      </c>
      <c r="F479" s="12" t="str">
        <f t="shared" si="218"/>
        <v>MYRegional diversity factorWinter</v>
      </c>
      <c r="G479" s="10">
        <f ca="1">OFFSET(ForecastData!$S$4,MATCH($C479,ForecastData!$B$5:$B$70,0),IF($E479="Winter",15,0))</f>
        <v>0.93917075831969399</v>
      </c>
      <c r="H479" s="10">
        <f ca="1">OFFSET(ForecastData!$S$4,MATCH($C479,ForecastData!$B$5:$B$70,0),IF($E479="Winter",15,0))</f>
        <v>0.93917075831969399</v>
      </c>
      <c r="I479" s="10">
        <f ca="1">OFFSET(ForecastData!$S$4,MATCH($C479,ForecastData!$B$5:$B$70,0),IF($E479="Winter",15,0))</f>
        <v>0.93917075831969399</v>
      </c>
      <c r="J479" s="10">
        <f ca="1">OFFSET(ForecastData!$S$4,MATCH($C479,ForecastData!$B$5:$B$70,0),IF($E479="Winter",15,0))</f>
        <v>0.93917075831969399</v>
      </c>
      <c r="K479" s="10">
        <f ca="1">OFFSET(ForecastData!$S$4,MATCH($C479,ForecastData!$B$5:$B$70,0),IF($E479="Winter",15,0))</f>
        <v>0.93917075831969399</v>
      </c>
      <c r="L479" s="10">
        <f ca="1">OFFSET(ForecastData!$S$4,MATCH($C479,ForecastData!$B$5:$B$70,0),IF($E479="Winter",15,0))</f>
        <v>0.93917075831969399</v>
      </c>
      <c r="M479" s="10">
        <f ca="1">OFFSET(ForecastData!$S$4,MATCH($C479,ForecastData!$B$5:$B$70,0),IF($E479="Winter",15,0))</f>
        <v>0.93917075831969399</v>
      </c>
      <c r="N479" s="10">
        <f ca="1">OFFSET(ForecastData!$S$4,MATCH($C479,ForecastData!$B$5:$B$70,0),IF($E479="Winter",15,0))</f>
        <v>0.93917075831969399</v>
      </c>
      <c r="O479" s="10">
        <f ca="1">OFFSET(ForecastData!$S$4,MATCH($C479,ForecastData!$B$5:$B$70,0),IF($E479="Winter",15,0))</f>
        <v>0.93917075831969399</v>
      </c>
      <c r="P479" s="10">
        <f ca="1">OFFSET(ForecastData!$S$4,MATCH($C479,ForecastData!$B$5:$B$70,0),IF($E479="Winter",15,0))</f>
        <v>0.93917075831969399</v>
      </c>
      <c r="Q479" s="10">
        <f ca="1">OFFSET(ForecastData!$S$4,MATCH($C479,ForecastData!$B$5:$B$70,0),IF($E479="Winter",15,0))</f>
        <v>0.93917075831969399</v>
      </c>
      <c r="R479" s="10">
        <f ca="1">OFFSET(ForecastData!$S$4,MATCH($C479,ForecastData!$B$5:$B$70,0),IF($E479="Winter",15,0))</f>
        <v>0.93917075831969399</v>
      </c>
      <c r="S479" s="10"/>
      <c r="T479" s="10"/>
    </row>
    <row r="480" spans="3:20" x14ac:dyDescent="0.25">
      <c r="C480" s="15" t="s">
        <v>111</v>
      </c>
      <c r="D480" s="15" t="s">
        <v>12</v>
      </c>
      <c r="E480" s="6">
        <v>1</v>
      </c>
      <c r="F480" s="12" t="str">
        <f t="shared" si="218"/>
        <v>MYLoad transfer capacity (MVA)1</v>
      </c>
      <c r="G480" s="8">
        <v>6.3</v>
      </c>
      <c r="H480" s="8"/>
      <c r="I480" s="8"/>
      <c r="J480" s="8"/>
      <c r="K480" s="8"/>
      <c r="L480" s="8"/>
      <c r="M480" s="8"/>
      <c r="N480" s="8"/>
      <c r="O480" s="8"/>
      <c r="P480" s="8"/>
      <c r="Q480" s="8"/>
      <c r="R480" s="8"/>
      <c r="S480" s="8" t="s">
        <v>28</v>
      </c>
      <c r="T480" s="8"/>
    </row>
    <row r="481" spans="3:20" x14ac:dyDescent="0.25">
      <c r="C481" s="15" t="s">
        <v>111</v>
      </c>
      <c r="D481" s="15" t="s">
        <v>12</v>
      </c>
      <c r="E481" s="6">
        <v>2</v>
      </c>
      <c r="F481" s="12" t="str">
        <f t="shared" si="218"/>
        <v>MYLoad transfer capacity (MVA)2</v>
      </c>
      <c r="G481" s="8">
        <v>31.4</v>
      </c>
      <c r="H481" s="8"/>
      <c r="I481" s="8"/>
      <c r="J481" s="8"/>
      <c r="K481" s="8"/>
      <c r="L481" s="8"/>
      <c r="M481" s="8"/>
      <c r="N481" s="8"/>
      <c r="O481" s="8"/>
      <c r="P481" s="8"/>
      <c r="Q481" s="8"/>
      <c r="R481" s="8"/>
      <c r="S481" s="8" t="s">
        <v>32</v>
      </c>
      <c r="T481" s="8"/>
    </row>
    <row r="482" spans="3:20" x14ac:dyDescent="0.25">
      <c r="C482" s="15" t="s">
        <v>111</v>
      </c>
      <c r="D482" s="15" t="s">
        <v>12</v>
      </c>
      <c r="E482" s="6">
        <v>3</v>
      </c>
      <c r="F482" s="12" t="str">
        <f t="shared" si="218"/>
        <v>MYLoad transfer capacity (MVA)3</v>
      </c>
      <c r="G482" s="8"/>
      <c r="H482" s="8"/>
      <c r="I482" s="8"/>
      <c r="J482" s="8"/>
      <c r="K482" s="8"/>
      <c r="L482" s="8"/>
      <c r="M482" s="8"/>
      <c r="N482" s="8"/>
      <c r="O482" s="8"/>
      <c r="P482" s="8"/>
      <c r="Q482" s="8"/>
      <c r="R482" s="8"/>
      <c r="S482" s="8"/>
      <c r="T482" s="8"/>
    </row>
    <row r="483" spans="3:20" x14ac:dyDescent="0.25">
      <c r="C483" s="15" t="s">
        <v>111</v>
      </c>
      <c r="D483" s="15" t="s">
        <v>12</v>
      </c>
      <c r="E483" s="6">
        <v>4</v>
      </c>
      <c r="F483" s="12" t="str">
        <f t="shared" si="218"/>
        <v>MYLoad transfer capacity (MVA)4</v>
      </c>
      <c r="G483" s="8"/>
      <c r="H483" s="8"/>
      <c r="I483" s="8"/>
      <c r="J483" s="8"/>
      <c r="K483" s="8"/>
      <c r="L483" s="8"/>
      <c r="M483" s="8"/>
      <c r="N483" s="8"/>
      <c r="O483" s="8"/>
      <c r="P483" s="8"/>
      <c r="Q483" s="8"/>
      <c r="R483" s="8"/>
      <c r="S483" s="8"/>
      <c r="T483" s="8"/>
    </row>
    <row r="484" spans="3:20" x14ac:dyDescent="0.25">
      <c r="C484" s="15" t="s">
        <v>111</v>
      </c>
      <c r="D484" s="15" t="s">
        <v>12</v>
      </c>
      <c r="E484" s="6">
        <v>5</v>
      </c>
      <c r="F484" s="12" t="str">
        <f t="shared" si="218"/>
        <v>MYLoad transfer capacity (MVA)5</v>
      </c>
      <c r="G484" s="8"/>
      <c r="H484" s="8"/>
      <c r="I484" s="8"/>
      <c r="J484" s="8"/>
      <c r="K484" s="8"/>
      <c r="L484" s="8"/>
      <c r="M484" s="8"/>
      <c r="N484" s="8"/>
      <c r="O484" s="8"/>
      <c r="P484" s="8"/>
      <c r="Q484" s="8"/>
      <c r="R484" s="8"/>
      <c r="S484" s="8"/>
      <c r="T484" s="8"/>
    </row>
    <row r="485" spans="3:20" x14ac:dyDescent="0.25">
      <c r="C485" s="15" t="s">
        <v>111</v>
      </c>
      <c r="D485" s="12" t="s">
        <v>13</v>
      </c>
      <c r="E485" s="12" t="s">
        <v>142</v>
      </c>
      <c r="F485" s="12" t="str">
        <f t="shared" si="218"/>
        <v>MYEmbedded generation capacity (MVA)Units less than 100 kVA</v>
      </c>
      <c r="G485" s="9">
        <f ca="1">OFFSET(ForecastData!$AK$4,MATCH(C485,ForecastData!$AJ$5:$AJ$71,0),0)</f>
        <v>6.4747500000000002</v>
      </c>
      <c r="H485" s="8"/>
      <c r="I485" s="8"/>
      <c r="J485" s="8"/>
      <c r="K485" s="8"/>
      <c r="L485" s="8"/>
      <c r="M485" s="8"/>
      <c r="N485" s="8"/>
      <c r="O485" s="8"/>
      <c r="P485" s="8"/>
      <c r="Q485" s="8"/>
      <c r="R485" s="8"/>
      <c r="S485" s="8"/>
      <c r="T485" s="8"/>
    </row>
    <row r="486" spans="3:20" x14ac:dyDescent="0.25">
      <c r="C486" s="15" t="s">
        <v>111</v>
      </c>
      <c r="D486" s="12" t="s">
        <v>13</v>
      </c>
      <c r="E486" s="12" t="s">
        <v>145</v>
      </c>
      <c r="F486" s="12" t="str">
        <f t="shared" si="218"/>
        <v>MYEmbedded generation capacity (MVA)Units greater than 100 kVA</v>
      </c>
      <c r="G486" s="9">
        <f ca="1">OFFSET(ForecastData!$AL$4,MATCH(C486,ForecastData!$AJ$5:$AJ$71,0),0)</f>
        <v>2.2000000000000002</v>
      </c>
      <c r="H486" s="8"/>
      <c r="I486" s="8"/>
      <c r="J486" s="8"/>
      <c r="K486" s="8"/>
      <c r="L486" s="8"/>
      <c r="M486" s="8"/>
      <c r="N486" s="8"/>
      <c r="O486" s="8"/>
      <c r="P486" s="8"/>
      <c r="Q486" s="8"/>
      <c r="R486" s="8"/>
      <c r="S486" s="8"/>
      <c r="T486" s="8"/>
    </row>
    <row r="487" spans="3:20" x14ac:dyDescent="0.25">
      <c r="C487" s="15" t="s">
        <v>113</v>
      </c>
      <c r="D487" s="15" t="s">
        <v>85</v>
      </c>
      <c r="E487" s="12" t="s">
        <v>86</v>
      </c>
      <c r="F487" s="12" t="str">
        <f t="shared" si="218"/>
        <v xml:space="preserve">NHSubstation capacity (winter and summer) (MVA)Total </v>
      </c>
      <c r="G487" s="8">
        <v>90</v>
      </c>
      <c r="H487" s="8">
        <v>90</v>
      </c>
      <c r="I487" s="8">
        <v>90</v>
      </c>
      <c r="J487" s="8">
        <v>90</v>
      </c>
      <c r="K487" s="8">
        <v>90</v>
      </c>
      <c r="L487" s="8">
        <v>90</v>
      </c>
      <c r="M487" s="8">
        <v>90</v>
      </c>
      <c r="N487" s="8">
        <v>90</v>
      </c>
      <c r="O487" s="8">
        <v>90</v>
      </c>
      <c r="P487" s="8">
        <v>90</v>
      </c>
      <c r="Q487" s="8">
        <v>90</v>
      </c>
      <c r="R487" s="8">
        <v>90</v>
      </c>
      <c r="S487" s="8"/>
      <c r="T487" s="8"/>
    </row>
    <row r="488" spans="3:20" x14ac:dyDescent="0.25">
      <c r="C488" s="15" t="s">
        <v>113</v>
      </c>
      <c r="D488" s="15" t="s">
        <v>85</v>
      </c>
      <c r="E488" s="12" t="s">
        <v>87</v>
      </c>
      <c r="F488" s="12" t="str">
        <f t="shared" si="218"/>
        <v>NHSubstation capacity (winter and summer) (MVA)Firm delivery</v>
      </c>
      <c r="G488" s="8">
        <v>45</v>
      </c>
      <c r="H488" s="8">
        <v>45</v>
      </c>
      <c r="I488" s="8">
        <v>45</v>
      </c>
      <c r="J488" s="8">
        <v>45</v>
      </c>
      <c r="K488" s="8">
        <v>45</v>
      </c>
      <c r="L488" s="8">
        <v>45</v>
      </c>
      <c r="M488" s="8">
        <v>45</v>
      </c>
      <c r="N488" s="8">
        <v>45</v>
      </c>
      <c r="O488" s="8">
        <v>45</v>
      </c>
      <c r="P488" s="8">
        <v>45</v>
      </c>
      <c r="Q488" s="8">
        <v>45</v>
      </c>
      <c r="R488" s="8">
        <v>45</v>
      </c>
      <c r="S488" s="8"/>
      <c r="T488" s="8"/>
    </row>
    <row r="489" spans="3:20" x14ac:dyDescent="0.25">
      <c r="C489" s="15" t="s">
        <v>113</v>
      </c>
      <c r="D489" s="15" t="s">
        <v>85</v>
      </c>
      <c r="E489" s="12" t="s">
        <v>88</v>
      </c>
      <c r="F489" s="12" t="str">
        <f t="shared" si="218"/>
        <v>NHSubstation capacity (winter and summer) (MVA)Short-term firm delivery</v>
      </c>
      <c r="G489" s="8">
        <v>50</v>
      </c>
      <c r="H489" s="8">
        <v>50</v>
      </c>
      <c r="I489" s="8">
        <v>50</v>
      </c>
      <c r="J489" s="8">
        <v>50</v>
      </c>
      <c r="K489" s="8">
        <v>50</v>
      </c>
      <c r="L489" s="8">
        <v>50</v>
      </c>
      <c r="M489" s="8">
        <v>50</v>
      </c>
      <c r="N489" s="8">
        <v>50</v>
      </c>
      <c r="O489" s="8">
        <v>50</v>
      </c>
      <c r="P489" s="8">
        <v>50</v>
      </c>
      <c r="Q489" s="8">
        <v>50</v>
      </c>
      <c r="R489" s="8">
        <v>50</v>
      </c>
      <c r="S489" s="8"/>
      <c r="T489" s="8"/>
    </row>
    <row r="490" spans="3:20" x14ac:dyDescent="0.25">
      <c r="C490" s="15" t="s">
        <v>113</v>
      </c>
      <c r="D490" s="12" t="s">
        <v>214</v>
      </c>
      <c r="E490" s="12" t="s">
        <v>210</v>
      </c>
      <c r="F490" s="12" t="str">
        <f t="shared" si="218"/>
        <v>NHMaximum demand forecast(peak season)Maximum demand (MW)</v>
      </c>
      <c r="G490" s="8">
        <f ca="1">G492*G493</f>
        <v>36.995131547974346</v>
      </c>
      <c r="H490" s="8">
        <f t="shared" ref="H490:R490" ca="1" si="253">H492*H493</f>
        <v>35.58560755652276</v>
      </c>
      <c r="I490" s="8">
        <f t="shared" ca="1" si="253"/>
        <v>36.097602759012155</v>
      </c>
      <c r="J490" s="8">
        <f t="shared" ca="1" si="253"/>
        <v>35.844375192167988</v>
      </c>
      <c r="K490" s="8">
        <f t="shared" ca="1" si="253"/>
        <v>35.808319810596899</v>
      </c>
      <c r="L490" s="8">
        <f t="shared" ca="1" si="253"/>
        <v>36.129830477357892</v>
      </c>
      <c r="M490" s="8">
        <f t="shared" ca="1" si="253"/>
        <v>37.022861989922866</v>
      </c>
      <c r="N490" s="8">
        <f t="shared" ca="1" si="253"/>
        <v>37.880340412628549</v>
      </c>
      <c r="O490" s="8">
        <f t="shared" ca="1" si="253"/>
        <v>38.900767300731076</v>
      </c>
      <c r="P490" s="8">
        <f t="shared" ca="1" si="253"/>
        <v>39.869226500099607</v>
      </c>
      <c r="Q490" s="8">
        <f t="shared" ca="1" si="253"/>
        <v>41.310788809713394</v>
      </c>
      <c r="R490" s="8">
        <f t="shared" ca="1" si="253"/>
        <v>42.54690507117899</v>
      </c>
      <c r="S490" s="8"/>
      <c r="T490" s="8"/>
    </row>
    <row r="491" spans="3:20" x14ac:dyDescent="0.25">
      <c r="C491" s="15" t="s">
        <v>113</v>
      </c>
      <c r="D491" s="12" t="s">
        <v>214</v>
      </c>
      <c r="E491" s="12" t="s">
        <v>10</v>
      </c>
      <c r="F491" s="12" t="str">
        <f t="shared" si="218"/>
        <v>NHMaximum demand forecast(peak season)Reactive power (coincident) (MVAr)</v>
      </c>
      <c r="G491" s="10">
        <f ca="1">SQRT(G492^2-G490^2)</f>
        <v>1.7571218943509592</v>
      </c>
      <c r="H491" s="10">
        <f ca="1">SQRT(H492^2-H490^2)</f>
        <v>1.6901750999387686</v>
      </c>
      <c r="I491" s="10">
        <f t="shared" ref="I491:R491" ca="1" si="254">SQRT(I492^2-I490^2)</f>
        <v>1.7144928396642911</v>
      </c>
      <c r="J491" s="10">
        <f t="shared" ca="1" si="254"/>
        <v>1.702465535439784</v>
      </c>
      <c r="K491" s="10">
        <f t="shared" ca="1" si="254"/>
        <v>1.7007530479388122</v>
      </c>
      <c r="L491" s="10">
        <f t="shared" ca="1" si="254"/>
        <v>1.7160235283561633</v>
      </c>
      <c r="M491" s="10">
        <f t="shared" ca="1" si="254"/>
        <v>1.7584389802658695</v>
      </c>
      <c r="N491" s="10">
        <f t="shared" ca="1" si="254"/>
        <v>1.7991658015374721</v>
      </c>
      <c r="O491" s="10">
        <f t="shared" ca="1" si="254"/>
        <v>1.8476320280824692</v>
      </c>
      <c r="P491" s="10">
        <f t="shared" ca="1" si="254"/>
        <v>1.8936299957012015</v>
      </c>
      <c r="Q491" s="10">
        <f t="shared" ca="1" si="254"/>
        <v>1.9620984830483377</v>
      </c>
      <c r="R491" s="10">
        <f t="shared" ca="1" si="254"/>
        <v>2.0208090986374794</v>
      </c>
      <c r="S491" s="8"/>
      <c r="T491" s="8"/>
    </row>
    <row r="492" spans="3:20" x14ac:dyDescent="0.25">
      <c r="C492" s="15" t="s">
        <v>113</v>
      </c>
      <c r="D492" s="12" t="s">
        <v>214</v>
      </c>
      <c r="E492" s="12" t="s">
        <v>211</v>
      </c>
      <c r="F492" s="12" t="str">
        <f t="shared" si="218"/>
        <v>NHMaximum demand forecast(peak season)Maximum demand (MVA)</v>
      </c>
      <c r="G492" s="8">
        <f ca="1">OFFSET(ForecastData!$E$4,MATCH($C492,ForecastData!$B$5:$B$70,0),COLUMN()-6+IF($T494="Summer",15,0))</f>
        <v>37.036836198621693</v>
      </c>
      <c r="H492" s="8">
        <f ca="1">OFFSET(ForecastData!$E$4,MATCH($C492,ForecastData!$B$5:$B$70,0),COLUMN()-6+IF($T494="Summer",15,0))</f>
        <v>35.625723249294218</v>
      </c>
      <c r="I492" s="8">
        <f ca="1">OFFSET(ForecastData!$E$4,MATCH($C492,ForecastData!$B$5:$B$70,0),COLUMN()-6+IF($T494="Summer",15,0))</f>
        <v>36.138295624513091</v>
      </c>
      <c r="J492" s="8">
        <f ca="1">OFFSET(ForecastData!$E$4,MATCH($C492,ForecastData!$B$5:$B$70,0),COLUMN()-6+IF($T494="Summer",15,0))</f>
        <v>35.884782593966875</v>
      </c>
      <c r="K492" s="8">
        <f ca="1">OFFSET(ForecastData!$E$4,MATCH($C492,ForecastData!$B$5:$B$70,0),COLUMN()-6+IF($T494="Summer",15,0))</f>
        <v>35.848686567126272</v>
      </c>
      <c r="L492" s="8">
        <f ca="1">OFFSET(ForecastData!$E$4,MATCH($C492,ForecastData!$B$5:$B$70,0),COLUMN()-6+IF($T494="Summer",15,0))</f>
        <v>36.17055967319957</v>
      </c>
      <c r="M492" s="8">
        <f ca="1">OFFSET(ForecastData!$E$4,MATCH($C492,ForecastData!$B$5:$B$70,0),COLUMN()-6+IF($T494="Summer",15,0))</f>
        <v>37.06459790112654</v>
      </c>
      <c r="N492" s="8">
        <f ca="1">OFFSET(ForecastData!$E$4,MATCH($C492,ForecastData!$B$5:$B$70,0),COLUMN()-6+IF($T494="Summer",15,0))</f>
        <v>37.923042960158689</v>
      </c>
      <c r="O492" s="8">
        <f ca="1">OFFSET(ForecastData!$E$4,MATCH($C492,ForecastData!$B$5:$B$70,0),COLUMN()-6+IF($T494="Summer",15,0))</f>
        <v>38.944620176563852</v>
      </c>
      <c r="P492" s="8">
        <f ca="1">OFFSET(ForecastData!$E$4,MATCH($C492,ForecastData!$B$5:$B$70,0),COLUMN()-6+IF($T494="Summer",15,0))</f>
        <v>39.914171121004934</v>
      </c>
      <c r="Q492" s="8">
        <f ca="1">OFFSET(ForecastData!$E$4,MATCH($C492,ForecastData!$B$5:$B$70,0),COLUMN()-6+IF($T494="Summer",15,0))</f>
        <v>41.357358505324321</v>
      </c>
      <c r="R492" s="8">
        <f ca="1">OFFSET(ForecastData!$E$4,MATCH($C492,ForecastData!$B$5:$B$70,0),COLUMN()-6+IF($T494="Summer",15,0))</f>
        <v>42.594868241949669</v>
      </c>
      <c r="S492" s="9"/>
      <c r="T492" s="9"/>
    </row>
    <row r="493" spans="3:20" x14ac:dyDescent="0.25">
      <c r="C493" s="15" t="s">
        <v>113</v>
      </c>
      <c r="D493" s="12" t="s">
        <v>214</v>
      </c>
      <c r="E493" s="12" t="s">
        <v>11</v>
      </c>
      <c r="F493" s="12" t="str">
        <f t="shared" si="218"/>
        <v>NHMaximum demand forecast(peak season)Power factor (coincident)</v>
      </c>
      <c r="G493" s="8">
        <f ca="1">OFFSET(ForecastData!$R$4,MATCH($C493,ForecastData!$B$5:$B$70,0),IF($T494="Summer",15,0))</f>
        <v>0.99887396832646047</v>
      </c>
      <c r="H493" s="8">
        <f ca="1">OFFSET(ForecastData!$R$4,MATCH($C493,ForecastData!$B$5:$B$70,0),IF($T494="Summer",15,0))</f>
        <v>0.99887396832646047</v>
      </c>
      <c r="I493" s="8">
        <f ca="1">OFFSET(ForecastData!$R$4,MATCH($C493,ForecastData!$B$5:$B$70,0),IF($T494="Summer",15,0))</f>
        <v>0.99887396832646047</v>
      </c>
      <c r="J493" s="8">
        <f ca="1">OFFSET(ForecastData!$R$4,MATCH($C493,ForecastData!$B$5:$B$70,0),IF($T494="Summer",15,0))</f>
        <v>0.99887396832646047</v>
      </c>
      <c r="K493" s="8">
        <f ca="1">OFFSET(ForecastData!$R$4,MATCH($C493,ForecastData!$B$5:$B$70,0),IF($T494="Summer",15,0))</f>
        <v>0.99887396832646047</v>
      </c>
      <c r="L493" s="8">
        <f ca="1">OFFSET(ForecastData!$R$4,MATCH($C493,ForecastData!$B$5:$B$70,0),IF($T494="Summer",15,0))</f>
        <v>0.99887396832646047</v>
      </c>
      <c r="M493" s="8">
        <f ca="1">OFFSET(ForecastData!$R$4,MATCH($C493,ForecastData!$B$5:$B$70,0),IF($T494="Summer",15,0))</f>
        <v>0.99887396832646047</v>
      </c>
      <c r="N493" s="8">
        <f ca="1">OFFSET(ForecastData!$R$4,MATCH($C493,ForecastData!$B$5:$B$70,0),IF($T494="Summer",15,0))</f>
        <v>0.99887396832646047</v>
      </c>
      <c r="O493" s="8">
        <f ca="1">OFFSET(ForecastData!$R$4,MATCH($C493,ForecastData!$B$5:$B$70,0),IF($T494="Summer",15,0))</f>
        <v>0.99887396832646047</v>
      </c>
      <c r="P493" s="8">
        <f ca="1">OFFSET(ForecastData!$R$4,MATCH($C493,ForecastData!$B$5:$B$70,0),IF($T494="Summer",15,0))</f>
        <v>0.99887396832646047</v>
      </c>
      <c r="Q493" s="8">
        <f ca="1">OFFSET(ForecastData!$R$4,MATCH($C493,ForecastData!$B$5:$B$70,0),IF($T494="Summer",15,0))</f>
        <v>0.99887396832646047</v>
      </c>
      <c r="R493" s="8">
        <f ca="1">OFFSET(ForecastData!$R$4,MATCH($C493,ForecastData!$B$5:$B$70,0),IF($T494="Summer",15,0))</f>
        <v>0.99887396832646047</v>
      </c>
      <c r="S493" s="10"/>
      <c r="T493" s="10"/>
    </row>
    <row r="494" spans="3:20" x14ac:dyDescent="0.25">
      <c r="C494" s="15" t="s">
        <v>113</v>
      </c>
      <c r="D494" s="12" t="s">
        <v>213</v>
      </c>
      <c r="E494" s="15" t="s">
        <v>210</v>
      </c>
      <c r="F494" s="12" t="str">
        <f t="shared" si="218"/>
        <v>NHMaximum demand forecast(non-peak season)Maximum demand (MW)</v>
      </c>
      <c r="G494" s="8">
        <f ca="1">G496*OFFSET(ForecastData!$R$4,MATCH($C494,ForecastData!$B$5:$B$70,0),IF($T494="Winter",15,0))</f>
        <v>19.880961597093744</v>
      </c>
      <c r="H494" s="8">
        <f ca="1">H496*OFFSET(ForecastData!$R$4,MATCH($C494,ForecastData!$B$5:$B$70,0),IF($T494="Winter",15,0))</f>
        <v>19.935042861871754</v>
      </c>
      <c r="I494" s="8">
        <f ca="1">I496*OFFSET(ForecastData!$R$4,MATCH($C494,ForecastData!$B$5:$B$70,0),IF($T494="Winter",15,0))</f>
        <v>19.809020917967203</v>
      </c>
      <c r="J494" s="8">
        <f ca="1">J496*OFFSET(ForecastData!$R$4,MATCH($C494,ForecastData!$B$5:$B$70,0),IF($T494="Winter",15,0))</f>
        <v>19.797960391324441</v>
      </c>
      <c r="K494" s="8">
        <f ca="1">K496*OFFSET(ForecastData!$R$4,MATCH($C494,ForecastData!$B$5:$B$70,0),IF($T494="Winter",15,0))</f>
        <v>19.706541618190919</v>
      </c>
      <c r="L494" s="8">
        <f ca="1">L496*OFFSET(ForecastData!$R$4,MATCH($C494,ForecastData!$B$5:$B$70,0),IF($T494="Winter",15,0))</f>
        <v>19.917731033053258</v>
      </c>
      <c r="M494" s="8">
        <f ca="1">M496*OFFSET(ForecastData!$R$4,MATCH($C494,ForecastData!$B$5:$B$70,0),IF($T494="Winter",15,0))</f>
        <v>20.349257955278187</v>
      </c>
      <c r="N494" s="8">
        <f ca="1">N496*OFFSET(ForecastData!$R$4,MATCH($C494,ForecastData!$B$5:$B$70,0),IF($T494="Winter",15,0))</f>
        <v>20.761877150411905</v>
      </c>
      <c r="O494" s="8">
        <f ca="1">O496*OFFSET(ForecastData!$R$4,MATCH($C494,ForecastData!$B$5:$B$70,0),IF($T494="Winter",15,0))</f>
        <v>21.229729018022827</v>
      </c>
      <c r="P494" s="8">
        <f ca="1">P496*OFFSET(ForecastData!$R$4,MATCH($C494,ForecastData!$B$5:$B$70,0),IF($T494="Winter",15,0))</f>
        <v>21.749494137118557</v>
      </c>
      <c r="Q494" s="8">
        <f ca="1">Q496*OFFSET(ForecastData!$R$4,MATCH($C494,ForecastData!$B$5:$B$70,0),IF($T494="Winter",15,0))</f>
        <v>22.256597262414296</v>
      </c>
      <c r="R494" s="8">
        <f ca="1">R496*OFFSET(ForecastData!$R$4,MATCH($C494,ForecastData!$B$5:$B$70,0),IF($T494="Winter",15,0))</f>
        <v>22.860308627691911</v>
      </c>
      <c r="S494" s="8"/>
      <c r="T494" s="8" t="str">
        <f ca="1">OFFSET(ForecastData!$D$4,MATCH(C494,ForecastData!$B$5:$B$70,0),0)</f>
        <v>Summer</v>
      </c>
    </row>
    <row r="495" spans="3:20" x14ac:dyDescent="0.25">
      <c r="C495" s="15" t="s">
        <v>113</v>
      </c>
      <c r="D495" s="12" t="s">
        <v>213</v>
      </c>
      <c r="E495" s="15" t="s">
        <v>10</v>
      </c>
      <c r="F495" s="12" t="str">
        <f t="shared" ref="F495:F561" si="255">CONCATENATE(C495,D495,E495)</f>
        <v>NHMaximum demand forecast(non-peak season)Reactive power (coincident) (MVAr)</v>
      </c>
      <c r="G495" s="10">
        <f t="shared" ref="G495:R495" ca="1" si="256">SQRT(G496^2-G494^2)</f>
        <v>0.43633710304968065</v>
      </c>
      <c r="H495" s="10">
        <f t="shared" ca="1" si="256"/>
        <v>0.43752405078800549</v>
      </c>
      <c r="I495" s="10">
        <f t="shared" ca="1" si="256"/>
        <v>0.43475818608589795</v>
      </c>
      <c r="J495" s="10">
        <f t="shared" ca="1" si="256"/>
        <v>0.43451543534528353</v>
      </c>
      <c r="K495" s="10">
        <f t="shared" ca="1" si="256"/>
        <v>0.43250902320877549</v>
      </c>
      <c r="L495" s="10">
        <f t="shared" ca="1" si="256"/>
        <v>0.43714409968757179</v>
      </c>
      <c r="M495" s="10">
        <f t="shared" ca="1" si="256"/>
        <v>0.44661503026664778</v>
      </c>
      <c r="N495" s="10">
        <f t="shared" ca="1" si="256"/>
        <v>0.455670983792342</v>
      </c>
      <c r="O495" s="10">
        <f t="shared" ca="1" si="256"/>
        <v>0.46593915555919524</v>
      </c>
      <c r="P495" s="10">
        <f t="shared" ca="1" si="256"/>
        <v>0.4773466926254592</v>
      </c>
      <c r="Q495" s="10">
        <f t="shared" ca="1" si="256"/>
        <v>0.48847633077500024</v>
      </c>
      <c r="R495" s="10">
        <f t="shared" ca="1" si="256"/>
        <v>0.50172627680589632</v>
      </c>
      <c r="S495" s="8"/>
      <c r="T495" s="8" t="str">
        <f ca="1">T494</f>
        <v>Summer</v>
      </c>
    </row>
    <row r="496" spans="3:20" x14ac:dyDescent="0.25">
      <c r="C496" s="15" t="s">
        <v>113</v>
      </c>
      <c r="D496" s="12" t="s">
        <v>213</v>
      </c>
      <c r="E496" s="12" t="s">
        <v>211</v>
      </c>
      <c r="F496" s="12"/>
      <c r="G496" s="10">
        <f ca="1">OFFSET(ForecastData!$E$4,MATCH($C496,ForecastData!$B$5:$B$70,0),COLUMN()-6+IF($T496="Winter",15,0))</f>
        <v>19.885749271591806</v>
      </c>
      <c r="H496" s="10">
        <f ca="1">OFFSET(ForecastData!$E$4,MATCH($C496,ForecastData!$B$5:$B$70,0),COLUMN()-6+IF($T496="Winter",15,0))</f>
        <v>19.939843560060392</v>
      </c>
      <c r="I496" s="10">
        <f ca="1">OFFSET(ForecastData!$E$4,MATCH($C496,ForecastData!$B$5:$B$70,0),COLUMN()-6+IF($T496="Winter",15,0))</f>
        <v>19.813791267923232</v>
      </c>
      <c r="J496" s="10">
        <f ca="1">OFFSET(ForecastData!$E$4,MATCH($C496,ForecastData!$B$5:$B$70,0),COLUMN()-6+IF($T496="Winter",15,0))</f>
        <v>19.802728077717088</v>
      </c>
      <c r="K496" s="10">
        <f ca="1">OFFSET(ForecastData!$E$4,MATCH($C496,ForecastData!$B$5:$B$70,0),COLUMN()-6+IF($T496="Winter",15,0))</f>
        <v>19.711287289384419</v>
      </c>
      <c r="L496" s="10">
        <f ca="1">OFFSET(ForecastData!$E$4,MATCH($C496,ForecastData!$B$5:$B$70,0),COLUMN()-6+IF($T496="Winter",15,0))</f>
        <v>19.92252756225837</v>
      </c>
      <c r="M496" s="10">
        <f ca="1">OFFSET(ForecastData!$E$4,MATCH($C496,ForecastData!$B$5:$B$70,0),COLUMN()-6+IF($T496="Winter",15,0))</f>
        <v>20.354158403523165</v>
      </c>
      <c r="N496" s="10">
        <f ca="1">OFFSET(ForecastData!$E$4,MATCH($C496,ForecastData!$B$5:$B$70,0),COLUMN()-6+IF($T496="Winter",15,0))</f>
        <v>20.766876964393713</v>
      </c>
      <c r="O496" s="10">
        <f ca="1">OFFSET(ForecastData!$E$4,MATCH($C496,ForecastData!$B$5:$B$70,0),COLUMN()-6+IF($T496="Winter",15,0))</f>
        <v>21.234841498710644</v>
      </c>
      <c r="P496" s="10">
        <f ca="1">OFFSET(ForecastData!$E$4,MATCH($C496,ForecastData!$B$5:$B$70,0),COLUMN()-6+IF($T496="Winter",15,0))</f>
        <v>21.754731786108394</v>
      </c>
      <c r="Q496" s="10">
        <f ca="1">OFFSET(ForecastData!$E$4,MATCH($C496,ForecastData!$B$5:$B$70,0),COLUMN()-6+IF($T496="Winter",15,0))</f>
        <v>22.261957030482179</v>
      </c>
      <c r="R496" s="10">
        <f ca="1">OFFSET(ForecastData!$E$4,MATCH($C496,ForecastData!$B$5:$B$70,0),COLUMN()-6+IF($T496="Winter",15,0))</f>
        <v>22.865813779749075</v>
      </c>
      <c r="S496" s="9"/>
      <c r="T496" s="8" t="str">
        <f ca="1">T494</f>
        <v>Summer</v>
      </c>
    </row>
    <row r="497" spans="3:20" x14ac:dyDescent="0.25">
      <c r="C497" s="15" t="s">
        <v>113</v>
      </c>
      <c r="D497" s="12" t="s">
        <v>89</v>
      </c>
      <c r="E497" s="12" t="s">
        <v>212</v>
      </c>
      <c r="F497" s="12" t="str">
        <f t="shared" si="255"/>
        <v>NHHours exceeding95% of maximum demand</v>
      </c>
      <c r="G497" s="9">
        <f ca="1">OFFSET($AG$2,MATCH(C497,$AF$3:$AF$48,0),0)</f>
        <v>17.5</v>
      </c>
      <c r="H497" s="8">
        <f ca="1">G497</f>
        <v>17.5</v>
      </c>
      <c r="I497" s="8">
        <f t="shared" ref="I497" ca="1" si="257">H497</f>
        <v>17.5</v>
      </c>
      <c r="J497" s="8">
        <f t="shared" ref="J497" ca="1" si="258">I497</f>
        <v>17.5</v>
      </c>
      <c r="K497" s="8">
        <f t="shared" ref="K497" ca="1" si="259">J497</f>
        <v>17.5</v>
      </c>
      <c r="L497" s="8">
        <f t="shared" ref="L497" ca="1" si="260">K497</f>
        <v>17.5</v>
      </c>
      <c r="M497" s="8">
        <f t="shared" ref="M497" ca="1" si="261">L497</f>
        <v>17.5</v>
      </c>
      <c r="N497" s="8">
        <f t="shared" ref="N497" ca="1" si="262">M497</f>
        <v>17.5</v>
      </c>
      <c r="O497" s="8">
        <f t="shared" ref="O497" ca="1" si="263">N497</f>
        <v>17.5</v>
      </c>
      <c r="P497" s="8">
        <f t="shared" ref="P497" ca="1" si="264">O497</f>
        <v>17.5</v>
      </c>
      <c r="Q497" s="8">
        <f ca="1">O497</f>
        <v>17.5</v>
      </c>
      <c r="R497" s="8">
        <f t="shared" ref="R497" ca="1" si="265">Q497</f>
        <v>17.5</v>
      </c>
      <c r="S497" s="9"/>
      <c r="T497" s="9"/>
    </row>
    <row r="498" spans="3:20" x14ac:dyDescent="0.25">
      <c r="C498" s="15" t="s">
        <v>113</v>
      </c>
      <c r="D498" s="12" t="s">
        <v>89</v>
      </c>
      <c r="E498" s="12" t="s">
        <v>56</v>
      </c>
      <c r="F498" s="12" t="str">
        <f t="shared" si="255"/>
        <v>NHHours exceedingFirm capacity (continuous rating)</v>
      </c>
      <c r="G498" s="8"/>
      <c r="H498" s="9"/>
      <c r="I498" s="9"/>
      <c r="J498" s="9"/>
      <c r="K498" s="9"/>
      <c r="L498" s="9"/>
      <c r="M498" s="9"/>
      <c r="N498" s="9"/>
      <c r="O498" s="9"/>
      <c r="P498" s="9"/>
      <c r="Q498" s="9"/>
      <c r="R498" s="9"/>
      <c r="S498" s="9"/>
      <c r="T498" s="9"/>
    </row>
    <row r="499" spans="3:20" x14ac:dyDescent="0.25">
      <c r="C499" s="15" t="s">
        <v>113</v>
      </c>
      <c r="D499" s="12" t="s">
        <v>89</v>
      </c>
      <c r="E499" s="12" t="s">
        <v>57</v>
      </c>
      <c r="F499" s="12" t="str">
        <f t="shared" si="255"/>
        <v>NHHours exceedingFirm capacity (short-term rating)</v>
      </c>
      <c r="G499" s="8"/>
      <c r="H499" s="8"/>
      <c r="I499" s="8"/>
      <c r="J499" s="8"/>
      <c r="K499" s="8"/>
      <c r="L499" s="8"/>
      <c r="M499" s="8"/>
      <c r="N499" s="8"/>
      <c r="O499" s="8"/>
      <c r="P499" s="8"/>
      <c r="Q499" s="8"/>
      <c r="R499" s="8"/>
      <c r="S499" s="9"/>
      <c r="T499" s="9"/>
    </row>
    <row r="500" spans="3:20" x14ac:dyDescent="0.25">
      <c r="C500" s="15" t="s">
        <v>113</v>
      </c>
      <c r="D500" s="12" t="s">
        <v>90</v>
      </c>
      <c r="E500" s="12" t="s">
        <v>60</v>
      </c>
      <c r="F500" s="12" t="str">
        <f t="shared" si="255"/>
        <v>NHRegional diversity factorSummer</v>
      </c>
      <c r="G500" s="10">
        <f ca="1">OFFSET(ForecastData!$S$4,MATCH($C500,ForecastData!$B$5:$B$70,0),IF($E500="Winter",15,0))</f>
        <v>0.82121807465618801</v>
      </c>
      <c r="H500" s="10">
        <f ca="1">OFFSET(ForecastData!$S$4,MATCH($C500,ForecastData!$B$5:$B$70,0),IF($E500="Winter",15,0))</f>
        <v>0.82121807465618801</v>
      </c>
      <c r="I500" s="10">
        <f ca="1">OFFSET(ForecastData!$S$4,MATCH($C500,ForecastData!$B$5:$B$70,0),IF($E500="Winter",15,0))</f>
        <v>0.82121807465618801</v>
      </c>
      <c r="J500" s="10">
        <f ca="1">OFFSET(ForecastData!$S$4,MATCH($C500,ForecastData!$B$5:$B$70,0),IF($E500="Winter",15,0))</f>
        <v>0.82121807465618801</v>
      </c>
      <c r="K500" s="10">
        <f ca="1">OFFSET(ForecastData!$S$4,MATCH($C500,ForecastData!$B$5:$B$70,0),IF($E500="Winter",15,0))</f>
        <v>0.82121807465618801</v>
      </c>
      <c r="L500" s="10">
        <f ca="1">OFFSET(ForecastData!$S$4,MATCH($C500,ForecastData!$B$5:$B$70,0),IF($E500="Winter",15,0))</f>
        <v>0.82121807465618801</v>
      </c>
      <c r="M500" s="10">
        <f ca="1">OFFSET(ForecastData!$S$4,MATCH($C500,ForecastData!$B$5:$B$70,0),IF($E500="Winter",15,0))</f>
        <v>0.82121807465618801</v>
      </c>
      <c r="N500" s="10">
        <f ca="1">OFFSET(ForecastData!$S$4,MATCH($C500,ForecastData!$B$5:$B$70,0),IF($E500="Winter",15,0))</f>
        <v>0.82121807465618801</v>
      </c>
      <c r="O500" s="10">
        <f ca="1">OFFSET(ForecastData!$S$4,MATCH($C500,ForecastData!$B$5:$B$70,0),IF($E500="Winter",15,0))</f>
        <v>0.82121807465618801</v>
      </c>
      <c r="P500" s="10">
        <f ca="1">OFFSET(ForecastData!$S$4,MATCH($C500,ForecastData!$B$5:$B$70,0),IF($E500="Winter",15,0))</f>
        <v>0.82121807465618801</v>
      </c>
      <c r="Q500" s="10">
        <f ca="1">OFFSET(ForecastData!$S$4,MATCH($C500,ForecastData!$B$5:$B$70,0),IF($E500="Winter",15,0))</f>
        <v>0.82121807465618801</v>
      </c>
      <c r="R500" s="10">
        <f ca="1">OFFSET(ForecastData!$S$4,MATCH($C500,ForecastData!$B$5:$B$70,0),IF($E500="Winter",15,0))</f>
        <v>0.82121807465618801</v>
      </c>
      <c r="S500" s="10"/>
      <c r="T500" s="10"/>
    </row>
    <row r="501" spans="3:20" x14ac:dyDescent="0.25">
      <c r="C501" s="15" t="s">
        <v>113</v>
      </c>
      <c r="D501" s="12" t="s">
        <v>90</v>
      </c>
      <c r="E501" s="12" t="s">
        <v>8</v>
      </c>
      <c r="F501" s="12" t="str">
        <f t="shared" si="255"/>
        <v>NHRegional diversity factorWinter</v>
      </c>
      <c r="G501" s="10">
        <f ca="1">OFFSET(ForecastData!$S$4,MATCH($C501,ForecastData!$B$5:$B$70,0),IF($E501="Winter",15,0))</f>
        <v>0.94864479315263905</v>
      </c>
      <c r="H501" s="10">
        <f ca="1">OFFSET(ForecastData!$S$4,MATCH($C501,ForecastData!$B$5:$B$70,0),IF($E501="Winter",15,0))</f>
        <v>0.94864479315263905</v>
      </c>
      <c r="I501" s="10">
        <f ca="1">OFFSET(ForecastData!$S$4,MATCH($C501,ForecastData!$B$5:$B$70,0),IF($E501="Winter",15,0))</f>
        <v>0.94864479315263905</v>
      </c>
      <c r="J501" s="10">
        <f ca="1">OFFSET(ForecastData!$S$4,MATCH($C501,ForecastData!$B$5:$B$70,0),IF($E501="Winter",15,0))</f>
        <v>0.94864479315263905</v>
      </c>
      <c r="K501" s="10">
        <f ca="1">OFFSET(ForecastData!$S$4,MATCH($C501,ForecastData!$B$5:$B$70,0),IF($E501="Winter",15,0))</f>
        <v>0.94864479315263905</v>
      </c>
      <c r="L501" s="10">
        <f ca="1">OFFSET(ForecastData!$S$4,MATCH($C501,ForecastData!$B$5:$B$70,0),IF($E501="Winter",15,0))</f>
        <v>0.94864479315263905</v>
      </c>
      <c r="M501" s="10">
        <f ca="1">OFFSET(ForecastData!$S$4,MATCH($C501,ForecastData!$B$5:$B$70,0),IF($E501="Winter",15,0))</f>
        <v>0.94864479315263905</v>
      </c>
      <c r="N501" s="10">
        <f ca="1">OFFSET(ForecastData!$S$4,MATCH($C501,ForecastData!$B$5:$B$70,0),IF($E501="Winter",15,0))</f>
        <v>0.94864479315263905</v>
      </c>
      <c r="O501" s="10">
        <f ca="1">OFFSET(ForecastData!$S$4,MATCH($C501,ForecastData!$B$5:$B$70,0),IF($E501="Winter",15,0))</f>
        <v>0.94864479315263905</v>
      </c>
      <c r="P501" s="10">
        <f ca="1">OFFSET(ForecastData!$S$4,MATCH($C501,ForecastData!$B$5:$B$70,0),IF($E501="Winter",15,0))</f>
        <v>0.94864479315263905</v>
      </c>
      <c r="Q501" s="10">
        <f ca="1">OFFSET(ForecastData!$S$4,MATCH($C501,ForecastData!$B$5:$B$70,0),IF($E501="Winter",15,0))</f>
        <v>0.94864479315263905</v>
      </c>
      <c r="R501" s="10">
        <f ca="1">OFFSET(ForecastData!$S$4,MATCH($C501,ForecastData!$B$5:$B$70,0),IF($E501="Winter",15,0))</f>
        <v>0.94864479315263905</v>
      </c>
      <c r="S501" s="10"/>
      <c r="T501" s="10"/>
    </row>
    <row r="502" spans="3:20" x14ac:dyDescent="0.25">
      <c r="C502" s="15" t="s">
        <v>113</v>
      </c>
      <c r="D502" s="15" t="s">
        <v>12</v>
      </c>
      <c r="E502" s="6">
        <v>1</v>
      </c>
      <c r="F502" s="12" t="str">
        <f t="shared" si="255"/>
        <v>NHLoad transfer capacity (MVA)1</v>
      </c>
      <c r="G502" s="8">
        <v>9.8000000000000007</v>
      </c>
      <c r="H502" s="8"/>
      <c r="I502" s="8"/>
      <c r="J502" s="8"/>
      <c r="K502" s="8"/>
      <c r="L502" s="8"/>
      <c r="M502" s="8"/>
      <c r="N502" s="8"/>
      <c r="O502" s="8"/>
      <c r="P502" s="8"/>
      <c r="Q502" s="8"/>
      <c r="R502" s="8"/>
      <c r="S502" s="8" t="s">
        <v>39</v>
      </c>
      <c r="T502" s="8"/>
    </row>
    <row r="503" spans="3:20" x14ac:dyDescent="0.25">
      <c r="C503" s="15" t="s">
        <v>113</v>
      </c>
      <c r="D503" s="15" t="s">
        <v>12</v>
      </c>
      <c r="E503" s="6">
        <v>2</v>
      </c>
      <c r="F503" s="12" t="str">
        <f t="shared" si="255"/>
        <v>NHLoad transfer capacity (MVA)2</v>
      </c>
      <c r="G503" s="8">
        <v>14.6</v>
      </c>
      <c r="H503" s="8"/>
      <c r="I503" s="8"/>
      <c r="J503" s="8"/>
      <c r="K503" s="8"/>
      <c r="L503" s="8"/>
      <c r="M503" s="8"/>
      <c r="N503" s="8"/>
      <c r="O503" s="8"/>
      <c r="P503" s="8"/>
      <c r="Q503" s="8"/>
      <c r="R503" s="8"/>
      <c r="S503" s="8" t="s">
        <v>72</v>
      </c>
      <c r="T503" s="8"/>
    </row>
    <row r="504" spans="3:20" x14ac:dyDescent="0.25">
      <c r="C504" s="15" t="s">
        <v>113</v>
      </c>
      <c r="D504" s="15" t="s">
        <v>12</v>
      </c>
      <c r="E504" s="6">
        <v>3</v>
      </c>
      <c r="F504" s="12" t="str">
        <f t="shared" si="255"/>
        <v>NHLoad transfer capacity (MVA)3</v>
      </c>
      <c r="G504" s="8">
        <v>9.8000000000000007</v>
      </c>
      <c r="H504" s="8"/>
      <c r="I504" s="8"/>
      <c r="J504" s="8"/>
      <c r="K504" s="8"/>
      <c r="L504" s="8"/>
      <c r="M504" s="8"/>
      <c r="N504" s="8"/>
      <c r="O504" s="8"/>
      <c r="P504" s="8"/>
      <c r="Q504" s="8"/>
      <c r="R504" s="8"/>
      <c r="S504" s="8" t="s">
        <v>66</v>
      </c>
      <c r="T504" s="8"/>
    </row>
    <row r="505" spans="3:20" x14ac:dyDescent="0.25">
      <c r="C505" s="15" t="s">
        <v>113</v>
      </c>
      <c r="D505" s="15" t="s">
        <v>12</v>
      </c>
      <c r="E505" s="6">
        <v>4</v>
      </c>
      <c r="F505" s="12" t="str">
        <f t="shared" si="255"/>
        <v>NHLoad transfer capacity (MVA)4</v>
      </c>
      <c r="G505" s="8">
        <v>14.6</v>
      </c>
      <c r="H505" s="8"/>
      <c r="I505" s="8"/>
      <c r="J505" s="8"/>
      <c r="K505" s="8"/>
      <c r="L505" s="8"/>
      <c r="M505" s="8"/>
      <c r="N505" s="8"/>
      <c r="O505" s="8"/>
      <c r="P505" s="8"/>
      <c r="Q505" s="8"/>
      <c r="R505" s="8"/>
      <c r="S505" s="8" t="s">
        <v>73</v>
      </c>
      <c r="T505" s="8"/>
    </row>
    <row r="506" spans="3:20" x14ac:dyDescent="0.25">
      <c r="C506" s="15" t="s">
        <v>113</v>
      </c>
      <c r="D506" s="15" t="s">
        <v>12</v>
      </c>
      <c r="E506" s="6">
        <v>5</v>
      </c>
      <c r="F506" s="12" t="str">
        <f t="shared" si="255"/>
        <v>NHLoad transfer capacity (MVA)5</v>
      </c>
      <c r="G506" s="8"/>
      <c r="H506" s="8"/>
      <c r="I506" s="8"/>
      <c r="J506" s="8"/>
      <c r="K506" s="8"/>
      <c r="L506" s="8"/>
      <c r="M506" s="8"/>
      <c r="N506" s="8"/>
      <c r="O506" s="8"/>
      <c r="P506" s="8"/>
      <c r="Q506" s="8"/>
      <c r="R506" s="8"/>
      <c r="S506" s="8"/>
      <c r="T506" s="8"/>
    </row>
    <row r="507" spans="3:20" x14ac:dyDescent="0.25">
      <c r="C507" s="15" t="s">
        <v>113</v>
      </c>
      <c r="D507" s="12" t="s">
        <v>13</v>
      </c>
      <c r="E507" s="12" t="s">
        <v>142</v>
      </c>
      <c r="F507" s="12" t="str">
        <f t="shared" si="255"/>
        <v>NHEmbedded generation capacity (MVA)Units less than 100 kVA</v>
      </c>
      <c r="G507" s="9">
        <f ca="1">OFFSET(ForecastData!$AK$4,MATCH(C507,ForecastData!$AJ$5:$AJ$71,0),0)</f>
        <v>5.5278900000000144</v>
      </c>
      <c r="H507" s="8"/>
      <c r="I507" s="8"/>
      <c r="J507" s="8"/>
      <c r="K507" s="8"/>
      <c r="L507" s="8"/>
      <c r="M507" s="8"/>
      <c r="N507" s="8"/>
      <c r="O507" s="8"/>
      <c r="P507" s="8"/>
      <c r="Q507" s="8"/>
      <c r="R507" s="8"/>
      <c r="S507" s="8"/>
      <c r="T507" s="8"/>
    </row>
    <row r="508" spans="3:20" x14ac:dyDescent="0.25">
      <c r="C508" s="15" t="s">
        <v>113</v>
      </c>
      <c r="D508" s="12" t="s">
        <v>13</v>
      </c>
      <c r="E508" s="12" t="s">
        <v>145</v>
      </c>
      <c r="F508" s="12" t="str">
        <f t="shared" si="255"/>
        <v>NHEmbedded generation capacity (MVA)Units greater than 100 kVA</v>
      </c>
      <c r="G508" s="9">
        <f ca="1">OFFSET(ForecastData!$AL$4,MATCH(C508,ForecastData!$AJ$5:$AJ$71,0),0)</f>
        <v>0</v>
      </c>
      <c r="H508" s="8"/>
      <c r="I508" s="8"/>
      <c r="J508" s="8"/>
      <c r="K508" s="8"/>
      <c r="L508" s="8"/>
      <c r="M508" s="8"/>
      <c r="N508" s="8"/>
      <c r="O508" s="8"/>
      <c r="P508" s="8"/>
      <c r="Q508" s="8"/>
      <c r="R508" s="8"/>
      <c r="S508" s="8"/>
      <c r="T508" s="8"/>
    </row>
    <row r="509" spans="3:20" x14ac:dyDescent="0.25">
      <c r="C509" s="15" t="s">
        <v>135</v>
      </c>
      <c r="D509" s="15" t="s">
        <v>85</v>
      </c>
      <c r="E509" s="12" t="s">
        <v>86</v>
      </c>
      <c r="F509" s="12" t="str">
        <f t="shared" si="255"/>
        <v xml:space="preserve">NNSubstation capacity (winter and summer) (MVA)Total </v>
      </c>
      <c r="G509" s="8">
        <v>60</v>
      </c>
      <c r="H509" s="8">
        <v>60</v>
      </c>
      <c r="I509" s="8">
        <v>60</v>
      </c>
      <c r="J509" s="8">
        <v>60</v>
      </c>
      <c r="K509" s="8">
        <v>60</v>
      </c>
      <c r="L509" s="8">
        <v>60</v>
      </c>
      <c r="M509" s="8">
        <v>60</v>
      </c>
      <c r="N509" s="8">
        <v>60</v>
      </c>
      <c r="O509" s="8">
        <v>60</v>
      </c>
      <c r="P509" s="8">
        <v>60</v>
      </c>
      <c r="Q509" s="8">
        <v>60</v>
      </c>
      <c r="R509" s="8">
        <v>60</v>
      </c>
      <c r="S509" s="8"/>
      <c r="T509" s="8"/>
    </row>
    <row r="510" spans="3:20" x14ac:dyDescent="0.25">
      <c r="C510" s="15" t="s">
        <v>135</v>
      </c>
      <c r="D510" s="15" t="s">
        <v>85</v>
      </c>
      <c r="E510" s="12" t="s">
        <v>87</v>
      </c>
      <c r="F510" s="12" t="str">
        <f t="shared" si="255"/>
        <v>NNSubstation capacity (winter and summer) (MVA)Firm delivery</v>
      </c>
      <c r="G510" s="8">
        <v>30</v>
      </c>
      <c r="H510" s="8">
        <v>30</v>
      </c>
      <c r="I510" s="8">
        <v>30</v>
      </c>
      <c r="J510" s="8">
        <v>30</v>
      </c>
      <c r="K510" s="8">
        <v>30</v>
      </c>
      <c r="L510" s="8">
        <v>30</v>
      </c>
      <c r="M510" s="8">
        <v>30</v>
      </c>
      <c r="N510" s="8">
        <v>30</v>
      </c>
      <c r="O510" s="8">
        <v>30</v>
      </c>
      <c r="P510" s="8">
        <v>30</v>
      </c>
      <c r="Q510" s="8">
        <v>30</v>
      </c>
      <c r="R510" s="8">
        <v>30</v>
      </c>
      <c r="S510" s="8"/>
      <c r="T510" s="8"/>
    </row>
    <row r="511" spans="3:20" x14ac:dyDescent="0.25">
      <c r="C511" s="15" t="s">
        <v>135</v>
      </c>
      <c r="D511" s="15" t="s">
        <v>85</v>
      </c>
      <c r="E511" s="12" t="s">
        <v>88</v>
      </c>
      <c r="F511" s="12" t="str">
        <f t="shared" si="255"/>
        <v>NNSubstation capacity (winter and summer) (MVA)Short-term firm delivery</v>
      </c>
      <c r="G511" s="8">
        <v>30</v>
      </c>
      <c r="H511" s="8">
        <v>30</v>
      </c>
      <c r="I511" s="8">
        <v>30</v>
      </c>
      <c r="J511" s="8">
        <v>30</v>
      </c>
      <c r="K511" s="8">
        <v>30</v>
      </c>
      <c r="L511" s="8">
        <v>30</v>
      </c>
      <c r="M511" s="8">
        <v>30</v>
      </c>
      <c r="N511" s="8">
        <v>30</v>
      </c>
      <c r="O511" s="8">
        <v>30</v>
      </c>
      <c r="P511" s="8">
        <v>30</v>
      </c>
      <c r="Q511" s="8">
        <v>30</v>
      </c>
      <c r="R511" s="8">
        <v>30</v>
      </c>
      <c r="S511" s="8"/>
      <c r="T511" s="8"/>
    </row>
    <row r="512" spans="3:20" x14ac:dyDescent="0.25">
      <c r="C512" s="15" t="s">
        <v>135</v>
      </c>
      <c r="D512" s="12" t="s">
        <v>214</v>
      </c>
      <c r="E512" s="12" t="s">
        <v>210</v>
      </c>
      <c r="F512" s="12" t="str">
        <f t="shared" si="255"/>
        <v>NNMaximum demand forecast(peak season)Maximum demand (MW)</v>
      </c>
      <c r="G512" s="8">
        <f ca="1">G514*G515</f>
        <v>17.523418025631173</v>
      </c>
      <c r="H512" s="8">
        <f t="shared" ref="H512:R512" ca="1" si="266">H514*H515</f>
        <v>14.798163134276322</v>
      </c>
      <c r="I512" s="8">
        <f t="shared" ca="1" si="266"/>
        <v>12.215805103524097</v>
      </c>
      <c r="J512" s="8">
        <f t="shared" ca="1" si="266"/>
        <v>12.623402321927241</v>
      </c>
      <c r="K512" s="8">
        <f t="shared" ca="1" si="266"/>
        <v>12.739908539053676</v>
      </c>
      <c r="L512" s="8">
        <f t="shared" ca="1" si="266"/>
        <v>12.829210965874752</v>
      </c>
      <c r="M512" s="8">
        <f t="shared" ca="1" si="266"/>
        <v>13.046107373524283</v>
      </c>
      <c r="N512" s="8">
        <f t="shared" ca="1" si="266"/>
        <v>13.230276809007169</v>
      </c>
      <c r="O512" s="8">
        <f t="shared" ca="1" si="266"/>
        <v>13.464862687667987</v>
      </c>
      <c r="P512" s="8">
        <f t="shared" ca="1" si="266"/>
        <v>13.63572471412413</v>
      </c>
      <c r="Q512" s="8">
        <f t="shared" ca="1" si="266"/>
        <v>13.850762310468683</v>
      </c>
      <c r="R512" s="8">
        <f t="shared" ca="1" si="266"/>
        <v>13.985368619013071</v>
      </c>
      <c r="S512" s="8"/>
      <c r="T512" s="8"/>
    </row>
    <row r="513" spans="3:20" x14ac:dyDescent="0.25">
      <c r="C513" s="15" t="s">
        <v>135</v>
      </c>
      <c r="D513" s="12" t="s">
        <v>214</v>
      </c>
      <c r="E513" s="12" t="s">
        <v>10</v>
      </c>
      <c r="F513" s="12" t="str">
        <f t="shared" si="255"/>
        <v>NNMaximum demand forecast(peak season)Reactive power (coincident) (MVAr)</v>
      </c>
      <c r="G513" s="10">
        <f ca="1">SQRT(G514^2-G512^2)</f>
        <v>2.5166898814012955</v>
      </c>
      <c r="H513" s="10">
        <f ca="1">SQRT(H514^2-H512^2)</f>
        <v>2.1252924154913728</v>
      </c>
      <c r="I513" s="10">
        <f t="shared" ref="I513:R513" ca="1" si="267">SQRT(I514^2-I512^2)</f>
        <v>1.7544176057571399</v>
      </c>
      <c r="J513" s="10">
        <f t="shared" ca="1" si="267"/>
        <v>1.8129561736177044</v>
      </c>
      <c r="K513" s="10">
        <f t="shared" ca="1" si="267"/>
        <v>1.8296886408414825</v>
      </c>
      <c r="L513" s="10">
        <f t="shared" ca="1" si="267"/>
        <v>1.8425141360523143</v>
      </c>
      <c r="M513" s="10">
        <f t="shared" ca="1" si="267"/>
        <v>1.8736645082939349</v>
      </c>
      <c r="N513" s="10">
        <f t="shared" ca="1" si="267"/>
        <v>1.9001146765239711</v>
      </c>
      <c r="O513" s="10">
        <f t="shared" ca="1" si="267"/>
        <v>1.9338055869548978</v>
      </c>
      <c r="P513" s="10">
        <f t="shared" ca="1" si="267"/>
        <v>1.9583445628823686</v>
      </c>
      <c r="Q513" s="10">
        <f t="shared" ca="1" si="267"/>
        <v>1.9892279751281741</v>
      </c>
      <c r="R513" s="10">
        <f t="shared" ca="1" si="267"/>
        <v>2.0085599532953897</v>
      </c>
      <c r="S513" s="8"/>
      <c r="T513" s="8"/>
    </row>
    <row r="514" spans="3:20" x14ac:dyDescent="0.25">
      <c r="C514" s="15" t="s">
        <v>135</v>
      </c>
      <c r="D514" s="12" t="s">
        <v>214</v>
      </c>
      <c r="E514" s="12" t="s">
        <v>211</v>
      </c>
      <c r="F514" s="12" t="str">
        <f t="shared" si="255"/>
        <v>NNMaximum demand forecast(peak season)Maximum demand (MVA)</v>
      </c>
      <c r="G514" s="8">
        <f ca="1">OFFSET(ForecastData!$E$4,MATCH($C514,ForecastData!$B$5:$B$70,0),COLUMN()-6+IF($T516="Summer",15,0))</f>
        <v>17.703217426788928</v>
      </c>
      <c r="H514" s="8">
        <f ca="1">OFFSET(ForecastData!$E$4,MATCH($C514,ForecastData!$B$5:$B$70,0),COLUMN()-6+IF($T516="Summer",15,0))</f>
        <v>14.95</v>
      </c>
      <c r="I514" s="8">
        <f ca="1">OFFSET(ForecastData!$E$4,MATCH($C514,ForecastData!$B$5:$B$70,0),COLUMN()-6+IF($T516="Summer",15,0))</f>
        <v>12.341145630073246</v>
      </c>
      <c r="J514" s="8">
        <f ca="1">OFFSET(ForecastData!$E$4,MATCH($C514,ForecastData!$B$5:$B$70,0),COLUMN()-6+IF($T516="Summer",15,0))</f>
        <v>12.752925008353833</v>
      </c>
      <c r="K514" s="8">
        <f ca="1">OFFSET(ForecastData!$E$4,MATCH($C514,ForecastData!$B$5:$B$70,0),COLUMN()-6+IF($T516="Summer",15,0))</f>
        <v>12.870626639984438</v>
      </c>
      <c r="L514" s="8">
        <f ca="1">OFFSET(ForecastData!$E$4,MATCH($C514,ForecastData!$B$5:$B$70,0),COLUMN()-6+IF($T516="Summer",15,0))</f>
        <v>12.960845356244075</v>
      </c>
      <c r="M514" s="8">
        <f ca="1">OFFSET(ForecastData!$E$4,MATCH($C514,ForecastData!$B$5:$B$70,0),COLUMN()-6+IF($T516="Summer",15,0))</f>
        <v>13.179967234070235</v>
      </c>
      <c r="N514" s="8">
        <f ca="1">OFFSET(ForecastData!$E$4,MATCH($C514,ForecastData!$B$5:$B$70,0),COLUMN()-6+IF($T516="Summer",15,0))</f>
        <v>13.366026343939874</v>
      </c>
      <c r="O514" s="8">
        <f ca="1">OFFSET(ForecastData!$E$4,MATCH($C514,ForecastData!$B$5:$B$70,0),COLUMN()-6+IF($T516="Summer",15,0))</f>
        <v>13.603019195968649</v>
      </c>
      <c r="P514" s="8">
        <f ca="1">OFFSET(ForecastData!$E$4,MATCH($C514,ForecastData!$B$5:$B$70,0),COLUMN()-6+IF($T516="Summer",15,0))</f>
        <v>13.775634355859861</v>
      </c>
      <c r="Q514" s="8">
        <f ca="1">OFFSET(ForecastData!$E$4,MATCH($C514,ForecastData!$B$5:$B$70,0),COLUMN()-6+IF($T516="Summer",15,0))</f>
        <v>13.992878350008347</v>
      </c>
      <c r="R514" s="8">
        <f ca="1">OFFSET(ForecastData!$E$4,MATCH($C514,ForecastData!$B$5:$B$70,0),COLUMN()-6+IF($T516="Summer",15,0))</f>
        <v>14.128865789427598</v>
      </c>
      <c r="S514" s="9"/>
      <c r="T514" s="9"/>
    </row>
    <row r="515" spans="3:20" x14ac:dyDescent="0.25">
      <c r="C515" s="15" t="s">
        <v>135</v>
      </c>
      <c r="D515" s="12" t="s">
        <v>214</v>
      </c>
      <c r="E515" s="12" t="s">
        <v>11</v>
      </c>
      <c r="F515" s="12" t="str">
        <f t="shared" si="255"/>
        <v>NNMaximum demand forecast(peak season)Power factor (coincident)</v>
      </c>
      <c r="G515" s="8">
        <f ca="1">OFFSET(ForecastData!$R$4,MATCH($C515,ForecastData!$B$5:$B$70,0),IF($T516="Summer",15,0))</f>
        <v>0.98984368791145971</v>
      </c>
      <c r="H515" s="8">
        <f ca="1">OFFSET(ForecastData!$R$4,MATCH($C515,ForecastData!$B$5:$B$70,0),IF($T516="Summer",15,0))</f>
        <v>0.98984368791145971</v>
      </c>
      <c r="I515" s="8">
        <f ca="1">OFFSET(ForecastData!$R$4,MATCH($C515,ForecastData!$B$5:$B$70,0),IF($T516="Summer",15,0))</f>
        <v>0.98984368791145971</v>
      </c>
      <c r="J515" s="8">
        <f ca="1">OFFSET(ForecastData!$R$4,MATCH($C515,ForecastData!$B$5:$B$70,0),IF($T516="Summer",15,0))</f>
        <v>0.98984368791145971</v>
      </c>
      <c r="K515" s="8">
        <f ca="1">OFFSET(ForecastData!$R$4,MATCH($C515,ForecastData!$B$5:$B$70,0),IF($T516="Summer",15,0))</f>
        <v>0.98984368791145971</v>
      </c>
      <c r="L515" s="8">
        <f ca="1">OFFSET(ForecastData!$R$4,MATCH($C515,ForecastData!$B$5:$B$70,0),IF($T516="Summer",15,0))</f>
        <v>0.98984368791145971</v>
      </c>
      <c r="M515" s="8">
        <f ca="1">OFFSET(ForecastData!$R$4,MATCH($C515,ForecastData!$B$5:$B$70,0),IF($T516="Summer",15,0))</f>
        <v>0.98984368791145971</v>
      </c>
      <c r="N515" s="8">
        <f ca="1">OFFSET(ForecastData!$R$4,MATCH($C515,ForecastData!$B$5:$B$70,0),IF($T516="Summer",15,0))</f>
        <v>0.98984368791145971</v>
      </c>
      <c r="O515" s="8">
        <f ca="1">OFFSET(ForecastData!$R$4,MATCH($C515,ForecastData!$B$5:$B$70,0),IF($T516="Summer",15,0))</f>
        <v>0.98984368791145971</v>
      </c>
      <c r="P515" s="8">
        <f ca="1">OFFSET(ForecastData!$R$4,MATCH($C515,ForecastData!$B$5:$B$70,0),IF($T516="Summer",15,0))</f>
        <v>0.98984368791145971</v>
      </c>
      <c r="Q515" s="8">
        <f ca="1">OFFSET(ForecastData!$R$4,MATCH($C515,ForecastData!$B$5:$B$70,0),IF($T516="Summer",15,0))</f>
        <v>0.98984368791145971</v>
      </c>
      <c r="R515" s="8">
        <f ca="1">OFFSET(ForecastData!$R$4,MATCH($C515,ForecastData!$B$5:$B$70,0),IF($T516="Summer",15,0))</f>
        <v>0.98984368791145971</v>
      </c>
      <c r="S515" s="10"/>
      <c r="T515" s="10"/>
    </row>
    <row r="516" spans="3:20" x14ac:dyDescent="0.25">
      <c r="C516" s="15" t="s">
        <v>135</v>
      </c>
      <c r="D516" s="12" t="s">
        <v>213</v>
      </c>
      <c r="E516" s="15" t="s">
        <v>210</v>
      </c>
      <c r="F516" s="12" t="str">
        <f t="shared" si="255"/>
        <v>NNMaximum demand forecast(non-peak season)Maximum demand (MW)</v>
      </c>
      <c r="G516" s="8">
        <f ca="1">G518*OFFSET(ForecastData!$R$4,MATCH($C516,ForecastData!$B$5:$B$70,0),IF($T516="Winter",15,0))</f>
        <v>17.950613142543386</v>
      </c>
      <c r="H516" s="8">
        <f ca="1">H518*OFFSET(ForecastData!$R$4,MATCH($C516,ForecastData!$B$5:$B$70,0),IF($T516="Winter",15,0))</f>
        <v>20.75068987939186</v>
      </c>
      <c r="I516" s="8">
        <f ca="1">I518*OFFSET(ForecastData!$R$4,MATCH($C516,ForecastData!$B$5:$B$70,0),IF($T516="Winter",15,0))</f>
        <v>19.384370204736392</v>
      </c>
      <c r="J516" s="8">
        <f ca="1">J518*OFFSET(ForecastData!$R$4,MATCH($C516,ForecastData!$B$5:$B$70,0),IF($T516="Winter",15,0))</f>
        <v>19.414751176906567</v>
      </c>
      <c r="K516" s="8">
        <f ca="1">K518*OFFSET(ForecastData!$R$4,MATCH($C516,ForecastData!$B$5:$B$70,0),IF($T516="Winter",15,0))</f>
        <v>19.56725785770697</v>
      </c>
      <c r="L516" s="8">
        <f ca="1">L518*OFFSET(ForecastData!$R$4,MATCH($C516,ForecastData!$B$5:$B$70,0),IF($T516="Winter",15,0))</f>
        <v>19.561855323029359</v>
      </c>
      <c r="M516" s="8">
        <f ca="1">M518*OFFSET(ForecastData!$R$4,MATCH($C516,ForecastData!$B$5:$B$70,0),IF($T516="Winter",15,0))</f>
        <v>19.837288167911318</v>
      </c>
      <c r="N516" s="8">
        <f ca="1">N518*OFFSET(ForecastData!$R$4,MATCH($C516,ForecastData!$B$5:$B$70,0),IF($T516="Winter",15,0))</f>
        <v>20.055098460643926</v>
      </c>
      <c r="O516" s="8">
        <f ca="1">O518*OFFSET(ForecastData!$R$4,MATCH($C516,ForecastData!$B$5:$B$70,0),IF($T516="Winter",15,0))</f>
        <v>20.355617969386007</v>
      </c>
      <c r="P516" s="8">
        <f ca="1">P518*OFFSET(ForecastData!$R$4,MATCH($C516,ForecastData!$B$5:$B$70,0),IF($T516="Winter",15,0))</f>
        <v>20.496918666149071</v>
      </c>
      <c r="Q516" s="8">
        <f ca="1">Q518*OFFSET(ForecastData!$R$4,MATCH($C516,ForecastData!$B$5:$B$70,0),IF($T516="Winter",15,0))</f>
        <v>20.97631544027794</v>
      </c>
      <c r="R516" s="8">
        <f ca="1">R518*OFFSET(ForecastData!$R$4,MATCH($C516,ForecastData!$B$5:$B$70,0),IF($T516="Winter",15,0))</f>
        <v>21.123727855155582</v>
      </c>
      <c r="S516" s="8"/>
      <c r="T516" s="8" t="str">
        <f ca="1">OFFSET(ForecastData!$D$4,MATCH(C516,ForecastData!$B$5:$B$70,0),0)</f>
        <v>Winter</v>
      </c>
    </row>
    <row r="517" spans="3:20" x14ac:dyDescent="0.25">
      <c r="C517" s="15" t="s">
        <v>135</v>
      </c>
      <c r="D517" s="12" t="s">
        <v>213</v>
      </c>
      <c r="E517" s="15" t="s">
        <v>10</v>
      </c>
      <c r="F517" s="12" t="str">
        <f t="shared" si="255"/>
        <v>NNMaximum demand forecast(non-peak season)Reactive power (coincident) (MVAr)</v>
      </c>
      <c r="G517" s="10">
        <f t="shared" ref="G517:R517" ca="1" si="268">SQRT(G518^2-G516^2)</f>
        <v>1.7936242100140931</v>
      </c>
      <c r="H517" s="10">
        <f t="shared" ca="1" si="268"/>
        <v>2.0734077129634039</v>
      </c>
      <c r="I517" s="10">
        <f t="shared" ca="1" si="268"/>
        <v>1.936885131388014</v>
      </c>
      <c r="J517" s="10">
        <f t="shared" ca="1" si="268"/>
        <v>1.9399207963413936</v>
      </c>
      <c r="K517" s="10">
        <f t="shared" ca="1" si="268"/>
        <v>1.9551592549222012</v>
      </c>
      <c r="L517" s="10">
        <f t="shared" ca="1" si="268"/>
        <v>1.9546194339747749</v>
      </c>
      <c r="M517" s="10">
        <f t="shared" ca="1" si="268"/>
        <v>1.9821406676446247</v>
      </c>
      <c r="N517" s="10">
        <f t="shared" ca="1" si="268"/>
        <v>2.0039042592909659</v>
      </c>
      <c r="O517" s="10">
        <f t="shared" ca="1" si="268"/>
        <v>2.0339321509390755</v>
      </c>
      <c r="P517" s="10">
        <f t="shared" ca="1" si="268"/>
        <v>2.0480509082535847</v>
      </c>
      <c r="Q517" s="10">
        <f t="shared" ca="1" si="268"/>
        <v>2.0959522057441897</v>
      </c>
      <c r="R517" s="10">
        <f t="shared" ca="1" si="268"/>
        <v>2.1106816455734414</v>
      </c>
      <c r="S517" s="8"/>
      <c r="T517" s="8" t="str">
        <f ca="1">T516</f>
        <v>Winter</v>
      </c>
    </row>
    <row r="518" spans="3:20" x14ac:dyDescent="0.25">
      <c r="C518" s="15" t="s">
        <v>135</v>
      </c>
      <c r="D518" s="12" t="s">
        <v>213</v>
      </c>
      <c r="E518" s="12" t="s">
        <v>211</v>
      </c>
      <c r="F518" s="12"/>
      <c r="G518" s="10">
        <f ca="1">OFFSET(ForecastData!$E$4,MATCH($C518,ForecastData!$B$5:$B$70,0),COLUMN()-6+IF($T518="Winter",15,0))</f>
        <v>18.04</v>
      </c>
      <c r="H518" s="10">
        <f ca="1">OFFSET(ForecastData!$E$4,MATCH($C518,ForecastData!$B$5:$B$70,0),COLUMN()-6+IF($T518="Winter",15,0))</f>
        <v>20.85401999651079</v>
      </c>
      <c r="I518" s="10">
        <f ca="1">OFFSET(ForecastData!$E$4,MATCH($C518,ForecastData!$B$5:$B$70,0),COLUMN()-6+IF($T518="Winter",15,0))</f>
        <v>19.480896597602072</v>
      </c>
      <c r="J518" s="10">
        <f ca="1">OFFSET(ForecastData!$E$4,MATCH($C518,ForecastData!$B$5:$B$70,0),COLUMN()-6+IF($T518="Winter",15,0))</f>
        <v>19.511428854834612</v>
      </c>
      <c r="K518" s="10">
        <f ca="1">OFFSET(ForecastData!$E$4,MATCH($C518,ForecastData!$B$5:$B$70,0),COLUMN()-6+IF($T518="Winter",15,0))</f>
        <v>19.664694957768937</v>
      </c>
      <c r="L518" s="10">
        <f ca="1">OFFSET(ForecastData!$E$4,MATCH($C518,ForecastData!$B$5:$B$70,0),COLUMN()-6+IF($T518="Winter",15,0))</f>
        <v>19.659265520634385</v>
      </c>
      <c r="M518" s="10">
        <f ca="1">OFFSET(ForecastData!$E$4,MATCH($C518,ForecastData!$B$5:$B$70,0),COLUMN()-6+IF($T518="Winter",15,0))</f>
        <v>19.93606991066908</v>
      </c>
      <c r="N518" s="10">
        <f ca="1">OFFSET(ForecastData!$E$4,MATCH($C518,ForecastData!$B$5:$B$70,0),COLUMN()-6+IF($T518="Winter",15,0))</f>
        <v>20.154964811344296</v>
      </c>
      <c r="O518" s="10">
        <f ca="1">OFFSET(ForecastData!$E$4,MATCH($C518,ForecastData!$B$5:$B$70,0),COLUMN()-6+IF($T518="Winter",15,0))</f>
        <v>20.456980786768465</v>
      </c>
      <c r="P518" s="10">
        <f ca="1">OFFSET(ForecastData!$E$4,MATCH($C518,ForecastData!$B$5:$B$70,0),COLUMN()-6+IF($T518="Winter",15,0))</f>
        <v>20.598985104357169</v>
      </c>
      <c r="Q518" s="10">
        <f ca="1">OFFSET(ForecastData!$E$4,MATCH($C518,ForecastData!$B$5:$B$70,0),COLUMN()-6+IF($T518="Winter",15,0))</f>
        <v>21.080769082241915</v>
      </c>
      <c r="R518" s="10">
        <f ca="1">OFFSET(ForecastData!$E$4,MATCH($C518,ForecastData!$B$5:$B$70,0),COLUMN()-6+IF($T518="Winter",15,0))</f>
        <v>21.228915551851358</v>
      </c>
      <c r="S518" s="9"/>
      <c r="T518" s="8" t="str">
        <f ca="1">T516</f>
        <v>Winter</v>
      </c>
    </row>
    <row r="519" spans="3:20" x14ac:dyDescent="0.25">
      <c r="C519" s="15" t="s">
        <v>135</v>
      </c>
      <c r="D519" s="12" t="s">
        <v>89</v>
      </c>
      <c r="E519" s="12" t="s">
        <v>212</v>
      </c>
      <c r="F519" s="12" t="str">
        <f t="shared" si="255"/>
        <v>NNHours exceeding95% of maximum demand</v>
      </c>
      <c r="G519" s="9">
        <f ca="1">OFFSET($AG$2,MATCH(C519,$AF$3:$AF$48,0),0)</f>
        <v>6</v>
      </c>
      <c r="H519" s="8">
        <f ca="1">G519</f>
        <v>6</v>
      </c>
      <c r="I519" s="8">
        <f t="shared" ref="I519" ca="1" si="269">H519</f>
        <v>6</v>
      </c>
      <c r="J519" s="8">
        <f t="shared" ref="J519" ca="1" si="270">I519</f>
        <v>6</v>
      </c>
      <c r="K519" s="8">
        <f t="shared" ref="K519" ca="1" si="271">J519</f>
        <v>6</v>
      </c>
      <c r="L519" s="8">
        <f t="shared" ref="L519" ca="1" si="272">K519</f>
        <v>6</v>
      </c>
      <c r="M519" s="8">
        <f t="shared" ref="M519" ca="1" si="273">L519</f>
        <v>6</v>
      </c>
      <c r="N519" s="8">
        <f t="shared" ref="N519" ca="1" si="274">M519</f>
        <v>6</v>
      </c>
      <c r="O519" s="8">
        <f t="shared" ref="O519" ca="1" si="275">N519</f>
        <v>6</v>
      </c>
      <c r="P519" s="8">
        <f t="shared" ref="P519" ca="1" si="276">O519</f>
        <v>6</v>
      </c>
      <c r="Q519" s="8">
        <f ca="1">O519</f>
        <v>6</v>
      </c>
      <c r="R519" s="8">
        <f t="shared" ref="R519" ca="1" si="277">Q519</f>
        <v>6</v>
      </c>
      <c r="S519" s="9"/>
      <c r="T519" s="9"/>
    </row>
    <row r="520" spans="3:20" x14ac:dyDescent="0.25">
      <c r="C520" s="15" t="s">
        <v>135</v>
      </c>
      <c r="D520" s="12" t="s">
        <v>89</v>
      </c>
      <c r="E520" s="12" t="s">
        <v>56</v>
      </c>
      <c r="F520" s="12" t="str">
        <f t="shared" si="255"/>
        <v>NNHours exceedingFirm capacity (continuous rating)</v>
      </c>
      <c r="G520" s="8"/>
      <c r="H520" s="8"/>
      <c r="I520" s="8"/>
      <c r="J520" s="8"/>
      <c r="K520" s="8"/>
      <c r="L520" s="8"/>
      <c r="M520" s="8"/>
      <c r="N520" s="8"/>
      <c r="O520" s="8"/>
      <c r="P520" s="8"/>
      <c r="Q520" s="8"/>
      <c r="R520" s="8"/>
      <c r="S520" s="8"/>
      <c r="T520" s="8"/>
    </row>
    <row r="521" spans="3:20" x14ac:dyDescent="0.25">
      <c r="C521" s="15" t="s">
        <v>135</v>
      </c>
      <c r="D521" s="12" t="s">
        <v>89</v>
      </c>
      <c r="E521" s="12" t="s">
        <v>57</v>
      </c>
      <c r="F521" s="12" t="str">
        <f t="shared" si="255"/>
        <v>NNHours exceedingFirm capacity (short-term rating)</v>
      </c>
      <c r="G521" s="8"/>
      <c r="H521" s="8"/>
      <c r="I521" s="8"/>
      <c r="J521" s="8"/>
      <c r="K521" s="8"/>
      <c r="L521" s="8"/>
      <c r="M521" s="8"/>
      <c r="N521" s="8"/>
      <c r="O521" s="8"/>
      <c r="P521" s="8"/>
      <c r="Q521" s="8"/>
      <c r="R521" s="8"/>
      <c r="S521" s="8"/>
      <c r="T521" s="8"/>
    </row>
    <row r="522" spans="3:20" x14ac:dyDescent="0.25">
      <c r="C522" s="15" t="s">
        <v>135</v>
      </c>
      <c r="D522" s="12" t="s">
        <v>90</v>
      </c>
      <c r="E522" s="12" t="s">
        <v>60</v>
      </c>
      <c r="F522" s="12" t="str">
        <f t="shared" si="255"/>
        <v>NNRegional diversity factorSummer</v>
      </c>
      <c r="G522" s="10">
        <f ca="1">OFFSET(ForecastData!$S$4,MATCH($C522,ForecastData!$B$5:$B$70,0),IF($E522="Winter",15,0))</f>
        <v>0.89364548494983198</v>
      </c>
      <c r="H522" s="10">
        <f ca="1">OFFSET(ForecastData!$S$4,MATCH($C522,ForecastData!$B$5:$B$70,0),IF($E522="Winter",15,0))</f>
        <v>0.89364548494983198</v>
      </c>
      <c r="I522" s="10">
        <f ca="1">OFFSET(ForecastData!$S$4,MATCH($C522,ForecastData!$B$5:$B$70,0),IF($E522="Winter",15,0))</f>
        <v>0.89364548494983198</v>
      </c>
      <c r="J522" s="10">
        <f ca="1">OFFSET(ForecastData!$S$4,MATCH($C522,ForecastData!$B$5:$B$70,0),IF($E522="Winter",15,0))</f>
        <v>0.89364548494983198</v>
      </c>
      <c r="K522" s="10">
        <f ca="1">OFFSET(ForecastData!$S$4,MATCH($C522,ForecastData!$B$5:$B$70,0),IF($E522="Winter",15,0))</f>
        <v>0.89364548494983198</v>
      </c>
      <c r="L522" s="10">
        <f ca="1">OFFSET(ForecastData!$S$4,MATCH($C522,ForecastData!$B$5:$B$70,0),IF($E522="Winter",15,0))</f>
        <v>0.89364548494983198</v>
      </c>
      <c r="M522" s="10">
        <f ca="1">OFFSET(ForecastData!$S$4,MATCH($C522,ForecastData!$B$5:$B$70,0),IF($E522="Winter",15,0))</f>
        <v>0.89364548494983198</v>
      </c>
      <c r="N522" s="10">
        <f ca="1">OFFSET(ForecastData!$S$4,MATCH($C522,ForecastData!$B$5:$B$70,0),IF($E522="Winter",15,0))</f>
        <v>0.89364548494983198</v>
      </c>
      <c r="O522" s="10">
        <f ca="1">OFFSET(ForecastData!$S$4,MATCH($C522,ForecastData!$B$5:$B$70,0),IF($E522="Winter",15,0))</f>
        <v>0.89364548494983198</v>
      </c>
      <c r="P522" s="10">
        <f ca="1">OFFSET(ForecastData!$S$4,MATCH($C522,ForecastData!$B$5:$B$70,0),IF($E522="Winter",15,0))</f>
        <v>0.89364548494983198</v>
      </c>
      <c r="Q522" s="10">
        <f ca="1">OFFSET(ForecastData!$S$4,MATCH($C522,ForecastData!$B$5:$B$70,0),IF($E522="Winter",15,0))</f>
        <v>0.89364548494983198</v>
      </c>
      <c r="R522" s="10">
        <f ca="1">OFFSET(ForecastData!$S$4,MATCH($C522,ForecastData!$B$5:$B$70,0),IF($E522="Winter",15,0))</f>
        <v>0.89364548494983198</v>
      </c>
      <c r="S522" s="10"/>
      <c r="T522" s="10"/>
    </row>
    <row r="523" spans="3:20" x14ac:dyDescent="0.25">
      <c r="C523" s="15" t="s">
        <v>135</v>
      </c>
      <c r="D523" s="12" t="s">
        <v>90</v>
      </c>
      <c r="E523" s="12" t="s">
        <v>8</v>
      </c>
      <c r="F523" s="12" t="str">
        <f t="shared" si="255"/>
        <v>NNRegional diversity factorWinter</v>
      </c>
      <c r="G523" s="10">
        <f ca="1">OFFSET(ForecastData!$S$4,MATCH($C523,ForecastData!$B$5:$B$70,0),IF($E523="Winter",15,0))</f>
        <v>0.85864745011086396</v>
      </c>
      <c r="H523" s="10">
        <f ca="1">OFFSET(ForecastData!$S$4,MATCH($C523,ForecastData!$B$5:$B$70,0),IF($E523="Winter",15,0))</f>
        <v>0.85864745011086396</v>
      </c>
      <c r="I523" s="10">
        <f ca="1">OFFSET(ForecastData!$S$4,MATCH($C523,ForecastData!$B$5:$B$70,0),IF($E523="Winter",15,0))</f>
        <v>0.85864745011086396</v>
      </c>
      <c r="J523" s="10">
        <f ca="1">OFFSET(ForecastData!$S$4,MATCH($C523,ForecastData!$B$5:$B$70,0),IF($E523="Winter",15,0))</f>
        <v>0.85864745011086396</v>
      </c>
      <c r="K523" s="10">
        <f ca="1">OFFSET(ForecastData!$S$4,MATCH($C523,ForecastData!$B$5:$B$70,0),IF($E523="Winter",15,0))</f>
        <v>0.85864745011086396</v>
      </c>
      <c r="L523" s="10">
        <f ca="1">OFFSET(ForecastData!$S$4,MATCH($C523,ForecastData!$B$5:$B$70,0),IF($E523="Winter",15,0))</f>
        <v>0.85864745011086396</v>
      </c>
      <c r="M523" s="10">
        <f ca="1">OFFSET(ForecastData!$S$4,MATCH($C523,ForecastData!$B$5:$B$70,0),IF($E523="Winter",15,0))</f>
        <v>0.85864745011086396</v>
      </c>
      <c r="N523" s="10">
        <f ca="1">OFFSET(ForecastData!$S$4,MATCH($C523,ForecastData!$B$5:$B$70,0),IF($E523="Winter",15,0))</f>
        <v>0.85864745011086396</v>
      </c>
      <c r="O523" s="10">
        <f ca="1">OFFSET(ForecastData!$S$4,MATCH($C523,ForecastData!$B$5:$B$70,0),IF($E523="Winter",15,0))</f>
        <v>0.85864745011086396</v>
      </c>
      <c r="P523" s="10">
        <f ca="1">OFFSET(ForecastData!$S$4,MATCH($C523,ForecastData!$B$5:$B$70,0),IF($E523="Winter",15,0))</f>
        <v>0.85864745011086396</v>
      </c>
      <c r="Q523" s="10">
        <f ca="1">OFFSET(ForecastData!$S$4,MATCH($C523,ForecastData!$B$5:$B$70,0),IF($E523="Winter",15,0))</f>
        <v>0.85864745011086396</v>
      </c>
      <c r="R523" s="10">
        <f ca="1">OFFSET(ForecastData!$S$4,MATCH($C523,ForecastData!$B$5:$B$70,0),IF($E523="Winter",15,0))</f>
        <v>0.85864745011086396</v>
      </c>
      <c r="S523" s="10"/>
      <c r="T523" s="10"/>
    </row>
    <row r="524" spans="3:20" x14ac:dyDescent="0.25">
      <c r="C524" s="15" t="s">
        <v>135</v>
      </c>
      <c r="D524" s="15" t="s">
        <v>12</v>
      </c>
      <c r="E524" s="6">
        <v>1</v>
      </c>
      <c r="F524" s="12" t="str">
        <f t="shared" si="255"/>
        <v>NNLoad transfer capacity (MVA)1</v>
      </c>
      <c r="G524" s="8">
        <v>6.6</v>
      </c>
      <c r="H524" s="8"/>
      <c r="I524" s="8"/>
      <c r="J524" s="8"/>
      <c r="K524" s="8"/>
      <c r="L524" s="8"/>
      <c r="M524" s="8"/>
      <c r="N524" s="8"/>
      <c r="O524" s="8"/>
      <c r="P524" s="8"/>
      <c r="Q524" s="8"/>
      <c r="R524" s="8"/>
      <c r="S524" s="8" t="s">
        <v>34</v>
      </c>
      <c r="T524" s="8"/>
    </row>
    <row r="525" spans="3:20" x14ac:dyDescent="0.25">
      <c r="C525" s="15" t="s">
        <v>135</v>
      </c>
      <c r="D525" s="15" t="s">
        <v>12</v>
      </c>
      <c r="E525" s="6">
        <v>2</v>
      </c>
      <c r="F525" s="12" t="str">
        <f t="shared" si="255"/>
        <v>NNLoad transfer capacity (MVA)2</v>
      </c>
      <c r="G525" s="8"/>
      <c r="H525" s="8"/>
      <c r="I525" s="8"/>
      <c r="J525" s="8"/>
      <c r="K525" s="8"/>
      <c r="L525" s="8"/>
      <c r="M525" s="8"/>
      <c r="N525" s="8"/>
      <c r="O525" s="8"/>
      <c r="P525" s="8"/>
      <c r="Q525" s="8"/>
      <c r="R525" s="8"/>
      <c r="S525" s="8"/>
      <c r="T525" s="8"/>
    </row>
    <row r="526" spans="3:20" x14ac:dyDescent="0.25">
      <c r="C526" s="15" t="s">
        <v>135</v>
      </c>
      <c r="D526" s="15" t="s">
        <v>12</v>
      </c>
      <c r="E526" s="6">
        <v>3</v>
      </c>
      <c r="F526" s="12" t="str">
        <f t="shared" si="255"/>
        <v>NNLoad transfer capacity (MVA)3</v>
      </c>
      <c r="G526" s="8"/>
      <c r="H526" s="8"/>
      <c r="I526" s="8"/>
      <c r="J526" s="8"/>
      <c r="K526" s="8"/>
      <c r="L526" s="8"/>
      <c r="M526" s="8"/>
      <c r="N526" s="8"/>
      <c r="O526" s="8"/>
      <c r="P526" s="8"/>
      <c r="Q526" s="8"/>
      <c r="R526" s="8"/>
      <c r="S526" s="8"/>
      <c r="T526" s="8"/>
    </row>
    <row r="527" spans="3:20" x14ac:dyDescent="0.25">
      <c r="C527" s="15" t="s">
        <v>135</v>
      </c>
      <c r="D527" s="15" t="s">
        <v>12</v>
      </c>
      <c r="E527" s="6">
        <v>4</v>
      </c>
      <c r="F527" s="12" t="str">
        <f t="shared" si="255"/>
        <v>NNLoad transfer capacity (MVA)4</v>
      </c>
      <c r="G527" s="8"/>
      <c r="H527" s="8"/>
      <c r="I527" s="8"/>
      <c r="J527" s="8"/>
      <c r="K527" s="8"/>
      <c r="L527" s="8"/>
      <c r="M527" s="8"/>
      <c r="N527" s="8"/>
      <c r="O527" s="8"/>
      <c r="P527" s="8"/>
      <c r="Q527" s="8"/>
      <c r="R527" s="8"/>
      <c r="S527" s="8"/>
      <c r="T527" s="8"/>
    </row>
    <row r="528" spans="3:20" x14ac:dyDescent="0.25">
      <c r="C528" s="15" t="s">
        <v>135</v>
      </c>
      <c r="D528" s="15" t="s">
        <v>12</v>
      </c>
      <c r="E528" s="6">
        <v>5</v>
      </c>
      <c r="F528" s="12" t="str">
        <f t="shared" si="255"/>
        <v>NNLoad transfer capacity (MVA)5</v>
      </c>
      <c r="G528" s="8"/>
      <c r="H528" s="8"/>
      <c r="I528" s="8"/>
      <c r="J528" s="8"/>
      <c r="K528" s="8"/>
      <c r="L528" s="8"/>
      <c r="M528" s="8"/>
      <c r="N528" s="8"/>
      <c r="O528" s="8"/>
      <c r="P528" s="8"/>
      <c r="Q528" s="8"/>
      <c r="R528" s="8"/>
      <c r="S528" s="8"/>
      <c r="T528" s="8"/>
    </row>
    <row r="529" spans="3:20" x14ac:dyDescent="0.25">
      <c r="C529" s="15" t="s">
        <v>135</v>
      </c>
      <c r="D529" s="12" t="s">
        <v>13</v>
      </c>
      <c r="E529" s="12" t="s">
        <v>142</v>
      </c>
      <c r="F529" s="12" t="str">
        <f t="shared" si="255"/>
        <v>NNEmbedded generation capacity (MVA)Units less than 100 kVA</v>
      </c>
      <c r="G529" s="9">
        <f ca="1">OFFSET(ForecastData!$AK$4,MATCH(C529,ForecastData!$AJ$5:$AJ$71,0),0)</f>
        <v>4.4486000000000026</v>
      </c>
      <c r="H529" s="8"/>
      <c r="I529" s="8"/>
      <c r="J529" s="8"/>
      <c r="K529" s="8"/>
      <c r="L529" s="8"/>
      <c r="M529" s="8"/>
      <c r="N529" s="8"/>
      <c r="O529" s="8"/>
      <c r="P529" s="8"/>
      <c r="Q529" s="8"/>
      <c r="R529" s="8"/>
      <c r="S529" s="8"/>
      <c r="T529" s="8"/>
    </row>
    <row r="530" spans="3:20" x14ac:dyDescent="0.25">
      <c r="C530" s="15" t="s">
        <v>135</v>
      </c>
      <c r="D530" s="12" t="s">
        <v>13</v>
      </c>
      <c r="E530" s="12" t="s">
        <v>145</v>
      </c>
      <c r="F530" s="12" t="str">
        <f t="shared" si="255"/>
        <v>NNEmbedded generation capacity (MVA)Units greater than 100 kVA</v>
      </c>
      <c r="G530" s="9">
        <f ca="1">OFFSET(ForecastData!$AL$4,MATCH(C530,ForecastData!$AJ$5:$AJ$71,0),0)</f>
        <v>0.56000000000000005</v>
      </c>
      <c r="H530" s="8"/>
      <c r="I530" s="8"/>
      <c r="J530" s="8"/>
      <c r="K530" s="8"/>
      <c r="L530" s="8"/>
      <c r="M530" s="8"/>
      <c r="N530" s="8"/>
      <c r="O530" s="8"/>
      <c r="P530" s="8"/>
      <c r="Q530" s="8"/>
      <c r="R530" s="8"/>
      <c r="S530" s="8"/>
      <c r="T530" s="8"/>
    </row>
    <row r="531" spans="3:20" x14ac:dyDescent="0.25">
      <c r="C531" s="15" t="s">
        <v>112</v>
      </c>
      <c r="D531" s="15" t="s">
        <v>85</v>
      </c>
      <c r="E531" s="12" t="s">
        <v>86</v>
      </c>
      <c r="F531" s="12" t="str">
        <f t="shared" si="255"/>
        <v xml:space="preserve">NTSubstation capacity (winter and summer) (MVA)Total </v>
      </c>
      <c r="G531" s="8">
        <v>22.5</v>
      </c>
      <c r="H531" s="8">
        <v>22.5</v>
      </c>
      <c r="I531" s="8">
        <v>22.5</v>
      </c>
      <c r="J531" s="8">
        <v>22.5</v>
      </c>
      <c r="K531" s="8">
        <v>22.5</v>
      </c>
      <c r="L531" s="8">
        <v>22.5</v>
      </c>
      <c r="M531" s="8">
        <v>22.5</v>
      </c>
      <c r="N531" s="8">
        <v>22.5</v>
      </c>
      <c r="O531" s="8">
        <v>22.5</v>
      </c>
      <c r="P531" s="8">
        <v>22.5</v>
      </c>
      <c r="Q531" s="8">
        <v>22.5</v>
      </c>
      <c r="R531" s="8">
        <v>22.5</v>
      </c>
      <c r="S531" s="8"/>
      <c r="T531" s="8"/>
    </row>
    <row r="532" spans="3:20" x14ac:dyDescent="0.25">
      <c r="C532" s="15" t="s">
        <v>112</v>
      </c>
      <c r="D532" s="15" t="s">
        <v>85</v>
      </c>
      <c r="E532" s="12" t="s">
        <v>87</v>
      </c>
      <c r="F532" s="12" t="str">
        <f t="shared" si="255"/>
        <v>NTSubstation capacity (winter and summer) (MVA)Firm delivery</v>
      </c>
      <c r="G532" s="8">
        <v>0</v>
      </c>
      <c r="H532" s="8">
        <v>0</v>
      </c>
      <c r="I532" s="8">
        <v>0</v>
      </c>
      <c r="J532" s="8">
        <v>0</v>
      </c>
      <c r="K532" s="8">
        <v>0</v>
      </c>
      <c r="L532" s="8">
        <v>0</v>
      </c>
      <c r="M532" s="8">
        <v>0</v>
      </c>
      <c r="N532" s="8">
        <v>0</v>
      </c>
      <c r="O532" s="8">
        <v>0</v>
      </c>
      <c r="P532" s="8">
        <v>0</v>
      </c>
      <c r="Q532" s="8">
        <v>0</v>
      </c>
      <c r="R532" s="8">
        <v>0</v>
      </c>
      <c r="S532" s="8"/>
      <c r="T532" s="8"/>
    </row>
    <row r="533" spans="3:20" x14ac:dyDescent="0.25">
      <c r="C533" s="15" t="s">
        <v>112</v>
      </c>
      <c r="D533" s="15" t="s">
        <v>85</v>
      </c>
      <c r="E533" s="12" t="s">
        <v>88</v>
      </c>
      <c r="F533" s="12" t="str">
        <f t="shared" si="255"/>
        <v>NTSubstation capacity (winter and summer) (MVA)Short-term firm delivery</v>
      </c>
      <c r="G533" s="8">
        <v>0</v>
      </c>
      <c r="H533" s="8">
        <v>0</v>
      </c>
      <c r="I533" s="8">
        <v>0</v>
      </c>
      <c r="J533" s="8">
        <v>0</v>
      </c>
      <c r="K533" s="8">
        <v>0</v>
      </c>
      <c r="L533" s="8">
        <v>0</v>
      </c>
      <c r="M533" s="8">
        <v>0</v>
      </c>
      <c r="N533" s="8">
        <v>0</v>
      </c>
      <c r="O533" s="8">
        <v>0</v>
      </c>
      <c r="P533" s="8">
        <v>0</v>
      </c>
      <c r="Q533" s="8">
        <v>0</v>
      </c>
      <c r="R533" s="8">
        <v>0</v>
      </c>
      <c r="S533" s="8"/>
      <c r="T533" s="8"/>
    </row>
    <row r="534" spans="3:20" x14ac:dyDescent="0.25">
      <c r="C534" s="15" t="s">
        <v>112</v>
      </c>
      <c r="D534" s="12" t="s">
        <v>214</v>
      </c>
      <c r="E534" s="12" t="s">
        <v>210</v>
      </c>
      <c r="F534" s="12" t="str">
        <f t="shared" si="255"/>
        <v>NTMaximum demand forecast(peak season)Maximum demand (MW)</v>
      </c>
      <c r="G534" s="8">
        <f ca="1">G536*G537</f>
        <v>3.7662425822288532</v>
      </c>
      <c r="H534" s="8">
        <f t="shared" ref="H534:R534" ca="1" si="278">H536*H537</f>
        <v>3.8674935410445648</v>
      </c>
      <c r="I534" s="8">
        <f t="shared" ca="1" si="278"/>
        <v>3.9105269646296152</v>
      </c>
      <c r="J534" s="8">
        <f t="shared" ca="1" si="278"/>
        <v>3.846898919125104</v>
      </c>
      <c r="K534" s="8">
        <f t="shared" ca="1" si="278"/>
        <v>3.8277578928668303</v>
      </c>
      <c r="L534" s="8">
        <f t="shared" ca="1" si="278"/>
        <v>3.8147665867518574</v>
      </c>
      <c r="M534" s="8">
        <f t="shared" ca="1" si="278"/>
        <v>3.8671954397714656</v>
      </c>
      <c r="N534" s="8">
        <f t="shared" ca="1" si="278"/>
        <v>3.8991769652862915</v>
      </c>
      <c r="O534" s="8">
        <f t="shared" ca="1" si="278"/>
        <v>3.942612390912144</v>
      </c>
      <c r="P534" s="8">
        <f t="shared" ca="1" si="278"/>
        <v>3.9619074320774468</v>
      </c>
      <c r="Q534" s="8">
        <f t="shared" ca="1" si="278"/>
        <v>4.0391479376466162</v>
      </c>
      <c r="R534" s="8">
        <f t="shared" ca="1" si="278"/>
        <v>4.078136714415896</v>
      </c>
      <c r="S534" s="8"/>
      <c r="T534" s="8"/>
    </row>
    <row r="535" spans="3:20" x14ac:dyDescent="0.25">
      <c r="C535" s="15" t="s">
        <v>112</v>
      </c>
      <c r="D535" s="12" t="s">
        <v>214</v>
      </c>
      <c r="E535" s="12" t="s">
        <v>10</v>
      </c>
      <c r="F535" s="12" t="str">
        <f t="shared" si="255"/>
        <v>NTMaximum demand forecast(peak season)Reactive power (coincident) (MVAr)</v>
      </c>
      <c r="G535" s="10">
        <f ca="1">SQRT(G536^2-G534^2)</f>
        <v>0.32040625996556804</v>
      </c>
      <c r="H535" s="10">
        <f ca="1">SQRT(H536^2-H534^2)</f>
        <v>0.32902000173174212</v>
      </c>
      <c r="I535" s="10">
        <f t="shared" ref="I535:R535" ca="1" si="279">SQRT(I536^2-I534^2)</f>
        <v>0.33268099222912711</v>
      </c>
      <c r="J535" s="10">
        <f t="shared" ca="1" si="279"/>
        <v>0.32726795160736455</v>
      </c>
      <c r="K535" s="10">
        <f t="shared" ca="1" si="279"/>
        <v>0.32563956349868101</v>
      </c>
      <c r="L535" s="10">
        <f t="shared" ca="1" si="279"/>
        <v>0.32453435168252737</v>
      </c>
      <c r="M535" s="10">
        <f t="shared" ca="1" si="279"/>
        <v>0.32899464130634859</v>
      </c>
      <c r="N535" s="10">
        <f t="shared" ca="1" si="279"/>
        <v>0.33171541161109536</v>
      </c>
      <c r="O535" s="10">
        <f t="shared" ca="1" si="279"/>
        <v>0.3354106017033287</v>
      </c>
      <c r="P535" s="10">
        <f t="shared" ca="1" si="279"/>
        <v>0.33705209235101358</v>
      </c>
      <c r="Q535" s="10">
        <f t="shared" ca="1" si="279"/>
        <v>0.3436231883351249</v>
      </c>
      <c r="R535" s="10">
        <f t="shared" ca="1" si="279"/>
        <v>0.34694008783709152</v>
      </c>
      <c r="S535" s="8"/>
      <c r="T535" s="8"/>
    </row>
    <row r="536" spans="3:20" x14ac:dyDescent="0.25">
      <c r="C536" s="15" t="s">
        <v>112</v>
      </c>
      <c r="D536" s="12" t="s">
        <v>214</v>
      </c>
      <c r="E536" s="12" t="s">
        <v>211</v>
      </c>
      <c r="F536" s="12" t="str">
        <f t="shared" si="255"/>
        <v>NTMaximum demand forecast(peak season)Maximum demand (MVA)</v>
      </c>
      <c r="G536" s="8">
        <f ca="1">OFFSET(ForecastData!$E$4,MATCH($C536,ForecastData!$B$5:$B$70,0),COLUMN()-6+IF($T538="Summer",15,0))</f>
        <v>3.7798470021442645</v>
      </c>
      <c r="H536" s="8">
        <f ca="1">OFFSET(ForecastData!$E$4,MATCH($C536,ForecastData!$B$5:$B$70,0),COLUMN()-6+IF($T538="Summer",15,0))</f>
        <v>3.8814636996320062</v>
      </c>
      <c r="I536" s="8">
        <f ca="1">OFFSET(ForecastData!$E$4,MATCH($C536,ForecastData!$B$5:$B$70,0),COLUMN()-6+IF($T538="Summer",15,0))</f>
        <v>3.924652568532133</v>
      </c>
      <c r="J536" s="8">
        <f ca="1">OFFSET(ForecastData!$E$4,MATCH($C536,ForecastData!$B$5:$B$70,0),COLUMN()-6+IF($T538="Summer",15,0))</f>
        <v>3.8607946858276696</v>
      </c>
      <c r="K536" s="8">
        <f ca="1">OFFSET(ForecastData!$E$4,MATCH($C536,ForecastData!$B$5:$B$70,0),COLUMN()-6+IF($T538="Summer",15,0))</f>
        <v>3.8415845183621729</v>
      </c>
      <c r="L536" s="8">
        <f ca="1">OFFSET(ForecastData!$E$4,MATCH($C536,ForecastData!$B$5:$B$70,0),COLUMN()-6+IF($T538="Summer",15,0))</f>
        <v>3.8285462850565639</v>
      </c>
      <c r="M536" s="8">
        <f ca="1">OFFSET(ForecastData!$E$4,MATCH($C536,ForecastData!$B$5:$B$70,0),COLUMN()-6+IF($T538="Summer",15,0))</f>
        <v>3.88116452155761</v>
      </c>
      <c r="N536" s="8">
        <f ca="1">OFFSET(ForecastData!$E$4,MATCH($C536,ForecastData!$B$5:$B$70,0),COLUMN()-6+IF($T538="Summer",15,0))</f>
        <v>3.9132615707258225</v>
      </c>
      <c r="O536" s="8">
        <f ca="1">OFFSET(ForecastData!$E$4,MATCH($C536,ForecastData!$B$5:$B$70,0),COLUMN()-6+IF($T538="Summer",15,0))</f>
        <v>3.9568538937783591</v>
      </c>
      <c r="P536" s="8">
        <f ca="1">OFFSET(ForecastData!$E$4,MATCH($C536,ForecastData!$B$5:$B$70,0),COLUMN()-6+IF($T538="Summer",15,0))</f>
        <v>3.9762186324834685</v>
      </c>
      <c r="Q536" s="8">
        <f ca="1">OFFSET(ForecastData!$E$4,MATCH($C536,ForecastData!$B$5:$B$70,0),COLUMN()-6+IF($T538="Summer",15,0))</f>
        <v>4.0537381461752693</v>
      </c>
      <c r="R536" s="8">
        <f ca="1">OFFSET(ForecastData!$E$4,MATCH($C536,ForecastData!$B$5:$B$70,0),COLUMN()-6+IF($T538="Summer",15,0))</f>
        <v>4.0928677581880519</v>
      </c>
      <c r="S536" s="9"/>
      <c r="T536" s="9"/>
    </row>
    <row r="537" spans="3:20" x14ac:dyDescent="0.25">
      <c r="C537" s="15" t="s">
        <v>112</v>
      </c>
      <c r="D537" s="12" t="s">
        <v>214</v>
      </c>
      <c r="E537" s="12" t="s">
        <v>11</v>
      </c>
      <c r="F537" s="12" t="str">
        <f t="shared" si="255"/>
        <v>NTMaximum demand forecast(peak season)Power factor (coincident)</v>
      </c>
      <c r="G537" s="8">
        <f ca="1">OFFSET(ForecastData!$R$4,MATCH($C537,ForecastData!$B$5:$B$70,0),IF($T538="Summer",15,0))</f>
        <v>0.99640080143251997</v>
      </c>
      <c r="H537" s="8">
        <f ca="1">OFFSET(ForecastData!$R$4,MATCH($C537,ForecastData!$B$5:$B$70,0),IF($T538="Summer",15,0))</f>
        <v>0.99640080143251997</v>
      </c>
      <c r="I537" s="8">
        <f ca="1">OFFSET(ForecastData!$R$4,MATCH($C537,ForecastData!$B$5:$B$70,0),IF($T538="Summer",15,0))</f>
        <v>0.99640080143251997</v>
      </c>
      <c r="J537" s="8">
        <f ca="1">OFFSET(ForecastData!$R$4,MATCH($C537,ForecastData!$B$5:$B$70,0),IF($T538="Summer",15,0))</f>
        <v>0.99640080143251997</v>
      </c>
      <c r="K537" s="8">
        <f ca="1">OFFSET(ForecastData!$R$4,MATCH($C537,ForecastData!$B$5:$B$70,0),IF($T538="Summer",15,0))</f>
        <v>0.99640080143251997</v>
      </c>
      <c r="L537" s="8">
        <f ca="1">OFFSET(ForecastData!$R$4,MATCH($C537,ForecastData!$B$5:$B$70,0),IF($T538="Summer",15,0))</f>
        <v>0.99640080143251997</v>
      </c>
      <c r="M537" s="8">
        <f ca="1">OFFSET(ForecastData!$R$4,MATCH($C537,ForecastData!$B$5:$B$70,0),IF($T538="Summer",15,0))</f>
        <v>0.99640080143251997</v>
      </c>
      <c r="N537" s="8">
        <f ca="1">OFFSET(ForecastData!$R$4,MATCH($C537,ForecastData!$B$5:$B$70,0),IF($T538="Summer",15,0))</f>
        <v>0.99640080143251997</v>
      </c>
      <c r="O537" s="8">
        <f ca="1">OFFSET(ForecastData!$R$4,MATCH($C537,ForecastData!$B$5:$B$70,0),IF($T538="Summer",15,0))</f>
        <v>0.99640080143251997</v>
      </c>
      <c r="P537" s="8">
        <f ca="1">OFFSET(ForecastData!$R$4,MATCH($C537,ForecastData!$B$5:$B$70,0),IF($T538="Summer",15,0))</f>
        <v>0.99640080143251997</v>
      </c>
      <c r="Q537" s="8">
        <f ca="1">OFFSET(ForecastData!$R$4,MATCH($C537,ForecastData!$B$5:$B$70,0),IF($T538="Summer",15,0))</f>
        <v>0.99640080143251997</v>
      </c>
      <c r="R537" s="8">
        <f ca="1">OFFSET(ForecastData!$R$4,MATCH($C537,ForecastData!$B$5:$B$70,0),IF($T538="Summer",15,0))</f>
        <v>0.99640080143251997</v>
      </c>
      <c r="S537" s="10"/>
      <c r="T537" s="10"/>
    </row>
    <row r="538" spans="3:20" x14ac:dyDescent="0.25">
      <c r="C538" s="15" t="s">
        <v>112</v>
      </c>
      <c r="D538" s="12" t="s">
        <v>213</v>
      </c>
      <c r="E538" s="15" t="s">
        <v>210</v>
      </c>
      <c r="F538" s="12" t="str">
        <f t="shared" si="255"/>
        <v>NTMaximum demand forecast(non-peak season)Maximum demand (MW)</v>
      </c>
      <c r="G538" s="8">
        <f ca="1">G540*OFFSET(ForecastData!$R$4,MATCH($C538,ForecastData!$B$5:$B$70,0),IF($T538="Winter",15,0))</f>
        <v>4.1941114669795114</v>
      </c>
      <c r="H538" s="8">
        <f ca="1">H540*OFFSET(ForecastData!$R$4,MATCH($C538,ForecastData!$B$5:$B$70,0),IF($T538="Winter",15,0))</f>
        <v>4.0325457895691059</v>
      </c>
      <c r="I538" s="8">
        <f ca="1">I540*OFFSET(ForecastData!$R$4,MATCH($C538,ForecastData!$B$5:$B$70,0),IF($T538="Winter",15,0))</f>
        <v>3.9898068492188115</v>
      </c>
      <c r="J538" s="8">
        <f ca="1">J540*OFFSET(ForecastData!$R$4,MATCH($C538,ForecastData!$B$5:$B$70,0),IF($T538="Winter",15,0))</f>
        <v>3.9435425926507817</v>
      </c>
      <c r="K538" s="8">
        <f ca="1">K540*OFFSET(ForecastData!$R$4,MATCH($C538,ForecastData!$B$5:$B$70,0),IF($T538="Winter",15,0))</f>
        <v>3.9158591315124047</v>
      </c>
      <c r="L538" s="8">
        <f ca="1">L540*OFFSET(ForecastData!$R$4,MATCH($C538,ForecastData!$B$5:$B$70,0),IF($T538="Winter",15,0))</f>
        <v>3.9225493327333303</v>
      </c>
      <c r="M538" s="8">
        <f ca="1">M540*OFFSET(ForecastData!$R$4,MATCH($C538,ForecastData!$B$5:$B$70,0),IF($T538="Winter",15,0))</f>
        <v>3.9817102621066489</v>
      </c>
      <c r="N538" s="8">
        <f ca="1">N540*OFFSET(ForecastData!$R$4,MATCH($C538,ForecastData!$B$5:$B$70,0),IF($T538="Winter",15,0))</f>
        <v>4.0207057193338169</v>
      </c>
      <c r="O538" s="8">
        <f ca="1">O540*OFFSET(ForecastData!$R$4,MATCH($C538,ForecastData!$B$5:$B$70,0),IF($T538="Winter",15,0))</f>
        <v>4.0739508416563535</v>
      </c>
      <c r="P538" s="8">
        <f ca="1">P540*OFFSET(ForecastData!$R$4,MATCH($C538,ForecastData!$B$5:$B$70,0),IF($T538="Winter",15,0))</f>
        <v>4.1155225230295542</v>
      </c>
      <c r="Q538" s="8">
        <f ca="1">Q540*OFFSET(ForecastData!$R$4,MATCH($C538,ForecastData!$B$5:$B$70,0),IF($T538="Winter",15,0))</f>
        <v>4.1626263535968953</v>
      </c>
      <c r="R538" s="8">
        <f ca="1">R540*OFFSET(ForecastData!$R$4,MATCH($C538,ForecastData!$B$5:$B$70,0),IF($T538="Winter",15,0))</f>
        <v>4.2093542314197085</v>
      </c>
      <c r="S538" s="8"/>
      <c r="T538" s="8" t="str">
        <f ca="1">OFFSET(ForecastData!$D$4,MATCH(C538,ForecastData!$B$5:$B$70,0),0)</f>
        <v>Summer</v>
      </c>
    </row>
    <row r="539" spans="3:20" x14ac:dyDescent="0.25">
      <c r="C539" s="15" t="s">
        <v>112</v>
      </c>
      <c r="D539" s="12" t="s">
        <v>213</v>
      </c>
      <c r="E539" s="15" t="s">
        <v>10</v>
      </c>
      <c r="F539" s="12" t="str">
        <f t="shared" si="255"/>
        <v>NTMaximum demand forecast(non-peak season)Reactive power (coincident) (MVAr)</v>
      </c>
      <c r="G539" s="10">
        <f t="shared" ref="G539:R539" ca="1" si="280">SQRT(G540^2-G538^2)</f>
        <v>0.35845059679449875</v>
      </c>
      <c r="H539" s="10">
        <f t="shared" ca="1" si="280"/>
        <v>0.34464235303530838</v>
      </c>
      <c r="I539" s="10">
        <f t="shared" ca="1" si="280"/>
        <v>0.34098966073193282</v>
      </c>
      <c r="J539" s="10">
        <f t="shared" ca="1" si="280"/>
        <v>0.33703567655492495</v>
      </c>
      <c r="K539" s="10">
        <f t="shared" ca="1" si="280"/>
        <v>0.33466970387047751</v>
      </c>
      <c r="L539" s="10">
        <f t="shared" ca="1" si="280"/>
        <v>0.3352414832900773</v>
      </c>
      <c r="M539" s="10">
        <f t="shared" ca="1" si="280"/>
        <v>0.34029768425367385</v>
      </c>
      <c r="N539" s="10">
        <f t="shared" ca="1" si="280"/>
        <v>0.34363043900408646</v>
      </c>
      <c r="O539" s="10">
        <f t="shared" ca="1" si="280"/>
        <v>0.34818104430468239</v>
      </c>
      <c r="P539" s="10">
        <f t="shared" ca="1" si="280"/>
        <v>0.35173397658014816</v>
      </c>
      <c r="Q539" s="10">
        <f t="shared" ca="1" si="280"/>
        <v>0.35575971512122634</v>
      </c>
      <c r="R539" s="10">
        <f t="shared" ca="1" si="280"/>
        <v>0.35975332278387212</v>
      </c>
      <c r="S539" s="8"/>
      <c r="T539" s="8" t="str">
        <f ca="1">T538</f>
        <v>Summer</v>
      </c>
    </row>
    <row r="540" spans="3:20" x14ac:dyDescent="0.25">
      <c r="C540" s="15" t="s">
        <v>112</v>
      </c>
      <c r="D540" s="12" t="s">
        <v>213</v>
      </c>
      <c r="E540" s="12" t="s">
        <v>211</v>
      </c>
      <c r="F540" s="12"/>
      <c r="G540" s="10">
        <f ca="1">OFFSET(ForecastData!$E$4,MATCH($C540,ForecastData!$B$5:$B$70,0),COLUMN()-6+IF($T540="Winter",15,0))</f>
        <v>4.2094011246009044</v>
      </c>
      <c r="H540" s="10">
        <f ca="1">OFFSET(ForecastData!$E$4,MATCH($C540,ForecastData!$B$5:$B$70,0),COLUMN()-6+IF($T540="Winter",15,0))</f>
        <v>4.047246458578627</v>
      </c>
      <c r="I540" s="10">
        <f ca="1">OFFSET(ForecastData!$E$4,MATCH($C540,ForecastData!$B$5:$B$70,0),COLUMN()-6+IF($T540="Winter",15,0))</f>
        <v>4.0043517131739836</v>
      </c>
      <c r="J540" s="10">
        <f ca="1">OFFSET(ForecastData!$E$4,MATCH($C540,ForecastData!$B$5:$B$70,0),COLUMN()-6+IF($T540="Winter",15,0))</f>
        <v>3.9579187999909351</v>
      </c>
      <c r="K540" s="10">
        <f ca="1">OFFSET(ForecastData!$E$4,MATCH($C540,ForecastData!$B$5:$B$70,0),COLUMN()-6+IF($T540="Winter",15,0))</f>
        <v>3.9301344186347924</v>
      </c>
      <c r="L540" s="10">
        <f ca="1">OFFSET(ForecastData!$E$4,MATCH($C540,ForecastData!$B$5:$B$70,0),COLUMN()-6+IF($T540="Winter",15,0))</f>
        <v>3.9368490090229806</v>
      </c>
      <c r="M540" s="10">
        <f ca="1">OFFSET(ForecastData!$E$4,MATCH($C540,ForecastData!$B$5:$B$70,0),COLUMN()-6+IF($T540="Winter",15,0))</f>
        <v>3.9962256099066544</v>
      </c>
      <c r="N540" s="10">
        <f ca="1">OFFSET(ForecastData!$E$4,MATCH($C540,ForecastData!$B$5:$B$70,0),COLUMN()-6+IF($T540="Winter",15,0))</f>
        <v>4.0353632252987843</v>
      </c>
      <c r="O540" s="10">
        <f ca="1">OFFSET(ForecastData!$E$4,MATCH($C540,ForecastData!$B$5:$B$70,0),COLUMN()-6+IF($T540="Winter",15,0))</f>
        <v>4.0888024530228417</v>
      </c>
      <c r="P540" s="10">
        <f ca="1">OFFSET(ForecastData!$E$4,MATCH($C540,ForecastData!$B$5:$B$70,0),COLUMN()-6+IF($T540="Winter",15,0))</f>
        <v>4.1305256842010358</v>
      </c>
      <c r="Q540" s="10">
        <f ca="1">OFFSET(ForecastData!$E$4,MATCH($C540,ForecastData!$B$5:$B$70,0),COLUMN()-6+IF($T540="Winter",15,0))</f>
        <v>4.1778012320552689</v>
      </c>
      <c r="R540" s="10">
        <f ca="1">OFFSET(ForecastData!$E$4,MATCH($C540,ForecastData!$B$5:$B$70,0),COLUMN()-6+IF($T540="Winter",15,0))</f>
        <v>4.2246994566270679</v>
      </c>
      <c r="S540" s="9"/>
      <c r="T540" s="8" t="str">
        <f ca="1">T538</f>
        <v>Summer</v>
      </c>
    </row>
    <row r="541" spans="3:20" x14ac:dyDescent="0.25">
      <c r="C541" s="15" t="s">
        <v>112</v>
      </c>
      <c r="D541" s="12" t="s">
        <v>89</v>
      </c>
      <c r="E541" s="12" t="s">
        <v>212</v>
      </c>
      <c r="F541" s="12" t="str">
        <f t="shared" si="255"/>
        <v>NTHours exceeding95% of maximum demand</v>
      </c>
      <c r="G541" s="9">
        <f ca="1">OFFSET($AG$2,MATCH(C541,$AF$3:$AF$48,0),0)</f>
        <v>15</v>
      </c>
      <c r="H541" s="8">
        <f ca="1">G541</f>
        <v>15</v>
      </c>
      <c r="I541" s="8">
        <f t="shared" ref="I541" ca="1" si="281">H541</f>
        <v>15</v>
      </c>
      <c r="J541" s="8">
        <f t="shared" ref="J541" ca="1" si="282">I541</f>
        <v>15</v>
      </c>
      <c r="K541" s="8">
        <f t="shared" ref="K541" ca="1" si="283">J541</f>
        <v>15</v>
      </c>
      <c r="L541" s="8">
        <f t="shared" ref="L541" ca="1" si="284">K541</f>
        <v>15</v>
      </c>
      <c r="M541" s="8">
        <f t="shared" ref="M541" ca="1" si="285">L541</f>
        <v>15</v>
      </c>
      <c r="N541" s="8">
        <f t="shared" ref="N541" ca="1" si="286">M541</f>
        <v>15</v>
      </c>
      <c r="O541" s="8">
        <f t="shared" ref="O541" ca="1" si="287">N541</f>
        <v>15</v>
      </c>
      <c r="P541" s="8">
        <f t="shared" ref="P541" ca="1" si="288">O541</f>
        <v>15</v>
      </c>
      <c r="Q541" s="8">
        <f ca="1">O541</f>
        <v>15</v>
      </c>
      <c r="R541" s="8">
        <f t="shared" ref="R541" ca="1" si="289">Q541</f>
        <v>15</v>
      </c>
      <c r="S541" s="9"/>
      <c r="T541" s="9"/>
    </row>
    <row r="542" spans="3:20" x14ac:dyDescent="0.25">
      <c r="C542" s="15" t="s">
        <v>112</v>
      </c>
      <c r="D542" s="12" t="s">
        <v>89</v>
      </c>
      <c r="E542" s="12" t="s">
        <v>56</v>
      </c>
      <c r="F542" s="12" t="str">
        <f t="shared" si="255"/>
        <v>NTHours exceedingFirm capacity (continuous rating)</v>
      </c>
      <c r="G542" s="8">
        <v>8760</v>
      </c>
      <c r="H542" s="8">
        <v>8760</v>
      </c>
      <c r="I542" s="8">
        <v>8760</v>
      </c>
      <c r="J542" s="8">
        <v>8760</v>
      </c>
      <c r="K542" s="8">
        <v>8760</v>
      </c>
      <c r="L542" s="8">
        <v>8760</v>
      </c>
      <c r="M542" s="8">
        <v>8760</v>
      </c>
      <c r="N542" s="8">
        <v>8760</v>
      </c>
      <c r="O542" s="8">
        <v>8760</v>
      </c>
      <c r="P542" s="8">
        <v>8760</v>
      </c>
      <c r="Q542" s="8">
        <v>8760</v>
      </c>
      <c r="R542" s="8">
        <v>8760</v>
      </c>
      <c r="S542" s="8"/>
      <c r="T542" s="8"/>
    </row>
    <row r="543" spans="3:20" x14ac:dyDescent="0.25">
      <c r="C543" s="15" t="s">
        <v>112</v>
      </c>
      <c r="D543" s="12" t="s">
        <v>89</v>
      </c>
      <c r="E543" s="12" t="s">
        <v>57</v>
      </c>
      <c r="F543" s="12" t="str">
        <f t="shared" si="255"/>
        <v>NTHours exceedingFirm capacity (short-term rating)</v>
      </c>
      <c r="G543" s="8">
        <v>8760</v>
      </c>
      <c r="H543" s="8">
        <v>8760</v>
      </c>
      <c r="I543" s="8">
        <v>8760</v>
      </c>
      <c r="J543" s="8">
        <v>8760</v>
      </c>
      <c r="K543" s="8">
        <v>8760</v>
      </c>
      <c r="L543" s="8">
        <v>8760</v>
      </c>
      <c r="M543" s="8">
        <v>8760</v>
      </c>
      <c r="N543" s="8">
        <v>8760</v>
      </c>
      <c r="O543" s="8">
        <v>8760</v>
      </c>
      <c r="P543" s="8">
        <v>8760</v>
      </c>
      <c r="Q543" s="8">
        <v>8760</v>
      </c>
      <c r="R543" s="8">
        <v>8760</v>
      </c>
      <c r="S543" s="8"/>
      <c r="T543" s="8"/>
    </row>
    <row r="544" spans="3:20" x14ac:dyDescent="0.25">
      <c r="C544" s="15" t="s">
        <v>112</v>
      </c>
      <c r="D544" s="12" t="s">
        <v>90</v>
      </c>
      <c r="E544" s="12" t="s">
        <v>60</v>
      </c>
      <c r="F544" s="12" t="str">
        <f t="shared" si="255"/>
        <v>NTRegional diversity factorSummer</v>
      </c>
      <c r="G544" s="10">
        <f ca="1">OFFSET(ForecastData!$S$4,MATCH($C544,ForecastData!$B$5:$B$70,0),IF($E544="Winter",15,0))</f>
        <v>0.89037433155080203</v>
      </c>
      <c r="H544" s="10">
        <f ca="1">OFFSET(ForecastData!$S$4,MATCH($C544,ForecastData!$B$5:$B$70,0),IF($E544="Winter",15,0))</f>
        <v>0.89037433155080203</v>
      </c>
      <c r="I544" s="10">
        <f ca="1">OFFSET(ForecastData!$S$4,MATCH($C544,ForecastData!$B$5:$B$70,0),IF($E544="Winter",15,0))</f>
        <v>0.89037433155080203</v>
      </c>
      <c r="J544" s="10">
        <f ca="1">OFFSET(ForecastData!$S$4,MATCH($C544,ForecastData!$B$5:$B$70,0),IF($E544="Winter",15,0))</f>
        <v>0.89037433155080203</v>
      </c>
      <c r="K544" s="10">
        <f ca="1">OFFSET(ForecastData!$S$4,MATCH($C544,ForecastData!$B$5:$B$70,0),IF($E544="Winter",15,0))</f>
        <v>0.89037433155080203</v>
      </c>
      <c r="L544" s="10">
        <f ca="1">OFFSET(ForecastData!$S$4,MATCH($C544,ForecastData!$B$5:$B$70,0),IF($E544="Winter",15,0))</f>
        <v>0.89037433155080203</v>
      </c>
      <c r="M544" s="10">
        <f ca="1">OFFSET(ForecastData!$S$4,MATCH($C544,ForecastData!$B$5:$B$70,0),IF($E544="Winter",15,0))</f>
        <v>0.89037433155080203</v>
      </c>
      <c r="N544" s="10">
        <f ca="1">OFFSET(ForecastData!$S$4,MATCH($C544,ForecastData!$B$5:$B$70,0),IF($E544="Winter",15,0))</f>
        <v>0.89037433155080203</v>
      </c>
      <c r="O544" s="10">
        <f ca="1">OFFSET(ForecastData!$S$4,MATCH($C544,ForecastData!$B$5:$B$70,0),IF($E544="Winter",15,0))</f>
        <v>0.89037433155080203</v>
      </c>
      <c r="P544" s="10">
        <f ca="1">OFFSET(ForecastData!$S$4,MATCH($C544,ForecastData!$B$5:$B$70,0),IF($E544="Winter",15,0))</f>
        <v>0.89037433155080203</v>
      </c>
      <c r="Q544" s="10">
        <f ca="1">OFFSET(ForecastData!$S$4,MATCH($C544,ForecastData!$B$5:$B$70,0),IF($E544="Winter",15,0))</f>
        <v>0.89037433155080203</v>
      </c>
      <c r="R544" s="10">
        <f ca="1">OFFSET(ForecastData!$S$4,MATCH($C544,ForecastData!$B$5:$B$70,0),IF($E544="Winter",15,0))</f>
        <v>0.89037433155080203</v>
      </c>
      <c r="S544" s="10"/>
      <c r="T544" s="10"/>
    </row>
    <row r="545" spans="3:20" x14ac:dyDescent="0.25">
      <c r="C545" s="15" t="s">
        <v>112</v>
      </c>
      <c r="D545" s="12" t="s">
        <v>90</v>
      </c>
      <c r="E545" s="12" t="s">
        <v>8</v>
      </c>
      <c r="F545" s="12" t="str">
        <f t="shared" si="255"/>
        <v>NTRegional diversity factorWinter</v>
      </c>
      <c r="G545" s="10">
        <f ca="1">OFFSET(ForecastData!$S$4,MATCH($C545,ForecastData!$B$5:$B$70,0),IF($E545="Winter",15,0))</f>
        <v>0.875</v>
      </c>
      <c r="H545" s="10">
        <f ca="1">OFFSET(ForecastData!$S$4,MATCH($C545,ForecastData!$B$5:$B$70,0),IF($E545="Winter",15,0))</f>
        <v>0.875</v>
      </c>
      <c r="I545" s="10">
        <f ca="1">OFFSET(ForecastData!$S$4,MATCH($C545,ForecastData!$B$5:$B$70,0),IF($E545="Winter",15,0))</f>
        <v>0.875</v>
      </c>
      <c r="J545" s="10">
        <f ca="1">OFFSET(ForecastData!$S$4,MATCH($C545,ForecastData!$B$5:$B$70,0),IF($E545="Winter",15,0))</f>
        <v>0.875</v>
      </c>
      <c r="K545" s="10">
        <f ca="1">OFFSET(ForecastData!$S$4,MATCH($C545,ForecastData!$B$5:$B$70,0),IF($E545="Winter",15,0))</f>
        <v>0.875</v>
      </c>
      <c r="L545" s="10">
        <f ca="1">OFFSET(ForecastData!$S$4,MATCH($C545,ForecastData!$B$5:$B$70,0),IF($E545="Winter",15,0))</f>
        <v>0.875</v>
      </c>
      <c r="M545" s="10">
        <f ca="1">OFFSET(ForecastData!$S$4,MATCH($C545,ForecastData!$B$5:$B$70,0),IF($E545="Winter",15,0))</f>
        <v>0.875</v>
      </c>
      <c r="N545" s="10">
        <f ca="1">OFFSET(ForecastData!$S$4,MATCH($C545,ForecastData!$B$5:$B$70,0),IF($E545="Winter",15,0))</f>
        <v>0.875</v>
      </c>
      <c r="O545" s="10">
        <f ca="1">OFFSET(ForecastData!$S$4,MATCH($C545,ForecastData!$B$5:$B$70,0),IF($E545="Winter",15,0))</f>
        <v>0.875</v>
      </c>
      <c r="P545" s="10">
        <f ca="1">OFFSET(ForecastData!$S$4,MATCH($C545,ForecastData!$B$5:$B$70,0),IF($E545="Winter",15,0))</f>
        <v>0.875</v>
      </c>
      <c r="Q545" s="10">
        <f ca="1">OFFSET(ForecastData!$S$4,MATCH($C545,ForecastData!$B$5:$B$70,0),IF($E545="Winter",15,0))</f>
        <v>0.875</v>
      </c>
      <c r="R545" s="10">
        <f ca="1">OFFSET(ForecastData!$S$4,MATCH($C545,ForecastData!$B$5:$B$70,0),IF($E545="Winter",15,0))</f>
        <v>0.875</v>
      </c>
      <c r="S545" s="10"/>
      <c r="T545" s="10"/>
    </row>
    <row r="546" spans="3:20" x14ac:dyDescent="0.25">
      <c r="C546" s="15" t="s">
        <v>112</v>
      </c>
      <c r="D546" s="15" t="s">
        <v>12</v>
      </c>
      <c r="E546" s="6">
        <v>1</v>
      </c>
      <c r="F546" s="12" t="str">
        <f t="shared" si="255"/>
        <v>NTLoad transfer capacity (MVA)1</v>
      </c>
      <c r="G546" s="8"/>
      <c r="H546" s="8"/>
      <c r="I546" s="8"/>
      <c r="J546" s="8"/>
      <c r="K546" s="8"/>
      <c r="L546" s="8"/>
      <c r="M546" s="8"/>
      <c r="N546" s="8"/>
      <c r="O546" s="8"/>
      <c r="P546" s="8"/>
      <c r="Q546" s="8"/>
      <c r="R546" s="8"/>
      <c r="S546" s="8"/>
      <c r="T546" s="8"/>
    </row>
    <row r="547" spans="3:20" x14ac:dyDescent="0.25">
      <c r="C547" s="15" t="s">
        <v>112</v>
      </c>
      <c r="D547" s="15" t="s">
        <v>12</v>
      </c>
      <c r="E547" s="6">
        <v>2</v>
      </c>
      <c r="F547" s="12" t="str">
        <f t="shared" si="255"/>
        <v>NTLoad transfer capacity (MVA)2</v>
      </c>
      <c r="G547" s="8"/>
      <c r="H547" s="8"/>
      <c r="I547" s="8"/>
      <c r="J547" s="8"/>
      <c r="K547" s="8"/>
      <c r="L547" s="8"/>
      <c r="M547" s="8"/>
      <c r="N547" s="8"/>
      <c r="O547" s="8"/>
      <c r="P547" s="8"/>
      <c r="Q547" s="8"/>
      <c r="R547" s="8"/>
      <c r="S547" s="8"/>
      <c r="T547" s="8"/>
    </row>
    <row r="548" spans="3:20" x14ac:dyDescent="0.25">
      <c r="C548" s="15" t="s">
        <v>112</v>
      </c>
      <c r="D548" s="15" t="s">
        <v>12</v>
      </c>
      <c r="E548" s="6">
        <v>3</v>
      </c>
      <c r="F548" s="12" t="str">
        <f t="shared" si="255"/>
        <v>NTLoad transfer capacity (MVA)3</v>
      </c>
      <c r="G548" s="8"/>
      <c r="H548" s="8"/>
      <c r="I548" s="8"/>
      <c r="J548" s="8"/>
      <c r="K548" s="8"/>
      <c r="L548" s="8"/>
      <c r="M548" s="8"/>
      <c r="N548" s="8"/>
      <c r="O548" s="8"/>
      <c r="P548" s="8"/>
      <c r="Q548" s="8"/>
      <c r="R548" s="8"/>
      <c r="S548" s="8"/>
      <c r="T548" s="8"/>
    </row>
    <row r="549" spans="3:20" x14ac:dyDescent="0.25">
      <c r="C549" s="15" t="s">
        <v>112</v>
      </c>
      <c r="D549" s="15" t="s">
        <v>12</v>
      </c>
      <c r="E549" s="6">
        <v>4</v>
      </c>
      <c r="F549" s="12" t="str">
        <f t="shared" si="255"/>
        <v>NTLoad transfer capacity (MVA)4</v>
      </c>
      <c r="G549" s="8"/>
      <c r="H549" s="8"/>
      <c r="I549" s="8"/>
      <c r="J549" s="8"/>
      <c r="K549" s="8"/>
      <c r="L549" s="8"/>
      <c r="M549" s="8"/>
      <c r="N549" s="8"/>
      <c r="O549" s="8"/>
      <c r="P549" s="8"/>
      <c r="Q549" s="8"/>
      <c r="R549" s="8"/>
      <c r="S549" s="8"/>
      <c r="T549" s="8"/>
    </row>
    <row r="550" spans="3:20" x14ac:dyDescent="0.25">
      <c r="C550" s="15" t="s">
        <v>112</v>
      </c>
      <c r="D550" s="15" t="s">
        <v>12</v>
      </c>
      <c r="E550" s="6">
        <v>5</v>
      </c>
      <c r="F550" s="12" t="str">
        <f t="shared" si="255"/>
        <v>NTLoad transfer capacity (MVA)5</v>
      </c>
      <c r="G550" s="8"/>
      <c r="H550" s="8"/>
      <c r="I550" s="8"/>
      <c r="J550" s="8"/>
      <c r="K550" s="8"/>
      <c r="L550" s="8"/>
      <c r="M550" s="8"/>
      <c r="N550" s="8"/>
      <c r="O550" s="8"/>
      <c r="P550" s="8"/>
      <c r="Q550" s="8"/>
      <c r="R550" s="8"/>
      <c r="S550" s="8"/>
      <c r="T550" s="8"/>
    </row>
    <row r="551" spans="3:20" x14ac:dyDescent="0.25">
      <c r="C551" s="15" t="s">
        <v>112</v>
      </c>
      <c r="D551" s="12" t="s">
        <v>13</v>
      </c>
      <c r="E551" s="12" t="s">
        <v>142</v>
      </c>
      <c r="F551" s="12" t="str">
        <f t="shared" si="255"/>
        <v>NTEmbedded generation capacity (MVA)Units less than 100 kVA</v>
      </c>
      <c r="G551" s="9">
        <f ca="1">OFFSET(ForecastData!$AK$4,MATCH(C551,ForecastData!$AJ$5:$AJ$71,0),0)</f>
        <v>0</v>
      </c>
      <c r="H551" s="8"/>
      <c r="I551" s="8"/>
      <c r="J551" s="8"/>
      <c r="K551" s="8"/>
      <c r="L551" s="8"/>
      <c r="M551" s="8"/>
      <c r="N551" s="8"/>
      <c r="O551" s="8"/>
      <c r="P551" s="8"/>
      <c r="Q551" s="8"/>
      <c r="R551" s="8"/>
      <c r="S551" s="8"/>
      <c r="T551" s="8"/>
    </row>
    <row r="552" spans="3:20" x14ac:dyDescent="0.25">
      <c r="C552" s="15" t="s">
        <v>112</v>
      </c>
      <c r="D552" s="12" t="s">
        <v>13</v>
      </c>
      <c r="E552" s="12" t="s">
        <v>145</v>
      </c>
      <c r="F552" s="12" t="str">
        <f t="shared" si="255"/>
        <v>NTEmbedded generation capacity (MVA)Units greater than 100 kVA</v>
      </c>
      <c r="G552" s="9">
        <f ca="1">OFFSET(ForecastData!$AL$4,MATCH(C552,ForecastData!$AJ$5:$AJ$71,0),0)</f>
        <v>0</v>
      </c>
      <c r="H552" s="8"/>
      <c r="I552" s="8"/>
      <c r="J552" s="8"/>
      <c r="K552" s="8"/>
      <c r="L552" s="8"/>
      <c r="M552" s="8"/>
      <c r="N552" s="8"/>
      <c r="O552" s="8"/>
      <c r="P552" s="8"/>
      <c r="Q552" s="8"/>
      <c r="R552" s="8"/>
      <c r="S552" s="8"/>
      <c r="T552" s="8"/>
    </row>
    <row r="553" spans="3:20" x14ac:dyDescent="0.25">
      <c r="C553" s="15" t="s">
        <v>114</v>
      </c>
      <c r="D553" s="15" t="s">
        <v>85</v>
      </c>
      <c r="E553" s="12" t="s">
        <v>86</v>
      </c>
      <c r="F553" s="12" t="str">
        <f t="shared" si="255"/>
        <v xml:space="preserve">NWSubstation capacity (winter and summer) (MVA)Total </v>
      </c>
      <c r="G553" s="8">
        <v>100</v>
      </c>
      <c r="H553" s="8">
        <v>100</v>
      </c>
      <c r="I553" s="8">
        <v>100</v>
      </c>
      <c r="J553" s="8">
        <v>100</v>
      </c>
      <c r="K553" s="8">
        <v>100</v>
      </c>
      <c r="L553" s="8">
        <v>100</v>
      </c>
      <c r="M553" s="8">
        <v>100</v>
      </c>
      <c r="N553" s="8">
        <v>100</v>
      </c>
      <c r="O553" s="8">
        <v>100</v>
      </c>
      <c r="P553" s="8">
        <v>100</v>
      </c>
      <c r="Q553" s="8">
        <v>100</v>
      </c>
      <c r="R553" s="8">
        <v>100</v>
      </c>
      <c r="S553" s="8"/>
      <c r="T553" s="8"/>
    </row>
    <row r="554" spans="3:20" x14ac:dyDescent="0.25">
      <c r="C554" s="15" t="s">
        <v>114</v>
      </c>
      <c r="D554" s="15" t="s">
        <v>85</v>
      </c>
      <c r="E554" s="12" t="s">
        <v>87</v>
      </c>
      <c r="F554" s="12" t="str">
        <f t="shared" si="255"/>
        <v>NWSubstation capacity (winter and summer) (MVA)Firm delivery</v>
      </c>
      <c r="G554" s="8">
        <v>50</v>
      </c>
      <c r="H554" s="8">
        <v>50</v>
      </c>
      <c r="I554" s="8">
        <v>50</v>
      </c>
      <c r="J554" s="8">
        <v>50</v>
      </c>
      <c r="K554" s="8">
        <v>50</v>
      </c>
      <c r="L554" s="8">
        <v>50</v>
      </c>
      <c r="M554" s="8">
        <v>50</v>
      </c>
      <c r="N554" s="8">
        <v>50</v>
      </c>
      <c r="O554" s="8">
        <v>50</v>
      </c>
      <c r="P554" s="8">
        <v>50</v>
      </c>
      <c r="Q554" s="8">
        <v>50</v>
      </c>
      <c r="R554" s="8">
        <v>50</v>
      </c>
      <c r="S554" s="8"/>
      <c r="T554" s="8"/>
    </row>
    <row r="555" spans="3:20" x14ac:dyDescent="0.25">
      <c r="C555" s="15" t="s">
        <v>114</v>
      </c>
      <c r="D555" s="15" t="s">
        <v>85</v>
      </c>
      <c r="E555" s="12" t="s">
        <v>88</v>
      </c>
      <c r="F555" s="12" t="str">
        <f t="shared" si="255"/>
        <v>NWSubstation capacity (winter and summer) (MVA)Short-term firm delivery</v>
      </c>
      <c r="G555" s="8">
        <v>60</v>
      </c>
      <c r="H555" s="8">
        <v>60</v>
      </c>
      <c r="I555" s="8">
        <v>60</v>
      </c>
      <c r="J555" s="8">
        <v>60</v>
      </c>
      <c r="K555" s="8">
        <v>60</v>
      </c>
      <c r="L555" s="8">
        <v>60</v>
      </c>
      <c r="M555" s="8">
        <v>60</v>
      </c>
      <c r="N555" s="8">
        <v>60</v>
      </c>
      <c r="O555" s="8">
        <v>60</v>
      </c>
      <c r="P555" s="8">
        <v>60</v>
      </c>
      <c r="Q555" s="8">
        <v>60</v>
      </c>
      <c r="R555" s="8">
        <v>60</v>
      </c>
      <c r="S555" s="8"/>
      <c r="T555" s="8"/>
    </row>
    <row r="556" spans="3:20" x14ac:dyDescent="0.25">
      <c r="C556" s="15" t="s">
        <v>114</v>
      </c>
      <c r="D556" s="12" t="s">
        <v>214</v>
      </c>
      <c r="E556" s="12" t="s">
        <v>210</v>
      </c>
      <c r="F556" s="12" t="str">
        <f t="shared" si="255"/>
        <v>NWMaximum demand forecast(peak season)Maximum demand (MW)</v>
      </c>
      <c r="G556" s="8">
        <f ca="1">G558*G559</f>
        <v>29.560502280336063</v>
      </c>
      <c r="H556" s="8">
        <f t="shared" ref="H556:R556" ca="1" si="290">H558*H559</f>
        <v>29.38763230093825</v>
      </c>
      <c r="I556" s="8">
        <f t="shared" ca="1" si="290"/>
        <v>29.202838162999214</v>
      </c>
      <c r="J556" s="8">
        <f t="shared" ca="1" si="290"/>
        <v>28.660894379393021</v>
      </c>
      <c r="K556" s="8">
        <f t="shared" ca="1" si="290"/>
        <v>28.367965001474829</v>
      </c>
      <c r="L556" s="8">
        <f t="shared" ca="1" si="290"/>
        <v>28.261584243104974</v>
      </c>
      <c r="M556" s="8">
        <f t="shared" ca="1" si="290"/>
        <v>28.595568029112776</v>
      </c>
      <c r="N556" s="8">
        <f t="shared" ca="1" si="290"/>
        <v>28.842168520668267</v>
      </c>
      <c r="O556" s="8">
        <f t="shared" ca="1" si="290"/>
        <v>29.161268643364195</v>
      </c>
      <c r="P556" s="8">
        <f t="shared" ca="1" si="290"/>
        <v>29.357972684537721</v>
      </c>
      <c r="Q556" s="8">
        <f t="shared" ca="1" si="290"/>
        <v>29.9636421394511</v>
      </c>
      <c r="R556" s="8">
        <f t="shared" ca="1" si="290"/>
        <v>30.254912977327425</v>
      </c>
      <c r="S556" s="8"/>
      <c r="T556" s="8"/>
    </row>
    <row r="557" spans="3:20" x14ac:dyDescent="0.25">
      <c r="C557" s="15" t="s">
        <v>114</v>
      </c>
      <c r="D557" s="12" t="s">
        <v>214</v>
      </c>
      <c r="E557" s="12" t="s">
        <v>10</v>
      </c>
      <c r="F557" s="12" t="str">
        <f t="shared" si="255"/>
        <v>NWMaximum demand forecast(peak season)Reactive power (coincident) (MVAr)</v>
      </c>
      <c r="G557" s="10">
        <f ca="1">SQRT(G558^2-G556^2)</f>
        <v>0.70668138324240759</v>
      </c>
      <c r="H557" s="10">
        <f ca="1">SQRT(H558^2-H556^2)</f>
        <v>0.70254870663896851</v>
      </c>
      <c r="I557" s="10">
        <f t="shared" ref="I557:R557" ca="1" si="291">SQRT(I558^2-I556^2)</f>
        <v>0.69813096786798978</v>
      </c>
      <c r="J557" s="10">
        <f t="shared" ca="1" si="291"/>
        <v>0.685175112821787</v>
      </c>
      <c r="K557" s="10">
        <f t="shared" ca="1" si="291"/>
        <v>0.67817226368148631</v>
      </c>
      <c r="L557" s="10">
        <f t="shared" ca="1" si="291"/>
        <v>0.67562909642526481</v>
      </c>
      <c r="M557" s="10">
        <f t="shared" ca="1" si="291"/>
        <v>0.68361340337777698</v>
      </c>
      <c r="N557" s="10">
        <f t="shared" ca="1" si="291"/>
        <v>0.68950870159804645</v>
      </c>
      <c r="O557" s="10">
        <f t="shared" ca="1" si="291"/>
        <v>0.69713719565946697</v>
      </c>
      <c r="P557" s="10">
        <f t="shared" ca="1" si="291"/>
        <v>0.70183965580665941</v>
      </c>
      <c r="Q557" s="10">
        <f t="shared" ca="1" si="291"/>
        <v>0.71631895403124946</v>
      </c>
      <c r="R557" s="10">
        <f t="shared" ca="1" si="291"/>
        <v>0.72328215366351301</v>
      </c>
      <c r="S557" s="8"/>
      <c r="T557" s="8"/>
    </row>
    <row r="558" spans="3:20" x14ac:dyDescent="0.25">
      <c r="C558" s="15" t="s">
        <v>114</v>
      </c>
      <c r="D558" s="12" t="s">
        <v>214</v>
      </c>
      <c r="E558" s="12" t="s">
        <v>211</v>
      </c>
      <c r="F558" s="12" t="str">
        <f t="shared" si="255"/>
        <v>NWMaximum demand forecast(peak season)Maximum demand (MVA)</v>
      </c>
      <c r="G558" s="8">
        <f ca="1">OFFSET(ForecastData!$E$4,MATCH($C558,ForecastData!$B$5:$B$70,0),COLUMN()-6+IF($T560="Summer",15,0))</f>
        <v>29.568948132173642</v>
      </c>
      <c r="H558" s="8">
        <f ca="1">OFFSET(ForecastData!$E$4,MATCH($C558,ForecastData!$B$5:$B$70,0),COLUMN()-6+IF($T560="Summer",15,0))</f>
        <v>29.396028761387978</v>
      </c>
      <c r="I558" s="8">
        <f ca="1">OFFSET(ForecastData!$E$4,MATCH($C558,ForecastData!$B$5:$B$70,0),COLUMN()-6+IF($T560="Summer",15,0))</f>
        <v>29.211181825161056</v>
      </c>
      <c r="J558" s="8">
        <f ca="1">OFFSET(ForecastData!$E$4,MATCH($C558,ForecastData!$B$5:$B$70,0),COLUMN()-6+IF($T560="Summer",15,0))</f>
        <v>28.669083200583042</v>
      </c>
      <c r="K558" s="8">
        <f ca="1">OFFSET(ForecastData!$E$4,MATCH($C558,ForecastData!$B$5:$B$70,0),COLUMN()-6+IF($T560="Summer",15,0))</f>
        <v>28.376070128615901</v>
      </c>
      <c r="L558" s="8">
        <f ca="1">OFFSET(ForecastData!$E$4,MATCH($C558,ForecastData!$B$5:$B$70,0),COLUMN()-6+IF($T560="Summer",15,0))</f>
        <v>28.26965897576509</v>
      </c>
      <c r="M558" s="8">
        <f ca="1">OFFSET(ForecastData!$E$4,MATCH($C558,ForecastData!$B$5:$B$70,0),COLUMN()-6+IF($T560="Summer",15,0))</f>
        <v>28.603738185644453</v>
      </c>
      <c r="N558" s="8">
        <f ca="1">OFFSET(ForecastData!$E$4,MATCH($C558,ForecastData!$B$5:$B$70,0),COLUMN()-6+IF($T560="Summer",15,0))</f>
        <v>28.850409134433551</v>
      </c>
      <c r="O558" s="8">
        <f ca="1">OFFSET(ForecastData!$E$4,MATCH($C558,ForecastData!$B$5:$B$70,0),COLUMN()-6+IF($T560="Summer",15,0))</f>
        <v>29.169600428528803</v>
      </c>
      <c r="P558" s="8">
        <f ca="1">OFFSET(ForecastData!$E$4,MATCH($C558,ForecastData!$B$5:$B$70,0),COLUMN()-6+IF($T560="Summer",15,0))</f>
        <v>29.366360670817311</v>
      </c>
      <c r="Q558" s="8">
        <f ca="1">OFFSET(ForecastData!$E$4,MATCH($C558,ForecastData!$B$5:$B$70,0),COLUMN()-6+IF($T560="Summer",15,0))</f>
        <v>29.97220317402433</v>
      </c>
      <c r="R558" s="8">
        <f ca="1">OFFSET(ForecastData!$E$4,MATCH($C558,ForecastData!$B$5:$B$70,0),COLUMN()-6+IF($T560="Summer",15,0))</f>
        <v>30.263557232081354</v>
      </c>
      <c r="S558" s="9"/>
      <c r="T558" s="9"/>
    </row>
    <row r="559" spans="3:20" x14ac:dyDescent="0.25">
      <c r="C559" s="15" t="s">
        <v>114</v>
      </c>
      <c r="D559" s="12" t="s">
        <v>214</v>
      </c>
      <c r="E559" s="12" t="s">
        <v>11</v>
      </c>
      <c r="F559" s="12" t="str">
        <f t="shared" si="255"/>
        <v>NWMaximum demand forecast(peak season)Power factor (coincident)</v>
      </c>
      <c r="G559" s="8">
        <f ca="1">OFFSET(ForecastData!$R$4,MATCH($C559,ForecastData!$B$5:$B$70,0),IF($T560="Summer",15,0))</f>
        <v>0.99971436752501897</v>
      </c>
      <c r="H559" s="8">
        <f ca="1">OFFSET(ForecastData!$R$4,MATCH($C559,ForecastData!$B$5:$B$70,0),IF($T560="Summer",15,0))</f>
        <v>0.99971436752501897</v>
      </c>
      <c r="I559" s="8">
        <f ca="1">OFFSET(ForecastData!$R$4,MATCH($C559,ForecastData!$B$5:$B$70,0),IF($T560="Summer",15,0))</f>
        <v>0.99971436752501897</v>
      </c>
      <c r="J559" s="8">
        <f ca="1">OFFSET(ForecastData!$R$4,MATCH($C559,ForecastData!$B$5:$B$70,0),IF($T560="Summer",15,0))</f>
        <v>0.99971436752501897</v>
      </c>
      <c r="K559" s="8">
        <f ca="1">OFFSET(ForecastData!$R$4,MATCH($C559,ForecastData!$B$5:$B$70,0),IF($T560="Summer",15,0))</f>
        <v>0.99971436752501897</v>
      </c>
      <c r="L559" s="8">
        <f ca="1">OFFSET(ForecastData!$R$4,MATCH($C559,ForecastData!$B$5:$B$70,0),IF($T560="Summer",15,0))</f>
        <v>0.99971436752501897</v>
      </c>
      <c r="M559" s="8">
        <f ca="1">OFFSET(ForecastData!$R$4,MATCH($C559,ForecastData!$B$5:$B$70,0),IF($T560="Summer",15,0))</f>
        <v>0.99971436752501897</v>
      </c>
      <c r="N559" s="8">
        <f ca="1">OFFSET(ForecastData!$R$4,MATCH($C559,ForecastData!$B$5:$B$70,0),IF($T560="Summer",15,0))</f>
        <v>0.99971436752501897</v>
      </c>
      <c r="O559" s="8">
        <f ca="1">OFFSET(ForecastData!$R$4,MATCH($C559,ForecastData!$B$5:$B$70,0),IF($T560="Summer",15,0))</f>
        <v>0.99971436752501897</v>
      </c>
      <c r="P559" s="8">
        <f ca="1">OFFSET(ForecastData!$R$4,MATCH($C559,ForecastData!$B$5:$B$70,0),IF($T560="Summer",15,0))</f>
        <v>0.99971436752501897</v>
      </c>
      <c r="Q559" s="8">
        <f ca="1">OFFSET(ForecastData!$R$4,MATCH($C559,ForecastData!$B$5:$B$70,0),IF($T560="Summer",15,0))</f>
        <v>0.99971436752501897</v>
      </c>
      <c r="R559" s="8">
        <f ca="1">OFFSET(ForecastData!$R$4,MATCH($C559,ForecastData!$B$5:$B$70,0),IF($T560="Summer",15,0))</f>
        <v>0.99971436752501897</v>
      </c>
      <c r="S559" s="10"/>
      <c r="T559" s="10"/>
    </row>
    <row r="560" spans="3:20" x14ac:dyDescent="0.25">
      <c r="C560" s="15" t="s">
        <v>114</v>
      </c>
      <c r="D560" s="12" t="s">
        <v>213</v>
      </c>
      <c r="E560" s="15" t="s">
        <v>210</v>
      </c>
      <c r="F560" s="12" t="str">
        <f t="shared" si="255"/>
        <v>NWMaximum demand forecast(non-peak season)Maximum demand (MW)</v>
      </c>
      <c r="G560" s="8">
        <f ca="1">G562*OFFSET(ForecastData!$R$4,MATCH($C560,ForecastData!$B$5:$B$70,0),IF($T560="Winter",15,0))</f>
        <v>16.369690517923203</v>
      </c>
      <c r="H560" s="8">
        <f ca="1">H562*OFFSET(ForecastData!$R$4,MATCH($C560,ForecastData!$B$5:$B$70,0),IF($T560="Winter",15,0))</f>
        <v>16.713740361689407</v>
      </c>
      <c r="I560" s="8">
        <f ca="1">I562*OFFSET(ForecastData!$R$4,MATCH($C560,ForecastData!$B$5:$B$70,0),IF($T560="Winter",15,0))</f>
        <v>16.098258691014198</v>
      </c>
      <c r="J560" s="8">
        <f ca="1">J562*OFFSET(ForecastData!$R$4,MATCH($C560,ForecastData!$B$5:$B$70,0),IF($T560="Winter",15,0))</f>
        <v>15.714402816448537</v>
      </c>
      <c r="K560" s="8">
        <f ca="1">K562*OFFSET(ForecastData!$R$4,MATCH($C560,ForecastData!$B$5:$B$70,0),IF($T560="Winter",15,0))</f>
        <v>15.371715472009239</v>
      </c>
      <c r="L560" s="8">
        <f ca="1">L562*OFFSET(ForecastData!$R$4,MATCH($C560,ForecastData!$B$5:$B$70,0),IF($T560="Winter",15,0))</f>
        <v>15.271859900757281</v>
      </c>
      <c r="M560" s="8">
        <f ca="1">M562*OFFSET(ForecastData!$R$4,MATCH($C560,ForecastData!$B$5:$B$70,0),IF($T560="Winter",15,0))</f>
        <v>15.379081130817836</v>
      </c>
      <c r="N560" s="8">
        <f ca="1">N562*OFFSET(ForecastData!$R$4,MATCH($C560,ForecastData!$B$5:$B$70,0),IF($T560="Winter",15,0))</f>
        <v>15.469586525852154</v>
      </c>
      <c r="O560" s="8">
        <f ca="1">O562*OFFSET(ForecastData!$R$4,MATCH($C560,ForecastData!$B$5:$B$70,0),IF($T560="Winter",15,0))</f>
        <v>15.620263010400956</v>
      </c>
      <c r="P560" s="8">
        <f ca="1">P562*OFFSET(ForecastData!$R$4,MATCH($C560,ForecastData!$B$5:$B$70,0),IF($T560="Winter",15,0))</f>
        <v>15.810156643758031</v>
      </c>
      <c r="Q560" s="8">
        <f ca="1">Q562*OFFSET(ForecastData!$R$4,MATCH($C560,ForecastData!$B$5:$B$70,0),IF($T560="Winter",15,0))</f>
        <v>16.042973684191818</v>
      </c>
      <c r="R560" s="8">
        <f ca="1">R562*OFFSET(ForecastData!$R$4,MATCH($C560,ForecastData!$B$5:$B$70,0),IF($T560="Winter",15,0))</f>
        <v>16.281623708771168</v>
      </c>
      <c r="S560" s="8"/>
      <c r="T560" s="8" t="str">
        <f ca="1">OFFSET(ForecastData!$D$4,MATCH(C560,ForecastData!$B$5:$B$70,0),0)</f>
        <v>Summer</v>
      </c>
    </row>
    <row r="561" spans="3:20" x14ac:dyDescent="0.25">
      <c r="C561" s="15" t="s">
        <v>114</v>
      </c>
      <c r="D561" s="12" t="s">
        <v>213</v>
      </c>
      <c r="E561" s="15" t="s">
        <v>10</v>
      </c>
      <c r="F561" s="12" t="str">
        <f t="shared" si="255"/>
        <v>NWMaximum demand forecast(non-peak season)Reactive power (coincident) (MVAr)</v>
      </c>
      <c r="G561" s="10">
        <f t="shared" ref="G561:R561" ca="1" si="292">SQRT(G562^2-G560^2)</f>
        <v>0.2392673018282572</v>
      </c>
      <c r="H561" s="10">
        <f t="shared" ca="1" si="292"/>
        <v>0.24429610049254463</v>
      </c>
      <c r="I561" s="10">
        <f t="shared" ca="1" si="292"/>
        <v>0.23529992316668769</v>
      </c>
      <c r="J561" s="10">
        <f t="shared" ca="1" si="292"/>
        <v>0.22968930033317261</v>
      </c>
      <c r="K561" s="10">
        <f t="shared" ca="1" si="292"/>
        <v>0.22468041661705362</v>
      </c>
      <c r="L561" s="10">
        <f t="shared" ca="1" si="292"/>
        <v>0.22322087936556984</v>
      </c>
      <c r="M561" s="10">
        <f t="shared" ca="1" si="292"/>
        <v>0.22478807664317568</v>
      </c>
      <c r="N561" s="10">
        <f t="shared" ca="1" si="292"/>
        <v>0.22611094720365763</v>
      </c>
      <c r="O561" s="10">
        <f t="shared" ca="1" si="292"/>
        <v>0.22831330746620943</v>
      </c>
      <c r="P561" s="10">
        <f t="shared" ca="1" si="292"/>
        <v>0.23108888451445389</v>
      </c>
      <c r="Q561" s="10">
        <f t="shared" ca="1" si="292"/>
        <v>0.23449185080903032</v>
      </c>
      <c r="R561" s="10">
        <f t="shared" ca="1" si="292"/>
        <v>0.23798007481655767</v>
      </c>
      <c r="S561" s="8"/>
      <c r="T561" s="8" t="str">
        <f ca="1">T560</f>
        <v>Summer</v>
      </c>
    </row>
    <row r="562" spans="3:20" x14ac:dyDescent="0.25">
      <c r="C562" s="15" t="s">
        <v>114</v>
      </c>
      <c r="D562" s="12" t="s">
        <v>213</v>
      </c>
      <c r="E562" s="12" t="s">
        <v>211</v>
      </c>
      <c r="F562" s="12"/>
      <c r="G562" s="10">
        <f ca="1">OFFSET(ForecastData!$E$4,MATCH($C562,ForecastData!$B$5:$B$70,0),COLUMN()-6+IF($T562="Winter",15,0))</f>
        <v>16.37143904775353</v>
      </c>
      <c r="H562" s="10">
        <f ca="1">OFFSET(ForecastData!$E$4,MATCH($C562,ForecastData!$B$5:$B$70,0),COLUMN()-6+IF($T562="Winter",15,0))</f>
        <v>16.71552564123191</v>
      </c>
      <c r="I562" s="10">
        <f ca="1">OFFSET(ForecastData!$E$4,MATCH($C562,ForecastData!$B$5:$B$70,0),COLUMN()-6+IF($T562="Winter",15,0))</f>
        <v>16.099978227831752</v>
      </c>
      <c r="J562" s="10">
        <f ca="1">OFFSET(ForecastData!$E$4,MATCH($C562,ForecastData!$B$5:$B$70,0),COLUMN()-6+IF($T562="Winter",15,0))</f>
        <v>15.716081351669482</v>
      </c>
      <c r="K562" s="10">
        <f ca="1">OFFSET(ForecastData!$E$4,MATCH($C562,ForecastData!$B$5:$B$70,0),COLUMN()-6+IF($T562="Winter",15,0))</f>
        <v>15.373357403053486</v>
      </c>
      <c r="L562" s="10">
        <f ca="1">OFFSET(ForecastData!$E$4,MATCH($C562,ForecastData!$B$5:$B$70,0),COLUMN()-6+IF($T562="Winter",15,0))</f>
        <v>15.273491165720525</v>
      </c>
      <c r="M562" s="10">
        <f ca="1">OFFSET(ForecastData!$E$4,MATCH($C562,ForecastData!$B$5:$B$70,0),COLUMN()-6+IF($T562="Winter",15,0))</f>
        <v>15.38072384862553</v>
      </c>
      <c r="N562" s="10">
        <f ca="1">OFFSET(ForecastData!$E$4,MATCH($C562,ForecastData!$B$5:$B$70,0),COLUMN()-6+IF($T562="Winter",15,0))</f>
        <v>15.471238911001015</v>
      </c>
      <c r="O562" s="10">
        <f ca="1">OFFSET(ForecastData!$E$4,MATCH($C562,ForecastData!$B$5:$B$70,0),COLUMN()-6+IF($T562="Winter",15,0))</f>
        <v>15.621931490070827</v>
      </c>
      <c r="P562" s="10">
        <f ca="1">OFFSET(ForecastData!$E$4,MATCH($C562,ForecastData!$B$5:$B$70,0),COLUMN()-6+IF($T562="Winter",15,0))</f>
        <v>15.811845406931866</v>
      </c>
      <c r="Q562" s="10">
        <f ca="1">OFFSET(ForecastData!$E$4,MATCH($C562,ForecastData!$B$5:$B$70,0),COLUMN()-6+IF($T562="Winter",15,0))</f>
        <v>16.044687315736851</v>
      </c>
      <c r="R562" s="10">
        <f ca="1">OFFSET(ForecastData!$E$4,MATCH($C562,ForecastData!$B$5:$B$70,0),COLUMN()-6+IF($T562="Winter",15,0))</f>
        <v>16.283362831738078</v>
      </c>
      <c r="S562" s="9"/>
      <c r="T562" s="8" t="str">
        <f ca="1">T560</f>
        <v>Summer</v>
      </c>
    </row>
    <row r="563" spans="3:20" x14ac:dyDescent="0.25">
      <c r="C563" s="15" t="s">
        <v>114</v>
      </c>
      <c r="D563" s="12" t="s">
        <v>89</v>
      </c>
      <c r="E563" s="12" t="s">
        <v>212</v>
      </c>
      <c r="F563" s="12" t="str">
        <f t="shared" ref="F563:F629" si="293">CONCATENATE(C563,D563,E563)</f>
        <v>NWHours exceeding95% of maximum demand</v>
      </c>
      <c r="G563" s="9">
        <f ca="1">OFFSET($AG$2,MATCH(C563,$AF$3:$AF$48,0),0)</f>
        <v>4</v>
      </c>
      <c r="H563" s="8">
        <f ca="1">G563</f>
        <v>4</v>
      </c>
      <c r="I563" s="8">
        <f t="shared" ref="I563" ca="1" si="294">H563</f>
        <v>4</v>
      </c>
      <c r="J563" s="8">
        <f t="shared" ref="J563" ca="1" si="295">I563</f>
        <v>4</v>
      </c>
      <c r="K563" s="8">
        <f t="shared" ref="K563" ca="1" si="296">J563</f>
        <v>4</v>
      </c>
      <c r="L563" s="8">
        <f t="shared" ref="L563" ca="1" si="297">K563</f>
        <v>4</v>
      </c>
      <c r="M563" s="8">
        <f t="shared" ref="M563" ca="1" si="298">L563</f>
        <v>4</v>
      </c>
      <c r="N563" s="8">
        <f t="shared" ref="N563" ca="1" si="299">M563</f>
        <v>4</v>
      </c>
      <c r="O563" s="8">
        <f t="shared" ref="O563" ca="1" si="300">N563</f>
        <v>4</v>
      </c>
      <c r="P563" s="8">
        <f t="shared" ref="P563" ca="1" si="301">O563</f>
        <v>4</v>
      </c>
      <c r="Q563" s="8">
        <f ca="1">O563</f>
        <v>4</v>
      </c>
      <c r="R563" s="8">
        <f t="shared" ref="R563" ca="1" si="302">Q563</f>
        <v>4</v>
      </c>
      <c r="S563" s="9"/>
      <c r="T563" s="9"/>
    </row>
    <row r="564" spans="3:20" x14ac:dyDescent="0.25">
      <c r="C564" s="15" t="s">
        <v>114</v>
      </c>
      <c r="D564" s="12" t="s">
        <v>89</v>
      </c>
      <c r="E564" s="12" t="s">
        <v>56</v>
      </c>
      <c r="F564" s="12" t="str">
        <f t="shared" si="293"/>
        <v>NWHours exceedingFirm capacity (continuous rating)</v>
      </c>
      <c r="G564" s="8"/>
      <c r="H564" s="8"/>
      <c r="I564" s="8"/>
      <c r="J564" s="8"/>
      <c r="K564" s="8"/>
      <c r="L564" s="8"/>
      <c r="M564" s="8"/>
      <c r="N564" s="8"/>
      <c r="O564" s="8"/>
      <c r="P564" s="8"/>
      <c r="Q564" s="8"/>
      <c r="R564" s="8"/>
      <c r="S564" s="8"/>
      <c r="T564" s="8"/>
    </row>
    <row r="565" spans="3:20" x14ac:dyDescent="0.25">
      <c r="C565" s="15" t="s">
        <v>114</v>
      </c>
      <c r="D565" s="12" t="s">
        <v>89</v>
      </c>
      <c r="E565" s="12" t="s">
        <v>57</v>
      </c>
      <c r="F565" s="12" t="str">
        <f t="shared" si="293"/>
        <v>NWHours exceedingFirm capacity (short-term rating)</v>
      </c>
      <c r="G565" s="8"/>
      <c r="H565" s="8"/>
      <c r="I565" s="8"/>
      <c r="J565" s="8"/>
      <c r="K565" s="8"/>
      <c r="L565" s="8"/>
      <c r="M565" s="8"/>
      <c r="N565" s="8"/>
      <c r="O565" s="8"/>
      <c r="P565" s="8"/>
      <c r="Q565" s="8"/>
      <c r="R565" s="8"/>
      <c r="S565" s="8"/>
      <c r="T565" s="8"/>
    </row>
    <row r="566" spans="3:20" x14ac:dyDescent="0.25">
      <c r="C566" s="15" t="s">
        <v>114</v>
      </c>
      <c r="D566" s="12" t="s">
        <v>90</v>
      </c>
      <c r="E566" s="12" t="s">
        <v>60</v>
      </c>
      <c r="F566" s="12" t="str">
        <f t="shared" si="293"/>
        <v>NWRegional diversity factorSummer</v>
      </c>
      <c r="G566" s="10">
        <f ca="1">OFFSET(ForecastData!$S$4,MATCH($C566,ForecastData!$B$5:$B$70,0),IF($E566="Winter",15,0))</f>
        <v>0.87602179836512195</v>
      </c>
      <c r="H566" s="10">
        <f ca="1">OFFSET(ForecastData!$S$4,MATCH($C566,ForecastData!$B$5:$B$70,0),IF($E566="Winter",15,0))</f>
        <v>0.87602179836512195</v>
      </c>
      <c r="I566" s="10">
        <f ca="1">OFFSET(ForecastData!$S$4,MATCH($C566,ForecastData!$B$5:$B$70,0),IF($E566="Winter",15,0))</f>
        <v>0.87602179836512195</v>
      </c>
      <c r="J566" s="10">
        <f ca="1">OFFSET(ForecastData!$S$4,MATCH($C566,ForecastData!$B$5:$B$70,0),IF($E566="Winter",15,0))</f>
        <v>0.87602179836512195</v>
      </c>
      <c r="K566" s="10">
        <f ca="1">OFFSET(ForecastData!$S$4,MATCH($C566,ForecastData!$B$5:$B$70,0),IF($E566="Winter",15,0))</f>
        <v>0.87602179836512195</v>
      </c>
      <c r="L566" s="10">
        <f ca="1">OFFSET(ForecastData!$S$4,MATCH($C566,ForecastData!$B$5:$B$70,0),IF($E566="Winter",15,0))</f>
        <v>0.87602179836512195</v>
      </c>
      <c r="M566" s="10">
        <f ca="1">OFFSET(ForecastData!$S$4,MATCH($C566,ForecastData!$B$5:$B$70,0),IF($E566="Winter",15,0))</f>
        <v>0.87602179836512195</v>
      </c>
      <c r="N566" s="10">
        <f ca="1">OFFSET(ForecastData!$S$4,MATCH($C566,ForecastData!$B$5:$B$70,0),IF($E566="Winter",15,0))</f>
        <v>0.87602179836512195</v>
      </c>
      <c r="O566" s="10">
        <f ca="1">OFFSET(ForecastData!$S$4,MATCH($C566,ForecastData!$B$5:$B$70,0),IF($E566="Winter",15,0))</f>
        <v>0.87602179836512195</v>
      </c>
      <c r="P566" s="10">
        <f ca="1">OFFSET(ForecastData!$S$4,MATCH($C566,ForecastData!$B$5:$B$70,0),IF($E566="Winter",15,0))</f>
        <v>0.87602179836512195</v>
      </c>
      <c r="Q566" s="10">
        <f ca="1">OFFSET(ForecastData!$S$4,MATCH($C566,ForecastData!$B$5:$B$70,0),IF($E566="Winter",15,0))</f>
        <v>0.87602179836512195</v>
      </c>
      <c r="R566" s="10">
        <f ca="1">OFFSET(ForecastData!$S$4,MATCH($C566,ForecastData!$B$5:$B$70,0),IF($E566="Winter",15,0))</f>
        <v>0.87602179836512195</v>
      </c>
      <c r="S566" s="10"/>
      <c r="T566" s="10"/>
    </row>
    <row r="567" spans="3:20" x14ac:dyDescent="0.25">
      <c r="C567" s="15" t="s">
        <v>114</v>
      </c>
      <c r="D567" s="12" t="s">
        <v>90</v>
      </c>
      <c r="E567" s="12" t="s">
        <v>8</v>
      </c>
      <c r="F567" s="12" t="str">
        <f t="shared" si="293"/>
        <v>NWRegional diversity factorWinter</v>
      </c>
      <c r="G567" s="10">
        <f ca="1">OFFSET(ForecastData!$S$4,MATCH($C567,ForecastData!$B$5:$B$70,0),IF($E567="Winter",15,0))</f>
        <v>0.90014064697608998</v>
      </c>
      <c r="H567" s="10">
        <f ca="1">OFFSET(ForecastData!$S$4,MATCH($C567,ForecastData!$B$5:$B$70,0),IF($E567="Winter",15,0))</f>
        <v>0.90014064697608998</v>
      </c>
      <c r="I567" s="10">
        <f ca="1">OFFSET(ForecastData!$S$4,MATCH($C567,ForecastData!$B$5:$B$70,0),IF($E567="Winter",15,0))</f>
        <v>0.90014064697608998</v>
      </c>
      <c r="J567" s="10">
        <f ca="1">OFFSET(ForecastData!$S$4,MATCH($C567,ForecastData!$B$5:$B$70,0),IF($E567="Winter",15,0))</f>
        <v>0.90014064697608998</v>
      </c>
      <c r="K567" s="10">
        <f ca="1">OFFSET(ForecastData!$S$4,MATCH($C567,ForecastData!$B$5:$B$70,0),IF($E567="Winter",15,0))</f>
        <v>0.90014064697608998</v>
      </c>
      <c r="L567" s="10">
        <f ca="1">OFFSET(ForecastData!$S$4,MATCH($C567,ForecastData!$B$5:$B$70,0),IF($E567="Winter",15,0))</f>
        <v>0.90014064697608998</v>
      </c>
      <c r="M567" s="10">
        <f ca="1">OFFSET(ForecastData!$S$4,MATCH($C567,ForecastData!$B$5:$B$70,0),IF($E567="Winter",15,0))</f>
        <v>0.90014064697608998</v>
      </c>
      <c r="N567" s="10">
        <f ca="1">OFFSET(ForecastData!$S$4,MATCH($C567,ForecastData!$B$5:$B$70,0),IF($E567="Winter",15,0))</f>
        <v>0.90014064697608998</v>
      </c>
      <c r="O567" s="10">
        <f ca="1">OFFSET(ForecastData!$S$4,MATCH($C567,ForecastData!$B$5:$B$70,0),IF($E567="Winter",15,0))</f>
        <v>0.90014064697608998</v>
      </c>
      <c r="P567" s="10">
        <f ca="1">OFFSET(ForecastData!$S$4,MATCH($C567,ForecastData!$B$5:$B$70,0),IF($E567="Winter",15,0))</f>
        <v>0.90014064697608998</v>
      </c>
      <c r="Q567" s="10">
        <f ca="1">OFFSET(ForecastData!$S$4,MATCH($C567,ForecastData!$B$5:$B$70,0),IF($E567="Winter",15,0))</f>
        <v>0.90014064697608998</v>
      </c>
      <c r="R567" s="10">
        <f ca="1">OFFSET(ForecastData!$S$4,MATCH($C567,ForecastData!$B$5:$B$70,0),IF($E567="Winter",15,0))</f>
        <v>0.90014064697608998</v>
      </c>
      <c r="S567" s="10"/>
      <c r="T567" s="10"/>
    </row>
    <row r="568" spans="3:20" x14ac:dyDescent="0.25">
      <c r="C568" s="15" t="s">
        <v>114</v>
      </c>
      <c r="D568" s="15" t="s">
        <v>12</v>
      </c>
      <c r="E568" s="6">
        <v>1</v>
      </c>
      <c r="F568" s="12" t="str">
        <f t="shared" si="293"/>
        <v>NWLoad transfer capacity (MVA)1</v>
      </c>
      <c r="G568" s="8">
        <v>16.2</v>
      </c>
      <c r="H568" s="8"/>
      <c r="I568" s="8"/>
      <c r="J568" s="8"/>
      <c r="K568" s="8"/>
      <c r="L568" s="8"/>
      <c r="M568" s="8"/>
      <c r="N568" s="8"/>
      <c r="O568" s="8"/>
      <c r="P568" s="8"/>
      <c r="Q568" s="8"/>
      <c r="R568" s="8"/>
      <c r="S568" s="8" t="s">
        <v>26</v>
      </c>
      <c r="T568" s="8"/>
    </row>
    <row r="569" spans="3:20" x14ac:dyDescent="0.25">
      <c r="C569" s="15" t="s">
        <v>114</v>
      </c>
      <c r="D569" s="15" t="s">
        <v>12</v>
      </c>
      <c r="E569" s="6">
        <v>2</v>
      </c>
      <c r="F569" s="12" t="str">
        <f t="shared" si="293"/>
        <v>NWLoad transfer capacity (MVA)2</v>
      </c>
      <c r="G569" s="8">
        <v>10.8</v>
      </c>
      <c r="H569" s="8"/>
      <c r="I569" s="8"/>
      <c r="J569" s="8"/>
      <c r="K569" s="8"/>
      <c r="L569" s="8"/>
      <c r="M569" s="8"/>
      <c r="N569" s="8"/>
      <c r="O569" s="8"/>
      <c r="P569" s="8"/>
      <c r="Q569" s="8"/>
      <c r="R569" s="8"/>
      <c r="S569" s="8" t="s">
        <v>27</v>
      </c>
      <c r="T569" s="8"/>
    </row>
    <row r="570" spans="3:20" x14ac:dyDescent="0.25">
      <c r="C570" s="15" t="s">
        <v>114</v>
      </c>
      <c r="D570" s="15" t="s">
        <v>12</v>
      </c>
      <c r="E570" s="6">
        <v>3</v>
      </c>
      <c r="F570" s="12" t="str">
        <f t="shared" si="293"/>
        <v>NWLoad transfer capacity (MVA)3</v>
      </c>
      <c r="G570" s="9">
        <v>27</v>
      </c>
      <c r="H570" s="8"/>
      <c r="I570" s="8"/>
      <c r="J570" s="8"/>
      <c r="K570" s="8"/>
      <c r="L570" s="8"/>
      <c r="M570" s="8"/>
      <c r="N570" s="8"/>
      <c r="O570" s="8"/>
      <c r="P570" s="8"/>
      <c r="Q570" s="8"/>
      <c r="R570" s="8"/>
      <c r="S570" s="8" t="s">
        <v>31</v>
      </c>
      <c r="T570" s="8"/>
    </row>
    <row r="571" spans="3:20" x14ac:dyDescent="0.25">
      <c r="C571" s="15" t="s">
        <v>114</v>
      </c>
      <c r="D571" s="15" t="s">
        <v>12</v>
      </c>
      <c r="E571" s="6">
        <v>4</v>
      </c>
      <c r="F571" s="12" t="str">
        <f t="shared" si="293"/>
        <v>NWLoad transfer capacity (MVA)4</v>
      </c>
      <c r="G571" s="8">
        <v>16.2</v>
      </c>
      <c r="H571" s="8"/>
      <c r="I571" s="8"/>
      <c r="J571" s="8"/>
      <c r="K571" s="8"/>
      <c r="L571" s="8"/>
      <c r="M571" s="8"/>
      <c r="N571" s="8"/>
      <c r="O571" s="8"/>
      <c r="P571" s="8"/>
      <c r="Q571" s="8"/>
      <c r="R571" s="8"/>
      <c r="S571" s="8" t="s">
        <v>32</v>
      </c>
      <c r="T571" s="8"/>
    </row>
    <row r="572" spans="3:20" x14ac:dyDescent="0.25">
      <c r="C572" s="15" t="s">
        <v>114</v>
      </c>
      <c r="D572" s="15" t="s">
        <v>12</v>
      </c>
      <c r="E572" s="6">
        <v>5</v>
      </c>
      <c r="F572" s="12" t="str">
        <f t="shared" si="293"/>
        <v>NWLoad transfer capacity (MVA)5</v>
      </c>
      <c r="G572" s="8"/>
      <c r="H572" s="8"/>
      <c r="I572" s="8"/>
      <c r="J572" s="8"/>
      <c r="K572" s="8"/>
      <c r="L572" s="8"/>
      <c r="M572" s="8"/>
      <c r="N572" s="8"/>
      <c r="O572" s="8"/>
      <c r="P572" s="8"/>
      <c r="Q572" s="8"/>
      <c r="R572" s="8"/>
      <c r="S572" s="8"/>
      <c r="T572" s="8"/>
    </row>
    <row r="573" spans="3:20" x14ac:dyDescent="0.25">
      <c r="C573" s="15" t="s">
        <v>114</v>
      </c>
      <c r="D573" s="12" t="s">
        <v>13</v>
      </c>
      <c r="E573" s="12" t="s">
        <v>142</v>
      </c>
      <c r="F573" s="12" t="str">
        <f t="shared" si="293"/>
        <v>NWEmbedded generation capacity (MVA)Units less than 100 kVA</v>
      </c>
      <c r="G573" s="9">
        <f ca="1">OFFSET(ForecastData!$AK$4,MATCH(C573,ForecastData!$AJ$5:$AJ$71,0),0)</f>
        <v>7.5109100000000053</v>
      </c>
      <c r="H573" s="8"/>
      <c r="I573" s="8"/>
      <c r="J573" s="8"/>
      <c r="K573" s="8"/>
      <c r="L573" s="8"/>
      <c r="M573" s="8"/>
      <c r="N573" s="8"/>
      <c r="O573" s="8"/>
      <c r="P573" s="8"/>
      <c r="Q573" s="8"/>
      <c r="R573" s="8"/>
      <c r="S573" s="8"/>
      <c r="T573" s="8"/>
    </row>
    <row r="574" spans="3:20" x14ac:dyDescent="0.25">
      <c r="C574" s="15" t="s">
        <v>114</v>
      </c>
      <c r="D574" s="12" t="s">
        <v>13</v>
      </c>
      <c r="E574" s="12" t="s">
        <v>145</v>
      </c>
      <c r="F574" s="12" t="str">
        <f t="shared" si="293"/>
        <v>NWEmbedded generation capacity (MVA)Units greater than 100 kVA</v>
      </c>
      <c r="G574" s="9">
        <f ca="1">OFFSET(ForecastData!$AL$4,MATCH(C574,ForecastData!$AJ$5:$AJ$71,0),0)</f>
        <v>0.58708000000000005</v>
      </c>
      <c r="H574" s="8"/>
      <c r="I574" s="8"/>
      <c r="J574" s="8"/>
      <c r="K574" s="8"/>
      <c r="L574" s="8"/>
      <c r="M574" s="8"/>
      <c r="N574" s="8"/>
      <c r="O574" s="8"/>
      <c r="P574" s="8"/>
      <c r="Q574" s="8"/>
      <c r="R574" s="8"/>
      <c r="S574" s="8"/>
      <c r="T574" s="8"/>
    </row>
    <row r="575" spans="3:20" x14ac:dyDescent="0.25">
      <c r="C575" s="15" t="s">
        <v>116</v>
      </c>
      <c r="D575" s="15" t="s">
        <v>85</v>
      </c>
      <c r="E575" s="12" t="s">
        <v>86</v>
      </c>
      <c r="F575" s="12" t="str">
        <f t="shared" si="293"/>
        <v xml:space="preserve">PLSubstation capacity (winter and summer) (MVA)Total </v>
      </c>
      <c r="G575" s="8">
        <v>45</v>
      </c>
      <c r="H575" s="8">
        <v>45</v>
      </c>
      <c r="I575" s="8">
        <v>45</v>
      </c>
      <c r="J575" s="8">
        <v>45</v>
      </c>
      <c r="K575" s="8">
        <v>45</v>
      </c>
      <c r="L575" s="8">
        <v>45</v>
      </c>
      <c r="M575" s="8">
        <v>45</v>
      </c>
      <c r="N575" s="8">
        <v>50</v>
      </c>
      <c r="O575" s="8">
        <v>50</v>
      </c>
      <c r="P575" s="8">
        <v>50</v>
      </c>
      <c r="Q575" s="8">
        <v>50</v>
      </c>
      <c r="R575" s="8">
        <v>50</v>
      </c>
      <c r="S575" s="8"/>
      <c r="T575" s="8"/>
    </row>
    <row r="576" spans="3:20" x14ac:dyDescent="0.25">
      <c r="C576" s="15" t="s">
        <v>116</v>
      </c>
      <c r="D576" s="15" t="s">
        <v>85</v>
      </c>
      <c r="E576" s="12" t="s">
        <v>87</v>
      </c>
      <c r="F576" s="12" t="str">
        <f t="shared" si="293"/>
        <v>PLSubstation capacity (winter and summer) (MVA)Firm delivery</v>
      </c>
      <c r="G576" s="8">
        <v>22.5</v>
      </c>
      <c r="H576" s="8">
        <v>22.5</v>
      </c>
      <c r="I576" s="8">
        <v>22.5</v>
      </c>
      <c r="J576" s="8">
        <v>22.5</v>
      </c>
      <c r="K576" s="8">
        <v>22.5</v>
      </c>
      <c r="L576" s="8">
        <v>22.5</v>
      </c>
      <c r="M576" s="8">
        <v>22.5</v>
      </c>
      <c r="N576" s="8" t="s">
        <v>220</v>
      </c>
      <c r="O576" s="8">
        <v>25</v>
      </c>
      <c r="P576" s="8">
        <v>25</v>
      </c>
      <c r="Q576" s="8">
        <v>25</v>
      </c>
      <c r="R576" s="8">
        <v>25</v>
      </c>
      <c r="S576" s="8"/>
      <c r="T576" s="8"/>
    </row>
    <row r="577" spans="3:20" x14ac:dyDescent="0.25">
      <c r="C577" s="15" t="s">
        <v>116</v>
      </c>
      <c r="D577" s="15" t="s">
        <v>85</v>
      </c>
      <c r="E577" s="12" t="s">
        <v>88</v>
      </c>
      <c r="F577" s="12" t="str">
        <f t="shared" si="293"/>
        <v>PLSubstation capacity (winter and summer) (MVA)Short-term firm delivery</v>
      </c>
      <c r="G577" s="8">
        <v>27</v>
      </c>
      <c r="H577" s="8">
        <v>27</v>
      </c>
      <c r="I577" s="8">
        <v>27</v>
      </c>
      <c r="J577" s="8">
        <v>27</v>
      </c>
      <c r="K577" s="8">
        <v>27</v>
      </c>
      <c r="L577" s="8">
        <v>30</v>
      </c>
      <c r="M577" s="8">
        <v>30</v>
      </c>
      <c r="N577" s="8">
        <v>30</v>
      </c>
      <c r="O577" s="8">
        <v>30</v>
      </c>
      <c r="P577" s="8">
        <v>30</v>
      </c>
      <c r="Q577" s="8">
        <v>30</v>
      </c>
      <c r="R577" s="8">
        <v>30</v>
      </c>
      <c r="S577" s="8"/>
      <c r="T577" s="8"/>
    </row>
    <row r="578" spans="3:20" x14ac:dyDescent="0.25">
      <c r="C578" s="15" t="s">
        <v>116</v>
      </c>
      <c r="D578" s="12" t="s">
        <v>214</v>
      </c>
      <c r="E578" s="12" t="s">
        <v>210</v>
      </c>
      <c r="F578" s="12" t="str">
        <f t="shared" si="293"/>
        <v>PLMaximum demand forecast(peak season)Maximum demand (MW)</v>
      </c>
      <c r="G578" s="8">
        <f ca="1">G580*G581</f>
        <v>0</v>
      </c>
      <c r="H578" s="8">
        <f t="shared" ref="H578:R578" ca="1" si="303">H580*H581</f>
        <v>0</v>
      </c>
      <c r="I578" s="8">
        <f t="shared" ca="1" si="303"/>
        <v>0</v>
      </c>
      <c r="J578" s="8">
        <f t="shared" ca="1" si="303"/>
        <v>0</v>
      </c>
      <c r="K578" s="8">
        <f t="shared" ca="1" si="303"/>
        <v>0</v>
      </c>
      <c r="L578" s="8">
        <f t="shared" ca="1" si="303"/>
        <v>0</v>
      </c>
      <c r="M578" s="8">
        <f t="shared" ca="1" si="303"/>
        <v>0</v>
      </c>
      <c r="N578" s="8">
        <f t="shared" ca="1" si="303"/>
        <v>0</v>
      </c>
      <c r="O578" s="8">
        <f t="shared" ca="1" si="303"/>
        <v>0</v>
      </c>
      <c r="P578" s="8">
        <f t="shared" ca="1" si="303"/>
        <v>0</v>
      </c>
      <c r="Q578" s="8">
        <f t="shared" ca="1" si="303"/>
        <v>0</v>
      </c>
      <c r="R578" s="8">
        <f t="shared" ca="1" si="303"/>
        <v>0</v>
      </c>
      <c r="S578" s="8"/>
      <c r="T578" s="8"/>
    </row>
    <row r="579" spans="3:20" x14ac:dyDescent="0.25">
      <c r="C579" s="15" t="s">
        <v>116</v>
      </c>
      <c r="D579" s="12" t="s">
        <v>214</v>
      </c>
      <c r="E579" s="12" t="s">
        <v>10</v>
      </c>
      <c r="F579" s="12" t="str">
        <f t="shared" si="293"/>
        <v>PLMaximum demand forecast(peak season)Reactive power (coincident) (MVAr)</v>
      </c>
      <c r="G579" s="10">
        <f ca="1">SQRT(G580^2-G578^2)</f>
        <v>22.032143138858952</v>
      </c>
      <c r="H579" s="10">
        <f ca="1">SQRT(H580^2-H578^2)</f>
        <v>22.625527840537053</v>
      </c>
      <c r="I579" s="10">
        <f t="shared" ref="I579:R579" ca="1" si="304">SQRT(I580^2-I578^2)</f>
        <v>23.290855193727204</v>
      </c>
      <c r="J579" s="10">
        <f t="shared" ca="1" si="304"/>
        <v>23.132448565032121</v>
      </c>
      <c r="K579" s="10">
        <f t="shared" ca="1" si="304"/>
        <v>23.026322170072394</v>
      </c>
      <c r="L579" s="10">
        <f t="shared" ca="1" si="304"/>
        <v>23.010995927507938</v>
      </c>
      <c r="M579" s="10">
        <f t="shared" ca="1" si="304"/>
        <v>23.14734949617576</v>
      </c>
      <c r="N579" s="10">
        <f t="shared" ca="1" si="304"/>
        <v>23.252527807328903</v>
      </c>
      <c r="O579" s="10">
        <f t="shared" ca="1" si="304"/>
        <v>23.406006602101677</v>
      </c>
      <c r="P579" s="10">
        <f t="shared" ca="1" si="304"/>
        <v>23.505678887963377</v>
      </c>
      <c r="Q579" s="10">
        <f t="shared" ca="1" si="304"/>
        <v>26.123552244425372</v>
      </c>
      <c r="R579" s="10">
        <f t="shared" ca="1" si="304"/>
        <v>26.184948688270918</v>
      </c>
      <c r="S579" s="8"/>
      <c r="T579" s="8"/>
    </row>
    <row r="580" spans="3:20" x14ac:dyDescent="0.25">
      <c r="C580" s="15" t="s">
        <v>116</v>
      </c>
      <c r="D580" s="12" t="s">
        <v>214</v>
      </c>
      <c r="E580" s="12" t="s">
        <v>211</v>
      </c>
      <c r="F580" s="12" t="str">
        <f t="shared" si="293"/>
        <v>PLMaximum demand forecast(peak season)Maximum demand (MVA)</v>
      </c>
      <c r="G580" s="8">
        <f ca="1">OFFSET(ForecastData!$E$4,MATCH($C580,ForecastData!$B$5:$B$70,0),COLUMN()-6+IF($T582="Summer",15,0))</f>
        <v>22.032143138858952</v>
      </c>
      <c r="H580" s="8">
        <f ca="1">OFFSET(ForecastData!$E$4,MATCH($C580,ForecastData!$B$5:$B$70,0),COLUMN()-6+IF($T582="Summer",15,0))</f>
        <v>22.625527840537053</v>
      </c>
      <c r="I580" s="8">
        <f ca="1">OFFSET(ForecastData!$E$4,MATCH($C580,ForecastData!$B$5:$B$70,0),COLUMN()-6+IF($T582="Summer",15,0))</f>
        <v>23.290855193727204</v>
      </c>
      <c r="J580" s="8">
        <f ca="1">OFFSET(ForecastData!$E$4,MATCH($C580,ForecastData!$B$5:$B$70,0),COLUMN()-6+IF($T582="Summer",15,0))</f>
        <v>23.132448565032121</v>
      </c>
      <c r="K580" s="8">
        <f ca="1">OFFSET(ForecastData!$E$4,MATCH($C580,ForecastData!$B$5:$B$70,0),COLUMN()-6+IF($T582="Summer",15,0))</f>
        <v>23.026322170072394</v>
      </c>
      <c r="L580" s="8">
        <f ca="1">OFFSET(ForecastData!$E$4,MATCH($C580,ForecastData!$B$5:$B$70,0),COLUMN()-6+IF($T582="Summer",15,0))</f>
        <v>23.010995927507938</v>
      </c>
      <c r="M580" s="8">
        <f ca="1">OFFSET(ForecastData!$E$4,MATCH($C580,ForecastData!$B$5:$B$70,0),COLUMN()-6+IF($T582="Summer",15,0))</f>
        <v>23.14734949617576</v>
      </c>
      <c r="N580" s="8">
        <f ca="1">OFFSET(ForecastData!$E$4,MATCH($C580,ForecastData!$B$5:$B$70,0),COLUMN()-6+IF($T582="Summer",15,0))</f>
        <v>23.252527807328903</v>
      </c>
      <c r="O580" s="8">
        <f ca="1">OFFSET(ForecastData!$E$4,MATCH($C580,ForecastData!$B$5:$B$70,0),COLUMN()-6+IF($T582="Summer",15,0))</f>
        <v>23.406006602101677</v>
      </c>
      <c r="P580" s="8">
        <f ca="1">OFFSET(ForecastData!$E$4,MATCH($C580,ForecastData!$B$5:$B$70,0),COLUMN()-6+IF($T582="Summer",15,0))</f>
        <v>23.505678887963377</v>
      </c>
      <c r="Q580" s="8">
        <f ca="1">OFFSET(ForecastData!$E$4,MATCH($C580,ForecastData!$B$5:$B$70,0),COLUMN()-6+IF($T582="Summer",15,0))</f>
        <v>26.123552244425372</v>
      </c>
      <c r="R580" s="8">
        <f ca="1">OFFSET(ForecastData!$E$4,MATCH($C580,ForecastData!$B$5:$B$70,0),COLUMN()-6+IF($T582="Summer",15,0))</f>
        <v>26.184948688270918</v>
      </c>
      <c r="S580" s="9"/>
      <c r="T580" s="9"/>
    </row>
    <row r="581" spans="3:20" x14ac:dyDescent="0.25">
      <c r="C581" s="15" t="s">
        <v>116</v>
      </c>
      <c r="D581" s="12" t="s">
        <v>214</v>
      </c>
      <c r="E581" s="12" t="s">
        <v>11</v>
      </c>
      <c r="F581" s="12" t="str">
        <f t="shared" si="293"/>
        <v>PLMaximum demand forecast(peak season)Power factor (coincident)</v>
      </c>
      <c r="G581" s="8">
        <f ca="1">OFFSET(ForecastData!$R$4,MATCH($C581,ForecastData!$B$5:$B$70,0),IF($T582="Summer",15,0))</f>
        <v>0</v>
      </c>
      <c r="H581" s="8">
        <f ca="1">OFFSET(ForecastData!$R$4,MATCH($C581,ForecastData!$B$5:$B$70,0),IF($T582="Summer",15,0))</f>
        <v>0</v>
      </c>
      <c r="I581" s="8">
        <f ca="1">OFFSET(ForecastData!$R$4,MATCH($C581,ForecastData!$B$5:$B$70,0),IF($T582="Summer",15,0))</f>
        <v>0</v>
      </c>
      <c r="J581" s="8">
        <f ca="1">OFFSET(ForecastData!$R$4,MATCH($C581,ForecastData!$B$5:$B$70,0),IF($T582="Summer",15,0))</f>
        <v>0</v>
      </c>
      <c r="K581" s="8">
        <f ca="1">OFFSET(ForecastData!$R$4,MATCH($C581,ForecastData!$B$5:$B$70,0),IF($T582="Summer",15,0))</f>
        <v>0</v>
      </c>
      <c r="L581" s="8">
        <f ca="1">OFFSET(ForecastData!$R$4,MATCH($C581,ForecastData!$B$5:$B$70,0),IF($T582="Summer",15,0))</f>
        <v>0</v>
      </c>
      <c r="M581" s="8">
        <f ca="1">OFFSET(ForecastData!$R$4,MATCH($C581,ForecastData!$B$5:$B$70,0),IF($T582="Summer",15,0))</f>
        <v>0</v>
      </c>
      <c r="N581" s="8">
        <f ca="1">OFFSET(ForecastData!$R$4,MATCH($C581,ForecastData!$B$5:$B$70,0),IF($T582="Summer",15,0))</f>
        <v>0</v>
      </c>
      <c r="O581" s="8">
        <f ca="1">OFFSET(ForecastData!$R$4,MATCH($C581,ForecastData!$B$5:$B$70,0),IF($T582="Summer",15,0))</f>
        <v>0</v>
      </c>
      <c r="P581" s="8">
        <f ca="1">OFFSET(ForecastData!$R$4,MATCH($C581,ForecastData!$B$5:$B$70,0),IF($T582="Summer",15,0))</f>
        <v>0</v>
      </c>
      <c r="Q581" s="8">
        <f ca="1">OFFSET(ForecastData!$R$4,MATCH($C581,ForecastData!$B$5:$B$70,0),IF($T582="Summer",15,0))</f>
        <v>0</v>
      </c>
      <c r="R581" s="8">
        <f ca="1">OFFSET(ForecastData!$R$4,MATCH($C581,ForecastData!$B$5:$B$70,0),IF($T582="Summer",15,0))</f>
        <v>0</v>
      </c>
      <c r="S581" s="10"/>
      <c r="T581" s="10"/>
    </row>
    <row r="582" spans="3:20" x14ac:dyDescent="0.25">
      <c r="C582" s="15" t="s">
        <v>116</v>
      </c>
      <c r="D582" s="12" t="s">
        <v>213</v>
      </c>
      <c r="E582" s="15" t="s">
        <v>210</v>
      </c>
      <c r="F582" s="12" t="str">
        <f t="shared" si="293"/>
        <v>PLMaximum demand forecast(non-peak season)Maximum demand (MW)</v>
      </c>
      <c r="G582" s="8">
        <f ca="1">G584*OFFSET(ForecastData!$R$4,MATCH($C582,ForecastData!$B$5:$B$70,0),IF($T582="Winter",15,0))</f>
        <v>0</v>
      </c>
      <c r="H582" s="8">
        <f ca="1">H584*OFFSET(ForecastData!$R$4,MATCH($C582,ForecastData!$B$5:$B$70,0),IF($T582="Winter",15,0))</f>
        <v>0</v>
      </c>
      <c r="I582" s="8">
        <f ca="1">I584*OFFSET(ForecastData!$R$4,MATCH($C582,ForecastData!$B$5:$B$70,0),IF($T582="Winter",15,0))</f>
        <v>0</v>
      </c>
      <c r="J582" s="8">
        <f ca="1">J584*OFFSET(ForecastData!$R$4,MATCH($C582,ForecastData!$B$5:$B$70,0),IF($T582="Winter",15,0))</f>
        <v>0</v>
      </c>
      <c r="K582" s="8">
        <f ca="1">K584*OFFSET(ForecastData!$R$4,MATCH($C582,ForecastData!$B$5:$B$70,0),IF($T582="Winter",15,0))</f>
        <v>0</v>
      </c>
      <c r="L582" s="8">
        <f ca="1">L584*OFFSET(ForecastData!$R$4,MATCH($C582,ForecastData!$B$5:$B$70,0),IF($T582="Winter",15,0))</f>
        <v>0</v>
      </c>
      <c r="M582" s="8">
        <f ca="1">M584*OFFSET(ForecastData!$R$4,MATCH($C582,ForecastData!$B$5:$B$70,0),IF($T582="Winter",15,0))</f>
        <v>0</v>
      </c>
      <c r="N582" s="8">
        <f ca="1">N584*OFFSET(ForecastData!$R$4,MATCH($C582,ForecastData!$B$5:$B$70,0),IF($T582="Winter",15,0))</f>
        <v>0</v>
      </c>
      <c r="O582" s="8">
        <f ca="1">O584*OFFSET(ForecastData!$R$4,MATCH($C582,ForecastData!$B$5:$B$70,0),IF($T582="Winter",15,0))</f>
        <v>0</v>
      </c>
      <c r="P582" s="8">
        <f ca="1">P584*OFFSET(ForecastData!$R$4,MATCH($C582,ForecastData!$B$5:$B$70,0),IF($T582="Winter",15,0))</f>
        <v>0</v>
      </c>
      <c r="Q582" s="8">
        <f ca="1">Q584*OFFSET(ForecastData!$R$4,MATCH($C582,ForecastData!$B$5:$B$70,0),IF($T582="Winter",15,0))</f>
        <v>0</v>
      </c>
      <c r="R582" s="8">
        <f ca="1">R584*OFFSET(ForecastData!$R$4,MATCH($C582,ForecastData!$B$5:$B$70,0),IF($T582="Winter",15,0))</f>
        <v>0</v>
      </c>
      <c r="S582" s="8"/>
      <c r="T582" s="8" t="str">
        <f ca="1">OFFSET(ForecastData!$D$4,MATCH(C582,ForecastData!$B$5:$B$70,0),0)</f>
        <v>Winter</v>
      </c>
    </row>
    <row r="583" spans="3:20" x14ac:dyDescent="0.25">
      <c r="C583" s="15" t="s">
        <v>116</v>
      </c>
      <c r="D583" s="12" t="s">
        <v>213</v>
      </c>
      <c r="E583" s="15" t="s">
        <v>10</v>
      </c>
      <c r="F583" s="12" t="str">
        <f t="shared" si="293"/>
        <v>PLMaximum demand forecast(non-peak season)Reactive power (coincident) (MVAr)</v>
      </c>
      <c r="G583" s="10">
        <f t="shared" ref="G583:R583" ca="1" si="305">SQRT(G584^2-G582^2)</f>
        <v>20.718861601635325</v>
      </c>
      <c r="H583" s="10">
        <f t="shared" ca="1" si="305"/>
        <v>21.405529256909201</v>
      </c>
      <c r="I583" s="10">
        <f t="shared" ca="1" si="305"/>
        <v>22.348335530901057</v>
      </c>
      <c r="J583" s="10">
        <f t="shared" ca="1" si="305"/>
        <v>22.155605254708433</v>
      </c>
      <c r="K583" s="10">
        <f t="shared" ca="1" si="305"/>
        <v>22.076587313444033</v>
      </c>
      <c r="L583" s="10">
        <f t="shared" ca="1" si="305"/>
        <v>22.013936874034304</v>
      </c>
      <c r="M583" s="10">
        <f t="shared" ca="1" si="305"/>
        <v>22.12405669887972</v>
      </c>
      <c r="N583" s="10">
        <f t="shared" ca="1" si="305"/>
        <v>22.208711918432176</v>
      </c>
      <c r="O583" s="10">
        <f t="shared" ca="1" si="305"/>
        <v>22.33880982067387</v>
      </c>
      <c r="P583" s="10">
        <f t="shared" ca="1" si="305"/>
        <v>22.399364820015936</v>
      </c>
      <c r="Q583" s="10">
        <f t="shared" ca="1" si="305"/>
        <v>25.17887734941317</v>
      </c>
      <c r="R583" s="10">
        <f t="shared" ca="1" si="305"/>
        <v>25.241785523681038</v>
      </c>
      <c r="S583" s="8"/>
      <c r="T583" s="8" t="str">
        <f ca="1">T582</f>
        <v>Winter</v>
      </c>
    </row>
    <row r="584" spans="3:20" x14ac:dyDescent="0.25">
      <c r="C584" s="15" t="s">
        <v>116</v>
      </c>
      <c r="D584" s="12" t="s">
        <v>213</v>
      </c>
      <c r="E584" s="12" t="s">
        <v>211</v>
      </c>
      <c r="F584" s="12"/>
      <c r="G584" s="10">
        <f ca="1">OFFSET(ForecastData!$E$4,MATCH($C584,ForecastData!$B$5:$B$70,0),COLUMN()-6+IF($T584="Winter",15,0))</f>
        <v>20.718861601635325</v>
      </c>
      <c r="H584" s="10">
        <f ca="1">OFFSET(ForecastData!$E$4,MATCH($C584,ForecastData!$B$5:$B$70,0),COLUMN()-6+IF($T584="Winter",15,0))</f>
        <v>21.405529256909201</v>
      </c>
      <c r="I584" s="10">
        <f ca="1">OFFSET(ForecastData!$E$4,MATCH($C584,ForecastData!$B$5:$B$70,0),COLUMN()-6+IF($T584="Winter",15,0))</f>
        <v>22.348335530901057</v>
      </c>
      <c r="J584" s="10">
        <f ca="1">OFFSET(ForecastData!$E$4,MATCH($C584,ForecastData!$B$5:$B$70,0),COLUMN()-6+IF($T584="Winter",15,0))</f>
        <v>22.155605254708433</v>
      </c>
      <c r="K584" s="10">
        <f ca="1">OFFSET(ForecastData!$E$4,MATCH($C584,ForecastData!$B$5:$B$70,0),COLUMN()-6+IF($T584="Winter",15,0))</f>
        <v>22.076587313444033</v>
      </c>
      <c r="L584" s="10">
        <f ca="1">OFFSET(ForecastData!$E$4,MATCH($C584,ForecastData!$B$5:$B$70,0),COLUMN()-6+IF($T584="Winter",15,0))</f>
        <v>22.013936874034304</v>
      </c>
      <c r="M584" s="10">
        <f ca="1">OFFSET(ForecastData!$E$4,MATCH($C584,ForecastData!$B$5:$B$70,0),COLUMN()-6+IF($T584="Winter",15,0))</f>
        <v>22.12405669887972</v>
      </c>
      <c r="N584" s="10">
        <f ca="1">OFFSET(ForecastData!$E$4,MATCH($C584,ForecastData!$B$5:$B$70,0),COLUMN()-6+IF($T584="Winter",15,0))</f>
        <v>22.208711918432176</v>
      </c>
      <c r="O584" s="10">
        <f ca="1">OFFSET(ForecastData!$E$4,MATCH($C584,ForecastData!$B$5:$B$70,0),COLUMN()-6+IF($T584="Winter",15,0))</f>
        <v>22.33880982067387</v>
      </c>
      <c r="P584" s="10">
        <f ca="1">OFFSET(ForecastData!$E$4,MATCH($C584,ForecastData!$B$5:$B$70,0),COLUMN()-6+IF($T584="Winter",15,0))</f>
        <v>22.399364820015936</v>
      </c>
      <c r="Q584" s="10">
        <f ca="1">OFFSET(ForecastData!$E$4,MATCH($C584,ForecastData!$B$5:$B$70,0),COLUMN()-6+IF($T584="Winter",15,0))</f>
        <v>25.17887734941317</v>
      </c>
      <c r="R584" s="10">
        <f ca="1">OFFSET(ForecastData!$E$4,MATCH($C584,ForecastData!$B$5:$B$70,0),COLUMN()-6+IF($T584="Winter",15,0))</f>
        <v>25.241785523681038</v>
      </c>
      <c r="S584" s="9"/>
      <c r="T584" s="8" t="str">
        <f ca="1">T582</f>
        <v>Winter</v>
      </c>
    </row>
    <row r="585" spans="3:20" x14ac:dyDescent="0.25">
      <c r="C585" s="15" t="s">
        <v>116</v>
      </c>
      <c r="D585" s="12" t="s">
        <v>89</v>
      </c>
      <c r="E585" s="12" t="s">
        <v>212</v>
      </c>
      <c r="F585" s="12" t="str">
        <f t="shared" si="293"/>
        <v>PLHours exceeding95% of maximum demand</v>
      </c>
      <c r="G585" s="9">
        <f ca="1">OFFSET($AG$2,MATCH(C585,$AF$3:$AF$48,0),0)</f>
        <v>5.5</v>
      </c>
      <c r="H585" s="8">
        <f ca="1">G585</f>
        <v>5.5</v>
      </c>
      <c r="I585" s="8">
        <f t="shared" ref="I585" ca="1" si="306">H585</f>
        <v>5.5</v>
      </c>
      <c r="J585" s="8">
        <f t="shared" ref="J585" ca="1" si="307">I585</f>
        <v>5.5</v>
      </c>
      <c r="K585" s="8">
        <f t="shared" ref="K585" ca="1" si="308">J585</f>
        <v>5.5</v>
      </c>
      <c r="L585" s="8">
        <f t="shared" ref="L585" ca="1" si="309">K585</f>
        <v>5.5</v>
      </c>
      <c r="M585" s="8">
        <f t="shared" ref="M585" ca="1" si="310">L585</f>
        <v>5.5</v>
      </c>
      <c r="N585" s="8">
        <f t="shared" ref="N585" ca="1" si="311">M585</f>
        <v>5.5</v>
      </c>
      <c r="O585" s="8">
        <f t="shared" ref="O585" ca="1" si="312">N585</f>
        <v>5.5</v>
      </c>
      <c r="P585" s="8">
        <f t="shared" ref="P585" ca="1" si="313">O585</f>
        <v>5.5</v>
      </c>
      <c r="Q585" s="8">
        <f ca="1">O585</f>
        <v>5.5</v>
      </c>
      <c r="R585" s="8">
        <f t="shared" ref="R585" ca="1" si="314">Q585</f>
        <v>5.5</v>
      </c>
      <c r="S585" s="9"/>
      <c r="T585" s="9"/>
    </row>
    <row r="586" spans="3:20" x14ac:dyDescent="0.25">
      <c r="C586" s="15" t="s">
        <v>116</v>
      </c>
      <c r="D586" s="12" t="s">
        <v>89</v>
      </c>
      <c r="E586" s="12" t="s">
        <v>56</v>
      </c>
      <c r="F586" s="12" t="str">
        <f t="shared" si="293"/>
        <v>PLHours exceedingFirm capacity (continuous rating)</v>
      </c>
      <c r="G586" s="8"/>
      <c r="H586" s="8"/>
      <c r="I586" s="8"/>
      <c r="J586" s="8"/>
      <c r="K586" s="8"/>
      <c r="L586" s="8"/>
      <c r="M586" s="8"/>
      <c r="N586" s="8"/>
      <c r="O586" s="8"/>
      <c r="P586" s="8"/>
      <c r="Q586" s="8"/>
      <c r="R586" s="8"/>
      <c r="S586" s="8"/>
      <c r="T586" s="8"/>
    </row>
    <row r="587" spans="3:20" x14ac:dyDescent="0.25">
      <c r="C587" s="15" t="s">
        <v>116</v>
      </c>
      <c r="D587" s="12" t="s">
        <v>89</v>
      </c>
      <c r="E587" s="12" t="s">
        <v>57</v>
      </c>
      <c r="F587" s="12" t="str">
        <f t="shared" si="293"/>
        <v>PLHours exceedingFirm capacity (short-term rating)</v>
      </c>
      <c r="G587" s="8"/>
      <c r="H587" s="8"/>
      <c r="I587" s="8"/>
      <c r="J587" s="8"/>
      <c r="K587" s="8"/>
      <c r="L587" s="8"/>
      <c r="M587" s="8"/>
      <c r="N587" s="8"/>
      <c r="O587" s="8"/>
      <c r="P587" s="8"/>
      <c r="Q587" s="8"/>
      <c r="R587" s="8"/>
      <c r="S587" s="8"/>
      <c r="T587" s="8"/>
    </row>
    <row r="588" spans="3:20" x14ac:dyDescent="0.25">
      <c r="C588" s="15" t="s">
        <v>116</v>
      </c>
      <c r="D588" s="12" t="s">
        <v>90</v>
      </c>
      <c r="E588" s="12" t="s">
        <v>60</v>
      </c>
      <c r="F588" s="12" t="str">
        <f t="shared" si="293"/>
        <v>PLRegional diversity factorSummer</v>
      </c>
      <c r="G588" s="10">
        <f ca="1">OFFSET(ForecastData!$S$4,MATCH($C588,ForecastData!$B$5:$B$70,0),IF($E588="Winter",15,0))</f>
        <v>0.62049861495844805</v>
      </c>
      <c r="H588" s="10">
        <f ca="1">OFFSET(ForecastData!$S$4,MATCH($C588,ForecastData!$B$5:$B$70,0),IF($E588="Winter",15,0))</f>
        <v>0.62049861495844805</v>
      </c>
      <c r="I588" s="10">
        <f ca="1">OFFSET(ForecastData!$S$4,MATCH($C588,ForecastData!$B$5:$B$70,0),IF($E588="Winter",15,0))</f>
        <v>0.62049861495844805</v>
      </c>
      <c r="J588" s="10">
        <f ca="1">OFFSET(ForecastData!$S$4,MATCH($C588,ForecastData!$B$5:$B$70,0),IF($E588="Winter",15,0))</f>
        <v>0.62049861495844805</v>
      </c>
      <c r="K588" s="10">
        <f ca="1">OFFSET(ForecastData!$S$4,MATCH($C588,ForecastData!$B$5:$B$70,0),IF($E588="Winter",15,0))</f>
        <v>0.62049861495844805</v>
      </c>
      <c r="L588" s="10">
        <f ca="1">OFFSET(ForecastData!$S$4,MATCH($C588,ForecastData!$B$5:$B$70,0),IF($E588="Winter",15,0))</f>
        <v>0.62049861495844805</v>
      </c>
      <c r="M588" s="10">
        <f ca="1">OFFSET(ForecastData!$S$4,MATCH($C588,ForecastData!$B$5:$B$70,0),IF($E588="Winter",15,0))</f>
        <v>0.62049861495844805</v>
      </c>
      <c r="N588" s="10">
        <f ca="1">OFFSET(ForecastData!$S$4,MATCH($C588,ForecastData!$B$5:$B$70,0),IF($E588="Winter",15,0))</f>
        <v>0.62049861495844805</v>
      </c>
      <c r="O588" s="10">
        <f ca="1">OFFSET(ForecastData!$S$4,MATCH($C588,ForecastData!$B$5:$B$70,0),IF($E588="Winter",15,0))</f>
        <v>0.62049861495844805</v>
      </c>
      <c r="P588" s="10">
        <f ca="1">OFFSET(ForecastData!$S$4,MATCH($C588,ForecastData!$B$5:$B$70,0),IF($E588="Winter",15,0))</f>
        <v>0.62049861495844805</v>
      </c>
      <c r="Q588" s="10">
        <f ca="1">OFFSET(ForecastData!$S$4,MATCH($C588,ForecastData!$B$5:$B$70,0),IF($E588="Winter",15,0))</f>
        <v>0.62049861495844805</v>
      </c>
      <c r="R588" s="10">
        <f ca="1">OFFSET(ForecastData!$S$4,MATCH($C588,ForecastData!$B$5:$B$70,0),IF($E588="Winter",15,0))</f>
        <v>0.62049861495844805</v>
      </c>
      <c r="S588" s="10"/>
      <c r="T588" s="10"/>
    </row>
    <row r="589" spans="3:20" x14ac:dyDescent="0.25">
      <c r="C589" s="15" t="s">
        <v>116</v>
      </c>
      <c r="D589" s="12" t="s">
        <v>90</v>
      </c>
      <c r="E589" s="12" t="s">
        <v>8</v>
      </c>
      <c r="F589" s="12" t="str">
        <f t="shared" si="293"/>
        <v>PLRegional diversity factorWinter</v>
      </c>
      <c r="G589" s="10">
        <f ca="1">OFFSET(ForecastData!$S$4,MATCH($C589,ForecastData!$B$5:$B$70,0),IF($E589="Winter",15,0))</f>
        <v>0.86096256684491901</v>
      </c>
      <c r="H589" s="10">
        <f ca="1">OFFSET(ForecastData!$S$4,MATCH($C589,ForecastData!$B$5:$B$70,0),IF($E589="Winter",15,0))</f>
        <v>0.86096256684491901</v>
      </c>
      <c r="I589" s="10">
        <f ca="1">OFFSET(ForecastData!$S$4,MATCH($C589,ForecastData!$B$5:$B$70,0),IF($E589="Winter",15,0))</f>
        <v>0.86096256684491901</v>
      </c>
      <c r="J589" s="10">
        <f ca="1">OFFSET(ForecastData!$S$4,MATCH($C589,ForecastData!$B$5:$B$70,0),IF($E589="Winter",15,0))</f>
        <v>0.86096256684491901</v>
      </c>
      <c r="K589" s="10">
        <f ca="1">OFFSET(ForecastData!$S$4,MATCH($C589,ForecastData!$B$5:$B$70,0),IF($E589="Winter",15,0))</f>
        <v>0.86096256684491901</v>
      </c>
      <c r="L589" s="10">
        <f ca="1">OFFSET(ForecastData!$S$4,MATCH($C589,ForecastData!$B$5:$B$70,0),IF($E589="Winter",15,0))</f>
        <v>0.86096256684491901</v>
      </c>
      <c r="M589" s="10">
        <f ca="1">OFFSET(ForecastData!$S$4,MATCH($C589,ForecastData!$B$5:$B$70,0),IF($E589="Winter",15,0))</f>
        <v>0.86096256684491901</v>
      </c>
      <c r="N589" s="10">
        <f ca="1">OFFSET(ForecastData!$S$4,MATCH($C589,ForecastData!$B$5:$B$70,0),IF($E589="Winter",15,0))</f>
        <v>0.86096256684491901</v>
      </c>
      <c r="O589" s="10">
        <f ca="1">OFFSET(ForecastData!$S$4,MATCH($C589,ForecastData!$B$5:$B$70,0),IF($E589="Winter",15,0))</f>
        <v>0.86096256684491901</v>
      </c>
      <c r="P589" s="10">
        <f ca="1">OFFSET(ForecastData!$S$4,MATCH($C589,ForecastData!$B$5:$B$70,0),IF($E589="Winter",15,0))</f>
        <v>0.86096256684491901</v>
      </c>
      <c r="Q589" s="10">
        <f ca="1">OFFSET(ForecastData!$S$4,MATCH($C589,ForecastData!$B$5:$B$70,0),IF($E589="Winter",15,0))</f>
        <v>0.86096256684491901</v>
      </c>
      <c r="R589" s="10">
        <f ca="1">OFFSET(ForecastData!$S$4,MATCH($C589,ForecastData!$B$5:$B$70,0),IF($E589="Winter",15,0))</f>
        <v>0.86096256684491901</v>
      </c>
      <c r="S589" s="10"/>
      <c r="T589" s="10"/>
    </row>
    <row r="590" spans="3:20" x14ac:dyDescent="0.25">
      <c r="C590" s="15" t="s">
        <v>116</v>
      </c>
      <c r="D590" s="15" t="s">
        <v>12</v>
      </c>
      <c r="E590" s="6">
        <v>1</v>
      </c>
      <c r="F590" s="12" t="str">
        <f t="shared" si="293"/>
        <v>PLLoad transfer capacity (MVA)1</v>
      </c>
      <c r="G590" s="9">
        <v>3.9</v>
      </c>
      <c r="H590" s="8"/>
      <c r="I590" s="8"/>
      <c r="J590" s="8"/>
      <c r="K590" s="8"/>
      <c r="L590" s="8"/>
      <c r="M590" s="8"/>
      <c r="N590" s="8"/>
      <c r="O590" s="8"/>
      <c r="P590" s="8"/>
      <c r="Q590" s="8"/>
      <c r="R590" s="8"/>
      <c r="S590" s="8" t="s">
        <v>17</v>
      </c>
      <c r="T590" s="8"/>
    </row>
    <row r="591" spans="3:20" x14ac:dyDescent="0.25">
      <c r="C591" s="15" t="s">
        <v>116</v>
      </c>
      <c r="D591" s="15" t="s">
        <v>12</v>
      </c>
      <c r="E591" s="6">
        <v>2</v>
      </c>
      <c r="F591" s="12" t="str">
        <f t="shared" si="293"/>
        <v>PLLoad transfer capacity (MVA)2</v>
      </c>
      <c r="G591" s="9">
        <v>3.9</v>
      </c>
      <c r="H591" s="8"/>
      <c r="I591" s="8"/>
      <c r="J591" s="8"/>
      <c r="K591" s="8"/>
      <c r="L591" s="8"/>
      <c r="M591" s="8"/>
      <c r="N591" s="8"/>
      <c r="O591" s="8"/>
      <c r="P591" s="8"/>
      <c r="Q591" s="8"/>
      <c r="R591" s="8"/>
      <c r="S591" s="8" t="s">
        <v>21</v>
      </c>
      <c r="T591" s="8"/>
    </row>
    <row r="592" spans="3:20" x14ac:dyDescent="0.25">
      <c r="C592" s="15" t="s">
        <v>116</v>
      </c>
      <c r="D592" s="15" t="s">
        <v>12</v>
      </c>
      <c r="E592" s="6">
        <v>3</v>
      </c>
      <c r="F592" s="12" t="str">
        <f t="shared" si="293"/>
        <v>PLLoad transfer capacity (MVA)3</v>
      </c>
      <c r="G592" s="9"/>
      <c r="H592" s="8"/>
      <c r="I592" s="8"/>
      <c r="J592" s="8"/>
      <c r="K592" s="8"/>
      <c r="L592" s="8"/>
      <c r="M592" s="8"/>
      <c r="N592" s="8"/>
      <c r="O592" s="8"/>
      <c r="P592" s="8"/>
      <c r="Q592" s="8"/>
      <c r="R592" s="8"/>
      <c r="S592" s="8"/>
      <c r="T592" s="8"/>
    </row>
    <row r="593" spans="3:20" x14ac:dyDescent="0.25">
      <c r="C593" s="15" t="s">
        <v>116</v>
      </c>
      <c r="D593" s="15" t="s">
        <v>12</v>
      </c>
      <c r="E593" s="6">
        <v>4</v>
      </c>
      <c r="F593" s="12" t="str">
        <f t="shared" si="293"/>
        <v>PLLoad transfer capacity (MVA)4</v>
      </c>
      <c r="G593" s="9"/>
      <c r="H593" s="8"/>
      <c r="I593" s="8"/>
      <c r="J593" s="8"/>
      <c r="K593" s="8"/>
      <c r="L593" s="8"/>
      <c r="M593" s="8"/>
      <c r="N593" s="8"/>
      <c r="O593" s="8"/>
      <c r="P593" s="8"/>
      <c r="Q593" s="8"/>
      <c r="R593" s="8"/>
      <c r="S593" s="8"/>
      <c r="T593" s="8"/>
    </row>
    <row r="594" spans="3:20" x14ac:dyDescent="0.25">
      <c r="C594" s="15" t="s">
        <v>116</v>
      </c>
      <c r="D594" s="15" t="s">
        <v>12</v>
      </c>
      <c r="E594" s="6">
        <v>5</v>
      </c>
      <c r="F594" s="12" t="str">
        <f t="shared" si="293"/>
        <v>PLLoad transfer capacity (MVA)5</v>
      </c>
      <c r="G594" s="9"/>
      <c r="H594" s="8"/>
      <c r="I594" s="8"/>
      <c r="J594" s="8"/>
      <c r="K594" s="8"/>
      <c r="L594" s="8"/>
      <c r="M594" s="8"/>
      <c r="N594" s="8"/>
      <c r="O594" s="8"/>
      <c r="P594" s="8"/>
      <c r="Q594" s="8"/>
      <c r="R594" s="8"/>
      <c r="S594" s="8"/>
      <c r="T594" s="8"/>
    </row>
    <row r="595" spans="3:20" x14ac:dyDescent="0.25">
      <c r="C595" s="15" t="s">
        <v>116</v>
      </c>
      <c r="D595" s="12" t="s">
        <v>13</v>
      </c>
      <c r="E595" s="12" t="s">
        <v>142</v>
      </c>
      <c r="F595" s="12" t="str">
        <f t="shared" si="293"/>
        <v>PLEmbedded generation capacity (MVA)Units less than 100 kVA</v>
      </c>
      <c r="G595" s="9">
        <f ca="1">OFFSET(ForecastData!$AK$4,MATCH(C595,ForecastData!$AJ$5:$AJ$71,0),0)</f>
        <v>2.3477299999999994</v>
      </c>
      <c r="H595" s="8"/>
      <c r="I595" s="8"/>
      <c r="J595" s="8"/>
      <c r="K595" s="8"/>
      <c r="L595" s="8"/>
      <c r="M595" s="8"/>
      <c r="N595" s="8"/>
      <c r="O595" s="8"/>
      <c r="P595" s="8"/>
      <c r="Q595" s="8"/>
      <c r="R595" s="8"/>
      <c r="S595" s="8"/>
      <c r="T595" s="8"/>
    </row>
    <row r="596" spans="3:20" x14ac:dyDescent="0.25">
      <c r="C596" s="15" t="s">
        <v>116</v>
      </c>
      <c r="D596" s="12" t="s">
        <v>13</v>
      </c>
      <c r="E596" s="12" t="s">
        <v>145</v>
      </c>
      <c r="F596" s="12" t="str">
        <f t="shared" si="293"/>
        <v>PLEmbedded generation capacity (MVA)Units greater than 100 kVA</v>
      </c>
      <c r="G596" s="9">
        <f ca="1">OFFSET(ForecastData!$AL$4,MATCH(C596,ForecastData!$AJ$5:$AJ$71,0),0)</f>
        <v>0.45</v>
      </c>
      <c r="H596" s="8"/>
      <c r="I596" s="8"/>
      <c r="J596" s="8"/>
      <c r="K596" s="8"/>
      <c r="L596" s="8"/>
      <c r="M596" s="8"/>
      <c r="N596" s="8"/>
      <c r="O596" s="8"/>
      <c r="P596" s="8"/>
      <c r="Q596" s="8"/>
      <c r="R596" s="8"/>
      <c r="S596" s="8"/>
      <c r="T596" s="8"/>
    </row>
    <row r="597" spans="3:20" x14ac:dyDescent="0.25">
      <c r="C597" s="15" t="s">
        <v>115</v>
      </c>
      <c r="D597" s="15" t="s">
        <v>85</v>
      </c>
      <c r="E597" s="12" t="s">
        <v>86</v>
      </c>
      <c r="F597" s="12" t="str">
        <f t="shared" si="293"/>
        <v xml:space="preserve">PMSubstation capacity (winter and summer) (MVA)Total </v>
      </c>
      <c r="G597" s="8">
        <v>50</v>
      </c>
      <c r="H597" s="8">
        <v>50</v>
      </c>
      <c r="I597" s="8">
        <v>50</v>
      </c>
      <c r="J597" s="8">
        <v>50</v>
      </c>
      <c r="K597" s="8">
        <v>50</v>
      </c>
      <c r="L597" s="8">
        <v>50</v>
      </c>
      <c r="M597" s="8">
        <v>50</v>
      </c>
      <c r="N597" s="8">
        <v>50</v>
      </c>
      <c r="O597" s="8">
        <v>50</v>
      </c>
      <c r="P597" s="8">
        <v>50</v>
      </c>
      <c r="Q597" s="8">
        <v>50</v>
      </c>
      <c r="R597" s="8">
        <v>50</v>
      </c>
      <c r="S597" s="8"/>
      <c r="T597" s="8"/>
    </row>
    <row r="598" spans="3:20" x14ac:dyDescent="0.25">
      <c r="C598" s="15" t="s">
        <v>115</v>
      </c>
      <c r="D598" s="15" t="s">
        <v>85</v>
      </c>
      <c r="E598" s="12" t="s">
        <v>87</v>
      </c>
      <c r="F598" s="12" t="str">
        <f t="shared" si="293"/>
        <v>PMSubstation capacity (winter and summer) (MVA)Firm delivery</v>
      </c>
      <c r="G598" s="8">
        <v>25</v>
      </c>
      <c r="H598" s="8">
        <v>25</v>
      </c>
      <c r="I598" s="8">
        <v>25</v>
      </c>
      <c r="J598" s="8">
        <v>25</v>
      </c>
      <c r="K598" s="8">
        <v>25</v>
      </c>
      <c r="L598" s="8">
        <v>25</v>
      </c>
      <c r="M598" s="8">
        <v>25</v>
      </c>
      <c r="N598" s="8">
        <v>25</v>
      </c>
      <c r="O598" s="8">
        <v>25</v>
      </c>
      <c r="P598" s="8">
        <v>25</v>
      </c>
      <c r="Q598" s="8">
        <v>25</v>
      </c>
      <c r="R598" s="8">
        <v>25</v>
      </c>
      <c r="S598" s="8"/>
      <c r="T598" s="8"/>
    </row>
    <row r="599" spans="3:20" x14ac:dyDescent="0.25">
      <c r="C599" s="15" t="s">
        <v>115</v>
      </c>
      <c r="D599" s="15" t="s">
        <v>85</v>
      </c>
      <c r="E599" s="12" t="s">
        <v>88</v>
      </c>
      <c r="F599" s="12" t="str">
        <f t="shared" si="293"/>
        <v>PMSubstation capacity (winter and summer) (MVA)Short-term firm delivery</v>
      </c>
      <c r="G599" s="8">
        <v>30</v>
      </c>
      <c r="H599" s="8">
        <v>30</v>
      </c>
      <c r="I599" s="8">
        <v>30</v>
      </c>
      <c r="J599" s="8">
        <v>30</v>
      </c>
      <c r="K599" s="8">
        <v>30</v>
      </c>
      <c r="L599" s="8">
        <v>30</v>
      </c>
      <c r="M599" s="8">
        <v>30</v>
      </c>
      <c r="N599" s="8">
        <v>30</v>
      </c>
      <c r="O599" s="8">
        <v>30</v>
      </c>
      <c r="P599" s="8">
        <v>30</v>
      </c>
      <c r="Q599" s="8">
        <v>30</v>
      </c>
      <c r="R599" s="8">
        <v>30</v>
      </c>
      <c r="S599" s="8"/>
      <c r="T599" s="8"/>
    </row>
    <row r="600" spans="3:20" x14ac:dyDescent="0.25">
      <c r="C600" s="15" t="s">
        <v>115</v>
      </c>
      <c r="D600" s="12" t="s">
        <v>214</v>
      </c>
      <c r="E600" s="12" t="s">
        <v>210</v>
      </c>
      <c r="F600" s="12" t="str">
        <f t="shared" si="293"/>
        <v>PMMaximum demand forecast(peak season)Maximum demand (MW)</v>
      </c>
      <c r="G600" s="8">
        <f ca="1">G602*G603</f>
        <v>10.971010248215519</v>
      </c>
      <c r="H600" s="8">
        <f t="shared" ref="H600:R600" ca="1" si="315">H602*H603</f>
        <v>14.364231832450749</v>
      </c>
      <c r="I600" s="8">
        <f t="shared" ca="1" si="315"/>
        <v>15.200068494604947</v>
      </c>
      <c r="J600" s="8">
        <f t="shared" ca="1" si="315"/>
        <v>15.470023216737067</v>
      </c>
      <c r="K600" s="8">
        <f t="shared" ca="1" si="315"/>
        <v>15.524264556332911</v>
      </c>
      <c r="L600" s="8">
        <f t="shared" ca="1" si="315"/>
        <v>15.651702711288824</v>
      </c>
      <c r="M600" s="8">
        <f t="shared" ca="1" si="315"/>
        <v>15.962822773149163</v>
      </c>
      <c r="N600" s="8">
        <f t="shared" ca="1" si="315"/>
        <v>16.203110736390361</v>
      </c>
      <c r="O600" s="8">
        <f t="shared" ca="1" si="315"/>
        <v>16.501519494168022</v>
      </c>
      <c r="P600" s="8">
        <f t="shared" ca="1" si="315"/>
        <v>16.744544517165629</v>
      </c>
      <c r="Q600" s="8">
        <f t="shared" ca="1" si="315"/>
        <v>16.984594292117308</v>
      </c>
      <c r="R600" s="8">
        <f t="shared" ca="1" si="315"/>
        <v>17.255114948523861</v>
      </c>
      <c r="S600" s="8"/>
      <c r="T600" s="8"/>
    </row>
    <row r="601" spans="3:20" x14ac:dyDescent="0.25">
      <c r="C601" s="15" t="s">
        <v>115</v>
      </c>
      <c r="D601" s="12" t="s">
        <v>214</v>
      </c>
      <c r="E601" s="12" t="s">
        <v>10</v>
      </c>
      <c r="F601" s="12" t="str">
        <f t="shared" si="293"/>
        <v>PMMaximum demand forecast(peak season)Reactive power (coincident) (MVAr)</v>
      </c>
      <c r="G601" s="10">
        <f ca="1">SQRT(G602^2-G600^2)</f>
        <v>3.4746185490675017</v>
      </c>
      <c r="H601" s="10">
        <f ca="1">SQRT(H602^2-H600^2)</f>
        <v>4.5492826311284631</v>
      </c>
      <c r="I601" s="10">
        <f t="shared" ref="I601:R601" ca="1" si="316">SQRT(I602^2-I600^2)</f>
        <v>4.8139996904151428</v>
      </c>
      <c r="J601" s="10">
        <f t="shared" ca="1" si="316"/>
        <v>4.8994968017756264</v>
      </c>
      <c r="K601" s="10">
        <f t="shared" ca="1" si="316"/>
        <v>4.916675526471157</v>
      </c>
      <c r="L601" s="10">
        <f t="shared" ca="1" si="316"/>
        <v>4.9570363471294678</v>
      </c>
      <c r="M601" s="10">
        <f t="shared" ca="1" si="316"/>
        <v>5.0555708953132008</v>
      </c>
      <c r="N601" s="10">
        <f t="shared" ca="1" si="316"/>
        <v>5.1316722747947594</v>
      </c>
      <c r="O601" s="10">
        <f t="shared" ca="1" si="316"/>
        <v>5.2261810375722835</v>
      </c>
      <c r="P601" s="10">
        <f t="shared" ca="1" si="316"/>
        <v>5.3031492687278776</v>
      </c>
      <c r="Q601" s="10">
        <f t="shared" ca="1" si="316"/>
        <v>5.3791752118156886</v>
      </c>
      <c r="R601" s="10">
        <f t="shared" ca="1" si="316"/>
        <v>5.4648515596988823</v>
      </c>
      <c r="S601" s="8"/>
      <c r="T601" s="8"/>
    </row>
    <row r="602" spans="3:20" x14ac:dyDescent="0.25">
      <c r="C602" s="15" t="s">
        <v>115</v>
      </c>
      <c r="D602" s="12" t="s">
        <v>214</v>
      </c>
      <c r="E602" s="12" t="s">
        <v>211</v>
      </c>
      <c r="F602" s="12" t="str">
        <f t="shared" si="293"/>
        <v>PMMaximum demand forecast(peak season)Maximum demand (MVA)</v>
      </c>
      <c r="G602" s="8">
        <f ca="1">OFFSET(ForecastData!$E$4,MATCH($C602,ForecastData!$B$5:$B$70,0),COLUMN()-6+IF($T604="Summer",15,0))</f>
        <v>11.508085849869817</v>
      </c>
      <c r="H602" s="8">
        <f ca="1">OFFSET(ForecastData!$E$4,MATCH($C602,ForecastData!$B$5:$B$70,0),COLUMN()-6+IF($T604="Summer",15,0))</f>
        <v>15.06741944044429</v>
      </c>
      <c r="I602" s="8">
        <f ca="1">OFFSET(ForecastData!$E$4,MATCH($C602,ForecastData!$B$5:$B$70,0),COLUMN()-6+IF($T604="Summer",15,0))</f>
        <v>15.944173708913203</v>
      </c>
      <c r="J602" s="8">
        <f ca="1">OFFSET(ForecastData!$E$4,MATCH($C602,ForecastData!$B$5:$B$70,0),COLUMN()-6+IF($T604="Summer",15,0))</f>
        <v>16.227343813360012</v>
      </c>
      <c r="K602" s="8">
        <f ca="1">OFFSET(ForecastData!$E$4,MATCH($C602,ForecastData!$B$5:$B$70,0),COLUMN()-6+IF($T604="Summer",15,0))</f>
        <v>16.284240487281398</v>
      </c>
      <c r="L602" s="8">
        <f ca="1">OFFSET(ForecastData!$E$4,MATCH($C602,ForecastData!$B$5:$B$70,0),COLUMN()-6+IF($T604="Summer",15,0))</f>
        <v>16.417917258572373</v>
      </c>
      <c r="M602" s="8">
        <f ca="1">OFFSET(ForecastData!$E$4,MATCH($C602,ForecastData!$B$5:$B$70,0),COLUMN()-6+IF($T604="Summer",15,0))</f>
        <v>16.744267913662497</v>
      </c>
      <c r="N602" s="8">
        <f ca="1">OFFSET(ForecastData!$E$4,MATCH($C602,ForecastData!$B$5:$B$70,0),COLUMN()-6+IF($T604="Summer",15,0))</f>
        <v>16.996318950632393</v>
      </c>
      <c r="O602" s="8">
        <f ca="1">OFFSET(ForecastData!$E$4,MATCH($C602,ForecastData!$B$5:$B$70,0),COLUMN()-6+IF($T604="Summer",15,0))</f>
        <v>17.309336031572307</v>
      </c>
      <c r="P602" s="8">
        <f ca="1">OFFSET(ForecastData!$E$4,MATCH($C602,ForecastData!$B$5:$B$70,0),COLUMN()-6+IF($T604="Summer",15,0))</f>
        <v>17.56425811851302</v>
      </c>
      <c r="Q602" s="8">
        <f ca="1">OFFSET(ForecastData!$E$4,MATCH($C602,ForecastData!$B$5:$B$70,0),COLUMN()-6+IF($T604="Summer",15,0))</f>
        <v>17.816059306907242</v>
      </c>
      <c r="R602" s="8">
        <f ca="1">OFFSET(ForecastData!$E$4,MATCH($C602,ForecastData!$B$5:$B$70,0),COLUMN()-6+IF($T604="Summer",15,0))</f>
        <v>18.099823050414468</v>
      </c>
      <c r="S602" s="9"/>
      <c r="T602" s="9"/>
    </row>
    <row r="603" spans="3:20" x14ac:dyDescent="0.25">
      <c r="C603" s="15" t="s">
        <v>115</v>
      </c>
      <c r="D603" s="12" t="s">
        <v>214</v>
      </c>
      <c r="E603" s="12" t="s">
        <v>11</v>
      </c>
      <c r="F603" s="12" t="str">
        <f t="shared" si="293"/>
        <v>PMMaximum demand forecast(peak season)Power factor (coincident)</v>
      </c>
      <c r="G603" s="8">
        <f ca="1">OFFSET(ForecastData!$R$4,MATCH($C603,ForecastData!$B$5:$B$70,0),IF($T604="Summer",15,0))</f>
        <v>0.95333058784399205</v>
      </c>
      <c r="H603" s="8">
        <f ca="1">OFFSET(ForecastData!$R$4,MATCH($C603,ForecastData!$B$5:$B$70,0),IF($T604="Summer",15,0))</f>
        <v>0.95333058784399205</v>
      </c>
      <c r="I603" s="8">
        <f ca="1">OFFSET(ForecastData!$R$4,MATCH($C603,ForecastData!$B$5:$B$70,0),IF($T604="Summer",15,0))</f>
        <v>0.95333058784399205</v>
      </c>
      <c r="J603" s="8">
        <f ca="1">OFFSET(ForecastData!$R$4,MATCH($C603,ForecastData!$B$5:$B$70,0),IF($T604="Summer",15,0))</f>
        <v>0.95333058784399205</v>
      </c>
      <c r="K603" s="8">
        <f ca="1">OFFSET(ForecastData!$R$4,MATCH($C603,ForecastData!$B$5:$B$70,0),IF($T604="Summer",15,0))</f>
        <v>0.95333058784399205</v>
      </c>
      <c r="L603" s="8">
        <f ca="1">OFFSET(ForecastData!$R$4,MATCH($C603,ForecastData!$B$5:$B$70,0),IF($T604="Summer",15,0))</f>
        <v>0.95333058784399205</v>
      </c>
      <c r="M603" s="8">
        <f ca="1">OFFSET(ForecastData!$R$4,MATCH($C603,ForecastData!$B$5:$B$70,0),IF($T604="Summer",15,0))</f>
        <v>0.95333058784399205</v>
      </c>
      <c r="N603" s="8">
        <f ca="1">OFFSET(ForecastData!$R$4,MATCH($C603,ForecastData!$B$5:$B$70,0),IF($T604="Summer",15,0))</f>
        <v>0.95333058784399205</v>
      </c>
      <c r="O603" s="8">
        <f ca="1">OFFSET(ForecastData!$R$4,MATCH($C603,ForecastData!$B$5:$B$70,0),IF($T604="Summer",15,0))</f>
        <v>0.95333058784399205</v>
      </c>
      <c r="P603" s="8">
        <f ca="1">OFFSET(ForecastData!$R$4,MATCH($C603,ForecastData!$B$5:$B$70,0),IF($T604="Summer",15,0))</f>
        <v>0.95333058784399205</v>
      </c>
      <c r="Q603" s="8">
        <f ca="1">OFFSET(ForecastData!$R$4,MATCH($C603,ForecastData!$B$5:$B$70,0),IF($T604="Summer",15,0))</f>
        <v>0.95333058784399205</v>
      </c>
      <c r="R603" s="8">
        <f ca="1">OFFSET(ForecastData!$R$4,MATCH($C603,ForecastData!$B$5:$B$70,0),IF($T604="Summer",15,0))</f>
        <v>0.95333058784399205</v>
      </c>
      <c r="S603" s="10"/>
      <c r="T603" s="10"/>
    </row>
    <row r="604" spans="3:20" x14ac:dyDescent="0.25">
      <c r="C604" s="15" t="s">
        <v>115</v>
      </c>
      <c r="D604" s="12" t="s">
        <v>213</v>
      </c>
      <c r="E604" s="15" t="s">
        <v>210</v>
      </c>
      <c r="F604" s="12" t="str">
        <f t="shared" si="293"/>
        <v>PMMaximum demand forecast(non-peak season)Maximum demand (MW)</v>
      </c>
      <c r="G604" s="8">
        <f ca="1">G606*OFFSET(ForecastData!$R$4,MATCH($C604,ForecastData!$B$5:$B$70,0),IF($T604="Winter",15,0))</f>
        <v>5.9937560562613461</v>
      </c>
      <c r="H604" s="8">
        <f ca="1">H606*OFFSET(ForecastData!$R$4,MATCH($C604,ForecastData!$B$5:$B$70,0),IF($T604="Winter",15,0))</f>
        <v>7.0633141365425427</v>
      </c>
      <c r="I604" s="8">
        <f ca="1">I606*OFFSET(ForecastData!$R$4,MATCH($C604,ForecastData!$B$5:$B$70,0),IF($T604="Winter",15,0))</f>
        <v>8.0387875431920399</v>
      </c>
      <c r="J604" s="8">
        <f ca="1">J606*OFFSET(ForecastData!$R$4,MATCH($C604,ForecastData!$B$5:$B$70,0),IF($T604="Winter",15,0))</f>
        <v>8.3474555816178952</v>
      </c>
      <c r="K604" s="8">
        <f ca="1">K606*OFFSET(ForecastData!$R$4,MATCH($C604,ForecastData!$B$5:$B$70,0),IF($T604="Winter",15,0))</f>
        <v>8.4516200993321515</v>
      </c>
      <c r="L604" s="8">
        <f ca="1">L606*OFFSET(ForecastData!$R$4,MATCH($C604,ForecastData!$B$5:$B$70,0),IF($T604="Winter",15,0))</f>
        <v>8.4779891436934758</v>
      </c>
      <c r="M604" s="8">
        <f ca="1">M606*OFFSET(ForecastData!$R$4,MATCH($C604,ForecastData!$B$5:$B$70,0),IF($T604="Winter",15,0))</f>
        <v>8.6187489719886266</v>
      </c>
      <c r="N604" s="8">
        <f ca="1">N606*OFFSET(ForecastData!$R$4,MATCH($C604,ForecastData!$B$5:$B$70,0),IF($T604="Winter",15,0))</f>
        <v>8.7245027962960009</v>
      </c>
      <c r="O604" s="8">
        <f ca="1">O606*OFFSET(ForecastData!$R$4,MATCH($C604,ForecastData!$B$5:$B$70,0),IF($T604="Winter",15,0))</f>
        <v>8.8645339469250359</v>
      </c>
      <c r="P604" s="8">
        <f ca="1">P606*OFFSET(ForecastData!$R$4,MATCH($C604,ForecastData!$B$5:$B$70,0),IF($T604="Winter",15,0))</f>
        <v>8.94745002546167</v>
      </c>
      <c r="Q604" s="8">
        <f ca="1">Q606*OFFSET(ForecastData!$R$4,MATCH($C604,ForecastData!$B$5:$B$70,0),IF($T604="Winter",15,0))</f>
        <v>9.1566094773667484</v>
      </c>
      <c r="R604" s="8">
        <f ca="1">R606*OFFSET(ForecastData!$R$4,MATCH($C604,ForecastData!$B$5:$B$70,0),IF($T604="Winter",15,0))</f>
        <v>9.2794058095098002</v>
      </c>
      <c r="S604" s="8"/>
      <c r="T604" s="8" t="str">
        <f ca="1">OFFSET(ForecastData!$D$4,MATCH(C604,ForecastData!$B$5:$B$70,0),0)</f>
        <v>Winter</v>
      </c>
    </row>
    <row r="605" spans="3:20" x14ac:dyDescent="0.25">
      <c r="C605" s="15" t="s">
        <v>115</v>
      </c>
      <c r="D605" s="12" t="s">
        <v>213</v>
      </c>
      <c r="E605" s="15" t="s">
        <v>10</v>
      </c>
      <c r="F605" s="12" t="str">
        <f t="shared" si="293"/>
        <v>PMMaximum demand forecast(non-peak season)Reactive power (coincident) (MVAr)</v>
      </c>
      <c r="G605" s="10">
        <f t="shared" ref="G605:R605" ca="1" si="317">SQRT(G606^2-G604^2)</f>
        <v>1.1200438167756055</v>
      </c>
      <c r="H605" s="10">
        <f t="shared" ca="1" si="317"/>
        <v>1.319910461873695</v>
      </c>
      <c r="I605" s="10">
        <f t="shared" ca="1" si="317"/>
        <v>1.5021956512092711</v>
      </c>
      <c r="J605" s="10">
        <f t="shared" ca="1" si="317"/>
        <v>1.5598759646270834</v>
      </c>
      <c r="K605" s="10">
        <f t="shared" ca="1" si="317"/>
        <v>1.5793410250830293</v>
      </c>
      <c r="L605" s="10">
        <f t="shared" ca="1" si="317"/>
        <v>1.584268567147463</v>
      </c>
      <c r="M605" s="10">
        <f t="shared" ca="1" si="317"/>
        <v>1.6105721360369076</v>
      </c>
      <c r="N605" s="10">
        <f t="shared" ca="1" si="317"/>
        <v>1.6303341877293642</v>
      </c>
      <c r="O605" s="10">
        <f t="shared" ca="1" si="317"/>
        <v>1.6565015897633906</v>
      </c>
      <c r="P605" s="10">
        <f t="shared" ca="1" si="317"/>
        <v>1.6719959876341877</v>
      </c>
      <c r="Q605" s="10">
        <f t="shared" ca="1" si="317"/>
        <v>1.7110812871738177</v>
      </c>
      <c r="R605" s="10">
        <f t="shared" ca="1" si="317"/>
        <v>1.7340280456418806</v>
      </c>
      <c r="S605" s="8"/>
      <c r="T605" s="8" t="str">
        <f ca="1">T604</f>
        <v>Winter</v>
      </c>
    </row>
    <row r="606" spans="3:20" x14ac:dyDescent="0.25">
      <c r="C606" s="15" t="s">
        <v>115</v>
      </c>
      <c r="D606" s="12" t="s">
        <v>213</v>
      </c>
      <c r="E606" s="12" t="s">
        <v>211</v>
      </c>
      <c r="F606" s="12"/>
      <c r="G606" s="10">
        <f ca="1">OFFSET(ForecastData!$E$4,MATCH($C606,ForecastData!$B$5:$B$70,0),COLUMN()-6+IF($T606="Winter",15,0))</f>
        <v>6.0975084922832892</v>
      </c>
      <c r="H606" s="10">
        <f ca="1">OFFSET(ForecastData!$E$4,MATCH($C606,ForecastData!$B$5:$B$70,0),COLUMN()-6+IF($T606="Winter",15,0))</f>
        <v>7.1855807154916409</v>
      </c>
      <c r="I606" s="10">
        <f ca="1">OFFSET(ForecastData!$E$4,MATCH($C606,ForecastData!$B$5:$B$70,0),COLUMN()-6+IF($T606="Winter",15,0))</f>
        <v>8.1779396512258238</v>
      </c>
      <c r="J606" s="10">
        <f ca="1">OFFSET(ForecastData!$E$4,MATCH($C606,ForecastData!$B$5:$B$70,0),COLUMN()-6+IF($T606="Winter",15,0))</f>
        <v>8.4919507601083648</v>
      </c>
      <c r="K606" s="10">
        <f ca="1">OFFSET(ForecastData!$E$4,MATCH($C606,ForecastData!$B$5:$B$70,0),COLUMN()-6+IF($T606="Winter",15,0))</f>
        <v>8.5979183746384518</v>
      </c>
      <c r="L606" s="10">
        <f ca="1">OFFSET(ForecastData!$E$4,MATCH($C606,ForecastData!$B$5:$B$70,0),COLUMN()-6+IF($T606="Winter",15,0))</f>
        <v>8.6247438694395964</v>
      </c>
      <c r="M606" s="10">
        <f ca="1">OFFSET(ForecastData!$E$4,MATCH($C606,ForecastData!$B$5:$B$70,0),COLUMN()-6+IF($T606="Winter",15,0))</f>
        <v>8.76794026254362</v>
      </c>
      <c r="N606" s="10">
        <f ca="1">OFFSET(ForecastData!$E$4,MATCH($C606,ForecastData!$B$5:$B$70,0),COLUMN()-6+IF($T606="Winter",15,0))</f>
        <v>8.8755246947014861</v>
      </c>
      <c r="O606" s="10">
        <f ca="1">OFFSET(ForecastData!$E$4,MATCH($C606,ForecastData!$B$5:$B$70,0),COLUMN()-6+IF($T606="Winter",15,0))</f>
        <v>9.0179797966659354</v>
      </c>
      <c r="P606" s="10">
        <f ca="1">OFFSET(ForecastData!$E$4,MATCH($C606,ForecastData!$B$5:$B$70,0),COLUMN()-6+IF($T606="Winter",15,0))</f>
        <v>9.1023311596974352</v>
      </c>
      <c r="Q606" s="10">
        <f ca="1">OFFSET(ForecastData!$E$4,MATCH($C606,ForecastData!$B$5:$B$70,0),COLUMN()-6+IF($T606="Winter",15,0))</f>
        <v>9.3151111798152453</v>
      </c>
      <c r="R606" s="10">
        <f ca="1">OFFSET(ForecastData!$E$4,MATCH($C606,ForecastData!$B$5:$B$70,0),COLUMN()-6+IF($T606="Winter",15,0))</f>
        <v>9.4400331270942495</v>
      </c>
      <c r="S606" s="9"/>
      <c r="T606" s="8" t="str">
        <f ca="1">T604</f>
        <v>Winter</v>
      </c>
    </row>
    <row r="607" spans="3:20" x14ac:dyDescent="0.25">
      <c r="C607" s="15" t="s">
        <v>115</v>
      </c>
      <c r="D607" s="12" t="s">
        <v>89</v>
      </c>
      <c r="E607" s="12" t="s">
        <v>212</v>
      </c>
      <c r="F607" s="12" t="str">
        <f t="shared" si="293"/>
        <v>PMHours exceeding95% of maximum demand</v>
      </c>
      <c r="G607" s="9">
        <f ca="1">OFFSET($AG$2,MATCH(C607,$AF$3:$AF$48,0),0)</f>
        <v>14</v>
      </c>
      <c r="H607" s="8">
        <f ca="1">G607</f>
        <v>14</v>
      </c>
      <c r="I607" s="8">
        <f t="shared" ref="I607" ca="1" si="318">H607</f>
        <v>14</v>
      </c>
      <c r="J607" s="8">
        <f t="shared" ref="J607" ca="1" si="319">I607</f>
        <v>14</v>
      </c>
      <c r="K607" s="8">
        <f t="shared" ref="K607" ca="1" si="320">J607</f>
        <v>14</v>
      </c>
      <c r="L607" s="8">
        <f t="shared" ref="L607" ca="1" si="321">K607</f>
        <v>14</v>
      </c>
      <c r="M607" s="8">
        <f t="shared" ref="M607" ca="1" si="322">L607</f>
        <v>14</v>
      </c>
      <c r="N607" s="8">
        <f t="shared" ref="N607" ca="1" si="323">M607</f>
        <v>14</v>
      </c>
      <c r="O607" s="8">
        <f t="shared" ref="O607" ca="1" si="324">N607</f>
        <v>14</v>
      </c>
      <c r="P607" s="8">
        <f t="shared" ref="P607" ca="1" si="325">O607</f>
        <v>14</v>
      </c>
      <c r="Q607" s="8">
        <f ca="1">O607</f>
        <v>14</v>
      </c>
      <c r="R607" s="8">
        <f t="shared" ref="R607" ca="1" si="326">Q607</f>
        <v>14</v>
      </c>
      <c r="S607" s="9"/>
      <c r="T607" s="9"/>
    </row>
    <row r="608" spans="3:20" x14ac:dyDescent="0.25">
      <c r="C608" s="15" t="s">
        <v>115</v>
      </c>
      <c r="D608" s="12" t="s">
        <v>89</v>
      </c>
      <c r="E608" s="12" t="s">
        <v>56</v>
      </c>
      <c r="F608" s="12" t="str">
        <f t="shared" si="293"/>
        <v>PMHours exceedingFirm capacity (continuous rating)</v>
      </c>
      <c r="G608" s="8"/>
      <c r="H608" s="8"/>
      <c r="I608" s="8"/>
      <c r="J608" s="8"/>
      <c r="K608" s="8"/>
      <c r="L608" s="8"/>
      <c r="M608" s="8"/>
      <c r="N608" s="8"/>
      <c r="O608" s="8"/>
      <c r="P608" s="8"/>
      <c r="Q608" s="8"/>
      <c r="R608" s="8"/>
      <c r="S608" s="8"/>
      <c r="T608" s="8"/>
    </row>
    <row r="609" spans="3:20" x14ac:dyDescent="0.25">
      <c r="C609" s="15" t="s">
        <v>115</v>
      </c>
      <c r="D609" s="12" t="s">
        <v>89</v>
      </c>
      <c r="E609" s="12" t="s">
        <v>57</v>
      </c>
      <c r="F609" s="12" t="str">
        <f t="shared" si="293"/>
        <v>PMHours exceedingFirm capacity (short-term rating)</v>
      </c>
      <c r="G609" s="8"/>
      <c r="H609" s="8"/>
      <c r="I609" s="8"/>
      <c r="J609" s="8"/>
      <c r="K609" s="8"/>
      <c r="L609" s="8"/>
      <c r="M609" s="8"/>
      <c r="N609" s="8"/>
      <c r="O609" s="8"/>
      <c r="P609" s="8"/>
      <c r="Q609" s="8"/>
      <c r="R609" s="8"/>
      <c r="S609" s="8"/>
      <c r="T609" s="8"/>
    </row>
    <row r="610" spans="3:20" x14ac:dyDescent="0.25">
      <c r="C610" s="15" t="s">
        <v>115</v>
      </c>
      <c r="D610" s="12" t="s">
        <v>90</v>
      </c>
      <c r="E610" s="12" t="s">
        <v>60</v>
      </c>
      <c r="F610" s="12" t="str">
        <f t="shared" si="293"/>
        <v>PMRegional diversity factorSummer</v>
      </c>
      <c r="G610" s="10">
        <f ca="1">OFFSET(ForecastData!$S$4,MATCH($C610,ForecastData!$B$5:$B$70,0),IF($E610="Winter",15,0))</f>
        <v>0.69309462915600994</v>
      </c>
      <c r="H610" s="10">
        <f ca="1">OFFSET(ForecastData!$S$4,MATCH($C610,ForecastData!$B$5:$B$70,0),IF($E610="Winter",15,0))</f>
        <v>0.69309462915600994</v>
      </c>
      <c r="I610" s="10">
        <f ca="1">OFFSET(ForecastData!$S$4,MATCH($C610,ForecastData!$B$5:$B$70,0),IF($E610="Winter",15,0))</f>
        <v>0.69309462915600994</v>
      </c>
      <c r="J610" s="10">
        <f ca="1">OFFSET(ForecastData!$S$4,MATCH($C610,ForecastData!$B$5:$B$70,0),IF($E610="Winter",15,0))</f>
        <v>0.69309462915600994</v>
      </c>
      <c r="K610" s="10">
        <f ca="1">OFFSET(ForecastData!$S$4,MATCH($C610,ForecastData!$B$5:$B$70,0),IF($E610="Winter",15,0))</f>
        <v>0.69309462915600994</v>
      </c>
      <c r="L610" s="10">
        <f ca="1">OFFSET(ForecastData!$S$4,MATCH($C610,ForecastData!$B$5:$B$70,0),IF($E610="Winter",15,0))</f>
        <v>0.69309462915600994</v>
      </c>
      <c r="M610" s="10">
        <f ca="1">OFFSET(ForecastData!$S$4,MATCH($C610,ForecastData!$B$5:$B$70,0),IF($E610="Winter",15,0))</f>
        <v>0.69309462915600994</v>
      </c>
      <c r="N610" s="10">
        <f ca="1">OFFSET(ForecastData!$S$4,MATCH($C610,ForecastData!$B$5:$B$70,0),IF($E610="Winter",15,0))</f>
        <v>0.69309462915600994</v>
      </c>
      <c r="O610" s="10">
        <f ca="1">OFFSET(ForecastData!$S$4,MATCH($C610,ForecastData!$B$5:$B$70,0),IF($E610="Winter",15,0))</f>
        <v>0.69309462915600994</v>
      </c>
      <c r="P610" s="10">
        <f ca="1">OFFSET(ForecastData!$S$4,MATCH($C610,ForecastData!$B$5:$B$70,0),IF($E610="Winter",15,0))</f>
        <v>0.69309462915600994</v>
      </c>
      <c r="Q610" s="10">
        <f ca="1">OFFSET(ForecastData!$S$4,MATCH($C610,ForecastData!$B$5:$B$70,0),IF($E610="Winter",15,0))</f>
        <v>0.69309462915600994</v>
      </c>
      <c r="R610" s="10">
        <f ca="1">OFFSET(ForecastData!$S$4,MATCH($C610,ForecastData!$B$5:$B$70,0),IF($E610="Winter",15,0))</f>
        <v>0.69309462915600994</v>
      </c>
      <c r="S610" s="10"/>
      <c r="T610" s="10"/>
    </row>
    <row r="611" spans="3:20" x14ac:dyDescent="0.25">
      <c r="C611" s="15" t="s">
        <v>115</v>
      </c>
      <c r="D611" s="12" t="s">
        <v>90</v>
      </c>
      <c r="E611" s="12" t="s">
        <v>8</v>
      </c>
      <c r="F611" s="12" t="str">
        <f t="shared" si="293"/>
        <v>PMRegional diversity factorWinter</v>
      </c>
      <c r="G611" s="10">
        <f ca="1">OFFSET(ForecastData!$S$4,MATCH($C611,ForecastData!$B$5:$B$70,0),IF($E611="Winter",15,0))</f>
        <v>0.56730769230769196</v>
      </c>
      <c r="H611" s="10">
        <f ca="1">OFFSET(ForecastData!$S$4,MATCH($C611,ForecastData!$B$5:$B$70,0),IF($E611="Winter",15,0))</f>
        <v>0.56730769230769196</v>
      </c>
      <c r="I611" s="10">
        <f ca="1">OFFSET(ForecastData!$S$4,MATCH($C611,ForecastData!$B$5:$B$70,0),IF($E611="Winter",15,0))</f>
        <v>0.56730769230769196</v>
      </c>
      <c r="J611" s="10">
        <f ca="1">OFFSET(ForecastData!$S$4,MATCH($C611,ForecastData!$B$5:$B$70,0),IF($E611="Winter",15,0))</f>
        <v>0.56730769230769196</v>
      </c>
      <c r="K611" s="10">
        <f ca="1">OFFSET(ForecastData!$S$4,MATCH($C611,ForecastData!$B$5:$B$70,0),IF($E611="Winter",15,0))</f>
        <v>0.56730769230769196</v>
      </c>
      <c r="L611" s="10">
        <f ca="1">OFFSET(ForecastData!$S$4,MATCH($C611,ForecastData!$B$5:$B$70,0),IF($E611="Winter",15,0))</f>
        <v>0.56730769230769196</v>
      </c>
      <c r="M611" s="10">
        <f ca="1">OFFSET(ForecastData!$S$4,MATCH($C611,ForecastData!$B$5:$B$70,0),IF($E611="Winter",15,0))</f>
        <v>0.56730769230769196</v>
      </c>
      <c r="N611" s="10">
        <f ca="1">OFFSET(ForecastData!$S$4,MATCH($C611,ForecastData!$B$5:$B$70,0),IF($E611="Winter",15,0))</f>
        <v>0.56730769230769196</v>
      </c>
      <c r="O611" s="10">
        <f ca="1">OFFSET(ForecastData!$S$4,MATCH($C611,ForecastData!$B$5:$B$70,0),IF($E611="Winter",15,0))</f>
        <v>0.56730769230769196</v>
      </c>
      <c r="P611" s="10">
        <f ca="1">OFFSET(ForecastData!$S$4,MATCH($C611,ForecastData!$B$5:$B$70,0),IF($E611="Winter",15,0))</f>
        <v>0.56730769230769196</v>
      </c>
      <c r="Q611" s="10">
        <f ca="1">OFFSET(ForecastData!$S$4,MATCH($C611,ForecastData!$B$5:$B$70,0),IF($E611="Winter",15,0))</f>
        <v>0.56730769230769196</v>
      </c>
      <c r="R611" s="10">
        <f ca="1">OFFSET(ForecastData!$S$4,MATCH($C611,ForecastData!$B$5:$B$70,0),IF($E611="Winter",15,0))</f>
        <v>0.56730769230769196</v>
      </c>
      <c r="S611" s="10"/>
      <c r="T611" s="10"/>
    </row>
    <row r="612" spans="3:20" x14ac:dyDescent="0.25">
      <c r="C612" s="15" t="s">
        <v>115</v>
      </c>
      <c r="D612" s="15" t="s">
        <v>12</v>
      </c>
      <c r="E612" s="6">
        <v>1</v>
      </c>
      <c r="F612" s="12" t="str">
        <f t="shared" si="293"/>
        <v>PMLoad transfer capacity (MVA)1</v>
      </c>
      <c r="G612" s="9">
        <v>1</v>
      </c>
      <c r="H612" s="8"/>
      <c r="I612" s="8"/>
      <c r="J612" s="8"/>
      <c r="K612" s="8"/>
      <c r="L612" s="8"/>
      <c r="M612" s="8"/>
      <c r="N612" s="8"/>
      <c r="O612" s="8"/>
      <c r="P612" s="8"/>
      <c r="Q612" s="8"/>
      <c r="R612" s="8"/>
      <c r="S612" s="8" t="s">
        <v>15</v>
      </c>
      <c r="T612" s="8"/>
    </row>
    <row r="613" spans="3:20" x14ac:dyDescent="0.25">
      <c r="C613" s="15" t="s">
        <v>115</v>
      </c>
      <c r="D613" s="15" t="s">
        <v>12</v>
      </c>
      <c r="E613" s="6">
        <v>2</v>
      </c>
      <c r="F613" s="12" t="str">
        <f t="shared" si="293"/>
        <v>PMLoad transfer capacity (MVA)2</v>
      </c>
      <c r="G613" s="9">
        <v>5</v>
      </c>
      <c r="H613" s="8"/>
      <c r="I613" s="8"/>
      <c r="J613" s="8"/>
      <c r="K613" s="8"/>
      <c r="L613" s="8"/>
      <c r="M613" s="8"/>
      <c r="N613" s="8"/>
      <c r="O613" s="8"/>
      <c r="P613" s="8"/>
      <c r="Q613" s="8"/>
      <c r="R613" s="8"/>
      <c r="S613" s="8" t="s">
        <v>26</v>
      </c>
      <c r="T613" s="8"/>
    </row>
    <row r="614" spans="3:20" x14ac:dyDescent="0.25">
      <c r="C614" s="15" t="s">
        <v>115</v>
      </c>
      <c r="D614" s="15" t="s">
        <v>12</v>
      </c>
      <c r="E614" s="6">
        <v>3</v>
      </c>
      <c r="F614" s="12" t="str">
        <f t="shared" si="293"/>
        <v>PMLoad transfer capacity (MVA)3</v>
      </c>
      <c r="G614" s="9">
        <v>2</v>
      </c>
      <c r="H614" s="8"/>
      <c r="I614" s="8"/>
      <c r="J614" s="8"/>
      <c r="K614" s="8"/>
      <c r="L614" s="8"/>
      <c r="M614" s="8"/>
      <c r="N614" s="8"/>
      <c r="O614" s="8"/>
      <c r="P614" s="8"/>
      <c r="Q614" s="8"/>
      <c r="R614" s="8"/>
      <c r="S614" s="8" t="s">
        <v>28</v>
      </c>
      <c r="T614" s="8"/>
    </row>
    <row r="615" spans="3:20" x14ac:dyDescent="0.25">
      <c r="C615" s="15" t="s">
        <v>115</v>
      </c>
      <c r="D615" s="15" t="s">
        <v>12</v>
      </c>
      <c r="E615" s="6">
        <v>4</v>
      </c>
      <c r="F615" s="12" t="str">
        <f t="shared" si="293"/>
        <v>PMLoad transfer capacity (MVA)4</v>
      </c>
      <c r="G615" s="9">
        <v>1.5</v>
      </c>
      <c r="H615" s="8"/>
      <c r="I615" s="8"/>
      <c r="J615" s="8"/>
      <c r="K615" s="8"/>
      <c r="L615" s="8"/>
      <c r="M615" s="8"/>
      <c r="N615" s="8"/>
      <c r="O615" s="8"/>
      <c r="P615" s="8"/>
      <c r="Q615" s="8"/>
      <c r="R615" s="8"/>
      <c r="S615" s="8" t="s">
        <v>20</v>
      </c>
      <c r="T615" s="8"/>
    </row>
    <row r="616" spans="3:20" x14ac:dyDescent="0.25">
      <c r="C616" s="15" t="s">
        <v>115</v>
      </c>
      <c r="D616" s="15" t="s">
        <v>12</v>
      </c>
      <c r="E616" s="6">
        <v>5</v>
      </c>
      <c r="F616" s="12" t="str">
        <f t="shared" si="293"/>
        <v>PMLoad transfer capacity (MVA)5</v>
      </c>
      <c r="G616" s="9"/>
      <c r="H616" s="8"/>
      <c r="I616" s="8"/>
      <c r="J616" s="8"/>
      <c r="K616" s="8"/>
      <c r="L616" s="8"/>
      <c r="M616" s="8"/>
      <c r="N616" s="8"/>
      <c r="O616" s="8"/>
      <c r="P616" s="8"/>
      <c r="Q616" s="8"/>
      <c r="R616" s="8"/>
      <c r="S616" s="8"/>
      <c r="T616" s="8"/>
    </row>
    <row r="617" spans="3:20" x14ac:dyDescent="0.25">
      <c r="C617" s="15" t="s">
        <v>115</v>
      </c>
      <c r="D617" s="12" t="s">
        <v>13</v>
      </c>
      <c r="E617" s="12" t="s">
        <v>142</v>
      </c>
      <c r="F617" s="12" t="str">
        <f t="shared" si="293"/>
        <v>PMEmbedded generation capacity (MVA)Units less than 100 kVA</v>
      </c>
      <c r="G617" s="9">
        <f ca="1">OFFSET(ForecastData!$AK$4,MATCH(C617,ForecastData!$AJ$5:$AJ$71,0),0)</f>
        <v>1.026049999999999</v>
      </c>
      <c r="H617" s="8"/>
      <c r="I617" s="8"/>
      <c r="J617" s="8"/>
      <c r="K617" s="8"/>
      <c r="L617" s="8"/>
      <c r="M617" s="8"/>
      <c r="N617" s="8"/>
      <c r="O617" s="8"/>
      <c r="P617" s="8"/>
      <c r="Q617" s="8"/>
      <c r="R617" s="8"/>
      <c r="S617" s="8"/>
      <c r="T617" s="8"/>
    </row>
    <row r="618" spans="3:20" x14ac:dyDescent="0.25">
      <c r="C618" s="15" t="s">
        <v>115</v>
      </c>
      <c r="D618" s="12" t="s">
        <v>13</v>
      </c>
      <c r="E618" s="12" t="s">
        <v>145</v>
      </c>
      <c r="F618" s="12" t="str">
        <f t="shared" si="293"/>
        <v>PMEmbedded generation capacity (MVA)Units greater than 100 kVA</v>
      </c>
      <c r="G618" s="9">
        <f ca="1">OFFSET(ForecastData!$AL$4,MATCH(C618,ForecastData!$AJ$5:$AJ$71,0),0)</f>
        <v>0</v>
      </c>
      <c r="H618" s="8"/>
      <c r="I618" s="8"/>
      <c r="J618" s="8"/>
      <c r="K618" s="8"/>
      <c r="L618" s="8"/>
      <c r="M618" s="8"/>
      <c r="N618" s="8"/>
      <c r="O618" s="8"/>
      <c r="P618" s="8"/>
      <c r="Q618" s="8"/>
      <c r="R618" s="8"/>
      <c r="S618" s="8"/>
      <c r="T618" s="8"/>
    </row>
    <row r="619" spans="3:20" x14ac:dyDescent="0.25">
      <c r="C619" s="15" t="s">
        <v>117</v>
      </c>
      <c r="D619" s="15" t="s">
        <v>85</v>
      </c>
      <c r="E619" s="12" t="s">
        <v>86</v>
      </c>
      <c r="F619" s="12" t="str">
        <f t="shared" si="293"/>
        <v xml:space="preserve">QTSubstation capacity (winter and summer) (MVA)Total </v>
      </c>
      <c r="G619" s="8">
        <v>50</v>
      </c>
      <c r="H619" s="8">
        <v>50</v>
      </c>
      <c r="I619" s="8">
        <v>50</v>
      </c>
      <c r="J619" s="8">
        <v>50</v>
      </c>
      <c r="K619" s="8">
        <v>50</v>
      </c>
      <c r="L619" s="8">
        <v>50</v>
      </c>
      <c r="M619" s="8">
        <v>50</v>
      </c>
      <c r="N619" s="8">
        <v>50</v>
      </c>
      <c r="O619" s="8">
        <v>50</v>
      </c>
      <c r="P619" s="8">
        <v>50</v>
      </c>
      <c r="Q619" s="8">
        <v>50</v>
      </c>
      <c r="R619" s="8">
        <v>50</v>
      </c>
      <c r="S619" s="8"/>
      <c r="T619" s="8"/>
    </row>
    <row r="620" spans="3:20" x14ac:dyDescent="0.25">
      <c r="C620" s="15" t="s">
        <v>117</v>
      </c>
      <c r="D620" s="15" t="s">
        <v>85</v>
      </c>
      <c r="E620" s="12" t="s">
        <v>87</v>
      </c>
      <c r="F620" s="12" t="str">
        <f t="shared" si="293"/>
        <v>QTSubstation capacity (winter and summer) (MVA)Firm delivery</v>
      </c>
      <c r="G620" s="8">
        <v>25</v>
      </c>
      <c r="H620" s="8">
        <v>25</v>
      </c>
      <c r="I620" s="8">
        <v>25</v>
      </c>
      <c r="J620" s="8">
        <v>25</v>
      </c>
      <c r="K620" s="8">
        <v>25</v>
      </c>
      <c r="L620" s="8">
        <v>25</v>
      </c>
      <c r="M620" s="8">
        <v>25</v>
      </c>
      <c r="N620" s="8">
        <v>25</v>
      </c>
      <c r="O620" s="8">
        <v>25</v>
      </c>
      <c r="P620" s="8">
        <v>25</v>
      </c>
      <c r="Q620" s="8">
        <v>25</v>
      </c>
      <c r="R620" s="8">
        <v>25</v>
      </c>
      <c r="S620" s="8"/>
      <c r="T620" s="8"/>
    </row>
    <row r="621" spans="3:20" x14ac:dyDescent="0.25">
      <c r="C621" s="15" t="s">
        <v>117</v>
      </c>
      <c r="D621" s="15" t="s">
        <v>85</v>
      </c>
      <c r="E621" s="12" t="s">
        <v>88</v>
      </c>
      <c r="F621" s="12" t="str">
        <f t="shared" si="293"/>
        <v>QTSubstation capacity (winter and summer) (MVA)Short-term firm delivery</v>
      </c>
      <c r="G621" s="8">
        <v>30</v>
      </c>
      <c r="H621" s="8">
        <v>30</v>
      </c>
      <c r="I621" s="8">
        <v>30</v>
      </c>
      <c r="J621" s="8">
        <v>30</v>
      </c>
      <c r="K621" s="8">
        <v>30</v>
      </c>
      <c r="L621" s="8">
        <v>30</v>
      </c>
      <c r="M621" s="8">
        <v>30</v>
      </c>
      <c r="N621" s="8">
        <v>30</v>
      </c>
      <c r="O621" s="8">
        <v>30</v>
      </c>
      <c r="P621" s="8">
        <v>30</v>
      </c>
      <c r="Q621" s="8">
        <v>30</v>
      </c>
      <c r="R621" s="8">
        <v>30</v>
      </c>
      <c r="S621" s="8"/>
      <c r="T621" s="8"/>
    </row>
    <row r="622" spans="3:20" x14ac:dyDescent="0.25">
      <c r="C622" s="15" t="s">
        <v>117</v>
      </c>
      <c r="D622" s="12" t="s">
        <v>214</v>
      </c>
      <c r="E622" s="12" t="s">
        <v>210</v>
      </c>
      <c r="F622" s="12" t="str">
        <f t="shared" si="293"/>
        <v>QTMaximum demand forecast(peak season)Maximum demand (MW)</v>
      </c>
      <c r="G622" s="8">
        <f ca="1">G624*G625</f>
        <v>5.7832012761806908</v>
      </c>
      <c r="H622" s="8">
        <f t="shared" ref="H622:R622" ca="1" si="327">H624*H625</f>
        <v>6.1569787498489887</v>
      </c>
      <c r="I622" s="8">
        <f t="shared" ca="1" si="327"/>
        <v>6.2479546506574586</v>
      </c>
      <c r="J622" s="8">
        <f t="shared" ca="1" si="327"/>
        <v>6.1492234367456549</v>
      </c>
      <c r="K622" s="8">
        <f t="shared" ca="1" si="327"/>
        <v>6.1218953660842681</v>
      </c>
      <c r="L622" s="8">
        <f t="shared" ca="1" si="327"/>
        <v>6.1051134787678736</v>
      </c>
      <c r="M622" s="8">
        <f t="shared" ca="1" si="327"/>
        <v>6.1943879384527056</v>
      </c>
      <c r="N622" s="8">
        <f t="shared" ca="1" si="327"/>
        <v>6.2547159450092442</v>
      </c>
      <c r="O622" s="8">
        <f t="shared" ca="1" si="327"/>
        <v>6.3409426219439675</v>
      </c>
      <c r="P622" s="8">
        <f t="shared" ca="1" si="327"/>
        <v>6.4000121124583522</v>
      </c>
      <c r="Q622" s="8">
        <f t="shared" ca="1" si="327"/>
        <v>6.5601341440692069</v>
      </c>
      <c r="R622" s="8">
        <f t="shared" ca="1" si="327"/>
        <v>6.671295859526805</v>
      </c>
      <c r="S622" s="8"/>
      <c r="T622" s="8"/>
    </row>
    <row r="623" spans="3:20" x14ac:dyDescent="0.25">
      <c r="C623" s="15" t="s">
        <v>117</v>
      </c>
      <c r="D623" s="12" t="s">
        <v>214</v>
      </c>
      <c r="E623" s="12" t="s">
        <v>10</v>
      </c>
      <c r="F623" s="12" t="str">
        <f t="shared" si="293"/>
        <v>QTMaximum demand forecast(peak season)Reactive power (coincident) (MVAr)</v>
      </c>
      <c r="G623" s="10">
        <f ca="1">SQRT(G624^2-G622^2)</f>
        <v>0.16153860501390679</v>
      </c>
      <c r="H623" s="10">
        <f ca="1">SQRT(H624^2-H622^2)</f>
        <v>0.17197910134083136</v>
      </c>
      <c r="I623" s="10">
        <f t="shared" ref="I623:R623" ca="1" si="328">SQRT(I624^2-I622^2)</f>
        <v>0.17452027523482352</v>
      </c>
      <c r="J623" s="10">
        <f t="shared" ca="1" si="328"/>
        <v>0.17176247694887009</v>
      </c>
      <c r="K623" s="10">
        <f t="shared" ca="1" si="328"/>
        <v>0.17099913875581346</v>
      </c>
      <c r="L623" s="10">
        <f t="shared" ca="1" si="328"/>
        <v>0.17053038061700024</v>
      </c>
      <c r="M623" s="10">
        <f t="shared" ca="1" si="328"/>
        <v>0.17302402920229812</v>
      </c>
      <c r="N623" s="10">
        <f t="shared" ca="1" si="328"/>
        <v>0.17470913431226301</v>
      </c>
      <c r="O623" s="10">
        <f t="shared" ca="1" si="328"/>
        <v>0.17711765105616098</v>
      </c>
      <c r="P623" s="10">
        <f t="shared" ca="1" si="328"/>
        <v>0.17876760281140813</v>
      </c>
      <c r="Q623" s="10">
        <f t="shared" ca="1" si="328"/>
        <v>0.18324019305739114</v>
      </c>
      <c r="R623" s="10">
        <f t="shared" ca="1" si="328"/>
        <v>0.18634520489916218</v>
      </c>
      <c r="S623" s="8"/>
      <c r="T623" s="8"/>
    </row>
    <row r="624" spans="3:20" x14ac:dyDescent="0.25">
      <c r="C624" s="15" t="s">
        <v>117</v>
      </c>
      <c r="D624" s="12" t="s">
        <v>214</v>
      </c>
      <c r="E624" s="12" t="s">
        <v>211</v>
      </c>
      <c r="F624" s="12" t="str">
        <f t="shared" si="293"/>
        <v>QTMaximum demand forecast(peak season)Maximum demand (MVA)</v>
      </c>
      <c r="G624" s="8">
        <f ca="1">OFFSET(ForecastData!$E$4,MATCH($C624,ForecastData!$B$5:$B$70,0),COLUMN()-6+IF($T626="Summer",15,0))</f>
        <v>5.7854569155536719</v>
      </c>
      <c r="H624" s="8">
        <f ca="1">OFFSET(ForecastData!$E$4,MATCH($C624,ForecastData!$B$5:$B$70,0),COLUMN()-6+IF($T626="Summer",15,0))</f>
        <v>6.1593801747732719</v>
      </c>
      <c r="I624" s="8">
        <f ca="1">OFFSET(ForecastData!$E$4,MATCH($C624,ForecastData!$B$5:$B$70,0),COLUMN()-6+IF($T626="Summer",15,0))</f>
        <v>6.2503915591857284</v>
      </c>
      <c r="J624" s="8">
        <f ca="1">OFFSET(ForecastData!$E$4,MATCH($C624,ForecastData!$B$5:$B$70,0),COLUMN()-6+IF($T626="Summer",15,0))</f>
        <v>6.1516218368418629</v>
      </c>
      <c r="K624" s="8">
        <f ca="1">OFFSET(ForecastData!$E$4,MATCH($C624,ForecastData!$B$5:$B$70,0),COLUMN()-6+IF($T626="Summer",15,0))</f>
        <v>6.1242831073309523</v>
      </c>
      <c r="L624" s="8">
        <f ca="1">OFFSET(ForecastData!$E$4,MATCH($C624,ForecastData!$B$5:$B$70,0),COLUMN()-6+IF($T626="Summer",15,0))</f>
        <v>6.1074946745246157</v>
      </c>
      <c r="M624" s="8">
        <f ca="1">OFFSET(ForecastData!$E$4,MATCH($C624,ForecastData!$B$5:$B$70,0),COLUMN()-6+IF($T626="Summer",15,0))</f>
        <v>6.1968039541952393</v>
      </c>
      <c r="N624" s="8">
        <f ca="1">OFFSET(ForecastData!$E$4,MATCH($C624,ForecastData!$B$5:$B$70,0),COLUMN()-6+IF($T626="Summer",15,0))</f>
        <v>6.2571554906654683</v>
      </c>
      <c r="O624" s="8">
        <f ca="1">OFFSET(ForecastData!$E$4,MATCH($C624,ForecastData!$B$5:$B$70,0),COLUMN()-6+IF($T626="Summer",15,0))</f>
        <v>6.3434157988501187</v>
      </c>
      <c r="P624" s="8">
        <f ca="1">OFFSET(ForecastData!$E$4,MATCH($C624,ForecastData!$B$5:$B$70,0),COLUMN()-6+IF($T626="Summer",15,0))</f>
        <v>6.4025083284153999</v>
      </c>
      <c r="Q624" s="8">
        <f ca="1">OFFSET(ForecastData!$E$4,MATCH($C624,ForecastData!$B$5:$B$70,0),COLUMN()-6+IF($T626="Summer",15,0))</f>
        <v>6.5626928129034301</v>
      </c>
      <c r="R624" s="8">
        <f ca="1">OFFSET(ForecastData!$E$4,MATCH($C624,ForecastData!$B$5:$B$70,0),COLUMN()-6+IF($T626="Summer",15,0))</f>
        <v>6.6738978850989623</v>
      </c>
      <c r="S624" s="9"/>
      <c r="T624" s="9"/>
    </row>
    <row r="625" spans="3:20" x14ac:dyDescent="0.25">
      <c r="C625" s="15" t="s">
        <v>117</v>
      </c>
      <c r="D625" s="12" t="s">
        <v>214</v>
      </c>
      <c r="E625" s="12" t="s">
        <v>11</v>
      </c>
      <c r="F625" s="12" t="str">
        <f t="shared" si="293"/>
        <v>QTMaximum demand forecast(peak season)Power factor (coincident)</v>
      </c>
      <c r="G625" s="8">
        <f ca="1">OFFSET(ForecastData!$R$4,MATCH($C625,ForecastData!$B$5:$B$70,0),IF($T626="Summer",15,0))</f>
        <v>0.99961011906131092</v>
      </c>
      <c r="H625" s="8">
        <f ca="1">OFFSET(ForecastData!$R$4,MATCH($C625,ForecastData!$B$5:$B$70,0),IF($T626="Summer",15,0))</f>
        <v>0.99961011906131092</v>
      </c>
      <c r="I625" s="8">
        <f ca="1">OFFSET(ForecastData!$R$4,MATCH($C625,ForecastData!$B$5:$B$70,0),IF($T626="Summer",15,0))</f>
        <v>0.99961011906131092</v>
      </c>
      <c r="J625" s="8">
        <f ca="1">OFFSET(ForecastData!$R$4,MATCH($C625,ForecastData!$B$5:$B$70,0),IF($T626="Summer",15,0))</f>
        <v>0.99961011906131092</v>
      </c>
      <c r="K625" s="8">
        <f ca="1">OFFSET(ForecastData!$R$4,MATCH($C625,ForecastData!$B$5:$B$70,0),IF($T626="Summer",15,0))</f>
        <v>0.99961011906131092</v>
      </c>
      <c r="L625" s="8">
        <f ca="1">OFFSET(ForecastData!$R$4,MATCH($C625,ForecastData!$B$5:$B$70,0),IF($T626="Summer",15,0))</f>
        <v>0.99961011906131092</v>
      </c>
      <c r="M625" s="8">
        <f ca="1">OFFSET(ForecastData!$R$4,MATCH($C625,ForecastData!$B$5:$B$70,0),IF($T626="Summer",15,0))</f>
        <v>0.99961011906131092</v>
      </c>
      <c r="N625" s="8">
        <f ca="1">OFFSET(ForecastData!$R$4,MATCH($C625,ForecastData!$B$5:$B$70,0),IF($T626="Summer",15,0))</f>
        <v>0.99961011906131092</v>
      </c>
      <c r="O625" s="8">
        <f ca="1">OFFSET(ForecastData!$R$4,MATCH($C625,ForecastData!$B$5:$B$70,0),IF($T626="Summer",15,0))</f>
        <v>0.99961011906131092</v>
      </c>
      <c r="P625" s="8">
        <f ca="1">OFFSET(ForecastData!$R$4,MATCH($C625,ForecastData!$B$5:$B$70,0),IF($T626="Summer",15,0))</f>
        <v>0.99961011906131092</v>
      </c>
      <c r="Q625" s="8">
        <f ca="1">OFFSET(ForecastData!$R$4,MATCH($C625,ForecastData!$B$5:$B$70,0),IF($T626="Summer",15,0))</f>
        <v>0.99961011906131092</v>
      </c>
      <c r="R625" s="8">
        <f ca="1">OFFSET(ForecastData!$R$4,MATCH($C625,ForecastData!$B$5:$B$70,0),IF($T626="Summer",15,0))</f>
        <v>0.99961011906131092</v>
      </c>
      <c r="S625" s="10"/>
      <c r="T625" s="10"/>
    </row>
    <row r="626" spans="3:20" x14ac:dyDescent="0.25">
      <c r="C626" s="15" t="s">
        <v>117</v>
      </c>
      <c r="D626" s="12" t="s">
        <v>213</v>
      </c>
      <c r="E626" s="15" t="s">
        <v>210</v>
      </c>
      <c r="F626" s="12" t="str">
        <f t="shared" si="293"/>
        <v>QTMaximum demand forecast(non-peak season)Maximum demand (MW)</v>
      </c>
      <c r="G626" s="8">
        <f ca="1">G628*OFFSET(ForecastData!$R$4,MATCH($C626,ForecastData!$B$5:$B$70,0),IF($T626="Winter",15,0))</f>
        <v>4.9227402247415055</v>
      </c>
      <c r="H626" s="8">
        <f ca="1">H628*OFFSET(ForecastData!$R$4,MATCH($C626,ForecastData!$B$5:$B$70,0),IF($T626="Winter",15,0))</f>
        <v>3.5383473989445902</v>
      </c>
      <c r="I626" s="8">
        <f ca="1">I628*OFFSET(ForecastData!$R$4,MATCH($C626,ForecastData!$B$5:$B$70,0),IF($T626="Winter",15,0))</f>
        <v>3.4887056875450515</v>
      </c>
      <c r="J626" s="8">
        <f ca="1">J628*OFFSET(ForecastData!$R$4,MATCH($C626,ForecastData!$B$5:$B$70,0),IF($T626="Winter",15,0))</f>
        <v>3.4219454427284597</v>
      </c>
      <c r="K626" s="8">
        <f ca="1">K628*OFFSET(ForecastData!$R$4,MATCH($C626,ForecastData!$B$5:$B$70,0),IF($T626="Winter",15,0))</f>
        <v>3.3854273576709999</v>
      </c>
      <c r="L626" s="8">
        <f ca="1">L628*OFFSET(ForecastData!$R$4,MATCH($C626,ForecastData!$B$5:$B$70,0),IF($T626="Winter",15,0))</f>
        <v>3.3807428952165988</v>
      </c>
      <c r="M626" s="8">
        <f ca="1">M628*OFFSET(ForecastData!$R$4,MATCH($C626,ForecastData!$B$5:$B$70,0),IF($T626="Winter",15,0))</f>
        <v>3.4231061421511906</v>
      </c>
      <c r="N626" s="8">
        <f ca="1">N628*OFFSET(ForecastData!$R$4,MATCH($C626,ForecastData!$B$5:$B$70,0),IF($T626="Winter",15,0))</f>
        <v>3.4503106641004369</v>
      </c>
      <c r="O626" s="8">
        <f ca="1">O628*OFFSET(ForecastData!$R$4,MATCH($C626,ForecastData!$B$5:$B$70,0),IF($T626="Winter",15,0))</f>
        <v>3.4961249569604025</v>
      </c>
      <c r="P626" s="8">
        <f ca="1">P628*OFFSET(ForecastData!$R$4,MATCH($C626,ForecastData!$B$5:$B$70,0),IF($T626="Winter",15,0))</f>
        <v>3.5460949332043437</v>
      </c>
      <c r="Q626" s="8">
        <f ca="1">Q628*OFFSET(ForecastData!$R$4,MATCH($C626,ForecastData!$B$5:$B$70,0),IF($T626="Winter",15,0))</f>
        <v>3.6113852129518538</v>
      </c>
      <c r="R626" s="8">
        <f ca="1">R628*OFFSET(ForecastData!$R$4,MATCH($C626,ForecastData!$B$5:$B$70,0),IF($T626="Winter",15,0))</f>
        <v>3.6946205054519927</v>
      </c>
      <c r="S626" s="8"/>
      <c r="T626" s="8" t="str">
        <f ca="1">OFFSET(ForecastData!$D$4,MATCH(C626,ForecastData!$B$5:$B$70,0),0)</f>
        <v>Summer</v>
      </c>
    </row>
    <row r="627" spans="3:20" x14ac:dyDescent="0.25">
      <c r="C627" s="15" t="s">
        <v>117</v>
      </c>
      <c r="D627" s="12" t="s">
        <v>213</v>
      </c>
      <c r="E627" s="15" t="s">
        <v>10</v>
      </c>
      <c r="F627" s="12" t="str">
        <f t="shared" si="293"/>
        <v>QTMaximum demand forecast(non-peak season)Reactive power (coincident) (MVAr)</v>
      </c>
      <c r="G627" s="10">
        <f t="shared" ref="G627:R627" ca="1" si="329">SQRT(G628^2-G626^2)</f>
        <v>1.6317873779529213</v>
      </c>
      <c r="H627" s="10">
        <f t="shared" ca="1" si="329"/>
        <v>1.1728895616695922</v>
      </c>
      <c r="I627" s="10">
        <f t="shared" ca="1" si="329"/>
        <v>1.1564343529070766</v>
      </c>
      <c r="J627" s="10">
        <f t="shared" ca="1" si="329"/>
        <v>1.1343047015610153</v>
      </c>
      <c r="K627" s="10">
        <f t="shared" ca="1" si="329"/>
        <v>1.1221997056556303</v>
      </c>
      <c r="L627" s="10">
        <f t="shared" ca="1" si="329"/>
        <v>1.1206469024694752</v>
      </c>
      <c r="M627" s="10">
        <f t="shared" ca="1" si="329"/>
        <v>1.1346894496040036</v>
      </c>
      <c r="N627" s="10">
        <f t="shared" ca="1" si="329"/>
        <v>1.1437071904380443</v>
      </c>
      <c r="O627" s="10">
        <f t="shared" ca="1" si="329"/>
        <v>1.1588936884870371</v>
      </c>
      <c r="P627" s="10">
        <f t="shared" ca="1" si="329"/>
        <v>1.1754577103100143</v>
      </c>
      <c r="Q627" s="10">
        <f t="shared" ca="1" si="329"/>
        <v>1.1971000983969455</v>
      </c>
      <c r="R627" s="10">
        <f t="shared" ca="1" si="329"/>
        <v>1.2246908900091678</v>
      </c>
      <c r="S627" s="8"/>
      <c r="T627" s="8" t="str">
        <f ca="1">T626</f>
        <v>Summer</v>
      </c>
    </row>
    <row r="628" spans="3:20" x14ac:dyDescent="0.25">
      <c r="C628" s="15" t="s">
        <v>117</v>
      </c>
      <c r="D628" s="12" t="s">
        <v>213</v>
      </c>
      <c r="E628" s="12" t="s">
        <v>211</v>
      </c>
      <c r="F628" s="12"/>
      <c r="G628" s="10">
        <f ca="1">OFFSET(ForecastData!$E$4,MATCH($C628,ForecastData!$B$5:$B$70,0),COLUMN()-6+IF($T628="Winter",15,0))</f>
        <v>5.1861451355640362</v>
      </c>
      <c r="H628" s="10">
        <f ca="1">OFFSET(ForecastData!$E$4,MATCH($C628,ForecastData!$B$5:$B$70,0),COLUMN()-6+IF($T628="Winter",15,0))</f>
        <v>3.727676520232333</v>
      </c>
      <c r="I628" s="10">
        <f ca="1">OFFSET(ForecastData!$E$4,MATCH($C628,ForecastData!$B$5:$B$70,0),COLUMN()-6+IF($T628="Winter",15,0))</f>
        <v>3.6753785909607735</v>
      </c>
      <c r="J628" s="10">
        <f ca="1">OFFSET(ForecastData!$E$4,MATCH($C628,ForecastData!$B$5:$B$70,0),COLUMN()-6+IF($T628="Winter",15,0))</f>
        <v>3.6050461535178018</v>
      </c>
      <c r="K628" s="10">
        <f ca="1">OFFSET(ForecastData!$E$4,MATCH($C628,ForecastData!$B$5:$B$70,0),COLUMN()-6+IF($T628="Winter",15,0))</f>
        <v>3.5665740667257748</v>
      </c>
      <c r="L628" s="10">
        <f ca="1">OFFSET(ForecastData!$E$4,MATCH($C628,ForecastData!$B$5:$B$70,0),COLUMN()-6+IF($T628="Winter",15,0))</f>
        <v>3.5616389490755433</v>
      </c>
      <c r="M628" s="10">
        <f ca="1">OFFSET(ForecastData!$E$4,MATCH($C628,ForecastData!$B$5:$B$70,0),COLUMN()-6+IF($T628="Winter",15,0))</f>
        <v>3.6062689593922199</v>
      </c>
      <c r="N628" s="10">
        <f ca="1">OFFSET(ForecastData!$E$4,MATCH($C628,ForecastData!$B$5:$B$70,0),COLUMN()-6+IF($T628="Winter",15,0))</f>
        <v>3.6349291349715309</v>
      </c>
      <c r="O628" s="10">
        <f ca="1">OFFSET(ForecastData!$E$4,MATCH($C628,ForecastData!$B$5:$B$70,0),COLUMN()-6+IF($T628="Winter",15,0))</f>
        <v>3.6831948490266524</v>
      </c>
      <c r="P628" s="10">
        <f ca="1">OFFSET(ForecastData!$E$4,MATCH($C628,ForecastData!$B$5:$B$70,0),COLUMN()-6+IF($T628="Winter",15,0))</f>
        <v>3.735838607866349</v>
      </c>
      <c r="Q628" s="10">
        <f ca="1">OFFSET(ForecastData!$E$4,MATCH($C628,ForecastData!$B$5:$B$70,0),COLUMN()-6+IF($T628="Winter",15,0))</f>
        <v>3.8046224256697645</v>
      </c>
      <c r="R628" s="10">
        <f ca="1">OFFSET(ForecastData!$E$4,MATCH($C628,ForecastData!$B$5:$B$70,0),COLUMN()-6+IF($T628="Winter",15,0))</f>
        <v>3.8923114540562893</v>
      </c>
      <c r="S628" s="9"/>
      <c r="T628" s="8" t="str">
        <f ca="1">T626</f>
        <v>Summer</v>
      </c>
    </row>
    <row r="629" spans="3:20" x14ac:dyDescent="0.25">
      <c r="C629" s="15" t="s">
        <v>117</v>
      </c>
      <c r="D629" s="12" t="s">
        <v>89</v>
      </c>
      <c r="E629" s="12" t="s">
        <v>212</v>
      </c>
      <c r="F629" s="12" t="str">
        <f t="shared" si="293"/>
        <v>QTHours exceeding95% of maximum demand</v>
      </c>
      <c r="G629" s="9">
        <f ca="1">OFFSET($AG$2,MATCH(C629,$AF$3:$AF$48,0),0)</f>
        <v>7</v>
      </c>
      <c r="H629" s="8">
        <f ca="1">G629</f>
        <v>7</v>
      </c>
      <c r="I629" s="8">
        <f t="shared" ref="I629" ca="1" si="330">H629</f>
        <v>7</v>
      </c>
      <c r="J629" s="8">
        <f t="shared" ref="J629" ca="1" si="331">I629</f>
        <v>7</v>
      </c>
      <c r="K629" s="8">
        <f t="shared" ref="K629" ca="1" si="332">J629</f>
        <v>7</v>
      </c>
      <c r="L629" s="8">
        <f t="shared" ref="L629" ca="1" si="333">K629</f>
        <v>7</v>
      </c>
      <c r="M629" s="8">
        <f t="shared" ref="M629" ca="1" si="334">L629</f>
        <v>7</v>
      </c>
      <c r="N629" s="8">
        <f t="shared" ref="N629" ca="1" si="335">M629</f>
        <v>7</v>
      </c>
      <c r="O629" s="8">
        <f t="shared" ref="O629" ca="1" si="336">N629</f>
        <v>7</v>
      </c>
      <c r="P629" s="8">
        <f t="shared" ref="P629" ca="1" si="337">O629</f>
        <v>7</v>
      </c>
      <c r="Q629" s="8">
        <f ca="1">O629</f>
        <v>7</v>
      </c>
      <c r="R629" s="8">
        <f t="shared" ref="R629" ca="1" si="338">Q629</f>
        <v>7</v>
      </c>
      <c r="S629" s="9"/>
      <c r="T629" s="9"/>
    </row>
    <row r="630" spans="3:20" x14ac:dyDescent="0.25">
      <c r="C630" s="15" t="s">
        <v>117</v>
      </c>
      <c r="D630" s="12" t="s">
        <v>89</v>
      </c>
      <c r="E630" s="12" t="s">
        <v>56</v>
      </c>
      <c r="F630" s="12" t="str">
        <f t="shared" ref="F630:F696" si="339">CONCATENATE(C630,D630,E630)</f>
        <v>QTHours exceedingFirm capacity (continuous rating)</v>
      </c>
      <c r="G630" s="8"/>
      <c r="H630" s="8"/>
      <c r="I630" s="8"/>
      <c r="J630" s="8"/>
      <c r="K630" s="8"/>
      <c r="L630" s="8"/>
      <c r="M630" s="8"/>
      <c r="N630" s="8"/>
      <c r="O630" s="8"/>
      <c r="P630" s="8"/>
      <c r="Q630" s="8"/>
      <c r="R630" s="8"/>
      <c r="S630" s="8"/>
      <c r="T630" s="8"/>
    </row>
    <row r="631" spans="3:20" x14ac:dyDescent="0.25">
      <c r="C631" s="15" t="s">
        <v>117</v>
      </c>
      <c r="D631" s="12" t="s">
        <v>89</v>
      </c>
      <c r="E631" s="12" t="s">
        <v>57</v>
      </c>
      <c r="F631" s="12" t="str">
        <f t="shared" si="339"/>
        <v>QTHours exceedingFirm capacity (short-term rating)</v>
      </c>
      <c r="G631" s="8"/>
      <c r="H631" s="8"/>
      <c r="I631" s="8"/>
      <c r="J631" s="8"/>
      <c r="K631" s="8"/>
      <c r="L631" s="8"/>
      <c r="M631" s="8"/>
      <c r="N631" s="8"/>
      <c r="O631" s="8"/>
      <c r="P631" s="8"/>
      <c r="Q631" s="8"/>
      <c r="R631" s="8"/>
      <c r="S631" s="8"/>
      <c r="T631" s="8"/>
    </row>
    <row r="632" spans="3:20" x14ac:dyDescent="0.25">
      <c r="C632" s="15" t="s">
        <v>117</v>
      </c>
      <c r="D632" s="12" t="s">
        <v>90</v>
      </c>
      <c r="E632" s="12" t="s">
        <v>60</v>
      </c>
      <c r="F632" s="12" t="str">
        <f t="shared" si="339"/>
        <v>QTRegional diversity factorSummer</v>
      </c>
      <c r="G632" s="10">
        <f ca="1">OFFSET(ForecastData!$S$4,MATCH($C632,ForecastData!$B$5:$B$70,0),IF($E632="Winter",15,0))</f>
        <v>0.841432225063938</v>
      </c>
      <c r="H632" s="10">
        <f ca="1">OFFSET(ForecastData!$S$4,MATCH($C632,ForecastData!$B$5:$B$70,0),IF($E632="Winter",15,0))</f>
        <v>0.841432225063938</v>
      </c>
      <c r="I632" s="10">
        <f ca="1">OFFSET(ForecastData!$S$4,MATCH($C632,ForecastData!$B$5:$B$70,0),IF($E632="Winter",15,0))</f>
        <v>0.841432225063938</v>
      </c>
      <c r="J632" s="10">
        <f ca="1">OFFSET(ForecastData!$S$4,MATCH($C632,ForecastData!$B$5:$B$70,0),IF($E632="Winter",15,0))</f>
        <v>0.841432225063938</v>
      </c>
      <c r="K632" s="10">
        <f ca="1">OFFSET(ForecastData!$S$4,MATCH($C632,ForecastData!$B$5:$B$70,0),IF($E632="Winter",15,0))</f>
        <v>0.841432225063938</v>
      </c>
      <c r="L632" s="10">
        <f ca="1">OFFSET(ForecastData!$S$4,MATCH($C632,ForecastData!$B$5:$B$70,0),IF($E632="Winter",15,0))</f>
        <v>0.841432225063938</v>
      </c>
      <c r="M632" s="10">
        <f ca="1">OFFSET(ForecastData!$S$4,MATCH($C632,ForecastData!$B$5:$B$70,0),IF($E632="Winter",15,0))</f>
        <v>0.841432225063938</v>
      </c>
      <c r="N632" s="10">
        <f ca="1">OFFSET(ForecastData!$S$4,MATCH($C632,ForecastData!$B$5:$B$70,0),IF($E632="Winter",15,0))</f>
        <v>0.841432225063938</v>
      </c>
      <c r="O632" s="10">
        <f ca="1">OFFSET(ForecastData!$S$4,MATCH($C632,ForecastData!$B$5:$B$70,0),IF($E632="Winter",15,0))</f>
        <v>0.841432225063938</v>
      </c>
      <c r="P632" s="10">
        <f ca="1">OFFSET(ForecastData!$S$4,MATCH($C632,ForecastData!$B$5:$B$70,0),IF($E632="Winter",15,0))</f>
        <v>0.841432225063938</v>
      </c>
      <c r="Q632" s="10">
        <f ca="1">OFFSET(ForecastData!$S$4,MATCH($C632,ForecastData!$B$5:$B$70,0),IF($E632="Winter",15,0))</f>
        <v>0.841432225063938</v>
      </c>
      <c r="R632" s="10">
        <f ca="1">OFFSET(ForecastData!$S$4,MATCH($C632,ForecastData!$B$5:$B$70,0),IF($E632="Winter",15,0))</f>
        <v>0.841432225063938</v>
      </c>
      <c r="S632" s="10"/>
      <c r="T632" s="10"/>
    </row>
    <row r="633" spans="3:20" x14ac:dyDescent="0.25">
      <c r="C633" s="15" t="s">
        <v>117</v>
      </c>
      <c r="D633" s="12" t="s">
        <v>90</v>
      </c>
      <c r="E633" s="12" t="s">
        <v>8</v>
      </c>
      <c r="F633" s="12" t="str">
        <f t="shared" si="339"/>
        <v>QTRegional diversity factorWinter</v>
      </c>
      <c r="G633" s="10">
        <f ca="1">OFFSET(ForecastData!$S$4,MATCH($C633,ForecastData!$B$5:$B$70,0),IF($E633="Winter",15,0))</f>
        <v>0.88150807899461403</v>
      </c>
      <c r="H633" s="10">
        <f ca="1">OFFSET(ForecastData!$S$4,MATCH($C633,ForecastData!$B$5:$B$70,0),IF($E633="Winter",15,0))</f>
        <v>0.88150807899461403</v>
      </c>
      <c r="I633" s="10">
        <f ca="1">OFFSET(ForecastData!$S$4,MATCH($C633,ForecastData!$B$5:$B$70,0),IF($E633="Winter",15,0))</f>
        <v>0.88150807899461403</v>
      </c>
      <c r="J633" s="10">
        <f ca="1">OFFSET(ForecastData!$S$4,MATCH($C633,ForecastData!$B$5:$B$70,0),IF($E633="Winter",15,0))</f>
        <v>0.88150807899461403</v>
      </c>
      <c r="K633" s="10">
        <f ca="1">OFFSET(ForecastData!$S$4,MATCH($C633,ForecastData!$B$5:$B$70,0),IF($E633="Winter",15,0))</f>
        <v>0.88150807899461403</v>
      </c>
      <c r="L633" s="10">
        <f ca="1">OFFSET(ForecastData!$S$4,MATCH($C633,ForecastData!$B$5:$B$70,0),IF($E633="Winter",15,0))</f>
        <v>0.88150807899461403</v>
      </c>
      <c r="M633" s="10">
        <f ca="1">OFFSET(ForecastData!$S$4,MATCH($C633,ForecastData!$B$5:$B$70,0),IF($E633="Winter",15,0))</f>
        <v>0.88150807899461403</v>
      </c>
      <c r="N633" s="10">
        <f ca="1">OFFSET(ForecastData!$S$4,MATCH($C633,ForecastData!$B$5:$B$70,0),IF($E633="Winter",15,0))</f>
        <v>0.88150807899461403</v>
      </c>
      <c r="O633" s="10">
        <f ca="1">OFFSET(ForecastData!$S$4,MATCH($C633,ForecastData!$B$5:$B$70,0),IF($E633="Winter",15,0))</f>
        <v>0.88150807899461403</v>
      </c>
      <c r="P633" s="10">
        <f ca="1">OFFSET(ForecastData!$S$4,MATCH($C633,ForecastData!$B$5:$B$70,0),IF($E633="Winter",15,0))</f>
        <v>0.88150807899461403</v>
      </c>
      <c r="Q633" s="10">
        <f ca="1">OFFSET(ForecastData!$S$4,MATCH($C633,ForecastData!$B$5:$B$70,0),IF($E633="Winter",15,0))</f>
        <v>0.88150807899461403</v>
      </c>
      <c r="R633" s="10">
        <f ca="1">OFFSET(ForecastData!$S$4,MATCH($C633,ForecastData!$B$5:$B$70,0),IF($E633="Winter",15,0))</f>
        <v>0.88150807899461403</v>
      </c>
      <c r="S633" s="10"/>
      <c r="T633" s="10"/>
    </row>
    <row r="634" spans="3:20" x14ac:dyDescent="0.25">
      <c r="C634" s="15" t="s">
        <v>117</v>
      </c>
      <c r="D634" s="15" t="s">
        <v>12</v>
      </c>
      <c r="E634" s="6">
        <v>1</v>
      </c>
      <c r="F634" s="12" t="str">
        <f t="shared" si="339"/>
        <v>QTLoad transfer capacity (MVA)1</v>
      </c>
      <c r="G634" s="8"/>
      <c r="H634" s="8"/>
      <c r="I634" s="8"/>
      <c r="J634" s="8"/>
      <c r="K634" s="8"/>
      <c r="L634" s="8"/>
      <c r="M634" s="8"/>
      <c r="N634" s="8"/>
      <c r="O634" s="8"/>
      <c r="P634" s="8"/>
      <c r="Q634" s="8"/>
      <c r="R634" s="8"/>
      <c r="S634" s="8"/>
      <c r="T634" s="8"/>
    </row>
    <row r="635" spans="3:20" x14ac:dyDescent="0.25">
      <c r="C635" s="15" t="s">
        <v>117</v>
      </c>
      <c r="D635" s="15" t="s">
        <v>12</v>
      </c>
      <c r="E635" s="6">
        <v>2</v>
      </c>
      <c r="F635" s="12" t="str">
        <f t="shared" si="339"/>
        <v>QTLoad transfer capacity (MVA)2</v>
      </c>
      <c r="G635" s="8"/>
      <c r="H635" s="8"/>
      <c r="I635" s="8"/>
      <c r="J635" s="8"/>
      <c r="K635" s="8"/>
      <c r="L635" s="8"/>
      <c r="M635" s="8"/>
      <c r="N635" s="8"/>
      <c r="O635" s="8"/>
      <c r="P635" s="8"/>
      <c r="Q635" s="8"/>
      <c r="R635" s="8"/>
      <c r="S635" s="8"/>
      <c r="T635" s="8"/>
    </row>
    <row r="636" spans="3:20" x14ac:dyDescent="0.25">
      <c r="C636" s="15" t="s">
        <v>117</v>
      </c>
      <c r="D636" s="15" t="s">
        <v>12</v>
      </c>
      <c r="E636" s="6">
        <v>3</v>
      </c>
      <c r="F636" s="12" t="str">
        <f t="shared" si="339"/>
        <v>QTLoad transfer capacity (MVA)3</v>
      </c>
      <c r="G636" s="8"/>
      <c r="H636" s="8"/>
      <c r="I636" s="8"/>
      <c r="J636" s="8"/>
      <c r="K636" s="8"/>
      <c r="L636" s="8"/>
      <c r="M636" s="8"/>
      <c r="N636" s="8"/>
      <c r="O636" s="8"/>
      <c r="P636" s="8"/>
      <c r="Q636" s="8"/>
      <c r="R636" s="8"/>
      <c r="S636" s="8"/>
      <c r="T636" s="8"/>
    </row>
    <row r="637" spans="3:20" x14ac:dyDescent="0.25">
      <c r="C637" s="15" t="s">
        <v>117</v>
      </c>
      <c r="D637" s="15" t="s">
        <v>12</v>
      </c>
      <c r="E637" s="6">
        <v>4</v>
      </c>
      <c r="F637" s="12" t="str">
        <f t="shared" si="339"/>
        <v>QTLoad transfer capacity (MVA)4</v>
      </c>
      <c r="G637" s="8"/>
      <c r="H637" s="8"/>
      <c r="I637" s="8"/>
      <c r="J637" s="8"/>
      <c r="K637" s="8"/>
      <c r="L637" s="8"/>
      <c r="M637" s="8"/>
      <c r="N637" s="8"/>
      <c r="O637" s="8"/>
      <c r="P637" s="8"/>
      <c r="Q637" s="8"/>
      <c r="R637" s="8"/>
      <c r="S637" s="8"/>
      <c r="T637" s="8"/>
    </row>
    <row r="638" spans="3:20" x14ac:dyDescent="0.25">
      <c r="C638" s="15" t="s">
        <v>117</v>
      </c>
      <c r="D638" s="15" t="s">
        <v>12</v>
      </c>
      <c r="E638" s="6">
        <v>5</v>
      </c>
      <c r="F638" s="12" t="str">
        <f t="shared" si="339"/>
        <v>QTLoad transfer capacity (MVA)5</v>
      </c>
      <c r="G638" s="8"/>
      <c r="H638" s="8"/>
      <c r="I638" s="8"/>
      <c r="J638" s="8"/>
      <c r="K638" s="8"/>
      <c r="L638" s="8"/>
      <c r="M638" s="8"/>
      <c r="N638" s="8"/>
      <c r="O638" s="8"/>
      <c r="P638" s="8"/>
      <c r="Q638" s="8"/>
      <c r="R638" s="8"/>
      <c r="S638" s="8"/>
      <c r="T638" s="8"/>
    </row>
    <row r="639" spans="3:20" x14ac:dyDescent="0.25">
      <c r="C639" s="15" t="s">
        <v>117</v>
      </c>
      <c r="D639" s="12" t="s">
        <v>13</v>
      </c>
      <c r="E639" s="12" t="s">
        <v>142</v>
      </c>
      <c r="F639" s="12" t="str">
        <f t="shared" si="339"/>
        <v>QTEmbedded generation capacity (MVA)Units less than 100 kVA</v>
      </c>
      <c r="G639" s="9">
        <f ca="1">OFFSET(ForecastData!$AK$4,MATCH(C639,ForecastData!$AJ$5:$AJ$71,0),0)</f>
        <v>0.8811799999999993</v>
      </c>
      <c r="H639" s="8"/>
      <c r="I639" s="8"/>
      <c r="J639" s="8"/>
      <c r="K639" s="8"/>
      <c r="L639" s="8"/>
      <c r="M639" s="8"/>
      <c r="N639" s="8"/>
      <c r="O639" s="8"/>
      <c r="P639" s="8"/>
      <c r="Q639" s="8"/>
      <c r="R639" s="8"/>
      <c r="S639" s="8"/>
      <c r="T639" s="8"/>
    </row>
    <row r="640" spans="3:20" x14ac:dyDescent="0.25">
      <c r="C640" s="15" t="s">
        <v>117</v>
      </c>
      <c r="D640" s="12" t="s">
        <v>13</v>
      </c>
      <c r="E640" s="12" t="s">
        <v>145</v>
      </c>
      <c r="F640" s="12" t="str">
        <f t="shared" si="339"/>
        <v>QTEmbedded generation capacity (MVA)Units greater than 100 kVA</v>
      </c>
      <c r="G640" s="9">
        <f ca="1">OFFSET(ForecastData!$AL$4,MATCH(C640,ForecastData!$AJ$5:$AJ$71,0),0)</f>
        <v>0</v>
      </c>
      <c r="H640" s="8"/>
      <c r="I640" s="8"/>
      <c r="J640" s="8"/>
      <c r="K640" s="8"/>
      <c r="L640" s="8"/>
      <c r="M640" s="8"/>
      <c r="N640" s="8"/>
      <c r="O640" s="8"/>
      <c r="P640" s="8"/>
      <c r="Q640" s="8"/>
      <c r="R640" s="8"/>
      <c r="S640" s="8"/>
      <c r="T640" s="8"/>
    </row>
    <row r="641" spans="3:20" x14ac:dyDescent="0.25">
      <c r="C641" s="15" t="s">
        <v>118</v>
      </c>
      <c r="D641" s="15" t="s">
        <v>85</v>
      </c>
      <c r="E641" s="12" t="s">
        <v>86</v>
      </c>
      <c r="F641" s="12" t="str">
        <f t="shared" si="339"/>
        <v xml:space="preserve">RASubstation capacity (winter and summer) (MVA)Total </v>
      </c>
      <c r="G641" s="8">
        <v>100</v>
      </c>
      <c r="H641" s="8">
        <v>100</v>
      </c>
      <c r="I641" s="8">
        <v>100</v>
      </c>
      <c r="J641" s="8">
        <v>100</v>
      </c>
      <c r="K641" s="8">
        <v>100</v>
      </c>
      <c r="L641" s="8">
        <v>100</v>
      </c>
      <c r="M641" s="8">
        <v>100</v>
      </c>
      <c r="N641" s="8">
        <v>100</v>
      </c>
      <c r="O641" s="8">
        <v>100</v>
      </c>
      <c r="P641" s="8">
        <v>100</v>
      </c>
      <c r="Q641" s="8">
        <v>100</v>
      </c>
      <c r="R641" s="8">
        <v>100</v>
      </c>
      <c r="S641" s="8"/>
      <c r="T641" s="8"/>
    </row>
    <row r="642" spans="3:20" x14ac:dyDescent="0.25">
      <c r="C642" s="15" t="s">
        <v>118</v>
      </c>
      <c r="D642" s="15" t="s">
        <v>85</v>
      </c>
      <c r="E642" s="12" t="s">
        <v>87</v>
      </c>
      <c r="F642" s="12" t="str">
        <f t="shared" si="339"/>
        <v>RASubstation capacity (winter and summer) (MVA)Firm delivery</v>
      </c>
      <c r="G642" s="8">
        <v>50</v>
      </c>
      <c r="H642" s="8">
        <v>50</v>
      </c>
      <c r="I642" s="8">
        <v>50</v>
      </c>
      <c r="J642" s="8">
        <v>50</v>
      </c>
      <c r="K642" s="8">
        <v>50</v>
      </c>
      <c r="L642" s="8">
        <v>50</v>
      </c>
      <c r="M642" s="8">
        <v>50</v>
      </c>
      <c r="N642" s="8">
        <v>50</v>
      </c>
      <c r="O642" s="8">
        <v>50</v>
      </c>
      <c r="P642" s="8">
        <v>50</v>
      </c>
      <c r="Q642" s="8">
        <v>50</v>
      </c>
      <c r="R642" s="8">
        <v>50</v>
      </c>
      <c r="S642" s="8"/>
      <c r="T642" s="8"/>
    </row>
    <row r="643" spans="3:20" x14ac:dyDescent="0.25">
      <c r="C643" s="15" t="s">
        <v>118</v>
      </c>
      <c r="D643" s="15" t="s">
        <v>85</v>
      </c>
      <c r="E643" s="12" t="s">
        <v>88</v>
      </c>
      <c r="F643" s="12" t="str">
        <f t="shared" si="339"/>
        <v>RASubstation capacity (winter and summer) (MVA)Short-term firm delivery</v>
      </c>
      <c r="G643" s="8">
        <v>57</v>
      </c>
      <c r="H643" s="8">
        <v>57</v>
      </c>
      <c r="I643" s="8">
        <v>57</v>
      </c>
      <c r="J643" s="8">
        <v>57</v>
      </c>
      <c r="K643" s="8">
        <v>57</v>
      </c>
      <c r="L643" s="8">
        <v>57</v>
      </c>
      <c r="M643" s="8">
        <v>57</v>
      </c>
      <c r="N643" s="8">
        <v>57</v>
      </c>
      <c r="O643" s="8">
        <v>57</v>
      </c>
      <c r="P643" s="8">
        <v>57</v>
      </c>
      <c r="Q643" s="8">
        <v>57</v>
      </c>
      <c r="R643" s="8">
        <v>57</v>
      </c>
      <c r="S643" s="8"/>
      <c r="T643" s="8"/>
    </row>
    <row r="644" spans="3:20" x14ac:dyDescent="0.25">
      <c r="C644" s="15" t="s">
        <v>118</v>
      </c>
      <c r="D644" s="12" t="s">
        <v>214</v>
      </c>
      <c r="E644" s="12" t="s">
        <v>210</v>
      </c>
      <c r="F644" s="12" t="str">
        <f t="shared" si="339"/>
        <v>RAMaximum demand forecast(peak season)Maximum demand (MW)</v>
      </c>
      <c r="G644" s="8">
        <f ca="1">G646*G647</f>
        <v>47.071613101879485</v>
      </c>
      <c r="H644" s="8">
        <f t="shared" ref="H644:R644" ca="1" si="340">H646*H647</f>
        <v>48.910514580369053</v>
      </c>
      <c r="I644" s="8">
        <f t="shared" ca="1" si="340"/>
        <v>48.911583117566892</v>
      </c>
      <c r="J644" s="8">
        <f t="shared" ca="1" si="340"/>
        <v>47.757271052538869</v>
      </c>
      <c r="K644" s="8">
        <f t="shared" ca="1" si="340"/>
        <v>47.158936234540185</v>
      </c>
      <c r="L644" s="8">
        <f t="shared" ca="1" si="340"/>
        <v>48.14929279010758</v>
      </c>
      <c r="M644" s="8">
        <f t="shared" ca="1" si="340"/>
        <v>49.274313316058709</v>
      </c>
      <c r="N644" s="8">
        <f t="shared" ca="1" si="340"/>
        <v>50.186375072172346</v>
      </c>
      <c r="O644" s="8">
        <f t="shared" ca="1" si="340"/>
        <v>50.550268534315251</v>
      </c>
      <c r="P644" s="8">
        <f t="shared" ca="1" si="340"/>
        <v>49.910684457484685</v>
      </c>
      <c r="Q644" s="8">
        <f t="shared" ca="1" si="340"/>
        <v>50.734200318254352</v>
      </c>
      <c r="R644" s="8">
        <f t="shared" ca="1" si="340"/>
        <v>49.907770995202476</v>
      </c>
      <c r="S644" s="8"/>
      <c r="T644" s="8"/>
    </row>
    <row r="645" spans="3:20" x14ac:dyDescent="0.25">
      <c r="C645" s="15" t="s">
        <v>118</v>
      </c>
      <c r="D645" s="12" t="s">
        <v>214</v>
      </c>
      <c r="E645" s="12" t="s">
        <v>10</v>
      </c>
      <c r="F645" s="12" t="str">
        <f t="shared" si="339"/>
        <v>RAMaximum demand forecast(peak season)Reactive power (coincident) (MVAr)</v>
      </c>
      <c r="G645" s="10">
        <f ca="1">SQRT(G646^2-G644^2)</f>
        <v>5.2052689300182617</v>
      </c>
      <c r="H645" s="10">
        <f ca="1">SQRT(H646^2-H644^2)</f>
        <v>5.4086181696253428</v>
      </c>
      <c r="I645" s="10">
        <f t="shared" ref="I645:R645" ca="1" si="341">SQRT(I646^2-I644^2)</f>
        <v>5.4087363305106289</v>
      </c>
      <c r="J645" s="10">
        <f t="shared" ca="1" si="341"/>
        <v>5.2810902964851696</v>
      </c>
      <c r="K645" s="10">
        <f t="shared" ca="1" si="341"/>
        <v>5.214925288901191</v>
      </c>
      <c r="L645" s="10">
        <f t="shared" ca="1" si="341"/>
        <v>5.3244408093737547</v>
      </c>
      <c r="M645" s="10">
        <f t="shared" ca="1" si="341"/>
        <v>5.448847729032301</v>
      </c>
      <c r="N645" s="10">
        <f t="shared" ca="1" si="341"/>
        <v>5.5497052609609563</v>
      </c>
      <c r="O645" s="10">
        <f t="shared" ca="1" si="341"/>
        <v>5.5899452954002022</v>
      </c>
      <c r="P645" s="10">
        <f t="shared" ca="1" si="341"/>
        <v>5.5192188659478285</v>
      </c>
      <c r="Q645" s="10">
        <f t="shared" ca="1" si="341"/>
        <v>5.6102848235593266</v>
      </c>
      <c r="R645" s="10">
        <f t="shared" ca="1" si="341"/>
        <v>5.5188966897210268</v>
      </c>
      <c r="S645" s="8"/>
      <c r="T645" s="8"/>
    </row>
    <row r="646" spans="3:20" x14ac:dyDescent="0.25">
      <c r="C646" s="15" t="s">
        <v>118</v>
      </c>
      <c r="D646" s="12" t="s">
        <v>214</v>
      </c>
      <c r="E646" s="12" t="s">
        <v>211</v>
      </c>
      <c r="F646" s="12" t="str">
        <f t="shared" si="339"/>
        <v>RAMaximum demand forecast(peak season)Maximum demand (MVA)</v>
      </c>
      <c r="G646" s="8">
        <f ca="1">OFFSET(ForecastData!$E$4,MATCH($C646,ForecastData!$B$5:$B$70,0),COLUMN()-6+IF($T648="Summer",15,0))</f>
        <v>47.358542889819212</v>
      </c>
      <c r="H646" s="8">
        <f ca="1">OFFSET(ForecastData!$E$4,MATCH($C646,ForecastData!$B$5:$B$70,0),COLUMN()-6+IF($T648="Summer",15,0))</f>
        <v>49.208653578626752</v>
      </c>
      <c r="I646" s="8">
        <f ca="1">OFFSET(ForecastData!$E$4,MATCH($C646,ForecastData!$B$5:$B$70,0),COLUMN()-6+IF($T648="Summer",15,0))</f>
        <v>49.209728629201365</v>
      </c>
      <c r="J646" s="8">
        <f ca="1">OFFSET(ForecastData!$E$4,MATCH($C646,ForecastData!$B$5:$B$70,0),COLUMN()-6+IF($T648="Summer",15,0))</f>
        <v>48.048380338001998</v>
      </c>
      <c r="K646" s="8">
        <f ca="1">OFFSET(ForecastData!$E$4,MATCH($C646,ForecastData!$B$5:$B$70,0),COLUMN()-6+IF($T648="Summer",15,0))</f>
        <v>47.446398309484444</v>
      </c>
      <c r="L646" s="8">
        <f ca="1">OFFSET(ForecastData!$E$4,MATCH($C646,ForecastData!$B$5:$B$70,0),COLUMN()-6+IF($T648="Summer",15,0))</f>
        <v>48.442791683799875</v>
      </c>
      <c r="M646" s="8">
        <f ca="1">OFFSET(ForecastData!$E$4,MATCH($C646,ForecastData!$B$5:$B$70,0),COLUMN()-6+IF($T648="Summer",15,0))</f>
        <v>49.574669886377471</v>
      </c>
      <c r="N646" s="8">
        <f ca="1">OFFSET(ForecastData!$E$4,MATCH($C646,ForecastData!$B$5:$B$70,0),COLUMN()-6+IF($T648="Summer",15,0))</f>
        <v>50.492291207354612</v>
      </c>
      <c r="O646" s="8">
        <f ca="1">OFFSET(ForecastData!$E$4,MATCH($C646,ForecastData!$B$5:$B$70,0),COLUMN()-6+IF($T648="Summer",15,0))</f>
        <v>50.858402818973282</v>
      </c>
      <c r="P646" s="8">
        <f ca="1">OFFSET(ForecastData!$E$4,MATCH($C646,ForecastData!$B$5:$B$70,0),COLUMN()-6+IF($T648="Summer",15,0))</f>
        <v>50.214920092586404</v>
      </c>
      <c r="Q646" s="8">
        <f ca="1">OFFSET(ForecastData!$E$4,MATCH($C646,ForecastData!$B$5:$B$70,0),COLUMN()-6+IF($T648="Summer",15,0))</f>
        <v>51.043455777741187</v>
      </c>
      <c r="R646" s="8">
        <f ca="1">OFFSET(ForecastData!$E$4,MATCH($C646,ForecastData!$B$5:$B$70,0),COLUMN()-6+IF($T648="Summer",15,0))</f>
        <v>50.211988870999598</v>
      </c>
      <c r="S646" s="9"/>
      <c r="T646" s="9"/>
    </row>
    <row r="647" spans="3:20" x14ac:dyDescent="0.25">
      <c r="C647" s="15" t="s">
        <v>118</v>
      </c>
      <c r="D647" s="12" t="s">
        <v>214</v>
      </c>
      <c r="E647" s="12" t="s">
        <v>11</v>
      </c>
      <c r="F647" s="12" t="str">
        <f t="shared" si="339"/>
        <v>RAMaximum demand forecast(peak season)Power factor (coincident)</v>
      </c>
      <c r="G647" s="8">
        <f ca="1">OFFSET(ForecastData!$R$4,MATCH($C647,ForecastData!$B$5:$B$70,0),IF($T648="Summer",15,0))</f>
        <v>0.99394132989675643</v>
      </c>
      <c r="H647" s="8">
        <f ca="1">OFFSET(ForecastData!$R$4,MATCH($C647,ForecastData!$B$5:$B$70,0),IF($T648="Summer",15,0))</f>
        <v>0.99394132989675643</v>
      </c>
      <c r="I647" s="8">
        <f ca="1">OFFSET(ForecastData!$R$4,MATCH($C647,ForecastData!$B$5:$B$70,0),IF($T648="Summer",15,0))</f>
        <v>0.99394132989675643</v>
      </c>
      <c r="J647" s="8">
        <f ca="1">OFFSET(ForecastData!$R$4,MATCH($C647,ForecastData!$B$5:$B$70,0),IF($T648="Summer",15,0))</f>
        <v>0.99394132989675643</v>
      </c>
      <c r="K647" s="8">
        <f ca="1">OFFSET(ForecastData!$R$4,MATCH($C647,ForecastData!$B$5:$B$70,0),IF($T648="Summer",15,0))</f>
        <v>0.99394132989675643</v>
      </c>
      <c r="L647" s="8">
        <f ca="1">OFFSET(ForecastData!$R$4,MATCH($C647,ForecastData!$B$5:$B$70,0),IF($T648="Summer",15,0))</f>
        <v>0.99394132989675643</v>
      </c>
      <c r="M647" s="8">
        <f ca="1">OFFSET(ForecastData!$R$4,MATCH($C647,ForecastData!$B$5:$B$70,0),IF($T648="Summer",15,0))</f>
        <v>0.99394132989675643</v>
      </c>
      <c r="N647" s="8">
        <f ca="1">OFFSET(ForecastData!$R$4,MATCH($C647,ForecastData!$B$5:$B$70,0),IF($T648="Summer",15,0))</f>
        <v>0.99394132989675643</v>
      </c>
      <c r="O647" s="8">
        <f ca="1">OFFSET(ForecastData!$R$4,MATCH($C647,ForecastData!$B$5:$B$70,0),IF($T648="Summer",15,0))</f>
        <v>0.99394132989675643</v>
      </c>
      <c r="P647" s="8">
        <f ca="1">OFFSET(ForecastData!$R$4,MATCH($C647,ForecastData!$B$5:$B$70,0),IF($T648="Summer",15,0))</f>
        <v>0.99394132989675643</v>
      </c>
      <c r="Q647" s="8">
        <f ca="1">OFFSET(ForecastData!$R$4,MATCH($C647,ForecastData!$B$5:$B$70,0),IF($T648="Summer",15,0))</f>
        <v>0.99394132989675643</v>
      </c>
      <c r="R647" s="8">
        <f ca="1">OFFSET(ForecastData!$R$4,MATCH($C647,ForecastData!$B$5:$B$70,0),IF($T648="Summer",15,0))</f>
        <v>0.99394132989675643</v>
      </c>
      <c r="S647" s="10"/>
      <c r="T647" s="10"/>
    </row>
    <row r="648" spans="3:20" x14ac:dyDescent="0.25">
      <c r="C648" s="15" t="s">
        <v>118</v>
      </c>
      <c r="D648" s="12" t="s">
        <v>213</v>
      </c>
      <c r="E648" s="15" t="s">
        <v>210</v>
      </c>
      <c r="F648" s="12" t="str">
        <f t="shared" si="339"/>
        <v>RAMaximum demand forecast(non-peak season)Maximum demand (MW)</v>
      </c>
      <c r="G648" s="8">
        <f ca="1">G650*OFFSET(ForecastData!$R$4,MATCH($C648,ForecastData!$B$5:$B$70,0),IF($T648="Winter",15,0))</f>
        <v>46.852380547475867</v>
      </c>
      <c r="H648" s="8">
        <f ca="1">H650*OFFSET(ForecastData!$R$4,MATCH($C648,ForecastData!$B$5:$B$70,0),IF($T648="Winter",15,0))</f>
        <v>50.149423439504126</v>
      </c>
      <c r="I648" s="8">
        <f ca="1">I650*OFFSET(ForecastData!$R$4,MATCH($C648,ForecastData!$B$5:$B$70,0),IF($T648="Winter",15,0))</f>
        <v>49.404483349664702</v>
      </c>
      <c r="J648" s="8">
        <f ca="1">J650*OFFSET(ForecastData!$R$4,MATCH($C648,ForecastData!$B$5:$B$70,0),IF($T648="Winter",15,0))</f>
        <v>48.511816836548576</v>
      </c>
      <c r="K648" s="8">
        <f ca="1">K650*OFFSET(ForecastData!$R$4,MATCH($C648,ForecastData!$B$5:$B$70,0),IF($T648="Winter",15,0))</f>
        <v>47.845114363537007</v>
      </c>
      <c r="L648" s="8">
        <f ca="1">L650*OFFSET(ForecastData!$R$4,MATCH($C648,ForecastData!$B$5:$B$70,0),IF($T648="Winter",15,0))</f>
        <v>49.419882534261085</v>
      </c>
      <c r="M648" s="8">
        <f ca="1">M650*OFFSET(ForecastData!$R$4,MATCH($C648,ForecastData!$B$5:$B$70,0),IF($T648="Winter",15,0))</f>
        <v>50.82172286230827</v>
      </c>
      <c r="N648" s="8">
        <f ca="1">N650*OFFSET(ForecastData!$R$4,MATCH($C648,ForecastData!$B$5:$B$70,0),IF($T648="Winter",15,0))</f>
        <v>52.011611705706592</v>
      </c>
      <c r="O648" s="8">
        <f ca="1">O650*OFFSET(ForecastData!$R$4,MATCH($C648,ForecastData!$B$5:$B$70,0),IF($T648="Winter",15,0))</f>
        <v>52.531686633798095</v>
      </c>
      <c r="P648" s="8">
        <f ca="1">P650*OFFSET(ForecastData!$R$4,MATCH($C648,ForecastData!$B$5:$B$70,0),IF($T648="Winter",15,0))</f>
        <v>52.083814325322741</v>
      </c>
      <c r="Q648" s="8">
        <f ca="1">Q650*OFFSET(ForecastData!$R$4,MATCH($C648,ForecastData!$B$5:$B$70,0),IF($T648="Winter",15,0))</f>
        <v>52.581487928263726</v>
      </c>
      <c r="R648" s="8">
        <f ca="1">R650*OFFSET(ForecastData!$R$4,MATCH($C648,ForecastData!$B$5:$B$70,0),IF($T648="Winter",15,0))</f>
        <v>51.770782136109098</v>
      </c>
      <c r="S648" s="8"/>
      <c r="T648" s="8" t="str">
        <f ca="1">OFFSET(ForecastData!$D$4,MATCH(C648,ForecastData!$B$5:$B$70,0),0)</f>
        <v>Summer</v>
      </c>
    </row>
    <row r="649" spans="3:20" x14ac:dyDescent="0.25">
      <c r="C649" s="15" t="s">
        <v>118</v>
      </c>
      <c r="D649" s="12" t="s">
        <v>213</v>
      </c>
      <c r="E649" s="15" t="s">
        <v>10</v>
      </c>
      <c r="F649" s="12" t="str">
        <f t="shared" si="339"/>
        <v>RAMaximum demand forecast(non-peak season)Reactive power (coincident) (MVAr)</v>
      </c>
      <c r="G649" s="10">
        <f t="shared" ref="G649:R649" ca="1" si="342">SQRT(G650^2-G648^2)</f>
        <v>4.1306620611149745</v>
      </c>
      <c r="H649" s="10">
        <f t="shared" ca="1" si="342"/>
        <v>4.4213403538469978</v>
      </c>
      <c r="I649" s="10">
        <f t="shared" ca="1" si="342"/>
        <v>4.3556639521157603</v>
      </c>
      <c r="J649" s="10">
        <f t="shared" ca="1" si="342"/>
        <v>4.2769634964319385</v>
      </c>
      <c r="K649" s="10">
        <f t="shared" ca="1" si="342"/>
        <v>4.2181847838213606</v>
      </c>
      <c r="L649" s="10">
        <f t="shared" ca="1" si="342"/>
        <v>4.357021595566045</v>
      </c>
      <c r="M649" s="10">
        <f t="shared" ca="1" si="342"/>
        <v>4.4806125122098885</v>
      </c>
      <c r="N649" s="10">
        <f t="shared" ca="1" si="342"/>
        <v>4.5855170793831226</v>
      </c>
      <c r="O649" s="10">
        <f t="shared" ca="1" si="342"/>
        <v>4.6313686188204182</v>
      </c>
      <c r="P649" s="10">
        <f t="shared" ca="1" si="342"/>
        <v>4.5918827030307314</v>
      </c>
      <c r="Q649" s="10">
        <f t="shared" ca="1" si="342"/>
        <v>4.6357592669633627</v>
      </c>
      <c r="R649" s="10">
        <f t="shared" ca="1" si="342"/>
        <v>4.5642847416724894</v>
      </c>
      <c r="S649" s="8"/>
      <c r="T649" s="8" t="str">
        <f ca="1">T648</f>
        <v>Summer</v>
      </c>
    </row>
    <row r="650" spans="3:20" x14ac:dyDescent="0.25">
      <c r="C650" s="15" t="s">
        <v>118</v>
      </c>
      <c r="D650" s="12" t="s">
        <v>213</v>
      </c>
      <c r="E650" s="12" t="s">
        <v>211</v>
      </c>
      <c r="F650" s="12"/>
      <c r="G650" s="10">
        <f ca="1">OFFSET(ForecastData!$E$4,MATCH($C650,ForecastData!$B$5:$B$70,0),COLUMN()-6+IF($T650="Winter",15,0))</f>
        <v>47.034114555592836</v>
      </c>
      <c r="H650" s="10">
        <f ca="1">OFFSET(ForecastData!$E$4,MATCH($C650,ForecastData!$B$5:$B$70,0),COLUMN()-6+IF($T650="Winter",15,0))</f>
        <v>50.34394622831271</v>
      </c>
      <c r="I650" s="10">
        <f ca="1">OFFSET(ForecastData!$E$4,MATCH($C650,ForecastData!$B$5:$B$70,0),COLUMN()-6+IF($T650="Winter",15,0))</f>
        <v>49.59611661724189</v>
      </c>
      <c r="J650" s="10">
        <f ca="1">OFFSET(ForecastData!$E$4,MATCH($C650,ForecastData!$B$5:$B$70,0),COLUMN()-6+IF($T650="Winter",15,0))</f>
        <v>48.699987572202204</v>
      </c>
      <c r="K650" s="10">
        <f ca="1">OFFSET(ForecastData!$E$4,MATCH($C650,ForecastData!$B$5:$B$70,0),COLUMN()-6+IF($T650="Winter",15,0))</f>
        <v>48.030699051027746</v>
      </c>
      <c r="L650" s="10">
        <f ca="1">OFFSET(ForecastData!$E$4,MATCH($C650,ForecastData!$B$5:$B$70,0),COLUMN()-6+IF($T650="Winter",15,0))</f>
        <v>49.611575533179682</v>
      </c>
      <c r="M650" s="10">
        <f ca="1">OFFSET(ForecastData!$E$4,MATCH($C650,ForecastData!$B$5:$B$70,0),COLUMN()-6+IF($T650="Winter",15,0))</f>
        <v>51.018853409086319</v>
      </c>
      <c r="N650" s="10">
        <f ca="1">OFFSET(ForecastData!$E$4,MATCH($C650,ForecastData!$B$5:$B$70,0),COLUMN()-6+IF($T650="Winter",15,0))</f>
        <v>52.2133576693791</v>
      </c>
      <c r="O650" s="10">
        <f ca="1">OFFSET(ForecastData!$E$4,MATCH($C650,ForecastData!$B$5:$B$70,0),COLUMN()-6+IF($T650="Winter",15,0))</f>
        <v>52.735449897340935</v>
      </c>
      <c r="P650" s="10">
        <f ca="1">OFFSET(ForecastData!$E$4,MATCH($C650,ForecastData!$B$5:$B$70,0),COLUMN()-6+IF($T650="Winter",15,0))</f>
        <v>52.285840353130858</v>
      </c>
      <c r="Q650" s="10">
        <f ca="1">OFFSET(ForecastData!$E$4,MATCH($C650,ForecastData!$B$5:$B$70,0),COLUMN()-6+IF($T650="Winter",15,0))</f>
        <v>52.785444364250459</v>
      </c>
      <c r="R650" s="10">
        <f ca="1">OFFSET(ForecastData!$E$4,MATCH($C650,ForecastData!$B$5:$B$70,0),COLUMN()-6+IF($T650="Winter",15,0))</f>
        <v>51.971593954655049</v>
      </c>
      <c r="S650" s="9"/>
      <c r="T650" s="8" t="str">
        <f ca="1">T648</f>
        <v>Summer</v>
      </c>
    </row>
    <row r="651" spans="3:20" x14ac:dyDescent="0.25">
      <c r="C651" s="15" t="s">
        <v>118</v>
      </c>
      <c r="D651" s="12" t="s">
        <v>89</v>
      </c>
      <c r="E651" s="12" t="s">
        <v>212</v>
      </c>
      <c r="F651" s="12" t="str">
        <f t="shared" si="339"/>
        <v>RAHours exceeding95% of maximum demand</v>
      </c>
      <c r="G651" s="9">
        <f ca="1">OFFSET($AG$2,MATCH(C651,$AF$3:$AF$48,0),0)</f>
        <v>13.5</v>
      </c>
      <c r="H651" s="8">
        <f ca="1">G651</f>
        <v>13.5</v>
      </c>
      <c r="I651" s="8">
        <f t="shared" ref="I651" ca="1" si="343">H651</f>
        <v>13.5</v>
      </c>
      <c r="J651" s="8">
        <f t="shared" ref="J651" ca="1" si="344">I651</f>
        <v>13.5</v>
      </c>
      <c r="K651" s="8">
        <f t="shared" ref="K651" ca="1" si="345">J651</f>
        <v>13.5</v>
      </c>
      <c r="L651" s="8">
        <f t="shared" ref="L651" ca="1" si="346">K651</f>
        <v>13.5</v>
      </c>
      <c r="M651" s="8">
        <f t="shared" ref="M651" ca="1" si="347">L651</f>
        <v>13.5</v>
      </c>
      <c r="N651" s="8">
        <f t="shared" ref="N651" ca="1" si="348">M651</f>
        <v>13.5</v>
      </c>
      <c r="O651" s="8">
        <f t="shared" ref="O651" ca="1" si="349">N651</f>
        <v>13.5</v>
      </c>
      <c r="P651" s="8">
        <f t="shared" ref="P651" ca="1" si="350">O651</f>
        <v>13.5</v>
      </c>
      <c r="Q651" s="8">
        <f ca="1">O651</f>
        <v>13.5</v>
      </c>
      <c r="R651" s="8">
        <f t="shared" ref="R651" ca="1" si="351">Q651</f>
        <v>13.5</v>
      </c>
      <c r="S651" s="9"/>
      <c r="T651" s="9"/>
    </row>
    <row r="652" spans="3:20" x14ac:dyDescent="0.25">
      <c r="C652" s="15" t="s">
        <v>118</v>
      </c>
      <c r="D652" s="12" t="s">
        <v>89</v>
      </c>
      <c r="E652" s="12" t="s">
        <v>56</v>
      </c>
      <c r="F652" s="12" t="str">
        <f t="shared" si="339"/>
        <v>RAHours exceedingFirm capacity (continuous rating)</v>
      </c>
      <c r="G652" s="8"/>
      <c r="H652" s="8"/>
      <c r="I652" s="8"/>
      <c r="J652" s="8"/>
      <c r="K652" s="8"/>
      <c r="L652" s="8"/>
      <c r="M652" s="9"/>
      <c r="N652" s="9"/>
      <c r="O652" s="9"/>
      <c r="P652" s="9"/>
      <c r="Q652" s="9"/>
      <c r="R652" s="9"/>
      <c r="S652" s="9"/>
      <c r="T652" s="9"/>
    </row>
    <row r="653" spans="3:20" x14ac:dyDescent="0.25">
      <c r="C653" s="15" t="s">
        <v>118</v>
      </c>
      <c r="D653" s="12" t="s">
        <v>89</v>
      </c>
      <c r="E653" s="12" t="s">
        <v>57</v>
      </c>
      <c r="F653" s="12" t="str">
        <f t="shared" si="339"/>
        <v>RAHours exceedingFirm capacity (short-term rating)</v>
      </c>
      <c r="G653" s="8"/>
      <c r="H653" s="8"/>
      <c r="I653" s="8"/>
      <c r="J653" s="8"/>
      <c r="K653" s="8"/>
      <c r="L653" s="8"/>
      <c r="M653" s="8"/>
      <c r="N653" s="8"/>
      <c r="O653" s="8"/>
      <c r="P653" s="8"/>
      <c r="Q653" s="8"/>
      <c r="R653" s="8"/>
      <c r="S653" s="8"/>
      <c r="T653" s="8"/>
    </row>
    <row r="654" spans="3:20" x14ac:dyDescent="0.25">
      <c r="C654" s="15" t="s">
        <v>118</v>
      </c>
      <c r="D654" s="12" t="s">
        <v>90</v>
      </c>
      <c r="E654" s="12" t="s">
        <v>60</v>
      </c>
      <c r="F654" s="12" t="str">
        <f t="shared" si="339"/>
        <v>RARegional diversity factorSummer</v>
      </c>
      <c r="G654" s="10">
        <f ca="1">OFFSET(ForecastData!$S$4,MATCH($C654,ForecastData!$B$5:$B$70,0),IF($E654="Winter",15,0))</f>
        <v>0.76883451384417201</v>
      </c>
      <c r="H654" s="10">
        <f ca="1">OFFSET(ForecastData!$S$4,MATCH($C654,ForecastData!$B$5:$B$70,0),IF($E654="Winter",15,0))</f>
        <v>0.76883451384417201</v>
      </c>
      <c r="I654" s="10">
        <f ca="1">OFFSET(ForecastData!$S$4,MATCH($C654,ForecastData!$B$5:$B$70,0),IF($E654="Winter",15,0))</f>
        <v>0.76883451384417201</v>
      </c>
      <c r="J654" s="10">
        <f ca="1">OFFSET(ForecastData!$S$4,MATCH($C654,ForecastData!$B$5:$B$70,0),IF($E654="Winter",15,0))</f>
        <v>0.76883451384417201</v>
      </c>
      <c r="K654" s="10">
        <f ca="1">OFFSET(ForecastData!$S$4,MATCH($C654,ForecastData!$B$5:$B$70,0),IF($E654="Winter",15,0))</f>
        <v>0.76883451384417201</v>
      </c>
      <c r="L654" s="10">
        <f ca="1">OFFSET(ForecastData!$S$4,MATCH($C654,ForecastData!$B$5:$B$70,0),IF($E654="Winter",15,0))</f>
        <v>0.76883451384417201</v>
      </c>
      <c r="M654" s="10">
        <f ca="1">OFFSET(ForecastData!$S$4,MATCH($C654,ForecastData!$B$5:$B$70,0),IF($E654="Winter",15,0))</f>
        <v>0.76883451384417201</v>
      </c>
      <c r="N654" s="10">
        <f ca="1">OFFSET(ForecastData!$S$4,MATCH($C654,ForecastData!$B$5:$B$70,0),IF($E654="Winter",15,0))</f>
        <v>0.76883451384417201</v>
      </c>
      <c r="O654" s="10">
        <f ca="1">OFFSET(ForecastData!$S$4,MATCH($C654,ForecastData!$B$5:$B$70,0),IF($E654="Winter",15,0))</f>
        <v>0.76883451384417201</v>
      </c>
      <c r="P654" s="10">
        <f ca="1">OFFSET(ForecastData!$S$4,MATCH($C654,ForecastData!$B$5:$B$70,0),IF($E654="Winter",15,0))</f>
        <v>0.76883451384417201</v>
      </c>
      <c r="Q654" s="10">
        <f ca="1">OFFSET(ForecastData!$S$4,MATCH($C654,ForecastData!$B$5:$B$70,0),IF($E654="Winter",15,0))</f>
        <v>0.76883451384417201</v>
      </c>
      <c r="R654" s="10">
        <f ca="1">OFFSET(ForecastData!$S$4,MATCH($C654,ForecastData!$B$5:$B$70,0),IF($E654="Winter",15,0))</f>
        <v>0.76883451384417201</v>
      </c>
      <c r="S654" s="10"/>
      <c r="T654" s="10"/>
    </row>
    <row r="655" spans="3:20" x14ac:dyDescent="0.25">
      <c r="C655" s="15" t="s">
        <v>118</v>
      </c>
      <c r="D655" s="12" t="s">
        <v>90</v>
      </c>
      <c r="E655" s="12" t="s">
        <v>8</v>
      </c>
      <c r="F655" s="12" t="str">
        <f t="shared" si="339"/>
        <v>RARegional diversity factorWinter</v>
      </c>
      <c r="G655" s="10">
        <f ca="1">OFFSET(ForecastData!$S$4,MATCH($C655,ForecastData!$B$5:$B$70,0),IF($E655="Winter",15,0))</f>
        <v>0.95984103743986604</v>
      </c>
      <c r="H655" s="10">
        <f ca="1">OFFSET(ForecastData!$S$4,MATCH($C655,ForecastData!$B$5:$B$70,0),IF($E655="Winter",15,0))</f>
        <v>0.95984103743986604</v>
      </c>
      <c r="I655" s="10">
        <f ca="1">OFFSET(ForecastData!$S$4,MATCH($C655,ForecastData!$B$5:$B$70,0),IF($E655="Winter",15,0))</f>
        <v>0.95984103743986604</v>
      </c>
      <c r="J655" s="10">
        <f ca="1">OFFSET(ForecastData!$S$4,MATCH($C655,ForecastData!$B$5:$B$70,0),IF($E655="Winter",15,0))</f>
        <v>0.95984103743986604</v>
      </c>
      <c r="K655" s="10">
        <f ca="1">OFFSET(ForecastData!$S$4,MATCH($C655,ForecastData!$B$5:$B$70,0),IF($E655="Winter",15,0))</f>
        <v>0.95984103743986604</v>
      </c>
      <c r="L655" s="10">
        <f ca="1">OFFSET(ForecastData!$S$4,MATCH($C655,ForecastData!$B$5:$B$70,0),IF($E655="Winter",15,0))</f>
        <v>0.95984103743986604</v>
      </c>
      <c r="M655" s="10">
        <f ca="1">OFFSET(ForecastData!$S$4,MATCH($C655,ForecastData!$B$5:$B$70,0),IF($E655="Winter",15,0))</f>
        <v>0.95984103743986604</v>
      </c>
      <c r="N655" s="10">
        <f ca="1">OFFSET(ForecastData!$S$4,MATCH($C655,ForecastData!$B$5:$B$70,0),IF($E655="Winter",15,0))</f>
        <v>0.95984103743986604</v>
      </c>
      <c r="O655" s="10">
        <f ca="1">OFFSET(ForecastData!$S$4,MATCH($C655,ForecastData!$B$5:$B$70,0),IF($E655="Winter",15,0))</f>
        <v>0.95984103743986604</v>
      </c>
      <c r="P655" s="10">
        <f ca="1">OFFSET(ForecastData!$S$4,MATCH($C655,ForecastData!$B$5:$B$70,0),IF($E655="Winter",15,0))</f>
        <v>0.95984103743986604</v>
      </c>
      <c r="Q655" s="10">
        <f ca="1">OFFSET(ForecastData!$S$4,MATCH($C655,ForecastData!$B$5:$B$70,0),IF($E655="Winter",15,0))</f>
        <v>0.95984103743986604</v>
      </c>
      <c r="R655" s="10">
        <f ca="1">OFFSET(ForecastData!$S$4,MATCH($C655,ForecastData!$B$5:$B$70,0),IF($E655="Winter",15,0))</f>
        <v>0.95984103743986604</v>
      </c>
      <c r="S655" s="10"/>
      <c r="T655" s="10"/>
    </row>
    <row r="656" spans="3:20" x14ac:dyDescent="0.25">
      <c r="C656" s="15" t="s">
        <v>118</v>
      </c>
      <c r="D656" s="15" t="s">
        <v>12</v>
      </c>
      <c r="E656" s="6">
        <v>1</v>
      </c>
      <c r="F656" s="12" t="str">
        <f t="shared" si="339"/>
        <v>RALoad transfer capacity (MVA)1</v>
      </c>
      <c r="G656" s="9">
        <v>8.6999999999999993</v>
      </c>
      <c r="H656" s="8"/>
      <c r="I656" s="8"/>
      <c r="J656" s="8"/>
      <c r="K656" s="8"/>
      <c r="L656" s="8"/>
      <c r="M656" s="8"/>
      <c r="N656" s="8"/>
      <c r="O656" s="8"/>
      <c r="P656" s="8"/>
      <c r="Q656" s="8"/>
      <c r="R656" s="8"/>
      <c r="S656" s="8" t="s">
        <v>18</v>
      </c>
      <c r="T656" s="8"/>
    </row>
    <row r="657" spans="3:20" x14ac:dyDescent="0.25">
      <c r="C657" s="15" t="s">
        <v>118</v>
      </c>
      <c r="D657" s="15" t="s">
        <v>12</v>
      </c>
      <c r="E657" s="6">
        <v>2</v>
      </c>
      <c r="F657" s="12" t="str">
        <f t="shared" si="339"/>
        <v>RALoad transfer capacity (MVA)2</v>
      </c>
      <c r="G657" s="9">
        <v>4.4000000000000004</v>
      </c>
      <c r="H657" s="8"/>
      <c r="I657" s="8"/>
      <c r="J657" s="8"/>
      <c r="K657" s="8"/>
      <c r="L657" s="8"/>
      <c r="M657" s="8"/>
      <c r="N657" s="8"/>
      <c r="O657" s="8"/>
      <c r="P657" s="8"/>
      <c r="Q657" s="8"/>
      <c r="R657" s="8"/>
      <c r="S657" s="8" t="s">
        <v>22</v>
      </c>
      <c r="T657" s="8"/>
    </row>
    <row r="658" spans="3:20" x14ac:dyDescent="0.25">
      <c r="C658" s="15" t="s">
        <v>118</v>
      </c>
      <c r="D658" s="15" t="s">
        <v>12</v>
      </c>
      <c r="E658" s="6">
        <v>3</v>
      </c>
      <c r="F658" s="12" t="str">
        <f t="shared" si="339"/>
        <v>RALoad transfer capacity (MVA)3</v>
      </c>
      <c r="G658" s="9"/>
      <c r="H658" s="8"/>
      <c r="I658" s="8"/>
      <c r="J658" s="8"/>
      <c r="K658" s="8"/>
      <c r="L658" s="8"/>
      <c r="M658" s="8"/>
      <c r="N658" s="8"/>
      <c r="O658" s="8"/>
      <c r="P658" s="8"/>
      <c r="Q658" s="8"/>
      <c r="R658" s="8"/>
      <c r="S658" s="8"/>
      <c r="T658" s="8"/>
    </row>
    <row r="659" spans="3:20" x14ac:dyDescent="0.25">
      <c r="C659" s="15" t="s">
        <v>118</v>
      </c>
      <c r="D659" s="15" t="s">
        <v>12</v>
      </c>
      <c r="E659" s="6">
        <v>4</v>
      </c>
      <c r="F659" s="12" t="str">
        <f t="shared" si="339"/>
        <v>RALoad transfer capacity (MVA)4</v>
      </c>
      <c r="G659" s="9"/>
      <c r="H659" s="8"/>
      <c r="I659" s="8"/>
      <c r="J659" s="8"/>
      <c r="K659" s="8"/>
      <c r="L659" s="8"/>
      <c r="M659" s="8"/>
      <c r="N659" s="8"/>
      <c r="O659" s="8"/>
      <c r="P659" s="8"/>
      <c r="Q659" s="8"/>
      <c r="R659" s="8"/>
      <c r="S659" s="8"/>
      <c r="T659" s="8"/>
    </row>
    <row r="660" spans="3:20" x14ac:dyDescent="0.25">
      <c r="C660" s="15" t="s">
        <v>118</v>
      </c>
      <c r="D660" s="15" t="s">
        <v>12</v>
      </c>
      <c r="E660" s="6">
        <v>5</v>
      </c>
      <c r="F660" s="12" t="str">
        <f t="shared" si="339"/>
        <v>RALoad transfer capacity (MVA)5</v>
      </c>
      <c r="G660" s="9"/>
      <c r="H660" s="8"/>
      <c r="I660" s="8"/>
      <c r="J660" s="8"/>
      <c r="K660" s="8"/>
      <c r="L660" s="8"/>
      <c r="M660" s="8"/>
      <c r="N660" s="8"/>
      <c r="O660" s="8"/>
      <c r="P660" s="8"/>
      <c r="Q660" s="8"/>
      <c r="R660" s="8"/>
      <c r="S660" s="8"/>
      <c r="T660" s="8"/>
    </row>
    <row r="661" spans="3:20" x14ac:dyDescent="0.25">
      <c r="C661" s="15" t="s">
        <v>118</v>
      </c>
      <c r="D661" s="12" t="s">
        <v>13</v>
      </c>
      <c r="E661" s="12" t="s">
        <v>142</v>
      </c>
      <c r="F661" s="12" t="str">
        <f t="shared" si="339"/>
        <v>RAEmbedded generation capacity (MVA)Units less than 100 kVA</v>
      </c>
      <c r="G661" s="9">
        <f ca="1">OFFSET(ForecastData!$AK$4,MATCH(C661,ForecastData!$AJ$5:$AJ$71,0),0)</f>
        <v>11.638010000000063</v>
      </c>
      <c r="H661" s="8"/>
      <c r="I661" s="8"/>
      <c r="J661" s="8"/>
      <c r="K661" s="8"/>
      <c r="L661" s="8"/>
      <c r="M661" s="8"/>
      <c r="N661" s="8"/>
      <c r="O661" s="8"/>
      <c r="P661" s="8"/>
      <c r="Q661" s="8"/>
      <c r="R661" s="8"/>
      <c r="S661" s="8"/>
      <c r="T661" s="8"/>
    </row>
    <row r="662" spans="3:20" x14ac:dyDescent="0.25">
      <c r="C662" s="15" t="s">
        <v>118</v>
      </c>
      <c r="D662" s="12" t="s">
        <v>13</v>
      </c>
      <c r="E662" s="12" t="s">
        <v>145</v>
      </c>
      <c r="F662" s="12" t="str">
        <f t="shared" si="339"/>
        <v>RAEmbedded generation capacity (MVA)Units greater than 100 kVA</v>
      </c>
      <c r="G662" s="9">
        <f ca="1">OFFSET(ForecastData!$AL$4,MATCH(C662,ForecastData!$AJ$5:$AJ$71,0),0)</f>
        <v>3.2591999999999999</v>
      </c>
      <c r="H662" s="8"/>
      <c r="I662" s="8"/>
      <c r="J662" s="8"/>
      <c r="K662" s="8"/>
      <c r="L662" s="8"/>
      <c r="M662" s="8"/>
      <c r="N662" s="8"/>
      <c r="O662" s="8"/>
      <c r="P662" s="8"/>
      <c r="Q662" s="8"/>
      <c r="R662" s="8"/>
      <c r="S662" s="8"/>
      <c r="T662" s="8"/>
    </row>
    <row r="663" spans="3:20" x14ac:dyDescent="0.25">
      <c r="C663" s="15" t="s">
        <v>121</v>
      </c>
      <c r="D663" s="15" t="s">
        <v>85</v>
      </c>
      <c r="E663" s="12" t="s">
        <v>86</v>
      </c>
      <c r="F663" s="12" t="str">
        <f t="shared" si="339"/>
        <v xml:space="preserve">RB22Substation capacity (winter and summer) (MVA)Total </v>
      </c>
      <c r="G663" s="8">
        <v>19</v>
      </c>
      <c r="H663" s="8">
        <v>19</v>
      </c>
      <c r="I663" s="8">
        <v>19</v>
      </c>
      <c r="J663" s="8">
        <v>19</v>
      </c>
      <c r="K663" s="8">
        <v>19</v>
      </c>
      <c r="L663" s="8">
        <v>19</v>
      </c>
      <c r="M663" s="8">
        <v>19</v>
      </c>
      <c r="N663" s="8">
        <v>19</v>
      </c>
      <c r="O663" s="8">
        <v>19</v>
      </c>
      <c r="P663" s="8">
        <v>19</v>
      </c>
      <c r="Q663" s="8">
        <v>19</v>
      </c>
      <c r="R663" s="8">
        <v>19</v>
      </c>
      <c r="S663" s="8"/>
      <c r="T663" s="8"/>
    </row>
    <row r="664" spans="3:20" x14ac:dyDescent="0.25">
      <c r="C664" s="15" t="s">
        <v>121</v>
      </c>
      <c r="D664" s="15" t="s">
        <v>85</v>
      </c>
      <c r="E664" s="12" t="s">
        <v>87</v>
      </c>
      <c r="F664" s="12" t="str">
        <f t="shared" si="339"/>
        <v>RB22Substation capacity (winter and summer) (MVA)Firm delivery</v>
      </c>
      <c r="G664" s="8">
        <v>9</v>
      </c>
      <c r="H664" s="8">
        <v>9</v>
      </c>
      <c r="I664" s="8">
        <v>9</v>
      </c>
      <c r="J664" s="8">
        <v>9</v>
      </c>
      <c r="K664" s="8">
        <v>9</v>
      </c>
      <c r="L664" s="8">
        <v>9</v>
      </c>
      <c r="M664" s="8">
        <v>9</v>
      </c>
      <c r="N664" s="8">
        <v>9</v>
      </c>
      <c r="O664" s="8">
        <v>9</v>
      </c>
      <c r="P664" s="8">
        <v>9</v>
      </c>
      <c r="Q664" s="8">
        <v>9</v>
      </c>
      <c r="R664" s="8">
        <v>9</v>
      </c>
      <c r="S664" s="8"/>
      <c r="T664" s="8"/>
    </row>
    <row r="665" spans="3:20" x14ac:dyDescent="0.25">
      <c r="C665" s="15" t="s">
        <v>121</v>
      </c>
      <c r="D665" s="15" t="s">
        <v>85</v>
      </c>
      <c r="E665" s="12" t="s">
        <v>88</v>
      </c>
      <c r="F665" s="12" t="str">
        <f t="shared" si="339"/>
        <v>RB22Substation capacity (winter and summer) (MVA)Short-term firm delivery</v>
      </c>
      <c r="G665" s="8">
        <v>9</v>
      </c>
      <c r="H665" s="8">
        <v>9</v>
      </c>
      <c r="I665" s="8">
        <v>9</v>
      </c>
      <c r="J665" s="8">
        <v>9</v>
      </c>
      <c r="K665" s="8">
        <v>9</v>
      </c>
      <c r="L665" s="8">
        <v>9</v>
      </c>
      <c r="M665" s="8">
        <v>9</v>
      </c>
      <c r="N665" s="8">
        <v>9</v>
      </c>
      <c r="O665" s="8">
        <v>9</v>
      </c>
      <c r="P665" s="8">
        <v>9</v>
      </c>
      <c r="Q665" s="8">
        <v>9</v>
      </c>
      <c r="R665" s="8">
        <v>9</v>
      </c>
      <c r="S665" s="8"/>
      <c r="T665" s="8"/>
    </row>
    <row r="666" spans="3:20" x14ac:dyDescent="0.25">
      <c r="C666" s="15" t="s">
        <v>121</v>
      </c>
      <c r="D666" s="12" t="s">
        <v>214</v>
      </c>
      <c r="E666" s="12" t="s">
        <v>210</v>
      </c>
      <c r="F666" s="12" t="str">
        <f t="shared" si="339"/>
        <v>RB22Maximum demand forecast(peak season)Maximum demand (MW)</v>
      </c>
      <c r="G666" s="8">
        <f ca="1">G668*G669</f>
        <v>1.9199774040297832</v>
      </c>
      <c r="H666" s="8">
        <f t="shared" ref="H666:R666" ca="1" si="352">H668*H669</f>
        <v>2.2611305994055195</v>
      </c>
      <c r="I666" s="8">
        <f t="shared" ca="1" si="352"/>
        <v>2.3989482073858373</v>
      </c>
      <c r="J666" s="8">
        <f t="shared" ca="1" si="352"/>
        <v>2.350590839300478</v>
      </c>
      <c r="K666" s="8">
        <f t="shared" ca="1" si="352"/>
        <v>2.3231441773720305</v>
      </c>
      <c r="L666" s="8">
        <f t="shared" ca="1" si="352"/>
        <v>2.3168334296038422</v>
      </c>
      <c r="M666" s="8">
        <f t="shared" ca="1" si="352"/>
        <v>2.3413896777267293</v>
      </c>
      <c r="N666" s="8">
        <f t="shared" ca="1" si="352"/>
        <v>2.357623944529037</v>
      </c>
      <c r="O666" s="8">
        <f t="shared" ca="1" si="352"/>
        <v>2.3869286310932818</v>
      </c>
      <c r="P666" s="8">
        <f t="shared" ca="1" si="352"/>
        <v>2.4214423139851493</v>
      </c>
      <c r="Q666" s="8">
        <f t="shared" ca="1" si="352"/>
        <v>2.4678404196190113</v>
      </c>
      <c r="R666" s="8">
        <f t="shared" ca="1" si="352"/>
        <v>2.5269082551811537</v>
      </c>
      <c r="S666" s="8"/>
      <c r="T666" s="8"/>
    </row>
    <row r="667" spans="3:20" x14ac:dyDescent="0.25">
      <c r="C667" s="15" t="s">
        <v>121</v>
      </c>
      <c r="D667" s="12" t="s">
        <v>214</v>
      </c>
      <c r="E667" s="12" t="s">
        <v>10</v>
      </c>
      <c r="F667" s="12" t="str">
        <f t="shared" si="339"/>
        <v>RB22Maximum demand forecast(peak season)Reactive power (coincident) (MVAr)</v>
      </c>
      <c r="G667" s="10">
        <f ca="1">SQRT(G668^2-G666^2)</f>
        <v>8.9859544938042366E-2</v>
      </c>
      <c r="H667" s="10">
        <f ca="1">SQRT(H668^2-H666^2)</f>
        <v>0.10582633226911965</v>
      </c>
      <c r="I667" s="10">
        <f t="shared" ref="I667:R667" ca="1" si="353">SQRT(I668^2-I666^2)</f>
        <v>0.11227652668889258</v>
      </c>
      <c r="J667" s="10">
        <f t="shared" ca="1" si="353"/>
        <v>0.11001328594374542</v>
      </c>
      <c r="K667" s="10">
        <f t="shared" ca="1" si="353"/>
        <v>0.10872871637236818</v>
      </c>
      <c r="L667" s="10">
        <f t="shared" ca="1" si="353"/>
        <v>0.10843335824915418</v>
      </c>
      <c r="M667" s="10">
        <f t="shared" ca="1" si="353"/>
        <v>0.10958264952574548</v>
      </c>
      <c r="N667" s="10">
        <f t="shared" ca="1" si="353"/>
        <v>0.11034245212769282</v>
      </c>
      <c r="O667" s="10">
        <f t="shared" ca="1" si="353"/>
        <v>0.11171398170595236</v>
      </c>
      <c r="P667" s="10">
        <f t="shared" ca="1" si="353"/>
        <v>0.11332930479896611</v>
      </c>
      <c r="Q667" s="10">
        <f t="shared" ca="1" si="353"/>
        <v>0.11550084736478058</v>
      </c>
      <c r="R667" s="10">
        <f t="shared" ca="1" si="353"/>
        <v>0.11826536366218691</v>
      </c>
      <c r="S667" s="8"/>
      <c r="T667" s="8"/>
    </row>
    <row r="668" spans="3:20" x14ac:dyDescent="0.25">
      <c r="C668" s="15" t="s">
        <v>121</v>
      </c>
      <c r="D668" s="12" t="s">
        <v>214</v>
      </c>
      <c r="E668" s="12" t="s">
        <v>211</v>
      </c>
      <c r="F668" s="12" t="str">
        <f t="shared" si="339"/>
        <v>RB22Maximum demand forecast(peak season)Maximum demand (MVA)</v>
      </c>
      <c r="G668" s="8">
        <f ca="1">OFFSET(ForecastData!$E$4,MATCH($C668,ForecastData!$B$5:$B$70,0),COLUMN()-6+IF($T670="Summer",15,0))</f>
        <v>1.9220790748045247</v>
      </c>
      <c r="H668" s="8">
        <f ca="1">OFFSET(ForecastData!$E$4,MATCH($C668,ForecastData!$B$5:$B$70,0),COLUMN()-6+IF($T670="Summer",15,0))</f>
        <v>2.2636057077524563</v>
      </c>
      <c r="I668" s="8">
        <f ca="1">OFFSET(ForecastData!$E$4,MATCH($C668,ForecastData!$B$5:$B$70,0),COLUMN()-6+IF($T670="Summer",15,0))</f>
        <v>2.4015741754451483</v>
      </c>
      <c r="J668" s="8">
        <f ca="1">OFFSET(ForecastData!$E$4,MATCH($C668,ForecastData!$B$5:$B$70,0),COLUMN()-6+IF($T670="Summer",15,0))</f>
        <v>2.3531638737851357</v>
      </c>
      <c r="K668" s="8">
        <f ca="1">OFFSET(ForecastData!$E$4,MATCH($C668,ForecastData!$B$5:$B$70,0),COLUMN()-6+IF($T670="Summer",15,0))</f>
        <v>2.3256871678326712</v>
      </c>
      <c r="L668" s="8">
        <f ca="1">OFFSET(ForecastData!$E$4,MATCH($C668,ForecastData!$B$5:$B$70,0),COLUMN()-6+IF($T670="Summer",15,0))</f>
        <v>2.3193695121112312</v>
      </c>
      <c r="M668" s="8">
        <f ca="1">OFFSET(ForecastData!$E$4,MATCH($C668,ForecastData!$B$5:$B$70,0),COLUMN()-6+IF($T670="Summer",15,0))</f>
        <v>2.3439526403155759</v>
      </c>
      <c r="N668" s="8">
        <f ca="1">OFFSET(ForecastData!$E$4,MATCH($C668,ForecastData!$B$5:$B$70,0),COLUMN()-6+IF($T670="Summer",15,0))</f>
        <v>2.3602046776833165</v>
      </c>
      <c r="O668" s="8">
        <f ca="1">OFFSET(ForecastData!$E$4,MATCH($C668,ForecastData!$B$5:$B$70,0),COLUMN()-6+IF($T670="Summer",15,0))</f>
        <v>2.389541442126804</v>
      </c>
      <c r="P668" s="8">
        <f ca="1">OFFSET(ForecastData!$E$4,MATCH($C668,ForecastData!$B$5:$B$70,0),COLUMN()-6+IF($T670="Summer",15,0))</f>
        <v>2.4240929048375954</v>
      </c>
      <c r="Q668" s="8">
        <f ca="1">OFFSET(ForecastData!$E$4,MATCH($C668,ForecastData!$B$5:$B$70,0),COLUMN()-6+IF($T670="Summer",15,0))</f>
        <v>2.4705417993726235</v>
      </c>
      <c r="R668" s="8">
        <f ca="1">OFFSET(ForecastData!$E$4,MATCH($C668,ForecastData!$B$5:$B$70,0),COLUMN()-6+IF($T670="Summer",15,0))</f>
        <v>2.529674292541396</v>
      </c>
      <c r="S668" s="9"/>
      <c r="T668" s="9"/>
    </row>
    <row r="669" spans="3:20" x14ac:dyDescent="0.25">
      <c r="C669" s="15" t="s">
        <v>121</v>
      </c>
      <c r="D669" s="12" t="s">
        <v>214</v>
      </c>
      <c r="E669" s="12" t="s">
        <v>11</v>
      </c>
      <c r="F669" s="12" t="str">
        <f t="shared" si="339"/>
        <v>RB22Maximum demand forecast(peak season)Power factor (coincident)</v>
      </c>
      <c r="G669" s="8">
        <f ca="1">OFFSET(ForecastData!$R$4,MATCH($C669,ForecastData!$B$5:$B$70,0),IF($T670="Summer",15,0))</f>
        <v>0.99890656383377197</v>
      </c>
      <c r="H669" s="8">
        <f ca="1">OFFSET(ForecastData!$R$4,MATCH($C669,ForecastData!$B$5:$B$70,0),IF($T670="Summer",15,0))</f>
        <v>0.99890656383377197</v>
      </c>
      <c r="I669" s="8">
        <f ca="1">OFFSET(ForecastData!$R$4,MATCH($C669,ForecastData!$B$5:$B$70,0),IF($T670="Summer",15,0))</f>
        <v>0.99890656383377197</v>
      </c>
      <c r="J669" s="8">
        <f ca="1">OFFSET(ForecastData!$R$4,MATCH($C669,ForecastData!$B$5:$B$70,0),IF($T670="Summer",15,0))</f>
        <v>0.99890656383377197</v>
      </c>
      <c r="K669" s="8">
        <f ca="1">OFFSET(ForecastData!$R$4,MATCH($C669,ForecastData!$B$5:$B$70,0),IF($T670="Summer",15,0))</f>
        <v>0.99890656383377197</v>
      </c>
      <c r="L669" s="8">
        <f ca="1">OFFSET(ForecastData!$R$4,MATCH($C669,ForecastData!$B$5:$B$70,0),IF($T670="Summer",15,0))</f>
        <v>0.99890656383377197</v>
      </c>
      <c r="M669" s="8">
        <f ca="1">OFFSET(ForecastData!$R$4,MATCH($C669,ForecastData!$B$5:$B$70,0),IF($T670="Summer",15,0))</f>
        <v>0.99890656383377197</v>
      </c>
      <c r="N669" s="8">
        <f ca="1">OFFSET(ForecastData!$R$4,MATCH($C669,ForecastData!$B$5:$B$70,0),IF($T670="Summer",15,0))</f>
        <v>0.99890656383377197</v>
      </c>
      <c r="O669" s="8">
        <f ca="1">OFFSET(ForecastData!$R$4,MATCH($C669,ForecastData!$B$5:$B$70,0),IF($T670="Summer",15,0))</f>
        <v>0.99890656383377197</v>
      </c>
      <c r="P669" s="8">
        <f ca="1">OFFSET(ForecastData!$R$4,MATCH($C669,ForecastData!$B$5:$B$70,0),IF($T670="Summer",15,0))</f>
        <v>0.99890656383377197</v>
      </c>
      <c r="Q669" s="8">
        <f ca="1">OFFSET(ForecastData!$R$4,MATCH($C669,ForecastData!$B$5:$B$70,0),IF($T670="Summer",15,0))</f>
        <v>0.99890656383377197</v>
      </c>
      <c r="R669" s="8">
        <f ca="1">OFFSET(ForecastData!$R$4,MATCH($C669,ForecastData!$B$5:$B$70,0),IF($T670="Summer",15,0))</f>
        <v>0.99890656383377197</v>
      </c>
      <c r="S669" s="10"/>
      <c r="T669" s="10"/>
    </row>
    <row r="670" spans="3:20" x14ac:dyDescent="0.25">
      <c r="C670" s="15" t="s">
        <v>121</v>
      </c>
      <c r="D670" s="12" t="s">
        <v>213</v>
      </c>
      <c r="E670" s="15" t="s">
        <v>210</v>
      </c>
      <c r="F670" s="12" t="str">
        <f t="shared" si="339"/>
        <v>RB22Maximum demand forecast(non-peak season)Maximum demand (MW)</v>
      </c>
      <c r="G670" s="8">
        <f ca="1">G672*OFFSET(ForecastData!$R$4,MATCH($C670,ForecastData!$B$5:$B$70,0),IF($T670="Winter",15,0))</f>
        <v>0.77031089143394338</v>
      </c>
      <c r="H670" s="8">
        <f ca="1">H672*OFFSET(ForecastData!$R$4,MATCH($C670,ForecastData!$B$5:$B$70,0),IF($T670="Winter",15,0))</f>
        <v>5.6174290431062497</v>
      </c>
      <c r="I670" s="8">
        <f ca="1">I672*OFFSET(ForecastData!$R$4,MATCH($C670,ForecastData!$B$5:$B$70,0),IF($T670="Winter",15,0))</f>
        <v>5.7358223581804442</v>
      </c>
      <c r="J670" s="8">
        <f ca="1">J672*OFFSET(ForecastData!$R$4,MATCH($C670,ForecastData!$B$5:$B$70,0),IF($T670="Winter",15,0))</f>
        <v>5.6365406770701396</v>
      </c>
      <c r="K670" s="8">
        <f ca="1">K672*OFFSET(ForecastData!$R$4,MATCH($C670,ForecastData!$B$5:$B$70,0),IF($T670="Winter",15,0))</f>
        <v>5.6023524784042582</v>
      </c>
      <c r="L670" s="8">
        <f ca="1">L672*OFFSET(ForecastData!$R$4,MATCH($C670,ForecastData!$B$5:$B$70,0),IF($T670="Winter",15,0))</f>
        <v>5.5777202457773711</v>
      </c>
      <c r="M670" s="8">
        <f ca="1">M672*OFFSET(ForecastData!$R$4,MATCH($C670,ForecastData!$B$5:$B$70,0),IF($T670="Winter",15,0))</f>
        <v>5.6503443255769659</v>
      </c>
      <c r="N670" s="8">
        <f ca="1">N672*OFFSET(ForecastData!$R$4,MATCH($C670,ForecastData!$B$5:$B$70,0),IF($T670="Winter",15,0))</f>
        <v>5.6989357504004277</v>
      </c>
      <c r="O670" s="8">
        <f ca="1">O672*OFFSET(ForecastData!$R$4,MATCH($C670,ForecastData!$B$5:$B$70,0),IF($T670="Winter",15,0))</f>
        <v>5.7720946836543705</v>
      </c>
      <c r="P670" s="8">
        <f ca="1">P672*OFFSET(ForecastData!$R$4,MATCH($C670,ForecastData!$B$5:$B$70,0),IF($T670="Winter",15,0))</f>
        <v>5.81871936659432</v>
      </c>
      <c r="Q670" s="8">
        <f ca="1">Q672*OFFSET(ForecastData!$R$4,MATCH($C670,ForecastData!$B$5:$B$70,0),IF($T670="Winter",15,0))</f>
        <v>5.9583847861679562</v>
      </c>
      <c r="R670" s="8">
        <f ca="1">R672*OFFSET(ForecastData!$R$4,MATCH($C670,ForecastData!$B$5:$B$70,0),IF($T670="Winter",15,0))</f>
        <v>6.0452205033369264</v>
      </c>
      <c r="S670" s="8"/>
      <c r="T670" s="8" t="str">
        <f ca="1">OFFSET(ForecastData!$D$4,MATCH(C670,ForecastData!$B$5:$B$70,0),0)</f>
        <v>Winter</v>
      </c>
    </row>
    <row r="671" spans="3:20" x14ac:dyDescent="0.25">
      <c r="C671" s="15" t="s">
        <v>121</v>
      </c>
      <c r="D671" s="12" t="s">
        <v>213</v>
      </c>
      <c r="E671" s="15" t="s">
        <v>10</v>
      </c>
      <c r="F671" s="12" t="str">
        <f t="shared" si="339"/>
        <v>RB22Maximum demand forecast(non-peak season)Reactive power (coincident) (MVAr)</v>
      </c>
      <c r="G671" s="10">
        <f t="shared" ref="G671:R671" ca="1" si="354">SQRT(G672^2-G670^2)</f>
        <v>4.4378244135205608E-2</v>
      </c>
      <c r="H671" s="10">
        <f t="shared" ca="1" si="354"/>
        <v>0.3236247082306038</v>
      </c>
      <c r="I671" s="10">
        <f t="shared" ca="1" si="354"/>
        <v>0.33044544450574626</v>
      </c>
      <c r="J671" s="10">
        <f t="shared" ca="1" si="354"/>
        <v>0.32472574518503144</v>
      </c>
      <c r="K671" s="10">
        <f t="shared" ca="1" si="354"/>
        <v>0.32275613493570848</v>
      </c>
      <c r="L671" s="10">
        <f t="shared" ca="1" si="354"/>
        <v>0.32133705175089589</v>
      </c>
      <c r="M671" s="10">
        <f t="shared" ca="1" si="354"/>
        <v>0.32552098473079238</v>
      </c>
      <c r="N671" s="10">
        <f t="shared" ca="1" si="354"/>
        <v>0.3283203766875491</v>
      </c>
      <c r="O671" s="10">
        <f t="shared" ca="1" si="354"/>
        <v>0.3325351230149533</v>
      </c>
      <c r="P671" s="10">
        <f t="shared" ca="1" si="354"/>
        <v>0.33522120935390487</v>
      </c>
      <c r="Q671" s="10">
        <f t="shared" ca="1" si="354"/>
        <v>0.34326744906829654</v>
      </c>
      <c r="R671" s="10">
        <f t="shared" ca="1" si="354"/>
        <v>0.34827012616793884</v>
      </c>
      <c r="S671" s="8"/>
      <c r="T671" s="8" t="str">
        <f ca="1">T670</f>
        <v>Winter</v>
      </c>
    </row>
    <row r="672" spans="3:20" x14ac:dyDescent="0.25">
      <c r="C672" s="15" t="s">
        <v>121</v>
      </c>
      <c r="D672" s="12" t="s">
        <v>213</v>
      </c>
      <c r="E672" s="12" t="s">
        <v>211</v>
      </c>
      <c r="F672" s="12"/>
      <c r="G672" s="10">
        <f ca="1">OFFSET(ForecastData!$E$4,MATCH($C672,ForecastData!$B$5:$B$70,0),COLUMN()-6+IF($T672="Winter",15,0))</f>
        <v>0.77158816606676939</v>
      </c>
      <c r="H672" s="10">
        <f ca="1">OFFSET(ForecastData!$E$4,MATCH($C672,ForecastData!$B$5:$B$70,0),COLUMN()-6+IF($T672="Winter",15,0))</f>
        <v>5.6267434636840283</v>
      </c>
      <c r="I672" s="10">
        <f ca="1">OFFSET(ForecastData!$E$4,MATCH($C672,ForecastData!$B$5:$B$70,0),COLUMN()-6+IF($T672="Winter",15,0))</f>
        <v>5.7453330901173407</v>
      </c>
      <c r="J672" s="10">
        <f ca="1">OFFSET(ForecastData!$E$4,MATCH($C672,ForecastData!$B$5:$B$70,0),COLUMN()-6+IF($T672="Winter",15,0))</f>
        <v>5.6458867871975862</v>
      </c>
      <c r="K672" s="10">
        <f ca="1">OFFSET(ForecastData!$E$4,MATCH($C672,ForecastData!$B$5:$B$70,0),COLUMN()-6+IF($T672="Winter",15,0))</f>
        <v>5.6116419000967062</v>
      </c>
      <c r="L672" s="10">
        <f ca="1">OFFSET(ForecastData!$E$4,MATCH($C672,ForecastData!$B$5:$B$70,0),COLUMN()-6+IF($T672="Winter",15,0))</f>
        <v>5.5869688240568101</v>
      </c>
      <c r="M672" s="10">
        <f ca="1">OFFSET(ForecastData!$E$4,MATCH($C672,ForecastData!$B$5:$B$70,0),COLUMN()-6+IF($T672="Winter",15,0))</f>
        <v>5.6597133239308084</v>
      </c>
      <c r="N672" s="10">
        <f ca="1">OFFSET(ForecastData!$E$4,MATCH($C672,ForecastData!$B$5:$B$70,0),COLUMN()-6+IF($T672="Winter",15,0))</f>
        <v>5.7083853195926029</v>
      </c>
      <c r="O672" s="10">
        <f ca="1">OFFSET(ForecastData!$E$4,MATCH($C672,ForecastData!$B$5:$B$70,0),COLUMN()-6+IF($T672="Winter",15,0))</f>
        <v>5.7816655597768376</v>
      </c>
      <c r="P672" s="10">
        <f ca="1">OFFSET(ForecastData!$E$4,MATCH($C672,ForecastData!$B$5:$B$70,0),COLUMN()-6+IF($T672="Winter",15,0))</f>
        <v>5.8283675524438658</v>
      </c>
      <c r="Q672" s="10">
        <f ca="1">OFFSET(ForecastData!$E$4,MATCH($C672,ForecastData!$B$5:$B$70,0),COLUMN()-6+IF($T672="Winter",15,0))</f>
        <v>5.9682645552645885</v>
      </c>
      <c r="R672" s="10">
        <f ca="1">OFFSET(ForecastData!$E$4,MATCH($C672,ForecastData!$B$5:$B$70,0),COLUMN()-6+IF($T672="Winter",15,0))</f>
        <v>6.0552442572324194</v>
      </c>
      <c r="S672" s="9"/>
      <c r="T672" s="8" t="str">
        <f ca="1">T670</f>
        <v>Winter</v>
      </c>
    </row>
    <row r="673" spans="3:20" x14ac:dyDescent="0.25">
      <c r="C673" s="15" t="s">
        <v>121</v>
      </c>
      <c r="D673" s="12" t="s">
        <v>89</v>
      </c>
      <c r="E673" s="12" t="s">
        <v>212</v>
      </c>
      <c r="F673" s="12" t="str">
        <f t="shared" si="339"/>
        <v>RB22Hours exceeding95% of maximum demand</v>
      </c>
      <c r="G673" s="9">
        <f ca="1">OFFSET($AG$2,MATCH(C673,$AF$3:$AF$48,0),0)</f>
        <v>1.5</v>
      </c>
      <c r="H673" s="8">
        <f ca="1">G673</f>
        <v>1.5</v>
      </c>
      <c r="I673" s="8">
        <f t="shared" ref="I673" ca="1" si="355">H673</f>
        <v>1.5</v>
      </c>
      <c r="J673" s="8">
        <f t="shared" ref="J673" ca="1" si="356">I673</f>
        <v>1.5</v>
      </c>
      <c r="K673" s="8">
        <f t="shared" ref="K673" ca="1" si="357">J673</f>
        <v>1.5</v>
      </c>
      <c r="L673" s="8">
        <f t="shared" ref="L673" ca="1" si="358">K673</f>
        <v>1.5</v>
      </c>
      <c r="M673" s="8">
        <f t="shared" ref="M673" ca="1" si="359">L673</f>
        <v>1.5</v>
      </c>
      <c r="N673" s="8">
        <f t="shared" ref="N673" ca="1" si="360">M673</f>
        <v>1.5</v>
      </c>
      <c r="O673" s="8">
        <f t="shared" ref="O673" ca="1" si="361">N673</f>
        <v>1.5</v>
      </c>
      <c r="P673" s="8">
        <f t="shared" ref="P673" ca="1" si="362">O673</f>
        <v>1.5</v>
      </c>
      <c r="Q673" s="8">
        <f ca="1">O673</f>
        <v>1.5</v>
      </c>
      <c r="R673" s="8">
        <f t="shared" ref="R673" ca="1" si="363">Q673</f>
        <v>1.5</v>
      </c>
      <c r="S673" s="9"/>
      <c r="T673" s="9"/>
    </row>
    <row r="674" spans="3:20" x14ac:dyDescent="0.25">
      <c r="C674" s="15" t="s">
        <v>121</v>
      </c>
      <c r="D674" s="12" t="s">
        <v>89</v>
      </c>
      <c r="E674" s="12" t="s">
        <v>56</v>
      </c>
      <c r="F674" s="12" t="str">
        <f t="shared" si="339"/>
        <v>RB22Hours exceedingFirm capacity (continuous rating)</v>
      </c>
      <c r="G674" s="8"/>
      <c r="H674" s="8"/>
      <c r="I674" s="8"/>
      <c r="J674" s="8"/>
      <c r="K674" s="8"/>
      <c r="L674" s="8"/>
      <c r="M674" s="8"/>
      <c r="N674" s="8"/>
      <c r="O674" s="8"/>
      <c r="P674" s="8"/>
      <c r="Q674" s="8"/>
      <c r="R674" s="8"/>
      <c r="S674" s="8"/>
      <c r="T674" s="8"/>
    </row>
    <row r="675" spans="3:20" x14ac:dyDescent="0.25">
      <c r="C675" s="15" t="s">
        <v>121</v>
      </c>
      <c r="D675" s="12" t="s">
        <v>89</v>
      </c>
      <c r="E675" s="12" t="s">
        <v>57</v>
      </c>
      <c r="F675" s="12" t="str">
        <f t="shared" si="339"/>
        <v>RB22Hours exceedingFirm capacity (short-term rating)</v>
      </c>
      <c r="G675" s="8"/>
      <c r="H675" s="8"/>
      <c r="I675" s="8"/>
      <c r="J675" s="8"/>
      <c r="K675" s="8"/>
      <c r="L675" s="8"/>
      <c r="M675" s="8"/>
      <c r="N675" s="8"/>
      <c r="O675" s="8"/>
      <c r="P675" s="8"/>
      <c r="Q675" s="8"/>
      <c r="R675" s="8"/>
      <c r="S675" s="8"/>
      <c r="T675" s="8"/>
    </row>
    <row r="676" spans="3:20" x14ac:dyDescent="0.25">
      <c r="C676" s="15" t="s">
        <v>121</v>
      </c>
      <c r="D676" s="12" t="s">
        <v>90</v>
      </c>
      <c r="E676" s="12" t="s">
        <v>60</v>
      </c>
      <c r="F676" s="12" t="str">
        <f t="shared" si="339"/>
        <v>RB22Regional diversity factorSummer</v>
      </c>
      <c r="G676" s="10">
        <f ca="1">OFFSET(ForecastData!$S$4,MATCH($C676,ForecastData!$B$5:$B$70,0),IF($E676="Winter",15,0))</f>
        <v>0.64285720918367395</v>
      </c>
      <c r="H676" s="10">
        <f ca="1">OFFSET(ForecastData!$S$4,MATCH($C676,ForecastData!$B$5:$B$70,0),IF($E676="Winter",15,0))</f>
        <v>0.64285720918367395</v>
      </c>
      <c r="I676" s="10">
        <f ca="1">OFFSET(ForecastData!$S$4,MATCH($C676,ForecastData!$B$5:$B$70,0),IF($E676="Winter",15,0))</f>
        <v>0.64285720918367395</v>
      </c>
      <c r="J676" s="10">
        <f ca="1">OFFSET(ForecastData!$S$4,MATCH($C676,ForecastData!$B$5:$B$70,0),IF($E676="Winter",15,0))</f>
        <v>0.64285720918367395</v>
      </c>
      <c r="K676" s="10">
        <f ca="1">OFFSET(ForecastData!$S$4,MATCH($C676,ForecastData!$B$5:$B$70,0),IF($E676="Winter",15,0))</f>
        <v>0.64285720918367395</v>
      </c>
      <c r="L676" s="10">
        <f ca="1">OFFSET(ForecastData!$S$4,MATCH($C676,ForecastData!$B$5:$B$70,0),IF($E676="Winter",15,0))</f>
        <v>0.64285720918367395</v>
      </c>
      <c r="M676" s="10">
        <f ca="1">OFFSET(ForecastData!$S$4,MATCH($C676,ForecastData!$B$5:$B$70,0),IF($E676="Winter",15,0))</f>
        <v>0.64285720918367395</v>
      </c>
      <c r="N676" s="10">
        <f ca="1">OFFSET(ForecastData!$S$4,MATCH($C676,ForecastData!$B$5:$B$70,0),IF($E676="Winter",15,0))</f>
        <v>0.64285720918367395</v>
      </c>
      <c r="O676" s="10">
        <f ca="1">OFFSET(ForecastData!$S$4,MATCH($C676,ForecastData!$B$5:$B$70,0),IF($E676="Winter",15,0))</f>
        <v>0.64285720918367395</v>
      </c>
      <c r="P676" s="10">
        <f ca="1">OFFSET(ForecastData!$S$4,MATCH($C676,ForecastData!$B$5:$B$70,0),IF($E676="Winter",15,0))</f>
        <v>0.64285720918367395</v>
      </c>
      <c r="Q676" s="10">
        <f ca="1">OFFSET(ForecastData!$S$4,MATCH($C676,ForecastData!$B$5:$B$70,0),IF($E676="Winter",15,0))</f>
        <v>0.64285720918367395</v>
      </c>
      <c r="R676" s="10">
        <f ca="1">OFFSET(ForecastData!$S$4,MATCH($C676,ForecastData!$B$5:$B$70,0),IF($E676="Winter",15,0))</f>
        <v>0.64285720918367395</v>
      </c>
      <c r="S676" s="10"/>
      <c r="T676" s="10"/>
    </row>
    <row r="677" spans="3:20" x14ac:dyDescent="0.25">
      <c r="C677" s="15" t="s">
        <v>121</v>
      </c>
      <c r="D677" s="12" t="s">
        <v>90</v>
      </c>
      <c r="E677" s="12" t="s">
        <v>8</v>
      </c>
      <c r="F677" s="12" t="str">
        <f t="shared" si="339"/>
        <v>RB22Regional diversity factorWinter</v>
      </c>
      <c r="G677" s="10">
        <f ca="1">OFFSET(ForecastData!$S$4,MATCH($C677,ForecastData!$B$5:$B$70,0),IF($E677="Winter",15,0))</f>
        <v>0</v>
      </c>
      <c r="H677" s="10">
        <f ca="1">OFFSET(ForecastData!$S$4,MATCH($C677,ForecastData!$B$5:$B$70,0),IF($E677="Winter",15,0))</f>
        <v>0</v>
      </c>
      <c r="I677" s="10">
        <f ca="1">OFFSET(ForecastData!$S$4,MATCH($C677,ForecastData!$B$5:$B$70,0),IF($E677="Winter",15,0))</f>
        <v>0</v>
      </c>
      <c r="J677" s="10">
        <f ca="1">OFFSET(ForecastData!$S$4,MATCH($C677,ForecastData!$B$5:$B$70,0),IF($E677="Winter",15,0))</f>
        <v>0</v>
      </c>
      <c r="K677" s="10">
        <f ca="1">OFFSET(ForecastData!$S$4,MATCH($C677,ForecastData!$B$5:$B$70,0),IF($E677="Winter",15,0))</f>
        <v>0</v>
      </c>
      <c r="L677" s="10">
        <f ca="1">OFFSET(ForecastData!$S$4,MATCH($C677,ForecastData!$B$5:$B$70,0),IF($E677="Winter",15,0))</f>
        <v>0</v>
      </c>
      <c r="M677" s="10">
        <f ca="1">OFFSET(ForecastData!$S$4,MATCH($C677,ForecastData!$B$5:$B$70,0),IF($E677="Winter",15,0))</f>
        <v>0</v>
      </c>
      <c r="N677" s="10">
        <f ca="1">OFFSET(ForecastData!$S$4,MATCH($C677,ForecastData!$B$5:$B$70,0),IF($E677="Winter",15,0))</f>
        <v>0</v>
      </c>
      <c r="O677" s="10">
        <f ca="1">OFFSET(ForecastData!$S$4,MATCH($C677,ForecastData!$B$5:$B$70,0),IF($E677="Winter",15,0))</f>
        <v>0</v>
      </c>
      <c r="P677" s="10">
        <f ca="1">OFFSET(ForecastData!$S$4,MATCH($C677,ForecastData!$B$5:$B$70,0),IF($E677="Winter",15,0))</f>
        <v>0</v>
      </c>
      <c r="Q677" s="10">
        <f ca="1">OFFSET(ForecastData!$S$4,MATCH($C677,ForecastData!$B$5:$B$70,0),IF($E677="Winter",15,0))</f>
        <v>0</v>
      </c>
      <c r="R677" s="10">
        <f ca="1">OFFSET(ForecastData!$S$4,MATCH($C677,ForecastData!$B$5:$B$70,0),IF($E677="Winter",15,0))</f>
        <v>0</v>
      </c>
      <c r="S677" s="10"/>
      <c r="T677" s="10"/>
    </row>
    <row r="678" spans="3:20" x14ac:dyDescent="0.25">
      <c r="C678" s="15" t="s">
        <v>121</v>
      </c>
      <c r="D678" s="15" t="s">
        <v>12</v>
      </c>
      <c r="E678" s="6">
        <v>1</v>
      </c>
      <c r="F678" s="12" t="str">
        <f t="shared" si="339"/>
        <v>RB22Load transfer capacity (MVA)1</v>
      </c>
      <c r="G678" s="8"/>
      <c r="H678" s="8"/>
      <c r="I678" s="8"/>
      <c r="J678" s="8"/>
      <c r="K678" s="8"/>
      <c r="L678" s="8"/>
      <c r="M678" s="8"/>
      <c r="N678" s="8"/>
      <c r="O678" s="8"/>
      <c r="P678" s="8"/>
      <c r="Q678" s="8"/>
      <c r="R678" s="8"/>
      <c r="S678" s="8"/>
      <c r="T678" s="8"/>
    </row>
    <row r="679" spans="3:20" x14ac:dyDescent="0.25">
      <c r="C679" s="15" t="s">
        <v>121</v>
      </c>
      <c r="D679" s="15" t="s">
        <v>12</v>
      </c>
      <c r="E679" s="6">
        <v>2</v>
      </c>
      <c r="F679" s="12" t="str">
        <f t="shared" si="339"/>
        <v>RB22Load transfer capacity (MVA)2</v>
      </c>
      <c r="G679" s="8"/>
      <c r="H679" s="8"/>
      <c r="I679" s="8"/>
      <c r="J679" s="8"/>
      <c r="K679" s="8"/>
      <c r="L679" s="8"/>
      <c r="M679" s="8"/>
      <c r="N679" s="8"/>
      <c r="O679" s="8"/>
      <c r="P679" s="8"/>
      <c r="Q679" s="8"/>
      <c r="R679" s="8"/>
      <c r="S679" s="8"/>
      <c r="T679" s="8"/>
    </row>
    <row r="680" spans="3:20" x14ac:dyDescent="0.25">
      <c r="C680" s="15" t="s">
        <v>121</v>
      </c>
      <c r="D680" s="15" t="s">
        <v>12</v>
      </c>
      <c r="E680" s="6">
        <v>3</v>
      </c>
      <c r="F680" s="12" t="str">
        <f t="shared" si="339"/>
        <v>RB22Load transfer capacity (MVA)3</v>
      </c>
      <c r="G680" s="8"/>
      <c r="H680" s="8"/>
      <c r="I680" s="8"/>
      <c r="J680" s="8"/>
      <c r="K680" s="8"/>
      <c r="L680" s="8"/>
      <c r="M680" s="8"/>
      <c r="N680" s="8"/>
      <c r="O680" s="8"/>
      <c r="P680" s="8"/>
      <c r="Q680" s="8"/>
      <c r="R680" s="8"/>
      <c r="S680" s="8"/>
      <c r="T680" s="8"/>
    </row>
    <row r="681" spans="3:20" x14ac:dyDescent="0.25">
      <c r="C681" s="15" t="s">
        <v>121</v>
      </c>
      <c r="D681" s="15" t="s">
        <v>12</v>
      </c>
      <c r="E681" s="6">
        <v>4</v>
      </c>
      <c r="F681" s="12" t="str">
        <f t="shared" si="339"/>
        <v>RB22Load transfer capacity (MVA)4</v>
      </c>
      <c r="G681" s="8"/>
      <c r="H681" s="8"/>
      <c r="I681" s="8"/>
      <c r="J681" s="8"/>
      <c r="K681" s="8"/>
      <c r="L681" s="8"/>
      <c r="M681" s="8"/>
      <c r="N681" s="8"/>
      <c r="O681" s="8"/>
      <c r="P681" s="8"/>
      <c r="Q681" s="8"/>
      <c r="R681" s="8"/>
      <c r="S681" s="8"/>
      <c r="T681" s="8"/>
    </row>
    <row r="682" spans="3:20" x14ac:dyDescent="0.25">
      <c r="C682" s="15" t="s">
        <v>121</v>
      </c>
      <c r="D682" s="15" t="s">
        <v>12</v>
      </c>
      <c r="E682" s="6">
        <v>5</v>
      </c>
      <c r="F682" s="12" t="str">
        <f t="shared" si="339"/>
        <v>RB22Load transfer capacity (MVA)5</v>
      </c>
      <c r="G682" s="8"/>
      <c r="H682" s="8"/>
      <c r="I682" s="8"/>
      <c r="J682" s="8"/>
      <c r="K682" s="8"/>
      <c r="L682" s="8"/>
      <c r="M682" s="8"/>
      <c r="N682" s="8"/>
      <c r="O682" s="8"/>
      <c r="P682" s="8"/>
      <c r="Q682" s="8"/>
      <c r="R682" s="8"/>
      <c r="S682" s="8"/>
      <c r="T682" s="8"/>
    </row>
    <row r="683" spans="3:20" x14ac:dyDescent="0.25">
      <c r="C683" s="15" t="s">
        <v>121</v>
      </c>
      <c r="D683" s="12" t="s">
        <v>13</v>
      </c>
      <c r="E683" s="12" t="s">
        <v>142</v>
      </c>
      <c r="F683" s="12" t="str">
        <f t="shared" si="339"/>
        <v>RB22Embedded generation capacity (MVA)Units less than 100 kVA</v>
      </c>
      <c r="G683" s="9">
        <f ca="1">OFFSET(ForecastData!$AK$4,MATCH(C683,ForecastData!$AJ$5:$AJ$71,0),0)</f>
        <v>0</v>
      </c>
      <c r="H683" s="8"/>
      <c r="I683" s="8"/>
      <c r="J683" s="8"/>
      <c r="K683" s="8"/>
      <c r="L683" s="8"/>
      <c r="M683" s="8"/>
      <c r="N683" s="8"/>
      <c r="O683" s="8"/>
      <c r="P683" s="8"/>
      <c r="Q683" s="8"/>
      <c r="R683" s="8"/>
      <c r="S683" s="8"/>
      <c r="T683" s="8"/>
    </row>
    <row r="684" spans="3:20" x14ac:dyDescent="0.25">
      <c r="C684" s="15" t="s">
        <v>121</v>
      </c>
      <c r="D684" s="12" t="s">
        <v>13</v>
      </c>
      <c r="E684" s="12" t="s">
        <v>145</v>
      </c>
      <c r="F684" s="12" t="str">
        <f t="shared" si="339"/>
        <v>RB22Embedded generation capacity (MVA)Units greater than 100 kVA</v>
      </c>
      <c r="G684" s="9">
        <f ca="1">OFFSET(ForecastData!$AL$4,MATCH(C684,ForecastData!$AJ$5:$AJ$71,0),0)</f>
        <v>0</v>
      </c>
      <c r="H684" s="8"/>
      <c r="I684" s="8"/>
      <c r="J684" s="8"/>
      <c r="K684" s="8"/>
      <c r="L684" s="8"/>
      <c r="M684" s="8"/>
      <c r="N684" s="8"/>
      <c r="O684" s="8"/>
      <c r="P684" s="8"/>
      <c r="Q684" s="8"/>
      <c r="R684" s="8"/>
      <c r="S684" s="8"/>
      <c r="T684" s="8"/>
    </row>
    <row r="685" spans="3:20" x14ac:dyDescent="0.25">
      <c r="C685" s="15" t="s">
        <v>122</v>
      </c>
      <c r="D685" s="15" t="s">
        <v>85</v>
      </c>
      <c r="E685" s="12" t="s">
        <v>86</v>
      </c>
      <c r="F685" s="12" t="str">
        <f t="shared" si="339"/>
        <v xml:space="preserve">RB44Substation capacity (winter and summer) (MVA)Total </v>
      </c>
      <c r="G685" s="8">
        <v>72</v>
      </c>
      <c r="H685" s="8">
        <v>102</v>
      </c>
      <c r="I685" s="8">
        <v>102</v>
      </c>
      <c r="J685" s="8">
        <v>102</v>
      </c>
      <c r="K685" s="8">
        <v>102</v>
      </c>
      <c r="L685" s="8">
        <v>102</v>
      </c>
      <c r="M685" s="8">
        <v>102</v>
      </c>
      <c r="N685" s="8">
        <v>102</v>
      </c>
      <c r="O685" s="8">
        <v>102</v>
      </c>
      <c r="P685" s="8">
        <v>102</v>
      </c>
      <c r="Q685" s="8">
        <v>102</v>
      </c>
      <c r="R685" s="8">
        <v>102</v>
      </c>
      <c r="S685" s="8"/>
      <c r="T685" s="8"/>
    </row>
    <row r="686" spans="3:20" x14ac:dyDescent="0.25">
      <c r="C686" s="15" t="s">
        <v>122</v>
      </c>
      <c r="D686" s="15" t="s">
        <v>85</v>
      </c>
      <c r="E686" s="12" t="s">
        <v>87</v>
      </c>
      <c r="F686" s="12" t="str">
        <f t="shared" si="339"/>
        <v>RB44Substation capacity (winter and summer) (MVA)Firm delivery</v>
      </c>
      <c r="G686" s="8">
        <v>36</v>
      </c>
      <c r="H686" s="8" t="s">
        <v>298</v>
      </c>
      <c r="I686" s="8">
        <v>66</v>
      </c>
      <c r="J686" s="8">
        <v>66</v>
      </c>
      <c r="K686" s="8">
        <v>66</v>
      </c>
      <c r="L686" s="8">
        <v>66</v>
      </c>
      <c r="M686" s="8">
        <v>66</v>
      </c>
      <c r="N686" s="8">
        <v>66</v>
      </c>
      <c r="O686" s="8">
        <v>66</v>
      </c>
      <c r="P686" s="8">
        <v>66</v>
      </c>
      <c r="Q686" s="8">
        <v>66</v>
      </c>
      <c r="R686" s="8">
        <v>66</v>
      </c>
      <c r="S686" s="8"/>
      <c r="T686" s="8"/>
    </row>
    <row r="687" spans="3:20" x14ac:dyDescent="0.25">
      <c r="C687" s="15" t="s">
        <v>122</v>
      </c>
      <c r="D687" s="15" t="s">
        <v>85</v>
      </c>
      <c r="E687" s="12" t="s">
        <v>88</v>
      </c>
      <c r="F687" s="12" t="str">
        <f t="shared" si="339"/>
        <v>RB44Substation capacity (winter and summer) (MVA)Short-term firm delivery</v>
      </c>
      <c r="G687" s="8">
        <v>36</v>
      </c>
      <c r="H687" s="8">
        <v>72</v>
      </c>
      <c r="I687" s="8">
        <v>72</v>
      </c>
      <c r="J687" s="8">
        <v>72</v>
      </c>
      <c r="K687" s="8">
        <v>72</v>
      </c>
      <c r="L687" s="8">
        <v>72</v>
      </c>
      <c r="M687" s="8">
        <v>72</v>
      </c>
      <c r="N687" s="8">
        <v>72</v>
      </c>
      <c r="O687" s="8">
        <v>72</v>
      </c>
      <c r="P687" s="8">
        <v>72</v>
      </c>
      <c r="Q687" s="8">
        <v>72</v>
      </c>
      <c r="R687" s="8">
        <v>72</v>
      </c>
      <c r="S687" s="8"/>
      <c r="T687" s="8"/>
    </row>
    <row r="688" spans="3:20" x14ac:dyDescent="0.25">
      <c r="C688" s="15" t="s">
        <v>122</v>
      </c>
      <c r="D688" s="12" t="s">
        <v>214</v>
      </c>
      <c r="E688" s="12" t="s">
        <v>210</v>
      </c>
      <c r="F688" s="12" t="str">
        <f t="shared" si="339"/>
        <v>RB44Maximum demand forecast(peak season)Maximum demand (MW)</v>
      </c>
      <c r="G688" s="8">
        <f ca="1">G690*G691</f>
        <v>0</v>
      </c>
      <c r="H688" s="8">
        <f t="shared" ref="H688:R688" ca="1" si="364">H690*H691</f>
        <v>0</v>
      </c>
      <c r="I688" s="8">
        <f t="shared" ca="1" si="364"/>
        <v>0</v>
      </c>
      <c r="J688" s="8">
        <f t="shared" ca="1" si="364"/>
        <v>0</v>
      </c>
      <c r="K688" s="8">
        <f t="shared" ca="1" si="364"/>
        <v>0</v>
      </c>
      <c r="L688" s="8">
        <f t="shared" ca="1" si="364"/>
        <v>0</v>
      </c>
      <c r="M688" s="8">
        <f t="shared" ca="1" si="364"/>
        <v>0</v>
      </c>
      <c r="N688" s="8">
        <f t="shared" ca="1" si="364"/>
        <v>0</v>
      </c>
      <c r="O688" s="8">
        <f t="shared" ca="1" si="364"/>
        <v>0</v>
      </c>
      <c r="P688" s="8">
        <f t="shared" ca="1" si="364"/>
        <v>0</v>
      </c>
      <c r="Q688" s="8">
        <f t="shared" ca="1" si="364"/>
        <v>0</v>
      </c>
      <c r="R688" s="8">
        <f t="shared" ca="1" si="364"/>
        <v>0</v>
      </c>
      <c r="S688" s="8"/>
      <c r="T688" s="8"/>
    </row>
    <row r="689" spans="3:20" x14ac:dyDescent="0.25">
      <c r="C689" s="15" t="s">
        <v>122</v>
      </c>
      <c r="D689" s="12" t="s">
        <v>214</v>
      </c>
      <c r="E689" s="12" t="s">
        <v>10</v>
      </c>
      <c r="F689" s="12" t="str">
        <f t="shared" si="339"/>
        <v>RB44Maximum demand forecast(peak season)Reactive power (coincident) (MVAr)</v>
      </c>
      <c r="G689" s="10">
        <f ca="1">SQRT(G690^2-G688^2)</f>
        <v>42.762529065455169</v>
      </c>
      <c r="H689" s="10">
        <f ca="1">SQRT(H690^2-H688^2)</f>
        <v>42.87839418580424</v>
      </c>
      <c r="I689" s="10">
        <f t="shared" ref="I689:R689" ca="1" si="365">SQRT(I690^2-I688^2)</f>
        <v>41.386418551780565</v>
      </c>
      <c r="J689" s="10">
        <f t="shared" ca="1" si="365"/>
        <v>40.744366360615253</v>
      </c>
      <c r="K689" s="10">
        <f t="shared" ca="1" si="365"/>
        <v>40.441577944561104</v>
      </c>
      <c r="L689" s="10">
        <f t="shared" ca="1" si="365"/>
        <v>40.279143286306862</v>
      </c>
      <c r="M689" s="10">
        <f t="shared" ca="1" si="365"/>
        <v>40.445464482234939</v>
      </c>
      <c r="N689" s="10">
        <f t="shared" ca="1" si="365"/>
        <v>40.549026376171057</v>
      </c>
      <c r="O689" s="10">
        <f t="shared" ca="1" si="365"/>
        <v>40.712879264971463</v>
      </c>
      <c r="P689" s="10">
        <f t="shared" ca="1" si="365"/>
        <v>40.675562080857127</v>
      </c>
      <c r="Q689" s="10">
        <f t="shared" ca="1" si="365"/>
        <v>41.764726299750095</v>
      </c>
      <c r="R689" s="10">
        <f t="shared" ca="1" si="365"/>
        <v>41.673910059066081</v>
      </c>
      <c r="S689" s="8"/>
      <c r="T689" s="8"/>
    </row>
    <row r="690" spans="3:20" x14ac:dyDescent="0.25">
      <c r="C690" s="15" t="s">
        <v>122</v>
      </c>
      <c r="D690" s="12" t="s">
        <v>214</v>
      </c>
      <c r="E690" s="12" t="s">
        <v>211</v>
      </c>
      <c r="F690" s="12" t="str">
        <f t="shared" si="339"/>
        <v>RB44Maximum demand forecast(peak season)Maximum demand (MVA)</v>
      </c>
      <c r="G690" s="8">
        <f ca="1">OFFSET(ForecastData!$E$4,MATCH($C690,ForecastData!$B$5:$B$70,0),COLUMN()-6+IF($T692="Summer",15,0))</f>
        <v>42.762529065455169</v>
      </c>
      <c r="H690" s="8">
        <f ca="1">OFFSET(ForecastData!$E$4,MATCH($C690,ForecastData!$B$5:$B$70,0),COLUMN()-6+IF($T692="Summer",15,0))</f>
        <v>42.87839418580424</v>
      </c>
      <c r="I690" s="8">
        <f ca="1">OFFSET(ForecastData!$E$4,MATCH($C690,ForecastData!$B$5:$B$70,0),COLUMN()-6+IF($T692="Summer",15,0))</f>
        <v>41.386418551780565</v>
      </c>
      <c r="J690" s="8">
        <f ca="1">OFFSET(ForecastData!$E$4,MATCH($C690,ForecastData!$B$5:$B$70,0),COLUMN()-6+IF($T692="Summer",15,0))</f>
        <v>40.744366360615253</v>
      </c>
      <c r="K690" s="8">
        <f ca="1">OFFSET(ForecastData!$E$4,MATCH($C690,ForecastData!$B$5:$B$70,0),COLUMN()-6+IF($T692="Summer",15,0))</f>
        <v>40.441577944561104</v>
      </c>
      <c r="L690" s="8">
        <f ca="1">OFFSET(ForecastData!$E$4,MATCH($C690,ForecastData!$B$5:$B$70,0),COLUMN()-6+IF($T692="Summer",15,0))</f>
        <v>40.279143286306862</v>
      </c>
      <c r="M690" s="8">
        <f ca="1">OFFSET(ForecastData!$E$4,MATCH($C690,ForecastData!$B$5:$B$70,0),COLUMN()-6+IF($T692="Summer",15,0))</f>
        <v>40.445464482234939</v>
      </c>
      <c r="N690" s="8">
        <f ca="1">OFFSET(ForecastData!$E$4,MATCH($C690,ForecastData!$B$5:$B$70,0),COLUMN()-6+IF($T692="Summer",15,0))</f>
        <v>40.549026376171057</v>
      </c>
      <c r="O690" s="8">
        <f ca="1">OFFSET(ForecastData!$E$4,MATCH($C690,ForecastData!$B$5:$B$70,0),COLUMN()-6+IF($T692="Summer",15,0))</f>
        <v>40.712879264971463</v>
      </c>
      <c r="P690" s="8">
        <f ca="1">OFFSET(ForecastData!$E$4,MATCH($C690,ForecastData!$B$5:$B$70,0),COLUMN()-6+IF($T692="Summer",15,0))</f>
        <v>40.675562080857127</v>
      </c>
      <c r="Q690" s="8">
        <f ca="1">OFFSET(ForecastData!$E$4,MATCH($C690,ForecastData!$B$5:$B$70,0),COLUMN()-6+IF($T692="Summer",15,0))</f>
        <v>41.764726299750095</v>
      </c>
      <c r="R690" s="8">
        <f ca="1">OFFSET(ForecastData!$E$4,MATCH($C690,ForecastData!$B$5:$B$70,0),COLUMN()-6+IF($T692="Summer",15,0))</f>
        <v>41.673910059066081</v>
      </c>
      <c r="S690" s="9"/>
      <c r="T690" s="9"/>
    </row>
    <row r="691" spans="3:20" x14ac:dyDescent="0.25">
      <c r="C691" s="15" t="s">
        <v>122</v>
      </c>
      <c r="D691" s="12" t="s">
        <v>214</v>
      </c>
      <c r="E691" s="12" t="s">
        <v>11</v>
      </c>
      <c r="F691" s="12" t="str">
        <f t="shared" si="339"/>
        <v>RB44Maximum demand forecast(peak season)Power factor (coincident)</v>
      </c>
      <c r="G691" s="8">
        <f ca="1">OFFSET(ForecastData!$R$4,MATCH($C691,ForecastData!$B$5:$B$70,0),IF($T692="Summer",15,0))</f>
        <v>0</v>
      </c>
      <c r="H691" s="8">
        <f ca="1">OFFSET(ForecastData!$R$4,MATCH($C691,ForecastData!$B$5:$B$70,0),IF($T692="Summer",15,0))</f>
        <v>0</v>
      </c>
      <c r="I691" s="8">
        <f ca="1">OFFSET(ForecastData!$R$4,MATCH($C691,ForecastData!$B$5:$B$70,0),IF($T692="Summer",15,0))</f>
        <v>0</v>
      </c>
      <c r="J691" s="8">
        <f ca="1">OFFSET(ForecastData!$R$4,MATCH($C691,ForecastData!$B$5:$B$70,0),IF($T692="Summer",15,0))</f>
        <v>0</v>
      </c>
      <c r="K691" s="8">
        <f ca="1">OFFSET(ForecastData!$R$4,MATCH($C691,ForecastData!$B$5:$B$70,0),IF($T692="Summer",15,0))</f>
        <v>0</v>
      </c>
      <c r="L691" s="8">
        <f ca="1">OFFSET(ForecastData!$R$4,MATCH($C691,ForecastData!$B$5:$B$70,0),IF($T692="Summer",15,0))</f>
        <v>0</v>
      </c>
      <c r="M691" s="8">
        <f ca="1">OFFSET(ForecastData!$R$4,MATCH($C691,ForecastData!$B$5:$B$70,0),IF($T692="Summer",15,0))</f>
        <v>0</v>
      </c>
      <c r="N691" s="8">
        <f ca="1">OFFSET(ForecastData!$R$4,MATCH($C691,ForecastData!$B$5:$B$70,0),IF($T692="Summer",15,0))</f>
        <v>0</v>
      </c>
      <c r="O691" s="8">
        <f ca="1">OFFSET(ForecastData!$R$4,MATCH($C691,ForecastData!$B$5:$B$70,0),IF($T692="Summer",15,0))</f>
        <v>0</v>
      </c>
      <c r="P691" s="8">
        <f ca="1">OFFSET(ForecastData!$R$4,MATCH($C691,ForecastData!$B$5:$B$70,0),IF($T692="Summer",15,0))</f>
        <v>0</v>
      </c>
      <c r="Q691" s="8">
        <f ca="1">OFFSET(ForecastData!$R$4,MATCH($C691,ForecastData!$B$5:$B$70,0),IF($T692="Summer",15,0))</f>
        <v>0</v>
      </c>
      <c r="R691" s="8">
        <f ca="1">OFFSET(ForecastData!$R$4,MATCH($C691,ForecastData!$B$5:$B$70,0),IF($T692="Summer",15,0))</f>
        <v>0</v>
      </c>
      <c r="S691" s="10"/>
      <c r="T691" s="10"/>
    </row>
    <row r="692" spans="3:20" x14ac:dyDescent="0.25">
      <c r="C692" s="15" t="s">
        <v>122</v>
      </c>
      <c r="D692" s="12" t="s">
        <v>213</v>
      </c>
      <c r="E692" s="15" t="s">
        <v>210</v>
      </c>
      <c r="F692" s="12" t="str">
        <f t="shared" si="339"/>
        <v>RB44Maximum demand forecast(non-peak season)Maximum demand (MW)</v>
      </c>
      <c r="G692" s="8">
        <f ca="1">G694*OFFSET(ForecastData!$R$4,MATCH($C692,ForecastData!$B$5:$B$70,0),IF($T692="Winter",15,0))</f>
        <v>0</v>
      </c>
      <c r="H692" s="8">
        <f ca="1">H694*OFFSET(ForecastData!$R$4,MATCH($C692,ForecastData!$B$5:$B$70,0),IF($T692="Winter",15,0))</f>
        <v>0</v>
      </c>
      <c r="I692" s="8">
        <f ca="1">I694*OFFSET(ForecastData!$R$4,MATCH($C692,ForecastData!$B$5:$B$70,0),IF($T692="Winter",15,0))</f>
        <v>0</v>
      </c>
      <c r="J692" s="8">
        <f ca="1">J694*OFFSET(ForecastData!$R$4,MATCH($C692,ForecastData!$B$5:$B$70,0),IF($T692="Winter",15,0))</f>
        <v>0</v>
      </c>
      <c r="K692" s="8">
        <f ca="1">K694*OFFSET(ForecastData!$R$4,MATCH($C692,ForecastData!$B$5:$B$70,0),IF($T692="Winter",15,0))</f>
        <v>0</v>
      </c>
      <c r="L692" s="8">
        <f ca="1">L694*OFFSET(ForecastData!$R$4,MATCH($C692,ForecastData!$B$5:$B$70,0),IF($T692="Winter",15,0))</f>
        <v>0</v>
      </c>
      <c r="M692" s="8">
        <f ca="1">M694*OFFSET(ForecastData!$R$4,MATCH($C692,ForecastData!$B$5:$B$70,0),IF($T692="Winter",15,0))</f>
        <v>0</v>
      </c>
      <c r="N692" s="8">
        <f ca="1">N694*OFFSET(ForecastData!$R$4,MATCH($C692,ForecastData!$B$5:$B$70,0),IF($T692="Winter",15,0))</f>
        <v>0</v>
      </c>
      <c r="O692" s="8">
        <f ca="1">O694*OFFSET(ForecastData!$R$4,MATCH($C692,ForecastData!$B$5:$B$70,0),IF($T692="Winter",15,0))</f>
        <v>0</v>
      </c>
      <c r="P692" s="8">
        <f ca="1">P694*OFFSET(ForecastData!$R$4,MATCH($C692,ForecastData!$B$5:$B$70,0),IF($T692="Winter",15,0))</f>
        <v>0</v>
      </c>
      <c r="Q692" s="8">
        <f ca="1">Q694*OFFSET(ForecastData!$R$4,MATCH($C692,ForecastData!$B$5:$B$70,0),IF($T692="Winter",15,0))</f>
        <v>0</v>
      </c>
      <c r="R692" s="8">
        <f ca="1">R694*OFFSET(ForecastData!$R$4,MATCH($C692,ForecastData!$B$5:$B$70,0),IF($T692="Winter",15,0))</f>
        <v>0</v>
      </c>
      <c r="S692" s="8"/>
      <c r="T692" s="8" t="str">
        <f ca="1">OFFSET(ForecastData!$D$4,MATCH(C692,ForecastData!$B$5:$B$70,0),0)</f>
        <v>Summer</v>
      </c>
    </row>
    <row r="693" spans="3:20" x14ac:dyDescent="0.25">
      <c r="C693" s="15" t="s">
        <v>122</v>
      </c>
      <c r="D693" s="12" t="s">
        <v>213</v>
      </c>
      <c r="E693" s="15" t="s">
        <v>10</v>
      </c>
      <c r="F693" s="12" t="str">
        <f t="shared" si="339"/>
        <v>RB44Maximum demand forecast(non-peak season)Reactive power (coincident) (MVAr)</v>
      </c>
      <c r="G693" s="10">
        <f t="shared" ref="G693:R693" ca="1" si="366">SQRT(G694^2-G692^2)</f>
        <v>40.011728763859487</v>
      </c>
      <c r="H693" s="10">
        <f t="shared" ca="1" si="366"/>
        <v>42.000056294177007</v>
      </c>
      <c r="I693" s="10">
        <f t="shared" ca="1" si="366"/>
        <v>40.103933531963527</v>
      </c>
      <c r="J693" s="10">
        <f t="shared" ca="1" si="366"/>
        <v>39.566367038785842</v>
      </c>
      <c r="K693" s="10">
        <f t="shared" ca="1" si="366"/>
        <v>39.22517064957097</v>
      </c>
      <c r="L693" s="10">
        <f t="shared" ca="1" si="366"/>
        <v>39.169816501468141</v>
      </c>
      <c r="M693" s="10">
        <f t="shared" ca="1" si="366"/>
        <v>39.36036353999058</v>
      </c>
      <c r="N693" s="10">
        <f t="shared" ca="1" si="366"/>
        <v>39.494017351720188</v>
      </c>
      <c r="O693" s="10">
        <f t="shared" ca="1" si="366"/>
        <v>39.698527434314201</v>
      </c>
      <c r="P693" s="10">
        <f t="shared" ca="1" si="366"/>
        <v>39.774469263368026</v>
      </c>
      <c r="Q693" s="10">
        <f t="shared" ca="1" si="366"/>
        <v>40.676246044865209</v>
      </c>
      <c r="R693" s="10">
        <f t="shared" ca="1" si="366"/>
        <v>40.629363147834553</v>
      </c>
      <c r="S693" s="8"/>
      <c r="T693" s="8" t="str">
        <f ca="1">T692</f>
        <v>Summer</v>
      </c>
    </row>
    <row r="694" spans="3:20" x14ac:dyDescent="0.25">
      <c r="C694" s="15" t="s">
        <v>122</v>
      </c>
      <c r="D694" s="12" t="s">
        <v>213</v>
      </c>
      <c r="E694" s="12" t="s">
        <v>211</v>
      </c>
      <c r="F694" s="12"/>
      <c r="G694" s="10">
        <f ca="1">OFFSET(ForecastData!$E$4,MATCH($C694,ForecastData!$B$5:$B$70,0),COLUMN()-6+IF($T694="Winter",15,0))</f>
        <v>40.011728763859487</v>
      </c>
      <c r="H694" s="10">
        <f ca="1">OFFSET(ForecastData!$E$4,MATCH($C694,ForecastData!$B$5:$B$70,0),COLUMN()-6+IF($T694="Winter",15,0))</f>
        <v>42.000056294177007</v>
      </c>
      <c r="I694" s="10">
        <f ca="1">OFFSET(ForecastData!$E$4,MATCH($C694,ForecastData!$B$5:$B$70,0),COLUMN()-6+IF($T694="Winter",15,0))</f>
        <v>40.103933531963527</v>
      </c>
      <c r="J694" s="10">
        <f ca="1">OFFSET(ForecastData!$E$4,MATCH($C694,ForecastData!$B$5:$B$70,0),COLUMN()-6+IF($T694="Winter",15,0))</f>
        <v>39.566367038785842</v>
      </c>
      <c r="K694" s="10">
        <f ca="1">OFFSET(ForecastData!$E$4,MATCH($C694,ForecastData!$B$5:$B$70,0),COLUMN()-6+IF($T694="Winter",15,0))</f>
        <v>39.22517064957097</v>
      </c>
      <c r="L694" s="10">
        <f ca="1">OFFSET(ForecastData!$E$4,MATCH($C694,ForecastData!$B$5:$B$70,0),COLUMN()-6+IF($T694="Winter",15,0))</f>
        <v>39.169816501468141</v>
      </c>
      <c r="M694" s="10">
        <f ca="1">OFFSET(ForecastData!$E$4,MATCH($C694,ForecastData!$B$5:$B$70,0),COLUMN()-6+IF($T694="Winter",15,0))</f>
        <v>39.36036353999058</v>
      </c>
      <c r="N694" s="10">
        <f ca="1">OFFSET(ForecastData!$E$4,MATCH($C694,ForecastData!$B$5:$B$70,0),COLUMN()-6+IF($T694="Winter",15,0))</f>
        <v>39.494017351720188</v>
      </c>
      <c r="O694" s="10">
        <f ca="1">OFFSET(ForecastData!$E$4,MATCH($C694,ForecastData!$B$5:$B$70,0),COLUMN()-6+IF($T694="Winter",15,0))</f>
        <v>39.698527434314201</v>
      </c>
      <c r="P694" s="10">
        <f ca="1">OFFSET(ForecastData!$E$4,MATCH($C694,ForecastData!$B$5:$B$70,0),COLUMN()-6+IF($T694="Winter",15,0))</f>
        <v>39.774469263368026</v>
      </c>
      <c r="Q694" s="10">
        <f ca="1">OFFSET(ForecastData!$E$4,MATCH($C694,ForecastData!$B$5:$B$70,0),COLUMN()-6+IF($T694="Winter",15,0))</f>
        <v>40.676246044865209</v>
      </c>
      <c r="R694" s="10">
        <f ca="1">OFFSET(ForecastData!$E$4,MATCH($C694,ForecastData!$B$5:$B$70,0),COLUMN()-6+IF($T694="Winter",15,0))</f>
        <v>40.629363147834553</v>
      </c>
      <c r="S694" s="9"/>
      <c r="T694" s="8" t="str">
        <f ca="1">T692</f>
        <v>Summer</v>
      </c>
    </row>
    <row r="695" spans="3:20" x14ac:dyDescent="0.25">
      <c r="C695" s="15" t="s">
        <v>122</v>
      </c>
      <c r="D695" s="12" t="s">
        <v>89</v>
      </c>
      <c r="E695" s="12" t="s">
        <v>212</v>
      </c>
      <c r="F695" s="12" t="str">
        <f t="shared" si="339"/>
        <v>RB44Hours exceeding95% of maximum demand</v>
      </c>
      <c r="G695" s="9">
        <f ca="1">OFFSET($AG$2,MATCH(C695,$AF$3:$AF$48,0),0)</f>
        <v>154</v>
      </c>
      <c r="H695" s="8">
        <f ca="1">G695</f>
        <v>154</v>
      </c>
      <c r="I695" s="8">
        <f t="shared" ref="I695" ca="1" si="367">H695</f>
        <v>154</v>
      </c>
      <c r="J695" s="8">
        <f t="shared" ref="J695" ca="1" si="368">I695</f>
        <v>154</v>
      </c>
      <c r="K695" s="8">
        <f t="shared" ref="K695" ca="1" si="369">J695</f>
        <v>154</v>
      </c>
      <c r="L695" s="8">
        <f t="shared" ref="L695" ca="1" si="370">K695</f>
        <v>154</v>
      </c>
      <c r="M695" s="8">
        <f t="shared" ref="M695" ca="1" si="371">L695</f>
        <v>154</v>
      </c>
      <c r="N695" s="8">
        <f t="shared" ref="N695" ca="1" si="372">M695</f>
        <v>154</v>
      </c>
      <c r="O695" s="8">
        <f t="shared" ref="O695" ca="1" si="373">N695</f>
        <v>154</v>
      </c>
      <c r="P695" s="8">
        <f t="shared" ref="P695" ca="1" si="374">O695</f>
        <v>154</v>
      </c>
      <c r="Q695" s="8">
        <f ca="1">O695</f>
        <v>154</v>
      </c>
      <c r="R695" s="8">
        <f t="shared" ref="R695" ca="1" si="375">Q695</f>
        <v>154</v>
      </c>
      <c r="S695" s="9"/>
      <c r="T695" s="9"/>
    </row>
    <row r="696" spans="3:20" x14ac:dyDescent="0.25">
      <c r="C696" s="15" t="s">
        <v>122</v>
      </c>
      <c r="D696" s="12" t="s">
        <v>89</v>
      </c>
      <c r="E696" s="12" t="s">
        <v>56</v>
      </c>
      <c r="F696" s="12" t="str">
        <f t="shared" si="339"/>
        <v>RB44Hours exceedingFirm capacity (continuous rating)</v>
      </c>
      <c r="G696" s="8"/>
      <c r="H696" s="8"/>
      <c r="I696" s="8"/>
      <c r="J696" s="8"/>
      <c r="K696" s="8"/>
      <c r="L696" s="8"/>
      <c r="M696" s="8"/>
      <c r="N696" s="8"/>
      <c r="O696" s="8"/>
      <c r="P696" s="8"/>
      <c r="Q696" s="8"/>
      <c r="R696" s="8"/>
      <c r="S696" s="8"/>
      <c r="T696" s="8"/>
    </row>
    <row r="697" spans="3:20" x14ac:dyDescent="0.25">
      <c r="C697" s="15" t="s">
        <v>122</v>
      </c>
      <c r="D697" s="12" t="s">
        <v>89</v>
      </c>
      <c r="E697" s="12" t="s">
        <v>57</v>
      </c>
      <c r="F697" s="12" t="str">
        <f t="shared" ref="F697:F763" si="376">CONCATENATE(C697,D697,E697)</f>
        <v>RB44Hours exceedingFirm capacity (short-term rating)</v>
      </c>
      <c r="G697" s="8"/>
      <c r="H697" s="8"/>
      <c r="I697" s="8"/>
      <c r="J697" s="8"/>
      <c r="K697" s="8"/>
      <c r="L697" s="8"/>
      <c r="M697" s="8"/>
      <c r="N697" s="8"/>
      <c r="O697" s="8"/>
      <c r="P697" s="8"/>
      <c r="Q697" s="8"/>
      <c r="R697" s="8"/>
      <c r="S697" s="8"/>
      <c r="T697" s="8"/>
    </row>
    <row r="698" spans="3:20" x14ac:dyDescent="0.25">
      <c r="C698" s="15" t="s">
        <v>122</v>
      </c>
      <c r="D698" s="12" t="s">
        <v>90</v>
      </c>
      <c r="E698" s="12" t="s">
        <v>60</v>
      </c>
      <c r="F698" s="12" t="str">
        <f t="shared" si="376"/>
        <v>RB44Regional diversity factorSummer</v>
      </c>
      <c r="G698" s="10">
        <f ca="1">OFFSET(ForecastData!$S$4,MATCH($C698,ForecastData!$B$5:$B$70,0),IF($E698="Winter",15,0))</f>
        <v>0.88286605033763199</v>
      </c>
      <c r="H698" s="10">
        <f ca="1">OFFSET(ForecastData!$S$4,MATCH($C698,ForecastData!$B$5:$B$70,0),IF($E698="Winter",15,0))</f>
        <v>0.88286605033763199</v>
      </c>
      <c r="I698" s="10">
        <f ca="1">OFFSET(ForecastData!$S$4,MATCH($C698,ForecastData!$B$5:$B$70,0),IF($E698="Winter",15,0))</f>
        <v>0.88286605033763199</v>
      </c>
      <c r="J698" s="10">
        <f ca="1">OFFSET(ForecastData!$S$4,MATCH($C698,ForecastData!$B$5:$B$70,0),IF($E698="Winter",15,0))</f>
        <v>0.88286605033763199</v>
      </c>
      <c r="K698" s="10">
        <f ca="1">OFFSET(ForecastData!$S$4,MATCH($C698,ForecastData!$B$5:$B$70,0),IF($E698="Winter",15,0))</f>
        <v>0.88286605033763199</v>
      </c>
      <c r="L698" s="10">
        <f ca="1">OFFSET(ForecastData!$S$4,MATCH($C698,ForecastData!$B$5:$B$70,0),IF($E698="Winter",15,0))</f>
        <v>0.88286605033763199</v>
      </c>
      <c r="M698" s="10">
        <f ca="1">OFFSET(ForecastData!$S$4,MATCH($C698,ForecastData!$B$5:$B$70,0),IF($E698="Winter",15,0))</f>
        <v>0.88286605033763199</v>
      </c>
      <c r="N698" s="10">
        <f ca="1">OFFSET(ForecastData!$S$4,MATCH($C698,ForecastData!$B$5:$B$70,0),IF($E698="Winter",15,0))</f>
        <v>0.88286605033763199</v>
      </c>
      <c r="O698" s="10">
        <f ca="1">OFFSET(ForecastData!$S$4,MATCH($C698,ForecastData!$B$5:$B$70,0),IF($E698="Winter",15,0))</f>
        <v>0.88286605033763199</v>
      </c>
      <c r="P698" s="10">
        <f ca="1">OFFSET(ForecastData!$S$4,MATCH($C698,ForecastData!$B$5:$B$70,0),IF($E698="Winter",15,0))</f>
        <v>0.88286605033763199</v>
      </c>
      <c r="Q698" s="10">
        <f ca="1">OFFSET(ForecastData!$S$4,MATCH($C698,ForecastData!$B$5:$B$70,0),IF($E698="Winter",15,0))</f>
        <v>0.88286605033763199</v>
      </c>
      <c r="R698" s="10">
        <f ca="1">OFFSET(ForecastData!$S$4,MATCH($C698,ForecastData!$B$5:$B$70,0),IF($E698="Winter",15,0))</f>
        <v>0.88286605033763199</v>
      </c>
      <c r="S698" s="10"/>
      <c r="T698" s="10"/>
    </row>
    <row r="699" spans="3:20" x14ac:dyDescent="0.25">
      <c r="C699" s="15" t="s">
        <v>122</v>
      </c>
      <c r="D699" s="12" t="s">
        <v>90</v>
      </c>
      <c r="E699" s="12" t="s">
        <v>8</v>
      </c>
      <c r="F699" s="12" t="str">
        <f t="shared" si="376"/>
        <v>RB44Regional diversity factorWinter</v>
      </c>
      <c r="G699" s="10">
        <f ca="1">OFFSET(ForecastData!$S$4,MATCH($C699,ForecastData!$B$5:$B$70,0),IF($E699="Winter",15,0))</f>
        <v>0.86062083361974995</v>
      </c>
      <c r="H699" s="10">
        <f ca="1">OFFSET(ForecastData!$S$4,MATCH($C699,ForecastData!$B$5:$B$70,0),IF($E699="Winter",15,0))</f>
        <v>0.86062083361974995</v>
      </c>
      <c r="I699" s="10">
        <f ca="1">OFFSET(ForecastData!$S$4,MATCH($C699,ForecastData!$B$5:$B$70,0),IF($E699="Winter",15,0))</f>
        <v>0.86062083361974995</v>
      </c>
      <c r="J699" s="10">
        <f ca="1">OFFSET(ForecastData!$S$4,MATCH($C699,ForecastData!$B$5:$B$70,0),IF($E699="Winter",15,0))</f>
        <v>0.86062083361974995</v>
      </c>
      <c r="K699" s="10">
        <f ca="1">OFFSET(ForecastData!$S$4,MATCH($C699,ForecastData!$B$5:$B$70,0),IF($E699="Winter",15,0))</f>
        <v>0.86062083361974995</v>
      </c>
      <c r="L699" s="10">
        <f ca="1">OFFSET(ForecastData!$S$4,MATCH($C699,ForecastData!$B$5:$B$70,0),IF($E699="Winter",15,0))</f>
        <v>0.86062083361974995</v>
      </c>
      <c r="M699" s="10">
        <f ca="1">OFFSET(ForecastData!$S$4,MATCH($C699,ForecastData!$B$5:$B$70,0),IF($E699="Winter",15,0))</f>
        <v>0.86062083361974995</v>
      </c>
      <c r="N699" s="10">
        <f ca="1">OFFSET(ForecastData!$S$4,MATCH($C699,ForecastData!$B$5:$B$70,0),IF($E699="Winter",15,0))</f>
        <v>0.86062083361974995</v>
      </c>
      <c r="O699" s="10">
        <f ca="1">OFFSET(ForecastData!$S$4,MATCH($C699,ForecastData!$B$5:$B$70,0),IF($E699="Winter",15,0))</f>
        <v>0.86062083361974995</v>
      </c>
      <c r="P699" s="10">
        <f ca="1">OFFSET(ForecastData!$S$4,MATCH($C699,ForecastData!$B$5:$B$70,0),IF($E699="Winter",15,0))</f>
        <v>0.86062083361974995</v>
      </c>
      <c r="Q699" s="10">
        <f ca="1">OFFSET(ForecastData!$S$4,MATCH($C699,ForecastData!$B$5:$B$70,0),IF($E699="Winter",15,0))</f>
        <v>0.86062083361974995</v>
      </c>
      <c r="R699" s="10">
        <f ca="1">OFFSET(ForecastData!$S$4,MATCH($C699,ForecastData!$B$5:$B$70,0),IF($E699="Winter",15,0))</f>
        <v>0.86062083361974995</v>
      </c>
      <c r="S699" s="10"/>
      <c r="T699" s="10"/>
    </row>
    <row r="700" spans="3:20" x14ac:dyDescent="0.25">
      <c r="C700" s="15" t="s">
        <v>122</v>
      </c>
      <c r="D700" s="15" t="s">
        <v>12</v>
      </c>
      <c r="E700" s="6">
        <v>1</v>
      </c>
      <c r="F700" s="12" t="str">
        <f t="shared" si="376"/>
        <v>RB44Load transfer capacity (MVA)1</v>
      </c>
      <c r="G700" s="8"/>
      <c r="H700" s="8"/>
      <c r="I700" s="8"/>
      <c r="J700" s="8"/>
      <c r="K700" s="8"/>
      <c r="L700" s="8"/>
      <c r="M700" s="8"/>
      <c r="N700" s="8"/>
      <c r="O700" s="8"/>
      <c r="P700" s="8"/>
      <c r="Q700" s="8"/>
      <c r="R700" s="8"/>
      <c r="S700" s="8"/>
      <c r="T700" s="8"/>
    </row>
    <row r="701" spans="3:20" x14ac:dyDescent="0.25">
      <c r="C701" s="15" t="s">
        <v>122</v>
      </c>
      <c r="D701" s="15" t="s">
        <v>12</v>
      </c>
      <c r="E701" s="6">
        <v>2</v>
      </c>
      <c r="F701" s="12" t="str">
        <f t="shared" si="376"/>
        <v>RB44Load transfer capacity (MVA)2</v>
      </c>
      <c r="G701" s="8"/>
      <c r="H701" s="8"/>
      <c r="I701" s="8"/>
      <c r="J701" s="8"/>
      <c r="K701" s="8"/>
      <c r="L701" s="8"/>
      <c r="M701" s="8"/>
      <c r="N701" s="8"/>
      <c r="O701" s="8"/>
      <c r="P701" s="8"/>
      <c r="Q701" s="8"/>
      <c r="R701" s="8"/>
      <c r="S701" s="8"/>
      <c r="T701" s="8"/>
    </row>
    <row r="702" spans="3:20" x14ac:dyDescent="0.25">
      <c r="C702" s="15" t="s">
        <v>122</v>
      </c>
      <c r="D702" s="15" t="s">
        <v>12</v>
      </c>
      <c r="E702" s="6">
        <v>3</v>
      </c>
      <c r="F702" s="12" t="str">
        <f t="shared" si="376"/>
        <v>RB44Load transfer capacity (MVA)3</v>
      </c>
      <c r="G702" s="8"/>
      <c r="H702" s="8"/>
      <c r="I702" s="8"/>
      <c r="J702" s="8"/>
      <c r="K702" s="8"/>
      <c r="L702" s="8"/>
      <c r="M702" s="8"/>
      <c r="N702" s="8"/>
      <c r="O702" s="8"/>
      <c r="P702" s="8"/>
      <c r="Q702" s="8"/>
      <c r="R702" s="8"/>
      <c r="S702" s="8"/>
      <c r="T702" s="8"/>
    </row>
    <row r="703" spans="3:20" x14ac:dyDescent="0.25">
      <c r="C703" s="15" t="s">
        <v>122</v>
      </c>
      <c r="D703" s="15" t="s">
        <v>12</v>
      </c>
      <c r="E703" s="6">
        <v>4</v>
      </c>
      <c r="F703" s="12" t="str">
        <f t="shared" si="376"/>
        <v>RB44Load transfer capacity (MVA)4</v>
      </c>
      <c r="G703" s="8"/>
      <c r="H703" s="8"/>
      <c r="I703" s="8"/>
      <c r="J703" s="8"/>
      <c r="K703" s="8"/>
      <c r="L703" s="8"/>
      <c r="M703" s="8"/>
      <c r="N703" s="8"/>
      <c r="O703" s="8"/>
      <c r="P703" s="8"/>
      <c r="Q703" s="8"/>
      <c r="R703" s="8"/>
      <c r="S703" s="8"/>
      <c r="T703" s="8"/>
    </row>
    <row r="704" spans="3:20" x14ac:dyDescent="0.25">
      <c r="C704" s="15" t="s">
        <v>122</v>
      </c>
      <c r="D704" s="15" t="s">
        <v>12</v>
      </c>
      <c r="E704" s="6">
        <v>5</v>
      </c>
      <c r="F704" s="12" t="str">
        <f t="shared" si="376"/>
        <v>RB44Load transfer capacity (MVA)5</v>
      </c>
      <c r="G704" s="8"/>
      <c r="H704" s="8"/>
      <c r="I704" s="8"/>
      <c r="J704" s="8"/>
      <c r="K704" s="8"/>
      <c r="L704" s="8"/>
      <c r="M704" s="8"/>
      <c r="N704" s="8"/>
      <c r="O704" s="8"/>
      <c r="P704" s="8"/>
      <c r="Q704" s="8"/>
      <c r="R704" s="8"/>
      <c r="S704" s="8"/>
      <c r="T704" s="8"/>
    </row>
    <row r="705" spans="3:20" x14ac:dyDescent="0.25">
      <c r="C705" s="15" t="s">
        <v>122</v>
      </c>
      <c r="D705" s="12" t="s">
        <v>13</v>
      </c>
      <c r="E705" s="12" t="s">
        <v>142</v>
      </c>
      <c r="F705" s="12" t="str">
        <f t="shared" si="376"/>
        <v>RB44Embedded generation capacity (MVA)Units less than 100 kVA</v>
      </c>
      <c r="G705" s="9">
        <f ca="1">OFFSET(ForecastData!$AK$4,MATCH(C705,ForecastData!$AJ$5:$AJ$71,0),0)</f>
        <v>0.57149000000000005</v>
      </c>
      <c r="H705" s="8"/>
      <c r="I705" s="8"/>
      <c r="J705" s="8"/>
      <c r="K705" s="8"/>
      <c r="L705" s="8"/>
      <c r="M705" s="8"/>
      <c r="N705" s="8"/>
      <c r="O705" s="8"/>
      <c r="P705" s="8"/>
      <c r="Q705" s="8"/>
      <c r="R705" s="8"/>
      <c r="S705" s="8"/>
      <c r="T705" s="8"/>
    </row>
    <row r="706" spans="3:20" x14ac:dyDescent="0.25">
      <c r="C706" s="15" t="s">
        <v>122</v>
      </c>
      <c r="D706" s="12" t="s">
        <v>13</v>
      </c>
      <c r="E706" s="12" t="s">
        <v>145</v>
      </c>
      <c r="F706" s="12" t="str">
        <f t="shared" si="376"/>
        <v>RB44Embedded generation capacity (MVA)Units greater than 100 kVA</v>
      </c>
      <c r="G706" s="9">
        <f ca="1">OFFSET(ForecastData!$AL$4,MATCH(C706,ForecastData!$AJ$5:$AJ$71,0),0)</f>
        <v>0</v>
      </c>
      <c r="H706" s="8"/>
      <c r="I706" s="8"/>
      <c r="J706" s="8"/>
      <c r="K706" s="8"/>
      <c r="L706" s="8"/>
      <c r="M706" s="8"/>
      <c r="N706" s="8"/>
      <c r="O706" s="8"/>
      <c r="P706" s="8"/>
      <c r="Q706" s="8"/>
      <c r="R706" s="8"/>
      <c r="S706" s="8"/>
      <c r="T706" s="8"/>
    </row>
    <row r="707" spans="3:20" x14ac:dyDescent="0.25">
      <c r="C707" s="15" t="s">
        <v>119</v>
      </c>
      <c r="D707" s="15" t="s">
        <v>85</v>
      </c>
      <c r="E707" s="12" t="s">
        <v>86</v>
      </c>
      <c r="F707" s="12" t="str">
        <f t="shared" si="376"/>
        <v xml:space="preserve">RISubstation capacity (winter and summer) (MVA)Total </v>
      </c>
      <c r="G707" s="8">
        <v>150</v>
      </c>
      <c r="H707" s="8">
        <v>150</v>
      </c>
      <c r="I707" s="8">
        <v>150</v>
      </c>
      <c r="J707" s="8">
        <v>150</v>
      </c>
      <c r="K707" s="8">
        <v>150</v>
      </c>
      <c r="L707" s="8">
        <v>150</v>
      </c>
      <c r="M707" s="8">
        <v>150</v>
      </c>
      <c r="N707" s="8">
        <v>150</v>
      </c>
      <c r="O707" s="8">
        <v>150</v>
      </c>
      <c r="P707" s="8">
        <v>150</v>
      </c>
      <c r="Q707" s="8">
        <v>150</v>
      </c>
      <c r="R707" s="8">
        <v>150</v>
      </c>
      <c r="S707" s="8"/>
      <c r="T707" s="8"/>
    </row>
    <row r="708" spans="3:20" x14ac:dyDescent="0.25">
      <c r="C708" s="15" t="s">
        <v>119</v>
      </c>
      <c r="D708" s="15" t="s">
        <v>85</v>
      </c>
      <c r="E708" s="12" t="s">
        <v>87</v>
      </c>
      <c r="F708" s="12" t="str">
        <f t="shared" si="376"/>
        <v>RISubstation capacity (winter and summer) (MVA)Firm delivery</v>
      </c>
      <c r="G708" s="8">
        <v>100</v>
      </c>
      <c r="H708" s="8">
        <v>100</v>
      </c>
      <c r="I708" s="8">
        <v>100</v>
      </c>
      <c r="J708" s="8">
        <v>100</v>
      </c>
      <c r="K708" s="8">
        <v>100</v>
      </c>
      <c r="L708" s="8">
        <v>100</v>
      </c>
      <c r="M708" s="8">
        <v>100</v>
      </c>
      <c r="N708" s="8">
        <v>100</v>
      </c>
      <c r="O708" s="8">
        <v>100</v>
      </c>
      <c r="P708" s="8">
        <v>100</v>
      </c>
      <c r="Q708" s="8">
        <v>100</v>
      </c>
      <c r="R708" s="8">
        <v>100</v>
      </c>
      <c r="S708" s="8"/>
      <c r="T708" s="8"/>
    </row>
    <row r="709" spans="3:20" x14ac:dyDescent="0.25">
      <c r="C709" s="15" t="s">
        <v>119</v>
      </c>
      <c r="D709" s="15" t="s">
        <v>85</v>
      </c>
      <c r="E709" s="12" t="s">
        <v>88</v>
      </c>
      <c r="F709" s="12" t="str">
        <f t="shared" si="376"/>
        <v>RISubstation capacity (winter and summer) (MVA)Short-term firm delivery</v>
      </c>
      <c r="G709" s="8">
        <v>120</v>
      </c>
      <c r="H709" s="8">
        <v>120</v>
      </c>
      <c r="I709" s="8">
        <v>120</v>
      </c>
      <c r="J709" s="8">
        <v>120</v>
      </c>
      <c r="K709" s="8">
        <v>120</v>
      </c>
      <c r="L709" s="8">
        <v>120</v>
      </c>
      <c r="M709" s="8">
        <v>120</v>
      </c>
      <c r="N709" s="8">
        <v>120</v>
      </c>
      <c r="O709" s="8">
        <v>120</v>
      </c>
      <c r="P709" s="8">
        <v>120</v>
      </c>
      <c r="Q709" s="8">
        <v>120</v>
      </c>
      <c r="R709" s="8">
        <v>120</v>
      </c>
      <c r="S709" s="8"/>
      <c r="T709" s="8"/>
    </row>
    <row r="710" spans="3:20" x14ac:dyDescent="0.25">
      <c r="C710" s="15" t="s">
        <v>119</v>
      </c>
      <c r="D710" s="12" t="s">
        <v>214</v>
      </c>
      <c r="E710" s="12" t="s">
        <v>210</v>
      </c>
      <c r="F710" s="12" t="str">
        <f t="shared" si="376"/>
        <v>RIMaximum demand forecast(peak season)Maximum demand (MW)</v>
      </c>
      <c r="G710" s="8">
        <f ca="1">G712*G713</f>
        <v>68.99550807950952</v>
      </c>
      <c r="H710" s="8">
        <f t="shared" ref="H710:R710" ca="1" si="377">H712*H713</f>
        <v>66.412295262865001</v>
      </c>
      <c r="I710" s="8">
        <f t="shared" ca="1" si="377"/>
        <v>67.464498820335507</v>
      </c>
      <c r="J710" s="8">
        <f t="shared" ca="1" si="377"/>
        <v>69.196286085235897</v>
      </c>
      <c r="K710" s="8">
        <f t="shared" ca="1" si="377"/>
        <v>70.761716420674944</v>
      </c>
      <c r="L710" s="8">
        <f t="shared" ca="1" si="377"/>
        <v>71.728501255936322</v>
      </c>
      <c r="M710" s="8">
        <f t="shared" ca="1" si="377"/>
        <v>73.211148122722875</v>
      </c>
      <c r="N710" s="8">
        <f t="shared" ca="1" si="377"/>
        <v>74.295673903960463</v>
      </c>
      <c r="O710" s="8">
        <f t="shared" ca="1" si="377"/>
        <v>75.515503555887079</v>
      </c>
      <c r="P710" s="8">
        <f t="shared" ca="1" si="377"/>
        <v>76.438169883986774</v>
      </c>
      <c r="Q710" s="8">
        <f t="shared" ca="1" si="377"/>
        <v>78.270494938423056</v>
      </c>
      <c r="R710" s="8">
        <f t="shared" ca="1" si="377"/>
        <v>79.572712869949129</v>
      </c>
      <c r="S710" s="8"/>
      <c r="T710" s="8"/>
    </row>
    <row r="711" spans="3:20" x14ac:dyDescent="0.25">
      <c r="C711" s="15" t="s">
        <v>119</v>
      </c>
      <c r="D711" s="12" t="s">
        <v>214</v>
      </c>
      <c r="E711" s="12" t="s">
        <v>10</v>
      </c>
      <c r="F711" s="12" t="str">
        <f t="shared" si="376"/>
        <v>RIMaximum demand forecast(peak season)Reactive power (coincident) (MVAr)</v>
      </c>
      <c r="G711" s="10">
        <f ca="1">SQRT(G712^2-G710^2)</f>
        <v>14.891969961403316</v>
      </c>
      <c r="H711" s="10">
        <f ca="1">SQRT(H712^2-H710^2)</f>
        <v>14.334410074677832</v>
      </c>
      <c r="I711" s="10">
        <f t="shared" ref="I711:R711" ca="1" si="378">SQRT(I712^2-I710^2)</f>
        <v>14.561517377852905</v>
      </c>
      <c r="J711" s="10">
        <f t="shared" ca="1" si="378"/>
        <v>14.935305826496828</v>
      </c>
      <c r="K711" s="10">
        <f t="shared" ca="1" si="378"/>
        <v>15.273187844919832</v>
      </c>
      <c r="L711" s="10">
        <f t="shared" ca="1" si="378"/>
        <v>15.481858396476031</v>
      </c>
      <c r="M711" s="10">
        <f t="shared" ca="1" si="378"/>
        <v>15.801872455624759</v>
      </c>
      <c r="N711" s="10">
        <f t="shared" ca="1" si="378"/>
        <v>16.035956177973009</v>
      </c>
      <c r="O711" s="10">
        <f t="shared" ca="1" si="378"/>
        <v>16.299243847564313</v>
      </c>
      <c r="P711" s="10">
        <f t="shared" ca="1" si="378"/>
        <v>16.498391873644863</v>
      </c>
      <c r="Q711" s="10">
        <f t="shared" ca="1" si="378"/>
        <v>16.893880368906661</v>
      </c>
      <c r="R711" s="10">
        <f t="shared" ca="1" si="378"/>
        <v>17.174950700284484</v>
      </c>
      <c r="S711" s="8"/>
      <c r="T711" s="8"/>
    </row>
    <row r="712" spans="3:20" x14ac:dyDescent="0.25">
      <c r="C712" s="15" t="s">
        <v>119</v>
      </c>
      <c r="D712" s="12" t="s">
        <v>214</v>
      </c>
      <c r="E712" s="12" t="s">
        <v>211</v>
      </c>
      <c r="F712" s="12" t="str">
        <f t="shared" si="376"/>
        <v>RIMaximum demand forecast(peak season)Maximum demand (MVA)</v>
      </c>
      <c r="G712" s="8">
        <f ca="1">OFFSET(ForecastData!$E$4,MATCH($C712,ForecastData!$B$5:$B$70,0),COLUMN()-6+IF($T714="Summer",15,0))</f>
        <v>70.584353113710705</v>
      </c>
      <c r="H712" s="8">
        <f ca="1">OFFSET(ForecastData!$E$4,MATCH($C712,ForecastData!$B$5:$B$70,0),COLUMN()-6+IF($T714="Summer",15,0))</f>
        <v>67.941653455527458</v>
      </c>
      <c r="I712" s="8">
        <f ca="1">OFFSET(ForecastData!$E$4,MATCH($C712,ForecastData!$B$5:$B$70,0),COLUMN()-6+IF($T714="Summer",15,0))</f>
        <v>69.018087407755388</v>
      </c>
      <c r="J712" s="8">
        <f ca="1">OFFSET(ForecastData!$E$4,MATCH($C712,ForecastData!$B$5:$B$70,0),COLUMN()-6+IF($T714="Summer",15,0))</f>
        <v>70.789754683292983</v>
      </c>
      <c r="K712" s="8">
        <f ca="1">OFFSET(ForecastData!$E$4,MATCH($C712,ForecastData!$B$5:$B$70,0),COLUMN()-6+IF($T714="Summer",15,0))</f>
        <v>72.39123412227633</v>
      </c>
      <c r="L712" s="8">
        <f ca="1">OFFSET(ForecastData!$E$4,MATCH($C712,ForecastData!$B$5:$B$70,0),COLUMN()-6+IF($T714="Summer",15,0))</f>
        <v>73.380282309564564</v>
      </c>
      <c r="M712" s="8">
        <f ca="1">OFFSET(ForecastData!$E$4,MATCH($C712,ForecastData!$B$5:$B$70,0),COLUMN()-6+IF($T714="Summer",15,0))</f>
        <v>74.897071922412977</v>
      </c>
      <c r="N712" s="8">
        <f ca="1">OFFSET(ForecastData!$E$4,MATCH($C712,ForecastData!$B$5:$B$70,0),COLUMN()-6+IF($T714="Summer",15,0))</f>
        <v>76.006572422294525</v>
      </c>
      <c r="O712" s="8">
        <f ca="1">OFFSET(ForecastData!$E$4,MATCH($C712,ForecastData!$B$5:$B$70,0),COLUMN()-6+IF($T714="Summer",15,0))</f>
        <v>77.254492602706009</v>
      </c>
      <c r="P712" s="8">
        <f ca="1">OFFSET(ForecastData!$E$4,MATCH($C712,ForecastData!$B$5:$B$70,0),COLUMN()-6+IF($T714="Summer",15,0))</f>
        <v>78.198406311315409</v>
      </c>
      <c r="Q712" s="8">
        <f ca="1">OFFSET(ForecastData!$E$4,MATCH($C712,ForecastData!$B$5:$B$70,0),COLUMN()-6+IF($T714="Summer",15,0))</f>
        <v>80.072926584611849</v>
      </c>
      <c r="R712" s="8">
        <f ca="1">OFFSET(ForecastData!$E$4,MATCH($C712,ForecastData!$B$5:$B$70,0),COLUMN()-6+IF($T714="Summer",15,0))</f>
        <v>81.405132301597362</v>
      </c>
      <c r="S712" s="9"/>
      <c r="T712" s="9"/>
    </row>
    <row r="713" spans="3:20" x14ac:dyDescent="0.25">
      <c r="C713" s="15" t="s">
        <v>119</v>
      </c>
      <c r="D713" s="12" t="s">
        <v>214</v>
      </c>
      <c r="E713" s="12" t="s">
        <v>11</v>
      </c>
      <c r="F713" s="12" t="str">
        <f t="shared" si="376"/>
        <v>RIMaximum demand forecast(peak season)Power factor (coincident)</v>
      </c>
      <c r="G713" s="8">
        <f ca="1">OFFSET(ForecastData!$R$4,MATCH($C713,ForecastData!$B$5:$B$70,0),IF($T714="Summer",15,0))</f>
        <v>0.97749012402732405</v>
      </c>
      <c r="H713" s="8">
        <f ca="1">OFFSET(ForecastData!$R$4,MATCH($C713,ForecastData!$B$5:$B$70,0),IF($T714="Summer",15,0))</f>
        <v>0.97749012402732405</v>
      </c>
      <c r="I713" s="8">
        <f ca="1">OFFSET(ForecastData!$R$4,MATCH($C713,ForecastData!$B$5:$B$70,0),IF($T714="Summer",15,0))</f>
        <v>0.97749012402732405</v>
      </c>
      <c r="J713" s="8">
        <f ca="1">OFFSET(ForecastData!$R$4,MATCH($C713,ForecastData!$B$5:$B$70,0),IF($T714="Summer",15,0))</f>
        <v>0.97749012402732405</v>
      </c>
      <c r="K713" s="8">
        <f ca="1">OFFSET(ForecastData!$R$4,MATCH($C713,ForecastData!$B$5:$B$70,0),IF($T714="Summer",15,0))</f>
        <v>0.97749012402732405</v>
      </c>
      <c r="L713" s="8">
        <f ca="1">OFFSET(ForecastData!$R$4,MATCH($C713,ForecastData!$B$5:$B$70,0),IF($T714="Summer",15,0))</f>
        <v>0.97749012402732405</v>
      </c>
      <c r="M713" s="8">
        <f ca="1">OFFSET(ForecastData!$R$4,MATCH($C713,ForecastData!$B$5:$B$70,0),IF($T714="Summer",15,0))</f>
        <v>0.97749012402732405</v>
      </c>
      <c r="N713" s="8">
        <f ca="1">OFFSET(ForecastData!$R$4,MATCH($C713,ForecastData!$B$5:$B$70,0),IF($T714="Summer",15,0))</f>
        <v>0.97749012402732405</v>
      </c>
      <c r="O713" s="8">
        <f ca="1">OFFSET(ForecastData!$R$4,MATCH($C713,ForecastData!$B$5:$B$70,0),IF($T714="Summer",15,0))</f>
        <v>0.97749012402732405</v>
      </c>
      <c r="P713" s="8">
        <f ca="1">OFFSET(ForecastData!$R$4,MATCH($C713,ForecastData!$B$5:$B$70,0),IF($T714="Summer",15,0))</f>
        <v>0.97749012402732405</v>
      </c>
      <c r="Q713" s="8">
        <f ca="1">OFFSET(ForecastData!$R$4,MATCH($C713,ForecastData!$B$5:$B$70,0),IF($T714="Summer",15,0))</f>
        <v>0.97749012402732405</v>
      </c>
      <c r="R713" s="8">
        <f ca="1">OFFSET(ForecastData!$R$4,MATCH($C713,ForecastData!$B$5:$B$70,0),IF($T714="Summer",15,0))</f>
        <v>0.97749012402732405</v>
      </c>
      <c r="S713" s="10"/>
      <c r="T713" s="10"/>
    </row>
    <row r="714" spans="3:20" x14ac:dyDescent="0.25">
      <c r="C714" s="15" t="s">
        <v>119</v>
      </c>
      <c r="D714" s="12" t="s">
        <v>213</v>
      </c>
      <c r="E714" s="15" t="s">
        <v>210</v>
      </c>
      <c r="F714" s="12" t="str">
        <f t="shared" si="376"/>
        <v>RIMaximum demand forecast(non-peak season)Maximum demand (MW)</v>
      </c>
      <c r="G714" s="8">
        <f ca="1">G716*OFFSET(ForecastData!$R$4,MATCH($C714,ForecastData!$B$5:$B$70,0),IF($T714="Winter",15,0))</f>
        <v>44.314644404376708</v>
      </c>
      <c r="H714" s="8">
        <f ca="1">H716*OFFSET(ForecastData!$R$4,MATCH($C714,ForecastData!$B$5:$B$70,0),IF($T714="Winter",15,0))</f>
        <v>45.548825783024824</v>
      </c>
      <c r="I714" s="8">
        <f ca="1">I716*OFFSET(ForecastData!$R$4,MATCH($C714,ForecastData!$B$5:$B$70,0),IF($T714="Winter",15,0))</f>
        <v>45.173153388712635</v>
      </c>
      <c r="J714" s="8">
        <f ca="1">J716*OFFSET(ForecastData!$R$4,MATCH($C714,ForecastData!$B$5:$B$70,0),IF($T714="Winter",15,0))</f>
        <v>47.351037867812309</v>
      </c>
      <c r="K714" s="8">
        <f ca="1">K716*OFFSET(ForecastData!$R$4,MATCH($C714,ForecastData!$B$5:$B$70,0),IF($T714="Winter",15,0))</f>
        <v>48.887005582423484</v>
      </c>
      <c r="L714" s="8">
        <f ca="1">L716*OFFSET(ForecastData!$R$4,MATCH($C714,ForecastData!$B$5:$B$70,0),IF($T714="Winter",15,0))</f>
        <v>49.940071648030681</v>
      </c>
      <c r="M714" s="8">
        <f ca="1">M716*OFFSET(ForecastData!$R$4,MATCH($C714,ForecastData!$B$5:$B$70,0),IF($T714="Winter",15,0))</f>
        <v>51.005607330958192</v>
      </c>
      <c r="N714" s="8">
        <f ca="1">N716*OFFSET(ForecastData!$R$4,MATCH($C714,ForecastData!$B$5:$B$70,0),IF($T714="Winter",15,0))</f>
        <v>51.749234213166943</v>
      </c>
      <c r="O714" s="8">
        <f ca="1">O716*OFFSET(ForecastData!$R$4,MATCH($C714,ForecastData!$B$5:$B$70,0),IF($T714="Winter",15,0))</f>
        <v>52.593224725154258</v>
      </c>
      <c r="P714" s="8">
        <f ca="1">P716*OFFSET(ForecastData!$R$4,MATCH($C714,ForecastData!$B$5:$B$70,0),IF($T714="Winter",15,0))</f>
        <v>53.436646836019094</v>
      </c>
      <c r="Q714" s="8">
        <f ca="1">Q716*OFFSET(ForecastData!$R$4,MATCH($C714,ForecastData!$B$5:$B$70,0),IF($T714="Winter",15,0))</f>
        <v>54.259097259961543</v>
      </c>
      <c r="R714" s="8">
        <f ca="1">R716*OFFSET(ForecastData!$R$4,MATCH($C714,ForecastData!$B$5:$B$70,0),IF($T714="Winter",15,0))</f>
        <v>55.191698926768282</v>
      </c>
      <c r="S714" s="8"/>
      <c r="T714" s="8" t="str">
        <f ca="1">OFFSET(ForecastData!$D$4,MATCH(C714,ForecastData!$B$5:$B$70,0),0)</f>
        <v>Summer</v>
      </c>
    </row>
    <row r="715" spans="3:20" x14ac:dyDescent="0.25">
      <c r="C715" s="15" t="s">
        <v>119</v>
      </c>
      <c r="D715" s="12" t="s">
        <v>213</v>
      </c>
      <c r="E715" s="15" t="s">
        <v>10</v>
      </c>
      <c r="F715" s="12" t="str">
        <f t="shared" si="376"/>
        <v>RIMaximum demand forecast(non-peak season)Reactive power (coincident) (MVAr)</v>
      </c>
      <c r="G715" s="10">
        <f t="shared" ref="G715:R715" ca="1" si="379">SQRT(G716^2-G714^2)</f>
        <v>3.9069267826738563</v>
      </c>
      <c r="H715" s="10">
        <f t="shared" ca="1" si="379"/>
        <v>4.0157363274130482</v>
      </c>
      <c r="I715" s="10">
        <f t="shared" ca="1" si="379"/>
        <v>3.982615796749263</v>
      </c>
      <c r="J715" s="10">
        <f t="shared" ca="1" si="379"/>
        <v>4.1746253528525692</v>
      </c>
      <c r="K715" s="10">
        <f t="shared" ca="1" si="379"/>
        <v>4.3100413870372023</v>
      </c>
      <c r="L715" s="10">
        <f t="shared" ca="1" si="379"/>
        <v>4.4028832019934478</v>
      </c>
      <c r="M715" s="10">
        <f t="shared" ca="1" si="379"/>
        <v>4.4968243799827556</v>
      </c>
      <c r="N715" s="10">
        <f t="shared" ca="1" si="379"/>
        <v>4.5623850049514996</v>
      </c>
      <c r="O715" s="10">
        <f t="shared" ca="1" si="379"/>
        <v>4.6367940221043122</v>
      </c>
      <c r="P715" s="10">
        <f t="shared" ca="1" si="379"/>
        <v>4.7111529271191834</v>
      </c>
      <c r="Q715" s="10">
        <f t="shared" ca="1" si="379"/>
        <v>4.7836628983017162</v>
      </c>
      <c r="R715" s="10">
        <f t="shared" ca="1" si="379"/>
        <v>4.8658841702669129</v>
      </c>
      <c r="S715" s="8"/>
      <c r="T715" s="8" t="str">
        <f ca="1">T714</f>
        <v>Summer</v>
      </c>
    </row>
    <row r="716" spans="3:20" x14ac:dyDescent="0.25">
      <c r="C716" s="15" t="s">
        <v>119</v>
      </c>
      <c r="D716" s="12" t="s">
        <v>213</v>
      </c>
      <c r="E716" s="12" t="s">
        <v>211</v>
      </c>
      <c r="F716" s="12"/>
      <c r="G716" s="10">
        <f ca="1">OFFSET(ForecastData!$E$4,MATCH($C716,ForecastData!$B$5:$B$70,0),COLUMN()-6+IF($T716="Winter",15,0))</f>
        <v>44.486534879348945</v>
      </c>
      <c r="H716" s="10">
        <f ca="1">OFFSET(ForecastData!$E$4,MATCH($C716,ForecastData!$B$5:$B$70,0),COLUMN()-6+IF($T716="Winter",15,0))</f>
        <v>45.725503479608093</v>
      </c>
      <c r="I716" s="10">
        <f ca="1">OFFSET(ForecastData!$E$4,MATCH($C716,ForecastData!$B$5:$B$70,0),COLUMN()-6+IF($T716="Winter",15,0))</f>
        <v>45.348373903202706</v>
      </c>
      <c r="J716" s="10">
        <f ca="1">OFFSET(ForecastData!$E$4,MATCH($C716,ForecastData!$B$5:$B$70,0),COLUMN()-6+IF($T716="Winter",15,0))</f>
        <v>47.534706099813796</v>
      </c>
      <c r="K716" s="10">
        <f ca="1">OFFSET(ForecastData!$E$4,MATCH($C716,ForecastData!$B$5:$B$70,0),COLUMN()-6+IF($T716="Winter",15,0))</f>
        <v>49.076631624163838</v>
      </c>
      <c r="L716" s="10">
        <f ca="1">OFFSET(ForecastData!$E$4,MATCH($C716,ForecastData!$B$5:$B$70,0),COLUMN()-6+IF($T716="Winter",15,0))</f>
        <v>50.133782389730321</v>
      </c>
      <c r="M716" s="10">
        <f ca="1">OFFSET(ForecastData!$E$4,MATCH($C716,ForecastData!$B$5:$B$70,0),COLUMN()-6+IF($T716="Winter",15,0))</f>
        <v>51.20345114056574</v>
      </c>
      <c r="N716" s="10">
        <f ca="1">OFFSET(ForecastData!$E$4,MATCH($C716,ForecastData!$B$5:$B$70,0),COLUMN()-6+IF($T716="Winter",15,0))</f>
        <v>51.949962450252208</v>
      </c>
      <c r="O716" s="10">
        <f ca="1">OFFSET(ForecastData!$E$4,MATCH($C716,ForecastData!$B$5:$B$70,0),COLUMN()-6+IF($T716="Winter",15,0))</f>
        <v>52.797226686578902</v>
      </c>
      <c r="P716" s="10">
        <f ca="1">OFFSET(ForecastData!$E$4,MATCH($C716,ForecastData!$B$5:$B$70,0),COLUMN()-6+IF($T716="Winter",15,0))</f>
        <v>53.64392031703251</v>
      </c>
      <c r="Q716" s="10">
        <f ca="1">OFFSET(ForecastData!$E$4,MATCH($C716,ForecastData!$B$5:$B$70,0),COLUMN()-6+IF($T716="Winter",15,0))</f>
        <v>54.469560914244155</v>
      </c>
      <c r="R716" s="10">
        <f ca="1">OFFSET(ForecastData!$E$4,MATCH($C716,ForecastData!$B$5:$B$70,0),COLUMN()-6+IF($T716="Winter",15,0))</f>
        <v>55.405780016000939</v>
      </c>
      <c r="S716" s="9"/>
      <c r="T716" s="8" t="str">
        <f ca="1">T714</f>
        <v>Summer</v>
      </c>
    </row>
    <row r="717" spans="3:20" x14ac:dyDescent="0.25">
      <c r="C717" s="15" t="s">
        <v>119</v>
      </c>
      <c r="D717" s="12" t="s">
        <v>89</v>
      </c>
      <c r="E717" s="12" t="s">
        <v>212</v>
      </c>
      <c r="F717" s="12" t="str">
        <f t="shared" si="376"/>
        <v>RIHours exceeding95% of maximum demand</v>
      </c>
      <c r="G717" s="9">
        <f ca="1">OFFSET($AG$2,MATCH(C717,$AF$3:$AF$48,0),0)</f>
        <v>23.5</v>
      </c>
      <c r="H717" s="8">
        <f ca="1">G717</f>
        <v>23.5</v>
      </c>
      <c r="I717" s="8">
        <f t="shared" ref="I717" ca="1" si="380">H717</f>
        <v>23.5</v>
      </c>
      <c r="J717" s="8">
        <f t="shared" ref="J717" ca="1" si="381">I717</f>
        <v>23.5</v>
      </c>
      <c r="K717" s="8">
        <f t="shared" ref="K717" ca="1" si="382">J717</f>
        <v>23.5</v>
      </c>
      <c r="L717" s="8">
        <f t="shared" ref="L717" ca="1" si="383">K717</f>
        <v>23.5</v>
      </c>
      <c r="M717" s="8">
        <f t="shared" ref="M717" ca="1" si="384">L717</f>
        <v>23.5</v>
      </c>
      <c r="N717" s="8">
        <f t="shared" ref="N717" ca="1" si="385">M717</f>
        <v>23.5</v>
      </c>
      <c r="O717" s="8">
        <f t="shared" ref="O717" ca="1" si="386">N717</f>
        <v>23.5</v>
      </c>
      <c r="P717" s="8">
        <f t="shared" ref="P717" ca="1" si="387">O717</f>
        <v>23.5</v>
      </c>
      <c r="Q717" s="8">
        <f ca="1">O717</f>
        <v>23.5</v>
      </c>
      <c r="R717" s="8">
        <f t="shared" ref="R717" ca="1" si="388">Q717</f>
        <v>23.5</v>
      </c>
      <c r="S717" s="9"/>
      <c r="T717" s="9"/>
    </row>
    <row r="718" spans="3:20" x14ac:dyDescent="0.25">
      <c r="C718" s="15" t="s">
        <v>119</v>
      </c>
      <c r="D718" s="12" t="s">
        <v>89</v>
      </c>
      <c r="E718" s="12" t="s">
        <v>56</v>
      </c>
      <c r="F718" s="12" t="str">
        <f t="shared" si="376"/>
        <v>RIHours exceedingFirm capacity (continuous rating)</v>
      </c>
      <c r="G718" s="8"/>
      <c r="H718" s="8"/>
      <c r="I718" s="8"/>
      <c r="J718" s="8"/>
      <c r="K718" s="8"/>
      <c r="L718" s="8"/>
      <c r="M718" s="8"/>
      <c r="N718" s="8"/>
      <c r="O718" s="8"/>
      <c r="P718" s="8"/>
      <c r="Q718" s="8"/>
      <c r="R718" s="8"/>
      <c r="S718" s="8"/>
      <c r="T718" s="8"/>
    </row>
    <row r="719" spans="3:20" x14ac:dyDescent="0.25">
      <c r="C719" s="15" t="s">
        <v>119</v>
      </c>
      <c r="D719" s="12" t="s">
        <v>89</v>
      </c>
      <c r="E719" s="12" t="s">
        <v>57</v>
      </c>
      <c r="F719" s="12" t="str">
        <f t="shared" si="376"/>
        <v>RIHours exceedingFirm capacity (short-term rating)</v>
      </c>
      <c r="G719" s="8"/>
      <c r="H719" s="8"/>
      <c r="I719" s="8"/>
      <c r="J719" s="8"/>
      <c r="K719" s="8"/>
      <c r="L719" s="8"/>
      <c r="M719" s="8"/>
      <c r="N719" s="8"/>
      <c r="O719" s="8"/>
      <c r="P719" s="8"/>
      <c r="Q719" s="8"/>
      <c r="R719" s="8"/>
      <c r="S719" s="8"/>
      <c r="T719" s="8"/>
    </row>
    <row r="720" spans="3:20" x14ac:dyDescent="0.25">
      <c r="C720" s="15" t="s">
        <v>119</v>
      </c>
      <c r="D720" s="12" t="s">
        <v>90</v>
      </c>
      <c r="E720" s="12" t="s">
        <v>60</v>
      </c>
      <c r="F720" s="12" t="str">
        <f t="shared" si="376"/>
        <v>RIRegional diversity factorSummer</v>
      </c>
      <c r="G720" s="10">
        <f ca="1">OFFSET(ForecastData!$S$4,MATCH($C720,ForecastData!$B$5:$B$70,0),IF($E720="Winter",15,0))</f>
        <v>0.791035080121264</v>
      </c>
      <c r="H720" s="10">
        <f ca="1">OFFSET(ForecastData!$S$4,MATCH($C720,ForecastData!$B$5:$B$70,0),IF($E720="Winter",15,0))</f>
        <v>0.791035080121264</v>
      </c>
      <c r="I720" s="10">
        <f ca="1">OFFSET(ForecastData!$S$4,MATCH($C720,ForecastData!$B$5:$B$70,0),IF($E720="Winter",15,0))</f>
        <v>0.791035080121264</v>
      </c>
      <c r="J720" s="10">
        <f ca="1">OFFSET(ForecastData!$S$4,MATCH($C720,ForecastData!$B$5:$B$70,0),IF($E720="Winter",15,0))</f>
        <v>0.791035080121264</v>
      </c>
      <c r="K720" s="10">
        <f ca="1">OFFSET(ForecastData!$S$4,MATCH($C720,ForecastData!$B$5:$B$70,0),IF($E720="Winter",15,0))</f>
        <v>0.791035080121264</v>
      </c>
      <c r="L720" s="10">
        <f ca="1">OFFSET(ForecastData!$S$4,MATCH($C720,ForecastData!$B$5:$B$70,0),IF($E720="Winter",15,0))</f>
        <v>0.791035080121264</v>
      </c>
      <c r="M720" s="10">
        <f ca="1">OFFSET(ForecastData!$S$4,MATCH($C720,ForecastData!$B$5:$B$70,0),IF($E720="Winter",15,0))</f>
        <v>0.791035080121264</v>
      </c>
      <c r="N720" s="10">
        <f ca="1">OFFSET(ForecastData!$S$4,MATCH($C720,ForecastData!$B$5:$B$70,0),IF($E720="Winter",15,0))</f>
        <v>0.791035080121264</v>
      </c>
      <c r="O720" s="10">
        <f ca="1">OFFSET(ForecastData!$S$4,MATCH($C720,ForecastData!$B$5:$B$70,0),IF($E720="Winter",15,0))</f>
        <v>0.791035080121264</v>
      </c>
      <c r="P720" s="10">
        <f ca="1">OFFSET(ForecastData!$S$4,MATCH($C720,ForecastData!$B$5:$B$70,0),IF($E720="Winter",15,0))</f>
        <v>0.791035080121264</v>
      </c>
      <c r="Q720" s="10">
        <f ca="1">OFFSET(ForecastData!$S$4,MATCH($C720,ForecastData!$B$5:$B$70,0),IF($E720="Winter",15,0))</f>
        <v>0.791035080121264</v>
      </c>
      <c r="R720" s="10">
        <f ca="1">OFFSET(ForecastData!$S$4,MATCH($C720,ForecastData!$B$5:$B$70,0),IF($E720="Winter",15,0))</f>
        <v>0.791035080121264</v>
      </c>
      <c r="S720" s="10"/>
      <c r="T720" s="10"/>
    </row>
    <row r="721" spans="3:20" x14ac:dyDescent="0.25">
      <c r="C721" s="15" t="s">
        <v>119</v>
      </c>
      <c r="D721" s="12" t="s">
        <v>90</v>
      </c>
      <c r="E721" s="12" t="s">
        <v>8</v>
      </c>
      <c r="F721" s="12" t="str">
        <f t="shared" si="376"/>
        <v>RIRegional diversity factorWinter</v>
      </c>
      <c r="G721" s="10">
        <f ca="1">OFFSET(ForecastData!$S$4,MATCH($C721,ForecastData!$B$5:$B$70,0),IF($E721="Winter",15,0))</f>
        <v>0.90684068406840601</v>
      </c>
      <c r="H721" s="10">
        <f ca="1">OFFSET(ForecastData!$S$4,MATCH($C721,ForecastData!$B$5:$B$70,0),IF($E721="Winter",15,0))</f>
        <v>0.90684068406840601</v>
      </c>
      <c r="I721" s="10">
        <f ca="1">OFFSET(ForecastData!$S$4,MATCH($C721,ForecastData!$B$5:$B$70,0),IF($E721="Winter",15,0))</f>
        <v>0.90684068406840601</v>
      </c>
      <c r="J721" s="10">
        <f ca="1">OFFSET(ForecastData!$S$4,MATCH($C721,ForecastData!$B$5:$B$70,0),IF($E721="Winter",15,0))</f>
        <v>0.90684068406840601</v>
      </c>
      <c r="K721" s="10">
        <f ca="1">OFFSET(ForecastData!$S$4,MATCH($C721,ForecastData!$B$5:$B$70,0),IF($E721="Winter",15,0))</f>
        <v>0.90684068406840601</v>
      </c>
      <c r="L721" s="10">
        <f ca="1">OFFSET(ForecastData!$S$4,MATCH($C721,ForecastData!$B$5:$B$70,0),IF($E721="Winter",15,0))</f>
        <v>0.90684068406840601</v>
      </c>
      <c r="M721" s="10">
        <f ca="1">OFFSET(ForecastData!$S$4,MATCH($C721,ForecastData!$B$5:$B$70,0),IF($E721="Winter",15,0))</f>
        <v>0.90684068406840601</v>
      </c>
      <c r="N721" s="10">
        <f ca="1">OFFSET(ForecastData!$S$4,MATCH($C721,ForecastData!$B$5:$B$70,0),IF($E721="Winter",15,0))</f>
        <v>0.90684068406840601</v>
      </c>
      <c r="O721" s="10">
        <f ca="1">OFFSET(ForecastData!$S$4,MATCH($C721,ForecastData!$B$5:$B$70,0),IF($E721="Winter",15,0))</f>
        <v>0.90684068406840601</v>
      </c>
      <c r="P721" s="10">
        <f ca="1">OFFSET(ForecastData!$S$4,MATCH($C721,ForecastData!$B$5:$B$70,0),IF($E721="Winter",15,0))</f>
        <v>0.90684068406840601</v>
      </c>
      <c r="Q721" s="10">
        <f ca="1">OFFSET(ForecastData!$S$4,MATCH($C721,ForecastData!$B$5:$B$70,0),IF($E721="Winter",15,0))</f>
        <v>0.90684068406840601</v>
      </c>
      <c r="R721" s="10">
        <f ca="1">OFFSET(ForecastData!$S$4,MATCH($C721,ForecastData!$B$5:$B$70,0),IF($E721="Winter",15,0))</f>
        <v>0.90684068406840601</v>
      </c>
      <c r="S721" s="10"/>
      <c r="T721" s="10"/>
    </row>
    <row r="722" spans="3:20" x14ac:dyDescent="0.25">
      <c r="C722" s="15" t="s">
        <v>119</v>
      </c>
      <c r="D722" s="15" t="s">
        <v>12</v>
      </c>
      <c r="E722" s="6">
        <v>1</v>
      </c>
      <c r="F722" s="12" t="str">
        <f t="shared" si="376"/>
        <v>RILoad transfer capacity (MVA)1</v>
      </c>
      <c r="G722" s="8"/>
      <c r="H722" s="8"/>
      <c r="I722" s="8"/>
      <c r="J722" s="8"/>
      <c r="K722" s="8"/>
      <c r="L722" s="8"/>
      <c r="M722" s="8"/>
      <c r="N722" s="8"/>
      <c r="O722" s="8"/>
      <c r="P722" s="8"/>
      <c r="Q722" s="8"/>
      <c r="R722" s="8"/>
      <c r="S722" s="8"/>
      <c r="T722" s="8"/>
    </row>
    <row r="723" spans="3:20" x14ac:dyDescent="0.25">
      <c r="C723" s="15" t="s">
        <v>119</v>
      </c>
      <c r="D723" s="15" t="s">
        <v>12</v>
      </c>
      <c r="E723" s="6">
        <v>2</v>
      </c>
      <c r="F723" s="12" t="str">
        <f t="shared" si="376"/>
        <v>RILoad transfer capacity (MVA)2</v>
      </c>
      <c r="G723" s="8"/>
      <c r="H723" s="8"/>
      <c r="I723" s="8"/>
      <c r="J723" s="8"/>
      <c r="K723" s="8"/>
      <c r="L723" s="8"/>
      <c r="M723" s="8"/>
      <c r="N723" s="8"/>
      <c r="O723" s="8"/>
      <c r="P723" s="8"/>
      <c r="Q723" s="8"/>
      <c r="R723" s="8"/>
      <c r="S723" s="8"/>
      <c r="T723" s="8"/>
    </row>
    <row r="724" spans="3:20" x14ac:dyDescent="0.25">
      <c r="C724" s="15" t="s">
        <v>119</v>
      </c>
      <c r="D724" s="15" t="s">
        <v>12</v>
      </c>
      <c r="E724" s="6">
        <v>3</v>
      </c>
      <c r="F724" s="12" t="str">
        <f t="shared" si="376"/>
        <v>RILoad transfer capacity (MVA)3</v>
      </c>
      <c r="G724" s="8"/>
      <c r="H724" s="8"/>
      <c r="I724" s="8"/>
      <c r="J724" s="8"/>
      <c r="K724" s="8"/>
      <c r="L724" s="8"/>
      <c r="M724" s="8"/>
      <c r="N724" s="8"/>
      <c r="O724" s="8"/>
      <c r="P724" s="8"/>
      <c r="Q724" s="8"/>
      <c r="R724" s="8"/>
      <c r="S724" s="8"/>
      <c r="T724" s="8"/>
    </row>
    <row r="725" spans="3:20" x14ac:dyDescent="0.25">
      <c r="C725" s="15" t="s">
        <v>119</v>
      </c>
      <c r="D725" s="15" t="s">
        <v>12</v>
      </c>
      <c r="E725" s="6">
        <v>4</v>
      </c>
      <c r="F725" s="12" t="str">
        <f t="shared" si="376"/>
        <v>RILoad transfer capacity (MVA)4</v>
      </c>
      <c r="G725" s="8"/>
      <c r="H725" s="8"/>
      <c r="I725" s="8"/>
      <c r="J725" s="8"/>
      <c r="K725" s="8"/>
      <c r="L725" s="8"/>
      <c r="M725" s="8"/>
      <c r="N725" s="8"/>
      <c r="O725" s="8"/>
      <c r="P725" s="8"/>
      <c r="Q725" s="8"/>
      <c r="R725" s="8"/>
      <c r="S725" s="8"/>
      <c r="T725" s="8"/>
    </row>
    <row r="726" spans="3:20" x14ac:dyDescent="0.25">
      <c r="C726" s="15" t="s">
        <v>119</v>
      </c>
      <c r="D726" s="15" t="s">
        <v>12</v>
      </c>
      <c r="E726" s="6">
        <v>5</v>
      </c>
      <c r="F726" s="12" t="str">
        <f t="shared" si="376"/>
        <v>RILoad transfer capacity (MVA)5</v>
      </c>
      <c r="G726" s="8"/>
      <c r="H726" s="8"/>
      <c r="I726" s="8"/>
      <c r="J726" s="8"/>
      <c r="K726" s="8"/>
      <c r="L726" s="8"/>
      <c r="M726" s="8"/>
      <c r="N726" s="8"/>
      <c r="O726" s="8"/>
      <c r="P726" s="8"/>
      <c r="Q726" s="8"/>
      <c r="R726" s="8"/>
      <c r="S726" s="8"/>
      <c r="T726" s="8"/>
    </row>
    <row r="727" spans="3:20" x14ac:dyDescent="0.25">
      <c r="C727" s="15" t="s">
        <v>119</v>
      </c>
      <c r="D727" s="12" t="s">
        <v>13</v>
      </c>
      <c r="E727" s="12" t="s">
        <v>142</v>
      </c>
      <c r="F727" s="12" t="str">
        <f t="shared" si="376"/>
        <v>RIEmbedded generation capacity (MVA)Units less than 100 kVA</v>
      </c>
      <c r="G727" s="9">
        <f ca="1">OFFSET(ForecastData!$AK$4,MATCH(C727,ForecastData!$AJ$5:$AJ$71,0),0)</f>
        <v>5.8486400000000209</v>
      </c>
      <c r="H727" s="8"/>
      <c r="I727" s="8"/>
      <c r="J727" s="8"/>
      <c r="K727" s="8"/>
      <c r="L727" s="8"/>
      <c r="M727" s="8"/>
      <c r="N727" s="8"/>
      <c r="O727" s="8"/>
      <c r="P727" s="8"/>
      <c r="Q727" s="8"/>
      <c r="R727" s="8"/>
      <c r="S727" s="8"/>
      <c r="T727" s="8"/>
    </row>
    <row r="728" spans="3:20" x14ac:dyDescent="0.25">
      <c r="C728" s="15" t="s">
        <v>119</v>
      </c>
      <c r="D728" s="12" t="s">
        <v>13</v>
      </c>
      <c r="E728" s="12" t="s">
        <v>145</v>
      </c>
      <c r="F728" s="12" t="str">
        <f t="shared" si="376"/>
        <v>RIEmbedded generation capacity (MVA)Units greater than 100 kVA</v>
      </c>
      <c r="G728" s="9">
        <f ca="1">OFFSET(ForecastData!$AL$4,MATCH(C728,ForecastData!$AJ$5:$AJ$71,0),0)</f>
        <v>0.59998000000000007</v>
      </c>
      <c r="H728" s="8"/>
      <c r="I728" s="8"/>
      <c r="J728" s="8"/>
      <c r="K728" s="8"/>
      <c r="L728" s="8"/>
      <c r="M728" s="8"/>
      <c r="N728" s="8"/>
      <c r="O728" s="8"/>
      <c r="P728" s="8"/>
      <c r="Q728" s="8"/>
      <c r="R728" s="8"/>
      <c r="S728" s="8"/>
      <c r="T728" s="8"/>
    </row>
    <row r="729" spans="3:20" x14ac:dyDescent="0.25">
      <c r="C729" s="15" t="s">
        <v>120</v>
      </c>
      <c r="D729" s="15" t="s">
        <v>85</v>
      </c>
      <c r="E729" s="12" t="s">
        <v>86</v>
      </c>
      <c r="F729" s="12" t="str">
        <f t="shared" si="376"/>
        <v xml:space="preserve">RKSubstation capacity (winter and summer) (MVA)Total </v>
      </c>
      <c r="G729" s="8">
        <v>70</v>
      </c>
      <c r="H729" s="8">
        <v>70</v>
      </c>
      <c r="I729" s="8">
        <v>70</v>
      </c>
      <c r="J729" s="8">
        <v>70</v>
      </c>
      <c r="K729" s="8">
        <v>70</v>
      </c>
      <c r="L729" s="8">
        <v>70</v>
      </c>
      <c r="M729" s="8">
        <v>70</v>
      </c>
      <c r="N729" s="8">
        <v>70</v>
      </c>
      <c r="O729" s="8">
        <v>70</v>
      </c>
      <c r="P729" s="8">
        <v>70</v>
      </c>
      <c r="Q729" s="8">
        <v>70</v>
      </c>
      <c r="R729" s="8">
        <v>70</v>
      </c>
      <c r="S729" s="8"/>
      <c r="T729" s="8"/>
    </row>
    <row r="730" spans="3:20" x14ac:dyDescent="0.25">
      <c r="C730" s="15" t="s">
        <v>120</v>
      </c>
      <c r="D730" s="15" t="s">
        <v>85</v>
      </c>
      <c r="E730" s="12" t="s">
        <v>87</v>
      </c>
      <c r="F730" s="12" t="str">
        <f t="shared" si="376"/>
        <v>RKSubstation capacity (winter and summer) (MVA)Firm delivery</v>
      </c>
      <c r="G730" s="8">
        <v>35</v>
      </c>
      <c r="H730" s="8">
        <v>35</v>
      </c>
      <c r="I730" s="8">
        <v>35</v>
      </c>
      <c r="J730" s="8">
        <v>35</v>
      </c>
      <c r="K730" s="8">
        <v>35</v>
      </c>
      <c r="L730" s="8">
        <v>35</v>
      </c>
      <c r="M730" s="8">
        <v>35</v>
      </c>
      <c r="N730" s="8">
        <v>35</v>
      </c>
      <c r="O730" s="8">
        <v>35</v>
      </c>
      <c r="P730" s="8">
        <v>35</v>
      </c>
      <c r="Q730" s="8">
        <v>35</v>
      </c>
      <c r="R730" s="8">
        <v>35</v>
      </c>
      <c r="S730" s="8"/>
      <c r="T730" s="8"/>
    </row>
    <row r="731" spans="3:20" x14ac:dyDescent="0.25">
      <c r="C731" s="15" t="s">
        <v>120</v>
      </c>
      <c r="D731" s="15" t="s">
        <v>85</v>
      </c>
      <c r="E731" s="12" t="s">
        <v>88</v>
      </c>
      <c r="F731" s="12" t="str">
        <f t="shared" si="376"/>
        <v>RKSubstation capacity (winter and summer) (MVA)Short-term firm delivery</v>
      </c>
      <c r="G731" s="8">
        <v>42</v>
      </c>
      <c r="H731" s="8">
        <v>42</v>
      </c>
      <c r="I731" s="8">
        <v>42</v>
      </c>
      <c r="J731" s="8">
        <v>42</v>
      </c>
      <c r="K731" s="8">
        <v>42</v>
      </c>
      <c r="L731" s="8">
        <v>42</v>
      </c>
      <c r="M731" s="8">
        <v>42</v>
      </c>
      <c r="N731" s="8">
        <v>42</v>
      </c>
      <c r="O731" s="8">
        <v>42</v>
      </c>
      <c r="P731" s="8">
        <v>42</v>
      </c>
      <c r="Q731" s="8">
        <v>42</v>
      </c>
      <c r="R731" s="8">
        <v>42</v>
      </c>
      <c r="S731" s="8"/>
      <c r="T731" s="8"/>
    </row>
    <row r="732" spans="3:20" x14ac:dyDescent="0.25">
      <c r="C732" s="15" t="s">
        <v>120</v>
      </c>
      <c r="D732" s="12" t="s">
        <v>214</v>
      </c>
      <c r="E732" s="12" t="s">
        <v>210</v>
      </c>
      <c r="F732" s="12" t="str">
        <f t="shared" si="376"/>
        <v>RKMaximum demand forecast(peak season)Maximum demand (MW)</v>
      </c>
      <c r="G732" s="8">
        <f ca="1">G734*G735</f>
        <v>21.66544448660833</v>
      </c>
      <c r="H732" s="8">
        <f t="shared" ref="H732:R732" ca="1" si="389">H734*H735</f>
        <v>22.8510351016124</v>
      </c>
      <c r="I732" s="8">
        <f t="shared" ca="1" si="389"/>
        <v>23.055479903187365</v>
      </c>
      <c r="J732" s="8">
        <f t="shared" ca="1" si="389"/>
        <v>22.730578881477157</v>
      </c>
      <c r="K732" s="8">
        <f t="shared" ca="1" si="389"/>
        <v>22.604719436236397</v>
      </c>
      <c r="L732" s="8">
        <f t="shared" ca="1" si="389"/>
        <v>22.739623680599362</v>
      </c>
      <c r="M732" s="8">
        <f t="shared" ca="1" si="389"/>
        <v>23.215081502029523</v>
      </c>
      <c r="N732" s="8">
        <f t="shared" ca="1" si="389"/>
        <v>23.634260522481199</v>
      </c>
      <c r="O732" s="8">
        <f t="shared" ca="1" si="389"/>
        <v>24.117098131352282</v>
      </c>
      <c r="P732" s="8">
        <f t="shared" ca="1" si="389"/>
        <v>24.621374278769267</v>
      </c>
      <c r="Q732" s="8">
        <f t="shared" ca="1" si="389"/>
        <v>25.4553031469922</v>
      </c>
      <c r="R732" s="8">
        <f t="shared" ca="1" si="389"/>
        <v>26.084571861433147</v>
      </c>
      <c r="S732" s="8"/>
      <c r="T732" s="8"/>
    </row>
    <row r="733" spans="3:20" x14ac:dyDescent="0.25">
      <c r="C733" s="15" t="s">
        <v>120</v>
      </c>
      <c r="D733" s="12" t="s">
        <v>214</v>
      </c>
      <c r="E733" s="12" t="s">
        <v>10</v>
      </c>
      <c r="F733" s="12" t="str">
        <f t="shared" si="376"/>
        <v>RKMaximum demand forecast(peak season)Reactive power (coincident) (MVAr)</v>
      </c>
      <c r="G733" s="10">
        <f ca="1">SQRT(G734^2-G732^2)</f>
        <v>0.74455575949817532</v>
      </c>
      <c r="H733" s="10">
        <f ca="1">SQRT(H734^2-H732^2)</f>
        <v>0.78529982645477503</v>
      </c>
      <c r="I733" s="10">
        <f t="shared" ref="I733:R733" ca="1" si="390">SQRT(I734^2-I732^2)</f>
        <v>0.79232578683173116</v>
      </c>
      <c r="J733" s="10">
        <f t="shared" ca="1" si="390"/>
        <v>0.78116022190963574</v>
      </c>
      <c r="K733" s="10">
        <f t="shared" ca="1" si="390"/>
        <v>0.77683492985766689</v>
      </c>
      <c r="L733" s="10">
        <f t="shared" ca="1" si="390"/>
        <v>0.78147105593318211</v>
      </c>
      <c r="M733" s="10">
        <f t="shared" ca="1" si="390"/>
        <v>0.79781066343867701</v>
      </c>
      <c r="N733" s="10">
        <f t="shared" ca="1" si="390"/>
        <v>0.81221619082732099</v>
      </c>
      <c r="O733" s="10">
        <f t="shared" ca="1" si="390"/>
        <v>0.82880941248074125</v>
      </c>
      <c r="P733" s="10">
        <f t="shared" ca="1" si="390"/>
        <v>0.84613939203268973</v>
      </c>
      <c r="Q733" s="10">
        <f t="shared" ca="1" si="390"/>
        <v>0.87479823363784304</v>
      </c>
      <c r="R733" s="10">
        <f t="shared" ca="1" si="390"/>
        <v>0.89642371406128274</v>
      </c>
      <c r="S733" s="8"/>
      <c r="T733" s="8"/>
    </row>
    <row r="734" spans="3:20" x14ac:dyDescent="0.25">
      <c r="C734" s="15" t="s">
        <v>120</v>
      </c>
      <c r="D734" s="12" t="s">
        <v>214</v>
      </c>
      <c r="E734" s="12" t="s">
        <v>211</v>
      </c>
      <c r="F734" s="12" t="str">
        <f t="shared" si="376"/>
        <v>RKMaximum demand forecast(peak season)Maximum demand (MVA)</v>
      </c>
      <c r="G734" s="8">
        <f ca="1">OFFSET(ForecastData!$E$4,MATCH($C734,ForecastData!$B$5:$B$70,0),COLUMN()-6+IF($T736="Summer",15,0))</f>
        <v>21.678234431828372</v>
      </c>
      <c r="H734" s="8">
        <f ca="1">OFFSET(ForecastData!$E$4,MATCH($C734,ForecastData!$B$5:$B$70,0),COLUMN()-6+IF($T736="Summer",15,0))</f>
        <v>22.864524946575031</v>
      </c>
      <c r="I734" s="8">
        <f ca="1">OFFSET(ForecastData!$E$4,MATCH($C734,ForecastData!$B$5:$B$70,0),COLUMN()-6+IF($T736="Summer",15,0))</f>
        <v>23.06909043978013</v>
      </c>
      <c r="J734" s="8">
        <f ca="1">OFFSET(ForecastData!$E$4,MATCH($C734,ForecastData!$B$5:$B$70,0),COLUMN()-6+IF($T736="Summer",15,0))</f>
        <v>22.743997616499815</v>
      </c>
      <c r="K734" s="8">
        <f ca="1">OFFSET(ForecastData!$E$4,MATCH($C734,ForecastData!$B$5:$B$70,0),COLUMN()-6+IF($T736="Summer",15,0))</f>
        <v>22.618063871587474</v>
      </c>
      <c r="L734" s="8">
        <f ca="1">OFFSET(ForecastData!$E$4,MATCH($C734,ForecastData!$B$5:$B$70,0),COLUMN()-6+IF($T736="Summer",15,0))</f>
        <v>22.753047755114842</v>
      </c>
      <c r="M734" s="8">
        <f ca="1">OFFSET(ForecastData!$E$4,MATCH($C734,ForecastData!$B$5:$B$70,0),COLUMN()-6+IF($T736="Summer",15,0))</f>
        <v>23.228786257585</v>
      </c>
      <c r="N734" s="8">
        <f ca="1">OFFSET(ForecastData!$E$4,MATCH($C734,ForecastData!$B$5:$B$70,0),COLUMN()-6+IF($T736="Summer",15,0))</f>
        <v>23.648212735535751</v>
      </c>
      <c r="O734" s="8">
        <f ca="1">OFFSET(ForecastData!$E$4,MATCH($C734,ForecastData!$B$5:$B$70,0),COLUMN()-6+IF($T736="Summer",15,0))</f>
        <v>24.131335382019216</v>
      </c>
      <c r="P734" s="8">
        <f ca="1">OFFSET(ForecastData!$E$4,MATCH($C734,ForecastData!$B$5:$B$70,0),COLUMN()-6+IF($T736="Summer",15,0))</f>
        <v>24.635909223042496</v>
      </c>
      <c r="Q734" s="8">
        <f ca="1">OFFSET(ForecastData!$E$4,MATCH($C734,ForecastData!$B$5:$B$70,0),COLUMN()-6+IF($T736="Summer",15,0))</f>
        <v>25.470330391552579</v>
      </c>
      <c r="R734" s="8">
        <f ca="1">OFFSET(ForecastData!$E$4,MATCH($C734,ForecastData!$B$5:$B$70,0),COLUMN()-6+IF($T736="Summer",15,0))</f>
        <v>26.099970587519852</v>
      </c>
      <c r="S734" s="9"/>
      <c r="T734" s="9"/>
    </row>
    <row r="735" spans="3:20" x14ac:dyDescent="0.25">
      <c r="C735" s="15" t="s">
        <v>120</v>
      </c>
      <c r="D735" s="12" t="s">
        <v>214</v>
      </c>
      <c r="E735" s="12" t="s">
        <v>11</v>
      </c>
      <c r="F735" s="12" t="str">
        <f t="shared" si="376"/>
        <v>RKMaximum demand forecast(peak season)Power factor (coincident)</v>
      </c>
      <c r="G735" s="8">
        <f ca="1">OFFSET(ForecastData!$R$4,MATCH($C735,ForecastData!$B$5:$B$70,0),IF($T736="Summer",15,0))</f>
        <v>0.99941000982989359</v>
      </c>
      <c r="H735" s="8">
        <f ca="1">OFFSET(ForecastData!$R$4,MATCH($C735,ForecastData!$B$5:$B$70,0),IF($T736="Summer",15,0))</f>
        <v>0.99941000982989359</v>
      </c>
      <c r="I735" s="8">
        <f ca="1">OFFSET(ForecastData!$R$4,MATCH($C735,ForecastData!$B$5:$B$70,0),IF($T736="Summer",15,0))</f>
        <v>0.99941000982989359</v>
      </c>
      <c r="J735" s="8">
        <f ca="1">OFFSET(ForecastData!$R$4,MATCH($C735,ForecastData!$B$5:$B$70,0),IF($T736="Summer",15,0))</f>
        <v>0.99941000982989359</v>
      </c>
      <c r="K735" s="8">
        <f ca="1">OFFSET(ForecastData!$R$4,MATCH($C735,ForecastData!$B$5:$B$70,0),IF($T736="Summer",15,0))</f>
        <v>0.99941000982989359</v>
      </c>
      <c r="L735" s="8">
        <f ca="1">OFFSET(ForecastData!$R$4,MATCH($C735,ForecastData!$B$5:$B$70,0),IF($T736="Summer",15,0))</f>
        <v>0.99941000982989359</v>
      </c>
      <c r="M735" s="8">
        <f ca="1">OFFSET(ForecastData!$R$4,MATCH($C735,ForecastData!$B$5:$B$70,0),IF($T736="Summer",15,0))</f>
        <v>0.99941000982989359</v>
      </c>
      <c r="N735" s="8">
        <f ca="1">OFFSET(ForecastData!$R$4,MATCH($C735,ForecastData!$B$5:$B$70,0),IF($T736="Summer",15,0))</f>
        <v>0.99941000982989359</v>
      </c>
      <c r="O735" s="8">
        <f ca="1">OFFSET(ForecastData!$R$4,MATCH($C735,ForecastData!$B$5:$B$70,0),IF($T736="Summer",15,0))</f>
        <v>0.99941000982989359</v>
      </c>
      <c r="P735" s="8">
        <f ca="1">OFFSET(ForecastData!$R$4,MATCH($C735,ForecastData!$B$5:$B$70,0),IF($T736="Summer",15,0))</f>
        <v>0.99941000982989359</v>
      </c>
      <c r="Q735" s="8">
        <f ca="1">OFFSET(ForecastData!$R$4,MATCH($C735,ForecastData!$B$5:$B$70,0),IF($T736="Summer",15,0))</f>
        <v>0.99941000982989359</v>
      </c>
      <c r="R735" s="8">
        <f ca="1">OFFSET(ForecastData!$R$4,MATCH($C735,ForecastData!$B$5:$B$70,0),IF($T736="Summer",15,0))</f>
        <v>0.99941000982989359</v>
      </c>
      <c r="S735" s="10"/>
      <c r="T735" s="10"/>
    </row>
    <row r="736" spans="3:20" x14ac:dyDescent="0.25">
      <c r="C736" s="15" t="s">
        <v>120</v>
      </c>
      <c r="D736" s="12" t="s">
        <v>213</v>
      </c>
      <c r="E736" s="15" t="s">
        <v>210</v>
      </c>
      <c r="F736" s="12" t="str">
        <f t="shared" si="376"/>
        <v>RKMaximum demand forecast(non-peak season)Maximum demand (MW)</v>
      </c>
      <c r="G736" s="8">
        <f ca="1">G738*OFFSET(ForecastData!$R$4,MATCH($C736,ForecastData!$B$5:$B$70,0),IF($T736="Winter",15,0))</f>
        <v>14.362358229250333</v>
      </c>
      <c r="H736" s="8">
        <f ca="1">H738*OFFSET(ForecastData!$R$4,MATCH($C736,ForecastData!$B$5:$B$70,0),IF($T736="Winter",15,0))</f>
        <v>13.403698796627367</v>
      </c>
      <c r="I736" s="8">
        <f ca="1">I738*OFFSET(ForecastData!$R$4,MATCH($C736,ForecastData!$B$5:$B$70,0),IF($T736="Winter",15,0))</f>
        <v>12.698670841962953</v>
      </c>
      <c r="J736" s="8">
        <f ca="1">J738*OFFSET(ForecastData!$R$4,MATCH($C736,ForecastData!$B$5:$B$70,0),IF($T736="Winter",15,0))</f>
        <v>12.122760414438934</v>
      </c>
      <c r="K736" s="8">
        <f ca="1">K738*OFFSET(ForecastData!$R$4,MATCH($C736,ForecastData!$B$5:$B$70,0),IF($T736="Winter",15,0))</f>
        <v>11.686999453538677</v>
      </c>
      <c r="L736" s="8">
        <f ca="1">L738*OFFSET(ForecastData!$R$4,MATCH($C736,ForecastData!$B$5:$B$70,0),IF($T736="Winter",15,0))</f>
        <v>11.510349219849765</v>
      </c>
      <c r="M736" s="8">
        <f ca="1">M738*OFFSET(ForecastData!$R$4,MATCH($C736,ForecastData!$B$5:$B$70,0),IF($T736="Winter",15,0))</f>
        <v>11.513899639408123</v>
      </c>
      <c r="N736" s="8">
        <f ca="1">N738*OFFSET(ForecastData!$R$4,MATCH($C736,ForecastData!$B$5:$B$70,0),IF($T736="Winter",15,0))</f>
        <v>11.528222095933701</v>
      </c>
      <c r="O736" s="8">
        <f ca="1">O738*OFFSET(ForecastData!$R$4,MATCH($C736,ForecastData!$B$5:$B$70,0),IF($T736="Winter",15,0))</f>
        <v>11.60114696959306</v>
      </c>
      <c r="P736" s="8">
        <f ca="1">P738*OFFSET(ForecastData!$R$4,MATCH($C736,ForecastData!$B$5:$B$70,0),IF($T736="Winter",15,0))</f>
        <v>11.789161833895063</v>
      </c>
      <c r="Q736" s="8">
        <f ca="1">Q738*OFFSET(ForecastData!$R$4,MATCH($C736,ForecastData!$B$5:$B$70,0),IF($T736="Winter",15,0))</f>
        <v>12.034433026271573</v>
      </c>
      <c r="R736" s="8">
        <f ca="1">R738*OFFSET(ForecastData!$R$4,MATCH($C736,ForecastData!$B$5:$B$70,0),IF($T736="Winter",15,0))</f>
        <v>12.303245663782844</v>
      </c>
      <c r="S736" s="8"/>
      <c r="T736" s="8" t="str">
        <f ca="1">OFFSET(ForecastData!$D$4,MATCH(C736,ForecastData!$B$5:$B$70,0),0)</f>
        <v>Summer</v>
      </c>
    </row>
    <row r="737" spans="3:20" x14ac:dyDescent="0.25">
      <c r="C737" s="15" t="s">
        <v>120</v>
      </c>
      <c r="D737" s="12" t="s">
        <v>213</v>
      </c>
      <c r="E737" s="15" t="s">
        <v>10</v>
      </c>
      <c r="F737" s="12" t="str">
        <f t="shared" si="376"/>
        <v>RKMaximum demand forecast(non-peak season)Reactive power (coincident) (MVAr)</v>
      </c>
      <c r="G737" s="10">
        <f t="shared" ref="G737:R737" ca="1" si="391">SQRT(G738^2-G736^2)</f>
        <v>8.3614627477688094E-2</v>
      </c>
      <c r="H737" s="10">
        <f t="shared" ca="1" si="391"/>
        <v>7.8033513982457101E-2</v>
      </c>
      <c r="I737" s="10">
        <f t="shared" ca="1" si="391"/>
        <v>7.392898958248216E-2</v>
      </c>
      <c r="J737" s="10">
        <f t="shared" ca="1" si="391"/>
        <v>7.0576160256974482E-2</v>
      </c>
      <c r="K737" s="10">
        <f t="shared" ca="1" si="391"/>
        <v>6.8039251635249279E-2</v>
      </c>
      <c r="L737" s="10">
        <f t="shared" ca="1" si="391"/>
        <v>6.7010831145810787E-2</v>
      </c>
      <c r="M737" s="10">
        <f t="shared" ca="1" si="391"/>
        <v>6.703150094106973E-2</v>
      </c>
      <c r="N737" s="10">
        <f t="shared" ca="1" si="391"/>
        <v>6.7114883269319359E-2</v>
      </c>
      <c r="O737" s="10">
        <f t="shared" ca="1" si="391"/>
        <v>6.7539436538940095E-2</v>
      </c>
      <c r="P737" s="10">
        <f t="shared" ca="1" si="391"/>
        <v>6.8634019516532974E-2</v>
      </c>
      <c r="Q737" s="10">
        <f t="shared" ca="1" si="391"/>
        <v>7.0061936788678364E-2</v>
      </c>
      <c r="R737" s="10">
        <f t="shared" ca="1" si="391"/>
        <v>7.1626907400653347E-2</v>
      </c>
      <c r="S737" s="8"/>
      <c r="T737" s="8" t="str">
        <f ca="1">T736</f>
        <v>Summer</v>
      </c>
    </row>
    <row r="738" spans="3:20" x14ac:dyDescent="0.25">
      <c r="C738" s="15" t="s">
        <v>120</v>
      </c>
      <c r="D738" s="12" t="s">
        <v>213</v>
      </c>
      <c r="E738" s="12" t="s">
        <v>211</v>
      </c>
      <c r="F738" s="12"/>
      <c r="G738" s="10">
        <f ca="1">OFFSET(ForecastData!$E$4,MATCH($C738,ForecastData!$B$5:$B$70,0),COLUMN()-6+IF($T738="Winter",15,0))</f>
        <v>14.362601620571496</v>
      </c>
      <c r="H738" s="10">
        <f ca="1">OFFSET(ForecastData!$E$4,MATCH($C738,ForecastData!$B$5:$B$70,0),COLUMN()-6+IF($T738="Winter",15,0))</f>
        <v>13.403925942051991</v>
      </c>
      <c r="I738" s="10">
        <f ca="1">OFFSET(ForecastData!$E$4,MATCH($C738,ForecastData!$B$5:$B$70,0),COLUMN()-6+IF($T738="Winter",15,0))</f>
        <v>12.698886039650123</v>
      </c>
      <c r="J738" s="10">
        <f ca="1">OFFSET(ForecastData!$E$4,MATCH($C738,ForecastData!$B$5:$B$70,0),COLUMN()-6+IF($T738="Winter",15,0))</f>
        <v>12.122965852475385</v>
      </c>
      <c r="K738" s="10">
        <f ca="1">OFFSET(ForecastData!$E$4,MATCH($C738,ForecastData!$B$5:$B$70,0),COLUMN()-6+IF($T738="Winter",15,0))</f>
        <v>11.68719750696361</v>
      </c>
      <c r="L738" s="10">
        <f ca="1">OFFSET(ForecastData!$E$4,MATCH($C738,ForecastData!$B$5:$B$70,0),COLUMN()-6+IF($T738="Winter",15,0))</f>
        <v>11.510544279676219</v>
      </c>
      <c r="M738" s="10">
        <f ca="1">OFFSET(ForecastData!$E$4,MATCH($C738,ForecastData!$B$5:$B$70,0),COLUMN()-6+IF($T738="Winter",15,0))</f>
        <v>11.514094759401667</v>
      </c>
      <c r="N738" s="10">
        <f ca="1">OFFSET(ForecastData!$E$4,MATCH($C738,ForecastData!$B$5:$B$70,0),COLUMN()-6+IF($T738="Winter",15,0))</f>
        <v>11.528417458642373</v>
      </c>
      <c r="O738" s="10">
        <f ca="1">OFFSET(ForecastData!$E$4,MATCH($C738,ForecastData!$B$5:$B$70,0),COLUMN()-6+IF($T738="Winter",15,0))</f>
        <v>11.601343568121161</v>
      </c>
      <c r="P738" s="10">
        <f ca="1">OFFSET(ForecastData!$E$4,MATCH($C738,ForecastData!$B$5:$B$70,0),COLUMN()-6+IF($T738="Winter",15,0))</f>
        <v>11.789361618612054</v>
      </c>
      <c r="Q738" s="10">
        <f ca="1">OFFSET(ForecastData!$E$4,MATCH($C738,ForecastData!$B$5:$B$70,0),COLUMN()-6+IF($T738="Winter",15,0))</f>
        <v>12.034636967470293</v>
      </c>
      <c r="R738" s="10">
        <f ca="1">OFFSET(ForecastData!$E$4,MATCH($C738,ForecastData!$B$5:$B$70,0),COLUMN()-6+IF($T738="Winter",15,0))</f>
        <v>12.303454160407766</v>
      </c>
      <c r="S738" s="9"/>
      <c r="T738" s="8" t="str">
        <f ca="1">T736</f>
        <v>Summer</v>
      </c>
    </row>
    <row r="739" spans="3:20" x14ac:dyDescent="0.25">
      <c r="C739" s="15" t="s">
        <v>120</v>
      </c>
      <c r="D739" s="12" t="s">
        <v>89</v>
      </c>
      <c r="E739" s="12" t="s">
        <v>212</v>
      </c>
      <c r="F739" s="12" t="str">
        <f t="shared" si="376"/>
        <v>RKHours exceeding95% of maximum demand</v>
      </c>
      <c r="G739" s="9">
        <f ca="1">OFFSET($AG$2,MATCH(C739,$AF$3:$AF$48,0),0)</f>
        <v>1.5</v>
      </c>
      <c r="H739" s="8">
        <f ca="1">G739</f>
        <v>1.5</v>
      </c>
      <c r="I739" s="8">
        <f t="shared" ref="I739" ca="1" si="392">H739</f>
        <v>1.5</v>
      </c>
      <c r="J739" s="8">
        <f t="shared" ref="J739" ca="1" si="393">I739</f>
        <v>1.5</v>
      </c>
      <c r="K739" s="8">
        <f t="shared" ref="K739" ca="1" si="394">J739</f>
        <v>1.5</v>
      </c>
      <c r="L739" s="8">
        <f t="shared" ref="L739" ca="1" si="395">K739</f>
        <v>1.5</v>
      </c>
      <c r="M739" s="8">
        <f t="shared" ref="M739" ca="1" si="396">L739</f>
        <v>1.5</v>
      </c>
      <c r="N739" s="8">
        <f t="shared" ref="N739" ca="1" si="397">M739</f>
        <v>1.5</v>
      </c>
      <c r="O739" s="8">
        <f t="shared" ref="O739" ca="1" si="398">N739</f>
        <v>1.5</v>
      </c>
      <c r="P739" s="8">
        <f t="shared" ref="P739" ca="1" si="399">O739</f>
        <v>1.5</v>
      </c>
      <c r="Q739" s="8">
        <f ca="1">O739</f>
        <v>1.5</v>
      </c>
      <c r="R739" s="8">
        <f t="shared" ref="R739" ca="1" si="400">Q739</f>
        <v>1.5</v>
      </c>
      <c r="S739" s="9"/>
      <c r="T739" s="9"/>
    </row>
    <row r="740" spans="3:20" x14ac:dyDescent="0.25">
      <c r="C740" s="15" t="s">
        <v>120</v>
      </c>
      <c r="D740" s="12" t="s">
        <v>89</v>
      </c>
      <c r="E740" s="12" t="s">
        <v>56</v>
      </c>
      <c r="F740" s="12" t="str">
        <f t="shared" si="376"/>
        <v>RKHours exceedingFirm capacity (continuous rating)</v>
      </c>
      <c r="G740" s="8"/>
      <c r="H740" s="8"/>
      <c r="I740" s="8"/>
      <c r="J740" s="8"/>
      <c r="K740" s="8"/>
      <c r="L740" s="8"/>
      <c r="M740" s="8"/>
      <c r="N740" s="8"/>
      <c r="O740" s="8"/>
      <c r="P740" s="8"/>
      <c r="Q740" s="8"/>
      <c r="R740" s="8"/>
      <c r="S740" s="8"/>
      <c r="T740" s="8"/>
    </row>
    <row r="741" spans="3:20" x14ac:dyDescent="0.25">
      <c r="C741" s="15" t="s">
        <v>120</v>
      </c>
      <c r="D741" s="12" t="s">
        <v>89</v>
      </c>
      <c r="E741" s="12" t="s">
        <v>57</v>
      </c>
      <c r="F741" s="12" t="str">
        <f t="shared" si="376"/>
        <v>RKHours exceedingFirm capacity (short-term rating)</v>
      </c>
      <c r="G741" s="8"/>
      <c r="H741" s="8"/>
      <c r="I741" s="8"/>
      <c r="J741" s="8"/>
      <c r="K741" s="8"/>
      <c r="L741" s="8"/>
      <c r="M741" s="8"/>
      <c r="N741" s="8"/>
      <c r="O741" s="8"/>
      <c r="P741" s="8"/>
      <c r="Q741" s="8"/>
      <c r="R741" s="8"/>
      <c r="S741" s="8"/>
      <c r="T741" s="8"/>
    </row>
    <row r="742" spans="3:20" x14ac:dyDescent="0.25">
      <c r="C742" s="15" t="s">
        <v>120</v>
      </c>
      <c r="D742" s="12" t="s">
        <v>90</v>
      </c>
      <c r="E742" s="12" t="s">
        <v>60</v>
      </c>
      <c r="F742" s="12" t="str">
        <f t="shared" si="376"/>
        <v>RKRegional diversity factorSummer</v>
      </c>
      <c r="G742" s="10">
        <f ca="1">OFFSET(ForecastData!$S$4,MATCH($C742,ForecastData!$B$5:$B$70,0),IF($E742="Winter",15,0))</f>
        <v>0.81879194630872398</v>
      </c>
      <c r="H742" s="10">
        <f ca="1">OFFSET(ForecastData!$S$4,MATCH($C742,ForecastData!$B$5:$B$70,0),IF($E742="Winter",15,0))</f>
        <v>0.81879194630872398</v>
      </c>
      <c r="I742" s="10">
        <f ca="1">OFFSET(ForecastData!$S$4,MATCH($C742,ForecastData!$B$5:$B$70,0),IF($E742="Winter",15,0))</f>
        <v>0.81879194630872398</v>
      </c>
      <c r="J742" s="10">
        <f ca="1">OFFSET(ForecastData!$S$4,MATCH($C742,ForecastData!$B$5:$B$70,0),IF($E742="Winter",15,0))</f>
        <v>0.81879194630872398</v>
      </c>
      <c r="K742" s="10">
        <f ca="1">OFFSET(ForecastData!$S$4,MATCH($C742,ForecastData!$B$5:$B$70,0),IF($E742="Winter",15,0))</f>
        <v>0.81879194630872398</v>
      </c>
      <c r="L742" s="10">
        <f ca="1">OFFSET(ForecastData!$S$4,MATCH($C742,ForecastData!$B$5:$B$70,0),IF($E742="Winter",15,0))</f>
        <v>0.81879194630872398</v>
      </c>
      <c r="M742" s="10">
        <f ca="1">OFFSET(ForecastData!$S$4,MATCH($C742,ForecastData!$B$5:$B$70,0),IF($E742="Winter",15,0))</f>
        <v>0.81879194630872398</v>
      </c>
      <c r="N742" s="10">
        <f ca="1">OFFSET(ForecastData!$S$4,MATCH($C742,ForecastData!$B$5:$B$70,0),IF($E742="Winter",15,0))</f>
        <v>0.81879194630872398</v>
      </c>
      <c r="O742" s="10">
        <f ca="1">OFFSET(ForecastData!$S$4,MATCH($C742,ForecastData!$B$5:$B$70,0),IF($E742="Winter",15,0))</f>
        <v>0.81879194630872398</v>
      </c>
      <c r="P742" s="10">
        <f ca="1">OFFSET(ForecastData!$S$4,MATCH($C742,ForecastData!$B$5:$B$70,0),IF($E742="Winter",15,0))</f>
        <v>0.81879194630872398</v>
      </c>
      <c r="Q742" s="10">
        <f ca="1">OFFSET(ForecastData!$S$4,MATCH($C742,ForecastData!$B$5:$B$70,0),IF($E742="Winter",15,0))</f>
        <v>0.81879194630872398</v>
      </c>
      <c r="R742" s="10">
        <f ca="1">OFFSET(ForecastData!$S$4,MATCH($C742,ForecastData!$B$5:$B$70,0),IF($E742="Winter",15,0))</f>
        <v>0.81879194630872398</v>
      </c>
      <c r="S742" s="10"/>
      <c r="T742" s="10"/>
    </row>
    <row r="743" spans="3:20" x14ac:dyDescent="0.25">
      <c r="C743" s="15" t="s">
        <v>120</v>
      </c>
      <c r="D743" s="12" t="s">
        <v>90</v>
      </c>
      <c r="E743" s="12" t="s">
        <v>8</v>
      </c>
      <c r="F743" s="12" t="str">
        <f t="shared" si="376"/>
        <v>RKRegional diversity factorWinter</v>
      </c>
      <c r="G743" s="10">
        <f ca="1">OFFSET(ForecastData!$S$4,MATCH($C743,ForecastData!$B$5:$B$70,0),IF($E743="Winter",15,0))</f>
        <v>0.86239723063608797</v>
      </c>
      <c r="H743" s="10">
        <f ca="1">OFFSET(ForecastData!$S$4,MATCH($C743,ForecastData!$B$5:$B$70,0),IF($E743="Winter",15,0))</f>
        <v>0.86239723063608797</v>
      </c>
      <c r="I743" s="10">
        <f ca="1">OFFSET(ForecastData!$S$4,MATCH($C743,ForecastData!$B$5:$B$70,0),IF($E743="Winter",15,0))</f>
        <v>0.86239723063608797</v>
      </c>
      <c r="J743" s="10">
        <f ca="1">OFFSET(ForecastData!$S$4,MATCH($C743,ForecastData!$B$5:$B$70,0),IF($E743="Winter",15,0))</f>
        <v>0.86239723063608797</v>
      </c>
      <c r="K743" s="10">
        <f ca="1">OFFSET(ForecastData!$S$4,MATCH($C743,ForecastData!$B$5:$B$70,0),IF($E743="Winter",15,0))</f>
        <v>0.86239723063608797</v>
      </c>
      <c r="L743" s="10">
        <f ca="1">OFFSET(ForecastData!$S$4,MATCH($C743,ForecastData!$B$5:$B$70,0),IF($E743="Winter",15,0))</f>
        <v>0.86239723063608797</v>
      </c>
      <c r="M743" s="10">
        <f ca="1">OFFSET(ForecastData!$S$4,MATCH($C743,ForecastData!$B$5:$B$70,0),IF($E743="Winter",15,0))</f>
        <v>0.86239723063608797</v>
      </c>
      <c r="N743" s="10">
        <f ca="1">OFFSET(ForecastData!$S$4,MATCH($C743,ForecastData!$B$5:$B$70,0),IF($E743="Winter",15,0))</f>
        <v>0.86239723063608797</v>
      </c>
      <c r="O743" s="10">
        <f ca="1">OFFSET(ForecastData!$S$4,MATCH($C743,ForecastData!$B$5:$B$70,0),IF($E743="Winter",15,0))</f>
        <v>0.86239723063608797</v>
      </c>
      <c r="P743" s="10">
        <f ca="1">OFFSET(ForecastData!$S$4,MATCH($C743,ForecastData!$B$5:$B$70,0),IF($E743="Winter",15,0))</f>
        <v>0.86239723063608797</v>
      </c>
      <c r="Q743" s="10">
        <f ca="1">OFFSET(ForecastData!$S$4,MATCH($C743,ForecastData!$B$5:$B$70,0),IF($E743="Winter",15,0))</f>
        <v>0.86239723063608797</v>
      </c>
      <c r="R743" s="10">
        <f ca="1">OFFSET(ForecastData!$S$4,MATCH($C743,ForecastData!$B$5:$B$70,0),IF($E743="Winter",15,0))</f>
        <v>0.86239723063608797</v>
      </c>
      <c r="S743" s="10"/>
      <c r="T743" s="10"/>
    </row>
    <row r="744" spans="3:20" x14ac:dyDescent="0.25">
      <c r="C744" s="15" t="s">
        <v>120</v>
      </c>
      <c r="D744" s="15" t="s">
        <v>12</v>
      </c>
      <c r="E744" s="6">
        <v>1</v>
      </c>
      <c r="F744" s="12" t="str">
        <f t="shared" si="376"/>
        <v>RKLoad transfer capacity (MVA)1</v>
      </c>
      <c r="G744" s="9">
        <v>4.8</v>
      </c>
      <c r="H744" s="8"/>
      <c r="I744" s="8"/>
      <c r="J744" s="8"/>
      <c r="K744" s="8"/>
      <c r="L744" s="8"/>
      <c r="M744" s="8"/>
      <c r="N744" s="8"/>
      <c r="O744" s="8"/>
      <c r="P744" s="8"/>
      <c r="Q744" s="8"/>
      <c r="R744" s="8"/>
      <c r="S744" s="8" t="s">
        <v>75</v>
      </c>
      <c r="T744" s="8"/>
    </row>
    <row r="745" spans="3:20" x14ac:dyDescent="0.25">
      <c r="C745" s="15" t="s">
        <v>120</v>
      </c>
      <c r="D745" s="15" t="s">
        <v>12</v>
      </c>
      <c r="E745" s="6">
        <v>2</v>
      </c>
      <c r="F745" s="12" t="str">
        <f t="shared" si="376"/>
        <v>RKLoad transfer capacity (MVA)2</v>
      </c>
      <c r="G745" s="9">
        <v>5.8</v>
      </c>
      <c r="H745" s="8"/>
      <c r="I745" s="8"/>
      <c r="J745" s="8"/>
      <c r="K745" s="8"/>
      <c r="L745" s="8"/>
      <c r="M745" s="8"/>
      <c r="N745" s="8"/>
      <c r="O745" s="8"/>
      <c r="P745" s="8"/>
      <c r="Q745" s="8"/>
      <c r="R745" s="8"/>
      <c r="S745" s="8" t="s">
        <v>76</v>
      </c>
      <c r="T745" s="8"/>
    </row>
    <row r="746" spans="3:20" x14ac:dyDescent="0.25">
      <c r="C746" s="15" t="s">
        <v>120</v>
      </c>
      <c r="D746" s="15" t="s">
        <v>12</v>
      </c>
      <c r="E746" s="6">
        <v>3</v>
      </c>
      <c r="F746" s="12" t="str">
        <f t="shared" si="376"/>
        <v>RKLoad transfer capacity (MVA)3</v>
      </c>
      <c r="G746" s="9"/>
      <c r="H746" s="8"/>
      <c r="I746" s="8"/>
      <c r="J746" s="8"/>
      <c r="K746" s="8"/>
      <c r="L746" s="8"/>
      <c r="M746" s="8"/>
      <c r="N746" s="8"/>
      <c r="O746" s="8"/>
      <c r="P746" s="8"/>
      <c r="Q746" s="8"/>
      <c r="R746" s="8"/>
      <c r="S746" s="8"/>
      <c r="T746" s="8"/>
    </row>
    <row r="747" spans="3:20" x14ac:dyDescent="0.25">
      <c r="C747" s="15" t="s">
        <v>120</v>
      </c>
      <c r="D747" s="15" t="s">
        <v>12</v>
      </c>
      <c r="E747" s="6">
        <v>4</v>
      </c>
      <c r="F747" s="12" t="str">
        <f t="shared" si="376"/>
        <v>RKLoad transfer capacity (MVA)4</v>
      </c>
      <c r="G747" s="9"/>
      <c r="H747" s="8"/>
      <c r="I747" s="8"/>
      <c r="J747" s="8"/>
      <c r="K747" s="8"/>
      <c r="L747" s="8"/>
      <c r="M747" s="8"/>
      <c r="N747" s="8"/>
      <c r="O747" s="8"/>
      <c r="P747" s="8"/>
      <c r="Q747" s="8"/>
      <c r="R747" s="8"/>
      <c r="S747" s="8"/>
      <c r="T747" s="8"/>
    </row>
    <row r="748" spans="3:20" x14ac:dyDescent="0.25">
      <c r="C748" s="15" t="s">
        <v>120</v>
      </c>
      <c r="D748" s="15" t="s">
        <v>12</v>
      </c>
      <c r="E748" s="6">
        <v>5</v>
      </c>
      <c r="F748" s="12" t="str">
        <f t="shared" si="376"/>
        <v>RKLoad transfer capacity (MVA)5</v>
      </c>
      <c r="G748" s="9"/>
      <c r="H748" s="8"/>
      <c r="I748" s="8"/>
      <c r="J748" s="8"/>
      <c r="K748" s="8"/>
      <c r="L748" s="8"/>
      <c r="M748" s="8"/>
      <c r="N748" s="8"/>
      <c r="O748" s="8"/>
      <c r="P748" s="8"/>
      <c r="Q748" s="8"/>
      <c r="R748" s="8"/>
      <c r="S748" s="8"/>
      <c r="T748" s="8"/>
    </row>
    <row r="749" spans="3:20" x14ac:dyDescent="0.25">
      <c r="C749" s="15" t="s">
        <v>120</v>
      </c>
      <c r="D749" s="12" t="s">
        <v>13</v>
      </c>
      <c r="E749" s="12" t="s">
        <v>142</v>
      </c>
      <c r="F749" s="12" t="str">
        <f t="shared" si="376"/>
        <v>RKEmbedded generation capacity (MVA)Units less than 100 kVA</v>
      </c>
      <c r="G749" s="9">
        <f ca="1">OFFSET(ForecastData!$AK$4,MATCH(C749,ForecastData!$AJ$5:$AJ$71,0),0)</f>
        <v>7.1906500000000291</v>
      </c>
      <c r="H749" s="8"/>
      <c r="I749" s="8"/>
      <c r="J749" s="8"/>
      <c r="K749" s="8"/>
      <c r="L749" s="8"/>
      <c r="M749" s="8"/>
      <c r="N749" s="8"/>
      <c r="O749" s="8"/>
      <c r="P749" s="8"/>
      <c r="Q749" s="8"/>
      <c r="R749" s="8"/>
      <c r="S749" s="8"/>
      <c r="T749" s="8"/>
    </row>
    <row r="750" spans="3:20" x14ac:dyDescent="0.25">
      <c r="C750" s="15" t="s">
        <v>120</v>
      </c>
      <c r="D750" s="12" t="s">
        <v>13</v>
      </c>
      <c r="E750" s="12" t="s">
        <v>145</v>
      </c>
      <c r="F750" s="12" t="str">
        <f t="shared" si="376"/>
        <v>RKEmbedded generation capacity (MVA)Units greater than 100 kVA</v>
      </c>
      <c r="G750" s="9">
        <f ca="1">OFFSET(ForecastData!$AL$4,MATCH(C750,ForecastData!$AJ$5:$AJ$71,0),0)</f>
        <v>0</v>
      </c>
      <c r="H750" s="8"/>
      <c r="I750" s="8"/>
      <c r="J750" s="8"/>
      <c r="K750" s="8"/>
      <c r="L750" s="8"/>
      <c r="M750" s="8"/>
      <c r="N750" s="8"/>
      <c r="O750" s="8"/>
      <c r="P750" s="8"/>
      <c r="Q750" s="8"/>
      <c r="R750" s="8"/>
      <c r="S750" s="8"/>
      <c r="T750" s="8"/>
    </row>
    <row r="751" spans="3:20" x14ac:dyDescent="0.25">
      <c r="C751" s="15" t="s">
        <v>124</v>
      </c>
      <c r="D751" s="15" t="s">
        <v>85</v>
      </c>
      <c r="E751" s="12" t="s">
        <v>86</v>
      </c>
      <c r="F751" s="12" t="str">
        <f t="shared" si="376"/>
        <v xml:space="preserve">SDSubstation capacity (winter and summer) (MVA)Total </v>
      </c>
      <c r="G751" s="8">
        <v>63</v>
      </c>
      <c r="H751" s="8">
        <v>63</v>
      </c>
      <c r="I751" s="8">
        <v>63</v>
      </c>
      <c r="J751" s="8">
        <v>63</v>
      </c>
      <c r="K751" s="8">
        <v>63</v>
      </c>
      <c r="L751" s="8">
        <v>63</v>
      </c>
      <c r="M751" s="8">
        <v>63</v>
      </c>
      <c r="N751" s="8">
        <v>63</v>
      </c>
      <c r="O751" s="8">
        <v>63</v>
      </c>
      <c r="P751" s="8">
        <v>63</v>
      </c>
      <c r="Q751" s="8">
        <v>63</v>
      </c>
      <c r="R751" s="8">
        <v>63</v>
      </c>
      <c r="S751" s="8"/>
      <c r="T751" s="8"/>
    </row>
    <row r="752" spans="3:20" x14ac:dyDescent="0.25">
      <c r="C752" s="15" t="s">
        <v>124</v>
      </c>
      <c r="D752" s="15" t="s">
        <v>85</v>
      </c>
      <c r="E752" s="12" t="s">
        <v>87</v>
      </c>
      <c r="F752" s="12" t="str">
        <f t="shared" si="376"/>
        <v>SDSubstation capacity (winter and summer) (MVA)Firm delivery</v>
      </c>
      <c r="G752" s="8">
        <v>31.5</v>
      </c>
      <c r="H752" s="8">
        <v>31.5</v>
      </c>
      <c r="I752" s="8">
        <v>31.5</v>
      </c>
      <c r="J752" s="8">
        <v>31.5</v>
      </c>
      <c r="K752" s="8">
        <v>31.5</v>
      </c>
      <c r="L752" s="8">
        <v>31.5</v>
      </c>
      <c r="M752" s="8">
        <v>31.5</v>
      </c>
      <c r="N752" s="8">
        <v>31.5</v>
      </c>
      <c r="O752" s="8">
        <v>31.5</v>
      </c>
      <c r="P752" s="8">
        <v>31.5</v>
      </c>
      <c r="Q752" s="8">
        <v>31.5</v>
      </c>
      <c r="R752" s="8">
        <v>31.5</v>
      </c>
      <c r="S752" s="8"/>
      <c r="T752" s="8"/>
    </row>
    <row r="753" spans="3:20" x14ac:dyDescent="0.25">
      <c r="C753" s="15" t="s">
        <v>124</v>
      </c>
      <c r="D753" s="15" t="s">
        <v>85</v>
      </c>
      <c r="E753" s="12" t="s">
        <v>88</v>
      </c>
      <c r="F753" s="12" t="str">
        <f t="shared" si="376"/>
        <v>SDSubstation capacity (winter and summer) (MVA)Short-term firm delivery</v>
      </c>
      <c r="G753" s="8">
        <v>36</v>
      </c>
      <c r="H753" s="8">
        <v>36</v>
      </c>
      <c r="I753" s="8">
        <v>36</v>
      </c>
      <c r="J753" s="8">
        <v>36</v>
      </c>
      <c r="K753" s="8">
        <v>36</v>
      </c>
      <c r="L753" s="8">
        <v>36</v>
      </c>
      <c r="M753" s="8">
        <v>36</v>
      </c>
      <c r="N753" s="8">
        <v>36</v>
      </c>
      <c r="O753" s="8">
        <v>36</v>
      </c>
      <c r="P753" s="8">
        <v>36</v>
      </c>
      <c r="Q753" s="8">
        <v>36</v>
      </c>
      <c r="R753" s="8">
        <v>36</v>
      </c>
      <c r="S753" s="8"/>
      <c r="T753" s="8"/>
    </row>
    <row r="754" spans="3:20" x14ac:dyDescent="0.25">
      <c r="C754" s="15" t="s">
        <v>124</v>
      </c>
      <c r="D754" s="12" t="s">
        <v>214</v>
      </c>
      <c r="E754" s="12" t="s">
        <v>210</v>
      </c>
      <c r="F754" s="12" t="str">
        <f t="shared" si="376"/>
        <v>SDMaximum demand forecast(peak season)Maximum demand (MW)</v>
      </c>
      <c r="G754" s="8">
        <f ca="1">G756*G757</f>
        <v>11.888972565911772</v>
      </c>
      <c r="H754" s="8">
        <f t="shared" ref="H754:R754" ca="1" si="401">H756*H757</f>
        <v>11.757176708160854</v>
      </c>
      <c r="I754" s="8">
        <f t="shared" ca="1" si="401"/>
        <v>11.713909258949515</v>
      </c>
      <c r="J754" s="8">
        <f t="shared" ca="1" si="401"/>
        <v>11.417855832029122</v>
      </c>
      <c r="K754" s="8">
        <f t="shared" ca="1" si="401"/>
        <v>11.254959482822388</v>
      </c>
      <c r="L754" s="8">
        <f t="shared" ca="1" si="401"/>
        <v>11.338925964614431</v>
      </c>
      <c r="M754" s="8">
        <f t="shared" ca="1" si="401"/>
        <v>11.475384613368874</v>
      </c>
      <c r="N754" s="8">
        <f t="shared" ca="1" si="401"/>
        <v>11.580488306701225</v>
      </c>
      <c r="O754" s="8">
        <f t="shared" ca="1" si="401"/>
        <v>11.752358896809122</v>
      </c>
      <c r="P754" s="8">
        <f t="shared" ca="1" si="401"/>
        <v>11.890750306788483</v>
      </c>
      <c r="Q754" s="8">
        <f t="shared" ca="1" si="401"/>
        <v>12.226305150911374</v>
      </c>
      <c r="R754" s="8">
        <f t="shared" ca="1" si="401"/>
        <v>12.483268840475681</v>
      </c>
      <c r="S754" s="8"/>
      <c r="T754" s="8"/>
    </row>
    <row r="755" spans="3:20" x14ac:dyDescent="0.25">
      <c r="C755" s="15" t="s">
        <v>124</v>
      </c>
      <c r="D755" s="12" t="s">
        <v>214</v>
      </c>
      <c r="E755" s="12" t="s">
        <v>10</v>
      </c>
      <c r="F755" s="12" t="str">
        <f t="shared" si="376"/>
        <v>SDMaximum demand forecast(peak season)Reactive power (coincident) (MVAr)</v>
      </c>
      <c r="G755" s="10">
        <f ca="1">SQRT(G756^2-G754^2)</f>
        <v>3.5163194347062374E-2</v>
      </c>
      <c r="H755" s="10">
        <f ca="1">SQRT(H756^2-H754^2)</f>
        <v>3.477339082763857E-2</v>
      </c>
      <c r="I755" s="10">
        <f t="shared" ref="I755:R755" ca="1" si="402">SQRT(I756^2-I754^2)</f>
        <v>3.4645421676540382E-2</v>
      </c>
      <c r="J755" s="10">
        <f t="shared" ca="1" si="402"/>
        <v>3.3769804869923377E-2</v>
      </c>
      <c r="K755" s="10">
        <f t="shared" ca="1" si="402"/>
        <v>3.3288017570618743E-2</v>
      </c>
      <c r="L755" s="10">
        <f t="shared" ca="1" si="402"/>
        <v>3.353635944374618E-2</v>
      </c>
      <c r="M755" s="10">
        <f t="shared" ca="1" si="402"/>
        <v>3.3939953778972271E-2</v>
      </c>
      <c r="N755" s="10">
        <f t="shared" ca="1" si="402"/>
        <v>3.4250811725831012E-2</v>
      </c>
      <c r="O755" s="10">
        <f t="shared" ca="1" si="402"/>
        <v>3.4759141519041144E-2</v>
      </c>
      <c r="P755" s="10">
        <f t="shared" ca="1" si="402"/>
        <v>3.5168452249097364E-2</v>
      </c>
      <c r="Q755" s="10">
        <f t="shared" ca="1" si="402"/>
        <v>3.6160899673258709E-2</v>
      </c>
      <c r="R755" s="10">
        <f t="shared" ca="1" si="402"/>
        <v>3.692090345872772E-2</v>
      </c>
      <c r="S755" s="8"/>
      <c r="T755" s="8"/>
    </row>
    <row r="756" spans="3:20" x14ac:dyDescent="0.25">
      <c r="C756" s="15" t="s">
        <v>124</v>
      </c>
      <c r="D756" s="12" t="s">
        <v>214</v>
      </c>
      <c r="E756" s="12" t="s">
        <v>211</v>
      </c>
      <c r="F756" s="12" t="str">
        <f t="shared" si="376"/>
        <v>SDMaximum demand forecast(peak season)Maximum demand (MVA)</v>
      </c>
      <c r="G756" s="8">
        <f ca="1">OFFSET(ForecastData!$E$4,MATCH($C756,ForecastData!$B$5:$B$70,0),COLUMN()-6+IF($T758="Summer",15,0))</f>
        <v>11.889024565675665</v>
      </c>
      <c r="H756" s="8">
        <f ca="1">OFFSET(ForecastData!$E$4,MATCH($C756,ForecastData!$B$5:$B$70,0),COLUMN()-6+IF($T758="Summer",15,0))</f>
        <v>11.757228131478513</v>
      </c>
      <c r="I756" s="8">
        <f ca="1">OFFSET(ForecastData!$E$4,MATCH($C756,ForecastData!$B$5:$B$70,0),COLUMN()-6+IF($T758="Summer",15,0))</f>
        <v>11.713960493024821</v>
      </c>
      <c r="J756" s="8">
        <f ca="1">OFFSET(ForecastData!$E$4,MATCH($C756,ForecastData!$B$5:$B$70,0),COLUMN()-6+IF($T758="Summer",15,0))</f>
        <v>11.417905771231535</v>
      </c>
      <c r="K756" s="8">
        <f ca="1">OFFSET(ForecastData!$E$4,MATCH($C756,ForecastData!$B$5:$B$70,0),COLUMN()-6+IF($T758="Summer",15,0))</f>
        <v>11.255008709551822</v>
      </c>
      <c r="L756" s="8">
        <f ca="1">OFFSET(ForecastData!$E$4,MATCH($C756,ForecastData!$B$5:$B$70,0),COLUMN()-6+IF($T758="Summer",15,0))</f>
        <v>11.338975558594878</v>
      </c>
      <c r="M756" s="8">
        <f ca="1">OFFSET(ForecastData!$E$4,MATCH($C756,ForecastData!$B$5:$B$70,0),COLUMN()-6+IF($T758="Summer",15,0))</f>
        <v>11.475434804189584</v>
      </c>
      <c r="N756" s="8">
        <f ca="1">OFFSET(ForecastData!$E$4,MATCH($C756,ForecastData!$B$5:$B$70,0),COLUMN()-6+IF($T758="Summer",15,0))</f>
        <v>11.580538957222487</v>
      </c>
      <c r="O756" s="8">
        <f ca="1">OFFSET(ForecastData!$E$4,MATCH($C756,ForecastData!$B$5:$B$70,0),COLUMN()-6+IF($T758="Summer",15,0))</f>
        <v>11.752410299054729</v>
      </c>
      <c r="P756" s="8">
        <f ca="1">OFFSET(ForecastData!$E$4,MATCH($C756,ForecastData!$B$5:$B$70,0),COLUMN()-6+IF($T758="Summer",15,0))</f>
        <v>11.890802314327827</v>
      </c>
      <c r="Q756" s="8">
        <f ca="1">OFFSET(ForecastData!$E$4,MATCH($C756,ForecastData!$B$5:$B$70,0),COLUMN()-6+IF($T758="Summer",15,0))</f>
        <v>12.226358626094164</v>
      </c>
      <c r="R756" s="8">
        <f ca="1">OFFSET(ForecastData!$E$4,MATCH($C756,ForecastData!$B$5:$B$70,0),COLUMN()-6+IF($T758="Summer",15,0))</f>
        <v>12.483323439561408</v>
      </c>
      <c r="S756" s="9"/>
      <c r="T756" s="9"/>
    </row>
    <row r="757" spans="3:20" x14ac:dyDescent="0.25">
      <c r="C757" s="15" t="s">
        <v>124</v>
      </c>
      <c r="D757" s="12" t="s">
        <v>214</v>
      </c>
      <c r="E757" s="12" t="s">
        <v>11</v>
      </c>
      <c r="F757" s="12" t="str">
        <f t="shared" si="376"/>
        <v>SDMaximum demand forecast(peak season)Power factor (coincident)</v>
      </c>
      <c r="G757" s="8">
        <f ca="1">OFFSET(ForecastData!$R$4,MATCH($C757,ForecastData!$B$5:$B$70,0),IF($T758="Summer",15,0))</f>
        <v>0.99999562623799731</v>
      </c>
      <c r="H757" s="8">
        <f ca="1">OFFSET(ForecastData!$R$4,MATCH($C757,ForecastData!$B$5:$B$70,0),IF($T758="Summer",15,0))</f>
        <v>0.99999562623799731</v>
      </c>
      <c r="I757" s="8">
        <f ca="1">OFFSET(ForecastData!$R$4,MATCH($C757,ForecastData!$B$5:$B$70,0),IF($T758="Summer",15,0))</f>
        <v>0.99999562623799731</v>
      </c>
      <c r="J757" s="8">
        <f ca="1">OFFSET(ForecastData!$R$4,MATCH($C757,ForecastData!$B$5:$B$70,0),IF($T758="Summer",15,0))</f>
        <v>0.99999562623799731</v>
      </c>
      <c r="K757" s="8">
        <f ca="1">OFFSET(ForecastData!$R$4,MATCH($C757,ForecastData!$B$5:$B$70,0),IF($T758="Summer",15,0))</f>
        <v>0.99999562623799731</v>
      </c>
      <c r="L757" s="8">
        <f ca="1">OFFSET(ForecastData!$R$4,MATCH($C757,ForecastData!$B$5:$B$70,0),IF($T758="Summer",15,0))</f>
        <v>0.99999562623799731</v>
      </c>
      <c r="M757" s="8">
        <f ca="1">OFFSET(ForecastData!$R$4,MATCH($C757,ForecastData!$B$5:$B$70,0),IF($T758="Summer",15,0))</f>
        <v>0.99999562623799731</v>
      </c>
      <c r="N757" s="8">
        <f ca="1">OFFSET(ForecastData!$R$4,MATCH($C757,ForecastData!$B$5:$B$70,0),IF($T758="Summer",15,0))</f>
        <v>0.99999562623799731</v>
      </c>
      <c r="O757" s="8">
        <f ca="1">OFFSET(ForecastData!$R$4,MATCH($C757,ForecastData!$B$5:$B$70,0),IF($T758="Summer",15,0))</f>
        <v>0.99999562623799731</v>
      </c>
      <c r="P757" s="8">
        <f ca="1">OFFSET(ForecastData!$R$4,MATCH($C757,ForecastData!$B$5:$B$70,0),IF($T758="Summer",15,0))</f>
        <v>0.99999562623799731</v>
      </c>
      <c r="Q757" s="8">
        <f ca="1">OFFSET(ForecastData!$R$4,MATCH($C757,ForecastData!$B$5:$B$70,0),IF($T758="Summer",15,0))</f>
        <v>0.99999562623799731</v>
      </c>
      <c r="R757" s="8">
        <f ca="1">OFFSET(ForecastData!$R$4,MATCH($C757,ForecastData!$B$5:$B$70,0),IF($T758="Summer",15,0))</f>
        <v>0.99999562623799731</v>
      </c>
      <c r="S757" s="10"/>
      <c r="T757" s="10"/>
    </row>
    <row r="758" spans="3:20" x14ac:dyDescent="0.25">
      <c r="C758" s="15" t="s">
        <v>124</v>
      </c>
      <c r="D758" s="12" t="s">
        <v>213</v>
      </c>
      <c r="E758" s="15" t="s">
        <v>210</v>
      </c>
      <c r="F758" s="12" t="str">
        <f t="shared" si="376"/>
        <v>SDMaximum demand forecast(non-peak season)Maximum demand (MW)</v>
      </c>
      <c r="G758" s="8">
        <f ca="1">G760*OFFSET(ForecastData!$R$4,MATCH($C758,ForecastData!$B$5:$B$70,0),IF($T758="Winter",15,0))</f>
        <v>12.492083729463006</v>
      </c>
      <c r="H758" s="8">
        <f ca="1">H760*OFFSET(ForecastData!$R$4,MATCH($C758,ForecastData!$B$5:$B$70,0),IF($T758="Winter",15,0))</f>
        <v>12.372055676488648</v>
      </c>
      <c r="I758" s="8">
        <f ca="1">I760*OFFSET(ForecastData!$R$4,MATCH($C758,ForecastData!$B$5:$B$70,0),IF($T758="Winter",15,0))</f>
        <v>12.042279560729108</v>
      </c>
      <c r="J758" s="8">
        <f ca="1">J760*OFFSET(ForecastData!$R$4,MATCH($C758,ForecastData!$B$5:$B$70,0),IF($T758="Winter",15,0))</f>
        <v>11.748557889279082</v>
      </c>
      <c r="K758" s="8">
        <f ca="1">K760*OFFSET(ForecastData!$R$4,MATCH($C758,ForecastData!$B$5:$B$70,0),IF($T758="Winter",15,0))</f>
        <v>11.514358537641455</v>
      </c>
      <c r="L758" s="8">
        <f ca="1">L760*OFFSET(ForecastData!$R$4,MATCH($C758,ForecastData!$B$5:$B$70,0),IF($T758="Winter",15,0))</f>
        <v>11.613261651818831</v>
      </c>
      <c r="M758" s="8">
        <f ca="1">M760*OFFSET(ForecastData!$R$4,MATCH($C758,ForecastData!$B$5:$B$70,0),IF($T758="Winter",15,0))</f>
        <v>11.719370220378456</v>
      </c>
      <c r="N758" s="8">
        <f ca="1">N760*OFFSET(ForecastData!$R$4,MATCH($C758,ForecastData!$B$5:$B$70,0),IF($T758="Winter",15,0))</f>
        <v>11.795243092328564</v>
      </c>
      <c r="O758" s="8">
        <f ca="1">O760*OFFSET(ForecastData!$R$4,MATCH($C758,ForecastData!$B$5:$B$70,0),IF($T758="Winter",15,0))</f>
        <v>11.931594055493514</v>
      </c>
      <c r="P758" s="8">
        <f ca="1">P760*OFFSET(ForecastData!$R$4,MATCH($C758,ForecastData!$B$5:$B$70,0),IF($T758="Winter",15,0))</f>
        <v>12.07029874723286</v>
      </c>
      <c r="Q758" s="8">
        <f ca="1">Q760*OFFSET(ForecastData!$R$4,MATCH($C758,ForecastData!$B$5:$B$70,0),IF($T758="Winter",15,0))</f>
        <v>12.243475099398081</v>
      </c>
      <c r="R758" s="8">
        <f ca="1">R760*OFFSET(ForecastData!$R$4,MATCH($C758,ForecastData!$B$5:$B$70,0),IF($T758="Winter",15,0))</f>
        <v>12.450266715002442</v>
      </c>
      <c r="S758" s="8"/>
      <c r="T758" s="8" t="str">
        <f ca="1">OFFSET(ForecastData!$D$4,MATCH(C758,ForecastData!$B$5:$B$70,0),0)</f>
        <v>Summer</v>
      </c>
    </row>
    <row r="759" spans="3:20" x14ac:dyDescent="0.25">
      <c r="C759" s="15" t="s">
        <v>124</v>
      </c>
      <c r="D759" s="12" t="s">
        <v>213</v>
      </c>
      <c r="E759" s="15" t="s">
        <v>10</v>
      </c>
      <c r="F759" s="12" t="str">
        <f t="shared" si="376"/>
        <v>SDMaximum demand forecast(non-peak season)Reactive power (coincident) (MVAr)</v>
      </c>
      <c r="G759" s="10">
        <f t="shared" ref="G759:R759" ca="1" si="403">SQRT(G760^2-G758^2)</f>
        <v>2.3813556282835151</v>
      </c>
      <c r="H759" s="10">
        <f t="shared" ca="1" si="403"/>
        <v>2.3584747794441583</v>
      </c>
      <c r="I759" s="10">
        <f t="shared" ca="1" si="403"/>
        <v>2.2956098302215375</v>
      </c>
      <c r="J759" s="10">
        <f t="shared" ca="1" si="403"/>
        <v>2.2396179100099647</v>
      </c>
      <c r="K759" s="10">
        <f t="shared" ca="1" si="403"/>
        <v>2.1949726805798089</v>
      </c>
      <c r="L759" s="10">
        <f t="shared" ca="1" si="403"/>
        <v>2.2138264997425421</v>
      </c>
      <c r="M759" s="10">
        <f t="shared" ca="1" si="403"/>
        <v>2.2340538887371135</v>
      </c>
      <c r="N759" s="10">
        <f t="shared" ca="1" si="403"/>
        <v>2.2485174718002252</v>
      </c>
      <c r="O759" s="10">
        <f t="shared" ca="1" si="403"/>
        <v>2.2745099435596696</v>
      </c>
      <c r="P759" s="10">
        <f t="shared" ca="1" si="403"/>
        <v>2.300951104657869</v>
      </c>
      <c r="Q759" s="10">
        <f t="shared" ca="1" si="403"/>
        <v>2.3339635699795345</v>
      </c>
      <c r="R759" s="10">
        <f t="shared" ca="1" si="403"/>
        <v>2.3733840852727326</v>
      </c>
      <c r="S759" s="8"/>
      <c r="T759" s="8" t="str">
        <f ca="1">T758</f>
        <v>Summer</v>
      </c>
    </row>
    <row r="760" spans="3:20" x14ac:dyDescent="0.25">
      <c r="C760" s="15" t="s">
        <v>124</v>
      </c>
      <c r="D760" s="12" t="s">
        <v>213</v>
      </c>
      <c r="E760" s="12" t="s">
        <v>211</v>
      </c>
      <c r="F760" s="12"/>
      <c r="G760" s="10">
        <f ca="1">OFFSET(ForecastData!$E$4,MATCH($C760,ForecastData!$B$5:$B$70,0),COLUMN()-6+IF($T760="Winter",15,0))</f>
        <v>12.717036232246567</v>
      </c>
      <c r="H760" s="10">
        <f ca="1">OFFSET(ForecastData!$E$4,MATCH($C760,ForecastData!$B$5:$B$70,0),COLUMN()-6+IF($T760="Winter",15,0))</f>
        <v>12.59484676156916</v>
      </c>
      <c r="I760" s="10">
        <f ca="1">OFFSET(ForecastData!$E$4,MATCH($C760,ForecastData!$B$5:$B$70,0),COLUMN()-6+IF($T760="Winter",15,0))</f>
        <v>12.25913216795397</v>
      </c>
      <c r="J760" s="10">
        <f ca="1">OFFSET(ForecastData!$E$4,MATCH($C760,ForecastData!$B$5:$B$70,0),COLUMN()-6+IF($T760="Winter",15,0))</f>
        <v>11.960121272820739</v>
      </c>
      <c r="K760" s="10">
        <f ca="1">OFFSET(ForecastData!$E$4,MATCH($C760,ForecastData!$B$5:$B$70,0),COLUMN()-6+IF($T760="Winter",15,0))</f>
        <v>11.721704551892117</v>
      </c>
      <c r="L760" s="10">
        <f ca="1">OFFSET(ForecastData!$E$4,MATCH($C760,ForecastData!$B$5:$B$70,0),COLUMN()-6+IF($T760="Winter",15,0))</f>
        <v>11.82238867423027</v>
      </c>
      <c r="M760" s="10">
        <f ca="1">OFFSET(ForecastData!$E$4,MATCH($C760,ForecastData!$B$5:$B$70,0),COLUMN()-6+IF($T760="Winter",15,0))</f>
        <v>11.930408003923203</v>
      </c>
      <c r="N760" s="10">
        <f ca="1">OFFSET(ForecastData!$E$4,MATCH($C760,ForecastData!$B$5:$B$70,0),COLUMN()-6+IF($T760="Winter",15,0))</f>
        <v>12.007647164541252</v>
      </c>
      <c r="O760" s="10">
        <f ca="1">OFFSET(ForecastData!$E$4,MATCH($C760,ForecastData!$B$5:$B$70,0),COLUMN()-6+IF($T760="Winter",15,0))</f>
        <v>12.146453481919732</v>
      </c>
      <c r="P760" s="10">
        <f ca="1">OFFSET(ForecastData!$E$4,MATCH($C760,ForecastData!$B$5:$B$70,0),COLUMN()-6+IF($T760="Winter",15,0))</f>
        <v>12.287655912885802</v>
      </c>
      <c r="Q760" s="10">
        <f ca="1">OFFSET(ForecastData!$E$4,MATCH($C760,ForecastData!$B$5:$B$70,0),COLUMN()-6+IF($T760="Winter",15,0))</f>
        <v>12.463950756304056</v>
      </c>
      <c r="R760" s="10">
        <f ca="1">OFFSET(ForecastData!$E$4,MATCH($C760,ForecastData!$B$5:$B$70,0),COLUMN()-6+IF($T760="Winter",15,0))</f>
        <v>12.674466193529556</v>
      </c>
      <c r="S760" s="9"/>
      <c r="T760" s="8" t="str">
        <f ca="1">T758</f>
        <v>Summer</v>
      </c>
    </row>
    <row r="761" spans="3:20" x14ac:dyDescent="0.25">
      <c r="C761" s="15" t="s">
        <v>124</v>
      </c>
      <c r="D761" s="12" t="s">
        <v>89</v>
      </c>
      <c r="E761" s="12" t="s">
        <v>212</v>
      </c>
      <c r="F761" s="12" t="str">
        <f t="shared" si="376"/>
        <v>SDHours exceeding95% of maximum demand</v>
      </c>
      <c r="G761" s="9">
        <f ca="1">OFFSET($AG$2,MATCH(C761,$AF$3:$AF$48,0),0)</f>
        <v>20</v>
      </c>
      <c r="H761" s="8">
        <f ca="1">G761</f>
        <v>20</v>
      </c>
      <c r="I761" s="8">
        <f t="shared" ref="I761" ca="1" si="404">H761</f>
        <v>20</v>
      </c>
      <c r="J761" s="8">
        <f t="shared" ref="J761" ca="1" si="405">I761</f>
        <v>20</v>
      </c>
      <c r="K761" s="8">
        <f t="shared" ref="K761" ca="1" si="406">J761</f>
        <v>20</v>
      </c>
      <c r="L761" s="8">
        <f t="shared" ref="L761" ca="1" si="407">K761</f>
        <v>20</v>
      </c>
      <c r="M761" s="8">
        <f t="shared" ref="M761" ca="1" si="408">L761</f>
        <v>20</v>
      </c>
      <c r="N761" s="8">
        <f t="shared" ref="N761" ca="1" si="409">M761</f>
        <v>20</v>
      </c>
      <c r="O761" s="8">
        <f t="shared" ref="O761" ca="1" si="410">N761</f>
        <v>20</v>
      </c>
      <c r="P761" s="8">
        <f t="shared" ref="P761" ca="1" si="411">O761</f>
        <v>20</v>
      </c>
      <c r="Q761" s="8">
        <f ca="1">O761</f>
        <v>20</v>
      </c>
      <c r="R761" s="8">
        <f t="shared" ref="R761" ca="1" si="412">Q761</f>
        <v>20</v>
      </c>
      <c r="S761" s="9"/>
      <c r="T761" s="9"/>
    </row>
    <row r="762" spans="3:20" x14ac:dyDescent="0.25">
      <c r="C762" s="15" t="s">
        <v>124</v>
      </c>
      <c r="D762" s="12" t="s">
        <v>89</v>
      </c>
      <c r="E762" s="12" t="s">
        <v>56</v>
      </c>
      <c r="F762" s="12" t="str">
        <f t="shared" si="376"/>
        <v>SDHours exceedingFirm capacity (continuous rating)</v>
      </c>
      <c r="G762" s="8"/>
      <c r="H762" s="8"/>
      <c r="I762" s="8"/>
      <c r="J762" s="8"/>
      <c r="K762" s="8"/>
      <c r="L762" s="8"/>
      <c r="M762" s="8"/>
      <c r="N762" s="8"/>
      <c r="O762" s="8"/>
      <c r="P762" s="8"/>
      <c r="Q762" s="8"/>
      <c r="R762" s="8"/>
      <c r="S762" s="8"/>
      <c r="T762" s="8"/>
    </row>
    <row r="763" spans="3:20" x14ac:dyDescent="0.25">
      <c r="C763" s="15" t="s">
        <v>124</v>
      </c>
      <c r="D763" s="12" t="s">
        <v>89</v>
      </c>
      <c r="E763" s="12" t="s">
        <v>57</v>
      </c>
      <c r="F763" s="12" t="str">
        <f t="shared" si="376"/>
        <v>SDHours exceedingFirm capacity (short-term rating)</v>
      </c>
      <c r="G763" s="8"/>
      <c r="H763" s="8"/>
      <c r="I763" s="8"/>
      <c r="J763" s="8"/>
      <c r="K763" s="8"/>
      <c r="L763" s="8"/>
      <c r="M763" s="8"/>
      <c r="N763" s="8"/>
      <c r="O763" s="8"/>
      <c r="P763" s="8"/>
      <c r="Q763" s="8"/>
      <c r="R763" s="8"/>
      <c r="S763" s="8"/>
      <c r="T763" s="8"/>
    </row>
    <row r="764" spans="3:20" x14ac:dyDescent="0.25">
      <c r="C764" s="15" t="s">
        <v>124</v>
      </c>
      <c r="D764" s="12" t="s">
        <v>90</v>
      </c>
      <c r="E764" s="12" t="s">
        <v>60</v>
      </c>
      <c r="F764" s="12" t="str">
        <f t="shared" ref="F764:F830" si="413">CONCATENATE(C764,D764,E764)</f>
        <v>SDRegional diversity factorSummer</v>
      </c>
      <c r="G764" s="10">
        <f ca="1">OFFSET(ForecastData!$S$4,MATCH($C764,ForecastData!$B$5:$B$70,0),IF($E764="Winter",15,0))</f>
        <v>0.76871880199667197</v>
      </c>
      <c r="H764" s="10">
        <f ca="1">OFFSET(ForecastData!$S$4,MATCH($C764,ForecastData!$B$5:$B$70,0),IF($E764="Winter",15,0))</f>
        <v>0.76871880199667197</v>
      </c>
      <c r="I764" s="10">
        <f ca="1">OFFSET(ForecastData!$S$4,MATCH($C764,ForecastData!$B$5:$B$70,0),IF($E764="Winter",15,0))</f>
        <v>0.76871880199667197</v>
      </c>
      <c r="J764" s="10">
        <f ca="1">OFFSET(ForecastData!$S$4,MATCH($C764,ForecastData!$B$5:$B$70,0),IF($E764="Winter",15,0))</f>
        <v>0.76871880199667197</v>
      </c>
      <c r="K764" s="10">
        <f ca="1">OFFSET(ForecastData!$S$4,MATCH($C764,ForecastData!$B$5:$B$70,0),IF($E764="Winter",15,0))</f>
        <v>0.76871880199667197</v>
      </c>
      <c r="L764" s="10">
        <f ca="1">OFFSET(ForecastData!$S$4,MATCH($C764,ForecastData!$B$5:$B$70,0),IF($E764="Winter",15,0))</f>
        <v>0.76871880199667197</v>
      </c>
      <c r="M764" s="10">
        <f ca="1">OFFSET(ForecastData!$S$4,MATCH($C764,ForecastData!$B$5:$B$70,0),IF($E764="Winter",15,0))</f>
        <v>0.76871880199667197</v>
      </c>
      <c r="N764" s="10">
        <f ca="1">OFFSET(ForecastData!$S$4,MATCH($C764,ForecastData!$B$5:$B$70,0),IF($E764="Winter",15,0))</f>
        <v>0.76871880199667197</v>
      </c>
      <c r="O764" s="10">
        <f ca="1">OFFSET(ForecastData!$S$4,MATCH($C764,ForecastData!$B$5:$B$70,0),IF($E764="Winter",15,0))</f>
        <v>0.76871880199667197</v>
      </c>
      <c r="P764" s="10">
        <f ca="1">OFFSET(ForecastData!$S$4,MATCH($C764,ForecastData!$B$5:$B$70,0),IF($E764="Winter",15,0))</f>
        <v>0.76871880199667197</v>
      </c>
      <c r="Q764" s="10">
        <f ca="1">OFFSET(ForecastData!$S$4,MATCH($C764,ForecastData!$B$5:$B$70,0),IF($E764="Winter",15,0))</f>
        <v>0.76871880199667197</v>
      </c>
      <c r="R764" s="10">
        <f ca="1">OFFSET(ForecastData!$S$4,MATCH($C764,ForecastData!$B$5:$B$70,0),IF($E764="Winter",15,0))</f>
        <v>0.76871880199667197</v>
      </c>
      <c r="S764" s="10"/>
      <c r="T764" s="10"/>
    </row>
    <row r="765" spans="3:20" x14ac:dyDescent="0.25">
      <c r="C765" s="15" t="s">
        <v>124</v>
      </c>
      <c r="D765" s="12" t="s">
        <v>90</v>
      </c>
      <c r="E765" s="12" t="s">
        <v>8</v>
      </c>
      <c r="F765" s="12" t="str">
        <f t="shared" si="413"/>
        <v>SDRegional diversity factorWinter</v>
      </c>
      <c r="G765" s="10">
        <f ca="1">OFFSET(ForecastData!$S$4,MATCH($C765,ForecastData!$B$5:$B$70,0),IF($E765="Winter",15,0))</f>
        <v>1</v>
      </c>
      <c r="H765" s="10">
        <f ca="1">OFFSET(ForecastData!$S$4,MATCH($C765,ForecastData!$B$5:$B$70,0),IF($E765="Winter",15,0))</f>
        <v>1</v>
      </c>
      <c r="I765" s="10">
        <f ca="1">OFFSET(ForecastData!$S$4,MATCH($C765,ForecastData!$B$5:$B$70,0),IF($E765="Winter",15,0))</f>
        <v>1</v>
      </c>
      <c r="J765" s="10">
        <f ca="1">OFFSET(ForecastData!$S$4,MATCH($C765,ForecastData!$B$5:$B$70,0),IF($E765="Winter",15,0))</f>
        <v>1</v>
      </c>
      <c r="K765" s="10">
        <f ca="1">OFFSET(ForecastData!$S$4,MATCH($C765,ForecastData!$B$5:$B$70,0),IF($E765="Winter",15,0))</f>
        <v>1</v>
      </c>
      <c r="L765" s="10">
        <f ca="1">OFFSET(ForecastData!$S$4,MATCH($C765,ForecastData!$B$5:$B$70,0),IF($E765="Winter",15,0))</f>
        <v>1</v>
      </c>
      <c r="M765" s="10">
        <f ca="1">OFFSET(ForecastData!$S$4,MATCH($C765,ForecastData!$B$5:$B$70,0),IF($E765="Winter",15,0))</f>
        <v>1</v>
      </c>
      <c r="N765" s="10">
        <f ca="1">OFFSET(ForecastData!$S$4,MATCH($C765,ForecastData!$B$5:$B$70,0),IF($E765="Winter",15,0))</f>
        <v>1</v>
      </c>
      <c r="O765" s="10">
        <f ca="1">OFFSET(ForecastData!$S$4,MATCH($C765,ForecastData!$B$5:$B$70,0),IF($E765="Winter",15,0))</f>
        <v>1</v>
      </c>
      <c r="P765" s="10">
        <f ca="1">OFFSET(ForecastData!$S$4,MATCH($C765,ForecastData!$B$5:$B$70,0),IF($E765="Winter",15,0))</f>
        <v>1</v>
      </c>
      <c r="Q765" s="10">
        <f ca="1">OFFSET(ForecastData!$S$4,MATCH($C765,ForecastData!$B$5:$B$70,0),IF($E765="Winter",15,0))</f>
        <v>1</v>
      </c>
      <c r="R765" s="10">
        <f ca="1">OFFSET(ForecastData!$S$4,MATCH($C765,ForecastData!$B$5:$B$70,0),IF($E765="Winter",15,0))</f>
        <v>1</v>
      </c>
      <c r="S765" s="10"/>
      <c r="T765" s="10"/>
    </row>
    <row r="766" spans="3:20" x14ac:dyDescent="0.25">
      <c r="C766" s="15" t="s">
        <v>124</v>
      </c>
      <c r="D766" s="15" t="s">
        <v>12</v>
      </c>
      <c r="E766" s="6">
        <v>1</v>
      </c>
      <c r="F766" s="12" t="str">
        <f t="shared" si="413"/>
        <v>SDLoad transfer capacity (MVA)1</v>
      </c>
      <c r="G766" s="9">
        <v>4.8</v>
      </c>
      <c r="H766" s="8"/>
      <c r="I766" s="8"/>
      <c r="J766" s="8"/>
      <c r="K766" s="8"/>
      <c r="L766" s="8"/>
      <c r="M766" s="8"/>
      <c r="N766" s="8"/>
      <c r="O766" s="8"/>
      <c r="P766" s="8"/>
      <c r="Q766" s="8"/>
      <c r="R766" s="8"/>
      <c r="S766" s="8" t="s">
        <v>24</v>
      </c>
      <c r="T766" s="8"/>
    </row>
    <row r="767" spans="3:20" x14ac:dyDescent="0.25">
      <c r="C767" s="15" t="s">
        <v>124</v>
      </c>
      <c r="D767" s="15" t="s">
        <v>12</v>
      </c>
      <c r="E767" s="6">
        <v>2</v>
      </c>
      <c r="F767" s="12" t="str">
        <f t="shared" si="413"/>
        <v>SDLoad transfer capacity (MVA)2</v>
      </c>
      <c r="G767" s="9">
        <v>3.2</v>
      </c>
      <c r="H767" s="8"/>
      <c r="I767" s="8"/>
      <c r="J767" s="8"/>
      <c r="K767" s="8"/>
      <c r="L767" s="8"/>
      <c r="M767" s="8"/>
      <c r="N767" s="8"/>
      <c r="O767" s="8"/>
      <c r="P767" s="8"/>
      <c r="Q767" s="8"/>
      <c r="R767" s="8"/>
      <c r="S767" s="8" t="s">
        <v>25</v>
      </c>
      <c r="T767" s="8"/>
    </row>
    <row r="768" spans="3:20" x14ac:dyDescent="0.25">
      <c r="C768" s="15" t="s">
        <v>124</v>
      </c>
      <c r="D768" s="15" t="s">
        <v>12</v>
      </c>
      <c r="E768" s="6">
        <v>3</v>
      </c>
      <c r="F768" s="12" t="str">
        <f t="shared" si="413"/>
        <v>SDLoad transfer capacity (MVA)3</v>
      </c>
      <c r="G768" s="9">
        <v>2.1</v>
      </c>
      <c r="H768" s="8"/>
      <c r="I768" s="8"/>
      <c r="J768" s="8"/>
      <c r="K768" s="8"/>
      <c r="L768" s="8"/>
      <c r="M768" s="8"/>
      <c r="N768" s="8"/>
      <c r="O768" s="8"/>
      <c r="P768" s="8"/>
      <c r="Q768" s="8"/>
      <c r="R768" s="8"/>
      <c r="S768" s="8" t="s">
        <v>32</v>
      </c>
      <c r="T768" s="8"/>
    </row>
    <row r="769" spans="3:20" x14ac:dyDescent="0.25">
      <c r="C769" s="15" t="s">
        <v>124</v>
      </c>
      <c r="D769" s="15" t="s">
        <v>12</v>
      </c>
      <c r="E769" s="6">
        <v>4</v>
      </c>
      <c r="F769" s="12" t="str">
        <f t="shared" si="413"/>
        <v>SDLoad transfer capacity (MVA)4</v>
      </c>
      <c r="G769" s="9"/>
      <c r="H769" s="8"/>
      <c r="I769" s="8"/>
      <c r="J769" s="8"/>
      <c r="K769" s="8"/>
      <c r="L769" s="8"/>
      <c r="M769" s="8"/>
      <c r="N769" s="8"/>
      <c r="O769" s="8"/>
      <c r="P769" s="8"/>
      <c r="Q769" s="8"/>
      <c r="R769" s="8"/>
      <c r="S769" s="8"/>
      <c r="T769" s="8"/>
    </row>
    <row r="770" spans="3:20" x14ac:dyDescent="0.25">
      <c r="C770" s="15" t="s">
        <v>124</v>
      </c>
      <c r="D770" s="15" t="s">
        <v>12</v>
      </c>
      <c r="E770" s="6">
        <v>5</v>
      </c>
      <c r="F770" s="12" t="str">
        <f t="shared" si="413"/>
        <v>SDLoad transfer capacity (MVA)5</v>
      </c>
      <c r="G770" s="9"/>
      <c r="H770" s="8"/>
      <c r="I770" s="8"/>
      <c r="J770" s="8"/>
      <c r="K770" s="8"/>
      <c r="L770" s="8"/>
      <c r="M770" s="8"/>
      <c r="N770" s="8"/>
      <c r="O770" s="8"/>
      <c r="P770" s="8"/>
      <c r="Q770" s="8"/>
      <c r="R770" s="8"/>
      <c r="S770" s="8"/>
      <c r="T770" s="8"/>
    </row>
    <row r="771" spans="3:20" x14ac:dyDescent="0.25">
      <c r="C771" s="15" t="s">
        <v>124</v>
      </c>
      <c r="D771" s="12" t="s">
        <v>13</v>
      </c>
      <c r="E771" s="12" t="s">
        <v>142</v>
      </c>
      <c r="F771" s="12" t="str">
        <f t="shared" si="413"/>
        <v>SDEmbedded generation capacity (MVA)Units less than 100 kVA</v>
      </c>
      <c r="G771" s="9">
        <f ca="1">OFFSET(ForecastData!$AK$4,MATCH(C771,ForecastData!$AJ$5:$AJ$71,0),0)</f>
        <v>4.8918200000000009</v>
      </c>
      <c r="H771" s="8"/>
      <c r="I771" s="8"/>
      <c r="J771" s="8"/>
      <c r="K771" s="8"/>
      <c r="L771" s="8"/>
      <c r="M771" s="8"/>
      <c r="N771" s="8"/>
      <c r="O771" s="8"/>
      <c r="P771" s="8"/>
      <c r="Q771" s="8"/>
      <c r="R771" s="8"/>
      <c r="S771" s="8"/>
      <c r="T771" s="8"/>
    </row>
    <row r="772" spans="3:20" x14ac:dyDescent="0.25">
      <c r="C772" s="15" t="s">
        <v>124</v>
      </c>
      <c r="D772" s="12" t="s">
        <v>13</v>
      </c>
      <c r="E772" s="12" t="s">
        <v>145</v>
      </c>
      <c r="F772" s="12" t="str">
        <f t="shared" si="413"/>
        <v>SDEmbedded generation capacity (MVA)Units greater than 100 kVA</v>
      </c>
      <c r="G772" s="9">
        <f ca="1">OFFSET(ForecastData!$AL$4,MATCH(C772,ForecastData!$AJ$5:$AJ$71,0),0)</f>
        <v>1.89</v>
      </c>
      <c r="H772" s="8"/>
      <c r="I772" s="8"/>
      <c r="J772" s="8"/>
      <c r="K772" s="8"/>
      <c r="L772" s="8"/>
      <c r="M772" s="8"/>
      <c r="N772" s="8"/>
      <c r="O772" s="8"/>
      <c r="P772" s="8"/>
      <c r="Q772" s="8"/>
      <c r="R772" s="8"/>
      <c r="S772" s="8"/>
      <c r="T772" s="8"/>
    </row>
    <row r="773" spans="3:20" x14ac:dyDescent="0.25">
      <c r="C773" s="15" t="s">
        <v>127</v>
      </c>
      <c r="D773" s="15" t="s">
        <v>85</v>
      </c>
      <c r="E773" s="12" t="s">
        <v>86</v>
      </c>
      <c r="F773" s="12" t="str">
        <f t="shared" si="413"/>
        <v xml:space="preserve">SLSubstation capacity (winter and summer) (MVA)Total </v>
      </c>
      <c r="G773" s="8">
        <v>120</v>
      </c>
      <c r="H773" s="8">
        <v>120</v>
      </c>
      <c r="I773" s="8">
        <v>120</v>
      </c>
      <c r="J773" s="8">
        <v>120</v>
      </c>
      <c r="K773" s="8">
        <v>120</v>
      </c>
      <c r="L773" s="8">
        <v>120</v>
      </c>
      <c r="M773" s="8">
        <v>120</v>
      </c>
      <c r="N773" s="8">
        <v>120</v>
      </c>
      <c r="O773" s="8">
        <v>120</v>
      </c>
      <c r="P773" s="8">
        <v>120</v>
      </c>
      <c r="Q773" s="8">
        <v>120</v>
      </c>
      <c r="R773" s="8">
        <v>120</v>
      </c>
      <c r="S773" s="8"/>
      <c r="T773" s="8"/>
    </row>
    <row r="774" spans="3:20" x14ac:dyDescent="0.25">
      <c r="C774" s="15" t="s">
        <v>127</v>
      </c>
      <c r="D774" s="15" t="s">
        <v>85</v>
      </c>
      <c r="E774" s="12" t="s">
        <v>87</v>
      </c>
      <c r="F774" s="12" t="str">
        <f t="shared" si="413"/>
        <v>SLSubstation capacity (winter and summer) (MVA)Firm delivery</v>
      </c>
      <c r="G774" s="8">
        <v>60</v>
      </c>
      <c r="H774" s="8">
        <v>60</v>
      </c>
      <c r="I774" s="8">
        <v>60</v>
      </c>
      <c r="J774" s="8">
        <v>60</v>
      </c>
      <c r="K774" s="8">
        <v>60</v>
      </c>
      <c r="L774" s="8">
        <v>60</v>
      </c>
      <c r="M774" s="8">
        <v>60</v>
      </c>
      <c r="N774" s="8">
        <v>60</v>
      </c>
      <c r="O774" s="8">
        <v>60</v>
      </c>
      <c r="P774" s="8">
        <v>60</v>
      </c>
      <c r="Q774" s="8">
        <v>60</v>
      </c>
      <c r="R774" s="8">
        <v>60</v>
      </c>
      <c r="S774" s="8"/>
      <c r="T774" s="8"/>
    </row>
    <row r="775" spans="3:20" x14ac:dyDescent="0.25">
      <c r="C775" s="15" t="s">
        <v>127</v>
      </c>
      <c r="D775" s="15" t="s">
        <v>85</v>
      </c>
      <c r="E775" s="12" t="s">
        <v>88</v>
      </c>
      <c r="F775" s="12" t="str">
        <f t="shared" si="413"/>
        <v>SLSubstation capacity (winter and summer) (MVA)Short-term firm delivery</v>
      </c>
      <c r="G775" s="8">
        <v>77</v>
      </c>
      <c r="H775" s="8">
        <v>77</v>
      </c>
      <c r="I775" s="8">
        <v>77</v>
      </c>
      <c r="J775" s="8">
        <v>77</v>
      </c>
      <c r="K775" s="8">
        <v>77</v>
      </c>
      <c r="L775" s="8">
        <v>77</v>
      </c>
      <c r="M775" s="8">
        <v>77</v>
      </c>
      <c r="N775" s="8">
        <v>77</v>
      </c>
      <c r="O775" s="8">
        <v>77</v>
      </c>
      <c r="P775" s="8">
        <v>77</v>
      </c>
      <c r="Q775" s="8">
        <v>77</v>
      </c>
      <c r="R775" s="8">
        <v>77</v>
      </c>
      <c r="S775" s="8"/>
      <c r="T775" s="8"/>
    </row>
    <row r="776" spans="3:20" x14ac:dyDescent="0.25">
      <c r="C776" s="15" t="s">
        <v>127</v>
      </c>
      <c r="D776" s="12" t="s">
        <v>214</v>
      </c>
      <c r="E776" s="12" t="s">
        <v>210</v>
      </c>
      <c r="F776" s="12" t="str">
        <f t="shared" si="413"/>
        <v>SLMaximum demand forecast(peak season)Maximum demand (MW)</v>
      </c>
      <c r="G776" s="8">
        <f ca="1">G778*G779</f>
        <v>23.735207172096025</v>
      </c>
      <c r="H776" s="8">
        <f t="shared" ref="H776:R776" ca="1" si="414">H778*H779</f>
        <v>31.163968241607623</v>
      </c>
      <c r="I776" s="8">
        <f t="shared" ca="1" si="414"/>
        <v>30.890494014949223</v>
      </c>
      <c r="J776" s="8">
        <f t="shared" ca="1" si="414"/>
        <v>30.248797190637987</v>
      </c>
      <c r="K776" s="8">
        <f t="shared" ca="1" si="414"/>
        <v>29.893279457803299</v>
      </c>
      <c r="L776" s="8">
        <f t="shared" ca="1" si="414"/>
        <v>29.729536214403058</v>
      </c>
      <c r="M776" s="8">
        <f t="shared" ca="1" si="414"/>
        <v>30.018834000611303</v>
      </c>
      <c r="N776" s="8">
        <f t="shared" ca="1" si="414"/>
        <v>30.220583573953832</v>
      </c>
      <c r="O776" s="8">
        <f t="shared" ca="1" si="414"/>
        <v>30.489362125023881</v>
      </c>
      <c r="P776" s="8">
        <f t="shared" ca="1" si="414"/>
        <v>30.615298041772803</v>
      </c>
      <c r="Q776" s="8">
        <f t="shared" ca="1" si="414"/>
        <v>31.163268992870826</v>
      </c>
      <c r="R776" s="8">
        <f t="shared" ca="1" si="414"/>
        <v>31.366185173772461</v>
      </c>
      <c r="S776" s="8"/>
      <c r="T776" s="8"/>
    </row>
    <row r="777" spans="3:20" x14ac:dyDescent="0.25">
      <c r="C777" s="15" t="s">
        <v>127</v>
      </c>
      <c r="D777" s="12" t="s">
        <v>214</v>
      </c>
      <c r="E777" s="12" t="s">
        <v>10</v>
      </c>
      <c r="F777" s="12" t="str">
        <f t="shared" si="413"/>
        <v>SLMaximum demand forecast(peak season)Reactive power (coincident) (MVAr)</v>
      </c>
      <c r="G777" s="10">
        <f ca="1">SQRT(G778^2-G776^2)</f>
        <v>1.0964126958276057</v>
      </c>
      <c r="H777" s="10">
        <f ca="1">SQRT(H778^2-H776^2)</f>
        <v>1.4395732965263128</v>
      </c>
      <c r="I777" s="10">
        <f t="shared" ref="I777:R777" ca="1" si="415">SQRT(I778^2-I776^2)</f>
        <v>1.4269405601900578</v>
      </c>
      <c r="J777" s="10">
        <f t="shared" ca="1" si="415"/>
        <v>1.3972983270320953</v>
      </c>
      <c r="K777" s="10">
        <f t="shared" ca="1" si="415"/>
        <v>1.3808757125992364</v>
      </c>
      <c r="L777" s="10">
        <f t="shared" ca="1" si="415"/>
        <v>1.3733118363028967</v>
      </c>
      <c r="M777" s="10">
        <f t="shared" ca="1" si="415"/>
        <v>1.3866755185059523</v>
      </c>
      <c r="N777" s="10">
        <f t="shared" ca="1" si="415"/>
        <v>1.3959950408504236</v>
      </c>
      <c r="O777" s="10">
        <f t="shared" ca="1" si="415"/>
        <v>1.4084108674164968</v>
      </c>
      <c r="P777" s="10">
        <f t="shared" ca="1" si="415"/>
        <v>1.4142282903268306</v>
      </c>
      <c r="Q777" s="10">
        <f t="shared" ca="1" si="415"/>
        <v>1.4395409957678718</v>
      </c>
      <c r="R777" s="10">
        <f t="shared" ca="1" si="415"/>
        <v>1.4489144078183591</v>
      </c>
      <c r="S777" s="8"/>
      <c r="T777" s="8"/>
    </row>
    <row r="778" spans="3:20" x14ac:dyDescent="0.25">
      <c r="C778" s="15" t="s">
        <v>127</v>
      </c>
      <c r="D778" s="12" t="s">
        <v>214</v>
      </c>
      <c r="E778" s="12" t="s">
        <v>211</v>
      </c>
      <c r="F778" s="12" t="str">
        <f t="shared" si="413"/>
        <v>SLMaximum demand forecast(peak season)Maximum demand (MVA)</v>
      </c>
      <c r="G778" s="8">
        <f ca="1">OFFSET(ForecastData!$E$4,MATCH($C778,ForecastData!$B$5:$B$70,0),COLUMN()-6+IF($T780="Summer",15,0))</f>
        <v>23.760517256614818</v>
      </c>
      <c r="H778" s="8">
        <f ca="1">OFFSET(ForecastData!$E$4,MATCH($C778,ForecastData!$B$5:$B$70,0),COLUMN()-6+IF($T780="Summer",15,0))</f>
        <v>31.197200000000002</v>
      </c>
      <c r="I778" s="8">
        <f ca="1">OFFSET(ForecastData!$E$4,MATCH($C778,ForecastData!$B$5:$B$70,0),COLUMN()-6+IF($T780="Summer",15,0))</f>
        <v>30.923434153565953</v>
      </c>
      <c r="J778" s="8">
        <f ca="1">OFFSET(ForecastData!$E$4,MATCH($C778,ForecastData!$B$5:$B$70,0),COLUMN()-6+IF($T780="Summer",15,0))</f>
        <v>30.281053054592988</v>
      </c>
      <c r="K778" s="8">
        <f ca="1">OFFSET(ForecastData!$E$4,MATCH($C778,ForecastData!$B$5:$B$70,0),COLUMN()-6+IF($T780="Summer",15,0))</f>
        <v>29.925156214729626</v>
      </c>
      <c r="L778" s="8">
        <f ca="1">OFFSET(ForecastData!$E$4,MATCH($C778,ForecastData!$B$5:$B$70,0),COLUMN()-6+IF($T780="Summer",15,0))</f>
        <v>29.761238363402025</v>
      </c>
      <c r="M778" s="8">
        <f ca="1">OFFSET(ForecastData!$E$4,MATCH($C778,ForecastData!$B$5:$B$70,0),COLUMN()-6+IF($T780="Summer",15,0))</f>
        <v>30.050844642869542</v>
      </c>
      <c r="N778" s="8">
        <f ca="1">OFFSET(ForecastData!$E$4,MATCH($C778,ForecastData!$B$5:$B$70,0),COLUMN()-6+IF($T780="Summer",15,0))</f>
        <v>30.252809352263586</v>
      </c>
      <c r="O778" s="8">
        <f ca="1">OFFSET(ForecastData!$E$4,MATCH($C778,ForecastData!$B$5:$B$70,0),COLUMN()-6+IF($T780="Summer",15,0))</f>
        <v>30.521874515866447</v>
      </c>
      <c r="P778" s="8">
        <f ca="1">OFFSET(ForecastData!$E$4,MATCH($C778,ForecastData!$B$5:$B$70,0),COLUMN()-6+IF($T780="Summer",15,0))</f>
        <v>30.647944724626125</v>
      </c>
      <c r="Q778" s="8">
        <f ca="1">OFFSET(ForecastData!$E$4,MATCH($C778,ForecastData!$B$5:$B$70,0),COLUMN()-6+IF($T780="Summer",15,0))</f>
        <v>31.196500005617949</v>
      </c>
      <c r="R778" s="8">
        <f ca="1">OFFSET(ForecastData!$E$4,MATCH($C778,ForecastData!$B$5:$B$70,0),COLUMN()-6+IF($T780="Summer",15,0))</f>
        <v>31.399632566585346</v>
      </c>
      <c r="S778" s="9"/>
      <c r="T778" s="9"/>
    </row>
    <row r="779" spans="3:20" x14ac:dyDescent="0.25">
      <c r="C779" s="15" t="s">
        <v>127</v>
      </c>
      <c r="D779" s="12" t="s">
        <v>214</v>
      </c>
      <c r="E779" s="12" t="s">
        <v>11</v>
      </c>
      <c r="F779" s="12" t="str">
        <f t="shared" si="413"/>
        <v>SLMaximum demand forecast(peak season)Power factor (coincident)</v>
      </c>
      <c r="G779" s="8">
        <f ca="1">OFFSET(ForecastData!$R$4,MATCH($C779,ForecastData!$B$5:$B$70,0),IF($T780="Summer",15,0))</f>
        <v>0.99893478394239299</v>
      </c>
      <c r="H779" s="8">
        <f ca="1">OFFSET(ForecastData!$R$4,MATCH($C779,ForecastData!$B$5:$B$70,0),IF($T780="Summer",15,0))</f>
        <v>0.99893478394239299</v>
      </c>
      <c r="I779" s="8">
        <f ca="1">OFFSET(ForecastData!$R$4,MATCH($C779,ForecastData!$B$5:$B$70,0),IF($T780="Summer",15,0))</f>
        <v>0.99893478394239299</v>
      </c>
      <c r="J779" s="8">
        <f ca="1">OFFSET(ForecastData!$R$4,MATCH($C779,ForecastData!$B$5:$B$70,0),IF($T780="Summer",15,0))</f>
        <v>0.99893478394239299</v>
      </c>
      <c r="K779" s="8">
        <f ca="1">OFFSET(ForecastData!$R$4,MATCH($C779,ForecastData!$B$5:$B$70,0),IF($T780="Summer",15,0))</f>
        <v>0.99893478394239299</v>
      </c>
      <c r="L779" s="8">
        <f ca="1">OFFSET(ForecastData!$R$4,MATCH($C779,ForecastData!$B$5:$B$70,0),IF($T780="Summer",15,0))</f>
        <v>0.99893478394239299</v>
      </c>
      <c r="M779" s="8">
        <f ca="1">OFFSET(ForecastData!$R$4,MATCH($C779,ForecastData!$B$5:$B$70,0),IF($T780="Summer",15,0))</f>
        <v>0.99893478394239299</v>
      </c>
      <c r="N779" s="8">
        <f ca="1">OFFSET(ForecastData!$R$4,MATCH($C779,ForecastData!$B$5:$B$70,0),IF($T780="Summer",15,0))</f>
        <v>0.99893478394239299</v>
      </c>
      <c r="O779" s="8">
        <f ca="1">OFFSET(ForecastData!$R$4,MATCH($C779,ForecastData!$B$5:$B$70,0),IF($T780="Summer",15,0))</f>
        <v>0.99893478394239299</v>
      </c>
      <c r="P779" s="8">
        <f ca="1">OFFSET(ForecastData!$R$4,MATCH($C779,ForecastData!$B$5:$B$70,0),IF($T780="Summer",15,0))</f>
        <v>0.99893478394239299</v>
      </c>
      <c r="Q779" s="8">
        <f ca="1">OFFSET(ForecastData!$R$4,MATCH($C779,ForecastData!$B$5:$B$70,0),IF($T780="Summer",15,0))</f>
        <v>0.99893478394239299</v>
      </c>
      <c r="R779" s="8">
        <f ca="1">OFFSET(ForecastData!$R$4,MATCH($C779,ForecastData!$B$5:$B$70,0),IF($T780="Summer",15,0))</f>
        <v>0.99893478394239299</v>
      </c>
      <c r="S779" s="10"/>
      <c r="T779" s="10"/>
    </row>
    <row r="780" spans="3:20" x14ac:dyDescent="0.25">
      <c r="C780" s="15" t="s">
        <v>127</v>
      </c>
      <c r="D780" s="12" t="s">
        <v>213</v>
      </c>
      <c r="E780" s="15" t="s">
        <v>210</v>
      </c>
      <c r="F780" s="12" t="str">
        <f t="shared" si="413"/>
        <v>SLMaximum demand forecast(non-peak season)Maximum demand (MW)</v>
      </c>
      <c r="G780" s="8">
        <f ca="1">G782*OFFSET(ForecastData!$R$4,MATCH($C780,ForecastData!$B$5:$B$70,0),IF($T780="Winter",15,0))</f>
        <v>19.175628471538786</v>
      </c>
      <c r="H780" s="8">
        <f ca="1">H782*OFFSET(ForecastData!$R$4,MATCH($C780,ForecastData!$B$5:$B$70,0),IF($T780="Winter",15,0))</f>
        <v>36.318087711400388</v>
      </c>
      <c r="I780" s="8">
        <f ca="1">I782*OFFSET(ForecastData!$R$4,MATCH($C780,ForecastData!$B$5:$B$70,0),IF($T780="Winter",15,0))</f>
        <v>34.806538463712485</v>
      </c>
      <c r="J780" s="8">
        <f ca="1">J782*OFFSET(ForecastData!$R$4,MATCH($C780,ForecastData!$B$5:$B$70,0),IF($T780="Winter",15,0))</f>
        <v>34.090963334859381</v>
      </c>
      <c r="K780" s="8">
        <f ca="1">K782*OFFSET(ForecastData!$R$4,MATCH($C780,ForecastData!$B$5:$B$70,0),IF($T780="Winter",15,0))</f>
        <v>33.51279356085324</v>
      </c>
      <c r="L780" s="8">
        <f ca="1">L782*OFFSET(ForecastData!$R$4,MATCH($C780,ForecastData!$B$5:$B$70,0),IF($T780="Winter",15,0))</f>
        <v>33.306559495309422</v>
      </c>
      <c r="M780" s="8">
        <f ca="1">M782*OFFSET(ForecastData!$R$4,MATCH($C780,ForecastData!$B$5:$B$70,0),IF($T780="Winter",15,0))</f>
        <v>33.549810170416585</v>
      </c>
      <c r="N780" s="8">
        <f ca="1">N782*OFFSET(ForecastData!$R$4,MATCH($C780,ForecastData!$B$5:$B$70,0),IF($T780="Winter",15,0))</f>
        <v>33.702025764970543</v>
      </c>
      <c r="O780" s="8">
        <f ca="1">O782*OFFSET(ForecastData!$R$4,MATCH($C780,ForecastData!$B$5:$B$70,0),IF($T780="Winter",15,0))</f>
        <v>33.976103887524673</v>
      </c>
      <c r="P780" s="8">
        <f ca="1">P782*OFFSET(ForecastData!$R$4,MATCH($C780,ForecastData!$B$5:$B$70,0),IF($T780="Winter",15,0))</f>
        <v>34.14211228193178</v>
      </c>
      <c r="Q780" s="8">
        <f ca="1">Q782*OFFSET(ForecastData!$R$4,MATCH($C780,ForecastData!$B$5:$B$70,0),IF($T780="Winter",15,0))</f>
        <v>34.394454691327361</v>
      </c>
      <c r="R780" s="8">
        <f ca="1">R782*OFFSET(ForecastData!$R$4,MATCH($C780,ForecastData!$B$5:$B$70,0),IF($T780="Winter",15,0))</f>
        <v>34.460481584531898</v>
      </c>
      <c r="S780" s="8"/>
      <c r="T780" s="8" t="str">
        <f ca="1">OFFSET(ForecastData!$D$4,MATCH(C780,ForecastData!$B$5:$B$70,0),0)</f>
        <v>Summer</v>
      </c>
    </row>
    <row r="781" spans="3:20" x14ac:dyDescent="0.25">
      <c r="C781" s="15" t="s">
        <v>127</v>
      </c>
      <c r="D781" s="12" t="s">
        <v>213</v>
      </c>
      <c r="E781" s="15" t="s">
        <v>10</v>
      </c>
      <c r="F781" s="12" t="str">
        <f t="shared" si="413"/>
        <v>SLMaximum demand forecast(non-peak season)Reactive power (coincident) (MVAr)</v>
      </c>
      <c r="G781" s="10">
        <f t="shared" ref="G781:R781" ca="1" si="416">SQRT(G782^2-G780^2)</f>
        <v>0.35343986380795023</v>
      </c>
      <c r="H781" s="10">
        <f t="shared" ca="1" si="416"/>
        <v>0.66940491642997513</v>
      </c>
      <c r="I781" s="10">
        <f t="shared" ca="1" si="416"/>
        <v>0.64154446006831645</v>
      </c>
      <c r="J781" s="10">
        <f t="shared" ca="1" si="416"/>
        <v>0.62835517782579386</v>
      </c>
      <c r="K781" s="10">
        <f t="shared" ca="1" si="416"/>
        <v>0.61769851296153477</v>
      </c>
      <c r="L781" s="10">
        <f t="shared" ca="1" si="416"/>
        <v>0.61389726388393373</v>
      </c>
      <c r="M781" s="10">
        <f t="shared" ca="1" si="416"/>
        <v>0.61838079283894942</v>
      </c>
      <c r="N781" s="10">
        <f t="shared" ca="1" si="416"/>
        <v>0.62118638844608642</v>
      </c>
      <c r="O781" s="10">
        <f t="shared" ca="1" si="416"/>
        <v>0.6262381203595716</v>
      </c>
      <c r="P781" s="10">
        <f t="shared" ca="1" si="416"/>
        <v>0.6292979410273436</v>
      </c>
      <c r="Q781" s="10">
        <f t="shared" ca="1" si="416"/>
        <v>0.63394904630638937</v>
      </c>
      <c r="R781" s="10">
        <f t="shared" ca="1" si="416"/>
        <v>0.63516603568279661</v>
      </c>
      <c r="S781" s="8"/>
      <c r="T781" s="8" t="str">
        <f ca="1">T780</f>
        <v>Summer</v>
      </c>
    </row>
    <row r="782" spans="3:20" x14ac:dyDescent="0.25">
      <c r="C782" s="15" t="s">
        <v>127</v>
      </c>
      <c r="D782" s="12" t="s">
        <v>213</v>
      </c>
      <c r="E782" s="12" t="s">
        <v>211</v>
      </c>
      <c r="F782" s="12"/>
      <c r="G782" s="10">
        <f ca="1">OFFSET(ForecastData!$E$4,MATCH($C782,ForecastData!$B$5:$B$70,0),COLUMN()-6+IF($T782="Winter",15,0))</f>
        <v>19.178885447695272</v>
      </c>
      <c r="H782" s="10">
        <f ca="1">OFFSET(ForecastData!$E$4,MATCH($C782,ForecastData!$B$5:$B$70,0),COLUMN()-6+IF($T782="Winter",15,0))</f>
        <v>36.324256330379463</v>
      </c>
      <c r="I782" s="10">
        <f ca="1">OFFSET(ForecastData!$E$4,MATCH($C782,ForecastData!$B$5:$B$70,0),COLUMN()-6+IF($T782="Winter",15,0))</f>
        <v>34.812450346393902</v>
      </c>
      <c r="J782" s="10">
        <f ca="1">OFFSET(ForecastData!$E$4,MATCH($C782,ForecastData!$B$5:$B$70,0),COLUMN()-6+IF($T782="Winter",15,0))</f>
        <v>34.096753677267095</v>
      </c>
      <c r="K782" s="10">
        <f ca="1">OFFSET(ForecastData!$E$4,MATCH($C782,ForecastData!$B$5:$B$70,0),COLUMN()-6+IF($T782="Winter",15,0))</f>
        <v>33.518485701255678</v>
      </c>
      <c r="L782" s="10">
        <f ca="1">OFFSET(ForecastData!$E$4,MATCH($C782,ForecastData!$B$5:$B$70,0),COLUMN()-6+IF($T782="Winter",15,0))</f>
        <v>33.312216606902496</v>
      </c>
      <c r="M782" s="10">
        <f ca="1">OFFSET(ForecastData!$E$4,MATCH($C782,ForecastData!$B$5:$B$70,0),COLUMN()-6+IF($T782="Winter",15,0))</f>
        <v>33.555508598081779</v>
      </c>
      <c r="N782" s="10">
        <f ca="1">OFFSET(ForecastData!$E$4,MATCH($C782,ForecastData!$B$5:$B$70,0),COLUMN()-6+IF($T782="Winter",15,0))</f>
        <v>33.707750046420024</v>
      </c>
      <c r="O782" s="10">
        <f ca="1">OFFSET(ForecastData!$E$4,MATCH($C782,ForecastData!$B$5:$B$70,0),COLUMN()-6+IF($T782="Winter",15,0))</f>
        <v>33.981874721081248</v>
      </c>
      <c r="P782" s="10">
        <f ca="1">OFFSET(ForecastData!$E$4,MATCH($C782,ForecastData!$B$5:$B$70,0),COLUMN()-6+IF($T782="Winter",15,0))</f>
        <v>34.147911311976578</v>
      </c>
      <c r="Q782" s="10">
        <f ca="1">OFFSET(ForecastData!$E$4,MATCH($C782,ForecastData!$B$5:$B$70,0),COLUMN()-6+IF($T782="Winter",15,0))</f>
        <v>34.400296581673295</v>
      </c>
      <c r="R782" s="10">
        <f ca="1">OFFSET(ForecastData!$E$4,MATCH($C782,ForecastData!$B$5:$B$70,0),COLUMN()-6+IF($T782="Winter",15,0))</f>
        <v>34.466334689530697</v>
      </c>
      <c r="S782" s="9"/>
      <c r="T782" s="8" t="str">
        <f ca="1">T780</f>
        <v>Summer</v>
      </c>
    </row>
    <row r="783" spans="3:20" x14ac:dyDescent="0.25">
      <c r="C783" s="15" t="s">
        <v>127</v>
      </c>
      <c r="D783" s="12" t="s">
        <v>89</v>
      </c>
      <c r="E783" s="12" t="s">
        <v>212</v>
      </c>
      <c r="F783" s="12" t="str">
        <f t="shared" si="413"/>
        <v>SLHours exceeding95% of maximum demand</v>
      </c>
      <c r="G783" s="9">
        <f ca="1">OFFSET($AG$2,MATCH(C783,$AF$3:$AF$48,0),0)</f>
        <v>5.5</v>
      </c>
      <c r="H783" s="8">
        <f ca="1">G783</f>
        <v>5.5</v>
      </c>
      <c r="I783" s="8">
        <f t="shared" ref="I783" ca="1" si="417">H783</f>
        <v>5.5</v>
      </c>
      <c r="J783" s="8">
        <f t="shared" ref="J783" ca="1" si="418">I783</f>
        <v>5.5</v>
      </c>
      <c r="K783" s="8">
        <f t="shared" ref="K783" ca="1" si="419">J783</f>
        <v>5.5</v>
      </c>
      <c r="L783" s="8">
        <f t="shared" ref="L783" ca="1" si="420">K783</f>
        <v>5.5</v>
      </c>
      <c r="M783" s="8">
        <f t="shared" ref="M783" ca="1" si="421">L783</f>
        <v>5.5</v>
      </c>
      <c r="N783" s="8">
        <f t="shared" ref="N783" ca="1" si="422">M783</f>
        <v>5.5</v>
      </c>
      <c r="O783" s="8">
        <f t="shared" ref="O783" ca="1" si="423">N783</f>
        <v>5.5</v>
      </c>
      <c r="P783" s="8">
        <f t="shared" ref="P783" ca="1" si="424">O783</f>
        <v>5.5</v>
      </c>
      <c r="Q783" s="8">
        <f ca="1">O783</f>
        <v>5.5</v>
      </c>
      <c r="R783" s="8">
        <f t="shared" ref="R783" ca="1" si="425">Q783</f>
        <v>5.5</v>
      </c>
      <c r="S783" s="9"/>
      <c r="T783" s="9"/>
    </row>
    <row r="784" spans="3:20" x14ac:dyDescent="0.25">
      <c r="C784" s="15" t="s">
        <v>127</v>
      </c>
      <c r="D784" s="12" t="s">
        <v>89</v>
      </c>
      <c r="E784" s="12" t="s">
        <v>56</v>
      </c>
      <c r="F784" s="12" t="str">
        <f t="shared" si="413"/>
        <v>SLHours exceedingFirm capacity (continuous rating)</v>
      </c>
      <c r="G784" s="8"/>
      <c r="H784" s="8"/>
      <c r="I784" s="8"/>
      <c r="J784" s="8"/>
      <c r="K784" s="8"/>
      <c r="L784" s="8"/>
      <c r="M784" s="8"/>
      <c r="N784" s="8"/>
      <c r="O784" s="8"/>
      <c r="P784" s="8"/>
      <c r="Q784" s="8"/>
      <c r="R784" s="8"/>
      <c r="S784" s="8"/>
      <c r="T784" s="8"/>
    </row>
    <row r="785" spans="3:20" x14ac:dyDescent="0.25">
      <c r="C785" s="15" t="s">
        <v>127</v>
      </c>
      <c r="D785" s="12" t="s">
        <v>89</v>
      </c>
      <c r="E785" s="12" t="s">
        <v>57</v>
      </c>
      <c r="F785" s="12" t="str">
        <f t="shared" si="413"/>
        <v>SLHours exceedingFirm capacity (short-term rating)</v>
      </c>
      <c r="G785" s="8"/>
      <c r="H785" s="8"/>
      <c r="I785" s="8"/>
      <c r="J785" s="8"/>
      <c r="K785" s="8"/>
      <c r="L785" s="8"/>
      <c r="M785" s="8"/>
      <c r="N785" s="8"/>
      <c r="O785" s="8"/>
      <c r="P785" s="8"/>
      <c r="Q785" s="8"/>
      <c r="R785" s="8"/>
      <c r="S785" s="8"/>
      <c r="T785" s="8"/>
    </row>
    <row r="786" spans="3:20" x14ac:dyDescent="0.25">
      <c r="C786" s="15" t="s">
        <v>127</v>
      </c>
      <c r="D786" s="12" t="s">
        <v>90</v>
      </c>
      <c r="E786" s="12" t="s">
        <v>60</v>
      </c>
      <c r="F786" s="12" t="str">
        <f t="shared" si="413"/>
        <v>SLRegional diversity factorSummer</v>
      </c>
      <c r="G786" s="10">
        <f ca="1">OFFSET(ForecastData!$S$4,MATCH($C786,ForecastData!$B$5:$B$70,0),IF($E786="Winter",15,0))</f>
        <v>0.65982239254554398</v>
      </c>
      <c r="H786" s="10">
        <f ca="1">OFFSET(ForecastData!$S$4,MATCH($C786,ForecastData!$B$5:$B$70,0),IF($E786="Winter",15,0))</f>
        <v>0.65982239254554398</v>
      </c>
      <c r="I786" s="10">
        <f ca="1">OFFSET(ForecastData!$S$4,MATCH($C786,ForecastData!$B$5:$B$70,0),IF($E786="Winter",15,0))</f>
        <v>0.65982239254554398</v>
      </c>
      <c r="J786" s="10">
        <f ca="1">OFFSET(ForecastData!$S$4,MATCH($C786,ForecastData!$B$5:$B$70,0),IF($E786="Winter",15,0))</f>
        <v>0.65982239254554398</v>
      </c>
      <c r="K786" s="10">
        <f ca="1">OFFSET(ForecastData!$S$4,MATCH($C786,ForecastData!$B$5:$B$70,0),IF($E786="Winter",15,0))</f>
        <v>0.65982239254554398</v>
      </c>
      <c r="L786" s="10">
        <f ca="1">OFFSET(ForecastData!$S$4,MATCH($C786,ForecastData!$B$5:$B$70,0),IF($E786="Winter",15,0))</f>
        <v>0.65982239254554398</v>
      </c>
      <c r="M786" s="10">
        <f ca="1">OFFSET(ForecastData!$S$4,MATCH($C786,ForecastData!$B$5:$B$70,0),IF($E786="Winter",15,0))</f>
        <v>0.65982239254554398</v>
      </c>
      <c r="N786" s="10">
        <f ca="1">OFFSET(ForecastData!$S$4,MATCH($C786,ForecastData!$B$5:$B$70,0),IF($E786="Winter",15,0))</f>
        <v>0.65982239254554398</v>
      </c>
      <c r="O786" s="10">
        <f ca="1">OFFSET(ForecastData!$S$4,MATCH($C786,ForecastData!$B$5:$B$70,0),IF($E786="Winter",15,0))</f>
        <v>0.65982239254554398</v>
      </c>
      <c r="P786" s="10">
        <f ca="1">OFFSET(ForecastData!$S$4,MATCH($C786,ForecastData!$B$5:$B$70,0),IF($E786="Winter",15,0))</f>
        <v>0.65982239254554398</v>
      </c>
      <c r="Q786" s="10">
        <f ca="1">OFFSET(ForecastData!$S$4,MATCH($C786,ForecastData!$B$5:$B$70,0),IF($E786="Winter",15,0))</f>
        <v>0.65982239254554398</v>
      </c>
      <c r="R786" s="10">
        <f ca="1">OFFSET(ForecastData!$S$4,MATCH($C786,ForecastData!$B$5:$B$70,0),IF($E786="Winter",15,0))</f>
        <v>0.65982239254554398</v>
      </c>
      <c r="S786" s="10"/>
      <c r="T786" s="10"/>
    </row>
    <row r="787" spans="3:20" x14ac:dyDescent="0.25">
      <c r="C787" s="15" t="s">
        <v>127</v>
      </c>
      <c r="D787" s="12" t="s">
        <v>90</v>
      </c>
      <c r="E787" s="12" t="s">
        <v>8</v>
      </c>
      <c r="F787" s="12" t="str">
        <f t="shared" si="413"/>
        <v>SLRegional diversity factorWinter</v>
      </c>
      <c r="G787" s="10">
        <f ca="1">OFFSET(ForecastData!$S$4,MATCH($C787,ForecastData!$B$5:$B$70,0),IF($E787="Winter",15,0))</f>
        <v>0.93160354095773501</v>
      </c>
      <c r="H787" s="10">
        <f ca="1">OFFSET(ForecastData!$S$4,MATCH($C787,ForecastData!$B$5:$B$70,0),IF($E787="Winter",15,0))</f>
        <v>0.93160354095773501</v>
      </c>
      <c r="I787" s="10">
        <f ca="1">OFFSET(ForecastData!$S$4,MATCH($C787,ForecastData!$B$5:$B$70,0),IF($E787="Winter",15,0))</f>
        <v>0.93160354095773501</v>
      </c>
      <c r="J787" s="10">
        <f ca="1">OFFSET(ForecastData!$S$4,MATCH($C787,ForecastData!$B$5:$B$70,0),IF($E787="Winter",15,0))</f>
        <v>0.93160354095773501</v>
      </c>
      <c r="K787" s="10">
        <f ca="1">OFFSET(ForecastData!$S$4,MATCH($C787,ForecastData!$B$5:$B$70,0),IF($E787="Winter",15,0))</f>
        <v>0.93160354095773501</v>
      </c>
      <c r="L787" s="10">
        <f ca="1">OFFSET(ForecastData!$S$4,MATCH($C787,ForecastData!$B$5:$B$70,0),IF($E787="Winter",15,0))</f>
        <v>0.93160354095773501</v>
      </c>
      <c r="M787" s="10">
        <f ca="1">OFFSET(ForecastData!$S$4,MATCH($C787,ForecastData!$B$5:$B$70,0),IF($E787="Winter",15,0))</f>
        <v>0.93160354095773501</v>
      </c>
      <c r="N787" s="10">
        <f ca="1">OFFSET(ForecastData!$S$4,MATCH($C787,ForecastData!$B$5:$B$70,0),IF($E787="Winter",15,0))</f>
        <v>0.93160354095773501</v>
      </c>
      <c r="O787" s="10">
        <f ca="1">OFFSET(ForecastData!$S$4,MATCH($C787,ForecastData!$B$5:$B$70,0),IF($E787="Winter",15,0))</f>
        <v>0.93160354095773501</v>
      </c>
      <c r="P787" s="10">
        <f ca="1">OFFSET(ForecastData!$S$4,MATCH($C787,ForecastData!$B$5:$B$70,0),IF($E787="Winter",15,0))</f>
        <v>0.93160354095773501</v>
      </c>
      <c r="Q787" s="10">
        <f ca="1">OFFSET(ForecastData!$S$4,MATCH($C787,ForecastData!$B$5:$B$70,0),IF($E787="Winter",15,0))</f>
        <v>0.93160354095773501</v>
      </c>
      <c r="R787" s="10">
        <f ca="1">OFFSET(ForecastData!$S$4,MATCH($C787,ForecastData!$B$5:$B$70,0),IF($E787="Winter",15,0))</f>
        <v>0.93160354095773501</v>
      </c>
      <c r="S787" s="10"/>
      <c r="T787" s="10"/>
    </row>
    <row r="788" spans="3:20" x14ac:dyDescent="0.25">
      <c r="C788" s="15" t="s">
        <v>127</v>
      </c>
      <c r="D788" s="15" t="s">
        <v>12</v>
      </c>
      <c r="E788" s="6">
        <v>1</v>
      </c>
      <c r="F788" s="12" t="str">
        <f t="shared" si="413"/>
        <v>SLLoad transfer capacity (MVA)1</v>
      </c>
      <c r="G788" s="9">
        <v>3</v>
      </c>
      <c r="H788" s="8"/>
      <c r="I788" s="8"/>
      <c r="J788" s="8"/>
      <c r="K788" s="8"/>
      <c r="L788" s="8"/>
      <c r="M788" s="8"/>
      <c r="N788" s="8"/>
      <c r="O788" s="8"/>
      <c r="P788" s="8"/>
      <c r="Q788" s="8"/>
      <c r="R788" s="8"/>
      <c r="S788" s="8" t="s">
        <v>27</v>
      </c>
      <c r="T788" s="8"/>
    </row>
    <row r="789" spans="3:20" x14ac:dyDescent="0.25">
      <c r="C789" s="15" t="s">
        <v>127</v>
      </c>
      <c r="D789" s="15" t="s">
        <v>12</v>
      </c>
      <c r="E789" s="6">
        <v>2</v>
      </c>
      <c r="F789" s="12" t="str">
        <f t="shared" si="413"/>
        <v>SLLoad transfer capacity (MVA)2</v>
      </c>
      <c r="G789" s="9">
        <v>10</v>
      </c>
      <c r="H789" s="8"/>
      <c r="I789" s="8"/>
      <c r="J789" s="8"/>
      <c r="K789" s="8"/>
      <c r="L789" s="8"/>
      <c r="M789" s="8"/>
      <c r="N789" s="8"/>
      <c r="O789" s="8"/>
      <c r="P789" s="8"/>
      <c r="Q789" s="8"/>
      <c r="R789" s="8"/>
      <c r="S789" s="8" t="s">
        <v>28</v>
      </c>
      <c r="T789" s="8"/>
    </row>
    <row r="790" spans="3:20" x14ac:dyDescent="0.25">
      <c r="C790" s="15" t="s">
        <v>127</v>
      </c>
      <c r="D790" s="15" t="s">
        <v>12</v>
      </c>
      <c r="E790" s="6">
        <v>3</v>
      </c>
      <c r="F790" s="12" t="str">
        <f t="shared" si="413"/>
        <v>SLLoad transfer capacity (MVA)3</v>
      </c>
      <c r="G790" s="9">
        <v>3</v>
      </c>
      <c r="H790" s="8"/>
      <c r="I790" s="8"/>
      <c r="J790" s="8"/>
      <c r="K790" s="8"/>
      <c r="L790" s="8"/>
      <c r="M790" s="8"/>
      <c r="N790" s="8"/>
      <c r="O790" s="8"/>
      <c r="P790" s="8"/>
      <c r="Q790" s="8"/>
      <c r="R790" s="8"/>
      <c r="S790" s="8" t="s">
        <v>32</v>
      </c>
      <c r="T790" s="8"/>
    </row>
    <row r="791" spans="3:20" x14ac:dyDescent="0.25">
      <c r="C791" s="15" t="s">
        <v>127</v>
      </c>
      <c r="D791" s="15" t="s">
        <v>12</v>
      </c>
      <c r="E791" s="6">
        <v>4</v>
      </c>
      <c r="F791" s="12" t="str">
        <f t="shared" si="413"/>
        <v>SLLoad transfer capacity (MVA)4</v>
      </c>
      <c r="G791" s="9"/>
      <c r="H791" s="8"/>
      <c r="I791" s="8"/>
      <c r="J791" s="8"/>
      <c r="K791" s="8"/>
      <c r="L791" s="8"/>
      <c r="M791" s="8"/>
      <c r="N791" s="8"/>
      <c r="O791" s="8"/>
      <c r="P791" s="8"/>
      <c r="Q791" s="8"/>
      <c r="R791" s="8"/>
      <c r="S791" s="8"/>
      <c r="T791" s="8"/>
    </row>
    <row r="792" spans="3:20" x14ac:dyDescent="0.25">
      <c r="C792" s="15" t="s">
        <v>127</v>
      </c>
      <c r="D792" s="15" t="s">
        <v>12</v>
      </c>
      <c r="E792" s="6">
        <v>5</v>
      </c>
      <c r="F792" s="12" t="str">
        <f t="shared" si="413"/>
        <v>SLLoad transfer capacity (MVA)5</v>
      </c>
      <c r="G792" s="9"/>
      <c r="H792" s="8"/>
      <c r="I792" s="8"/>
      <c r="J792" s="8"/>
      <c r="K792" s="8"/>
      <c r="L792" s="8"/>
      <c r="M792" s="8"/>
      <c r="N792" s="8"/>
      <c r="O792" s="8"/>
      <c r="P792" s="8"/>
      <c r="Q792" s="8"/>
      <c r="R792" s="8"/>
      <c r="S792" s="8"/>
      <c r="T792" s="8"/>
    </row>
    <row r="793" spans="3:20" x14ac:dyDescent="0.25">
      <c r="C793" s="15" t="s">
        <v>127</v>
      </c>
      <c r="D793" s="12" t="s">
        <v>13</v>
      </c>
      <c r="E793" s="12" t="s">
        <v>142</v>
      </c>
      <c r="F793" s="12" t="str">
        <f t="shared" si="413"/>
        <v>SLEmbedded generation capacity (MVA)Units less than 100 kVA</v>
      </c>
      <c r="G793" s="9">
        <f ca="1">OFFSET(ForecastData!$AK$4,MATCH(C793,ForecastData!$AJ$5:$AJ$71,0),0)</f>
        <v>5.9533599999999982</v>
      </c>
      <c r="H793" s="8"/>
      <c r="I793" s="8"/>
      <c r="J793" s="8"/>
      <c r="K793" s="8"/>
      <c r="L793" s="8"/>
      <c r="M793" s="8"/>
      <c r="N793" s="8"/>
      <c r="O793" s="8"/>
      <c r="P793" s="8"/>
      <c r="Q793" s="8"/>
      <c r="R793" s="8"/>
      <c r="S793" s="8"/>
      <c r="T793" s="8"/>
    </row>
    <row r="794" spans="3:20" x14ac:dyDescent="0.25">
      <c r="C794" s="15" t="s">
        <v>127</v>
      </c>
      <c r="D794" s="12" t="s">
        <v>13</v>
      </c>
      <c r="E794" s="12" t="s">
        <v>145</v>
      </c>
      <c r="F794" s="12" t="str">
        <f t="shared" si="413"/>
        <v>SLEmbedded generation capacity (MVA)Units greater than 100 kVA</v>
      </c>
      <c r="G794" s="9">
        <f ca="1">OFFSET(ForecastData!$AL$4,MATCH(C794,ForecastData!$AJ$5:$AJ$71,0),0)</f>
        <v>0</v>
      </c>
      <c r="H794" s="8"/>
      <c r="I794" s="8"/>
      <c r="J794" s="8"/>
      <c r="K794" s="8"/>
      <c r="L794" s="8"/>
      <c r="M794" s="8"/>
      <c r="N794" s="8"/>
      <c r="O794" s="8"/>
      <c r="P794" s="8"/>
      <c r="Q794" s="8"/>
      <c r="R794" s="8"/>
      <c r="S794" s="8"/>
      <c r="T794" s="8"/>
    </row>
    <row r="795" spans="3:20" x14ac:dyDescent="0.25">
      <c r="C795" s="15" t="s">
        <v>128</v>
      </c>
      <c r="D795" s="15" t="s">
        <v>85</v>
      </c>
      <c r="E795" s="12" t="s">
        <v>86</v>
      </c>
      <c r="F795" s="12" t="str">
        <f t="shared" si="413"/>
        <v xml:space="preserve">SMSubstation capacity (winter and summer) (MVA)Total </v>
      </c>
      <c r="G795" s="8">
        <v>20</v>
      </c>
      <c r="H795" s="8">
        <v>20</v>
      </c>
      <c r="I795" s="8">
        <v>20</v>
      </c>
      <c r="J795" s="8">
        <v>20</v>
      </c>
      <c r="K795" s="8">
        <v>20</v>
      </c>
      <c r="L795" s="8">
        <v>20</v>
      </c>
      <c r="M795" s="8">
        <v>50</v>
      </c>
      <c r="N795" s="8">
        <v>50</v>
      </c>
      <c r="O795" s="8">
        <v>50</v>
      </c>
      <c r="P795" s="8">
        <v>50</v>
      </c>
      <c r="Q795" s="8">
        <v>50</v>
      </c>
      <c r="R795" s="8">
        <v>50</v>
      </c>
      <c r="S795" s="8"/>
      <c r="T795" s="8"/>
    </row>
    <row r="796" spans="3:20" x14ac:dyDescent="0.25">
      <c r="C796" s="15" t="s">
        <v>128</v>
      </c>
      <c r="D796" s="15" t="s">
        <v>85</v>
      </c>
      <c r="E796" s="12" t="s">
        <v>87</v>
      </c>
      <c r="F796" s="12" t="str">
        <f t="shared" si="413"/>
        <v>SMSubstation capacity (winter and summer) (MVA)Firm delivery</v>
      </c>
      <c r="G796" s="8">
        <v>10</v>
      </c>
      <c r="H796" s="8">
        <v>10</v>
      </c>
      <c r="I796" s="8">
        <v>10</v>
      </c>
      <c r="J796" s="8">
        <v>10</v>
      </c>
      <c r="K796" s="8">
        <v>10</v>
      </c>
      <c r="L796" s="8">
        <v>10</v>
      </c>
      <c r="M796" s="35" t="s">
        <v>217</v>
      </c>
      <c r="N796" s="8">
        <v>25</v>
      </c>
      <c r="O796" s="8">
        <v>25</v>
      </c>
      <c r="P796" s="8">
        <v>25</v>
      </c>
      <c r="Q796" s="8">
        <v>25</v>
      </c>
      <c r="R796" s="8">
        <v>25</v>
      </c>
      <c r="S796" s="8"/>
      <c r="T796" s="8"/>
    </row>
    <row r="797" spans="3:20" x14ac:dyDescent="0.25">
      <c r="C797" s="15" t="s">
        <v>128</v>
      </c>
      <c r="D797" s="15" t="s">
        <v>85</v>
      </c>
      <c r="E797" s="12" t="s">
        <v>88</v>
      </c>
      <c r="F797" s="12" t="str">
        <f t="shared" si="413"/>
        <v>SMSubstation capacity (winter and summer) (MVA)Short-term firm delivery</v>
      </c>
      <c r="G797" s="8">
        <v>12</v>
      </c>
      <c r="H797" s="8">
        <v>12</v>
      </c>
      <c r="I797" s="8">
        <v>12</v>
      </c>
      <c r="J797" s="8">
        <v>12</v>
      </c>
      <c r="K797" s="8">
        <v>12</v>
      </c>
      <c r="L797" s="8">
        <v>12</v>
      </c>
      <c r="M797" s="8">
        <v>30</v>
      </c>
      <c r="N797" s="8">
        <v>30</v>
      </c>
      <c r="O797" s="8">
        <v>30</v>
      </c>
      <c r="P797" s="8">
        <v>30</v>
      </c>
      <c r="Q797" s="8">
        <v>30</v>
      </c>
      <c r="R797" s="8">
        <v>30</v>
      </c>
      <c r="S797" s="8"/>
      <c r="T797" s="8"/>
    </row>
    <row r="798" spans="3:20" x14ac:dyDescent="0.25">
      <c r="C798" s="15" t="s">
        <v>128</v>
      </c>
      <c r="D798" s="12" t="s">
        <v>214</v>
      </c>
      <c r="E798" s="12" t="s">
        <v>210</v>
      </c>
      <c r="F798" s="12" t="str">
        <f t="shared" si="413"/>
        <v>SMMaximum demand forecast(peak season)Maximum demand (MW)</v>
      </c>
      <c r="G798" s="8">
        <f ca="1">G800*G801</f>
        <v>15.097948637997794</v>
      </c>
      <c r="H798" s="8">
        <f t="shared" ref="H798:R798" ca="1" si="426">H800*H801</f>
        <v>17.165980791349412</v>
      </c>
      <c r="I798" s="8">
        <f t="shared" ca="1" si="426"/>
        <v>17.277617798035021</v>
      </c>
      <c r="J798" s="8">
        <f t="shared" ca="1" si="426"/>
        <v>16.962606591717901</v>
      </c>
      <c r="K798" s="8">
        <f t="shared" ca="1" si="426"/>
        <v>16.779989850235154</v>
      </c>
      <c r="L798" s="8">
        <f t="shared" ca="1" si="426"/>
        <v>16.701206582315443</v>
      </c>
      <c r="M798" s="8">
        <f t="shared" ca="1" si="426"/>
        <v>16.888828114299422</v>
      </c>
      <c r="N798" s="8">
        <f t="shared" ca="1" si="426"/>
        <v>17.017404577049909</v>
      </c>
      <c r="O798" s="8">
        <f t="shared" ca="1" si="426"/>
        <v>17.1983211477609</v>
      </c>
      <c r="P798" s="8">
        <f t="shared" ca="1" si="426"/>
        <v>17.332138572658248</v>
      </c>
      <c r="Q798" s="8">
        <f t="shared" ca="1" si="426"/>
        <v>17.709601429049265</v>
      </c>
      <c r="R798" s="8">
        <f t="shared" ca="1" si="426"/>
        <v>17.942825325558314</v>
      </c>
      <c r="S798" s="8"/>
      <c r="T798" s="8"/>
    </row>
    <row r="799" spans="3:20" x14ac:dyDescent="0.25">
      <c r="C799" s="15" t="s">
        <v>128</v>
      </c>
      <c r="D799" s="12" t="s">
        <v>214</v>
      </c>
      <c r="E799" s="12" t="s">
        <v>10</v>
      </c>
      <c r="F799" s="12" t="str">
        <f t="shared" si="413"/>
        <v>SMMaximum demand forecast(peak season)Reactive power (coincident) (MVAr)</v>
      </c>
      <c r="G799" s="10">
        <f ca="1">SQRT(G800^2-G798^2)</f>
        <v>0.63287785895161108</v>
      </c>
      <c r="H799" s="10">
        <f ca="1">SQRT(H800^2-H798^2)</f>
        <v>0.71956591127169622</v>
      </c>
      <c r="I799" s="10">
        <f t="shared" ref="I799:R799" ca="1" si="427">SQRT(I800^2-I798^2)</f>
        <v>0.72424552646078266</v>
      </c>
      <c r="J799" s="10">
        <f t="shared" ca="1" si="427"/>
        <v>0.7110408439850896</v>
      </c>
      <c r="K799" s="10">
        <f t="shared" ca="1" si="427"/>
        <v>0.70338589064476587</v>
      </c>
      <c r="L799" s="10">
        <f t="shared" ca="1" si="427"/>
        <v>0.70008344293367564</v>
      </c>
      <c r="M799" s="10">
        <f t="shared" ca="1" si="427"/>
        <v>0.70794818776109114</v>
      </c>
      <c r="N799" s="10">
        <f t="shared" ca="1" si="427"/>
        <v>0.71333787336725618</v>
      </c>
      <c r="O799" s="10">
        <f t="shared" ca="1" si="427"/>
        <v>0.72092155871850594</v>
      </c>
      <c r="P799" s="10">
        <f t="shared" ca="1" si="427"/>
        <v>0.72653093568684035</v>
      </c>
      <c r="Q799" s="10">
        <f t="shared" ca="1" si="427"/>
        <v>0.74235347490161463</v>
      </c>
      <c r="R799" s="10">
        <f t="shared" ca="1" si="427"/>
        <v>0.75212978583089285</v>
      </c>
      <c r="S799" s="8"/>
      <c r="T799" s="8"/>
    </row>
    <row r="800" spans="3:20" x14ac:dyDescent="0.25">
      <c r="C800" s="15" t="s">
        <v>128</v>
      </c>
      <c r="D800" s="12" t="s">
        <v>214</v>
      </c>
      <c r="E800" s="12" t="s">
        <v>211</v>
      </c>
      <c r="F800" s="12" t="str">
        <f t="shared" si="413"/>
        <v>SMMaximum demand forecast(peak season)Maximum demand (MVA)</v>
      </c>
      <c r="G800" s="8">
        <f ca="1">OFFSET(ForecastData!$E$4,MATCH($C800,ForecastData!$B$5:$B$70,0),COLUMN()-6+IF($T802="Summer",15,0))</f>
        <v>15.111207346204029</v>
      </c>
      <c r="H800" s="8">
        <f ca="1">OFFSET(ForecastData!$E$4,MATCH($C800,ForecastData!$B$5:$B$70,0),COLUMN()-6+IF($T802="Summer",15,0))</f>
        <v>17.181055602891263</v>
      </c>
      <c r="I800" s="8">
        <f ca="1">OFFSET(ForecastData!$E$4,MATCH($C800,ForecastData!$B$5:$B$70,0),COLUMN()-6+IF($T802="Summer",15,0))</f>
        <v>17.292790646901818</v>
      </c>
      <c r="J800" s="8">
        <f ca="1">OFFSET(ForecastData!$E$4,MATCH($C800,ForecastData!$B$5:$B$70,0),COLUMN()-6+IF($T802="Summer",15,0))</f>
        <v>16.977502804217309</v>
      </c>
      <c r="K800" s="8">
        <f ca="1">OFFSET(ForecastData!$E$4,MATCH($C800,ForecastData!$B$5:$B$70,0),COLUMN()-6+IF($T802="Summer",15,0))</f>
        <v>16.794725692465267</v>
      </c>
      <c r="L800" s="8">
        <f ca="1">OFFSET(ForecastData!$E$4,MATCH($C800,ForecastData!$B$5:$B$70,0),COLUMN()-6+IF($T802="Summer",15,0))</f>
        <v>16.715873238698794</v>
      </c>
      <c r="M800" s="8">
        <f ca="1">OFFSET(ForecastData!$E$4,MATCH($C800,ForecastData!$B$5:$B$70,0),COLUMN()-6+IF($T802="Summer",15,0))</f>
        <v>16.903659536056232</v>
      </c>
      <c r="N800" s="8">
        <f ca="1">OFFSET(ForecastData!$E$4,MATCH($C800,ForecastData!$B$5:$B$70,0),COLUMN()-6+IF($T802="Summer",15,0))</f>
        <v>17.032348912013848</v>
      </c>
      <c r="O800" s="8">
        <f ca="1">OFFSET(ForecastData!$E$4,MATCH($C800,ForecastData!$B$5:$B$70,0),COLUMN()-6+IF($T802="Summer",15,0))</f>
        <v>17.213424359939104</v>
      </c>
      <c r="P800" s="8">
        <f ca="1">OFFSET(ForecastData!$E$4,MATCH($C800,ForecastData!$B$5:$B$70,0),COLUMN()-6+IF($T802="Summer",15,0))</f>
        <v>17.347359300548828</v>
      </c>
      <c r="Q800" s="8">
        <f ca="1">OFFSET(ForecastData!$E$4,MATCH($C800,ForecastData!$B$5:$B$70,0),COLUMN()-6+IF($T802="Summer",15,0))</f>
        <v>17.725153637062846</v>
      </c>
      <c r="R800" s="8">
        <f ca="1">OFFSET(ForecastData!$E$4,MATCH($C800,ForecastData!$B$5:$B$70,0),COLUMN()-6+IF($T802="Summer",15,0))</f>
        <v>17.958582346004675</v>
      </c>
      <c r="S800" s="9"/>
      <c r="T800" s="9"/>
    </row>
    <row r="801" spans="3:20" x14ac:dyDescent="0.25">
      <c r="C801" s="15" t="s">
        <v>128</v>
      </c>
      <c r="D801" s="12" t="s">
        <v>214</v>
      </c>
      <c r="E801" s="12" t="s">
        <v>11</v>
      </c>
      <c r="F801" s="12" t="str">
        <f t="shared" si="413"/>
        <v>SMMaximum demand forecast(peak season)Power factor (coincident)</v>
      </c>
      <c r="G801" s="8">
        <f ca="1">OFFSET(ForecastData!$R$4,MATCH($C801,ForecastData!$B$5:$B$70,0),IF($T802="Summer",15,0))</f>
        <v>0.99912259107412971</v>
      </c>
      <c r="H801" s="8">
        <f ca="1">OFFSET(ForecastData!$R$4,MATCH($C801,ForecastData!$B$5:$B$70,0),IF($T802="Summer",15,0))</f>
        <v>0.99912259107412971</v>
      </c>
      <c r="I801" s="8">
        <f ca="1">OFFSET(ForecastData!$R$4,MATCH($C801,ForecastData!$B$5:$B$70,0),IF($T802="Summer",15,0))</f>
        <v>0.99912259107412971</v>
      </c>
      <c r="J801" s="8">
        <f ca="1">OFFSET(ForecastData!$R$4,MATCH($C801,ForecastData!$B$5:$B$70,0),IF($T802="Summer",15,0))</f>
        <v>0.99912259107412971</v>
      </c>
      <c r="K801" s="8">
        <f ca="1">OFFSET(ForecastData!$R$4,MATCH($C801,ForecastData!$B$5:$B$70,0),IF($T802="Summer",15,0))</f>
        <v>0.99912259107412971</v>
      </c>
      <c r="L801" s="8">
        <f ca="1">OFFSET(ForecastData!$R$4,MATCH($C801,ForecastData!$B$5:$B$70,0),IF($T802="Summer",15,0))</f>
        <v>0.99912259107412971</v>
      </c>
      <c r="M801" s="8">
        <f ca="1">OFFSET(ForecastData!$R$4,MATCH($C801,ForecastData!$B$5:$B$70,0),IF($T802="Summer",15,0))</f>
        <v>0.99912259107412971</v>
      </c>
      <c r="N801" s="8">
        <f ca="1">OFFSET(ForecastData!$R$4,MATCH($C801,ForecastData!$B$5:$B$70,0),IF($T802="Summer",15,0))</f>
        <v>0.99912259107412971</v>
      </c>
      <c r="O801" s="8">
        <f ca="1">OFFSET(ForecastData!$R$4,MATCH($C801,ForecastData!$B$5:$B$70,0),IF($T802="Summer",15,0))</f>
        <v>0.99912259107412971</v>
      </c>
      <c r="P801" s="8">
        <f ca="1">OFFSET(ForecastData!$R$4,MATCH($C801,ForecastData!$B$5:$B$70,0),IF($T802="Summer",15,0))</f>
        <v>0.99912259107412971</v>
      </c>
      <c r="Q801" s="8">
        <f ca="1">OFFSET(ForecastData!$R$4,MATCH($C801,ForecastData!$B$5:$B$70,0),IF($T802="Summer",15,0))</f>
        <v>0.99912259107412971</v>
      </c>
      <c r="R801" s="8">
        <f ca="1">OFFSET(ForecastData!$R$4,MATCH($C801,ForecastData!$B$5:$B$70,0),IF($T802="Summer",15,0))</f>
        <v>0.99912259107412971</v>
      </c>
      <c r="S801" s="10"/>
      <c r="T801" s="10"/>
    </row>
    <row r="802" spans="3:20" x14ac:dyDescent="0.25">
      <c r="C802" s="15" t="s">
        <v>128</v>
      </c>
      <c r="D802" s="12" t="s">
        <v>213</v>
      </c>
      <c r="E802" s="15" t="s">
        <v>210</v>
      </c>
      <c r="F802" s="12" t="str">
        <f t="shared" si="413"/>
        <v>SMMaximum demand forecast(non-peak season)Maximum demand (MW)</v>
      </c>
      <c r="G802" s="8">
        <f ca="1">G804*OFFSET(ForecastData!$R$4,MATCH($C802,ForecastData!$B$5:$B$70,0),IF($T802="Winter",15,0))</f>
        <v>10.719203487031416</v>
      </c>
      <c r="H802" s="8">
        <f ca="1">H804*OFFSET(ForecastData!$R$4,MATCH($C802,ForecastData!$B$5:$B$70,0),IF($T802="Winter",15,0))</f>
        <v>11.089375540951631</v>
      </c>
      <c r="I802" s="8">
        <f ca="1">I804*OFFSET(ForecastData!$R$4,MATCH($C802,ForecastData!$B$5:$B$70,0),IF($T802="Winter",15,0))</f>
        <v>10.711582258357035</v>
      </c>
      <c r="J802" s="8">
        <f ca="1">J804*OFFSET(ForecastData!$R$4,MATCH($C802,ForecastData!$B$5:$B$70,0),IF($T802="Winter",15,0))</f>
        <v>10.413057101733459</v>
      </c>
      <c r="K802" s="8">
        <f ca="1">K804*OFFSET(ForecastData!$R$4,MATCH($C802,ForecastData!$B$5:$B$70,0),IF($T802="Winter",15,0))</f>
        <v>10.147679415160827</v>
      </c>
      <c r="L802" s="8">
        <f ca="1">L804*OFFSET(ForecastData!$R$4,MATCH($C802,ForecastData!$B$5:$B$70,0),IF($T802="Winter",15,0))</f>
        <v>10.010732768835183</v>
      </c>
      <c r="M802" s="8">
        <f ca="1">M804*OFFSET(ForecastData!$R$4,MATCH($C802,ForecastData!$B$5:$B$70,0),IF($T802="Winter",15,0))</f>
        <v>10.012962337708364</v>
      </c>
      <c r="N802" s="8">
        <f ca="1">N804*OFFSET(ForecastData!$R$4,MATCH($C802,ForecastData!$B$5:$B$70,0),IF($T802="Winter",15,0))</f>
        <v>9.9967237259783754</v>
      </c>
      <c r="O802" s="8">
        <f ca="1">O804*OFFSET(ForecastData!$R$4,MATCH($C802,ForecastData!$B$5:$B$70,0),IF($T802="Winter",15,0))</f>
        <v>10.023958399194033</v>
      </c>
      <c r="P802" s="8">
        <f ca="1">P804*OFFSET(ForecastData!$R$4,MATCH($C802,ForecastData!$B$5:$B$70,0),IF($T802="Winter",15,0))</f>
        <v>10.068575450369094</v>
      </c>
      <c r="Q802" s="8">
        <f ca="1">Q804*OFFSET(ForecastData!$R$4,MATCH($C802,ForecastData!$B$5:$B$70,0),IF($T802="Winter",15,0))</f>
        <v>10.148681020192543</v>
      </c>
      <c r="R802" s="8">
        <f ca="1">R804*OFFSET(ForecastData!$R$4,MATCH($C802,ForecastData!$B$5:$B$70,0),IF($T802="Winter",15,0))</f>
        <v>10.228521280138626</v>
      </c>
      <c r="S802" s="8"/>
      <c r="T802" s="8" t="str">
        <f ca="1">OFFSET(ForecastData!$D$4,MATCH(C802,ForecastData!$B$5:$B$70,0),0)</f>
        <v>Summer</v>
      </c>
    </row>
    <row r="803" spans="3:20" x14ac:dyDescent="0.25">
      <c r="C803" s="15" t="s">
        <v>128</v>
      </c>
      <c r="D803" s="12" t="s">
        <v>213</v>
      </c>
      <c r="E803" s="15" t="s">
        <v>10</v>
      </c>
      <c r="F803" s="12" t="str">
        <f t="shared" si="413"/>
        <v>SMMaximum demand forecast(non-peak season)Reactive power (coincident) (MVAr)</v>
      </c>
      <c r="G803" s="10">
        <f t="shared" ref="G803:R803" ca="1" si="428">SQRT(G804^2-G802^2)</f>
        <v>0.99562289396988235</v>
      </c>
      <c r="H803" s="10">
        <f t="shared" ca="1" si="428"/>
        <v>1.0300052780748863</v>
      </c>
      <c r="I803" s="10">
        <f t="shared" ca="1" si="428"/>
        <v>0.99491501770300039</v>
      </c>
      <c r="J803" s="10">
        <f t="shared" ca="1" si="428"/>
        <v>0.96718735298238712</v>
      </c>
      <c r="K803" s="10">
        <f t="shared" ca="1" si="428"/>
        <v>0.94253849725163541</v>
      </c>
      <c r="L803" s="10">
        <f t="shared" ca="1" si="428"/>
        <v>0.92981859539519629</v>
      </c>
      <c r="M803" s="10">
        <f t="shared" ca="1" si="428"/>
        <v>0.93002568259309593</v>
      </c>
      <c r="N803" s="10">
        <f t="shared" ca="1" si="428"/>
        <v>0.92851740507748626</v>
      </c>
      <c r="O803" s="10">
        <f t="shared" ca="1" si="428"/>
        <v>0.93104702065911449</v>
      </c>
      <c r="P803" s="10">
        <f t="shared" ca="1" si="428"/>
        <v>0.9351911492471241</v>
      </c>
      <c r="Q803" s="10">
        <f t="shared" ca="1" si="428"/>
        <v>0.94263152850171694</v>
      </c>
      <c r="R803" s="10">
        <f t="shared" ca="1" si="428"/>
        <v>0.95004726519885307</v>
      </c>
      <c r="S803" s="8"/>
      <c r="T803" s="8" t="str">
        <f ca="1">T802</f>
        <v>Summer</v>
      </c>
    </row>
    <row r="804" spans="3:20" x14ac:dyDescent="0.25">
      <c r="C804" s="15" t="s">
        <v>128</v>
      </c>
      <c r="D804" s="12" t="s">
        <v>213</v>
      </c>
      <c r="E804" s="12" t="s">
        <v>211</v>
      </c>
      <c r="F804" s="12"/>
      <c r="G804" s="10">
        <f ca="1">OFFSET(ForecastData!$E$4,MATCH($C804,ForecastData!$B$5:$B$70,0),COLUMN()-6+IF($T804="Winter",15,0))</f>
        <v>10.76534199844034</v>
      </c>
      <c r="H804" s="10">
        <f ca="1">OFFSET(ForecastData!$E$4,MATCH($C804,ForecastData!$B$5:$B$70,0),COLUMN()-6+IF($T804="Winter",15,0))</f>
        <v>11.137107378539474</v>
      </c>
      <c r="I804" s="10">
        <f ca="1">OFFSET(ForecastData!$E$4,MATCH($C804,ForecastData!$B$5:$B$70,0),COLUMN()-6+IF($T804="Winter",15,0))</f>
        <v>10.757687965822404</v>
      </c>
      <c r="J804" s="10">
        <f ca="1">OFFSET(ForecastData!$E$4,MATCH($C804,ForecastData!$B$5:$B$70,0),COLUMN()-6+IF($T804="Winter",15,0))</f>
        <v>10.457877871716169</v>
      </c>
      <c r="K804" s="10">
        <f ca="1">OFFSET(ForecastData!$E$4,MATCH($C804,ForecastData!$B$5:$B$70,0),COLUMN()-6+IF($T804="Winter",15,0))</f>
        <v>10.191357923833317</v>
      </c>
      <c r="L804" s="10">
        <f ca="1">OFFSET(ForecastData!$E$4,MATCH($C804,ForecastData!$B$5:$B$70,0),COLUMN()-6+IF($T804="Winter",15,0))</f>
        <v>10.053821820052971</v>
      </c>
      <c r="M804" s="10">
        <f ca="1">OFFSET(ForecastData!$E$4,MATCH($C804,ForecastData!$B$5:$B$70,0),COLUMN()-6+IF($T804="Winter",15,0))</f>
        <v>10.056060985626972</v>
      </c>
      <c r="N804" s="10">
        <f ca="1">OFFSET(ForecastData!$E$4,MATCH($C804,ForecastData!$B$5:$B$70,0),COLUMN()-6+IF($T804="Winter",15,0))</f>
        <v>10.039752478277082</v>
      </c>
      <c r="O804" s="10">
        <f ca="1">OFFSET(ForecastData!$E$4,MATCH($C804,ForecastData!$B$5:$B$70,0),COLUMN()-6+IF($T804="Winter",15,0))</f>
        <v>10.0671043772999</v>
      </c>
      <c r="P804" s="10">
        <f ca="1">OFFSET(ForecastData!$E$4,MATCH($C804,ForecastData!$B$5:$B$70,0),COLUMN()-6+IF($T804="Winter",15,0))</f>
        <v>10.11191347299834</v>
      </c>
      <c r="Q804" s="10">
        <f ca="1">OFFSET(ForecastData!$E$4,MATCH($C804,ForecastData!$B$5:$B$70,0),COLUMN()-6+IF($T804="Winter",15,0))</f>
        <v>10.192363840058979</v>
      </c>
      <c r="R804" s="10">
        <f ca="1">OFFSET(ForecastData!$E$4,MATCH($C804,ForecastData!$B$5:$B$70,0),COLUMN()-6+IF($T804="Winter",15,0))</f>
        <v>10.272547755272814</v>
      </c>
      <c r="S804" s="9"/>
      <c r="T804" s="8" t="str">
        <f ca="1">T802</f>
        <v>Summer</v>
      </c>
    </row>
    <row r="805" spans="3:20" x14ac:dyDescent="0.25">
      <c r="C805" s="15" t="s">
        <v>128</v>
      </c>
      <c r="D805" s="12" t="s">
        <v>89</v>
      </c>
      <c r="E805" s="12" t="s">
        <v>212</v>
      </c>
      <c r="F805" s="12" t="str">
        <f t="shared" si="413"/>
        <v>SMHours exceeding95% of maximum demand</v>
      </c>
      <c r="G805" s="9">
        <f ca="1">OFFSET($AG$2,MATCH(C805,$AF$3:$AF$48,0),0)</f>
        <v>6</v>
      </c>
      <c r="H805" s="8">
        <f ca="1">G805</f>
        <v>6</v>
      </c>
      <c r="I805" s="8">
        <f t="shared" ref="I805" ca="1" si="429">H805</f>
        <v>6</v>
      </c>
      <c r="J805" s="8">
        <f t="shared" ref="J805" ca="1" si="430">I805</f>
        <v>6</v>
      </c>
      <c r="K805" s="8">
        <f t="shared" ref="K805" ca="1" si="431">J805</f>
        <v>6</v>
      </c>
      <c r="L805" s="8">
        <f t="shared" ref="L805" ca="1" si="432">K805</f>
        <v>6</v>
      </c>
      <c r="M805" s="8">
        <f t="shared" ref="M805" ca="1" si="433">L805</f>
        <v>6</v>
      </c>
      <c r="N805" s="8">
        <f t="shared" ref="N805" ca="1" si="434">M805</f>
        <v>6</v>
      </c>
      <c r="O805" s="8">
        <f t="shared" ref="O805" ca="1" si="435">N805</f>
        <v>6</v>
      </c>
      <c r="P805" s="8">
        <f t="shared" ref="P805" ca="1" si="436">O805</f>
        <v>6</v>
      </c>
      <c r="Q805" s="8">
        <f ca="1">O805</f>
        <v>6</v>
      </c>
      <c r="R805" s="8">
        <f t="shared" ref="R805" ca="1" si="437">Q805</f>
        <v>6</v>
      </c>
      <c r="S805" s="9"/>
      <c r="T805" s="9"/>
    </row>
    <row r="806" spans="3:20" x14ac:dyDescent="0.25">
      <c r="C806" s="15" t="s">
        <v>128</v>
      </c>
      <c r="D806" s="12" t="s">
        <v>89</v>
      </c>
      <c r="E806" s="12" t="s">
        <v>56</v>
      </c>
      <c r="F806" s="12" t="str">
        <f t="shared" si="413"/>
        <v>SMHours exceedingFirm capacity (continuous rating)</v>
      </c>
      <c r="G806" s="9"/>
      <c r="H806" s="9"/>
      <c r="I806" s="9"/>
      <c r="J806" s="9"/>
      <c r="K806" s="9"/>
      <c r="L806" s="9"/>
      <c r="M806" s="9"/>
      <c r="N806" s="9"/>
      <c r="O806" s="9"/>
      <c r="P806" s="9"/>
      <c r="Q806" s="9"/>
      <c r="R806" s="9"/>
      <c r="S806" s="9"/>
      <c r="T806" s="9"/>
    </row>
    <row r="807" spans="3:20" x14ac:dyDescent="0.25">
      <c r="C807" s="15" t="s">
        <v>128</v>
      </c>
      <c r="D807" s="12" t="s">
        <v>89</v>
      </c>
      <c r="E807" s="12" t="s">
        <v>57</v>
      </c>
      <c r="F807" s="12" t="str">
        <f t="shared" si="413"/>
        <v>SMHours exceedingFirm capacity (short-term rating)</v>
      </c>
      <c r="G807" s="9"/>
      <c r="H807" s="9"/>
      <c r="I807" s="9"/>
      <c r="J807" s="9"/>
      <c r="K807" s="9"/>
      <c r="L807" s="9"/>
      <c r="M807" s="9"/>
      <c r="N807" s="9"/>
      <c r="O807" s="9"/>
      <c r="P807" s="9"/>
      <c r="Q807" s="9"/>
      <c r="R807" s="9"/>
      <c r="S807" s="9"/>
      <c r="T807" s="9"/>
    </row>
    <row r="808" spans="3:20" x14ac:dyDescent="0.25">
      <c r="C808" s="15" t="s">
        <v>128</v>
      </c>
      <c r="D808" s="12" t="s">
        <v>90</v>
      </c>
      <c r="E808" s="12" t="s">
        <v>60</v>
      </c>
      <c r="F808" s="12" t="str">
        <f t="shared" si="413"/>
        <v>SMRegional diversity factorSummer</v>
      </c>
      <c r="G808" s="10">
        <f ca="1">OFFSET(ForecastData!$S$4,MATCH($C808,ForecastData!$B$5:$B$70,0),IF($E808="Winter",15,0))</f>
        <v>0.63105022831050195</v>
      </c>
      <c r="H808" s="10">
        <f ca="1">OFFSET(ForecastData!$S$4,MATCH($C808,ForecastData!$B$5:$B$70,0),IF($E808="Winter",15,0))</f>
        <v>0.63105022831050195</v>
      </c>
      <c r="I808" s="10">
        <f ca="1">OFFSET(ForecastData!$S$4,MATCH($C808,ForecastData!$B$5:$B$70,0),IF($E808="Winter",15,0))</f>
        <v>0.63105022831050195</v>
      </c>
      <c r="J808" s="10">
        <f ca="1">OFFSET(ForecastData!$S$4,MATCH($C808,ForecastData!$B$5:$B$70,0),IF($E808="Winter",15,0))</f>
        <v>0.63105022831050195</v>
      </c>
      <c r="K808" s="10">
        <f ca="1">OFFSET(ForecastData!$S$4,MATCH($C808,ForecastData!$B$5:$B$70,0),IF($E808="Winter",15,0))</f>
        <v>0.63105022831050195</v>
      </c>
      <c r="L808" s="10">
        <f ca="1">OFFSET(ForecastData!$S$4,MATCH($C808,ForecastData!$B$5:$B$70,0),IF($E808="Winter",15,0))</f>
        <v>0.63105022831050195</v>
      </c>
      <c r="M808" s="10">
        <f ca="1">OFFSET(ForecastData!$S$4,MATCH($C808,ForecastData!$B$5:$B$70,0),IF($E808="Winter",15,0))</f>
        <v>0.63105022831050195</v>
      </c>
      <c r="N808" s="10">
        <f ca="1">OFFSET(ForecastData!$S$4,MATCH($C808,ForecastData!$B$5:$B$70,0),IF($E808="Winter",15,0))</f>
        <v>0.63105022831050195</v>
      </c>
      <c r="O808" s="10">
        <f ca="1">OFFSET(ForecastData!$S$4,MATCH($C808,ForecastData!$B$5:$B$70,0),IF($E808="Winter",15,0))</f>
        <v>0.63105022831050195</v>
      </c>
      <c r="P808" s="10">
        <f ca="1">OFFSET(ForecastData!$S$4,MATCH($C808,ForecastData!$B$5:$B$70,0),IF($E808="Winter",15,0))</f>
        <v>0.63105022831050195</v>
      </c>
      <c r="Q808" s="10">
        <f ca="1">OFFSET(ForecastData!$S$4,MATCH($C808,ForecastData!$B$5:$B$70,0),IF($E808="Winter",15,0))</f>
        <v>0.63105022831050195</v>
      </c>
      <c r="R808" s="10">
        <f ca="1">OFFSET(ForecastData!$S$4,MATCH($C808,ForecastData!$B$5:$B$70,0),IF($E808="Winter",15,0))</f>
        <v>0.63105022831050195</v>
      </c>
      <c r="S808" s="10"/>
      <c r="T808" s="10"/>
    </row>
    <row r="809" spans="3:20" x14ac:dyDescent="0.25">
      <c r="C809" s="15" t="s">
        <v>128</v>
      </c>
      <c r="D809" s="12" t="s">
        <v>90</v>
      </c>
      <c r="E809" s="12" t="s">
        <v>8</v>
      </c>
      <c r="F809" s="12" t="str">
        <f t="shared" si="413"/>
        <v>SMRegional diversity factorWinter</v>
      </c>
      <c r="G809" s="10">
        <f ca="1">OFFSET(ForecastData!$S$4,MATCH($C809,ForecastData!$B$5:$B$70,0),IF($E809="Winter",15,0))</f>
        <v>0.75654450261780104</v>
      </c>
      <c r="H809" s="10">
        <f ca="1">OFFSET(ForecastData!$S$4,MATCH($C809,ForecastData!$B$5:$B$70,0),IF($E809="Winter",15,0))</f>
        <v>0.75654450261780104</v>
      </c>
      <c r="I809" s="10">
        <f ca="1">OFFSET(ForecastData!$S$4,MATCH($C809,ForecastData!$B$5:$B$70,0),IF($E809="Winter",15,0))</f>
        <v>0.75654450261780104</v>
      </c>
      <c r="J809" s="10">
        <f ca="1">OFFSET(ForecastData!$S$4,MATCH($C809,ForecastData!$B$5:$B$70,0),IF($E809="Winter",15,0))</f>
        <v>0.75654450261780104</v>
      </c>
      <c r="K809" s="10">
        <f ca="1">OFFSET(ForecastData!$S$4,MATCH($C809,ForecastData!$B$5:$B$70,0),IF($E809="Winter",15,0))</f>
        <v>0.75654450261780104</v>
      </c>
      <c r="L809" s="10">
        <f ca="1">OFFSET(ForecastData!$S$4,MATCH($C809,ForecastData!$B$5:$B$70,0),IF($E809="Winter",15,0))</f>
        <v>0.75654450261780104</v>
      </c>
      <c r="M809" s="10">
        <f ca="1">OFFSET(ForecastData!$S$4,MATCH($C809,ForecastData!$B$5:$B$70,0),IF($E809="Winter",15,0))</f>
        <v>0.75654450261780104</v>
      </c>
      <c r="N809" s="10">
        <f ca="1">OFFSET(ForecastData!$S$4,MATCH($C809,ForecastData!$B$5:$B$70,0),IF($E809="Winter",15,0))</f>
        <v>0.75654450261780104</v>
      </c>
      <c r="O809" s="10">
        <f ca="1">OFFSET(ForecastData!$S$4,MATCH($C809,ForecastData!$B$5:$B$70,0),IF($E809="Winter",15,0))</f>
        <v>0.75654450261780104</v>
      </c>
      <c r="P809" s="10">
        <f ca="1">OFFSET(ForecastData!$S$4,MATCH($C809,ForecastData!$B$5:$B$70,0),IF($E809="Winter",15,0))</f>
        <v>0.75654450261780104</v>
      </c>
      <c r="Q809" s="10">
        <f ca="1">OFFSET(ForecastData!$S$4,MATCH($C809,ForecastData!$B$5:$B$70,0),IF($E809="Winter",15,0))</f>
        <v>0.75654450261780104</v>
      </c>
      <c r="R809" s="10">
        <f ca="1">OFFSET(ForecastData!$S$4,MATCH($C809,ForecastData!$B$5:$B$70,0),IF($E809="Winter",15,0))</f>
        <v>0.75654450261780104</v>
      </c>
      <c r="S809" s="10"/>
      <c r="T809" s="10"/>
    </row>
    <row r="810" spans="3:20" x14ac:dyDescent="0.25">
      <c r="C810" s="15" t="s">
        <v>128</v>
      </c>
      <c r="D810" s="15" t="s">
        <v>12</v>
      </c>
      <c r="E810" s="6">
        <v>1</v>
      </c>
      <c r="F810" s="12" t="str">
        <f t="shared" si="413"/>
        <v>SMLoad transfer capacity (MVA)1</v>
      </c>
      <c r="G810" s="9">
        <v>2.8</v>
      </c>
      <c r="H810" s="8"/>
      <c r="I810" s="8"/>
      <c r="J810" s="8"/>
      <c r="K810" s="8"/>
      <c r="L810" s="8"/>
      <c r="M810" s="8"/>
      <c r="N810" s="8"/>
      <c r="O810" s="8"/>
      <c r="P810" s="8"/>
      <c r="Q810" s="8"/>
      <c r="R810" s="8"/>
      <c r="S810" s="8" t="s">
        <v>15</v>
      </c>
      <c r="T810" s="8"/>
    </row>
    <row r="811" spans="3:20" x14ac:dyDescent="0.25">
      <c r="C811" s="15" t="s">
        <v>128</v>
      </c>
      <c r="D811" s="15" t="s">
        <v>12</v>
      </c>
      <c r="E811" s="6">
        <v>2</v>
      </c>
      <c r="F811" s="12" t="str">
        <f t="shared" si="413"/>
        <v>SMLoad transfer capacity (MVA)2</v>
      </c>
      <c r="G811" s="9">
        <v>4</v>
      </c>
      <c r="H811" s="8"/>
      <c r="I811" s="8"/>
      <c r="J811" s="8"/>
      <c r="K811" s="8"/>
      <c r="L811" s="8"/>
      <c r="M811" s="8"/>
      <c r="N811" s="8"/>
      <c r="O811" s="8"/>
      <c r="P811" s="8"/>
      <c r="Q811" s="8"/>
      <c r="R811" s="8"/>
      <c r="S811" s="8" t="s">
        <v>24</v>
      </c>
      <c r="T811" s="8"/>
    </row>
    <row r="812" spans="3:20" x14ac:dyDescent="0.25">
      <c r="C812" s="15" t="s">
        <v>128</v>
      </c>
      <c r="D812" s="15" t="s">
        <v>12</v>
      </c>
      <c r="E812" s="6">
        <v>3</v>
      </c>
      <c r="F812" s="12" t="str">
        <f t="shared" si="413"/>
        <v>SMLoad transfer capacity (MVA)3</v>
      </c>
      <c r="G812" s="9">
        <v>4.5</v>
      </c>
      <c r="H812" s="8"/>
      <c r="I812" s="8"/>
      <c r="J812" s="8"/>
      <c r="K812" s="8"/>
      <c r="L812" s="8"/>
      <c r="M812" s="8"/>
      <c r="N812" s="8"/>
      <c r="O812" s="8"/>
      <c r="P812" s="8"/>
      <c r="Q812" s="8"/>
      <c r="R812" s="8"/>
      <c r="S812" s="8" t="s">
        <v>48</v>
      </c>
      <c r="T812" s="8"/>
    </row>
    <row r="813" spans="3:20" x14ac:dyDescent="0.25">
      <c r="C813" s="15" t="s">
        <v>128</v>
      </c>
      <c r="D813" s="15" t="s">
        <v>12</v>
      </c>
      <c r="E813" s="6">
        <v>4</v>
      </c>
      <c r="F813" s="12" t="str">
        <f t="shared" si="413"/>
        <v>SMLoad transfer capacity (MVA)4</v>
      </c>
      <c r="G813" s="9"/>
      <c r="H813" s="8"/>
      <c r="I813" s="8"/>
      <c r="J813" s="8"/>
      <c r="K813" s="8"/>
      <c r="L813" s="8"/>
      <c r="M813" s="8"/>
      <c r="N813" s="8"/>
      <c r="O813" s="8"/>
      <c r="P813" s="8"/>
      <c r="Q813" s="8"/>
      <c r="R813" s="8"/>
      <c r="S813" s="8"/>
      <c r="T813" s="8"/>
    </row>
    <row r="814" spans="3:20" x14ac:dyDescent="0.25">
      <c r="C814" s="15" t="s">
        <v>128</v>
      </c>
      <c r="D814" s="15" t="s">
        <v>12</v>
      </c>
      <c r="E814" s="6">
        <v>5</v>
      </c>
      <c r="F814" s="12" t="str">
        <f t="shared" si="413"/>
        <v>SMLoad transfer capacity (MVA)5</v>
      </c>
      <c r="G814" s="9"/>
      <c r="H814" s="8"/>
      <c r="I814" s="8"/>
      <c r="J814" s="8"/>
      <c r="K814" s="8"/>
      <c r="L814" s="8"/>
      <c r="M814" s="8"/>
      <c r="N814" s="8"/>
      <c r="O814" s="8"/>
      <c r="P814" s="8"/>
      <c r="Q814" s="8"/>
      <c r="R814" s="8"/>
      <c r="S814" s="8"/>
      <c r="T814" s="8"/>
    </row>
    <row r="815" spans="3:20" x14ac:dyDescent="0.25">
      <c r="C815" s="15" t="s">
        <v>128</v>
      </c>
      <c r="D815" s="12" t="s">
        <v>13</v>
      </c>
      <c r="E815" s="12" t="s">
        <v>142</v>
      </c>
      <c r="F815" s="12" t="str">
        <f t="shared" si="413"/>
        <v>SMEmbedded generation capacity (MVA)Units less than 100 kVA</v>
      </c>
      <c r="G815" s="9">
        <f ca="1">OFFSET(ForecastData!$AK$4,MATCH(C815,ForecastData!$AJ$5:$AJ$71,0),0)</f>
        <v>6.2124100000000038</v>
      </c>
      <c r="H815" s="8"/>
      <c r="I815" s="8"/>
      <c r="J815" s="8"/>
      <c r="K815" s="8"/>
      <c r="L815" s="8"/>
      <c r="M815" s="8"/>
      <c r="N815" s="8"/>
      <c r="O815" s="8"/>
      <c r="P815" s="8"/>
      <c r="Q815" s="8"/>
      <c r="R815" s="8"/>
      <c r="S815" s="8"/>
      <c r="T815" s="8"/>
    </row>
    <row r="816" spans="3:20" x14ac:dyDescent="0.25">
      <c r="C816" s="15" t="s">
        <v>128</v>
      </c>
      <c r="D816" s="12" t="s">
        <v>13</v>
      </c>
      <c r="E816" s="12" t="s">
        <v>145</v>
      </c>
      <c r="F816" s="12" t="str">
        <f t="shared" si="413"/>
        <v>SMEmbedded generation capacity (MVA)Units greater than 100 kVA</v>
      </c>
      <c r="G816" s="9">
        <f ca="1">OFFSET(ForecastData!$AL$4,MATCH(C816,ForecastData!$AJ$5:$AJ$71,0),0)</f>
        <v>0</v>
      </c>
      <c r="H816" s="8"/>
      <c r="I816" s="8"/>
      <c r="J816" s="8"/>
      <c r="K816" s="8"/>
      <c r="L816" s="8"/>
      <c r="M816" s="8"/>
      <c r="N816" s="8"/>
      <c r="O816" s="8"/>
      <c r="P816" s="8"/>
      <c r="Q816" s="8"/>
      <c r="R816" s="8"/>
      <c r="S816" s="8"/>
      <c r="T816" s="8"/>
    </row>
    <row r="817" spans="3:20" x14ac:dyDescent="0.25">
      <c r="C817" s="15" t="s">
        <v>126</v>
      </c>
      <c r="D817" s="15" t="s">
        <v>85</v>
      </c>
      <c r="E817" s="12" t="s">
        <v>86</v>
      </c>
      <c r="F817" s="12" t="str">
        <f t="shared" si="413"/>
        <v xml:space="preserve">SOSubstation capacity (winter and summer) (MVA)Total </v>
      </c>
      <c r="G817" s="8">
        <v>120</v>
      </c>
      <c r="H817" s="8">
        <v>120</v>
      </c>
      <c r="I817" s="8">
        <v>120</v>
      </c>
      <c r="J817" s="8">
        <v>120</v>
      </c>
      <c r="K817" s="8">
        <v>120</v>
      </c>
      <c r="L817" s="8">
        <v>120</v>
      </c>
      <c r="M817" s="8">
        <v>120</v>
      </c>
      <c r="N817" s="8">
        <v>120</v>
      </c>
      <c r="O817" s="8">
        <v>120</v>
      </c>
      <c r="P817" s="8">
        <v>120</v>
      </c>
      <c r="Q817" s="8">
        <v>120</v>
      </c>
      <c r="R817" s="8">
        <v>120</v>
      </c>
      <c r="S817" s="8"/>
      <c r="T817" s="8"/>
    </row>
    <row r="818" spans="3:20" x14ac:dyDescent="0.25">
      <c r="C818" s="15" t="s">
        <v>126</v>
      </c>
      <c r="D818" s="15" t="s">
        <v>85</v>
      </c>
      <c r="E818" s="12" t="s">
        <v>87</v>
      </c>
      <c r="F818" s="12" t="str">
        <f t="shared" si="413"/>
        <v>SOSubstation capacity (winter and summer) (MVA)Firm delivery</v>
      </c>
      <c r="G818" s="8">
        <v>60</v>
      </c>
      <c r="H818" s="8">
        <v>60</v>
      </c>
      <c r="I818" s="8">
        <v>60</v>
      </c>
      <c r="J818" s="8">
        <v>60</v>
      </c>
      <c r="K818" s="8">
        <v>60</v>
      </c>
      <c r="L818" s="8">
        <v>60</v>
      </c>
      <c r="M818" s="8">
        <v>60</v>
      </c>
      <c r="N818" s="8">
        <v>60</v>
      </c>
      <c r="O818" s="8">
        <v>60</v>
      </c>
      <c r="P818" s="8">
        <v>60</v>
      </c>
      <c r="Q818" s="8">
        <v>60</v>
      </c>
      <c r="R818" s="8">
        <v>60</v>
      </c>
      <c r="S818" s="8"/>
      <c r="T818" s="8"/>
    </row>
    <row r="819" spans="3:20" x14ac:dyDescent="0.25">
      <c r="C819" s="15" t="s">
        <v>126</v>
      </c>
      <c r="D819" s="15" t="s">
        <v>85</v>
      </c>
      <c r="E819" s="12" t="s">
        <v>88</v>
      </c>
      <c r="F819" s="12" t="str">
        <f t="shared" si="413"/>
        <v>SOSubstation capacity (winter and summer) (MVA)Short-term firm delivery</v>
      </c>
      <c r="G819" s="8">
        <v>61</v>
      </c>
      <c r="H819" s="8">
        <v>61</v>
      </c>
      <c r="I819" s="8">
        <v>61</v>
      </c>
      <c r="J819" s="8">
        <v>61</v>
      </c>
      <c r="K819" s="8">
        <v>61</v>
      </c>
      <c r="L819" s="8">
        <v>61</v>
      </c>
      <c r="M819" s="8">
        <v>61</v>
      </c>
      <c r="N819" s="8">
        <v>61</v>
      </c>
      <c r="O819" s="8">
        <v>61</v>
      </c>
      <c r="P819" s="8">
        <v>61</v>
      </c>
      <c r="Q819" s="8">
        <v>61</v>
      </c>
      <c r="R819" s="8">
        <v>61</v>
      </c>
      <c r="S819" s="8"/>
      <c r="T819" s="8"/>
    </row>
    <row r="820" spans="3:20" x14ac:dyDescent="0.25">
      <c r="C820" s="15" t="s">
        <v>126</v>
      </c>
      <c r="D820" s="12" t="s">
        <v>214</v>
      </c>
      <c r="E820" s="12" t="s">
        <v>210</v>
      </c>
      <c r="F820" s="12" t="str">
        <f t="shared" si="413"/>
        <v>SOMaximum demand forecast(peak season)Maximum demand (MW)</v>
      </c>
      <c r="G820" s="8">
        <f ca="1">G822*G823</f>
        <v>34.952637877129554</v>
      </c>
      <c r="H820" s="8">
        <f t="shared" ref="H820:R820" ca="1" si="438">H822*H823</f>
        <v>37.497807107732378</v>
      </c>
      <c r="I820" s="8">
        <f t="shared" ca="1" si="438"/>
        <v>38.079223838213601</v>
      </c>
      <c r="J820" s="8">
        <f t="shared" ca="1" si="438"/>
        <v>38.853699448517617</v>
      </c>
      <c r="K820" s="8">
        <f t="shared" ca="1" si="438"/>
        <v>39.196813308979138</v>
      </c>
      <c r="L820" s="8">
        <f t="shared" ca="1" si="438"/>
        <v>39.363171725703616</v>
      </c>
      <c r="M820" s="8">
        <f t="shared" ca="1" si="438"/>
        <v>39.965582565547209</v>
      </c>
      <c r="N820" s="8">
        <f t="shared" ca="1" si="438"/>
        <v>40.380371424492786</v>
      </c>
      <c r="O820" s="8">
        <f t="shared" ca="1" si="438"/>
        <v>40.915841369693119</v>
      </c>
      <c r="P820" s="8">
        <f t="shared" ca="1" si="438"/>
        <v>41.374091226207334</v>
      </c>
      <c r="Q820" s="8">
        <f t="shared" ca="1" si="438"/>
        <v>42.422694891794819</v>
      </c>
      <c r="R820" s="8">
        <f t="shared" ca="1" si="438"/>
        <v>43.084573681569914</v>
      </c>
      <c r="S820" s="8"/>
      <c r="T820" s="8"/>
    </row>
    <row r="821" spans="3:20" x14ac:dyDescent="0.25">
      <c r="C821" s="15" t="s">
        <v>126</v>
      </c>
      <c r="D821" s="12" t="s">
        <v>214</v>
      </c>
      <c r="E821" s="12" t="s">
        <v>10</v>
      </c>
      <c r="F821" s="12" t="str">
        <f t="shared" si="413"/>
        <v>SOMaximum demand forecast(peak season)Reactive power (coincident) (MVAr)</v>
      </c>
      <c r="G821" s="10">
        <f ca="1">SQRT(G822^2-G820^2)</f>
        <v>0.22481288539022984</v>
      </c>
      <c r="H821" s="10">
        <f ca="1">SQRT(H822^2-H820^2)</f>
        <v>0.24118323319020946</v>
      </c>
      <c r="I821" s="10">
        <f t="shared" ref="I821:R821" ca="1" si="439">SQRT(I822^2-I820^2)</f>
        <v>0.24492286432281174</v>
      </c>
      <c r="J821" s="10">
        <f t="shared" ca="1" si="439"/>
        <v>0.24990423646569751</v>
      </c>
      <c r="K821" s="10">
        <f t="shared" ca="1" si="439"/>
        <v>0.25211112045609052</v>
      </c>
      <c r="L821" s="10">
        <f t="shared" ca="1" si="439"/>
        <v>0.25318112598206088</v>
      </c>
      <c r="M821" s="10">
        <f t="shared" ca="1" si="439"/>
        <v>0.25705578973615822</v>
      </c>
      <c r="N821" s="10">
        <f t="shared" ca="1" si="439"/>
        <v>0.25972368222961295</v>
      </c>
      <c r="O821" s="10">
        <f t="shared" ca="1" si="439"/>
        <v>0.26316778690227627</v>
      </c>
      <c r="P821" s="10">
        <f t="shared" ca="1" si="439"/>
        <v>0.26611521744592764</v>
      </c>
      <c r="Q821" s="10">
        <f t="shared" ca="1" si="439"/>
        <v>0.2728597617789843</v>
      </c>
      <c r="R821" s="10">
        <f t="shared" ca="1" si="439"/>
        <v>0.2771169191641637</v>
      </c>
      <c r="S821" s="8"/>
      <c r="T821" s="8"/>
    </row>
    <row r="822" spans="3:20" x14ac:dyDescent="0.25">
      <c r="C822" s="15" t="s">
        <v>126</v>
      </c>
      <c r="D822" s="12" t="s">
        <v>214</v>
      </c>
      <c r="E822" s="12" t="s">
        <v>211</v>
      </c>
      <c r="F822" s="12" t="str">
        <f t="shared" si="413"/>
        <v>SOMaximum demand forecast(peak season)Maximum demand (MVA)</v>
      </c>
      <c r="G822" s="8">
        <f ca="1">OFFSET(ForecastData!$E$4,MATCH($C822,ForecastData!$B$5:$B$70,0),COLUMN()-6+IF($T824="Summer",15,0))</f>
        <v>34.953360859911442</v>
      </c>
      <c r="H822" s="8">
        <f ca="1">OFFSET(ForecastData!$E$4,MATCH($C822,ForecastData!$B$5:$B$70,0),COLUMN()-6+IF($T824="Summer",15,0))</f>
        <v>37.49858273642721</v>
      </c>
      <c r="I822" s="8">
        <f ca="1">OFFSET(ForecastData!$E$4,MATCH($C822,ForecastData!$B$5:$B$70,0),COLUMN()-6+IF($T824="Summer",15,0))</f>
        <v>38.08001149330503</v>
      </c>
      <c r="J822" s="8">
        <f ca="1">OFFSET(ForecastData!$E$4,MATCH($C822,ForecastData!$B$5:$B$70,0),COLUMN()-6+IF($T824="Summer",15,0))</f>
        <v>38.854503123359351</v>
      </c>
      <c r="K822" s="8">
        <f ca="1">OFFSET(ForecastData!$E$4,MATCH($C822,ForecastData!$B$5:$B$70,0),COLUMN()-6+IF($T824="Summer",15,0))</f>
        <v>39.197624081008044</v>
      </c>
      <c r="L822" s="8">
        <f ca="1">OFFSET(ForecastData!$E$4,MATCH($C822,ForecastData!$B$5:$B$70,0),COLUMN()-6+IF($T824="Summer",15,0))</f>
        <v>39.363985938796723</v>
      </c>
      <c r="M822" s="8">
        <f ca="1">OFFSET(ForecastData!$E$4,MATCH($C822,ForecastData!$B$5:$B$70,0),COLUMN()-6+IF($T824="Summer",15,0))</f>
        <v>39.966409239292538</v>
      </c>
      <c r="N822" s="8">
        <f ca="1">OFFSET(ForecastData!$E$4,MATCH($C822,ForecastData!$B$5:$B$70,0),COLUMN()-6+IF($T824="Summer",15,0))</f>
        <v>40.381206677996936</v>
      </c>
      <c r="O822" s="8">
        <f ca="1">OFFSET(ForecastData!$E$4,MATCH($C822,ForecastData!$B$5:$B$70,0),COLUMN()-6+IF($T824="Summer",15,0))</f>
        <v>40.916687699201091</v>
      </c>
      <c r="P822" s="8">
        <f ca="1">OFFSET(ForecastData!$E$4,MATCH($C822,ForecastData!$B$5:$B$70,0),COLUMN()-6+IF($T824="Summer",15,0))</f>
        <v>41.374947034449278</v>
      </c>
      <c r="Q822" s="8">
        <f ca="1">OFFSET(ForecastData!$E$4,MATCH($C822,ForecastData!$B$5:$B$70,0),COLUMN()-6+IF($T824="Summer",15,0))</f>
        <v>42.423572390027601</v>
      </c>
      <c r="R822" s="8">
        <f ca="1">OFFSET(ForecastData!$E$4,MATCH($C822,ForecastData!$B$5:$B$70,0),COLUMN()-6+IF($T824="Summer",15,0))</f>
        <v>43.085464870528135</v>
      </c>
      <c r="S822" s="9"/>
      <c r="T822" s="9"/>
    </row>
    <row r="823" spans="3:20" x14ac:dyDescent="0.25">
      <c r="C823" s="15" t="s">
        <v>126</v>
      </c>
      <c r="D823" s="12" t="s">
        <v>214</v>
      </c>
      <c r="E823" s="12" t="s">
        <v>11</v>
      </c>
      <c r="F823" s="12" t="str">
        <f t="shared" si="413"/>
        <v>SOMaximum demand forecast(peak season)Power factor (coincident)</v>
      </c>
      <c r="G823" s="8">
        <f ca="1">OFFSET(ForecastData!$R$4,MATCH($C823,ForecastData!$B$5:$B$70,0),IF($T824="Summer",15,0))</f>
        <v>0.99997931578640498</v>
      </c>
      <c r="H823" s="8">
        <f ca="1">OFFSET(ForecastData!$R$4,MATCH($C823,ForecastData!$B$5:$B$70,0),IF($T824="Summer",15,0))</f>
        <v>0.99997931578640498</v>
      </c>
      <c r="I823" s="8">
        <f ca="1">OFFSET(ForecastData!$R$4,MATCH($C823,ForecastData!$B$5:$B$70,0),IF($T824="Summer",15,0))</f>
        <v>0.99997931578640498</v>
      </c>
      <c r="J823" s="8">
        <f ca="1">OFFSET(ForecastData!$R$4,MATCH($C823,ForecastData!$B$5:$B$70,0),IF($T824="Summer",15,0))</f>
        <v>0.99997931578640498</v>
      </c>
      <c r="K823" s="8">
        <f ca="1">OFFSET(ForecastData!$R$4,MATCH($C823,ForecastData!$B$5:$B$70,0),IF($T824="Summer",15,0))</f>
        <v>0.99997931578640498</v>
      </c>
      <c r="L823" s="8">
        <f ca="1">OFFSET(ForecastData!$R$4,MATCH($C823,ForecastData!$B$5:$B$70,0),IF($T824="Summer",15,0))</f>
        <v>0.99997931578640498</v>
      </c>
      <c r="M823" s="8">
        <f ca="1">OFFSET(ForecastData!$R$4,MATCH($C823,ForecastData!$B$5:$B$70,0),IF($T824="Summer",15,0))</f>
        <v>0.99997931578640498</v>
      </c>
      <c r="N823" s="8">
        <f ca="1">OFFSET(ForecastData!$R$4,MATCH($C823,ForecastData!$B$5:$B$70,0),IF($T824="Summer",15,0))</f>
        <v>0.99997931578640498</v>
      </c>
      <c r="O823" s="8">
        <f ca="1">OFFSET(ForecastData!$R$4,MATCH($C823,ForecastData!$B$5:$B$70,0),IF($T824="Summer",15,0))</f>
        <v>0.99997931578640498</v>
      </c>
      <c r="P823" s="8">
        <f ca="1">OFFSET(ForecastData!$R$4,MATCH($C823,ForecastData!$B$5:$B$70,0),IF($T824="Summer",15,0))</f>
        <v>0.99997931578640498</v>
      </c>
      <c r="Q823" s="8">
        <f ca="1">OFFSET(ForecastData!$R$4,MATCH($C823,ForecastData!$B$5:$B$70,0),IF($T824="Summer",15,0))</f>
        <v>0.99997931578640498</v>
      </c>
      <c r="R823" s="8">
        <f ca="1">OFFSET(ForecastData!$R$4,MATCH($C823,ForecastData!$B$5:$B$70,0),IF($T824="Summer",15,0))</f>
        <v>0.99997931578640498</v>
      </c>
      <c r="S823" s="10"/>
      <c r="T823" s="10"/>
    </row>
    <row r="824" spans="3:20" x14ac:dyDescent="0.25">
      <c r="C824" s="15" t="s">
        <v>126</v>
      </c>
      <c r="D824" s="12" t="s">
        <v>213</v>
      </c>
      <c r="E824" s="15" t="s">
        <v>210</v>
      </c>
      <c r="F824" s="12" t="str">
        <f t="shared" si="413"/>
        <v>SOMaximum demand forecast(non-peak season)Maximum demand (MW)</v>
      </c>
      <c r="G824" s="8">
        <f ca="1">G826*OFFSET(ForecastData!$R$4,MATCH($C824,ForecastData!$B$5:$B$70,0),IF($T824="Winter",15,0))</f>
        <v>23.132623117446887</v>
      </c>
      <c r="H824" s="8">
        <f ca="1">H826*OFFSET(ForecastData!$R$4,MATCH($C824,ForecastData!$B$5:$B$70,0),IF($T824="Winter",15,0))</f>
        <v>23.698150117564261</v>
      </c>
      <c r="I824" s="8">
        <f ca="1">I826*OFFSET(ForecastData!$R$4,MATCH($C824,ForecastData!$B$5:$B$70,0),IF($T824="Winter",15,0))</f>
        <v>23.45649052307504</v>
      </c>
      <c r="J824" s="8">
        <f ca="1">J826*OFFSET(ForecastData!$R$4,MATCH($C824,ForecastData!$B$5:$B$70,0),IF($T824="Winter",15,0))</f>
        <v>24.429524674953225</v>
      </c>
      <c r="K824" s="8">
        <f ca="1">K826*OFFSET(ForecastData!$R$4,MATCH($C824,ForecastData!$B$5:$B$70,0),IF($T824="Winter",15,0))</f>
        <v>24.741129388659267</v>
      </c>
      <c r="L824" s="8">
        <f ca="1">L826*OFFSET(ForecastData!$R$4,MATCH($C824,ForecastData!$B$5:$B$70,0),IF($T824="Winter",15,0))</f>
        <v>24.914540891961401</v>
      </c>
      <c r="M824" s="8">
        <f ca="1">M826*OFFSET(ForecastData!$R$4,MATCH($C824,ForecastData!$B$5:$B$70,0),IF($T824="Winter",15,0))</f>
        <v>25.238021556943757</v>
      </c>
      <c r="N824" s="8">
        <f ca="1">N826*OFFSET(ForecastData!$R$4,MATCH($C824,ForecastData!$B$5:$B$70,0),IF($T824="Winter",15,0))</f>
        <v>25.44282603192983</v>
      </c>
      <c r="O824" s="8">
        <f ca="1">O826*OFFSET(ForecastData!$R$4,MATCH($C824,ForecastData!$B$5:$B$70,0),IF($T824="Winter",15,0))</f>
        <v>25.743563953731488</v>
      </c>
      <c r="P824" s="8">
        <f ca="1">P826*OFFSET(ForecastData!$R$4,MATCH($C824,ForecastData!$B$5:$B$70,0),IF($T824="Winter",15,0))</f>
        <v>26.085311559066046</v>
      </c>
      <c r="Q824" s="8">
        <f ca="1">Q826*OFFSET(ForecastData!$R$4,MATCH($C824,ForecastData!$B$5:$B$70,0),IF($T824="Winter",15,0))</f>
        <v>26.514054962411336</v>
      </c>
      <c r="R824" s="8">
        <f ca="1">R826*OFFSET(ForecastData!$R$4,MATCH($C824,ForecastData!$B$5:$B$70,0),IF($T824="Winter",15,0))</f>
        <v>26.905476800356062</v>
      </c>
      <c r="S824" s="8"/>
      <c r="T824" s="8" t="str">
        <f ca="1">OFFSET(ForecastData!$D$4,MATCH(C824,ForecastData!$B$5:$B$70,0),0)</f>
        <v>Summer</v>
      </c>
    </row>
    <row r="825" spans="3:20" x14ac:dyDescent="0.25">
      <c r="C825" s="15" t="s">
        <v>126</v>
      </c>
      <c r="D825" s="12" t="s">
        <v>213</v>
      </c>
      <c r="E825" s="15" t="s">
        <v>10</v>
      </c>
      <c r="F825" s="12" t="str">
        <f t="shared" si="413"/>
        <v>SOMaximum demand forecast(non-peak season)Reactive power (coincident) (MVAr)</v>
      </c>
      <c r="G825" s="10">
        <f t="shared" ref="G825:R825" ca="1" si="440">SQRT(G826^2-G824^2)</f>
        <v>0.28604733429966483</v>
      </c>
      <c r="H825" s="10">
        <f t="shared" ca="1" si="440"/>
        <v>0.2930403800098173</v>
      </c>
      <c r="I825" s="10">
        <f t="shared" ca="1" si="440"/>
        <v>0.29005212906845212</v>
      </c>
      <c r="J825" s="10">
        <f t="shared" ca="1" si="440"/>
        <v>0.30208422002133184</v>
      </c>
      <c r="K825" s="10">
        <f t="shared" ca="1" si="440"/>
        <v>0.30593738000481158</v>
      </c>
      <c r="L825" s="10">
        <f t="shared" ca="1" si="440"/>
        <v>0.30808170656949674</v>
      </c>
      <c r="M825" s="10">
        <f t="shared" ca="1" si="440"/>
        <v>0.3120817190816535</v>
      </c>
      <c r="N825" s="10">
        <f t="shared" ca="1" si="440"/>
        <v>0.31461423663613564</v>
      </c>
      <c r="O825" s="10">
        <f t="shared" ca="1" si="440"/>
        <v>0.31833302288952126</v>
      </c>
      <c r="P825" s="10">
        <f t="shared" ca="1" si="440"/>
        <v>0.32255891595035069</v>
      </c>
      <c r="Q825" s="10">
        <f t="shared" ca="1" si="440"/>
        <v>0.32786055887257343</v>
      </c>
      <c r="R825" s="10">
        <f t="shared" ca="1" si="440"/>
        <v>0.33270070055311152</v>
      </c>
      <c r="S825" s="8"/>
      <c r="T825" s="8" t="str">
        <f ca="1">T824</f>
        <v>Summer</v>
      </c>
    </row>
    <row r="826" spans="3:20" x14ac:dyDescent="0.25">
      <c r="C826" s="15" t="s">
        <v>126</v>
      </c>
      <c r="D826" s="12" t="s">
        <v>213</v>
      </c>
      <c r="E826" s="12" t="s">
        <v>211</v>
      </c>
      <c r="F826" s="12"/>
      <c r="G826" s="10">
        <f ca="1">OFFSET(ForecastData!$E$4,MATCH($C826,ForecastData!$B$5:$B$70,0),COLUMN()-6+IF($T826="Winter",15,0))</f>
        <v>23.134391614462182</v>
      </c>
      <c r="H826" s="10">
        <f ca="1">OFFSET(ForecastData!$E$4,MATCH($C826,ForecastData!$B$5:$B$70,0),COLUMN()-6+IF($T826="Winter",15,0))</f>
        <v>23.699961849313752</v>
      </c>
      <c r="I826" s="10">
        <f ca="1">OFFSET(ForecastData!$E$4,MATCH($C826,ForecastData!$B$5:$B$70,0),COLUMN()-6+IF($T826="Winter",15,0))</f>
        <v>23.458283779865191</v>
      </c>
      <c r="J826" s="10">
        <f ca="1">OFFSET(ForecastData!$E$4,MATCH($C826,ForecastData!$B$5:$B$70,0),COLUMN()-6+IF($T826="Winter",15,0))</f>
        <v>24.431392320539867</v>
      </c>
      <c r="K826" s="10">
        <f ca="1">OFFSET(ForecastData!$E$4,MATCH($C826,ForecastData!$B$5:$B$70,0),COLUMN()-6+IF($T826="Winter",15,0))</f>
        <v>24.743020856533736</v>
      </c>
      <c r="L826" s="10">
        <f ca="1">OFFSET(ForecastData!$E$4,MATCH($C826,ForecastData!$B$5:$B$70,0),COLUMN()-6+IF($T826="Winter",15,0))</f>
        <v>24.916445617205106</v>
      </c>
      <c r="M826" s="10">
        <f ca="1">OFFSET(ForecastData!$E$4,MATCH($C826,ForecastData!$B$5:$B$70,0),COLUMN()-6+IF($T826="Winter",15,0))</f>
        <v>25.23995101239586</v>
      </c>
      <c r="N826" s="10">
        <f ca="1">OFFSET(ForecastData!$E$4,MATCH($C826,ForecastData!$B$5:$B$70,0),COLUMN()-6+IF($T826="Winter",15,0))</f>
        <v>25.444771144754679</v>
      </c>
      <c r="O826" s="10">
        <f ca="1">OFFSET(ForecastData!$E$4,MATCH($C826,ForecastData!$B$5:$B$70,0),COLUMN()-6+IF($T826="Winter",15,0))</f>
        <v>25.745532058074179</v>
      </c>
      <c r="P826" s="10">
        <f ca="1">OFFSET(ForecastData!$E$4,MATCH($C826,ForecastData!$B$5:$B$70,0),COLUMN()-6+IF($T826="Winter",15,0))</f>
        <v>26.087305790131026</v>
      </c>
      <c r="Q826" s="10">
        <f ca="1">OFFSET(ForecastData!$E$4,MATCH($C826,ForecastData!$B$5:$B$70,0),COLUMN()-6+IF($T826="Winter",15,0))</f>
        <v>26.516081971057364</v>
      </c>
      <c r="R826" s="10">
        <f ca="1">OFFSET(ForecastData!$E$4,MATCH($C826,ForecastData!$B$5:$B$70,0),COLUMN()-6+IF($T826="Winter",15,0))</f>
        <v>26.907533733336596</v>
      </c>
      <c r="S826" s="9"/>
      <c r="T826" s="8" t="str">
        <f ca="1">T824</f>
        <v>Summer</v>
      </c>
    </row>
    <row r="827" spans="3:20" x14ac:dyDescent="0.25">
      <c r="C827" s="15" t="s">
        <v>126</v>
      </c>
      <c r="D827" s="12" t="s">
        <v>89</v>
      </c>
      <c r="E827" s="12" t="s">
        <v>212</v>
      </c>
      <c r="F827" s="12" t="str">
        <f t="shared" si="413"/>
        <v>SOHours exceeding95% of maximum demand</v>
      </c>
      <c r="G827" s="9">
        <f ca="1">OFFSET($AG$2,MATCH(C827,$AF$3:$AF$48,0),0)</f>
        <v>1.5</v>
      </c>
      <c r="H827" s="8">
        <f ca="1">G827</f>
        <v>1.5</v>
      </c>
      <c r="I827" s="8">
        <f t="shared" ref="I827" ca="1" si="441">H827</f>
        <v>1.5</v>
      </c>
      <c r="J827" s="8">
        <f t="shared" ref="J827" ca="1" si="442">I827</f>
        <v>1.5</v>
      </c>
      <c r="K827" s="8">
        <f t="shared" ref="K827" ca="1" si="443">J827</f>
        <v>1.5</v>
      </c>
      <c r="L827" s="8">
        <f t="shared" ref="L827" ca="1" si="444">K827</f>
        <v>1.5</v>
      </c>
      <c r="M827" s="8">
        <f t="shared" ref="M827" ca="1" si="445">L827</f>
        <v>1.5</v>
      </c>
      <c r="N827" s="8">
        <f t="shared" ref="N827" ca="1" si="446">M827</f>
        <v>1.5</v>
      </c>
      <c r="O827" s="8">
        <f t="shared" ref="O827" ca="1" si="447">N827</f>
        <v>1.5</v>
      </c>
      <c r="P827" s="8">
        <f t="shared" ref="P827" ca="1" si="448">O827</f>
        <v>1.5</v>
      </c>
      <c r="Q827" s="8">
        <f ca="1">O827</f>
        <v>1.5</v>
      </c>
      <c r="R827" s="8">
        <f t="shared" ref="R827" ca="1" si="449">Q827</f>
        <v>1.5</v>
      </c>
      <c r="S827" s="9"/>
      <c r="T827" s="9"/>
    </row>
    <row r="828" spans="3:20" x14ac:dyDescent="0.25">
      <c r="C828" s="15" t="s">
        <v>126</v>
      </c>
      <c r="D828" s="12" t="s">
        <v>89</v>
      </c>
      <c r="E828" s="12" t="s">
        <v>56</v>
      </c>
      <c r="F828" s="12" t="str">
        <f t="shared" si="413"/>
        <v>SOHours exceedingFirm capacity (continuous rating)</v>
      </c>
      <c r="G828" s="8"/>
      <c r="H828" s="8"/>
      <c r="I828" s="8"/>
      <c r="J828" s="8"/>
      <c r="K828" s="8"/>
      <c r="L828" s="8"/>
      <c r="M828" s="8"/>
      <c r="N828" s="8"/>
      <c r="O828" s="8"/>
      <c r="P828" s="8"/>
      <c r="Q828" s="8"/>
      <c r="R828" s="8"/>
      <c r="S828" s="8"/>
      <c r="T828" s="8"/>
    </row>
    <row r="829" spans="3:20" x14ac:dyDescent="0.25">
      <c r="C829" s="15" t="s">
        <v>126</v>
      </c>
      <c r="D829" s="12" t="s">
        <v>89</v>
      </c>
      <c r="E829" s="12" t="s">
        <v>57</v>
      </c>
      <c r="F829" s="12" t="str">
        <f t="shared" si="413"/>
        <v>SOHours exceedingFirm capacity (short-term rating)</v>
      </c>
      <c r="G829" s="8"/>
      <c r="H829" s="8"/>
      <c r="I829" s="8"/>
      <c r="J829" s="8"/>
      <c r="K829" s="8"/>
      <c r="L829" s="8"/>
      <c r="M829" s="8"/>
      <c r="N829" s="8"/>
      <c r="O829" s="8"/>
      <c r="P829" s="8"/>
      <c r="Q829" s="8"/>
      <c r="R829" s="8"/>
      <c r="S829" s="8"/>
      <c r="T829" s="8"/>
    </row>
    <row r="830" spans="3:20" x14ac:dyDescent="0.25">
      <c r="C830" s="15" t="s">
        <v>126</v>
      </c>
      <c r="D830" s="12" t="s">
        <v>90</v>
      </c>
      <c r="E830" s="12" t="s">
        <v>60</v>
      </c>
      <c r="F830" s="12" t="str">
        <f t="shared" si="413"/>
        <v>SORegional diversity factorSummer</v>
      </c>
      <c r="G830" s="10">
        <f ca="1">OFFSET(ForecastData!$S$4,MATCH($C830,ForecastData!$B$5:$B$70,0),IF($E830="Winter",15,0))</f>
        <v>0.77083333333333304</v>
      </c>
      <c r="H830" s="10">
        <f ca="1">OFFSET(ForecastData!$S$4,MATCH($C830,ForecastData!$B$5:$B$70,0),IF($E830="Winter",15,0))</f>
        <v>0.77083333333333304</v>
      </c>
      <c r="I830" s="10">
        <f ca="1">OFFSET(ForecastData!$S$4,MATCH($C830,ForecastData!$B$5:$B$70,0),IF($E830="Winter",15,0))</f>
        <v>0.77083333333333304</v>
      </c>
      <c r="J830" s="10">
        <f ca="1">OFFSET(ForecastData!$S$4,MATCH($C830,ForecastData!$B$5:$B$70,0),IF($E830="Winter",15,0))</f>
        <v>0.77083333333333304</v>
      </c>
      <c r="K830" s="10">
        <f ca="1">OFFSET(ForecastData!$S$4,MATCH($C830,ForecastData!$B$5:$B$70,0),IF($E830="Winter",15,0))</f>
        <v>0.77083333333333304</v>
      </c>
      <c r="L830" s="10">
        <f ca="1">OFFSET(ForecastData!$S$4,MATCH($C830,ForecastData!$B$5:$B$70,0),IF($E830="Winter",15,0))</f>
        <v>0.77083333333333304</v>
      </c>
      <c r="M830" s="10">
        <f ca="1">OFFSET(ForecastData!$S$4,MATCH($C830,ForecastData!$B$5:$B$70,0),IF($E830="Winter",15,0))</f>
        <v>0.77083333333333304</v>
      </c>
      <c r="N830" s="10">
        <f ca="1">OFFSET(ForecastData!$S$4,MATCH($C830,ForecastData!$B$5:$B$70,0),IF($E830="Winter",15,0))</f>
        <v>0.77083333333333304</v>
      </c>
      <c r="O830" s="10">
        <f ca="1">OFFSET(ForecastData!$S$4,MATCH($C830,ForecastData!$B$5:$B$70,0),IF($E830="Winter",15,0))</f>
        <v>0.77083333333333304</v>
      </c>
      <c r="P830" s="10">
        <f ca="1">OFFSET(ForecastData!$S$4,MATCH($C830,ForecastData!$B$5:$B$70,0),IF($E830="Winter",15,0))</f>
        <v>0.77083333333333304</v>
      </c>
      <c r="Q830" s="10">
        <f ca="1">OFFSET(ForecastData!$S$4,MATCH($C830,ForecastData!$B$5:$B$70,0),IF($E830="Winter",15,0))</f>
        <v>0.77083333333333304</v>
      </c>
      <c r="R830" s="10">
        <f ca="1">OFFSET(ForecastData!$S$4,MATCH($C830,ForecastData!$B$5:$B$70,0),IF($E830="Winter",15,0))</f>
        <v>0.77083333333333304</v>
      </c>
      <c r="S830" s="10"/>
      <c r="T830" s="10"/>
    </row>
    <row r="831" spans="3:20" x14ac:dyDescent="0.25">
      <c r="C831" s="15" t="s">
        <v>126</v>
      </c>
      <c r="D831" s="12" t="s">
        <v>90</v>
      </c>
      <c r="E831" s="12" t="s">
        <v>8</v>
      </c>
      <c r="F831" s="12" t="str">
        <f t="shared" ref="F831:F897" si="450">CONCATENATE(C831,D831,E831)</f>
        <v>SORegional diversity factorWinter</v>
      </c>
      <c r="G831" s="10">
        <f ca="1">OFFSET(ForecastData!$S$4,MATCH($C831,ForecastData!$B$5:$B$70,0),IF($E831="Winter",15,0))</f>
        <v>0.92281033396345302</v>
      </c>
      <c r="H831" s="10">
        <f ca="1">OFFSET(ForecastData!$S$4,MATCH($C831,ForecastData!$B$5:$B$70,0),IF($E831="Winter",15,0))</f>
        <v>0.92281033396345302</v>
      </c>
      <c r="I831" s="10">
        <f ca="1">OFFSET(ForecastData!$S$4,MATCH($C831,ForecastData!$B$5:$B$70,0),IF($E831="Winter",15,0))</f>
        <v>0.92281033396345302</v>
      </c>
      <c r="J831" s="10">
        <f ca="1">OFFSET(ForecastData!$S$4,MATCH($C831,ForecastData!$B$5:$B$70,0),IF($E831="Winter",15,0))</f>
        <v>0.92281033396345302</v>
      </c>
      <c r="K831" s="10">
        <f ca="1">OFFSET(ForecastData!$S$4,MATCH($C831,ForecastData!$B$5:$B$70,0),IF($E831="Winter",15,0))</f>
        <v>0.92281033396345302</v>
      </c>
      <c r="L831" s="10">
        <f ca="1">OFFSET(ForecastData!$S$4,MATCH($C831,ForecastData!$B$5:$B$70,0),IF($E831="Winter",15,0))</f>
        <v>0.92281033396345302</v>
      </c>
      <c r="M831" s="10">
        <f ca="1">OFFSET(ForecastData!$S$4,MATCH($C831,ForecastData!$B$5:$B$70,0),IF($E831="Winter",15,0))</f>
        <v>0.92281033396345302</v>
      </c>
      <c r="N831" s="10">
        <f ca="1">OFFSET(ForecastData!$S$4,MATCH($C831,ForecastData!$B$5:$B$70,0),IF($E831="Winter",15,0))</f>
        <v>0.92281033396345302</v>
      </c>
      <c r="O831" s="10">
        <f ca="1">OFFSET(ForecastData!$S$4,MATCH($C831,ForecastData!$B$5:$B$70,0),IF($E831="Winter",15,0))</f>
        <v>0.92281033396345302</v>
      </c>
      <c r="P831" s="10">
        <f ca="1">OFFSET(ForecastData!$S$4,MATCH($C831,ForecastData!$B$5:$B$70,0),IF($E831="Winter",15,0))</f>
        <v>0.92281033396345302</v>
      </c>
      <c r="Q831" s="10">
        <f ca="1">OFFSET(ForecastData!$S$4,MATCH($C831,ForecastData!$B$5:$B$70,0),IF($E831="Winter",15,0))</f>
        <v>0.92281033396345302</v>
      </c>
      <c r="R831" s="10">
        <f ca="1">OFFSET(ForecastData!$S$4,MATCH($C831,ForecastData!$B$5:$B$70,0),IF($E831="Winter",15,0))</f>
        <v>0.92281033396345302</v>
      </c>
      <c r="S831" s="10"/>
      <c r="T831" s="10"/>
    </row>
    <row r="832" spans="3:20" x14ac:dyDescent="0.25">
      <c r="C832" s="15" t="s">
        <v>126</v>
      </c>
      <c r="D832" s="15" t="s">
        <v>12</v>
      </c>
      <c r="E832" s="6">
        <v>1</v>
      </c>
      <c r="F832" s="12" t="str">
        <f t="shared" si="450"/>
        <v>SOLoad transfer capacity (MVA)1</v>
      </c>
      <c r="G832" s="9">
        <v>1.5</v>
      </c>
      <c r="H832" s="8"/>
      <c r="I832" s="8"/>
      <c r="J832" s="8"/>
      <c r="K832" s="8"/>
      <c r="L832" s="8"/>
      <c r="M832" s="8"/>
      <c r="N832" s="8"/>
      <c r="O832" s="8"/>
      <c r="P832" s="8"/>
      <c r="Q832" s="8"/>
      <c r="R832" s="8"/>
      <c r="S832" s="8" t="s">
        <v>15</v>
      </c>
      <c r="T832" s="8"/>
    </row>
    <row r="833" spans="3:20" x14ac:dyDescent="0.25">
      <c r="C833" s="15" t="s">
        <v>126</v>
      </c>
      <c r="D833" s="15" t="s">
        <v>12</v>
      </c>
      <c r="E833" s="6">
        <v>2</v>
      </c>
      <c r="F833" s="12" t="str">
        <f t="shared" si="450"/>
        <v>SOLoad transfer capacity (MVA)2</v>
      </c>
      <c r="G833" s="9">
        <v>1.5</v>
      </c>
      <c r="H833" s="8"/>
      <c r="I833" s="8"/>
      <c r="J833" s="8"/>
      <c r="K833" s="8"/>
      <c r="L833" s="8"/>
      <c r="M833" s="8"/>
      <c r="N833" s="8"/>
      <c r="O833" s="8"/>
      <c r="P833" s="8"/>
      <c r="Q833" s="8"/>
      <c r="R833" s="8"/>
      <c r="S833" s="8" t="s">
        <v>34</v>
      </c>
      <c r="T833" s="8"/>
    </row>
    <row r="834" spans="3:20" x14ac:dyDescent="0.25">
      <c r="C834" s="15" t="s">
        <v>126</v>
      </c>
      <c r="D834" s="15" t="s">
        <v>12</v>
      </c>
      <c r="E834" s="6">
        <v>3</v>
      </c>
      <c r="F834" s="12" t="str">
        <f t="shared" si="450"/>
        <v>SOLoad transfer capacity (MVA)3</v>
      </c>
      <c r="G834" s="9">
        <v>1.5</v>
      </c>
      <c r="H834" s="8"/>
      <c r="I834" s="8"/>
      <c r="J834" s="8"/>
      <c r="K834" s="8"/>
      <c r="L834" s="8"/>
      <c r="M834" s="8"/>
      <c r="N834" s="8"/>
      <c r="O834" s="8"/>
      <c r="P834" s="8"/>
      <c r="Q834" s="8"/>
      <c r="R834" s="8"/>
      <c r="S834" s="8" t="s">
        <v>48</v>
      </c>
      <c r="T834" s="8"/>
    </row>
    <row r="835" spans="3:20" x14ac:dyDescent="0.25">
      <c r="C835" s="15" t="s">
        <v>126</v>
      </c>
      <c r="D835" s="15" t="s">
        <v>12</v>
      </c>
      <c r="E835" s="6">
        <v>4</v>
      </c>
      <c r="F835" s="12" t="str">
        <f t="shared" si="450"/>
        <v>SOLoad transfer capacity (MVA)4</v>
      </c>
      <c r="G835" s="9"/>
      <c r="H835" s="8"/>
      <c r="I835" s="8"/>
      <c r="J835" s="8"/>
      <c r="K835" s="8"/>
      <c r="L835" s="8"/>
      <c r="M835" s="8"/>
      <c r="N835" s="8"/>
      <c r="O835" s="8"/>
      <c r="P835" s="8"/>
      <c r="Q835" s="8"/>
      <c r="R835" s="8"/>
      <c r="S835" s="8"/>
      <c r="T835" s="8"/>
    </row>
    <row r="836" spans="3:20" x14ac:dyDescent="0.25">
      <c r="C836" s="15" t="s">
        <v>126</v>
      </c>
      <c r="D836" s="15" t="s">
        <v>12</v>
      </c>
      <c r="E836" s="6">
        <v>5</v>
      </c>
      <c r="F836" s="12" t="str">
        <f t="shared" si="450"/>
        <v>SOLoad transfer capacity (MVA)5</v>
      </c>
      <c r="G836" s="9"/>
      <c r="H836" s="8"/>
      <c r="I836" s="8"/>
      <c r="J836" s="8"/>
      <c r="K836" s="8"/>
      <c r="L836" s="8"/>
      <c r="M836" s="8"/>
      <c r="N836" s="8"/>
      <c r="O836" s="8"/>
      <c r="P836" s="8"/>
      <c r="Q836" s="8"/>
      <c r="R836" s="8"/>
      <c r="S836" s="8"/>
      <c r="T836" s="8"/>
    </row>
    <row r="837" spans="3:20" x14ac:dyDescent="0.25">
      <c r="C837" s="15" t="s">
        <v>126</v>
      </c>
      <c r="D837" s="12" t="s">
        <v>13</v>
      </c>
      <c r="E837" s="12" t="s">
        <v>142</v>
      </c>
      <c r="F837" s="12" t="str">
        <f t="shared" si="450"/>
        <v>SOEmbedded generation capacity (MVA)Units less than 100 kVA</v>
      </c>
      <c r="G837" s="9">
        <f ca="1">OFFSET(ForecastData!$AK$4,MATCH(C837,ForecastData!$AJ$5:$AJ$71,0),0)</f>
        <v>12.661930000000179</v>
      </c>
      <c r="H837" s="8"/>
      <c r="I837" s="8"/>
      <c r="J837" s="8"/>
      <c r="K837" s="8"/>
      <c r="L837" s="8"/>
      <c r="M837" s="8"/>
      <c r="N837" s="8"/>
      <c r="O837" s="8"/>
      <c r="P837" s="8"/>
      <c r="Q837" s="8"/>
      <c r="R837" s="8"/>
      <c r="S837" s="8"/>
      <c r="T837" s="8"/>
    </row>
    <row r="838" spans="3:20" x14ac:dyDescent="0.25">
      <c r="C838" s="15" t="s">
        <v>126</v>
      </c>
      <c r="D838" s="12" t="s">
        <v>13</v>
      </c>
      <c r="E838" s="12" t="s">
        <v>145</v>
      </c>
      <c r="F838" s="12" t="str">
        <f t="shared" si="450"/>
        <v>SOEmbedded generation capacity (MVA)Units greater than 100 kVA</v>
      </c>
      <c r="G838" s="9">
        <f ca="1">OFFSET(ForecastData!$AL$4,MATCH(C838,ForecastData!$AJ$5:$AJ$71,0),0)</f>
        <v>1.0669999999999999</v>
      </c>
      <c r="H838" s="8"/>
      <c r="I838" s="8"/>
      <c r="J838" s="8"/>
      <c r="K838" s="8"/>
      <c r="L838" s="8"/>
      <c r="M838" s="8"/>
      <c r="N838" s="8"/>
      <c r="O838" s="8"/>
      <c r="P838" s="8"/>
      <c r="Q838" s="8"/>
      <c r="R838" s="8"/>
      <c r="S838" s="8"/>
      <c r="T838" s="8"/>
    </row>
    <row r="839" spans="3:20" x14ac:dyDescent="0.25">
      <c r="C839" s="15" t="s">
        <v>123</v>
      </c>
      <c r="D839" s="15" t="s">
        <v>85</v>
      </c>
      <c r="E839" s="12" t="s">
        <v>86</v>
      </c>
      <c r="F839" s="12" t="str">
        <f t="shared" si="450"/>
        <v xml:space="preserve">SRSubstation capacity (winter and summer) (MVA)Total </v>
      </c>
      <c r="G839" s="8">
        <v>45</v>
      </c>
      <c r="H839" s="8">
        <v>45</v>
      </c>
      <c r="I839" s="8">
        <v>45</v>
      </c>
      <c r="J839" s="8">
        <v>45</v>
      </c>
      <c r="K839" s="8">
        <v>45</v>
      </c>
      <c r="L839" s="8">
        <v>45</v>
      </c>
      <c r="M839" s="8">
        <v>45</v>
      </c>
      <c r="N839" s="8">
        <v>45</v>
      </c>
      <c r="O839" s="8">
        <v>50</v>
      </c>
      <c r="P839" s="8">
        <v>50</v>
      </c>
      <c r="Q839" s="8">
        <v>50</v>
      </c>
      <c r="R839" s="8">
        <v>50</v>
      </c>
      <c r="S839" s="8"/>
      <c r="T839" s="8"/>
    </row>
    <row r="840" spans="3:20" x14ac:dyDescent="0.25">
      <c r="C840" s="15" t="s">
        <v>123</v>
      </c>
      <c r="D840" s="15" t="s">
        <v>85</v>
      </c>
      <c r="E840" s="12" t="s">
        <v>87</v>
      </c>
      <c r="F840" s="12" t="str">
        <f t="shared" si="450"/>
        <v>SRSubstation capacity (winter and summer) (MVA)Firm delivery</v>
      </c>
      <c r="G840" s="8">
        <v>22.5</v>
      </c>
      <c r="H840" s="8">
        <v>22.5</v>
      </c>
      <c r="I840" s="8">
        <v>22.5</v>
      </c>
      <c r="J840" s="8">
        <v>22.5</v>
      </c>
      <c r="K840" s="8">
        <v>22.5</v>
      </c>
      <c r="L840" s="8">
        <v>22.5</v>
      </c>
      <c r="M840" s="8">
        <v>22.5</v>
      </c>
      <c r="N840" s="8">
        <v>22.5</v>
      </c>
      <c r="O840" s="8" t="s">
        <v>220</v>
      </c>
      <c r="P840" s="8" t="s">
        <v>220</v>
      </c>
      <c r="Q840" s="8">
        <v>25</v>
      </c>
      <c r="R840" s="8">
        <v>25</v>
      </c>
      <c r="S840" s="8"/>
      <c r="T840" s="8"/>
    </row>
    <row r="841" spans="3:20" x14ac:dyDescent="0.25">
      <c r="C841" s="15" t="s">
        <v>123</v>
      </c>
      <c r="D841" s="15" t="s">
        <v>85</v>
      </c>
      <c r="E841" s="12" t="s">
        <v>88</v>
      </c>
      <c r="F841" s="12" t="str">
        <f t="shared" si="450"/>
        <v>SRSubstation capacity (winter and summer) (MVA)Short-term firm delivery</v>
      </c>
      <c r="G841" s="8">
        <v>27</v>
      </c>
      <c r="H841" s="8">
        <v>27</v>
      </c>
      <c r="I841" s="8">
        <v>27</v>
      </c>
      <c r="J841" s="8">
        <v>27</v>
      </c>
      <c r="K841" s="8">
        <v>27</v>
      </c>
      <c r="L841" s="8">
        <v>27</v>
      </c>
      <c r="M841" s="8">
        <v>27</v>
      </c>
      <c r="N841" s="8">
        <v>27</v>
      </c>
      <c r="O841" s="8">
        <v>30</v>
      </c>
      <c r="P841" s="8">
        <v>30</v>
      </c>
      <c r="Q841" s="8">
        <v>30</v>
      </c>
      <c r="R841" s="8">
        <v>30</v>
      </c>
      <c r="S841" s="8"/>
      <c r="T841" s="8"/>
    </row>
    <row r="842" spans="3:20" x14ac:dyDescent="0.25">
      <c r="C842" s="15" t="s">
        <v>123</v>
      </c>
      <c r="D842" s="12" t="s">
        <v>214</v>
      </c>
      <c r="E842" s="12" t="s">
        <v>210</v>
      </c>
      <c r="F842" s="12" t="str">
        <f t="shared" si="450"/>
        <v>SRMaximum demand forecast(peak season)Maximum demand (MW)</v>
      </c>
      <c r="G842" s="8">
        <f ca="1">G844*G845</f>
        <v>0</v>
      </c>
      <c r="H842" s="8">
        <f t="shared" ref="H842:R842" ca="1" si="451">H844*H845</f>
        <v>0</v>
      </c>
      <c r="I842" s="8">
        <f t="shared" ca="1" si="451"/>
        <v>0</v>
      </c>
      <c r="J842" s="8">
        <f t="shared" ca="1" si="451"/>
        <v>0</v>
      </c>
      <c r="K842" s="8">
        <f t="shared" ca="1" si="451"/>
        <v>0</v>
      </c>
      <c r="L842" s="8">
        <f t="shared" ca="1" si="451"/>
        <v>0</v>
      </c>
      <c r="M842" s="8">
        <f t="shared" ca="1" si="451"/>
        <v>0</v>
      </c>
      <c r="N842" s="8">
        <f t="shared" ca="1" si="451"/>
        <v>0</v>
      </c>
      <c r="O842" s="8">
        <f t="shared" ca="1" si="451"/>
        <v>0</v>
      </c>
      <c r="P842" s="8">
        <f t="shared" ca="1" si="451"/>
        <v>0</v>
      </c>
      <c r="Q842" s="8">
        <f t="shared" ca="1" si="451"/>
        <v>0</v>
      </c>
      <c r="R842" s="8">
        <f t="shared" ca="1" si="451"/>
        <v>0</v>
      </c>
      <c r="S842" s="8"/>
      <c r="T842" s="8"/>
    </row>
    <row r="843" spans="3:20" x14ac:dyDescent="0.25">
      <c r="C843" s="15" t="s">
        <v>123</v>
      </c>
      <c r="D843" s="12" t="s">
        <v>214</v>
      </c>
      <c r="E843" s="12" t="s">
        <v>10</v>
      </c>
      <c r="F843" s="12" t="str">
        <f t="shared" si="450"/>
        <v>SRMaximum demand forecast(peak season)Reactive power (coincident) (MVAr)</v>
      </c>
      <c r="G843" s="10">
        <f ca="1">SQRT(G844^2-G842^2)</f>
        <v>24.332915313693718</v>
      </c>
      <c r="H843" s="10">
        <f ca="1">SQRT(H844^2-H842^2)</f>
        <v>23.343210186389971</v>
      </c>
      <c r="I843" s="10">
        <f t="shared" ref="I843:R843" ca="1" si="452">SQRT(I844^2-I842^2)</f>
        <v>25.538330207968745</v>
      </c>
      <c r="J843" s="10">
        <f t="shared" ca="1" si="452"/>
        <v>25.515828990092199</v>
      </c>
      <c r="K843" s="10">
        <f t="shared" ca="1" si="452"/>
        <v>25.506420439309803</v>
      </c>
      <c r="L843" s="10">
        <f t="shared" ca="1" si="452"/>
        <v>25.498646007461499</v>
      </c>
      <c r="M843" s="10">
        <f t="shared" ca="1" si="452"/>
        <v>25.51075604050067</v>
      </c>
      <c r="N843" s="10">
        <f t="shared" ca="1" si="452"/>
        <v>25.51950883757705</v>
      </c>
      <c r="O843" s="10">
        <f t="shared" ca="1" si="452"/>
        <v>25.532985560441169</v>
      </c>
      <c r="P843" s="10">
        <f t="shared" ca="1" si="452"/>
        <v>25.53762465497525</v>
      </c>
      <c r="Q843" s="10">
        <f t="shared" ca="1" si="452"/>
        <v>30.444015617857119</v>
      </c>
      <c r="R843" s="10">
        <f t="shared" ca="1" si="452"/>
        <v>30.447984051938825</v>
      </c>
      <c r="S843" s="8"/>
      <c r="T843" s="8"/>
    </row>
    <row r="844" spans="3:20" x14ac:dyDescent="0.25">
      <c r="C844" s="15" t="s">
        <v>123</v>
      </c>
      <c r="D844" s="12" t="s">
        <v>214</v>
      </c>
      <c r="E844" s="12" t="s">
        <v>211</v>
      </c>
      <c r="F844" s="12" t="str">
        <f t="shared" si="450"/>
        <v>SRMaximum demand forecast(peak season)Maximum demand (MVA)</v>
      </c>
      <c r="G844" s="8">
        <f ca="1">OFFSET(ForecastData!$E$4,MATCH($C844,ForecastData!$B$5:$B$70,0),COLUMN()-6+IF($T846="Summer",15,0))</f>
        <v>24.332915313693718</v>
      </c>
      <c r="H844" s="8">
        <f ca="1">OFFSET(ForecastData!$E$4,MATCH($C844,ForecastData!$B$5:$B$70,0),COLUMN()-6+IF($T846="Summer",15,0))</f>
        <v>23.343210186389971</v>
      </c>
      <c r="I844" s="8">
        <f ca="1">OFFSET(ForecastData!$E$4,MATCH($C844,ForecastData!$B$5:$B$70,0),COLUMN()-6+IF($T846="Summer",15,0))</f>
        <v>25.538330207968745</v>
      </c>
      <c r="J844" s="8">
        <f ca="1">OFFSET(ForecastData!$E$4,MATCH($C844,ForecastData!$B$5:$B$70,0),COLUMN()-6+IF($T846="Summer",15,0))</f>
        <v>25.515828990092199</v>
      </c>
      <c r="K844" s="8">
        <f ca="1">OFFSET(ForecastData!$E$4,MATCH($C844,ForecastData!$B$5:$B$70,0),COLUMN()-6+IF($T846="Summer",15,0))</f>
        <v>25.506420439309803</v>
      </c>
      <c r="L844" s="8">
        <f ca="1">OFFSET(ForecastData!$E$4,MATCH($C844,ForecastData!$B$5:$B$70,0),COLUMN()-6+IF($T846="Summer",15,0))</f>
        <v>25.498646007461499</v>
      </c>
      <c r="M844" s="8">
        <f ca="1">OFFSET(ForecastData!$E$4,MATCH($C844,ForecastData!$B$5:$B$70,0),COLUMN()-6+IF($T846="Summer",15,0))</f>
        <v>25.51075604050067</v>
      </c>
      <c r="N844" s="8">
        <f ca="1">OFFSET(ForecastData!$E$4,MATCH($C844,ForecastData!$B$5:$B$70,0),COLUMN()-6+IF($T846="Summer",15,0))</f>
        <v>25.51950883757705</v>
      </c>
      <c r="O844" s="8">
        <f ca="1">OFFSET(ForecastData!$E$4,MATCH($C844,ForecastData!$B$5:$B$70,0),COLUMN()-6+IF($T846="Summer",15,0))</f>
        <v>25.532985560441169</v>
      </c>
      <c r="P844" s="8">
        <f ca="1">OFFSET(ForecastData!$E$4,MATCH($C844,ForecastData!$B$5:$B$70,0),COLUMN()-6+IF($T846="Summer",15,0))</f>
        <v>25.53762465497525</v>
      </c>
      <c r="Q844" s="8">
        <f ca="1">OFFSET(ForecastData!$E$4,MATCH($C844,ForecastData!$B$5:$B$70,0),COLUMN()-6+IF($T846="Summer",15,0))</f>
        <v>30.444015617857119</v>
      </c>
      <c r="R844" s="8">
        <f ca="1">OFFSET(ForecastData!$E$4,MATCH($C844,ForecastData!$B$5:$B$70,0),COLUMN()-6+IF($T846="Summer",15,0))</f>
        <v>30.447984051938825</v>
      </c>
      <c r="S844" s="9"/>
      <c r="T844" s="9"/>
    </row>
    <row r="845" spans="3:20" x14ac:dyDescent="0.25">
      <c r="C845" s="15" t="s">
        <v>123</v>
      </c>
      <c r="D845" s="12" t="s">
        <v>214</v>
      </c>
      <c r="E845" s="12" t="s">
        <v>11</v>
      </c>
      <c r="F845" s="12" t="str">
        <f t="shared" si="450"/>
        <v>SRMaximum demand forecast(peak season)Power factor (coincident)</v>
      </c>
      <c r="G845" s="8">
        <f ca="1">OFFSET(ForecastData!$R$4,MATCH($C845,ForecastData!$B$5:$B$70,0),IF($T846="Summer",15,0))</f>
        <v>0</v>
      </c>
      <c r="H845" s="8">
        <f ca="1">OFFSET(ForecastData!$R$4,MATCH($C845,ForecastData!$B$5:$B$70,0),IF($T846="Summer",15,0))</f>
        <v>0</v>
      </c>
      <c r="I845" s="8">
        <f ca="1">OFFSET(ForecastData!$R$4,MATCH($C845,ForecastData!$B$5:$B$70,0),IF($T846="Summer",15,0))</f>
        <v>0</v>
      </c>
      <c r="J845" s="8">
        <f ca="1">OFFSET(ForecastData!$R$4,MATCH($C845,ForecastData!$B$5:$B$70,0),IF($T846="Summer",15,0))</f>
        <v>0</v>
      </c>
      <c r="K845" s="8">
        <f ca="1">OFFSET(ForecastData!$R$4,MATCH($C845,ForecastData!$B$5:$B$70,0),IF($T846="Summer",15,0))</f>
        <v>0</v>
      </c>
      <c r="L845" s="8">
        <f ca="1">OFFSET(ForecastData!$R$4,MATCH($C845,ForecastData!$B$5:$B$70,0),IF($T846="Summer",15,0))</f>
        <v>0</v>
      </c>
      <c r="M845" s="8">
        <f ca="1">OFFSET(ForecastData!$R$4,MATCH($C845,ForecastData!$B$5:$B$70,0),IF($T846="Summer",15,0))</f>
        <v>0</v>
      </c>
      <c r="N845" s="8">
        <f ca="1">OFFSET(ForecastData!$R$4,MATCH($C845,ForecastData!$B$5:$B$70,0),IF($T846="Summer",15,0))</f>
        <v>0</v>
      </c>
      <c r="O845" s="8">
        <f ca="1">OFFSET(ForecastData!$R$4,MATCH($C845,ForecastData!$B$5:$B$70,0),IF($T846="Summer",15,0))</f>
        <v>0</v>
      </c>
      <c r="P845" s="8">
        <f ca="1">OFFSET(ForecastData!$R$4,MATCH($C845,ForecastData!$B$5:$B$70,0),IF($T846="Summer",15,0))</f>
        <v>0</v>
      </c>
      <c r="Q845" s="8">
        <f ca="1">OFFSET(ForecastData!$R$4,MATCH($C845,ForecastData!$B$5:$B$70,0),IF($T846="Summer",15,0))</f>
        <v>0</v>
      </c>
      <c r="R845" s="8">
        <f ca="1">OFFSET(ForecastData!$R$4,MATCH($C845,ForecastData!$B$5:$B$70,0),IF($T846="Summer",15,0))</f>
        <v>0</v>
      </c>
      <c r="S845" s="10"/>
      <c r="T845" s="10"/>
    </row>
    <row r="846" spans="3:20" x14ac:dyDescent="0.25">
      <c r="C846" s="15" t="s">
        <v>123</v>
      </c>
      <c r="D846" s="12" t="s">
        <v>213</v>
      </c>
      <c r="E846" s="15" t="s">
        <v>210</v>
      </c>
      <c r="F846" s="12" t="str">
        <f t="shared" si="450"/>
        <v>SRMaximum demand forecast(non-peak season)Maximum demand (MW)</v>
      </c>
      <c r="G846" s="8">
        <f ca="1">G848*OFFSET(ForecastData!$R$4,MATCH($C846,ForecastData!$B$5:$B$70,0),IF($T846="Winter",15,0))</f>
        <v>0</v>
      </c>
      <c r="H846" s="8">
        <f ca="1">H848*OFFSET(ForecastData!$R$4,MATCH($C846,ForecastData!$B$5:$B$70,0),IF($T846="Winter",15,0))</f>
        <v>0</v>
      </c>
      <c r="I846" s="8">
        <f ca="1">I848*OFFSET(ForecastData!$R$4,MATCH($C846,ForecastData!$B$5:$B$70,0),IF($T846="Winter",15,0))</f>
        <v>0</v>
      </c>
      <c r="J846" s="8">
        <f ca="1">J848*OFFSET(ForecastData!$R$4,MATCH($C846,ForecastData!$B$5:$B$70,0),IF($T846="Winter",15,0))</f>
        <v>0</v>
      </c>
      <c r="K846" s="8">
        <f ca="1">K848*OFFSET(ForecastData!$R$4,MATCH($C846,ForecastData!$B$5:$B$70,0),IF($T846="Winter",15,0))</f>
        <v>0</v>
      </c>
      <c r="L846" s="8">
        <f ca="1">L848*OFFSET(ForecastData!$R$4,MATCH($C846,ForecastData!$B$5:$B$70,0),IF($T846="Winter",15,0))</f>
        <v>0</v>
      </c>
      <c r="M846" s="8">
        <f ca="1">M848*OFFSET(ForecastData!$R$4,MATCH($C846,ForecastData!$B$5:$B$70,0),IF($T846="Winter",15,0))</f>
        <v>0</v>
      </c>
      <c r="N846" s="8">
        <f ca="1">N848*OFFSET(ForecastData!$R$4,MATCH($C846,ForecastData!$B$5:$B$70,0),IF($T846="Winter",15,0))</f>
        <v>0</v>
      </c>
      <c r="O846" s="8">
        <f ca="1">O848*OFFSET(ForecastData!$R$4,MATCH($C846,ForecastData!$B$5:$B$70,0),IF($T846="Winter",15,0))</f>
        <v>0</v>
      </c>
      <c r="P846" s="8">
        <f ca="1">P848*OFFSET(ForecastData!$R$4,MATCH($C846,ForecastData!$B$5:$B$70,0),IF($T846="Winter",15,0))</f>
        <v>0</v>
      </c>
      <c r="Q846" s="8">
        <f ca="1">Q848*OFFSET(ForecastData!$R$4,MATCH($C846,ForecastData!$B$5:$B$70,0),IF($T846="Winter",15,0))</f>
        <v>0</v>
      </c>
      <c r="R846" s="8">
        <f ca="1">R848*OFFSET(ForecastData!$R$4,MATCH($C846,ForecastData!$B$5:$B$70,0),IF($T846="Winter",15,0))</f>
        <v>0</v>
      </c>
      <c r="S846" s="8"/>
      <c r="T846" s="8" t="str">
        <f ca="1">OFFSET(ForecastData!$D$4,MATCH(C846,ForecastData!$B$5:$B$70,0),0)</f>
        <v>Summer</v>
      </c>
    </row>
    <row r="847" spans="3:20" x14ac:dyDescent="0.25">
      <c r="C847" s="15" t="s">
        <v>123</v>
      </c>
      <c r="D847" s="12" t="s">
        <v>213</v>
      </c>
      <c r="E847" s="15" t="s">
        <v>10</v>
      </c>
      <c r="F847" s="12" t="str">
        <f t="shared" si="450"/>
        <v>SRMaximum demand forecast(non-peak season)Reactive power (coincident) (MVAr)</v>
      </c>
      <c r="G847" s="10">
        <f t="shared" ref="G847:R847" ca="1" si="453">SQRT(G848^2-G846^2)</f>
        <v>22.961136931447136</v>
      </c>
      <c r="H847" s="10">
        <f t="shared" ca="1" si="453"/>
        <v>23.100068818965841</v>
      </c>
      <c r="I847" s="10">
        <f t="shared" ca="1" si="453"/>
        <v>25.280509926929703</v>
      </c>
      <c r="J847" s="10">
        <f t="shared" ca="1" si="453"/>
        <v>25.258766029567944</v>
      </c>
      <c r="K847" s="10">
        <f t="shared" ca="1" si="453"/>
        <v>25.242821604246036</v>
      </c>
      <c r="L847" s="10">
        <f t="shared" ca="1" si="453"/>
        <v>25.234145044760385</v>
      </c>
      <c r="M847" s="10">
        <f t="shared" ca="1" si="453"/>
        <v>25.237347009595503</v>
      </c>
      <c r="N847" s="10">
        <f t="shared" ca="1" si="453"/>
        <v>25.239114116174498</v>
      </c>
      <c r="O847" s="10">
        <f t="shared" ca="1" si="453"/>
        <v>25.244917926897681</v>
      </c>
      <c r="P847" s="10">
        <f t="shared" ca="1" si="453"/>
        <v>25.248245528193259</v>
      </c>
      <c r="Q847" s="10">
        <f t="shared" ca="1" si="453"/>
        <v>30.151865379350195</v>
      </c>
      <c r="R847" s="10">
        <f t="shared" ca="1" si="453"/>
        <v>30.153374590888649</v>
      </c>
      <c r="S847" s="8"/>
      <c r="T847" s="8" t="str">
        <f ca="1">T846</f>
        <v>Summer</v>
      </c>
    </row>
    <row r="848" spans="3:20" x14ac:dyDescent="0.25">
      <c r="C848" s="15" t="s">
        <v>123</v>
      </c>
      <c r="D848" s="12" t="s">
        <v>213</v>
      </c>
      <c r="E848" s="12" t="s">
        <v>211</v>
      </c>
      <c r="F848" s="12"/>
      <c r="G848" s="10">
        <f ca="1">OFFSET(ForecastData!$E$4,MATCH($C848,ForecastData!$B$5:$B$70,0),COLUMN()-6+IF($T848="Winter",15,0))</f>
        <v>22.961136931447136</v>
      </c>
      <c r="H848" s="10">
        <f ca="1">OFFSET(ForecastData!$E$4,MATCH($C848,ForecastData!$B$5:$B$70,0),COLUMN()-6+IF($T848="Winter",15,0))</f>
        <v>23.100068818965841</v>
      </c>
      <c r="I848" s="10">
        <f ca="1">OFFSET(ForecastData!$E$4,MATCH($C848,ForecastData!$B$5:$B$70,0),COLUMN()-6+IF($T848="Winter",15,0))</f>
        <v>25.280509926929703</v>
      </c>
      <c r="J848" s="10">
        <f ca="1">OFFSET(ForecastData!$E$4,MATCH($C848,ForecastData!$B$5:$B$70,0),COLUMN()-6+IF($T848="Winter",15,0))</f>
        <v>25.258766029567944</v>
      </c>
      <c r="K848" s="10">
        <f ca="1">OFFSET(ForecastData!$E$4,MATCH($C848,ForecastData!$B$5:$B$70,0),COLUMN()-6+IF($T848="Winter",15,0))</f>
        <v>25.242821604246036</v>
      </c>
      <c r="L848" s="10">
        <f ca="1">OFFSET(ForecastData!$E$4,MATCH($C848,ForecastData!$B$5:$B$70,0),COLUMN()-6+IF($T848="Winter",15,0))</f>
        <v>25.234145044760385</v>
      </c>
      <c r="M848" s="10">
        <f ca="1">OFFSET(ForecastData!$E$4,MATCH($C848,ForecastData!$B$5:$B$70,0),COLUMN()-6+IF($T848="Winter",15,0))</f>
        <v>25.237347009595503</v>
      </c>
      <c r="N848" s="10">
        <f ca="1">OFFSET(ForecastData!$E$4,MATCH($C848,ForecastData!$B$5:$B$70,0),COLUMN()-6+IF($T848="Winter",15,0))</f>
        <v>25.239114116174498</v>
      </c>
      <c r="O848" s="10">
        <f ca="1">OFFSET(ForecastData!$E$4,MATCH($C848,ForecastData!$B$5:$B$70,0),COLUMN()-6+IF($T848="Winter",15,0))</f>
        <v>25.244917926897681</v>
      </c>
      <c r="P848" s="10">
        <f ca="1">OFFSET(ForecastData!$E$4,MATCH($C848,ForecastData!$B$5:$B$70,0),COLUMN()-6+IF($T848="Winter",15,0))</f>
        <v>25.248245528193259</v>
      </c>
      <c r="Q848" s="10">
        <f ca="1">OFFSET(ForecastData!$E$4,MATCH($C848,ForecastData!$B$5:$B$70,0),COLUMN()-6+IF($T848="Winter",15,0))</f>
        <v>30.151865379350195</v>
      </c>
      <c r="R848" s="10">
        <f ca="1">OFFSET(ForecastData!$E$4,MATCH($C848,ForecastData!$B$5:$B$70,0),COLUMN()-6+IF($T848="Winter",15,0))</f>
        <v>30.153374590888649</v>
      </c>
      <c r="S848" s="9"/>
      <c r="T848" s="8" t="str">
        <f ca="1">T846</f>
        <v>Summer</v>
      </c>
    </row>
    <row r="849" spans="3:20" x14ac:dyDescent="0.25">
      <c r="C849" s="15" t="s">
        <v>123</v>
      </c>
      <c r="D849" s="12" t="s">
        <v>89</v>
      </c>
      <c r="E849" s="12" t="s">
        <v>212</v>
      </c>
      <c r="F849" s="12" t="str">
        <f t="shared" si="450"/>
        <v>SRHours exceeding95% of maximum demand</v>
      </c>
      <c r="G849" s="9">
        <f ca="1">OFFSET($AG$2,MATCH(C849,$AF$3:$AF$48,0),0)</f>
        <v>3</v>
      </c>
      <c r="H849" s="8">
        <f ca="1">G849</f>
        <v>3</v>
      </c>
      <c r="I849" s="8">
        <f t="shared" ref="I849" ca="1" si="454">H849</f>
        <v>3</v>
      </c>
      <c r="J849" s="8">
        <f t="shared" ref="J849" ca="1" si="455">I849</f>
        <v>3</v>
      </c>
      <c r="K849" s="8">
        <f t="shared" ref="K849" ca="1" si="456">J849</f>
        <v>3</v>
      </c>
      <c r="L849" s="8">
        <f t="shared" ref="L849" ca="1" si="457">K849</f>
        <v>3</v>
      </c>
      <c r="M849" s="8">
        <f t="shared" ref="M849" ca="1" si="458">L849</f>
        <v>3</v>
      </c>
      <c r="N849" s="8">
        <f t="shared" ref="N849" ca="1" si="459">M849</f>
        <v>3</v>
      </c>
      <c r="O849" s="8">
        <f t="shared" ref="O849" ca="1" si="460">N849</f>
        <v>3</v>
      </c>
      <c r="P849" s="8">
        <f t="shared" ref="P849" ca="1" si="461">O849</f>
        <v>3</v>
      </c>
      <c r="Q849" s="8">
        <f ca="1">O849</f>
        <v>3</v>
      </c>
      <c r="R849" s="8">
        <f t="shared" ref="R849" ca="1" si="462">Q849</f>
        <v>3</v>
      </c>
      <c r="S849" s="9"/>
      <c r="T849" s="9"/>
    </row>
    <row r="850" spans="3:20" x14ac:dyDescent="0.25">
      <c r="C850" s="15" t="s">
        <v>123</v>
      </c>
      <c r="D850" s="12" t="s">
        <v>89</v>
      </c>
      <c r="E850" s="12" t="s">
        <v>56</v>
      </c>
      <c r="F850" s="12" t="str">
        <f t="shared" si="450"/>
        <v>SRHours exceedingFirm capacity (continuous rating)</v>
      </c>
      <c r="G850" s="8"/>
      <c r="H850" s="8"/>
      <c r="I850" s="8"/>
      <c r="J850" s="8"/>
      <c r="K850" s="8"/>
      <c r="L850" s="8"/>
      <c r="M850" s="8"/>
      <c r="N850" s="8"/>
      <c r="O850" s="8"/>
      <c r="P850" s="8"/>
      <c r="Q850" s="8"/>
      <c r="R850" s="8"/>
      <c r="S850" s="8"/>
      <c r="T850" s="8"/>
    </row>
    <row r="851" spans="3:20" x14ac:dyDescent="0.25">
      <c r="C851" s="15" t="s">
        <v>123</v>
      </c>
      <c r="D851" s="12" t="s">
        <v>89</v>
      </c>
      <c r="E851" s="12" t="s">
        <v>57</v>
      </c>
      <c r="F851" s="12" t="str">
        <f t="shared" si="450"/>
        <v>SRHours exceedingFirm capacity (short-term rating)</v>
      </c>
      <c r="G851" s="8"/>
      <c r="H851" s="8"/>
      <c r="I851" s="8"/>
      <c r="J851" s="8"/>
      <c r="K851" s="8"/>
      <c r="L851" s="8"/>
      <c r="M851" s="8"/>
      <c r="N851" s="8"/>
      <c r="O851" s="8"/>
      <c r="P851" s="8"/>
      <c r="Q851" s="8"/>
      <c r="R851" s="8"/>
      <c r="S851" s="8"/>
      <c r="T851" s="8"/>
    </row>
    <row r="852" spans="3:20" x14ac:dyDescent="0.25">
      <c r="C852" s="15" t="s">
        <v>123</v>
      </c>
      <c r="D852" s="12" t="s">
        <v>90</v>
      </c>
      <c r="E852" s="12" t="s">
        <v>60</v>
      </c>
      <c r="F852" s="12" t="str">
        <f t="shared" si="450"/>
        <v>SRRegional diversity factorSummer</v>
      </c>
      <c r="G852" s="10">
        <f ca="1">OFFSET(ForecastData!$S$4,MATCH($C852,ForecastData!$B$5:$B$70,0),IF($E852="Winter",15,0))</f>
        <v>0.79166666666666596</v>
      </c>
      <c r="H852" s="10">
        <f ca="1">OFFSET(ForecastData!$S$4,MATCH($C852,ForecastData!$B$5:$B$70,0),IF($E852="Winter",15,0))</f>
        <v>0.79166666666666596</v>
      </c>
      <c r="I852" s="10">
        <f ca="1">OFFSET(ForecastData!$S$4,MATCH($C852,ForecastData!$B$5:$B$70,0),IF($E852="Winter",15,0))</f>
        <v>0.79166666666666596</v>
      </c>
      <c r="J852" s="10">
        <f ca="1">OFFSET(ForecastData!$S$4,MATCH($C852,ForecastData!$B$5:$B$70,0),IF($E852="Winter",15,0))</f>
        <v>0.79166666666666596</v>
      </c>
      <c r="K852" s="10">
        <f ca="1">OFFSET(ForecastData!$S$4,MATCH($C852,ForecastData!$B$5:$B$70,0),IF($E852="Winter",15,0))</f>
        <v>0.79166666666666596</v>
      </c>
      <c r="L852" s="10">
        <f ca="1">OFFSET(ForecastData!$S$4,MATCH($C852,ForecastData!$B$5:$B$70,0),IF($E852="Winter",15,0))</f>
        <v>0.79166666666666596</v>
      </c>
      <c r="M852" s="10">
        <f ca="1">OFFSET(ForecastData!$S$4,MATCH($C852,ForecastData!$B$5:$B$70,0),IF($E852="Winter",15,0))</f>
        <v>0.79166666666666596</v>
      </c>
      <c r="N852" s="10">
        <f ca="1">OFFSET(ForecastData!$S$4,MATCH($C852,ForecastData!$B$5:$B$70,0),IF($E852="Winter",15,0))</f>
        <v>0.79166666666666596</v>
      </c>
      <c r="O852" s="10">
        <f ca="1">OFFSET(ForecastData!$S$4,MATCH($C852,ForecastData!$B$5:$B$70,0),IF($E852="Winter",15,0))</f>
        <v>0.79166666666666596</v>
      </c>
      <c r="P852" s="10">
        <f ca="1">OFFSET(ForecastData!$S$4,MATCH($C852,ForecastData!$B$5:$B$70,0),IF($E852="Winter",15,0))</f>
        <v>0.79166666666666596</v>
      </c>
      <c r="Q852" s="10">
        <f ca="1">OFFSET(ForecastData!$S$4,MATCH($C852,ForecastData!$B$5:$B$70,0),IF($E852="Winter",15,0))</f>
        <v>0.79166666666666596</v>
      </c>
      <c r="R852" s="10">
        <f ca="1">OFFSET(ForecastData!$S$4,MATCH($C852,ForecastData!$B$5:$B$70,0),IF($E852="Winter",15,0))</f>
        <v>0.79166666666666596</v>
      </c>
      <c r="S852" s="10"/>
      <c r="T852" s="10"/>
    </row>
    <row r="853" spans="3:20" x14ac:dyDescent="0.25">
      <c r="C853" s="15" t="s">
        <v>123</v>
      </c>
      <c r="D853" s="12" t="s">
        <v>90</v>
      </c>
      <c r="E853" s="12" t="s">
        <v>8</v>
      </c>
      <c r="F853" s="12" t="str">
        <f t="shared" si="450"/>
        <v>SRRegional diversity factorWinter</v>
      </c>
      <c r="G853" s="10">
        <f ca="1">OFFSET(ForecastData!$S$4,MATCH($C853,ForecastData!$B$5:$B$70,0),IF($E853="Winter",15,0))</f>
        <v>-0.17391304347826</v>
      </c>
      <c r="H853" s="10">
        <f ca="1">OFFSET(ForecastData!$S$4,MATCH($C853,ForecastData!$B$5:$B$70,0),IF($E853="Winter",15,0))</f>
        <v>-0.17391304347826</v>
      </c>
      <c r="I853" s="10">
        <f ca="1">OFFSET(ForecastData!$S$4,MATCH($C853,ForecastData!$B$5:$B$70,0),IF($E853="Winter",15,0))</f>
        <v>-0.17391304347826</v>
      </c>
      <c r="J853" s="10">
        <f ca="1">OFFSET(ForecastData!$S$4,MATCH($C853,ForecastData!$B$5:$B$70,0),IF($E853="Winter",15,0))</f>
        <v>-0.17391304347826</v>
      </c>
      <c r="K853" s="10">
        <f ca="1">OFFSET(ForecastData!$S$4,MATCH($C853,ForecastData!$B$5:$B$70,0),IF($E853="Winter",15,0))</f>
        <v>-0.17391304347826</v>
      </c>
      <c r="L853" s="10">
        <f ca="1">OFFSET(ForecastData!$S$4,MATCH($C853,ForecastData!$B$5:$B$70,0),IF($E853="Winter",15,0))</f>
        <v>-0.17391304347826</v>
      </c>
      <c r="M853" s="10">
        <f ca="1">OFFSET(ForecastData!$S$4,MATCH($C853,ForecastData!$B$5:$B$70,0),IF($E853="Winter",15,0))</f>
        <v>-0.17391304347826</v>
      </c>
      <c r="N853" s="10">
        <f ca="1">OFFSET(ForecastData!$S$4,MATCH($C853,ForecastData!$B$5:$B$70,0),IF($E853="Winter",15,0))</f>
        <v>-0.17391304347826</v>
      </c>
      <c r="O853" s="10">
        <f ca="1">OFFSET(ForecastData!$S$4,MATCH($C853,ForecastData!$B$5:$B$70,0),IF($E853="Winter",15,0))</f>
        <v>-0.17391304347826</v>
      </c>
      <c r="P853" s="10">
        <f ca="1">OFFSET(ForecastData!$S$4,MATCH($C853,ForecastData!$B$5:$B$70,0),IF($E853="Winter",15,0))</f>
        <v>-0.17391304347826</v>
      </c>
      <c r="Q853" s="10">
        <f ca="1">OFFSET(ForecastData!$S$4,MATCH($C853,ForecastData!$B$5:$B$70,0),IF($E853="Winter",15,0))</f>
        <v>-0.17391304347826</v>
      </c>
      <c r="R853" s="10">
        <f ca="1">OFFSET(ForecastData!$S$4,MATCH($C853,ForecastData!$B$5:$B$70,0),IF($E853="Winter",15,0))</f>
        <v>-0.17391304347826</v>
      </c>
      <c r="S853" s="10"/>
      <c r="T853" s="10"/>
    </row>
    <row r="854" spans="3:20" x14ac:dyDescent="0.25">
      <c r="C854" s="15" t="s">
        <v>123</v>
      </c>
      <c r="D854" s="15" t="s">
        <v>12</v>
      </c>
      <c r="E854" s="6">
        <v>1</v>
      </c>
      <c r="F854" s="12" t="str">
        <f t="shared" si="450"/>
        <v>SRLoad transfer capacity (MVA)1</v>
      </c>
      <c r="G854" s="8"/>
      <c r="H854" s="8"/>
      <c r="I854" s="8"/>
      <c r="J854" s="8"/>
      <c r="K854" s="8"/>
      <c r="L854" s="8"/>
      <c r="M854" s="8"/>
      <c r="N854" s="8"/>
      <c r="O854" s="8"/>
      <c r="P854" s="8"/>
      <c r="Q854" s="8"/>
      <c r="R854" s="8"/>
      <c r="S854" s="8"/>
      <c r="T854" s="8"/>
    </row>
    <row r="855" spans="3:20" x14ac:dyDescent="0.25">
      <c r="C855" s="15" t="s">
        <v>123</v>
      </c>
      <c r="D855" s="15" t="s">
        <v>12</v>
      </c>
      <c r="E855" s="6">
        <v>2</v>
      </c>
      <c r="F855" s="12" t="str">
        <f t="shared" si="450"/>
        <v>SRLoad transfer capacity (MVA)2</v>
      </c>
      <c r="G855" s="8"/>
      <c r="H855" s="8"/>
      <c r="I855" s="8"/>
      <c r="J855" s="8"/>
      <c r="K855" s="8"/>
      <c r="L855" s="8"/>
      <c r="M855" s="8"/>
      <c r="N855" s="8"/>
      <c r="O855" s="8"/>
      <c r="P855" s="8"/>
      <c r="Q855" s="8"/>
      <c r="R855" s="8"/>
      <c r="S855" s="8"/>
      <c r="T855" s="8"/>
    </row>
    <row r="856" spans="3:20" x14ac:dyDescent="0.25">
      <c r="C856" s="15" t="s">
        <v>123</v>
      </c>
      <c r="D856" s="15" t="s">
        <v>12</v>
      </c>
      <c r="E856" s="6">
        <v>3</v>
      </c>
      <c r="F856" s="12" t="str">
        <f t="shared" si="450"/>
        <v>SRLoad transfer capacity (MVA)3</v>
      </c>
      <c r="G856" s="8"/>
      <c r="H856" s="8"/>
      <c r="I856" s="8"/>
      <c r="J856" s="8"/>
      <c r="K856" s="8"/>
      <c r="L856" s="8"/>
      <c r="M856" s="8"/>
      <c r="N856" s="8"/>
      <c r="O856" s="8"/>
      <c r="P856" s="8"/>
      <c r="Q856" s="8"/>
      <c r="R856" s="8"/>
      <c r="S856" s="8"/>
      <c r="T856" s="8"/>
    </row>
    <row r="857" spans="3:20" x14ac:dyDescent="0.25">
      <c r="C857" s="15" t="s">
        <v>123</v>
      </c>
      <c r="D857" s="15" t="s">
        <v>12</v>
      </c>
      <c r="E857" s="6">
        <v>4</v>
      </c>
      <c r="F857" s="12" t="str">
        <f t="shared" si="450"/>
        <v>SRLoad transfer capacity (MVA)4</v>
      </c>
      <c r="G857" s="8"/>
      <c r="H857" s="8"/>
      <c r="I857" s="8"/>
      <c r="J857" s="8"/>
      <c r="K857" s="8"/>
      <c r="L857" s="8"/>
      <c r="M857" s="8"/>
      <c r="N857" s="8"/>
      <c r="O857" s="8"/>
      <c r="P857" s="8"/>
      <c r="Q857" s="8"/>
      <c r="R857" s="8"/>
      <c r="S857" s="8"/>
      <c r="T857" s="8"/>
    </row>
    <row r="858" spans="3:20" x14ac:dyDescent="0.25">
      <c r="C858" s="15" t="s">
        <v>123</v>
      </c>
      <c r="D858" s="15" t="s">
        <v>12</v>
      </c>
      <c r="E858" s="6">
        <v>5</v>
      </c>
      <c r="F858" s="12" t="str">
        <f t="shared" si="450"/>
        <v>SRLoad transfer capacity (MVA)5</v>
      </c>
      <c r="G858" s="8"/>
      <c r="H858" s="8"/>
      <c r="I858" s="8"/>
      <c r="J858" s="8"/>
      <c r="K858" s="8"/>
      <c r="L858" s="8"/>
      <c r="M858" s="8"/>
      <c r="N858" s="8"/>
      <c r="O858" s="8"/>
      <c r="P858" s="8"/>
      <c r="Q858" s="8"/>
      <c r="R858" s="8"/>
      <c r="S858" s="8"/>
      <c r="T858" s="8"/>
    </row>
    <row r="859" spans="3:20" x14ac:dyDescent="0.25">
      <c r="C859" s="15" t="s">
        <v>123</v>
      </c>
      <c r="D859" s="12" t="s">
        <v>13</v>
      </c>
      <c r="E859" s="12" t="s">
        <v>142</v>
      </c>
      <c r="F859" s="12" t="str">
        <f t="shared" si="450"/>
        <v>SREmbedded generation capacity (MVA)Units less than 100 kVA</v>
      </c>
      <c r="G859" s="9">
        <f ca="1">OFFSET(ForecastData!$AK$4,MATCH(C859,ForecastData!$AJ$5:$AJ$71,0),0)</f>
        <v>0.19812000000000002</v>
      </c>
      <c r="H859" s="8"/>
      <c r="I859" s="8"/>
      <c r="J859" s="8"/>
      <c r="K859" s="8"/>
      <c r="L859" s="8"/>
      <c r="M859" s="8"/>
      <c r="N859" s="8"/>
      <c r="O859" s="8"/>
      <c r="P859" s="8"/>
      <c r="Q859" s="8"/>
      <c r="R859" s="8"/>
      <c r="S859" s="8"/>
      <c r="T859" s="8"/>
    </row>
    <row r="860" spans="3:20" x14ac:dyDescent="0.25">
      <c r="C860" s="15" t="s">
        <v>123</v>
      </c>
      <c r="D860" s="12" t="s">
        <v>13</v>
      </c>
      <c r="E860" s="12" t="s">
        <v>145</v>
      </c>
      <c r="F860" s="12" t="str">
        <f t="shared" si="450"/>
        <v>SREmbedded generation capacity (MVA)Units greater than 100 kVA</v>
      </c>
      <c r="G860" s="9">
        <f ca="1">OFFSET(ForecastData!$AL$4,MATCH(C860,ForecastData!$AJ$5:$AJ$71,0),0)</f>
        <v>0</v>
      </c>
      <c r="H860" s="8"/>
      <c r="I860" s="8"/>
      <c r="J860" s="8"/>
      <c r="K860" s="8"/>
      <c r="L860" s="8"/>
      <c r="M860" s="8"/>
      <c r="N860" s="8"/>
      <c r="O860" s="8"/>
      <c r="P860" s="8"/>
      <c r="Q860" s="8"/>
      <c r="R860" s="8"/>
      <c r="S860" s="8"/>
      <c r="T860" s="8"/>
    </row>
    <row r="861" spans="3:20" x14ac:dyDescent="0.25">
      <c r="C861" s="15" t="s">
        <v>125</v>
      </c>
      <c r="D861" s="15" t="s">
        <v>85</v>
      </c>
      <c r="E861" s="12" t="s">
        <v>86</v>
      </c>
      <c r="F861" s="12" t="str">
        <f t="shared" si="450"/>
        <v xml:space="preserve">STSubstation capacity (winter and summer) (MVA)Total </v>
      </c>
      <c r="G861" s="8">
        <v>70</v>
      </c>
      <c r="H861" s="8">
        <v>70</v>
      </c>
      <c r="I861" s="8">
        <v>70</v>
      </c>
      <c r="J861" s="8">
        <v>70</v>
      </c>
      <c r="K861" s="8">
        <v>70</v>
      </c>
      <c r="L861" s="8">
        <v>70</v>
      </c>
      <c r="M861" s="8">
        <v>70</v>
      </c>
      <c r="N861" s="8">
        <v>70</v>
      </c>
      <c r="O861" s="8">
        <v>70</v>
      </c>
      <c r="P861" s="8">
        <v>70</v>
      </c>
      <c r="Q861" s="8">
        <v>70</v>
      </c>
      <c r="R861" s="8">
        <v>70</v>
      </c>
      <c r="S861" s="8"/>
      <c r="T861" s="8"/>
    </row>
    <row r="862" spans="3:20" x14ac:dyDescent="0.25">
      <c r="C862" s="15" t="s">
        <v>125</v>
      </c>
      <c r="D862" s="15" t="s">
        <v>85</v>
      </c>
      <c r="E862" s="12" t="s">
        <v>87</v>
      </c>
      <c r="F862" s="12" t="str">
        <f t="shared" si="450"/>
        <v>STSubstation capacity (winter and summer) (MVA)Firm delivery</v>
      </c>
      <c r="G862" s="8">
        <v>35</v>
      </c>
      <c r="H862" s="8">
        <v>35</v>
      </c>
      <c r="I862" s="8">
        <v>35</v>
      </c>
      <c r="J862" s="8">
        <v>35</v>
      </c>
      <c r="K862" s="8">
        <v>35</v>
      </c>
      <c r="L862" s="8">
        <v>35</v>
      </c>
      <c r="M862" s="8">
        <v>35</v>
      </c>
      <c r="N862" s="8">
        <v>35</v>
      </c>
      <c r="O862" s="8">
        <v>35</v>
      </c>
      <c r="P862" s="8">
        <v>35</v>
      </c>
      <c r="Q862" s="8">
        <v>35</v>
      </c>
      <c r="R862" s="8">
        <v>35</v>
      </c>
      <c r="S862" s="8"/>
      <c r="T862" s="8"/>
    </row>
    <row r="863" spans="3:20" x14ac:dyDescent="0.25">
      <c r="C863" s="15" t="s">
        <v>125</v>
      </c>
      <c r="D863" s="15" t="s">
        <v>85</v>
      </c>
      <c r="E863" s="12" t="s">
        <v>88</v>
      </c>
      <c r="F863" s="12" t="str">
        <f t="shared" si="450"/>
        <v>STSubstation capacity (winter and summer) (MVA)Short-term firm delivery</v>
      </c>
      <c r="G863" s="8">
        <v>42</v>
      </c>
      <c r="H863" s="8">
        <v>42</v>
      </c>
      <c r="I863" s="8">
        <v>42</v>
      </c>
      <c r="J863" s="8">
        <v>42</v>
      </c>
      <c r="K863" s="8">
        <v>42</v>
      </c>
      <c r="L863" s="8">
        <v>42</v>
      </c>
      <c r="M863" s="8">
        <v>42</v>
      </c>
      <c r="N863" s="8">
        <v>42</v>
      </c>
      <c r="O863" s="8">
        <v>42</v>
      </c>
      <c r="P863" s="8">
        <v>42</v>
      </c>
      <c r="Q863" s="8">
        <v>42</v>
      </c>
      <c r="R863" s="8">
        <v>42</v>
      </c>
      <c r="S863" s="8"/>
      <c r="T863" s="8"/>
    </row>
    <row r="864" spans="3:20" x14ac:dyDescent="0.25">
      <c r="C864" s="15" t="s">
        <v>125</v>
      </c>
      <c r="D864" s="12" t="s">
        <v>214</v>
      </c>
      <c r="E864" s="12" t="s">
        <v>210</v>
      </c>
      <c r="F864" s="12" t="str">
        <f t="shared" si="450"/>
        <v>STMaximum demand forecast(peak season)Maximum demand (MW)</v>
      </c>
      <c r="G864" s="8">
        <f ca="1">G866*G867</f>
        <v>19.645959865807921</v>
      </c>
      <c r="H864" s="8">
        <f t="shared" ref="H864:R864" ca="1" si="463">H866*H867</f>
        <v>21.409114098223618</v>
      </c>
      <c r="I864" s="8">
        <f t="shared" ca="1" si="463"/>
        <v>22.789546848651099</v>
      </c>
      <c r="J864" s="8">
        <f t="shared" ca="1" si="463"/>
        <v>22.987594881187167</v>
      </c>
      <c r="K864" s="8">
        <f t="shared" ca="1" si="463"/>
        <v>23.011543868599514</v>
      </c>
      <c r="L864" s="8">
        <f t="shared" ca="1" si="463"/>
        <v>22.939845305926998</v>
      </c>
      <c r="M864" s="8">
        <f t="shared" ca="1" si="463"/>
        <v>23.218647467720412</v>
      </c>
      <c r="N864" s="8">
        <f t="shared" ca="1" si="463"/>
        <v>23.393683484818599</v>
      </c>
      <c r="O864" s="8">
        <f t="shared" ca="1" si="463"/>
        <v>23.651863701030127</v>
      </c>
      <c r="P864" s="8">
        <f t="shared" ca="1" si="463"/>
        <v>23.773028905695885</v>
      </c>
      <c r="Q864" s="8">
        <f t="shared" ca="1" si="463"/>
        <v>24.251529365306176</v>
      </c>
      <c r="R864" s="8">
        <f t="shared" ca="1" si="463"/>
        <v>24.496678423231753</v>
      </c>
      <c r="S864" s="8"/>
      <c r="T864" s="8"/>
    </row>
    <row r="865" spans="3:20" x14ac:dyDescent="0.25">
      <c r="C865" s="15" t="s">
        <v>125</v>
      </c>
      <c r="D865" s="12" t="s">
        <v>214</v>
      </c>
      <c r="E865" s="12" t="s">
        <v>10</v>
      </c>
      <c r="F865" s="12" t="str">
        <f t="shared" si="450"/>
        <v>STMaximum demand forecast(peak season)Reactive power (coincident) (MVAr)</v>
      </c>
      <c r="G865" s="10">
        <f ca="1">SQRT(G866^2-G864^2)</f>
        <v>4.0644770975960229</v>
      </c>
      <c r="H865" s="10">
        <f ca="1">SQRT(H866^2-H864^2)</f>
        <v>4.4292492973832926</v>
      </c>
      <c r="I865" s="10">
        <f t="shared" ref="I865:R865" ca="1" si="464">SQRT(I866^2-I864^2)</f>
        <v>4.7148417213324691</v>
      </c>
      <c r="J865" s="10">
        <f t="shared" ca="1" si="464"/>
        <v>4.7558151172858851</v>
      </c>
      <c r="K865" s="10">
        <f t="shared" ca="1" si="464"/>
        <v>4.7607698312073685</v>
      </c>
      <c r="L865" s="10">
        <f t="shared" ca="1" si="464"/>
        <v>4.74593639125822</v>
      </c>
      <c r="M865" s="10">
        <f t="shared" ca="1" si="464"/>
        <v>4.8036166985127107</v>
      </c>
      <c r="N865" s="10">
        <f t="shared" ca="1" si="464"/>
        <v>4.839829227073781</v>
      </c>
      <c r="O865" s="10">
        <f t="shared" ca="1" si="464"/>
        <v>4.8932431392985851</v>
      </c>
      <c r="P865" s="10">
        <f t="shared" ca="1" si="464"/>
        <v>4.9183105426096541</v>
      </c>
      <c r="Q865" s="10">
        <f t="shared" ca="1" si="464"/>
        <v>5.0173056628562493</v>
      </c>
      <c r="R865" s="10">
        <f t="shared" ca="1" si="464"/>
        <v>5.0680236088482786</v>
      </c>
      <c r="S865" s="8"/>
      <c r="T865" s="8"/>
    </row>
    <row r="866" spans="3:20" x14ac:dyDescent="0.25">
      <c r="C866" s="15" t="s">
        <v>125</v>
      </c>
      <c r="D866" s="12" t="s">
        <v>214</v>
      </c>
      <c r="E866" s="12" t="s">
        <v>211</v>
      </c>
      <c r="F866" s="12" t="str">
        <f t="shared" si="450"/>
        <v>STMaximum demand forecast(peak season)Maximum demand (MVA)</v>
      </c>
      <c r="G866" s="8">
        <f ca="1">OFFSET(ForecastData!$E$4,MATCH($C866,ForecastData!$B$5:$B$70,0),COLUMN()-6+IF($T868="Summer",15,0))</f>
        <v>20.061996738256592</v>
      </c>
      <c r="H866" s="8">
        <f ca="1">OFFSET(ForecastData!$E$4,MATCH($C866,ForecastData!$B$5:$B$70,0),COLUMN()-6+IF($T868="Summer",15,0))</f>
        <v>21.862488783510621</v>
      </c>
      <c r="I866" s="8">
        <f ca="1">OFFSET(ForecastData!$E$4,MATCH($C866,ForecastData!$B$5:$B$70,0),COLUMN()-6+IF($T868="Summer",15,0))</f>
        <v>23.272154563427954</v>
      </c>
      <c r="J866" s="8">
        <f ca="1">OFFSET(ForecastData!$E$4,MATCH($C866,ForecastData!$B$5:$B$70,0),COLUMN()-6+IF($T868="Summer",15,0))</f>
        <v>23.474396602498377</v>
      </c>
      <c r="K866" s="8">
        <f ca="1">OFFSET(ForecastData!$E$4,MATCH($C866,ForecastData!$B$5:$B$70,0),COLUMN()-6+IF($T868="Summer",15,0))</f>
        <v>23.498852750766666</v>
      </c>
      <c r="L866" s="8">
        <f ca="1">OFFSET(ForecastData!$E$4,MATCH($C866,ForecastData!$B$5:$B$70,0),COLUMN()-6+IF($T868="Summer",15,0))</f>
        <v>23.425635848141454</v>
      </c>
      <c r="M866" s="8">
        <f ca="1">OFFSET(ForecastData!$E$4,MATCH($C866,ForecastData!$B$5:$B$70,0),COLUMN()-6+IF($T868="Summer",15,0))</f>
        <v>23.710342123565187</v>
      </c>
      <c r="N866" s="8">
        <f ca="1">OFFSET(ForecastData!$E$4,MATCH($C866,ForecastData!$B$5:$B$70,0),COLUMN()-6+IF($T868="Summer",15,0))</f>
        <v>23.889084828329278</v>
      </c>
      <c r="O866" s="8">
        <f ca="1">OFFSET(ForecastData!$E$4,MATCH($C866,ForecastData!$B$5:$B$70,0),COLUMN()-6+IF($T868="Summer",15,0))</f>
        <v>24.152732453128344</v>
      </c>
      <c r="P866" s="8">
        <f ca="1">OFFSET(ForecastData!$E$4,MATCH($C866,ForecastData!$B$5:$B$70,0),COLUMN()-6+IF($T868="Summer",15,0))</f>
        <v>24.276463538674601</v>
      </c>
      <c r="Q866" s="8">
        <f ca="1">OFFSET(ForecastData!$E$4,MATCH($C866,ForecastData!$B$5:$B$70,0),COLUMN()-6+IF($T868="Summer",15,0))</f>
        <v>24.765097065645374</v>
      </c>
      <c r="R866" s="8">
        <f ca="1">OFFSET(ForecastData!$E$4,MATCH($C866,ForecastData!$B$5:$B$70,0),COLUMN()-6+IF($T868="Summer",15,0))</f>
        <v>25.015437575046967</v>
      </c>
      <c r="S866" s="9"/>
      <c r="T866" s="9"/>
    </row>
    <row r="867" spans="3:20" x14ac:dyDescent="0.25">
      <c r="C867" s="15" t="s">
        <v>125</v>
      </c>
      <c r="D867" s="12" t="s">
        <v>214</v>
      </c>
      <c r="E867" s="12" t="s">
        <v>11</v>
      </c>
      <c r="F867" s="12" t="str">
        <f t="shared" si="450"/>
        <v>STMaximum demand forecast(peak season)Power factor (coincident)</v>
      </c>
      <c r="G867" s="8">
        <f ca="1">OFFSET(ForecastData!$R$4,MATCH($C867,ForecastData!$B$5:$B$70,0),IF($T868="Summer",15,0))</f>
        <v>0.97926243943329305</v>
      </c>
      <c r="H867" s="8">
        <f ca="1">OFFSET(ForecastData!$R$4,MATCH($C867,ForecastData!$B$5:$B$70,0),IF($T868="Summer",15,0))</f>
        <v>0.97926243943329305</v>
      </c>
      <c r="I867" s="8">
        <f ca="1">OFFSET(ForecastData!$R$4,MATCH($C867,ForecastData!$B$5:$B$70,0),IF($T868="Summer",15,0))</f>
        <v>0.97926243943329305</v>
      </c>
      <c r="J867" s="8">
        <f ca="1">OFFSET(ForecastData!$R$4,MATCH($C867,ForecastData!$B$5:$B$70,0),IF($T868="Summer",15,0))</f>
        <v>0.97926243943329305</v>
      </c>
      <c r="K867" s="8">
        <f ca="1">OFFSET(ForecastData!$R$4,MATCH($C867,ForecastData!$B$5:$B$70,0),IF($T868="Summer",15,0))</f>
        <v>0.97926243943329305</v>
      </c>
      <c r="L867" s="8">
        <f ca="1">OFFSET(ForecastData!$R$4,MATCH($C867,ForecastData!$B$5:$B$70,0),IF($T868="Summer",15,0))</f>
        <v>0.97926243943329305</v>
      </c>
      <c r="M867" s="8">
        <f ca="1">OFFSET(ForecastData!$R$4,MATCH($C867,ForecastData!$B$5:$B$70,0),IF($T868="Summer",15,0))</f>
        <v>0.97926243943329305</v>
      </c>
      <c r="N867" s="8">
        <f ca="1">OFFSET(ForecastData!$R$4,MATCH($C867,ForecastData!$B$5:$B$70,0),IF($T868="Summer",15,0))</f>
        <v>0.97926243943329305</v>
      </c>
      <c r="O867" s="8">
        <f ca="1">OFFSET(ForecastData!$R$4,MATCH($C867,ForecastData!$B$5:$B$70,0),IF($T868="Summer",15,0))</f>
        <v>0.97926243943329305</v>
      </c>
      <c r="P867" s="8">
        <f ca="1">OFFSET(ForecastData!$R$4,MATCH($C867,ForecastData!$B$5:$B$70,0),IF($T868="Summer",15,0))</f>
        <v>0.97926243943329305</v>
      </c>
      <c r="Q867" s="8">
        <f ca="1">OFFSET(ForecastData!$R$4,MATCH($C867,ForecastData!$B$5:$B$70,0),IF($T868="Summer",15,0))</f>
        <v>0.97926243943329305</v>
      </c>
      <c r="R867" s="8">
        <f ca="1">OFFSET(ForecastData!$R$4,MATCH($C867,ForecastData!$B$5:$B$70,0),IF($T868="Summer",15,0))</f>
        <v>0.97926243943329305</v>
      </c>
      <c r="S867" s="10"/>
      <c r="T867" s="10"/>
    </row>
    <row r="868" spans="3:20" x14ac:dyDescent="0.25">
      <c r="C868" s="15" t="s">
        <v>125</v>
      </c>
      <c r="D868" s="12" t="s">
        <v>213</v>
      </c>
      <c r="E868" s="15" t="s">
        <v>210</v>
      </c>
      <c r="F868" s="12" t="str">
        <f t="shared" si="450"/>
        <v>STMaximum demand forecast(non-peak season)Maximum demand (MW)</v>
      </c>
      <c r="G868" s="8">
        <f ca="1">G870*OFFSET(ForecastData!$R$4,MATCH($C868,ForecastData!$B$5:$B$70,0),IF($T868="Winter",15,0))</f>
        <v>23.362689487488812</v>
      </c>
      <c r="H868" s="8">
        <f ca="1">H870*OFFSET(ForecastData!$R$4,MATCH($C868,ForecastData!$B$5:$B$70,0),IF($T868="Winter",15,0))</f>
        <v>24.27867495333464</v>
      </c>
      <c r="I868" s="8">
        <f ca="1">I870*OFFSET(ForecastData!$R$4,MATCH($C868,ForecastData!$B$5:$B$70,0),IF($T868="Winter",15,0))</f>
        <v>25.156537869899314</v>
      </c>
      <c r="J868" s="8">
        <f ca="1">J870*OFFSET(ForecastData!$R$4,MATCH($C868,ForecastData!$B$5:$B$70,0),IF($T868="Winter",15,0))</f>
        <v>25.408195658137753</v>
      </c>
      <c r="K868" s="8">
        <f ca="1">K870*OFFSET(ForecastData!$R$4,MATCH($C868,ForecastData!$B$5:$B$70,0),IF($T868="Winter",15,0))</f>
        <v>25.332661384582735</v>
      </c>
      <c r="L868" s="8">
        <f ca="1">L870*OFFSET(ForecastData!$R$4,MATCH($C868,ForecastData!$B$5:$B$70,0),IF($T868="Winter",15,0))</f>
        <v>25.345175067296001</v>
      </c>
      <c r="M868" s="8">
        <f ca="1">M870*OFFSET(ForecastData!$R$4,MATCH($C868,ForecastData!$B$5:$B$70,0),IF($T868="Winter",15,0))</f>
        <v>25.650865952918121</v>
      </c>
      <c r="N868" s="8">
        <f ca="1">N870*OFFSET(ForecastData!$R$4,MATCH($C868,ForecastData!$B$5:$B$70,0),IF($T868="Winter",15,0))</f>
        <v>25.844762397333376</v>
      </c>
      <c r="O868" s="8">
        <f ca="1">O870*OFFSET(ForecastData!$R$4,MATCH($C868,ForecastData!$B$5:$B$70,0),IF($T868="Winter",15,0))</f>
        <v>26.138598919683528</v>
      </c>
      <c r="P868" s="8">
        <f ca="1">P870*OFFSET(ForecastData!$R$4,MATCH($C868,ForecastData!$B$5:$B$70,0),IF($T868="Winter",15,0))</f>
        <v>26.357302866565359</v>
      </c>
      <c r="Q868" s="8">
        <f ca="1">Q870*OFFSET(ForecastData!$R$4,MATCH($C868,ForecastData!$B$5:$B$70,0),IF($T868="Winter",15,0))</f>
        <v>26.614636446596361</v>
      </c>
      <c r="R868" s="8">
        <f ca="1">R870*OFFSET(ForecastData!$R$4,MATCH($C868,ForecastData!$B$5:$B$70,0),IF($T868="Winter",15,0))</f>
        <v>26.860609711666832</v>
      </c>
      <c r="S868" s="8"/>
      <c r="T868" s="8" t="str">
        <f ca="1">OFFSET(ForecastData!$D$4,MATCH(C868,ForecastData!$B$5:$B$70,0),0)</f>
        <v>Summer</v>
      </c>
    </row>
    <row r="869" spans="3:20" x14ac:dyDescent="0.25">
      <c r="C869" s="15" t="s">
        <v>125</v>
      </c>
      <c r="D869" s="12" t="s">
        <v>213</v>
      </c>
      <c r="E869" s="15" t="s">
        <v>10</v>
      </c>
      <c r="F869" s="12" t="str">
        <f t="shared" si="450"/>
        <v>STMaximum demand forecast(non-peak season)Reactive power (coincident) (MVAr)</v>
      </c>
      <c r="G869" s="10">
        <f t="shared" ref="G869:R869" ca="1" si="465">SQRT(G870^2-G868^2)</f>
        <v>6.8813169664091109</v>
      </c>
      <c r="H869" s="10">
        <f t="shared" ca="1" si="465"/>
        <v>7.1511140858924849</v>
      </c>
      <c r="I869" s="10">
        <f t="shared" ca="1" si="465"/>
        <v>7.4096824748261687</v>
      </c>
      <c r="J869" s="10">
        <f t="shared" ca="1" si="465"/>
        <v>7.4838065181586586</v>
      </c>
      <c r="K869" s="10">
        <f t="shared" ca="1" si="465"/>
        <v>7.4615584255990308</v>
      </c>
      <c r="L869" s="10">
        <f t="shared" ca="1" si="465"/>
        <v>7.465244243416076</v>
      </c>
      <c r="M869" s="10">
        <f t="shared" ca="1" si="465"/>
        <v>7.555283358083706</v>
      </c>
      <c r="N869" s="10">
        <f t="shared" ca="1" si="465"/>
        <v>7.6123942011394981</v>
      </c>
      <c r="O869" s="10">
        <f t="shared" ca="1" si="465"/>
        <v>7.6989416959252095</v>
      </c>
      <c r="P869" s="10">
        <f t="shared" ca="1" si="465"/>
        <v>7.7633594155162973</v>
      </c>
      <c r="Q869" s="10">
        <f t="shared" ca="1" si="465"/>
        <v>7.8391552236676816</v>
      </c>
      <c r="R869" s="10">
        <f t="shared" ca="1" si="465"/>
        <v>7.9116049304156473</v>
      </c>
      <c r="S869" s="8"/>
      <c r="T869" s="8" t="str">
        <f ca="1">T868</f>
        <v>Summer</v>
      </c>
    </row>
    <row r="870" spans="3:20" x14ac:dyDescent="0.25">
      <c r="C870" s="15" t="s">
        <v>125</v>
      </c>
      <c r="D870" s="12" t="s">
        <v>213</v>
      </c>
      <c r="E870" s="12" t="s">
        <v>211</v>
      </c>
      <c r="F870" s="12"/>
      <c r="G870" s="10">
        <f ca="1">OFFSET(ForecastData!$E$4,MATCH($C870,ForecastData!$B$5:$B$70,0),COLUMN()-6+IF($T870="Winter",15,0))</f>
        <v>24.355036096894008</v>
      </c>
      <c r="H870" s="10">
        <f ca="1">OFFSET(ForecastData!$E$4,MATCH($C870,ForecastData!$B$5:$B$70,0),COLUMN()-6+IF($T870="Winter",15,0))</f>
        <v>25.30992868735763</v>
      </c>
      <c r="I870" s="10">
        <f ca="1">OFFSET(ForecastData!$E$4,MATCH($C870,ForecastData!$B$5:$B$70,0),COLUMN()-6+IF($T870="Winter",15,0))</f>
        <v>26.225079446541709</v>
      </c>
      <c r="J870" s="10">
        <f ca="1">OFFSET(ForecastData!$E$4,MATCH($C870,ForecastData!$B$5:$B$70,0),COLUMN()-6+IF($T870="Winter",15,0))</f>
        <v>26.487426575706525</v>
      </c>
      <c r="K870" s="10">
        <f ca="1">OFFSET(ForecastData!$E$4,MATCH($C870,ForecastData!$B$5:$B$70,0),COLUMN()-6+IF($T870="Winter",15,0))</f>
        <v>26.408683930945084</v>
      </c>
      <c r="L870" s="10">
        <f ca="1">OFFSET(ForecastData!$E$4,MATCH($C870,ForecastData!$B$5:$B$70,0),COLUMN()-6+IF($T870="Winter",15,0))</f>
        <v>26.421729141101643</v>
      </c>
      <c r="M870" s="10">
        <f ca="1">OFFSET(ForecastData!$E$4,MATCH($C870,ForecastData!$B$5:$B$70,0),COLUMN()-6+IF($T870="Winter",15,0))</f>
        <v>26.740404461329874</v>
      </c>
      <c r="N870" s="10">
        <f ca="1">OFFSET(ForecastData!$E$4,MATCH($C870,ForecastData!$B$5:$B$70,0),COLUMN()-6+IF($T870="Winter",15,0))</f>
        <v>26.942536793111362</v>
      </c>
      <c r="O870" s="10">
        <f ca="1">OFFSET(ForecastData!$E$4,MATCH($C870,ForecastData!$B$5:$B$70,0),COLUMN()-6+IF($T870="Winter",15,0))</f>
        <v>27.248854227679676</v>
      </c>
      <c r="P870" s="10">
        <f ca="1">OFFSET(ForecastData!$E$4,MATCH($C870,ForecastData!$B$5:$B$70,0),COLUMN()-6+IF($T870="Winter",15,0))</f>
        <v>27.476847777981011</v>
      </c>
      <c r="Q870" s="10">
        <f ca="1">OFFSET(ForecastData!$E$4,MATCH($C870,ForecastData!$B$5:$B$70,0),COLUMN()-6+IF($T870="Winter",15,0))</f>
        <v>27.745111782172579</v>
      </c>
      <c r="R870" s="10">
        <f ca="1">OFFSET(ForecastData!$E$4,MATCH($C870,ForecastData!$B$5:$B$70,0),COLUMN()-6+IF($T870="Winter",15,0))</f>
        <v>28.001532934063945</v>
      </c>
      <c r="S870" s="9"/>
      <c r="T870" s="8" t="str">
        <f ca="1">T868</f>
        <v>Summer</v>
      </c>
    </row>
    <row r="871" spans="3:20" x14ac:dyDescent="0.25">
      <c r="C871" s="15" t="s">
        <v>125</v>
      </c>
      <c r="D871" s="12" t="s">
        <v>89</v>
      </c>
      <c r="E871" s="12" t="s">
        <v>212</v>
      </c>
      <c r="F871" s="12" t="str">
        <f t="shared" si="450"/>
        <v>STHours exceeding95% of maximum demand</v>
      </c>
      <c r="G871" s="9">
        <f ca="1">OFFSET($AG$2,MATCH(C871,$AF$3:$AF$48,0),0)</f>
        <v>5.5</v>
      </c>
      <c r="H871" s="8">
        <f ca="1">G871</f>
        <v>5.5</v>
      </c>
      <c r="I871" s="8">
        <f t="shared" ref="I871" ca="1" si="466">H871</f>
        <v>5.5</v>
      </c>
      <c r="J871" s="8">
        <f t="shared" ref="J871" ca="1" si="467">I871</f>
        <v>5.5</v>
      </c>
      <c r="K871" s="8">
        <f t="shared" ref="K871" ca="1" si="468">J871</f>
        <v>5.5</v>
      </c>
      <c r="L871" s="8">
        <f t="shared" ref="L871" ca="1" si="469">K871</f>
        <v>5.5</v>
      </c>
      <c r="M871" s="8">
        <f t="shared" ref="M871" ca="1" si="470">L871</f>
        <v>5.5</v>
      </c>
      <c r="N871" s="8">
        <f t="shared" ref="N871" ca="1" si="471">M871</f>
        <v>5.5</v>
      </c>
      <c r="O871" s="8">
        <f t="shared" ref="O871" ca="1" si="472">N871</f>
        <v>5.5</v>
      </c>
      <c r="P871" s="8">
        <f t="shared" ref="P871" ca="1" si="473">O871</f>
        <v>5.5</v>
      </c>
      <c r="Q871" s="8">
        <f ca="1">O871</f>
        <v>5.5</v>
      </c>
      <c r="R871" s="8">
        <f t="shared" ref="R871" ca="1" si="474">Q871</f>
        <v>5.5</v>
      </c>
      <c r="S871" s="9"/>
      <c r="T871" s="9"/>
    </row>
    <row r="872" spans="3:20" x14ac:dyDescent="0.25">
      <c r="C872" s="15" t="s">
        <v>125</v>
      </c>
      <c r="D872" s="12" t="s">
        <v>89</v>
      </c>
      <c r="E872" s="12" t="s">
        <v>56</v>
      </c>
      <c r="F872" s="12" t="str">
        <f t="shared" si="450"/>
        <v>STHours exceedingFirm capacity (continuous rating)</v>
      </c>
      <c r="G872" s="8"/>
      <c r="H872" s="8"/>
      <c r="I872" s="8"/>
      <c r="J872" s="8"/>
      <c r="K872" s="8"/>
      <c r="L872" s="8"/>
      <c r="M872" s="8"/>
      <c r="N872" s="8"/>
      <c r="O872" s="8"/>
      <c r="P872" s="8"/>
      <c r="Q872" s="8"/>
      <c r="R872" s="8"/>
      <c r="S872" s="8"/>
      <c r="T872" s="8"/>
    </row>
    <row r="873" spans="3:20" x14ac:dyDescent="0.25">
      <c r="C873" s="15" t="s">
        <v>125</v>
      </c>
      <c r="D873" s="12" t="s">
        <v>89</v>
      </c>
      <c r="E873" s="12" t="s">
        <v>57</v>
      </c>
      <c r="F873" s="12" t="str">
        <f t="shared" si="450"/>
        <v>STHours exceedingFirm capacity (short-term rating)</v>
      </c>
      <c r="G873" s="8"/>
      <c r="H873" s="8"/>
      <c r="I873" s="8"/>
      <c r="J873" s="8"/>
      <c r="K873" s="8"/>
      <c r="L873" s="8"/>
      <c r="M873" s="8"/>
      <c r="N873" s="8"/>
      <c r="O873" s="8"/>
      <c r="P873" s="8"/>
      <c r="Q873" s="8"/>
      <c r="R873" s="8"/>
      <c r="S873" s="8"/>
      <c r="T873" s="8"/>
    </row>
    <row r="874" spans="3:20" x14ac:dyDescent="0.25">
      <c r="C874" s="15" t="s">
        <v>125</v>
      </c>
      <c r="D874" s="12" t="s">
        <v>90</v>
      </c>
      <c r="E874" s="12" t="s">
        <v>60</v>
      </c>
      <c r="F874" s="12" t="str">
        <f t="shared" si="450"/>
        <v>STRegional diversity factorSummer</v>
      </c>
      <c r="G874" s="10">
        <f ca="1">OFFSET(ForecastData!$S$4,MATCH($C874,ForecastData!$B$5:$B$70,0),IF($E874="Winter",15,0))</f>
        <v>0.87290682696436195</v>
      </c>
      <c r="H874" s="10">
        <f ca="1">OFFSET(ForecastData!$S$4,MATCH($C874,ForecastData!$B$5:$B$70,0),IF($E874="Winter",15,0))</f>
        <v>0.87290682696436195</v>
      </c>
      <c r="I874" s="10">
        <f ca="1">OFFSET(ForecastData!$S$4,MATCH($C874,ForecastData!$B$5:$B$70,0),IF($E874="Winter",15,0))</f>
        <v>0.87290682696436195</v>
      </c>
      <c r="J874" s="10">
        <f ca="1">OFFSET(ForecastData!$S$4,MATCH($C874,ForecastData!$B$5:$B$70,0),IF($E874="Winter",15,0))</f>
        <v>0.87290682696436195</v>
      </c>
      <c r="K874" s="10">
        <f ca="1">OFFSET(ForecastData!$S$4,MATCH($C874,ForecastData!$B$5:$B$70,0),IF($E874="Winter",15,0))</f>
        <v>0.87290682696436195</v>
      </c>
      <c r="L874" s="10">
        <f ca="1">OFFSET(ForecastData!$S$4,MATCH($C874,ForecastData!$B$5:$B$70,0),IF($E874="Winter",15,0))</f>
        <v>0.87290682696436195</v>
      </c>
      <c r="M874" s="10">
        <f ca="1">OFFSET(ForecastData!$S$4,MATCH($C874,ForecastData!$B$5:$B$70,0),IF($E874="Winter",15,0))</f>
        <v>0.87290682696436195</v>
      </c>
      <c r="N874" s="10">
        <f ca="1">OFFSET(ForecastData!$S$4,MATCH($C874,ForecastData!$B$5:$B$70,0),IF($E874="Winter",15,0))</f>
        <v>0.87290682696436195</v>
      </c>
      <c r="O874" s="10">
        <f ca="1">OFFSET(ForecastData!$S$4,MATCH($C874,ForecastData!$B$5:$B$70,0),IF($E874="Winter",15,0))</f>
        <v>0.87290682696436195</v>
      </c>
      <c r="P874" s="10">
        <f ca="1">OFFSET(ForecastData!$S$4,MATCH($C874,ForecastData!$B$5:$B$70,0),IF($E874="Winter",15,0))</f>
        <v>0.87290682696436195</v>
      </c>
      <c r="Q874" s="10">
        <f ca="1">OFFSET(ForecastData!$S$4,MATCH($C874,ForecastData!$B$5:$B$70,0),IF($E874="Winter",15,0))</f>
        <v>0.87290682696436195</v>
      </c>
      <c r="R874" s="10">
        <f ca="1">OFFSET(ForecastData!$S$4,MATCH($C874,ForecastData!$B$5:$B$70,0),IF($E874="Winter",15,0))</f>
        <v>0.87290682696436195</v>
      </c>
      <c r="S874" s="10"/>
      <c r="T874" s="10"/>
    </row>
    <row r="875" spans="3:20" x14ac:dyDescent="0.25">
      <c r="C875" s="15" t="s">
        <v>125</v>
      </c>
      <c r="D875" s="12" t="s">
        <v>90</v>
      </c>
      <c r="E875" s="12" t="s">
        <v>8</v>
      </c>
      <c r="F875" s="12" t="str">
        <f t="shared" si="450"/>
        <v>STRegional diversity factorWinter</v>
      </c>
      <c r="G875" s="10">
        <f ca="1">OFFSET(ForecastData!$S$4,MATCH($C875,ForecastData!$B$5:$B$70,0),IF($E875="Winter",15,0))</f>
        <v>0.79216269841269804</v>
      </c>
      <c r="H875" s="10">
        <f ca="1">OFFSET(ForecastData!$S$4,MATCH($C875,ForecastData!$B$5:$B$70,0),IF($E875="Winter",15,0))</f>
        <v>0.79216269841269804</v>
      </c>
      <c r="I875" s="10">
        <f ca="1">OFFSET(ForecastData!$S$4,MATCH($C875,ForecastData!$B$5:$B$70,0),IF($E875="Winter",15,0))</f>
        <v>0.79216269841269804</v>
      </c>
      <c r="J875" s="10">
        <f ca="1">OFFSET(ForecastData!$S$4,MATCH($C875,ForecastData!$B$5:$B$70,0),IF($E875="Winter",15,0))</f>
        <v>0.79216269841269804</v>
      </c>
      <c r="K875" s="10">
        <f ca="1">OFFSET(ForecastData!$S$4,MATCH($C875,ForecastData!$B$5:$B$70,0),IF($E875="Winter",15,0))</f>
        <v>0.79216269841269804</v>
      </c>
      <c r="L875" s="10">
        <f ca="1">OFFSET(ForecastData!$S$4,MATCH($C875,ForecastData!$B$5:$B$70,0),IF($E875="Winter",15,0))</f>
        <v>0.79216269841269804</v>
      </c>
      <c r="M875" s="10">
        <f ca="1">OFFSET(ForecastData!$S$4,MATCH($C875,ForecastData!$B$5:$B$70,0),IF($E875="Winter",15,0))</f>
        <v>0.79216269841269804</v>
      </c>
      <c r="N875" s="10">
        <f ca="1">OFFSET(ForecastData!$S$4,MATCH($C875,ForecastData!$B$5:$B$70,0),IF($E875="Winter",15,0))</f>
        <v>0.79216269841269804</v>
      </c>
      <c r="O875" s="10">
        <f ca="1">OFFSET(ForecastData!$S$4,MATCH($C875,ForecastData!$B$5:$B$70,0),IF($E875="Winter",15,0))</f>
        <v>0.79216269841269804</v>
      </c>
      <c r="P875" s="10">
        <f ca="1">OFFSET(ForecastData!$S$4,MATCH($C875,ForecastData!$B$5:$B$70,0),IF($E875="Winter",15,0))</f>
        <v>0.79216269841269804</v>
      </c>
      <c r="Q875" s="10">
        <f ca="1">OFFSET(ForecastData!$S$4,MATCH($C875,ForecastData!$B$5:$B$70,0),IF($E875="Winter",15,0))</f>
        <v>0.79216269841269804</v>
      </c>
      <c r="R875" s="10">
        <f ca="1">OFFSET(ForecastData!$S$4,MATCH($C875,ForecastData!$B$5:$B$70,0),IF($E875="Winter",15,0))</f>
        <v>0.79216269841269804</v>
      </c>
      <c r="S875" s="10"/>
      <c r="T875" s="10"/>
    </row>
    <row r="876" spans="3:20" x14ac:dyDescent="0.25">
      <c r="C876" s="15" t="s">
        <v>125</v>
      </c>
      <c r="D876" s="15" t="s">
        <v>12</v>
      </c>
      <c r="E876" s="6">
        <v>1</v>
      </c>
      <c r="F876" s="12" t="str">
        <f t="shared" si="450"/>
        <v>STLoad transfer capacity (MVA)1</v>
      </c>
      <c r="G876" s="9">
        <v>5.0999999999999996</v>
      </c>
      <c r="H876" s="8"/>
      <c r="I876" s="8"/>
      <c r="J876" s="8"/>
      <c r="K876" s="8"/>
      <c r="L876" s="8"/>
      <c r="M876" s="8"/>
      <c r="N876" s="8"/>
      <c r="O876" s="8"/>
      <c r="P876" s="8"/>
      <c r="Q876" s="8"/>
      <c r="R876" s="8"/>
      <c r="S876" s="8" t="s">
        <v>65</v>
      </c>
      <c r="T876" s="8"/>
    </row>
    <row r="877" spans="3:20" x14ac:dyDescent="0.25">
      <c r="C877" s="15" t="s">
        <v>125</v>
      </c>
      <c r="D877" s="15" t="s">
        <v>12</v>
      </c>
      <c r="E877" s="6">
        <v>2</v>
      </c>
      <c r="F877" s="12" t="str">
        <f t="shared" si="450"/>
        <v>STLoad transfer capacity (MVA)2</v>
      </c>
      <c r="G877" s="9"/>
      <c r="H877" s="8"/>
      <c r="I877" s="8"/>
      <c r="J877" s="8"/>
      <c r="K877" s="8"/>
      <c r="L877" s="8"/>
      <c r="M877" s="8"/>
      <c r="N877" s="8"/>
      <c r="O877" s="8"/>
      <c r="P877" s="8"/>
      <c r="Q877" s="8"/>
      <c r="R877" s="8"/>
      <c r="S877" s="8"/>
      <c r="T877" s="8"/>
    </row>
    <row r="878" spans="3:20" x14ac:dyDescent="0.25">
      <c r="C878" s="15" t="s">
        <v>125</v>
      </c>
      <c r="D878" s="15" t="s">
        <v>12</v>
      </c>
      <c r="E878" s="6">
        <v>3</v>
      </c>
      <c r="F878" s="12" t="str">
        <f t="shared" si="450"/>
        <v>STLoad transfer capacity (MVA)3</v>
      </c>
      <c r="G878" s="9"/>
      <c r="H878" s="8"/>
      <c r="I878" s="8"/>
      <c r="J878" s="8"/>
      <c r="K878" s="8"/>
      <c r="L878" s="8"/>
      <c r="M878" s="8"/>
      <c r="N878" s="8"/>
      <c r="O878" s="8"/>
      <c r="P878" s="8"/>
      <c r="Q878" s="8"/>
      <c r="R878" s="8"/>
      <c r="S878" s="8"/>
      <c r="T878" s="8"/>
    </row>
    <row r="879" spans="3:20" x14ac:dyDescent="0.25">
      <c r="C879" s="15" t="s">
        <v>125</v>
      </c>
      <c r="D879" s="15" t="s">
        <v>12</v>
      </c>
      <c r="E879" s="6">
        <v>4</v>
      </c>
      <c r="F879" s="12" t="str">
        <f t="shared" si="450"/>
        <v>STLoad transfer capacity (MVA)4</v>
      </c>
      <c r="G879" s="9"/>
      <c r="H879" s="8"/>
      <c r="I879" s="8"/>
      <c r="J879" s="8"/>
      <c r="K879" s="8"/>
      <c r="L879" s="8"/>
      <c r="M879" s="8"/>
      <c r="N879" s="8"/>
      <c r="O879" s="8"/>
      <c r="P879" s="8"/>
      <c r="Q879" s="8"/>
      <c r="R879" s="8"/>
      <c r="S879" s="8"/>
      <c r="T879" s="8"/>
    </row>
    <row r="880" spans="3:20" x14ac:dyDescent="0.25">
      <c r="C880" s="15" t="s">
        <v>125</v>
      </c>
      <c r="D880" s="15" t="s">
        <v>12</v>
      </c>
      <c r="E880" s="6">
        <v>5</v>
      </c>
      <c r="F880" s="12" t="str">
        <f t="shared" si="450"/>
        <v>STLoad transfer capacity (MVA)5</v>
      </c>
      <c r="G880" s="9"/>
      <c r="H880" s="8"/>
      <c r="I880" s="8"/>
      <c r="J880" s="8"/>
      <c r="K880" s="8"/>
      <c r="L880" s="8"/>
      <c r="M880" s="8"/>
      <c r="N880" s="8"/>
      <c r="O880" s="8"/>
      <c r="P880" s="8"/>
      <c r="Q880" s="8"/>
      <c r="R880" s="8"/>
      <c r="S880" s="8"/>
      <c r="T880" s="8"/>
    </row>
    <row r="881" spans="3:20" x14ac:dyDescent="0.25">
      <c r="C881" s="15" t="s">
        <v>125</v>
      </c>
      <c r="D881" s="12" t="s">
        <v>13</v>
      </c>
      <c r="E881" s="12" t="s">
        <v>142</v>
      </c>
      <c r="F881" s="12" t="str">
        <f t="shared" si="450"/>
        <v>STEmbedded generation capacity (MVA)Units less than 100 kVA</v>
      </c>
      <c r="G881" s="9">
        <f ca="1">OFFSET(ForecastData!$AK$4,MATCH(C881,ForecastData!$AJ$5:$AJ$71,0),0)</f>
        <v>3.3140999999999985</v>
      </c>
      <c r="H881" s="8"/>
      <c r="I881" s="8"/>
      <c r="J881" s="8"/>
      <c r="K881" s="8"/>
      <c r="L881" s="8"/>
      <c r="M881" s="8"/>
      <c r="N881" s="8"/>
      <c r="O881" s="8"/>
      <c r="P881" s="8"/>
      <c r="Q881" s="8"/>
      <c r="R881" s="8"/>
      <c r="S881" s="8"/>
      <c r="T881" s="8"/>
    </row>
    <row r="882" spans="3:20" x14ac:dyDescent="0.25">
      <c r="C882" s="15" t="s">
        <v>125</v>
      </c>
      <c r="D882" s="12" t="s">
        <v>13</v>
      </c>
      <c r="E882" s="12" t="s">
        <v>145</v>
      </c>
      <c r="F882" s="12" t="str">
        <f t="shared" si="450"/>
        <v>STEmbedded generation capacity (MVA)Units greater than 100 kVA</v>
      </c>
      <c r="G882" s="9">
        <f ca="1">OFFSET(ForecastData!$AL$4,MATCH(C882,ForecastData!$AJ$5:$AJ$71,0),0)</f>
        <v>1.1333299999999999</v>
      </c>
      <c r="H882" s="8"/>
      <c r="I882" s="8"/>
      <c r="J882" s="8"/>
      <c r="K882" s="8"/>
      <c r="L882" s="8"/>
      <c r="M882" s="8"/>
      <c r="N882" s="8"/>
      <c r="O882" s="8"/>
      <c r="P882" s="8"/>
      <c r="Q882" s="8"/>
      <c r="R882" s="8"/>
      <c r="S882" s="8"/>
      <c r="T882" s="8"/>
    </row>
    <row r="883" spans="3:20" x14ac:dyDescent="0.25">
      <c r="C883" s="15" t="s">
        <v>130</v>
      </c>
      <c r="D883" s="15" t="s">
        <v>85</v>
      </c>
      <c r="E883" s="12" t="s">
        <v>86</v>
      </c>
      <c r="F883" s="12" t="str">
        <f t="shared" si="450"/>
        <v xml:space="preserve">TBSubstation capacity (winter and summer) (MVA)Total </v>
      </c>
      <c r="G883" s="8">
        <v>50</v>
      </c>
      <c r="H883" s="8">
        <v>50</v>
      </c>
      <c r="I883" s="8">
        <v>50</v>
      </c>
      <c r="J883" s="8">
        <v>50</v>
      </c>
      <c r="K883" s="8">
        <v>50</v>
      </c>
      <c r="L883" s="8">
        <v>50</v>
      </c>
      <c r="M883" s="8">
        <v>50</v>
      </c>
      <c r="N883" s="8">
        <v>50</v>
      </c>
      <c r="O883" s="8">
        <v>50</v>
      </c>
      <c r="P883" s="8">
        <v>50</v>
      </c>
      <c r="Q883" s="8">
        <v>50</v>
      </c>
      <c r="R883" s="8">
        <v>50</v>
      </c>
      <c r="S883" s="8"/>
      <c r="T883" s="8"/>
    </row>
    <row r="884" spans="3:20" x14ac:dyDescent="0.25">
      <c r="C884" s="15" t="s">
        <v>130</v>
      </c>
      <c r="D884" s="15" t="s">
        <v>85</v>
      </c>
      <c r="E884" s="12" t="s">
        <v>87</v>
      </c>
      <c r="F884" s="12" t="str">
        <f t="shared" si="450"/>
        <v>TBSubstation capacity (winter and summer) (MVA)Firm delivery</v>
      </c>
      <c r="G884" s="8">
        <v>25</v>
      </c>
      <c r="H884" s="8">
        <v>25</v>
      </c>
      <c r="I884" s="8">
        <v>25</v>
      </c>
      <c r="J884" s="8">
        <v>25</v>
      </c>
      <c r="K884" s="8">
        <v>25</v>
      </c>
      <c r="L884" s="8">
        <v>25</v>
      </c>
      <c r="M884" s="8">
        <v>25</v>
      </c>
      <c r="N884" s="8">
        <v>25</v>
      </c>
      <c r="O884" s="8">
        <v>25</v>
      </c>
      <c r="P884" s="8">
        <v>25</v>
      </c>
      <c r="Q884" s="8">
        <v>25</v>
      </c>
      <c r="R884" s="8">
        <v>25</v>
      </c>
      <c r="S884" s="8"/>
      <c r="T884" s="8"/>
    </row>
    <row r="885" spans="3:20" x14ac:dyDescent="0.25">
      <c r="C885" s="15" t="s">
        <v>130</v>
      </c>
      <c r="D885" s="15" t="s">
        <v>85</v>
      </c>
      <c r="E885" s="12" t="s">
        <v>88</v>
      </c>
      <c r="F885" s="12" t="str">
        <f t="shared" si="450"/>
        <v>TBSubstation capacity (winter and summer) (MVA)Short-term firm delivery</v>
      </c>
      <c r="G885" s="8">
        <v>30</v>
      </c>
      <c r="H885" s="8">
        <v>30</v>
      </c>
      <c r="I885" s="8">
        <v>30</v>
      </c>
      <c r="J885" s="8">
        <v>30</v>
      </c>
      <c r="K885" s="8">
        <v>30</v>
      </c>
      <c r="L885" s="8">
        <v>30</v>
      </c>
      <c r="M885" s="8">
        <v>30</v>
      </c>
      <c r="N885" s="8">
        <v>30</v>
      </c>
      <c r="O885" s="8">
        <v>30</v>
      </c>
      <c r="P885" s="8">
        <v>30</v>
      </c>
      <c r="Q885" s="8">
        <v>30</v>
      </c>
      <c r="R885" s="8">
        <v>30</v>
      </c>
      <c r="S885" s="8"/>
      <c r="T885" s="8"/>
    </row>
    <row r="886" spans="3:20" x14ac:dyDescent="0.25">
      <c r="C886" s="15" t="s">
        <v>130</v>
      </c>
      <c r="D886" s="12" t="s">
        <v>214</v>
      </c>
      <c r="E886" s="12" t="s">
        <v>210</v>
      </c>
      <c r="F886" s="12" t="str">
        <f t="shared" si="450"/>
        <v>TBMaximum demand forecast(peak season)Maximum demand (MW)</v>
      </c>
      <c r="G886" s="8">
        <f ca="1">G888*G889</f>
        <v>7.8425997770467033</v>
      </c>
      <c r="H886" s="8">
        <f t="shared" ref="H886:R886" ca="1" si="475">H888*H889</f>
        <v>9.0761666496347946</v>
      </c>
      <c r="I886" s="8">
        <f t="shared" ca="1" si="475"/>
        <v>9.1932711114051315</v>
      </c>
      <c r="J886" s="8">
        <f t="shared" ca="1" si="475"/>
        <v>9.2028740931284574</v>
      </c>
      <c r="K886" s="8">
        <f t="shared" ca="1" si="475"/>
        <v>9.1934875446817781</v>
      </c>
      <c r="L886" s="8">
        <f t="shared" ca="1" si="475"/>
        <v>9.1833638413900864</v>
      </c>
      <c r="M886" s="8">
        <f t="shared" ca="1" si="475"/>
        <v>9.3126994270206733</v>
      </c>
      <c r="N886" s="8">
        <f t="shared" ca="1" si="475"/>
        <v>9.4109241945964559</v>
      </c>
      <c r="O886" s="8">
        <f t="shared" ca="1" si="475"/>
        <v>9.5514055377588694</v>
      </c>
      <c r="P886" s="8">
        <f t="shared" ca="1" si="475"/>
        <v>9.6737591670328431</v>
      </c>
      <c r="Q886" s="8">
        <f t="shared" ca="1" si="475"/>
        <v>9.9467264878600492</v>
      </c>
      <c r="R886" s="8">
        <f t="shared" ca="1" si="475"/>
        <v>10.128289343252263</v>
      </c>
      <c r="S886" s="8"/>
      <c r="T886" s="8"/>
    </row>
    <row r="887" spans="3:20" x14ac:dyDescent="0.25">
      <c r="C887" s="15" t="s">
        <v>130</v>
      </c>
      <c r="D887" s="12" t="s">
        <v>214</v>
      </c>
      <c r="E887" s="12" t="s">
        <v>10</v>
      </c>
      <c r="F887" s="12" t="str">
        <f t="shared" si="450"/>
        <v>TBMaximum demand forecast(peak season)Reactive power (coincident) (MVAr)</v>
      </c>
      <c r="G887" s="10">
        <f ca="1">SQRT(G888^2-G886^2)</f>
        <v>1.5794179382053902E-3</v>
      </c>
      <c r="H887" s="10">
        <f ca="1">SQRT(H888^2-H886^2)</f>
        <v>1.8278454634668975E-3</v>
      </c>
      <c r="I887" s="10">
        <f t="shared" ref="I887:R887" ca="1" si="476">SQRT(I888^2-I886^2)</f>
        <v>1.8514290832611989E-3</v>
      </c>
      <c r="J887" s="10">
        <f t="shared" ca="1" si="476"/>
        <v>1.853363018697555E-3</v>
      </c>
      <c r="K887" s="10">
        <f t="shared" ca="1" si="476"/>
        <v>1.851472672559133E-3</v>
      </c>
      <c r="L887" s="10">
        <f t="shared" ca="1" si="476"/>
        <v>1.8494338568219738E-3</v>
      </c>
      <c r="M887" s="10">
        <f t="shared" ca="1" si="476"/>
        <v>1.8754807001236816E-3</v>
      </c>
      <c r="N887" s="10">
        <f t="shared" ca="1" si="476"/>
        <v>1.8952621494123551E-3</v>
      </c>
      <c r="O887" s="10">
        <f t="shared" ca="1" si="476"/>
        <v>1.9235536271268474E-3</v>
      </c>
      <c r="P887" s="10">
        <f t="shared" ca="1" si="476"/>
        <v>1.9481943791612953E-3</v>
      </c>
      <c r="Q887" s="10">
        <f t="shared" ca="1" si="476"/>
        <v>2.0031671427614499E-3</v>
      </c>
      <c r="R887" s="10">
        <f t="shared" ca="1" si="476"/>
        <v>2.0397320180296124E-3</v>
      </c>
      <c r="S887" s="8"/>
      <c r="T887" s="8"/>
    </row>
    <row r="888" spans="3:20" x14ac:dyDescent="0.25">
      <c r="C888" s="15" t="s">
        <v>130</v>
      </c>
      <c r="D888" s="12" t="s">
        <v>214</v>
      </c>
      <c r="E888" s="12" t="s">
        <v>211</v>
      </c>
      <c r="F888" s="12" t="str">
        <f t="shared" si="450"/>
        <v>TBMaximum demand forecast(peak season)Maximum demand (MVA)</v>
      </c>
      <c r="G888" s="8">
        <f ca="1">OFFSET(ForecastData!$E$4,MATCH($C888,ForecastData!$B$5:$B$70,0),COLUMN()-6+IF($T890="Summer",15,0))</f>
        <v>7.8425999360858656</v>
      </c>
      <c r="H888" s="8">
        <f ca="1">OFFSET(ForecastData!$E$4,MATCH($C888,ForecastData!$B$5:$B$70,0),COLUMN()-6+IF($T890="Summer",15,0))</f>
        <v>9.0761668336893155</v>
      </c>
      <c r="I888" s="8">
        <f ca="1">OFFSET(ForecastData!$E$4,MATCH($C888,ForecastData!$B$5:$B$70,0),COLUMN()-6+IF($T890="Summer",15,0))</f>
        <v>9.1932712978344</v>
      </c>
      <c r="J888" s="8">
        <f ca="1">OFFSET(ForecastData!$E$4,MATCH($C888,ForecastData!$B$5:$B$70,0),COLUMN()-6+IF($T890="Summer",15,0))</f>
        <v>9.2028742797524625</v>
      </c>
      <c r="K888" s="8">
        <f ca="1">OFFSET(ForecastData!$E$4,MATCH($C888,ForecastData!$B$5:$B$70,0),COLUMN()-6+IF($T890="Summer",15,0))</f>
        <v>9.1934877311154359</v>
      </c>
      <c r="L888" s="8">
        <f ca="1">OFFSET(ForecastData!$E$4,MATCH($C888,ForecastData!$B$5:$B$70,0),COLUMN()-6+IF($T890="Summer",15,0))</f>
        <v>9.1833640276184454</v>
      </c>
      <c r="M888" s="8">
        <f ca="1">OFFSET(ForecastData!$E$4,MATCH($C888,ForecastData!$B$5:$B$70,0),COLUMN()-6+IF($T890="Summer",15,0))</f>
        <v>9.3126996158718143</v>
      </c>
      <c r="N888" s="8">
        <f ca="1">OFFSET(ForecastData!$E$4,MATCH($C888,ForecastData!$B$5:$B$70,0),COLUMN()-6+IF($T890="Summer",15,0))</f>
        <v>9.4109243854394862</v>
      </c>
      <c r="O888" s="8">
        <f ca="1">OFFSET(ForecastData!$E$4,MATCH($C888,ForecastData!$B$5:$B$70,0),COLUMN()-6+IF($T890="Summer",15,0))</f>
        <v>9.5514057314507035</v>
      </c>
      <c r="P888" s="8">
        <f ca="1">OFFSET(ForecastData!$E$4,MATCH($C888,ForecastData!$B$5:$B$70,0),COLUMN()-6+IF($T890="Summer",15,0))</f>
        <v>9.6737593632058729</v>
      </c>
      <c r="Q888" s="8">
        <f ca="1">OFFSET(ForecastData!$E$4,MATCH($C888,ForecastData!$B$5:$B$70,0),COLUMN()-6+IF($T890="Summer",15,0))</f>
        <v>9.9467266895685498</v>
      </c>
      <c r="R888" s="8">
        <f ca="1">OFFSET(ForecastData!$E$4,MATCH($C888,ForecastData!$B$5:$B$70,0),COLUMN()-6+IF($T890="Summer",15,0))</f>
        <v>10.128289548642655</v>
      </c>
      <c r="S888" s="9"/>
      <c r="T888" s="9"/>
    </row>
    <row r="889" spans="3:20" x14ac:dyDescent="0.25">
      <c r="C889" s="15" t="s">
        <v>130</v>
      </c>
      <c r="D889" s="12" t="s">
        <v>214</v>
      </c>
      <c r="E889" s="12" t="s">
        <v>11</v>
      </c>
      <c r="F889" s="12" t="str">
        <f t="shared" si="450"/>
        <v>TBMaximum demand forecast(peak season)Power factor (coincident)</v>
      </c>
      <c r="G889" s="8">
        <f ca="1">OFFSET(ForecastData!$R$4,MATCH($C889,ForecastData!$B$5:$B$70,0),IF($T890="Summer",15,0))</f>
        <v>0.99999997972111754</v>
      </c>
      <c r="H889" s="8">
        <f ca="1">OFFSET(ForecastData!$R$4,MATCH($C889,ForecastData!$B$5:$B$70,0),IF($T890="Summer",15,0))</f>
        <v>0.99999997972111754</v>
      </c>
      <c r="I889" s="8">
        <f ca="1">OFFSET(ForecastData!$R$4,MATCH($C889,ForecastData!$B$5:$B$70,0),IF($T890="Summer",15,0))</f>
        <v>0.99999997972111754</v>
      </c>
      <c r="J889" s="8">
        <f ca="1">OFFSET(ForecastData!$R$4,MATCH($C889,ForecastData!$B$5:$B$70,0),IF($T890="Summer",15,0))</f>
        <v>0.99999997972111754</v>
      </c>
      <c r="K889" s="8">
        <f ca="1">OFFSET(ForecastData!$R$4,MATCH($C889,ForecastData!$B$5:$B$70,0),IF($T890="Summer",15,0))</f>
        <v>0.99999997972111754</v>
      </c>
      <c r="L889" s="8">
        <f ca="1">OFFSET(ForecastData!$R$4,MATCH($C889,ForecastData!$B$5:$B$70,0),IF($T890="Summer",15,0))</f>
        <v>0.99999997972111754</v>
      </c>
      <c r="M889" s="8">
        <f ca="1">OFFSET(ForecastData!$R$4,MATCH($C889,ForecastData!$B$5:$B$70,0),IF($T890="Summer",15,0))</f>
        <v>0.99999997972111754</v>
      </c>
      <c r="N889" s="8">
        <f ca="1">OFFSET(ForecastData!$R$4,MATCH($C889,ForecastData!$B$5:$B$70,0),IF($T890="Summer",15,0))</f>
        <v>0.99999997972111754</v>
      </c>
      <c r="O889" s="8">
        <f ca="1">OFFSET(ForecastData!$R$4,MATCH($C889,ForecastData!$B$5:$B$70,0),IF($T890="Summer",15,0))</f>
        <v>0.99999997972111754</v>
      </c>
      <c r="P889" s="8">
        <f ca="1">OFFSET(ForecastData!$R$4,MATCH($C889,ForecastData!$B$5:$B$70,0),IF($T890="Summer",15,0))</f>
        <v>0.99999997972111754</v>
      </c>
      <c r="Q889" s="8">
        <f ca="1">OFFSET(ForecastData!$R$4,MATCH($C889,ForecastData!$B$5:$B$70,0),IF($T890="Summer",15,0))</f>
        <v>0.99999997972111754</v>
      </c>
      <c r="R889" s="8">
        <f ca="1">OFFSET(ForecastData!$R$4,MATCH($C889,ForecastData!$B$5:$B$70,0),IF($T890="Summer",15,0))</f>
        <v>0.99999997972111754</v>
      </c>
      <c r="S889" s="10"/>
      <c r="T889" s="10"/>
    </row>
    <row r="890" spans="3:20" x14ac:dyDescent="0.25">
      <c r="C890" s="15" t="s">
        <v>130</v>
      </c>
      <c r="D890" s="12" t="s">
        <v>213</v>
      </c>
      <c r="E890" s="15" t="s">
        <v>210</v>
      </c>
      <c r="F890" s="12" t="str">
        <f t="shared" si="450"/>
        <v>TBMaximum demand forecast(non-peak season)Maximum demand (MW)</v>
      </c>
      <c r="G890" s="8">
        <f ca="1">G892*OFFSET(ForecastData!$R$4,MATCH($C890,ForecastData!$B$5:$B$70,0),IF($T890="Winter",15,0))</f>
        <v>6.071051069162162</v>
      </c>
      <c r="H890" s="8">
        <f ca="1">H892*OFFSET(ForecastData!$R$4,MATCH($C890,ForecastData!$B$5:$B$70,0),IF($T890="Winter",15,0))</f>
        <v>5.7971299420414946</v>
      </c>
      <c r="I890" s="8">
        <f ca="1">I892*OFFSET(ForecastData!$R$4,MATCH($C890,ForecastData!$B$5:$B$70,0),IF($T890="Winter",15,0))</f>
        <v>5.7706702330808266</v>
      </c>
      <c r="J890" s="8">
        <f ca="1">J892*OFFSET(ForecastData!$R$4,MATCH($C890,ForecastData!$B$5:$B$70,0),IF($T890="Winter",15,0))</f>
        <v>5.8635173396927822</v>
      </c>
      <c r="K890" s="8">
        <f ca="1">K892*OFFSET(ForecastData!$R$4,MATCH($C890,ForecastData!$B$5:$B$70,0),IF($T890="Winter",15,0))</f>
        <v>5.8758158341919495</v>
      </c>
      <c r="L890" s="8">
        <f ca="1">L892*OFFSET(ForecastData!$R$4,MATCH($C890,ForecastData!$B$5:$B$70,0),IF($T890="Winter",15,0))</f>
        <v>5.9038643217614455</v>
      </c>
      <c r="M890" s="8">
        <f ca="1">M892*OFFSET(ForecastData!$R$4,MATCH($C890,ForecastData!$B$5:$B$70,0),IF($T890="Winter",15,0))</f>
        <v>5.9939966377527947</v>
      </c>
      <c r="N890" s="8">
        <f ca="1">N892*OFFSET(ForecastData!$R$4,MATCH($C890,ForecastData!$B$5:$B$70,0),IF($T890="Winter",15,0))</f>
        <v>6.0690203790468873</v>
      </c>
      <c r="O890" s="8">
        <f ca="1">O892*OFFSET(ForecastData!$R$4,MATCH($C890,ForecastData!$B$5:$B$70,0),IF($T890="Winter",15,0))</f>
        <v>6.1704807385915359</v>
      </c>
      <c r="P890" s="8">
        <f ca="1">P892*OFFSET(ForecastData!$R$4,MATCH($C890,ForecastData!$B$5:$B$70,0),IF($T890="Winter",15,0))</f>
        <v>6.2866103758503176</v>
      </c>
      <c r="Q890" s="8">
        <f ca="1">Q892*OFFSET(ForecastData!$R$4,MATCH($C890,ForecastData!$B$5:$B$70,0),IF($T890="Winter",15,0))</f>
        <v>6.4299020225110901</v>
      </c>
      <c r="R890" s="8">
        <f ca="1">R892*OFFSET(ForecastData!$R$4,MATCH($C890,ForecastData!$B$5:$B$70,0),IF($T890="Winter",15,0))</f>
        <v>6.5650035966880838</v>
      </c>
      <c r="S890" s="8"/>
      <c r="T890" s="8" t="str">
        <f ca="1">OFFSET(ForecastData!$D$4,MATCH(C890,ForecastData!$B$5:$B$70,0),0)</f>
        <v>Summer</v>
      </c>
    </row>
    <row r="891" spans="3:20" x14ac:dyDescent="0.25">
      <c r="C891" s="15" t="s">
        <v>130</v>
      </c>
      <c r="D891" s="12" t="s">
        <v>213</v>
      </c>
      <c r="E891" s="15" t="s">
        <v>10</v>
      </c>
      <c r="F891" s="12" t="str">
        <f t="shared" si="450"/>
        <v>TBMaximum demand forecast(non-peak season)Reactive power (coincident) (MVAr)</v>
      </c>
      <c r="G891" s="10">
        <f t="shared" ref="G891:R891" ca="1" si="477">SQRT(G892^2-G890^2)</f>
        <v>0.72002724762501946</v>
      </c>
      <c r="H891" s="10">
        <f t="shared" ca="1" si="477"/>
        <v>0.68754017529106626</v>
      </c>
      <c r="I891" s="10">
        <f t="shared" ca="1" si="477"/>
        <v>0.68440205123331443</v>
      </c>
      <c r="J891" s="10">
        <f t="shared" ca="1" si="477"/>
        <v>0.69541372711319138</v>
      </c>
      <c r="K891" s="10">
        <f t="shared" ca="1" si="477"/>
        <v>0.69687232975765467</v>
      </c>
      <c r="L891" s="10">
        <f t="shared" ca="1" si="477"/>
        <v>0.70019888311302259</v>
      </c>
      <c r="M891" s="10">
        <f t="shared" ca="1" si="477"/>
        <v>0.71088858456109483</v>
      </c>
      <c r="N891" s="10">
        <f t="shared" ca="1" si="477"/>
        <v>0.7197864075797229</v>
      </c>
      <c r="O891" s="10">
        <f t="shared" ca="1" si="477"/>
        <v>0.73181961609564328</v>
      </c>
      <c r="P891" s="10">
        <f t="shared" ca="1" si="477"/>
        <v>0.74559260237603109</v>
      </c>
      <c r="Q891" s="10">
        <f t="shared" ca="1" si="477"/>
        <v>0.76258700561485304</v>
      </c>
      <c r="R891" s="10">
        <f t="shared" ca="1" si="477"/>
        <v>0.77861006546005462</v>
      </c>
      <c r="S891" s="8"/>
      <c r="T891" s="8" t="str">
        <f ca="1">T890</f>
        <v>Summer</v>
      </c>
    </row>
    <row r="892" spans="3:20" x14ac:dyDescent="0.25">
      <c r="C892" s="15" t="s">
        <v>130</v>
      </c>
      <c r="D892" s="12" t="s">
        <v>213</v>
      </c>
      <c r="E892" s="12" t="s">
        <v>211</v>
      </c>
      <c r="F892" s="12"/>
      <c r="G892" s="10">
        <f ca="1">OFFSET(ForecastData!$E$4,MATCH($C892,ForecastData!$B$5:$B$70,0),COLUMN()-6+IF($T892="Winter",15,0))</f>
        <v>6.1135996206570065</v>
      </c>
      <c r="H892" s="10">
        <f ca="1">OFFSET(ForecastData!$E$4,MATCH($C892,ForecastData!$B$5:$B$70,0),COLUMN()-6+IF($T892="Winter",15,0))</f>
        <v>5.8377587358123399</v>
      </c>
      <c r="I892" s="10">
        <f ca="1">OFFSET(ForecastData!$E$4,MATCH($C892,ForecastData!$B$5:$B$70,0),COLUMN()-6+IF($T892="Winter",15,0))</f>
        <v>5.8111135857680063</v>
      </c>
      <c r="J892" s="10">
        <f ca="1">OFFSET(ForecastData!$E$4,MATCH($C892,ForecastData!$B$5:$B$70,0),COLUMN()-6+IF($T892="Winter",15,0))</f>
        <v>5.9046114050575236</v>
      </c>
      <c r="K892" s="10">
        <f ca="1">OFFSET(ForecastData!$E$4,MATCH($C892,ForecastData!$B$5:$B$70,0),COLUMN()-6+IF($T892="Winter",15,0))</f>
        <v>5.9169960927249816</v>
      </c>
      <c r="L892" s="10">
        <f ca="1">OFFSET(ForecastData!$E$4,MATCH($C892,ForecastData!$B$5:$B$70,0),COLUMN()-6+IF($T892="Winter",15,0))</f>
        <v>5.9452411562257472</v>
      </c>
      <c r="M892" s="10">
        <f ca="1">OFFSET(ForecastData!$E$4,MATCH($C892,ForecastData!$B$5:$B$70,0),COLUMN()-6+IF($T892="Winter",15,0))</f>
        <v>6.0360051584678986</v>
      </c>
      <c r="N892" s="10">
        <f ca="1">OFFSET(ForecastData!$E$4,MATCH($C892,ForecastData!$B$5:$B$70,0),COLUMN()-6+IF($T892="Winter",15,0))</f>
        <v>6.1115546985871729</v>
      </c>
      <c r="O892" s="10">
        <f ca="1">OFFSET(ForecastData!$E$4,MATCH($C892,ForecastData!$B$5:$B$70,0),COLUMN()-6+IF($T892="Winter",15,0))</f>
        <v>6.2137261362109868</v>
      </c>
      <c r="P892" s="10">
        <f ca="1">OFFSET(ForecastData!$E$4,MATCH($C892,ForecastData!$B$5:$B$70,0),COLUMN()-6+IF($T892="Winter",15,0))</f>
        <v>6.3306696601913082</v>
      </c>
      <c r="Q892" s="10">
        <f ca="1">OFFSET(ForecastData!$E$4,MATCH($C892,ForecastData!$B$5:$B$70,0),COLUMN()-6+IF($T892="Winter",15,0))</f>
        <v>6.4749655566825091</v>
      </c>
      <c r="R892" s="10">
        <f ca="1">OFFSET(ForecastData!$E$4,MATCH($C892,ForecastData!$B$5:$B$70,0),COLUMN()-6+IF($T892="Winter",15,0))</f>
        <v>6.61101398111993</v>
      </c>
      <c r="S892" s="9"/>
      <c r="T892" s="8" t="str">
        <f ca="1">T890</f>
        <v>Summer</v>
      </c>
    </row>
    <row r="893" spans="3:20" x14ac:dyDescent="0.25">
      <c r="C893" s="15" t="s">
        <v>130</v>
      </c>
      <c r="D893" s="12" t="s">
        <v>89</v>
      </c>
      <c r="E893" s="12" t="s">
        <v>212</v>
      </c>
      <c r="F893" s="12" t="str">
        <f t="shared" si="450"/>
        <v>TBHours exceeding95% of maximum demand</v>
      </c>
      <c r="G893" s="9">
        <f ca="1">OFFSET($AG$2,MATCH(C893,$AF$3:$AF$48,0),0)</f>
        <v>1.5</v>
      </c>
      <c r="H893" s="8">
        <f ca="1">G893</f>
        <v>1.5</v>
      </c>
      <c r="I893" s="8">
        <f t="shared" ref="I893" ca="1" si="478">H893</f>
        <v>1.5</v>
      </c>
      <c r="J893" s="8">
        <f t="shared" ref="J893" ca="1" si="479">I893</f>
        <v>1.5</v>
      </c>
      <c r="K893" s="8">
        <f t="shared" ref="K893" ca="1" si="480">J893</f>
        <v>1.5</v>
      </c>
      <c r="L893" s="8">
        <f t="shared" ref="L893" ca="1" si="481">K893</f>
        <v>1.5</v>
      </c>
      <c r="M893" s="8">
        <f t="shared" ref="M893" ca="1" si="482">L893</f>
        <v>1.5</v>
      </c>
      <c r="N893" s="8">
        <f t="shared" ref="N893" ca="1" si="483">M893</f>
        <v>1.5</v>
      </c>
      <c r="O893" s="8">
        <f t="shared" ref="O893" ca="1" si="484">N893</f>
        <v>1.5</v>
      </c>
      <c r="P893" s="8">
        <f t="shared" ref="P893" ca="1" si="485">O893</f>
        <v>1.5</v>
      </c>
      <c r="Q893" s="8">
        <f ca="1">O893</f>
        <v>1.5</v>
      </c>
      <c r="R893" s="8">
        <f t="shared" ref="R893" ca="1" si="486">Q893</f>
        <v>1.5</v>
      </c>
      <c r="S893" s="9"/>
      <c r="T893" s="9"/>
    </row>
    <row r="894" spans="3:20" x14ac:dyDescent="0.25">
      <c r="C894" s="15" t="s">
        <v>130</v>
      </c>
      <c r="D894" s="12" t="s">
        <v>89</v>
      </c>
      <c r="E894" s="12" t="s">
        <v>56</v>
      </c>
      <c r="F894" s="12" t="str">
        <f t="shared" si="450"/>
        <v>TBHours exceedingFirm capacity (continuous rating)</v>
      </c>
      <c r="G894" s="8"/>
      <c r="H894" s="8"/>
      <c r="I894" s="8"/>
      <c r="J894" s="8"/>
      <c r="K894" s="8"/>
      <c r="L894" s="8"/>
      <c r="M894" s="8"/>
      <c r="N894" s="8"/>
      <c r="O894" s="8"/>
      <c r="P894" s="8"/>
      <c r="Q894" s="8"/>
      <c r="R894" s="8"/>
      <c r="S894" s="8"/>
      <c r="T894" s="8"/>
    </row>
    <row r="895" spans="3:20" x14ac:dyDescent="0.25">
      <c r="C895" s="15" t="s">
        <v>130</v>
      </c>
      <c r="D895" s="12" t="s">
        <v>89</v>
      </c>
      <c r="E895" s="12" t="s">
        <v>57</v>
      </c>
      <c r="F895" s="12" t="str">
        <f t="shared" si="450"/>
        <v>TBHours exceedingFirm capacity (short-term rating)</v>
      </c>
      <c r="G895" s="8"/>
      <c r="H895" s="8"/>
      <c r="I895" s="8"/>
      <c r="J895" s="8"/>
      <c r="K895" s="8"/>
      <c r="L895" s="8"/>
      <c r="M895" s="8"/>
      <c r="N895" s="8"/>
      <c r="O895" s="8"/>
      <c r="P895" s="8"/>
      <c r="Q895" s="8"/>
      <c r="R895" s="8"/>
      <c r="S895" s="8"/>
      <c r="T895" s="8"/>
    </row>
    <row r="896" spans="3:20" x14ac:dyDescent="0.25">
      <c r="C896" s="15" t="s">
        <v>130</v>
      </c>
      <c r="D896" s="12" t="s">
        <v>90</v>
      </c>
      <c r="E896" s="12" t="s">
        <v>60</v>
      </c>
      <c r="F896" s="12" t="str">
        <f t="shared" si="450"/>
        <v>TBRegional diversity factorSummer</v>
      </c>
      <c r="G896" s="10">
        <f ca="1">OFFSET(ForecastData!$S$4,MATCH($C896,ForecastData!$B$5:$B$70,0),IF($E896="Winter",15,0))</f>
        <v>0.66200000000000003</v>
      </c>
      <c r="H896" s="10">
        <f ca="1">OFFSET(ForecastData!$S$4,MATCH($C896,ForecastData!$B$5:$B$70,0),IF($E896="Winter",15,0))</f>
        <v>0.66200000000000003</v>
      </c>
      <c r="I896" s="10">
        <f ca="1">OFFSET(ForecastData!$S$4,MATCH($C896,ForecastData!$B$5:$B$70,0),IF($E896="Winter",15,0))</f>
        <v>0.66200000000000003</v>
      </c>
      <c r="J896" s="10">
        <f ca="1">OFFSET(ForecastData!$S$4,MATCH($C896,ForecastData!$B$5:$B$70,0),IF($E896="Winter",15,0))</f>
        <v>0.66200000000000003</v>
      </c>
      <c r="K896" s="10">
        <f ca="1">OFFSET(ForecastData!$S$4,MATCH($C896,ForecastData!$B$5:$B$70,0),IF($E896="Winter",15,0))</f>
        <v>0.66200000000000003</v>
      </c>
      <c r="L896" s="10">
        <f ca="1">OFFSET(ForecastData!$S$4,MATCH($C896,ForecastData!$B$5:$B$70,0),IF($E896="Winter",15,0))</f>
        <v>0.66200000000000003</v>
      </c>
      <c r="M896" s="10">
        <f ca="1">OFFSET(ForecastData!$S$4,MATCH($C896,ForecastData!$B$5:$B$70,0),IF($E896="Winter",15,0))</f>
        <v>0.66200000000000003</v>
      </c>
      <c r="N896" s="10">
        <f ca="1">OFFSET(ForecastData!$S$4,MATCH($C896,ForecastData!$B$5:$B$70,0),IF($E896="Winter",15,0))</f>
        <v>0.66200000000000003</v>
      </c>
      <c r="O896" s="10">
        <f ca="1">OFFSET(ForecastData!$S$4,MATCH($C896,ForecastData!$B$5:$B$70,0),IF($E896="Winter",15,0))</f>
        <v>0.66200000000000003</v>
      </c>
      <c r="P896" s="10">
        <f ca="1">OFFSET(ForecastData!$S$4,MATCH($C896,ForecastData!$B$5:$B$70,0),IF($E896="Winter",15,0))</f>
        <v>0.66200000000000003</v>
      </c>
      <c r="Q896" s="10">
        <f ca="1">OFFSET(ForecastData!$S$4,MATCH($C896,ForecastData!$B$5:$B$70,0),IF($E896="Winter",15,0))</f>
        <v>0.66200000000000003</v>
      </c>
      <c r="R896" s="10">
        <f ca="1">OFFSET(ForecastData!$S$4,MATCH($C896,ForecastData!$B$5:$B$70,0),IF($E896="Winter",15,0))</f>
        <v>0.66200000000000003</v>
      </c>
      <c r="S896" s="10"/>
      <c r="T896" s="10"/>
    </row>
    <row r="897" spans="3:20" x14ac:dyDescent="0.25">
      <c r="C897" s="15" t="s">
        <v>130</v>
      </c>
      <c r="D897" s="12" t="s">
        <v>90</v>
      </c>
      <c r="E897" s="12" t="s">
        <v>8</v>
      </c>
      <c r="F897" s="12" t="str">
        <f t="shared" si="450"/>
        <v>TBRegional diversity factorWinter</v>
      </c>
      <c r="G897" s="10">
        <f ca="1">OFFSET(ForecastData!$S$4,MATCH($C897,ForecastData!$B$5:$B$70,0),IF($E897="Winter",15,0))</f>
        <v>0.82308845577211398</v>
      </c>
      <c r="H897" s="10">
        <f ca="1">OFFSET(ForecastData!$S$4,MATCH($C897,ForecastData!$B$5:$B$70,0),IF($E897="Winter",15,0))</f>
        <v>0.82308845577211398</v>
      </c>
      <c r="I897" s="10">
        <f ca="1">OFFSET(ForecastData!$S$4,MATCH($C897,ForecastData!$B$5:$B$70,0),IF($E897="Winter",15,0))</f>
        <v>0.82308845577211398</v>
      </c>
      <c r="J897" s="10">
        <f ca="1">OFFSET(ForecastData!$S$4,MATCH($C897,ForecastData!$B$5:$B$70,0),IF($E897="Winter",15,0))</f>
        <v>0.82308845577211398</v>
      </c>
      <c r="K897" s="10">
        <f ca="1">OFFSET(ForecastData!$S$4,MATCH($C897,ForecastData!$B$5:$B$70,0),IF($E897="Winter",15,0))</f>
        <v>0.82308845577211398</v>
      </c>
      <c r="L897" s="10">
        <f ca="1">OFFSET(ForecastData!$S$4,MATCH($C897,ForecastData!$B$5:$B$70,0),IF($E897="Winter",15,0))</f>
        <v>0.82308845577211398</v>
      </c>
      <c r="M897" s="10">
        <f ca="1">OFFSET(ForecastData!$S$4,MATCH($C897,ForecastData!$B$5:$B$70,0),IF($E897="Winter",15,0))</f>
        <v>0.82308845577211398</v>
      </c>
      <c r="N897" s="10">
        <f ca="1">OFFSET(ForecastData!$S$4,MATCH($C897,ForecastData!$B$5:$B$70,0),IF($E897="Winter",15,0))</f>
        <v>0.82308845577211398</v>
      </c>
      <c r="O897" s="10">
        <f ca="1">OFFSET(ForecastData!$S$4,MATCH($C897,ForecastData!$B$5:$B$70,0),IF($E897="Winter",15,0))</f>
        <v>0.82308845577211398</v>
      </c>
      <c r="P897" s="10">
        <f ca="1">OFFSET(ForecastData!$S$4,MATCH($C897,ForecastData!$B$5:$B$70,0),IF($E897="Winter",15,0))</f>
        <v>0.82308845577211398</v>
      </c>
      <c r="Q897" s="10">
        <f ca="1">OFFSET(ForecastData!$S$4,MATCH($C897,ForecastData!$B$5:$B$70,0),IF($E897="Winter",15,0))</f>
        <v>0.82308845577211398</v>
      </c>
      <c r="R897" s="10">
        <f ca="1">OFFSET(ForecastData!$S$4,MATCH($C897,ForecastData!$B$5:$B$70,0),IF($E897="Winter",15,0))</f>
        <v>0.82308845577211398</v>
      </c>
      <c r="S897" s="10"/>
      <c r="T897" s="10"/>
    </row>
    <row r="898" spans="3:20" x14ac:dyDescent="0.25">
      <c r="C898" s="15" t="s">
        <v>130</v>
      </c>
      <c r="D898" s="15" t="s">
        <v>12</v>
      </c>
      <c r="E898" s="6">
        <v>1</v>
      </c>
      <c r="F898" s="12" t="str">
        <f t="shared" ref="F898:F964" si="487">CONCATENATE(C898,D898,E898)</f>
        <v>TBLoad transfer capacity (MVA)1</v>
      </c>
      <c r="G898" s="9">
        <v>3</v>
      </c>
      <c r="H898" s="8"/>
      <c r="I898" s="8"/>
      <c r="J898" s="8"/>
      <c r="K898" s="8"/>
      <c r="L898" s="8"/>
      <c r="M898" s="8"/>
      <c r="N898" s="8"/>
      <c r="O898" s="8"/>
      <c r="P898" s="8"/>
      <c r="Q898" s="8"/>
      <c r="R898" s="8"/>
      <c r="S898" s="8" t="s">
        <v>46</v>
      </c>
      <c r="T898" s="8"/>
    </row>
    <row r="899" spans="3:20" x14ac:dyDescent="0.25">
      <c r="C899" s="15" t="s">
        <v>130</v>
      </c>
      <c r="D899" s="15" t="s">
        <v>12</v>
      </c>
      <c r="E899" s="6">
        <v>2</v>
      </c>
      <c r="F899" s="12" t="str">
        <f t="shared" si="487"/>
        <v>TBLoad transfer capacity (MVA)2</v>
      </c>
      <c r="G899" s="9">
        <v>1.8</v>
      </c>
      <c r="H899" s="8"/>
      <c r="I899" s="8"/>
      <c r="J899" s="8"/>
      <c r="K899" s="8"/>
      <c r="L899" s="8"/>
      <c r="M899" s="8"/>
      <c r="N899" s="8"/>
      <c r="O899" s="8"/>
      <c r="P899" s="8"/>
      <c r="Q899" s="8"/>
      <c r="R899" s="8"/>
      <c r="S899" s="8" t="s">
        <v>47</v>
      </c>
      <c r="T899" s="8"/>
    </row>
    <row r="900" spans="3:20" x14ac:dyDescent="0.25">
      <c r="C900" s="15" t="s">
        <v>130</v>
      </c>
      <c r="D900" s="15" t="s">
        <v>12</v>
      </c>
      <c r="E900" s="6">
        <v>3</v>
      </c>
      <c r="F900" s="12" t="str">
        <f t="shared" si="487"/>
        <v>TBLoad transfer capacity (MVA)3</v>
      </c>
      <c r="G900" s="9"/>
      <c r="H900" s="8"/>
      <c r="I900" s="8"/>
      <c r="J900" s="8"/>
      <c r="K900" s="8"/>
      <c r="L900" s="8"/>
      <c r="M900" s="8"/>
      <c r="N900" s="8"/>
      <c r="O900" s="8"/>
      <c r="P900" s="8"/>
      <c r="Q900" s="8"/>
      <c r="R900" s="8"/>
      <c r="S900" s="8"/>
      <c r="T900" s="8"/>
    </row>
    <row r="901" spans="3:20" x14ac:dyDescent="0.25">
      <c r="C901" s="15" t="s">
        <v>130</v>
      </c>
      <c r="D901" s="15" t="s">
        <v>12</v>
      </c>
      <c r="E901" s="6">
        <v>4</v>
      </c>
      <c r="F901" s="12" t="str">
        <f t="shared" si="487"/>
        <v>TBLoad transfer capacity (MVA)4</v>
      </c>
      <c r="G901" s="9"/>
      <c r="H901" s="8"/>
      <c r="I901" s="8"/>
      <c r="J901" s="8"/>
      <c r="K901" s="8"/>
      <c r="L901" s="8"/>
      <c r="M901" s="8"/>
      <c r="N901" s="8"/>
      <c r="O901" s="8"/>
      <c r="P901" s="8"/>
      <c r="Q901" s="8"/>
      <c r="R901" s="8"/>
      <c r="S901" s="8"/>
      <c r="T901" s="8"/>
    </row>
    <row r="902" spans="3:20" x14ac:dyDescent="0.25">
      <c r="C902" s="15" t="s">
        <v>130</v>
      </c>
      <c r="D902" s="15" t="s">
        <v>12</v>
      </c>
      <c r="E902" s="6">
        <v>5</v>
      </c>
      <c r="F902" s="12" t="str">
        <f t="shared" si="487"/>
        <v>TBLoad transfer capacity (MVA)5</v>
      </c>
      <c r="G902" s="9"/>
      <c r="H902" s="8"/>
      <c r="I902" s="8"/>
      <c r="J902" s="8"/>
      <c r="K902" s="8"/>
      <c r="L902" s="8"/>
      <c r="M902" s="8"/>
      <c r="N902" s="8"/>
      <c r="O902" s="8"/>
      <c r="P902" s="8"/>
      <c r="Q902" s="8"/>
      <c r="R902" s="8"/>
      <c r="S902" s="8"/>
      <c r="T902" s="8"/>
    </row>
    <row r="903" spans="3:20" x14ac:dyDescent="0.25">
      <c r="C903" s="15" t="s">
        <v>130</v>
      </c>
      <c r="D903" s="12" t="s">
        <v>13</v>
      </c>
      <c r="E903" s="12" t="s">
        <v>142</v>
      </c>
      <c r="F903" s="12" t="str">
        <f t="shared" si="487"/>
        <v>TBEmbedded generation capacity (MVA)Units less than 100 kVA</v>
      </c>
      <c r="G903" s="9">
        <f ca="1">OFFSET(ForecastData!$AK$4,MATCH(C903,ForecastData!$AJ$5:$AJ$71,0),0)</f>
        <v>2.9444899999999987</v>
      </c>
      <c r="H903" s="8"/>
      <c r="I903" s="8"/>
      <c r="J903" s="8"/>
      <c r="K903" s="8"/>
      <c r="L903" s="8"/>
      <c r="M903" s="8"/>
      <c r="N903" s="8"/>
      <c r="O903" s="8"/>
      <c r="P903" s="8"/>
      <c r="Q903" s="8"/>
      <c r="R903" s="8"/>
      <c r="S903" s="8"/>
      <c r="T903" s="8"/>
    </row>
    <row r="904" spans="3:20" x14ac:dyDescent="0.25">
      <c r="C904" s="15" t="s">
        <v>130</v>
      </c>
      <c r="D904" s="12" t="s">
        <v>13</v>
      </c>
      <c r="E904" s="12" t="s">
        <v>145</v>
      </c>
      <c r="F904" s="12" t="str">
        <f t="shared" si="487"/>
        <v>TBEmbedded generation capacity (MVA)Units greater than 100 kVA</v>
      </c>
      <c r="G904" s="9">
        <f ca="1">OFFSET(ForecastData!$AL$4,MATCH(C904,ForecastData!$AJ$5:$AJ$71,0),0)</f>
        <v>0</v>
      </c>
      <c r="H904" s="8"/>
      <c r="I904" s="8"/>
      <c r="J904" s="8"/>
      <c r="K904" s="8"/>
      <c r="L904" s="8"/>
      <c r="M904" s="8"/>
      <c r="N904" s="8"/>
      <c r="O904" s="8"/>
      <c r="P904" s="8"/>
      <c r="Q904" s="8"/>
      <c r="R904" s="8"/>
      <c r="S904" s="8"/>
      <c r="T904" s="8"/>
    </row>
    <row r="905" spans="3:20" x14ac:dyDescent="0.25">
      <c r="C905" s="15" t="s">
        <v>129</v>
      </c>
      <c r="D905" s="15" t="s">
        <v>85</v>
      </c>
      <c r="E905" s="12" t="s">
        <v>86</v>
      </c>
      <c r="F905" s="12" t="str">
        <f t="shared" si="487"/>
        <v xml:space="preserve">TRSubstation capacity (winter and summer) (MVA)Total </v>
      </c>
      <c r="G905" s="8">
        <v>150</v>
      </c>
      <c r="H905" s="8">
        <v>150</v>
      </c>
      <c r="I905" s="8">
        <v>150</v>
      </c>
      <c r="J905" s="8">
        <v>150</v>
      </c>
      <c r="K905" s="8">
        <v>150</v>
      </c>
      <c r="L905" s="8">
        <v>150</v>
      </c>
      <c r="M905" s="8">
        <v>150</v>
      </c>
      <c r="N905" s="8">
        <v>150</v>
      </c>
      <c r="O905" s="8">
        <v>150</v>
      </c>
      <c r="P905" s="8">
        <v>150</v>
      </c>
      <c r="Q905" s="8">
        <v>150</v>
      </c>
      <c r="R905" s="8">
        <v>150</v>
      </c>
      <c r="S905" s="8"/>
      <c r="T905" s="8"/>
    </row>
    <row r="906" spans="3:20" x14ac:dyDescent="0.25">
      <c r="C906" s="15" t="s">
        <v>129</v>
      </c>
      <c r="D906" s="15" t="s">
        <v>85</v>
      </c>
      <c r="E906" s="12" t="s">
        <v>87</v>
      </c>
      <c r="F906" s="12" t="str">
        <f t="shared" si="487"/>
        <v>TRSubstation capacity (winter and summer) (MVA)Firm delivery</v>
      </c>
      <c r="G906" s="8">
        <v>100</v>
      </c>
      <c r="H906" s="8">
        <v>100</v>
      </c>
      <c r="I906" s="8">
        <v>100</v>
      </c>
      <c r="J906" s="8">
        <v>100</v>
      </c>
      <c r="K906" s="8">
        <v>100</v>
      </c>
      <c r="L906" s="8">
        <v>100</v>
      </c>
      <c r="M906" s="8">
        <v>100</v>
      </c>
      <c r="N906" s="8">
        <v>100</v>
      </c>
      <c r="O906" s="8">
        <v>100</v>
      </c>
      <c r="P906" s="8">
        <v>100</v>
      </c>
      <c r="Q906" s="8">
        <v>100</v>
      </c>
      <c r="R906" s="8">
        <v>100</v>
      </c>
      <c r="S906" s="8"/>
      <c r="T906" s="8"/>
    </row>
    <row r="907" spans="3:20" x14ac:dyDescent="0.25">
      <c r="C907" s="15" t="s">
        <v>129</v>
      </c>
      <c r="D907" s="15" t="s">
        <v>85</v>
      </c>
      <c r="E907" s="12" t="s">
        <v>88</v>
      </c>
      <c r="F907" s="12" t="str">
        <f t="shared" si="487"/>
        <v>TRSubstation capacity (winter and summer) (MVA)Short-term firm delivery</v>
      </c>
      <c r="G907" s="8">
        <v>130</v>
      </c>
      <c r="H907" s="8">
        <v>130</v>
      </c>
      <c r="I907" s="8">
        <v>130</v>
      </c>
      <c r="J907" s="8">
        <v>130</v>
      </c>
      <c r="K907" s="8">
        <v>130</v>
      </c>
      <c r="L907" s="8">
        <v>130</v>
      </c>
      <c r="M907" s="8">
        <v>130</v>
      </c>
      <c r="N907" s="8">
        <v>130</v>
      </c>
      <c r="O907" s="8">
        <v>130</v>
      </c>
      <c r="P907" s="8">
        <v>130</v>
      </c>
      <c r="Q907" s="8">
        <v>130</v>
      </c>
      <c r="R907" s="8">
        <v>130</v>
      </c>
      <c r="S907" s="8"/>
      <c r="T907" s="8"/>
    </row>
    <row r="908" spans="3:20" x14ac:dyDescent="0.25">
      <c r="C908" s="15" t="s">
        <v>129</v>
      </c>
      <c r="D908" s="12" t="s">
        <v>214</v>
      </c>
      <c r="E908" s="12" t="s">
        <v>210</v>
      </c>
      <c r="F908" s="12" t="str">
        <f t="shared" si="487"/>
        <v>TRMaximum demand forecast(peak season)Maximum demand (MW)</v>
      </c>
      <c r="G908" s="8">
        <f ca="1">G910*G911</f>
        <v>68.747435509415496</v>
      </c>
      <c r="H908" s="8">
        <f t="shared" ref="H908:R908" ca="1" si="488">H910*H911</f>
        <v>71.318483417237815</v>
      </c>
      <c r="I908" s="8">
        <f t="shared" ca="1" si="488"/>
        <v>70.633828710256708</v>
      </c>
      <c r="J908" s="8">
        <f t="shared" ca="1" si="488"/>
        <v>69.566758413568934</v>
      </c>
      <c r="K908" s="8">
        <f t="shared" ca="1" si="488"/>
        <v>68.900205196586825</v>
      </c>
      <c r="L908" s="8">
        <f t="shared" ca="1" si="488"/>
        <v>68.59530092093533</v>
      </c>
      <c r="M908" s="8">
        <f t="shared" ca="1" si="488"/>
        <v>69.231816732640155</v>
      </c>
      <c r="N908" s="8">
        <f t="shared" ca="1" si="488"/>
        <v>69.648049064652596</v>
      </c>
      <c r="O908" s="8">
        <f t="shared" ca="1" si="488"/>
        <v>70.233841432391912</v>
      </c>
      <c r="P908" s="8">
        <f t="shared" ca="1" si="488"/>
        <v>70.564218894974189</v>
      </c>
      <c r="Q908" s="8">
        <f t="shared" ca="1" si="488"/>
        <v>71.864255756301958</v>
      </c>
      <c r="R908" s="8">
        <f t="shared" ca="1" si="488"/>
        <v>72.459406526256643</v>
      </c>
      <c r="S908" s="8"/>
      <c r="T908" s="8"/>
    </row>
    <row r="909" spans="3:20" x14ac:dyDescent="0.25">
      <c r="C909" s="15" t="s">
        <v>129</v>
      </c>
      <c r="D909" s="12" t="s">
        <v>214</v>
      </c>
      <c r="E909" s="12" t="s">
        <v>10</v>
      </c>
      <c r="F909" s="12" t="str">
        <f t="shared" si="487"/>
        <v>TRMaximum demand forecast(peak season)Reactive power (coincident) (MVAr)</v>
      </c>
      <c r="G909" s="10">
        <f ca="1">SQRT(G910^2-G908^2)</f>
        <v>0.88768986158747665</v>
      </c>
      <c r="H909" s="10">
        <f ca="1">SQRT(H910^2-H908^2)</f>
        <v>0.92088809137544969</v>
      </c>
      <c r="I909" s="10">
        <f t="shared" ref="I909:R909" ca="1" si="489">SQRT(I910^2-I908^2)</f>
        <v>0.91204760099794768</v>
      </c>
      <c r="J909" s="10">
        <f t="shared" ca="1" si="489"/>
        <v>0.89826923272975667</v>
      </c>
      <c r="K909" s="10">
        <f t="shared" ca="1" si="489"/>
        <v>0.88966247484128047</v>
      </c>
      <c r="L909" s="10">
        <f t="shared" ca="1" si="489"/>
        <v>0.88572544893996341</v>
      </c>
      <c r="M909" s="10">
        <f t="shared" ca="1" si="489"/>
        <v>0.89394435381401516</v>
      </c>
      <c r="N909" s="10">
        <f t="shared" ca="1" si="489"/>
        <v>0.89931888478248212</v>
      </c>
      <c r="O909" s="10">
        <f t="shared" ca="1" si="489"/>
        <v>0.9068828315970705</v>
      </c>
      <c r="P909" s="10">
        <f t="shared" ca="1" si="489"/>
        <v>0.91114877580155706</v>
      </c>
      <c r="Q909" s="10">
        <f t="shared" ca="1" si="489"/>
        <v>0.92793528620588417</v>
      </c>
      <c r="R909" s="10">
        <f t="shared" ca="1" si="489"/>
        <v>0.93562007183795359</v>
      </c>
      <c r="S909" s="8"/>
      <c r="T909" s="8"/>
    </row>
    <row r="910" spans="3:20" x14ac:dyDescent="0.25">
      <c r="C910" s="15" t="s">
        <v>129</v>
      </c>
      <c r="D910" s="12" t="s">
        <v>214</v>
      </c>
      <c r="E910" s="12" t="s">
        <v>211</v>
      </c>
      <c r="F910" s="12" t="str">
        <f t="shared" si="487"/>
        <v>TRMaximum demand forecast(peak season)Maximum demand (MVA)</v>
      </c>
      <c r="G910" s="8">
        <f ca="1">OFFSET(ForecastData!$E$4,MATCH($C910,ForecastData!$B$5:$B$70,0),COLUMN()-6+IF($T912="Summer",15,0))</f>
        <v>68.753166344624503</v>
      </c>
      <c r="H910" s="8">
        <f ca="1">OFFSET(ForecastData!$E$4,MATCH($C910,ForecastData!$B$5:$B$70,0),COLUMN()-6+IF($T912="Summer",15,0))</f>
        <v>71.324428576832375</v>
      </c>
      <c r="I910" s="8">
        <f ca="1">OFFSET(ForecastData!$E$4,MATCH($C910,ForecastData!$B$5:$B$70,0),COLUMN()-6+IF($T912="Summer",15,0))</f>
        <v>70.639716796547049</v>
      </c>
      <c r="J910" s="8">
        <f ca="1">OFFSET(ForecastData!$E$4,MATCH($C910,ForecastData!$B$5:$B$70,0),COLUMN()-6+IF($T912="Summer",15,0))</f>
        <v>69.572557548119022</v>
      </c>
      <c r="K910" s="8">
        <f ca="1">OFFSET(ForecastData!$E$4,MATCH($C910,ForecastData!$B$5:$B$70,0),COLUMN()-6+IF($T912="Summer",15,0))</f>
        <v>68.905948766785812</v>
      </c>
      <c r="L910" s="8">
        <f ca="1">OFFSET(ForecastData!$E$4,MATCH($C910,ForecastData!$B$5:$B$70,0),COLUMN()-6+IF($T912="Summer",15,0))</f>
        <v>68.601019074096641</v>
      </c>
      <c r="M910" s="8">
        <f ca="1">OFFSET(ForecastData!$E$4,MATCH($C910,ForecastData!$B$5:$B$70,0),COLUMN()-6+IF($T912="Summer",15,0))</f>
        <v>69.237587946213068</v>
      </c>
      <c r="N910" s="8">
        <f ca="1">OFFSET(ForecastData!$E$4,MATCH($C910,ForecastData!$B$5:$B$70,0),COLUMN()-6+IF($T912="Summer",15,0))</f>
        <v>69.653854975649281</v>
      </c>
      <c r="O910" s="8">
        <f ca="1">OFFSET(ForecastData!$E$4,MATCH($C910,ForecastData!$B$5:$B$70,0),COLUMN()-6+IF($T912="Summer",15,0))</f>
        <v>70.239696175457766</v>
      </c>
      <c r="P910" s="8">
        <f ca="1">OFFSET(ForecastData!$E$4,MATCH($C910,ForecastData!$B$5:$B$70,0),COLUMN()-6+IF($T912="Summer",15,0))</f>
        <v>70.570101178540739</v>
      </c>
      <c r="Q910" s="8">
        <f ca="1">OFFSET(ForecastData!$E$4,MATCH($C910,ForecastData!$B$5:$B$70,0),COLUMN()-6+IF($T912="Summer",15,0))</f>
        <v>71.870246411867583</v>
      </c>
      <c r="R910" s="8">
        <f ca="1">OFFSET(ForecastData!$E$4,MATCH($C910,ForecastData!$B$5:$B$70,0),COLUMN()-6+IF($T912="Summer",15,0))</f>
        <v>72.465446794014525</v>
      </c>
      <c r="S910" s="9"/>
      <c r="T910" s="9"/>
    </row>
    <row r="911" spans="3:20" x14ac:dyDescent="0.25">
      <c r="C911" s="15" t="s">
        <v>129</v>
      </c>
      <c r="D911" s="12" t="s">
        <v>214</v>
      </c>
      <c r="E911" s="12" t="s">
        <v>11</v>
      </c>
      <c r="F911" s="12" t="str">
        <f t="shared" si="487"/>
        <v>TRMaximum demand forecast(peak season)Power factor (coincident)</v>
      </c>
      <c r="G911" s="8">
        <f ca="1">OFFSET(ForecastData!$R$4,MATCH($C911,ForecastData!$B$5:$B$70,0),IF($T912="Summer",15,0))</f>
        <v>0.99991664623589438</v>
      </c>
      <c r="H911" s="8">
        <f ca="1">OFFSET(ForecastData!$R$4,MATCH($C911,ForecastData!$B$5:$B$70,0),IF($T912="Summer",15,0))</f>
        <v>0.99991664623589438</v>
      </c>
      <c r="I911" s="8">
        <f ca="1">OFFSET(ForecastData!$R$4,MATCH($C911,ForecastData!$B$5:$B$70,0),IF($T912="Summer",15,0))</f>
        <v>0.99991664623589438</v>
      </c>
      <c r="J911" s="8">
        <f ca="1">OFFSET(ForecastData!$R$4,MATCH($C911,ForecastData!$B$5:$B$70,0),IF($T912="Summer",15,0))</f>
        <v>0.99991664623589438</v>
      </c>
      <c r="K911" s="8">
        <f ca="1">OFFSET(ForecastData!$R$4,MATCH($C911,ForecastData!$B$5:$B$70,0),IF($T912="Summer",15,0))</f>
        <v>0.99991664623589438</v>
      </c>
      <c r="L911" s="8">
        <f ca="1">OFFSET(ForecastData!$R$4,MATCH($C911,ForecastData!$B$5:$B$70,0),IF($T912="Summer",15,0))</f>
        <v>0.99991664623589438</v>
      </c>
      <c r="M911" s="8">
        <f ca="1">OFFSET(ForecastData!$R$4,MATCH($C911,ForecastData!$B$5:$B$70,0),IF($T912="Summer",15,0))</f>
        <v>0.99991664623589438</v>
      </c>
      <c r="N911" s="8">
        <f ca="1">OFFSET(ForecastData!$R$4,MATCH($C911,ForecastData!$B$5:$B$70,0),IF($T912="Summer",15,0))</f>
        <v>0.99991664623589438</v>
      </c>
      <c r="O911" s="8">
        <f ca="1">OFFSET(ForecastData!$R$4,MATCH($C911,ForecastData!$B$5:$B$70,0),IF($T912="Summer",15,0))</f>
        <v>0.99991664623589438</v>
      </c>
      <c r="P911" s="8">
        <f ca="1">OFFSET(ForecastData!$R$4,MATCH($C911,ForecastData!$B$5:$B$70,0),IF($T912="Summer",15,0))</f>
        <v>0.99991664623589438</v>
      </c>
      <c r="Q911" s="8">
        <f ca="1">OFFSET(ForecastData!$R$4,MATCH($C911,ForecastData!$B$5:$B$70,0),IF($T912="Summer",15,0))</f>
        <v>0.99991664623589438</v>
      </c>
      <c r="R911" s="8">
        <f ca="1">OFFSET(ForecastData!$R$4,MATCH($C911,ForecastData!$B$5:$B$70,0),IF($T912="Summer",15,0))</f>
        <v>0.99991664623589438</v>
      </c>
      <c r="S911" s="10"/>
      <c r="T911" s="10"/>
    </row>
    <row r="912" spans="3:20" x14ac:dyDescent="0.25">
      <c r="C912" s="15" t="s">
        <v>129</v>
      </c>
      <c r="D912" s="12" t="s">
        <v>213</v>
      </c>
      <c r="E912" s="15" t="s">
        <v>210</v>
      </c>
      <c r="F912" s="12" t="str">
        <f t="shared" si="487"/>
        <v>TRMaximum demand forecast(non-peak season)Maximum demand (MW)</v>
      </c>
      <c r="G912" s="8">
        <f ca="1">G914*OFFSET(ForecastData!$R$4,MATCH($C912,ForecastData!$B$5:$B$70,0),IF($T912="Winter",15,0))</f>
        <v>0</v>
      </c>
      <c r="H912" s="8">
        <f ca="1">H914*OFFSET(ForecastData!$R$4,MATCH($C912,ForecastData!$B$5:$B$70,0),IF($T912="Winter",15,0))</f>
        <v>0</v>
      </c>
      <c r="I912" s="8">
        <f ca="1">I914*OFFSET(ForecastData!$R$4,MATCH($C912,ForecastData!$B$5:$B$70,0),IF($T912="Winter",15,0))</f>
        <v>0</v>
      </c>
      <c r="J912" s="8">
        <f ca="1">J914*OFFSET(ForecastData!$R$4,MATCH($C912,ForecastData!$B$5:$B$70,0),IF($T912="Winter",15,0))</f>
        <v>0</v>
      </c>
      <c r="K912" s="8">
        <f ca="1">K914*OFFSET(ForecastData!$R$4,MATCH($C912,ForecastData!$B$5:$B$70,0),IF($T912="Winter",15,0))</f>
        <v>0</v>
      </c>
      <c r="L912" s="8">
        <f ca="1">L914*OFFSET(ForecastData!$R$4,MATCH($C912,ForecastData!$B$5:$B$70,0),IF($T912="Winter",15,0))</f>
        <v>0</v>
      </c>
      <c r="M912" s="8">
        <f ca="1">M914*OFFSET(ForecastData!$R$4,MATCH($C912,ForecastData!$B$5:$B$70,0),IF($T912="Winter",15,0))</f>
        <v>0</v>
      </c>
      <c r="N912" s="8">
        <f ca="1">N914*OFFSET(ForecastData!$R$4,MATCH($C912,ForecastData!$B$5:$B$70,0),IF($T912="Winter",15,0))</f>
        <v>0</v>
      </c>
      <c r="O912" s="8">
        <f ca="1">O914*OFFSET(ForecastData!$R$4,MATCH($C912,ForecastData!$B$5:$B$70,0),IF($T912="Winter",15,0))</f>
        <v>0</v>
      </c>
      <c r="P912" s="8">
        <f ca="1">P914*OFFSET(ForecastData!$R$4,MATCH($C912,ForecastData!$B$5:$B$70,0),IF($T912="Winter",15,0))</f>
        <v>0</v>
      </c>
      <c r="Q912" s="8">
        <f ca="1">Q914*OFFSET(ForecastData!$R$4,MATCH($C912,ForecastData!$B$5:$B$70,0),IF($T912="Winter",15,0))</f>
        <v>0</v>
      </c>
      <c r="R912" s="8">
        <f ca="1">R914*OFFSET(ForecastData!$R$4,MATCH($C912,ForecastData!$B$5:$B$70,0),IF($T912="Winter",15,0))</f>
        <v>0</v>
      </c>
      <c r="S912" s="8"/>
      <c r="T912" s="8" t="str">
        <f ca="1">OFFSET(ForecastData!$D$4,MATCH(C912,ForecastData!$B$5:$B$70,0),0)</f>
        <v>Summer</v>
      </c>
    </row>
    <row r="913" spans="3:20" x14ac:dyDescent="0.25">
      <c r="C913" s="15" t="s">
        <v>129</v>
      </c>
      <c r="D913" s="12" t="s">
        <v>213</v>
      </c>
      <c r="E913" s="15" t="s">
        <v>10</v>
      </c>
      <c r="F913" s="12" t="str">
        <f t="shared" si="487"/>
        <v>TRMaximum demand forecast(non-peak season)Reactive power (coincident) (MVAr)</v>
      </c>
      <c r="G913" s="10">
        <f t="shared" ref="G913:R913" ca="1" si="490">SQRT(G914^2-G912^2)</f>
        <v>38.802646893205925</v>
      </c>
      <c r="H913" s="10">
        <f t="shared" ca="1" si="490"/>
        <v>38.661319703914423</v>
      </c>
      <c r="I913" s="10">
        <f t="shared" ca="1" si="490"/>
        <v>37.16228977142984</v>
      </c>
      <c r="J913" s="10">
        <f t="shared" ca="1" si="490"/>
        <v>36.706485889618875</v>
      </c>
      <c r="K913" s="10">
        <f t="shared" ca="1" si="490"/>
        <v>36.091175716501155</v>
      </c>
      <c r="L913" s="10">
        <f t="shared" ca="1" si="490"/>
        <v>35.884195921627452</v>
      </c>
      <c r="M913" s="10">
        <f t="shared" ca="1" si="490"/>
        <v>36.052925868278365</v>
      </c>
      <c r="N913" s="10">
        <f t="shared" ca="1" si="490"/>
        <v>36.151274104399178</v>
      </c>
      <c r="O913" s="10">
        <f t="shared" ca="1" si="490"/>
        <v>36.383226797618079</v>
      </c>
      <c r="P913" s="10">
        <f t="shared" ca="1" si="490"/>
        <v>36.701565365253991</v>
      </c>
      <c r="Q913" s="10">
        <f t="shared" ca="1" si="490"/>
        <v>37.103046728809773</v>
      </c>
      <c r="R913" s="10">
        <f t="shared" ca="1" si="490"/>
        <v>37.52773795433319</v>
      </c>
      <c r="S913" s="8"/>
      <c r="T913" s="8" t="str">
        <f ca="1">T912</f>
        <v>Summer</v>
      </c>
    </row>
    <row r="914" spans="3:20" x14ac:dyDescent="0.25">
      <c r="C914" s="15" t="s">
        <v>129</v>
      </c>
      <c r="D914" s="12" t="s">
        <v>213</v>
      </c>
      <c r="E914" s="12" t="s">
        <v>211</v>
      </c>
      <c r="F914" s="12"/>
      <c r="G914" s="10">
        <f ca="1">OFFSET(ForecastData!$E$4,MATCH($C914,ForecastData!$B$5:$B$70,0),COLUMN()-6+IF($T914="Winter",15,0))</f>
        <v>38.802646893205925</v>
      </c>
      <c r="H914" s="10">
        <f ca="1">OFFSET(ForecastData!$E$4,MATCH($C914,ForecastData!$B$5:$B$70,0),COLUMN()-6+IF($T914="Winter",15,0))</f>
        <v>38.661319703914423</v>
      </c>
      <c r="I914" s="10">
        <f ca="1">OFFSET(ForecastData!$E$4,MATCH($C914,ForecastData!$B$5:$B$70,0),COLUMN()-6+IF($T914="Winter",15,0))</f>
        <v>37.16228977142984</v>
      </c>
      <c r="J914" s="10">
        <f ca="1">OFFSET(ForecastData!$E$4,MATCH($C914,ForecastData!$B$5:$B$70,0),COLUMN()-6+IF($T914="Winter",15,0))</f>
        <v>36.706485889618875</v>
      </c>
      <c r="K914" s="10">
        <f ca="1">OFFSET(ForecastData!$E$4,MATCH($C914,ForecastData!$B$5:$B$70,0),COLUMN()-6+IF($T914="Winter",15,0))</f>
        <v>36.091175716501155</v>
      </c>
      <c r="L914" s="10">
        <f ca="1">OFFSET(ForecastData!$E$4,MATCH($C914,ForecastData!$B$5:$B$70,0),COLUMN()-6+IF($T914="Winter",15,0))</f>
        <v>35.884195921627452</v>
      </c>
      <c r="M914" s="10">
        <f ca="1">OFFSET(ForecastData!$E$4,MATCH($C914,ForecastData!$B$5:$B$70,0),COLUMN()-6+IF($T914="Winter",15,0))</f>
        <v>36.052925868278365</v>
      </c>
      <c r="N914" s="10">
        <f ca="1">OFFSET(ForecastData!$E$4,MATCH($C914,ForecastData!$B$5:$B$70,0),COLUMN()-6+IF($T914="Winter",15,0))</f>
        <v>36.151274104399178</v>
      </c>
      <c r="O914" s="10">
        <f ca="1">OFFSET(ForecastData!$E$4,MATCH($C914,ForecastData!$B$5:$B$70,0),COLUMN()-6+IF($T914="Winter",15,0))</f>
        <v>36.383226797618079</v>
      </c>
      <c r="P914" s="10">
        <f ca="1">OFFSET(ForecastData!$E$4,MATCH($C914,ForecastData!$B$5:$B$70,0),COLUMN()-6+IF($T914="Winter",15,0))</f>
        <v>36.701565365253991</v>
      </c>
      <c r="Q914" s="10">
        <f ca="1">OFFSET(ForecastData!$E$4,MATCH($C914,ForecastData!$B$5:$B$70,0),COLUMN()-6+IF($T914="Winter",15,0))</f>
        <v>37.103046728809773</v>
      </c>
      <c r="R914" s="10">
        <f ca="1">OFFSET(ForecastData!$E$4,MATCH($C914,ForecastData!$B$5:$B$70,0),COLUMN()-6+IF($T914="Winter",15,0))</f>
        <v>37.52773795433319</v>
      </c>
      <c r="S914" s="9"/>
      <c r="T914" s="8" t="str">
        <f ca="1">T912</f>
        <v>Summer</v>
      </c>
    </row>
    <row r="915" spans="3:20" x14ac:dyDescent="0.25">
      <c r="C915" s="15" t="s">
        <v>129</v>
      </c>
      <c r="D915" s="12" t="s">
        <v>89</v>
      </c>
      <c r="E915" s="12" t="s">
        <v>212</v>
      </c>
      <c r="F915" s="12" t="str">
        <f t="shared" si="487"/>
        <v>TRHours exceeding95% of maximum demand</v>
      </c>
      <c r="G915" s="9">
        <f ca="1">OFFSET($AG$2,MATCH(C915,$AF$3:$AF$48,0),0)</f>
        <v>13.5</v>
      </c>
      <c r="H915" s="8">
        <f ca="1">G915</f>
        <v>13.5</v>
      </c>
      <c r="I915" s="8">
        <f t="shared" ref="I915" ca="1" si="491">H915</f>
        <v>13.5</v>
      </c>
      <c r="J915" s="8">
        <f t="shared" ref="J915" ca="1" si="492">I915</f>
        <v>13.5</v>
      </c>
      <c r="K915" s="8">
        <f t="shared" ref="K915" ca="1" si="493">J915</f>
        <v>13.5</v>
      </c>
      <c r="L915" s="8">
        <f t="shared" ref="L915" ca="1" si="494">K915</f>
        <v>13.5</v>
      </c>
      <c r="M915" s="8">
        <f t="shared" ref="M915" ca="1" si="495">L915</f>
        <v>13.5</v>
      </c>
      <c r="N915" s="8">
        <f t="shared" ref="N915" ca="1" si="496">M915</f>
        <v>13.5</v>
      </c>
      <c r="O915" s="8">
        <f t="shared" ref="O915" ca="1" si="497">N915</f>
        <v>13.5</v>
      </c>
      <c r="P915" s="8">
        <f t="shared" ref="P915" ca="1" si="498">O915</f>
        <v>13.5</v>
      </c>
      <c r="Q915" s="8">
        <f ca="1">O915</f>
        <v>13.5</v>
      </c>
      <c r="R915" s="8">
        <f t="shared" ref="R915" ca="1" si="499">Q915</f>
        <v>13.5</v>
      </c>
      <c r="S915" s="9"/>
      <c r="T915" s="9"/>
    </row>
    <row r="916" spans="3:20" x14ac:dyDescent="0.25">
      <c r="C916" s="15" t="s">
        <v>129</v>
      </c>
      <c r="D916" s="12" t="s">
        <v>89</v>
      </c>
      <c r="E916" s="12" t="s">
        <v>56</v>
      </c>
      <c r="F916" s="12" t="str">
        <f t="shared" si="487"/>
        <v>TRHours exceedingFirm capacity (continuous rating)</v>
      </c>
      <c r="G916" s="8"/>
      <c r="H916" s="8"/>
      <c r="I916" s="8"/>
      <c r="J916" s="8"/>
      <c r="K916" s="8"/>
      <c r="L916" s="8"/>
      <c r="M916" s="8"/>
      <c r="N916" s="8"/>
      <c r="O916" s="8"/>
      <c r="P916" s="8"/>
      <c r="Q916" s="8"/>
      <c r="R916" s="8"/>
      <c r="S916" s="8"/>
      <c r="T916" s="8"/>
    </row>
    <row r="917" spans="3:20" x14ac:dyDescent="0.25">
      <c r="C917" s="15" t="s">
        <v>129</v>
      </c>
      <c r="D917" s="12" t="s">
        <v>89</v>
      </c>
      <c r="E917" s="12" t="s">
        <v>57</v>
      </c>
      <c r="F917" s="12" t="str">
        <f t="shared" si="487"/>
        <v>TRHours exceedingFirm capacity (short-term rating)</v>
      </c>
      <c r="G917" s="8"/>
      <c r="H917" s="8"/>
      <c r="I917" s="8"/>
      <c r="J917" s="8"/>
      <c r="K917" s="8"/>
      <c r="L917" s="8"/>
      <c r="M917" s="8"/>
      <c r="N917" s="8"/>
      <c r="O917" s="8"/>
      <c r="P917" s="8"/>
      <c r="Q917" s="8"/>
      <c r="R917" s="8"/>
      <c r="S917" s="8"/>
      <c r="T917" s="8"/>
    </row>
    <row r="918" spans="3:20" x14ac:dyDescent="0.25">
      <c r="C918" s="15" t="s">
        <v>129</v>
      </c>
      <c r="D918" s="12" t="s">
        <v>90</v>
      </c>
      <c r="E918" s="12" t="s">
        <v>60</v>
      </c>
      <c r="F918" s="12" t="str">
        <f t="shared" si="487"/>
        <v>TRRegional diversity factorSummer</v>
      </c>
      <c r="G918" s="10">
        <f ca="1">OFFSET(ForecastData!$S$4,MATCH($C918,ForecastData!$B$5:$B$70,0),IF($E918="Winter",15,0))</f>
        <v>0.88593576965669996</v>
      </c>
      <c r="H918" s="10">
        <f ca="1">OFFSET(ForecastData!$S$4,MATCH($C918,ForecastData!$B$5:$B$70,0),IF($E918="Winter",15,0))</f>
        <v>0.88593576965669996</v>
      </c>
      <c r="I918" s="10">
        <f ca="1">OFFSET(ForecastData!$S$4,MATCH($C918,ForecastData!$B$5:$B$70,0),IF($E918="Winter",15,0))</f>
        <v>0.88593576965669996</v>
      </c>
      <c r="J918" s="10">
        <f ca="1">OFFSET(ForecastData!$S$4,MATCH($C918,ForecastData!$B$5:$B$70,0),IF($E918="Winter",15,0))</f>
        <v>0.88593576965669996</v>
      </c>
      <c r="K918" s="10">
        <f ca="1">OFFSET(ForecastData!$S$4,MATCH($C918,ForecastData!$B$5:$B$70,0),IF($E918="Winter",15,0))</f>
        <v>0.88593576965669996</v>
      </c>
      <c r="L918" s="10">
        <f ca="1">OFFSET(ForecastData!$S$4,MATCH($C918,ForecastData!$B$5:$B$70,0),IF($E918="Winter",15,0))</f>
        <v>0.88593576965669996</v>
      </c>
      <c r="M918" s="10">
        <f ca="1">OFFSET(ForecastData!$S$4,MATCH($C918,ForecastData!$B$5:$B$70,0),IF($E918="Winter",15,0))</f>
        <v>0.88593576965669996</v>
      </c>
      <c r="N918" s="10">
        <f ca="1">OFFSET(ForecastData!$S$4,MATCH($C918,ForecastData!$B$5:$B$70,0),IF($E918="Winter",15,0))</f>
        <v>0.88593576965669996</v>
      </c>
      <c r="O918" s="10">
        <f ca="1">OFFSET(ForecastData!$S$4,MATCH($C918,ForecastData!$B$5:$B$70,0),IF($E918="Winter",15,0))</f>
        <v>0.88593576965669996</v>
      </c>
      <c r="P918" s="10">
        <f ca="1">OFFSET(ForecastData!$S$4,MATCH($C918,ForecastData!$B$5:$B$70,0),IF($E918="Winter",15,0))</f>
        <v>0.88593576965669996</v>
      </c>
      <c r="Q918" s="10">
        <f ca="1">OFFSET(ForecastData!$S$4,MATCH($C918,ForecastData!$B$5:$B$70,0),IF($E918="Winter",15,0))</f>
        <v>0.88593576965669996</v>
      </c>
      <c r="R918" s="10">
        <f ca="1">OFFSET(ForecastData!$S$4,MATCH($C918,ForecastData!$B$5:$B$70,0),IF($E918="Winter",15,0))</f>
        <v>0.88593576965669996</v>
      </c>
      <c r="S918" s="10"/>
      <c r="T918" s="10"/>
    </row>
    <row r="919" spans="3:20" x14ac:dyDescent="0.25">
      <c r="C919" s="15" t="s">
        <v>129</v>
      </c>
      <c r="D919" s="12" t="s">
        <v>90</v>
      </c>
      <c r="E919" s="12" t="s">
        <v>8</v>
      </c>
      <c r="F919" s="12" t="str">
        <f t="shared" si="487"/>
        <v>TRRegional diversity factorWinter</v>
      </c>
      <c r="G919" s="10">
        <f ca="1">OFFSET(ForecastData!$S$4,MATCH($C919,ForecastData!$B$5:$B$70,0),IF($E919="Winter",15,0))</f>
        <v>0.92367322599880697</v>
      </c>
      <c r="H919" s="10">
        <f ca="1">OFFSET(ForecastData!$S$4,MATCH($C919,ForecastData!$B$5:$B$70,0),IF($E919="Winter",15,0))</f>
        <v>0.92367322599880697</v>
      </c>
      <c r="I919" s="10">
        <f ca="1">OFFSET(ForecastData!$S$4,MATCH($C919,ForecastData!$B$5:$B$70,0),IF($E919="Winter",15,0))</f>
        <v>0.92367322599880697</v>
      </c>
      <c r="J919" s="10">
        <f ca="1">OFFSET(ForecastData!$S$4,MATCH($C919,ForecastData!$B$5:$B$70,0),IF($E919="Winter",15,0))</f>
        <v>0.92367322599880697</v>
      </c>
      <c r="K919" s="10">
        <f ca="1">OFFSET(ForecastData!$S$4,MATCH($C919,ForecastData!$B$5:$B$70,0),IF($E919="Winter",15,0))</f>
        <v>0.92367322599880697</v>
      </c>
      <c r="L919" s="10">
        <f ca="1">OFFSET(ForecastData!$S$4,MATCH($C919,ForecastData!$B$5:$B$70,0),IF($E919="Winter",15,0))</f>
        <v>0.92367322599880697</v>
      </c>
      <c r="M919" s="10">
        <f ca="1">OFFSET(ForecastData!$S$4,MATCH($C919,ForecastData!$B$5:$B$70,0),IF($E919="Winter",15,0))</f>
        <v>0.92367322599880697</v>
      </c>
      <c r="N919" s="10">
        <f ca="1">OFFSET(ForecastData!$S$4,MATCH($C919,ForecastData!$B$5:$B$70,0),IF($E919="Winter",15,0))</f>
        <v>0.92367322599880697</v>
      </c>
      <c r="O919" s="10">
        <f ca="1">OFFSET(ForecastData!$S$4,MATCH($C919,ForecastData!$B$5:$B$70,0),IF($E919="Winter",15,0))</f>
        <v>0.92367322599880697</v>
      </c>
      <c r="P919" s="10">
        <f ca="1">OFFSET(ForecastData!$S$4,MATCH($C919,ForecastData!$B$5:$B$70,0),IF($E919="Winter",15,0))</f>
        <v>0.92367322599880697</v>
      </c>
      <c r="Q919" s="10">
        <f ca="1">OFFSET(ForecastData!$S$4,MATCH($C919,ForecastData!$B$5:$B$70,0),IF($E919="Winter",15,0))</f>
        <v>0.92367322599880697</v>
      </c>
      <c r="R919" s="10">
        <f ca="1">OFFSET(ForecastData!$S$4,MATCH($C919,ForecastData!$B$5:$B$70,0),IF($E919="Winter",15,0))</f>
        <v>0.92367322599880697</v>
      </c>
      <c r="S919" s="10"/>
      <c r="T919" s="10"/>
    </row>
    <row r="920" spans="3:20" x14ac:dyDescent="0.25">
      <c r="C920" s="15" t="s">
        <v>129</v>
      </c>
      <c r="D920" s="15" t="s">
        <v>12</v>
      </c>
      <c r="E920" s="6">
        <v>1</v>
      </c>
      <c r="F920" s="12" t="str">
        <f t="shared" si="487"/>
        <v>TRLoad transfer capacity (MVA)1</v>
      </c>
      <c r="G920" s="9">
        <v>3.6</v>
      </c>
      <c r="H920" s="8"/>
      <c r="I920" s="8"/>
      <c r="J920" s="8"/>
      <c r="K920" s="8"/>
      <c r="L920" s="8"/>
      <c r="M920" s="8"/>
      <c r="N920" s="8"/>
      <c r="O920" s="8"/>
      <c r="P920" s="8"/>
      <c r="Q920" s="8"/>
      <c r="R920" s="8"/>
      <c r="S920" s="8" t="s">
        <v>25</v>
      </c>
      <c r="T920" s="8"/>
    </row>
    <row r="921" spans="3:20" x14ac:dyDescent="0.25">
      <c r="C921" s="15" t="s">
        <v>129</v>
      </c>
      <c r="D921" s="15" t="s">
        <v>12</v>
      </c>
      <c r="E921" s="6">
        <v>2</v>
      </c>
      <c r="F921" s="12" t="str">
        <f t="shared" si="487"/>
        <v>TRLoad transfer capacity (MVA)2</v>
      </c>
      <c r="G921" s="9">
        <v>14.4</v>
      </c>
      <c r="H921" s="8"/>
      <c r="I921" s="8"/>
      <c r="J921" s="8"/>
      <c r="K921" s="8"/>
      <c r="L921" s="8"/>
      <c r="M921" s="8"/>
      <c r="N921" s="8"/>
      <c r="O921" s="8"/>
      <c r="P921" s="8"/>
      <c r="Q921" s="8"/>
      <c r="R921" s="8"/>
      <c r="S921" s="8" t="s">
        <v>26</v>
      </c>
      <c r="T921" s="8"/>
    </row>
    <row r="922" spans="3:20" x14ac:dyDescent="0.25">
      <c r="C922" s="15" t="s">
        <v>129</v>
      </c>
      <c r="D922" s="15" t="s">
        <v>12</v>
      </c>
      <c r="E922" s="6">
        <v>3</v>
      </c>
      <c r="F922" s="12" t="str">
        <f t="shared" si="487"/>
        <v>TRLoad transfer capacity (MVA)3</v>
      </c>
      <c r="G922" s="9">
        <v>36.1</v>
      </c>
      <c r="H922" s="8"/>
      <c r="I922" s="8"/>
      <c r="J922" s="8"/>
      <c r="K922" s="8"/>
      <c r="L922" s="8"/>
      <c r="M922" s="8"/>
      <c r="N922" s="8"/>
      <c r="O922" s="8"/>
      <c r="P922" s="8"/>
      <c r="Q922" s="8"/>
      <c r="R922" s="8"/>
      <c r="S922" s="8" t="s">
        <v>27</v>
      </c>
      <c r="T922" s="8"/>
    </row>
    <row r="923" spans="3:20" x14ac:dyDescent="0.25">
      <c r="C923" s="15" t="s">
        <v>129</v>
      </c>
      <c r="D923" s="15" t="s">
        <v>12</v>
      </c>
      <c r="E923" s="6">
        <v>4</v>
      </c>
      <c r="F923" s="12" t="str">
        <f t="shared" si="487"/>
        <v>TRLoad transfer capacity (MVA)4</v>
      </c>
      <c r="G923" s="9">
        <v>21.7</v>
      </c>
      <c r="H923" s="8"/>
      <c r="I923" s="8"/>
      <c r="J923" s="8"/>
      <c r="K923" s="8"/>
      <c r="L923" s="8"/>
      <c r="M923" s="8"/>
      <c r="N923" s="8"/>
      <c r="O923" s="8"/>
      <c r="P923" s="8"/>
      <c r="Q923" s="8"/>
      <c r="R923" s="8"/>
      <c r="S923" s="8" t="s">
        <v>28</v>
      </c>
      <c r="T923" s="8"/>
    </row>
    <row r="924" spans="3:20" x14ac:dyDescent="0.25">
      <c r="C924" s="15" t="s">
        <v>129</v>
      </c>
      <c r="D924" s="15" t="s">
        <v>12</v>
      </c>
      <c r="E924" s="6">
        <v>5</v>
      </c>
      <c r="F924" s="12" t="str">
        <f t="shared" si="487"/>
        <v>TRLoad transfer capacity (MVA)5</v>
      </c>
      <c r="G924" s="9">
        <v>21.7</v>
      </c>
      <c r="H924" s="8"/>
      <c r="I924" s="8"/>
      <c r="J924" s="8"/>
      <c r="K924" s="8"/>
      <c r="L924" s="8"/>
      <c r="M924" s="8"/>
      <c r="N924" s="8"/>
      <c r="O924" s="8"/>
      <c r="P924" s="8"/>
      <c r="Q924" s="8"/>
      <c r="R924" s="8"/>
      <c r="S924" s="8" t="s">
        <v>31</v>
      </c>
      <c r="T924" s="8"/>
    </row>
    <row r="925" spans="3:20" x14ac:dyDescent="0.25">
      <c r="C925" s="15" t="s">
        <v>129</v>
      </c>
      <c r="D925" s="12" t="s">
        <v>13</v>
      </c>
      <c r="E925" s="12" t="s">
        <v>142</v>
      </c>
      <c r="F925" s="12" t="str">
        <f t="shared" si="487"/>
        <v>TREmbedded generation capacity (MVA)Units less than 100 kVA</v>
      </c>
      <c r="G925" s="9">
        <f ca="1">OFFSET(ForecastData!$AK$4,MATCH(C925,ForecastData!$AJ$5:$AJ$71,0),0)</f>
        <v>20.607280000000145</v>
      </c>
      <c r="H925" s="8"/>
      <c r="I925" s="8"/>
      <c r="J925" s="8"/>
      <c r="K925" s="8"/>
      <c r="L925" s="8"/>
      <c r="M925" s="8"/>
      <c r="N925" s="8"/>
      <c r="O925" s="8"/>
      <c r="P925" s="8"/>
      <c r="Q925" s="8"/>
      <c r="R925" s="8"/>
      <c r="S925" s="8"/>
      <c r="T925" s="8"/>
    </row>
    <row r="926" spans="3:20" x14ac:dyDescent="0.25">
      <c r="C926" s="15" t="s">
        <v>129</v>
      </c>
      <c r="D926" s="12" t="s">
        <v>13</v>
      </c>
      <c r="E926" s="12" t="s">
        <v>145</v>
      </c>
      <c r="F926" s="12" t="str">
        <f t="shared" si="487"/>
        <v>TREmbedded generation capacity (MVA)Units greater than 100 kVA</v>
      </c>
      <c r="G926" s="9">
        <f ca="1">OFFSET(ForecastData!$AL$4,MATCH(C926,ForecastData!$AJ$5:$AJ$71,0),0)</f>
        <v>2</v>
      </c>
      <c r="H926" s="8"/>
      <c r="I926" s="8"/>
      <c r="J926" s="8"/>
      <c r="K926" s="8"/>
      <c r="L926" s="8"/>
      <c r="M926" s="8"/>
      <c r="N926" s="8"/>
      <c r="O926" s="8"/>
      <c r="P926" s="8"/>
      <c r="Q926" s="8"/>
      <c r="R926" s="8"/>
      <c r="S926" s="8"/>
      <c r="T926" s="8"/>
    </row>
    <row r="927" spans="3:20" x14ac:dyDescent="0.25">
      <c r="C927" s="15" t="s">
        <v>131</v>
      </c>
      <c r="D927" s="15" t="s">
        <v>85</v>
      </c>
      <c r="E927" s="12" t="s">
        <v>86</v>
      </c>
      <c r="F927" s="12" t="str">
        <f t="shared" si="487"/>
        <v xml:space="preserve">TUSubstation capacity (winter and summer) (MVA)Total </v>
      </c>
      <c r="G927" s="8" t="s">
        <v>216</v>
      </c>
      <c r="H927" s="8">
        <v>13</v>
      </c>
      <c r="I927" s="8">
        <v>13</v>
      </c>
      <c r="J927" s="8">
        <v>13</v>
      </c>
      <c r="K927" s="8">
        <v>13</v>
      </c>
      <c r="L927" s="8">
        <v>13</v>
      </c>
      <c r="M927" s="8">
        <v>13</v>
      </c>
      <c r="N927" s="8">
        <v>13</v>
      </c>
      <c r="O927" s="8">
        <v>13</v>
      </c>
      <c r="P927" s="8">
        <v>13</v>
      </c>
      <c r="Q927" s="8">
        <v>13</v>
      </c>
      <c r="R927" s="8">
        <v>13</v>
      </c>
      <c r="S927" s="8"/>
      <c r="T927" s="8"/>
    </row>
    <row r="928" spans="3:20" x14ac:dyDescent="0.25">
      <c r="C928" s="15" t="s">
        <v>131</v>
      </c>
      <c r="D928" s="15" t="s">
        <v>85</v>
      </c>
      <c r="E928" s="12" t="s">
        <v>87</v>
      </c>
      <c r="F928" s="12" t="str">
        <f t="shared" si="487"/>
        <v>TUSubstation capacity (winter and summer) (MVA)Firm delivery</v>
      </c>
      <c r="G928" s="8">
        <v>0</v>
      </c>
      <c r="H928" s="8">
        <v>0</v>
      </c>
      <c r="I928" s="8">
        <v>0</v>
      </c>
      <c r="J928" s="8">
        <v>0</v>
      </c>
      <c r="K928" s="8">
        <v>0</v>
      </c>
      <c r="L928" s="8">
        <v>0</v>
      </c>
      <c r="M928" s="8">
        <v>0</v>
      </c>
      <c r="N928" s="8">
        <v>0</v>
      </c>
      <c r="O928" s="8">
        <v>0</v>
      </c>
      <c r="P928" s="8">
        <v>0</v>
      </c>
      <c r="Q928" s="8">
        <v>0</v>
      </c>
      <c r="R928" s="8">
        <v>0</v>
      </c>
      <c r="S928" s="8"/>
      <c r="T928" s="8"/>
    </row>
    <row r="929" spans="3:20" x14ac:dyDescent="0.25">
      <c r="C929" s="15" t="s">
        <v>131</v>
      </c>
      <c r="D929" s="15" t="s">
        <v>85</v>
      </c>
      <c r="E929" s="12" t="s">
        <v>88</v>
      </c>
      <c r="F929" s="12" t="str">
        <f t="shared" si="487"/>
        <v>TUSubstation capacity (winter and summer) (MVA)Short-term firm delivery</v>
      </c>
      <c r="G929" s="8">
        <v>0</v>
      </c>
      <c r="H929" s="8">
        <v>0</v>
      </c>
      <c r="I929" s="8">
        <v>0</v>
      </c>
      <c r="J929" s="8">
        <v>0</v>
      </c>
      <c r="K929" s="8">
        <v>0</v>
      </c>
      <c r="L929" s="8">
        <v>0</v>
      </c>
      <c r="M929" s="8">
        <v>0</v>
      </c>
      <c r="N929" s="8">
        <v>0</v>
      </c>
      <c r="O929" s="8">
        <v>0</v>
      </c>
      <c r="P929" s="8">
        <v>0</v>
      </c>
      <c r="Q929" s="8">
        <v>0</v>
      </c>
      <c r="R929" s="8">
        <v>0</v>
      </c>
      <c r="S929" s="8"/>
      <c r="T929" s="8"/>
    </row>
    <row r="930" spans="3:20" x14ac:dyDescent="0.25">
      <c r="C930" s="15" t="s">
        <v>131</v>
      </c>
      <c r="D930" s="12" t="s">
        <v>214</v>
      </c>
      <c r="E930" s="12" t="s">
        <v>210</v>
      </c>
      <c r="F930" s="12" t="str">
        <f t="shared" si="487"/>
        <v>TUMaximum demand forecast(peak season)Maximum demand (MW)</v>
      </c>
      <c r="G930" s="8">
        <f ca="1">G932*G933</f>
        <v>1.1387847182463517</v>
      </c>
      <c r="H930" s="8">
        <f t="shared" ref="H930:R930" ca="1" si="500">H932*H933</f>
        <v>1.0108050242521183</v>
      </c>
      <c r="I930" s="8">
        <f t="shared" ca="1" si="500"/>
        <v>1.0202708589252059</v>
      </c>
      <c r="J930" s="8">
        <f t="shared" ca="1" si="500"/>
        <v>1.0059705708548554</v>
      </c>
      <c r="K930" s="8">
        <f t="shared" ca="1" si="500"/>
        <v>1.0012680464136581</v>
      </c>
      <c r="L930" s="8">
        <f t="shared" ca="1" si="500"/>
        <v>1.0033045973398842</v>
      </c>
      <c r="M930" s="8">
        <f t="shared" ca="1" si="500"/>
        <v>1.0225941598087975</v>
      </c>
      <c r="N930" s="8">
        <f t="shared" ca="1" si="500"/>
        <v>1.0383998555949281</v>
      </c>
      <c r="O930" s="8">
        <f t="shared" ca="1" si="500"/>
        <v>1.0576781753493545</v>
      </c>
      <c r="P930" s="8">
        <f t="shared" ca="1" si="500"/>
        <v>1.0735753803410577</v>
      </c>
      <c r="Q930" s="8">
        <f t="shared" ca="1" si="500"/>
        <v>1.1050269430818858</v>
      </c>
      <c r="R930" s="8">
        <f t="shared" ca="1" si="500"/>
        <v>1.1277274102003907</v>
      </c>
      <c r="S930" s="8"/>
      <c r="T930" s="8"/>
    </row>
    <row r="931" spans="3:20" x14ac:dyDescent="0.25">
      <c r="C931" s="15" t="s">
        <v>131</v>
      </c>
      <c r="D931" s="12" t="s">
        <v>214</v>
      </c>
      <c r="E931" s="12" t="s">
        <v>10</v>
      </c>
      <c r="F931" s="12" t="str">
        <f t="shared" si="487"/>
        <v>TUMaximum demand forecast(peak season)Reactive power (coincident) (MVAr)</v>
      </c>
      <c r="G931" s="10">
        <f ca="1">SQRT(G932^2-G930^2)</f>
        <v>0.20176517167288124</v>
      </c>
      <c r="H931" s="10">
        <f ca="1">SQRT(H932^2-H930^2)</f>
        <v>0.17909025821851576</v>
      </c>
      <c r="I931" s="10">
        <f t="shared" ref="I931:R931" ca="1" si="501">SQRT(I932^2-I930^2)</f>
        <v>0.18076737569931953</v>
      </c>
      <c r="J931" s="10">
        <f t="shared" ca="1" si="501"/>
        <v>0.178233709738357</v>
      </c>
      <c r="K931" s="10">
        <f t="shared" ca="1" si="501"/>
        <v>0.1774005358855883</v>
      </c>
      <c r="L931" s="10">
        <f t="shared" ca="1" si="501"/>
        <v>0.17776136356501498</v>
      </c>
      <c r="M931" s="10">
        <f t="shared" ca="1" si="501"/>
        <v>0.18117900855152982</v>
      </c>
      <c r="N931" s="10">
        <f t="shared" ca="1" si="501"/>
        <v>0.18397939643222475</v>
      </c>
      <c r="O931" s="10">
        <f t="shared" ca="1" si="501"/>
        <v>0.18739504948103544</v>
      </c>
      <c r="P931" s="10">
        <f t="shared" ca="1" si="501"/>
        <v>0.19021165058471806</v>
      </c>
      <c r="Q931" s="10">
        <f t="shared" ca="1" si="501"/>
        <v>0.19578410853406181</v>
      </c>
      <c r="R931" s="10">
        <f t="shared" ca="1" si="501"/>
        <v>0.19980608351478873</v>
      </c>
      <c r="S931" s="8"/>
      <c r="T931" s="8"/>
    </row>
    <row r="932" spans="3:20" x14ac:dyDescent="0.25">
      <c r="C932" s="15" t="s">
        <v>131</v>
      </c>
      <c r="D932" s="12" t="s">
        <v>214</v>
      </c>
      <c r="E932" s="12" t="s">
        <v>211</v>
      </c>
      <c r="F932" s="12" t="str">
        <f t="shared" si="487"/>
        <v>TUMaximum demand forecast(peak season)Maximum demand (MVA)</v>
      </c>
      <c r="G932" s="8">
        <f ca="1">OFFSET(ForecastData!$E$4,MATCH($C932,ForecastData!$B$5:$B$70,0),COLUMN()-6+IF($T934="Summer",15,0))</f>
        <v>1.156520565753852</v>
      </c>
      <c r="H932" s="8">
        <f ca="1">OFFSET(ForecastData!$E$4,MATCH($C932,ForecastData!$B$5:$B$70,0),COLUMN()-6+IF($T934="Summer",15,0))</f>
        <v>1.0265476694445808</v>
      </c>
      <c r="I932" s="8">
        <f ca="1">OFFSET(ForecastData!$E$4,MATCH($C932,ForecastData!$B$5:$B$70,0),COLUMN()-6+IF($T934="Summer",15,0))</f>
        <v>1.0361609284706677</v>
      </c>
      <c r="J932" s="8">
        <f ca="1">OFFSET(ForecastData!$E$4,MATCH($C932,ForecastData!$B$5:$B$70,0),COLUMN()-6+IF($T934="Summer",15,0))</f>
        <v>1.0216379225112684</v>
      </c>
      <c r="K932" s="8">
        <f ca="1">OFFSET(ForecastData!$E$4,MATCH($C932,ForecastData!$B$5:$B$70,0),COLUMN()-6+IF($T934="Summer",15,0))</f>
        <v>1.0168621592435807</v>
      </c>
      <c r="L932" s="8">
        <f ca="1">OFFSET(ForecastData!$E$4,MATCH($C932,ForecastData!$B$5:$B$70,0),COLUMN()-6+IF($T934="Summer",15,0))</f>
        <v>1.0189304281548572</v>
      </c>
      <c r="M932" s="8">
        <f ca="1">OFFSET(ForecastData!$E$4,MATCH($C932,ForecastData!$B$5:$B$70,0),COLUMN()-6+IF($T934="Summer",15,0))</f>
        <v>1.0385204132874692</v>
      </c>
      <c r="N932" s="8">
        <f ca="1">OFFSET(ForecastData!$E$4,MATCH($C932,ForecastData!$B$5:$B$70,0),COLUMN()-6+IF($T934="Summer",15,0))</f>
        <v>1.0545722727301023</v>
      </c>
      <c r="O932" s="8">
        <f ca="1">OFFSET(ForecastData!$E$4,MATCH($C932,ForecastData!$B$5:$B$70,0),COLUMN()-6+IF($T934="Summer",15,0))</f>
        <v>1.0741508400501019</v>
      </c>
      <c r="P932" s="8">
        <f ca="1">OFFSET(ForecastData!$E$4,MATCH($C932,ForecastData!$B$5:$B$70,0),COLUMN()-6+IF($T934="Summer",15,0))</f>
        <v>1.0902956338959675</v>
      </c>
      <c r="Q932" s="8">
        <f ca="1">OFFSET(ForecastData!$E$4,MATCH($C932,ForecastData!$B$5:$B$70,0),COLUMN()-6+IF($T934="Summer",15,0))</f>
        <v>1.122237034717432</v>
      </c>
      <c r="R932" s="8">
        <f ca="1">OFFSET(ForecastData!$E$4,MATCH($C932,ForecastData!$B$5:$B$70,0),COLUMN()-6+IF($T934="Summer",15,0))</f>
        <v>1.1452910471695825</v>
      </c>
      <c r="S932" s="9"/>
      <c r="T932" s="9"/>
    </row>
    <row r="933" spans="3:20" x14ac:dyDescent="0.25">
      <c r="C933" s="15" t="s">
        <v>131</v>
      </c>
      <c r="D933" s="12" t="s">
        <v>214</v>
      </c>
      <c r="E933" s="12" t="s">
        <v>11</v>
      </c>
      <c r="F933" s="12" t="str">
        <f t="shared" si="487"/>
        <v>TUMaximum demand forecast(peak season)Power factor (coincident)</v>
      </c>
      <c r="G933" s="8">
        <f ca="1">OFFSET(ForecastData!$R$4,MATCH($C933,ForecastData!$B$5:$B$70,0),IF($T934="Summer",15,0))</f>
        <v>0.98466447719765404</v>
      </c>
      <c r="H933" s="8">
        <f ca="1">OFFSET(ForecastData!$R$4,MATCH($C933,ForecastData!$B$5:$B$70,0),IF($T934="Summer",15,0))</f>
        <v>0.98466447719765404</v>
      </c>
      <c r="I933" s="8">
        <f ca="1">OFFSET(ForecastData!$R$4,MATCH($C933,ForecastData!$B$5:$B$70,0),IF($T934="Summer",15,0))</f>
        <v>0.98466447719765404</v>
      </c>
      <c r="J933" s="8">
        <f ca="1">OFFSET(ForecastData!$R$4,MATCH($C933,ForecastData!$B$5:$B$70,0),IF($T934="Summer",15,0))</f>
        <v>0.98466447719765404</v>
      </c>
      <c r="K933" s="8">
        <f ca="1">OFFSET(ForecastData!$R$4,MATCH($C933,ForecastData!$B$5:$B$70,0),IF($T934="Summer",15,0))</f>
        <v>0.98466447719765404</v>
      </c>
      <c r="L933" s="8">
        <f ca="1">OFFSET(ForecastData!$R$4,MATCH($C933,ForecastData!$B$5:$B$70,0),IF($T934="Summer",15,0))</f>
        <v>0.98466447719765404</v>
      </c>
      <c r="M933" s="8">
        <f ca="1">OFFSET(ForecastData!$R$4,MATCH($C933,ForecastData!$B$5:$B$70,0),IF($T934="Summer",15,0))</f>
        <v>0.98466447719765404</v>
      </c>
      <c r="N933" s="8">
        <f ca="1">OFFSET(ForecastData!$R$4,MATCH($C933,ForecastData!$B$5:$B$70,0),IF($T934="Summer",15,0))</f>
        <v>0.98466447719765404</v>
      </c>
      <c r="O933" s="8">
        <f ca="1">OFFSET(ForecastData!$R$4,MATCH($C933,ForecastData!$B$5:$B$70,0),IF($T934="Summer",15,0))</f>
        <v>0.98466447719765404</v>
      </c>
      <c r="P933" s="8">
        <f ca="1">OFFSET(ForecastData!$R$4,MATCH($C933,ForecastData!$B$5:$B$70,0),IF($T934="Summer",15,0))</f>
        <v>0.98466447719765404</v>
      </c>
      <c r="Q933" s="8">
        <f ca="1">OFFSET(ForecastData!$R$4,MATCH($C933,ForecastData!$B$5:$B$70,0),IF($T934="Summer",15,0))</f>
        <v>0.98466447719765404</v>
      </c>
      <c r="R933" s="8">
        <f ca="1">OFFSET(ForecastData!$R$4,MATCH($C933,ForecastData!$B$5:$B$70,0),IF($T934="Summer",15,0))</f>
        <v>0.98466447719765404</v>
      </c>
      <c r="S933" s="10"/>
      <c r="T933" s="10"/>
    </row>
    <row r="934" spans="3:20" x14ac:dyDescent="0.25">
      <c r="C934" s="15" t="s">
        <v>131</v>
      </c>
      <c r="D934" s="12" t="s">
        <v>213</v>
      </c>
      <c r="E934" s="15" t="s">
        <v>210</v>
      </c>
      <c r="F934" s="12" t="str">
        <f t="shared" si="487"/>
        <v>TUMaximum demand forecast(non-peak season)Maximum demand (MW)</v>
      </c>
      <c r="G934" s="8">
        <f ca="1">G936*OFFSET(ForecastData!$R$4,MATCH($C934,ForecastData!$B$5:$B$70,0),IF($T934="Winter",15,0))</f>
        <v>0.70339454963852066</v>
      </c>
      <c r="H934" s="8">
        <f ca="1">H936*OFFSET(ForecastData!$R$4,MATCH($C934,ForecastData!$B$5:$B$70,0),IF($T934="Winter",15,0))</f>
        <v>0.74847648562409597</v>
      </c>
      <c r="I934" s="8">
        <f ca="1">I936*OFFSET(ForecastData!$R$4,MATCH($C934,ForecastData!$B$5:$B$70,0),IF($T934="Winter",15,0))</f>
        <v>0.73044175749317253</v>
      </c>
      <c r="J934" s="8">
        <f ca="1">J936*OFFSET(ForecastData!$R$4,MATCH($C934,ForecastData!$B$5:$B$70,0),IF($T934="Winter",15,0))</f>
        <v>0.71521589050485657</v>
      </c>
      <c r="K934" s="8">
        <f ca="1">K936*OFFSET(ForecastData!$R$4,MATCH($C934,ForecastData!$B$5:$B$70,0),IF($T934="Winter",15,0))</f>
        <v>0.70393691251736534</v>
      </c>
      <c r="L934" s="8">
        <f ca="1">L936*OFFSET(ForecastData!$R$4,MATCH($C934,ForecastData!$B$5:$B$70,0),IF($T934="Winter",15,0))</f>
        <v>0.70274769576813734</v>
      </c>
      <c r="M934" s="8">
        <f ca="1">M936*OFFSET(ForecastData!$R$4,MATCH($C934,ForecastData!$B$5:$B$70,0),IF($T934="Winter",15,0))</f>
        <v>0.71177245359305641</v>
      </c>
      <c r="N934" s="8">
        <f ca="1">N936*OFFSET(ForecastData!$R$4,MATCH($C934,ForecastData!$B$5:$B$70,0),IF($T934="Winter",15,0))</f>
        <v>0.71896301124218698</v>
      </c>
      <c r="O934" s="8">
        <f ca="1">O936*OFFSET(ForecastData!$R$4,MATCH($C934,ForecastData!$B$5:$B$70,0),IF($T934="Winter",15,0))</f>
        <v>0.72924451496667031</v>
      </c>
      <c r="P934" s="8">
        <f ca="1">P936*OFFSET(ForecastData!$R$4,MATCH($C934,ForecastData!$B$5:$B$70,0),IF($T934="Winter",15,0))</f>
        <v>0.74035541791919146</v>
      </c>
      <c r="Q934" s="8">
        <f ca="1">Q936*OFFSET(ForecastData!$R$4,MATCH($C934,ForecastData!$B$5:$B$70,0),IF($T934="Winter",15,0))</f>
        <v>0.75361313992334011</v>
      </c>
      <c r="R934" s="8">
        <f ca="1">R936*OFFSET(ForecastData!$R$4,MATCH($C934,ForecastData!$B$5:$B$70,0),IF($T934="Winter",15,0))</f>
        <v>0.7682365866509987</v>
      </c>
      <c r="S934" s="8"/>
      <c r="T934" s="8" t="str">
        <f ca="1">OFFSET(ForecastData!$D$4,MATCH(C934,ForecastData!$B$5:$B$70,0),0)</f>
        <v>Summer</v>
      </c>
    </row>
    <row r="935" spans="3:20" x14ac:dyDescent="0.25">
      <c r="C935" s="15" t="s">
        <v>131</v>
      </c>
      <c r="D935" s="12" t="s">
        <v>213</v>
      </c>
      <c r="E935" s="15" t="s">
        <v>10</v>
      </c>
      <c r="F935" s="12" t="str">
        <f t="shared" si="487"/>
        <v>TUMaximum demand forecast(non-peak season)Reactive power (coincident) (MVAr)</v>
      </c>
      <c r="G935" s="10">
        <f t="shared" ref="G935:R935" ca="1" si="502">SQRT(G936^2-G934^2)</f>
        <v>4.0785409985959503E-2</v>
      </c>
      <c r="H935" s="10">
        <f t="shared" ca="1" si="502"/>
        <v>4.3399426888816019E-2</v>
      </c>
      <c r="I935" s="10">
        <f t="shared" ca="1" si="502"/>
        <v>4.2353706842816072E-2</v>
      </c>
      <c r="J935" s="10">
        <f t="shared" ca="1" si="502"/>
        <v>4.1470854924459843E-2</v>
      </c>
      <c r="K935" s="10">
        <f t="shared" ca="1" si="502"/>
        <v>4.0816858185815555E-2</v>
      </c>
      <c r="L935" s="10">
        <f t="shared" ca="1" si="502"/>
        <v>4.0747903013070727E-2</v>
      </c>
      <c r="M935" s="10">
        <f t="shared" ca="1" si="502"/>
        <v>4.1271191753510142E-2</v>
      </c>
      <c r="N935" s="10">
        <f t="shared" ca="1" si="502"/>
        <v>4.1688126803545729E-2</v>
      </c>
      <c r="O935" s="10">
        <f t="shared" ca="1" si="502"/>
        <v>4.2284286305904681E-2</v>
      </c>
      <c r="P935" s="10">
        <f t="shared" ca="1" si="502"/>
        <v>4.2928537434188355E-2</v>
      </c>
      <c r="Q935" s="10">
        <f t="shared" ca="1" si="502"/>
        <v>4.3697269048184058E-2</v>
      </c>
      <c r="R935" s="10">
        <f t="shared" ca="1" si="502"/>
        <v>4.4545190418206426E-2</v>
      </c>
      <c r="S935" s="8"/>
      <c r="T935" s="8" t="str">
        <f ca="1">T934</f>
        <v>Summer</v>
      </c>
    </row>
    <row r="936" spans="3:20" x14ac:dyDescent="0.25">
      <c r="C936" s="15" t="s">
        <v>131</v>
      </c>
      <c r="D936" s="12" t="s">
        <v>213</v>
      </c>
      <c r="E936" s="12" t="s">
        <v>211</v>
      </c>
      <c r="F936" s="12"/>
      <c r="G936" s="10">
        <f ca="1">OFFSET(ForecastData!$E$4,MATCH($C936,ForecastData!$B$5:$B$70,0),COLUMN()-6+IF($T936="Winter",15,0))</f>
        <v>0.70457600166972767</v>
      </c>
      <c r="H936" s="10">
        <f ca="1">OFFSET(ForecastData!$E$4,MATCH($C936,ForecastData!$B$5:$B$70,0),COLUMN()-6+IF($T936="Winter",15,0))</f>
        <v>0.74973365923271396</v>
      </c>
      <c r="I936" s="10">
        <f ca="1">OFFSET(ForecastData!$E$4,MATCH($C936,ForecastData!$B$5:$B$70,0),COLUMN()-6+IF($T936="Winter",15,0))</f>
        <v>0.73166863918924518</v>
      </c>
      <c r="J936" s="10">
        <f ca="1">OFFSET(ForecastData!$E$4,MATCH($C936,ForecastData!$B$5:$B$70,0),COLUMN()-6+IF($T936="Winter",15,0))</f>
        <v>0.71641719817353666</v>
      </c>
      <c r="K936" s="10">
        <f ca="1">OFFSET(ForecastData!$E$4,MATCH($C936,ForecastData!$B$5:$B$70,0),COLUMN()-6+IF($T936="Winter",15,0))</f>
        <v>0.70511927552481635</v>
      </c>
      <c r="L936" s="10">
        <f ca="1">OFFSET(ForecastData!$E$4,MATCH($C936,ForecastData!$B$5:$B$70,0),COLUMN()-6+IF($T936="Winter",15,0))</f>
        <v>0.70392806131549346</v>
      </c>
      <c r="M936" s="10">
        <f ca="1">OFFSET(ForecastData!$E$4,MATCH($C936,ForecastData!$B$5:$B$70,0),COLUMN()-6+IF($T936="Winter",15,0))</f>
        <v>0.71296797751556462</v>
      </c>
      <c r="N936" s="10">
        <f ca="1">OFFSET(ForecastData!$E$4,MATCH($C936,ForecastData!$B$5:$B$70,0),COLUMN()-6+IF($T936="Winter",15,0))</f>
        <v>0.7201706127375801</v>
      </c>
      <c r="O936" s="10">
        <f ca="1">OFFSET(ForecastData!$E$4,MATCH($C936,ForecastData!$B$5:$B$70,0),COLUMN()-6+IF($T936="Winter",15,0))</f>
        <v>0.73046938572220399</v>
      </c>
      <c r="P936" s="10">
        <f ca="1">OFFSET(ForecastData!$E$4,MATCH($C936,ForecastData!$B$5:$B$70,0),COLUMN()-6+IF($T936="Winter",15,0))</f>
        <v>0.74159895102982654</v>
      </c>
      <c r="Q936" s="10">
        <f ca="1">OFFSET(ForecastData!$E$4,MATCH($C936,ForecastData!$B$5:$B$70,0),COLUMN()-6+IF($T936="Winter",15,0))</f>
        <v>0.75487894127958366</v>
      </c>
      <c r="R936" s="10">
        <f ca="1">OFFSET(ForecastData!$E$4,MATCH($C936,ForecastData!$B$5:$B$70,0),COLUMN()-6+IF($T936="Winter",15,0))</f>
        <v>0.76952695018340433</v>
      </c>
      <c r="S936" s="9"/>
      <c r="T936" s="8" t="str">
        <f ca="1">T934</f>
        <v>Summer</v>
      </c>
    </row>
    <row r="937" spans="3:20" x14ac:dyDescent="0.25">
      <c r="C937" s="15" t="s">
        <v>131</v>
      </c>
      <c r="D937" s="12" t="s">
        <v>89</v>
      </c>
      <c r="E937" s="12" t="s">
        <v>212</v>
      </c>
      <c r="F937" s="12" t="str">
        <f t="shared" si="487"/>
        <v>TUHours exceeding95% of maximum demand</v>
      </c>
      <c r="G937" s="9">
        <f ca="1">OFFSET($AG$2,MATCH(C937,$AF$3:$AF$48,0),0)</f>
        <v>11.5</v>
      </c>
      <c r="H937" s="8">
        <f ca="1">G937</f>
        <v>11.5</v>
      </c>
      <c r="I937" s="8">
        <f t="shared" ref="I937" ca="1" si="503">H937</f>
        <v>11.5</v>
      </c>
      <c r="J937" s="8">
        <f t="shared" ref="J937" ca="1" si="504">I937</f>
        <v>11.5</v>
      </c>
      <c r="K937" s="8">
        <f t="shared" ref="K937" ca="1" si="505">J937</f>
        <v>11.5</v>
      </c>
      <c r="L937" s="8">
        <f t="shared" ref="L937" ca="1" si="506">K937</f>
        <v>11.5</v>
      </c>
      <c r="M937" s="8">
        <f t="shared" ref="M937" ca="1" si="507">L937</f>
        <v>11.5</v>
      </c>
      <c r="N937" s="8">
        <f t="shared" ref="N937" ca="1" si="508">M937</f>
        <v>11.5</v>
      </c>
      <c r="O937" s="8">
        <f t="shared" ref="O937" ca="1" si="509">N937</f>
        <v>11.5</v>
      </c>
      <c r="P937" s="8">
        <f t="shared" ref="P937" ca="1" si="510">O937</f>
        <v>11.5</v>
      </c>
      <c r="Q937" s="8">
        <f ca="1">O937</f>
        <v>11.5</v>
      </c>
      <c r="R937" s="8">
        <f t="shared" ref="R937" ca="1" si="511">Q937</f>
        <v>11.5</v>
      </c>
      <c r="S937" s="9"/>
      <c r="T937" s="9"/>
    </row>
    <row r="938" spans="3:20" x14ac:dyDescent="0.25">
      <c r="C938" s="15" t="s">
        <v>131</v>
      </c>
      <c r="D938" s="12" t="s">
        <v>89</v>
      </c>
      <c r="E938" s="12" t="s">
        <v>56</v>
      </c>
      <c r="F938" s="12" t="str">
        <f t="shared" si="487"/>
        <v>TUHours exceedingFirm capacity (continuous rating)</v>
      </c>
      <c r="G938" s="8">
        <v>8760</v>
      </c>
      <c r="H938" s="8">
        <v>8760</v>
      </c>
      <c r="I938" s="8">
        <v>8760</v>
      </c>
      <c r="J938" s="8">
        <v>8760</v>
      </c>
      <c r="K938" s="8">
        <v>8760</v>
      </c>
      <c r="L938" s="8">
        <v>8760</v>
      </c>
      <c r="M938" s="8">
        <v>8760</v>
      </c>
      <c r="N938" s="8">
        <v>8760</v>
      </c>
      <c r="O938" s="8">
        <v>8760</v>
      </c>
      <c r="P938" s="8">
        <v>8760</v>
      </c>
      <c r="Q938" s="8">
        <v>8760</v>
      </c>
      <c r="R938" s="8">
        <v>8760</v>
      </c>
      <c r="S938" s="8"/>
      <c r="T938" s="8"/>
    </row>
    <row r="939" spans="3:20" x14ac:dyDescent="0.25">
      <c r="C939" s="15" t="s">
        <v>131</v>
      </c>
      <c r="D939" s="12" t="s">
        <v>89</v>
      </c>
      <c r="E939" s="12" t="s">
        <v>57</v>
      </c>
      <c r="F939" s="12" t="str">
        <f t="shared" si="487"/>
        <v>TUHours exceedingFirm capacity (short-term rating)</v>
      </c>
      <c r="G939" s="8">
        <v>8760</v>
      </c>
      <c r="H939" s="8">
        <v>8760</v>
      </c>
      <c r="I939" s="8">
        <v>8760</v>
      </c>
      <c r="J939" s="8">
        <v>8760</v>
      </c>
      <c r="K939" s="8">
        <v>8760</v>
      </c>
      <c r="L939" s="8">
        <v>8760</v>
      </c>
      <c r="M939" s="8">
        <v>8760</v>
      </c>
      <c r="N939" s="8">
        <v>8760</v>
      </c>
      <c r="O939" s="8">
        <v>8760</v>
      </c>
      <c r="P939" s="8">
        <v>8760</v>
      </c>
      <c r="Q939" s="8">
        <v>8760</v>
      </c>
      <c r="R939" s="8">
        <v>8760</v>
      </c>
      <c r="S939" s="8"/>
      <c r="T939" s="8"/>
    </row>
    <row r="940" spans="3:20" x14ac:dyDescent="0.25">
      <c r="C940" s="15" t="s">
        <v>131</v>
      </c>
      <c r="D940" s="12" t="s">
        <v>90</v>
      </c>
      <c r="E940" s="12" t="s">
        <v>60</v>
      </c>
      <c r="F940" s="12" t="str">
        <f t="shared" si="487"/>
        <v>TURegional diversity factorSummer</v>
      </c>
      <c r="G940" s="10">
        <f ca="1">OFFSET(ForecastData!$S$4,MATCH($C940,ForecastData!$B$5:$B$70,0),IF($E940="Winter",15,0))</f>
        <v>0.61016949152542299</v>
      </c>
      <c r="H940" s="10">
        <f ca="1">OFFSET(ForecastData!$S$4,MATCH($C940,ForecastData!$B$5:$B$70,0),IF($E940="Winter",15,0))</f>
        <v>0.61016949152542299</v>
      </c>
      <c r="I940" s="10">
        <f ca="1">OFFSET(ForecastData!$S$4,MATCH($C940,ForecastData!$B$5:$B$70,0),IF($E940="Winter",15,0))</f>
        <v>0.61016949152542299</v>
      </c>
      <c r="J940" s="10">
        <f ca="1">OFFSET(ForecastData!$S$4,MATCH($C940,ForecastData!$B$5:$B$70,0),IF($E940="Winter",15,0))</f>
        <v>0.61016949152542299</v>
      </c>
      <c r="K940" s="10">
        <f ca="1">OFFSET(ForecastData!$S$4,MATCH($C940,ForecastData!$B$5:$B$70,0),IF($E940="Winter",15,0))</f>
        <v>0.61016949152542299</v>
      </c>
      <c r="L940" s="10">
        <f ca="1">OFFSET(ForecastData!$S$4,MATCH($C940,ForecastData!$B$5:$B$70,0),IF($E940="Winter",15,0))</f>
        <v>0.61016949152542299</v>
      </c>
      <c r="M940" s="10">
        <f ca="1">OFFSET(ForecastData!$S$4,MATCH($C940,ForecastData!$B$5:$B$70,0),IF($E940="Winter",15,0))</f>
        <v>0.61016949152542299</v>
      </c>
      <c r="N940" s="10">
        <f ca="1">OFFSET(ForecastData!$S$4,MATCH($C940,ForecastData!$B$5:$B$70,0),IF($E940="Winter",15,0))</f>
        <v>0.61016949152542299</v>
      </c>
      <c r="O940" s="10">
        <f ca="1">OFFSET(ForecastData!$S$4,MATCH($C940,ForecastData!$B$5:$B$70,0),IF($E940="Winter",15,0))</f>
        <v>0.61016949152542299</v>
      </c>
      <c r="P940" s="10">
        <f ca="1">OFFSET(ForecastData!$S$4,MATCH($C940,ForecastData!$B$5:$B$70,0),IF($E940="Winter",15,0))</f>
        <v>0.61016949152542299</v>
      </c>
      <c r="Q940" s="10">
        <f ca="1">OFFSET(ForecastData!$S$4,MATCH($C940,ForecastData!$B$5:$B$70,0),IF($E940="Winter",15,0))</f>
        <v>0.61016949152542299</v>
      </c>
      <c r="R940" s="10">
        <f ca="1">OFFSET(ForecastData!$S$4,MATCH($C940,ForecastData!$B$5:$B$70,0),IF($E940="Winter",15,0))</f>
        <v>0.61016949152542299</v>
      </c>
      <c r="S940" s="10"/>
      <c r="T940" s="10"/>
    </row>
    <row r="941" spans="3:20" x14ac:dyDescent="0.25">
      <c r="C941" s="15" t="s">
        <v>131</v>
      </c>
      <c r="D941" s="12" t="s">
        <v>90</v>
      </c>
      <c r="E941" s="12" t="s">
        <v>8</v>
      </c>
      <c r="F941" s="12" t="str">
        <f t="shared" si="487"/>
        <v>TURegional diversity factorWinter</v>
      </c>
      <c r="G941" s="10">
        <f ca="1">OFFSET(ForecastData!$S$4,MATCH($C941,ForecastData!$B$5:$B$70,0),IF($E941="Winter",15,0))</f>
        <v>0.83333333333333304</v>
      </c>
      <c r="H941" s="10">
        <f ca="1">OFFSET(ForecastData!$S$4,MATCH($C941,ForecastData!$B$5:$B$70,0),IF($E941="Winter",15,0))</f>
        <v>0.83333333333333304</v>
      </c>
      <c r="I941" s="10">
        <f ca="1">OFFSET(ForecastData!$S$4,MATCH($C941,ForecastData!$B$5:$B$70,0),IF($E941="Winter",15,0))</f>
        <v>0.83333333333333304</v>
      </c>
      <c r="J941" s="10">
        <f ca="1">OFFSET(ForecastData!$S$4,MATCH($C941,ForecastData!$B$5:$B$70,0),IF($E941="Winter",15,0))</f>
        <v>0.83333333333333304</v>
      </c>
      <c r="K941" s="10">
        <f ca="1">OFFSET(ForecastData!$S$4,MATCH($C941,ForecastData!$B$5:$B$70,0),IF($E941="Winter",15,0))</f>
        <v>0.83333333333333304</v>
      </c>
      <c r="L941" s="10">
        <f ca="1">OFFSET(ForecastData!$S$4,MATCH($C941,ForecastData!$B$5:$B$70,0),IF($E941="Winter",15,0))</f>
        <v>0.83333333333333304</v>
      </c>
      <c r="M941" s="10">
        <f ca="1">OFFSET(ForecastData!$S$4,MATCH($C941,ForecastData!$B$5:$B$70,0),IF($E941="Winter",15,0))</f>
        <v>0.83333333333333304</v>
      </c>
      <c r="N941" s="10">
        <f ca="1">OFFSET(ForecastData!$S$4,MATCH($C941,ForecastData!$B$5:$B$70,0),IF($E941="Winter",15,0))</f>
        <v>0.83333333333333304</v>
      </c>
      <c r="O941" s="10">
        <f ca="1">OFFSET(ForecastData!$S$4,MATCH($C941,ForecastData!$B$5:$B$70,0),IF($E941="Winter",15,0))</f>
        <v>0.83333333333333304</v>
      </c>
      <c r="P941" s="10">
        <f ca="1">OFFSET(ForecastData!$S$4,MATCH($C941,ForecastData!$B$5:$B$70,0),IF($E941="Winter",15,0))</f>
        <v>0.83333333333333304</v>
      </c>
      <c r="Q941" s="10">
        <f ca="1">OFFSET(ForecastData!$S$4,MATCH($C941,ForecastData!$B$5:$B$70,0),IF($E941="Winter",15,0))</f>
        <v>0.83333333333333304</v>
      </c>
      <c r="R941" s="10">
        <f ca="1">OFFSET(ForecastData!$S$4,MATCH($C941,ForecastData!$B$5:$B$70,0),IF($E941="Winter",15,0))</f>
        <v>0.83333333333333304</v>
      </c>
      <c r="S941" s="10"/>
      <c r="T941" s="10"/>
    </row>
    <row r="942" spans="3:20" x14ac:dyDescent="0.25">
      <c r="C942" s="15" t="s">
        <v>131</v>
      </c>
      <c r="D942" s="15" t="s">
        <v>12</v>
      </c>
      <c r="E942" s="6">
        <v>1</v>
      </c>
      <c r="F942" s="12" t="str">
        <f t="shared" si="487"/>
        <v>TULoad transfer capacity (MVA)1</v>
      </c>
      <c r="G942" s="8"/>
      <c r="H942" s="8"/>
      <c r="I942" s="8"/>
      <c r="J942" s="8"/>
      <c r="K942" s="8"/>
      <c r="L942" s="8"/>
      <c r="M942" s="8"/>
      <c r="N942" s="8"/>
      <c r="O942" s="8"/>
      <c r="P942" s="8"/>
      <c r="Q942" s="8"/>
      <c r="R942" s="8"/>
      <c r="S942" s="8"/>
      <c r="T942" s="8"/>
    </row>
    <row r="943" spans="3:20" x14ac:dyDescent="0.25">
      <c r="C943" s="15" t="s">
        <v>131</v>
      </c>
      <c r="D943" s="15" t="s">
        <v>12</v>
      </c>
      <c r="E943" s="6">
        <v>2</v>
      </c>
      <c r="F943" s="12" t="str">
        <f t="shared" si="487"/>
        <v>TULoad transfer capacity (MVA)2</v>
      </c>
      <c r="G943" s="8"/>
      <c r="H943" s="8"/>
      <c r="I943" s="8"/>
      <c r="J943" s="8"/>
      <c r="K943" s="8"/>
      <c r="L943" s="8"/>
      <c r="M943" s="8"/>
      <c r="N943" s="8"/>
      <c r="O943" s="8"/>
      <c r="P943" s="8"/>
      <c r="Q943" s="8"/>
      <c r="R943" s="8"/>
      <c r="S943" s="8"/>
      <c r="T943" s="8"/>
    </row>
    <row r="944" spans="3:20" x14ac:dyDescent="0.25">
      <c r="C944" s="15" t="s">
        <v>131</v>
      </c>
      <c r="D944" s="15" t="s">
        <v>12</v>
      </c>
      <c r="E944" s="6">
        <v>3</v>
      </c>
      <c r="F944" s="12" t="str">
        <f t="shared" si="487"/>
        <v>TULoad transfer capacity (MVA)3</v>
      </c>
      <c r="G944" s="8"/>
      <c r="H944" s="8"/>
      <c r="I944" s="8"/>
      <c r="J944" s="8"/>
      <c r="K944" s="8"/>
      <c r="L944" s="8"/>
      <c r="M944" s="8"/>
      <c r="N944" s="8"/>
      <c r="O944" s="8"/>
      <c r="P944" s="8"/>
      <c r="Q944" s="8"/>
      <c r="R944" s="8"/>
      <c r="S944" s="8"/>
      <c r="T944" s="8"/>
    </row>
    <row r="945" spans="3:20" x14ac:dyDescent="0.25">
      <c r="C945" s="15" t="s">
        <v>131</v>
      </c>
      <c r="D945" s="15" t="s">
        <v>12</v>
      </c>
      <c r="E945" s="6">
        <v>4</v>
      </c>
      <c r="F945" s="12" t="str">
        <f t="shared" si="487"/>
        <v>TULoad transfer capacity (MVA)4</v>
      </c>
      <c r="G945" s="8"/>
      <c r="H945" s="8"/>
      <c r="I945" s="8"/>
      <c r="J945" s="8"/>
      <c r="K945" s="8"/>
      <c r="L945" s="8"/>
      <c r="M945" s="8"/>
      <c r="N945" s="8"/>
      <c r="O945" s="8"/>
      <c r="P945" s="8"/>
      <c r="Q945" s="8"/>
      <c r="R945" s="8"/>
      <c r="S945" s="8"/>
      <c r="T945" s="8"/>
    </row>
    <row r="946" spans="3:20" x14ac:dyDescent="0.25">
      <c r="C946" s="15" t="s">
        <v>131</v>
      </c>
      <c r="D946" s="15" t="s">
        <v>12</v>
      </c>
      <c r="E946" s="6">
        <v>5</v>
      </c>
      <c r="F946" s="12" t="str">
        <f t="shared" si="487"/>
        <v>TULoad transfer capacity (MVA)5</v>
      </c>
      <c r="G946" s="8"/>
      <c r="H946" s="8"/>
      <c r="I946" s="8"/>
      <c r="J946" s="8"/>
      <c r="K946" s="8"/>
      <c r="L946" s="8"/>
      <c r="M946" s="8"/>
      <c r="N946" s="8"/>
      <c r="O946" s="8"/>
      <c r="P946" s="8"/>
      <c r="Q946" s="8"/>
      <c r="R946" s="8"/>
      <c r="S946" s="8"/>
      <c r="T946" s="8"/>
    </row>
    <row r="947" spans="3:20" x14ac:dyDescent="0.25">
      <c r="C947" s="15" t="s">
        <v>131</v>
      </c>
      <c r="D947" s="12" t="s">
        <v>13</v>
      </c>
      <c r="E947" s="12" t="s">
        <v>142</v>
      </c>
      <c r="F947" s="12" t="str">
        <f t="shared" si="487"/>
        <v>TUEmbedded generation capacity (MVA)Units less than 100 kVA</v>
      </c>
      <c r="G947" s="9">
        <f ca="1">OFFSET(ForecastData!$AK$4,MATCH(C947,ForecastData!$AJ$5:$AJ$71,0),0)</f>
        <v>6.5700000000000008E-2</v>
      </c>
      <c r="H947" s="8"/>
      <c r="I947" s="8"/>
      <c r="J947" s="8"/>
      <c r="K947" s="8"/>
      <c r="L947" s="8"/>
      <c r="M947" s="8"/>
      <c r="N947" s="8"/>
      <c r="O947" s="8"/>
      <c r="P947" s="8"/>
      <c r="Q947" s="8"/>
      <c r="R947" s="8"/>
      <c r="S947" s="8"/>
      <c r="T947" s="8"/>
    </row>
    <row r="948" spans="3:20" x14ac:dyDescent="0.25">
      <c r="C948" s="15" t="s">
        <v>131</v>
      </c>
      <c r="D948" s="12" t="s">
        <v>13</v>
      </c>
      <c r="E948" s="12" t="s">
        <v>145</v>
      </c>
      <c r="F948" s="12" t="str">
        <f t="shared" si="487"/>
        <v>TUEmbedded generation capacity (MVA)Units greater than 100 kVA</v>
      </c>
      <c r="G948" s="9">
        <f ca="1">OFFSET(ForecastData!$AL$4,MATCH(C948,ForecastData!$AJ$5:$AJ$71,0),0)</f>
        <v>0</v>
      </c>
      <c r="H948" s="8"/>
      <c r="I948" s="8"/>
      <c r="J948" s="8"/>
      <c r="K948" s="8"/>
      <c r="L948" s="8"/>
      <c r="M948" s="8"/>
      <c r="N948" s="8"/>
      <c r="O948" s="8"/>
      <c r="P948" s="8"/>
      <c r="Q948" s="8"/>
      <c r="R948" s="8"/>
      <c r="S948" s="8"/>
      <c r="T948" s="8"/>
    </row>
    <row r="949" spans="3:20" x14ac:dyDescent="0.25">
      <c r="C949" s="15" t="s">
        <v>132</v>
      </c>
      <c r="D949" s="15" t="s">
        <v>85</v>
      </c>
      <c r="E949" s="12" t="s">
        <v>86</v>
      </c>
      <c r="F949" s="12" t="str">
        <f t="shared" si="487"/>
        <v xml:space="preserve">ULSubstation capacity (winter and summer) (MVA)Total </v>
      </c>
      <c r="G949" s="8">
        <v>90</v>
      </c>
      <c r="H949" s="8">
        <v>90</v>
      </c>
      <c r="I949" s="8">
        <v>90</v>
      </c>
      <c r="J949" s="8">
        <v>90</v>
      </c>
      <c r="K949" s="8">
        <v>90</v>
      </c>
      <c r="L949" s="8">
        <v>90</v>
      </c>
      <c r="M949" s="8">
        <v>90</v>
      </c>
      <c r="N949" s="8">
        <v>90</v>
      </c>
      <c r="O949" s="8">
        <v>90</v>
      </c>
      <c r="P949" s="8">
        <v>90</v>
      </c>
      <c r="Q949" s="8">
        <v>90</v>
      </c>
      <c r="R949" s="8">
        <v>90</v>
      </c>
      <c r="S949" s="8"/>
      <c r="T949" s="8"/>
    </row>
    <row r="950" spans="3:20" x14ac:dyDescent="0.25">
      <c r="C950" s="15" t="s">
        <v>132</v>
      </c>
      <c r="D950" s="15" t="s">
        <v>85</v>
      </c>
      <c r="E950" s="12" t="s">
        <v>87</v>
      </c>
      <c r="F950" s="12" t="str">
        <f t="shared" si="487"/>
        <v>ULSubstation capacity (winter and summer) (MVA)Firm delivery</v>
      </c>
      <c r="G950" s="8">
        <v>45</v>
      </c>
      <c r="H950" s="8">
        <v>45</v>
      </c>
      <c r="I950" s="8">
        <v>45</v>
      </c>
      <c r="J950" s="8">
        <v>45</v>
      </c>
      <c r="K950" s="8">
        <v>45</v>
      </c>
      <c r="L950" s="8">
        <v>45</v>
      </c>
      <c r="M950" s="8">
        <v>45</v>
      </c>
      <c r="N950" s="8">
        <v>45</v>
      </c>
      <c r="O950" s="8">
        <v>45</v>
      </c>
      <c r="P950" s="8">
        <v>45</v>
      </c>
      <c r="Q950" s="8">
        <v>45</v>
      </c>
      <c r="R950" s="8">
        <v>45</v>
      </c>
      <c r="S950" s="8"/>
      <c r="T950" s="8"/>
    </row>
    <row r="951" spans="3:20" x14ac:dyDescent="0.25">
      <c r="C951" s="15" t="s">
        <v>132</v>
      </c>
      <c r="D951" s="15" t="s">
        <v>85</v>
      </c>
      <c r="E951" s="12" t="s">
        <v>88</v>
      </c>
      <c r="F951" s="12" t="str">
        <f t="shared" si="487"/>
        <v>ULSubstation capacity (winter and summer) (MVA)Short-term firm delivery</v>
      </c>
      <c r="G951" s="8">
        <v>54</v>
      </c>
      <c r="H951" s="8">
        <v>54</v>
      </c>
      <c r="I951" s="8">
        <v>54</v>
      </c>
      <c r="J951" s="8">
        <v>54</v>
      </c>
      <c r="K951" s="8">
        <v>54</v>
      </c>
      <c r="L951" s="8">
        <v>54</v>
      </c>
      <c r="M951" s="8">
        <v>54</v>
      </c>
      <c r="N951" s="8">
        <v>54</v>
      </c>
      <c r="O951" s="8">
        <v>54</v>
      </c>
      <c r="P951" s="8">
        <v>54</v>
      </c>
      <c r="Q951" s="8">
        <v>54</v>
      </c>
      <c r="R951" s="8">
        <v>54</v>
      </c>
      <c r="S951" s="8"/>
      <c r="T951" s="8"/>
    </row>
    <row r="952" spans="3:20" x14ac:dyDescent="0.25">
      <c r="C952" s="15" t="s">
        <v>132</v>
      </c>
      <c r="D952" s="12" t="s">
        <v>214</v>
      </c>
      <c r="E952" s="12" t="s">
        <v>210</v>
      </c>
      <c r="F952" s="12" t="str">
        <f t="shared" si="487"/>
        <v>ULMaximum demand forecast(peak season)Maximum demand (MW)</v>
      </c>
      <c r="G952" s="8">
        <f ca="1">G954*G955</f>
        <v>32.144940143605126</v>
      </c>
      <c r="H952" s="8">
        <f t="shared" ref="H952:R952" ca="1" si="512">H954*H955</f>
        <v>31.413007226961398</v>
      </c>
      <c r="I952" s="8">
        <f t="shared" ca="1" si="512"/>
        <v>31.418896609692329</v>
      </c>
      <c r="J952" s="8">
        <f t="shared" ca="1" si="512"/>
        <v>30.875033651152439</v>
      </c>
      <c r="K952" s="8">
        <f t="shared" ca="1" si="512"/>
        <v>30.532294887247652</v>
      </c>
      <c r="L952" s="8">
        <f t="shared" ca="1" si="512"/>
        <v>30.363556312841208</v>
      </c>
      <c r="M952" s="8">
        <f t="shared" ca="1" si="512"/>
        <v>30.681411792994489</v>
      </c>
      <c r="N952" s="8">
        <f t="shared" ca="1" si="512"/>
        <v>30.911905265982202</v>
      </c>
      <c r="O952" s="8">
        <f t="shared" ca="1" si="512"/>
        <v>31.246275863611441</v>
      </c>
      <c r="P952" s="8">
        <f t="shared" ca="1" si="512"/>
        <v>31.490399134117258</v>
      </c>
      <c r="Q952" s="8">
        <f t="shared" ca="1" si="512"/>
        <v>32.20993792197315</v>
      </c>
      <c r="R952" s="8">
        <f t="shared" ca="1" si="512"/>
        <v>32.604972806576221</v>
      </c>
      <c r="S952" s="8"/>
      <c r="T952" s="8"/>
    </row>
    <row r="953" spans="3:20" x14ac:dyDescent="0.25">
      <c r="C953" s="15" t="s">
        <v>132</v>
      </c>
      <c r="D953" s="12" t="s">
        <v>214</v>
      </c>
      <c r="E953" s="12" t="s">
        <v>10</v>
      </c>
      <c r="F953" s="12" t="str">
        <f t="shared" si="487"/>
        <v>ULMaximum demand forecast(peak season)Reactive power (coincident) (MVAr)</v>
      </c>
      <c r="G953" s="10">
        <f ca="1">SQRT(G954^2-G952^2)</f>
        <v>1.9433984433318993E-2</v>
      </c>
      <c r="H953" s="10">
        <f ca="1">SQRT(H954^2-H952^2)</f>
        <v>1.8991477068400573E-2</v>
      </c>
      <c r="I953" s="10">
        <f t="shared" ref="I953:R953" ca="1" si="513">SQRT(I954^2-I952^2)</f>
        <v>1.8995037636485027E-2</v>
      </c>
      <c r="J953" s="10">
        <f t="shared" ca="1" si="513"/>
        <v>1.8666232408129143E-2</v>
      </c>
      <c r="K953" s="10">
        <f t="shared" ca="1" si="513"/>
        <v>1.8459021580813941E-2</v>
      </c>
      <c r="L953" s="10">
        <f t="shared" ca="1" si="513"/>
        <v>1.8357006676239608E-2</v>
      </c>
      <c r="M953" s="10">
        <f t="shared" ca="1" si="513"/>
        <v>1.854917373209327E-2</v>
      </c>
      <c r="N953" s="10">
        <f t="shared" ca="1" si="513"/>
        <v>1.8688524020886554E-2</v>
      </c>
      <c r="O953" s="10">
        <f t="shared" ca="1" si="513"/>
        <v>1.8890675681603897E-2</v>
      </c>
      <c r="P953" s="10">
        <f t="shared" ca="1" si="513"/>
        <v>1.90382661783925E-2</v>
      </c>
      <c r="Q953" s="10">
        <f t="shared" ca="1" si="513"/>
        <v>1.9473280382037536E-2</v>
      </c>
      <c r="R953" s="10">
        <f t="shared" ca="1" si="513"/>
        <v>1.9712108073695056E-2</v>
      </c>
      <c r="S953" s="8"/>
      <c r="T953" s="8"/>
    </row>
    <row r="954" spans="3:20" x14ac:dyDescent="0.25">
      <c r="C954" s="15" t="s">
        <v>132</v>
      </c>
      <c r="D954" s="12" t="s">
        <v>214</v>
      </c>
      <c r="E954" s="12" t="s">
        <v>211</v>
      </c>
      <c r="F954" s="12" t="str">
        <f t="shared" si="487"/>
        <v>ULMaximum demand forecast(peak season)Maximum demand (MVA)</v>
      </c>
      <c r="G954" s="8">
        <f ca="1">OFFSET(ForecastData!$E$4,MATCH($C954,ForecastData!$B$5:$B$70,0),COLUMN()-6+IF($T956="Summer",15,0))</f>
        <v>32.144946018242237</v>
      </c>
      <c r="H954" s="8">
        <f ca="1">OFFSET(ForecastData!$E$4,MATCH($C954,ForecastData!$B$5:$B$70,0),COLUMN()-6+IF($T956="Summer",15,0))</f>
        <v>31.413012967834369</v>
      </c>
      <c r="I954" s="8">
        <f ca="1">OFFSET(ForecastData!$E$4,MATCH($C954,ForecastData!$B$5:$B$70,0),COLUMN()-6+IF($T956="Summer",15,0))</f>
        <v>31.418902351641613</v>
      </c>
      <c r="J954" s="8">
        <f ca="1">OFFSET(ForecastData!$E$4,MATCH($C954,ForecastData!$B$5:$B$70,0),COLUMN()-6+IF($T956="Summer",15,0))</f>
        <v>30.875039293708241</v>
      </c>
      <c r="K954" s="8">
        <f ca="1">OFFSET(ForecastData!$E$4,MATCH($C954,ForecastData!$B$5:$B$70,0),COLUMN()-6+IF($T956="Summer",15,0))</f>
        <v>30.532300467166355</v>
      </c>
      <c r="L954" s="8">
        <f ca="1">OFFSET(ForecastData!$E$4,MATCH($C954,ForecastData!$B$5:$B$70,0),COLUMN()-6+IF($T956="Summer",15,0))</f>
        <v>30.36356186192215</v>
      </c>
      <c r="M954" s="8">
        <f ca="1">OFFSET(ForecastData!$E$4,MATCH($C954,ForecastData!$B$5:$B$70,0),COLUMN()-6+IF($T956="Summer",15,0))</f>
        <v>30.681417400164996</v>
      </c>
      <c r="N954" s="8">
        <f ca="1">OFFSET(ForecastData!$E$4,MATCH($C954,ForecastData!$B$5:$B$70,0),COLUMN()-6+IF($T956="Summer",15,0))</f>
        <v>30.911910915276465</v>
      </c>
      <c r="O954" s="8">
        <f ca="1">OFFSET(ForecastData!$E$4,MATCH($C954,ForecastData!$B$5:$B$70,0),COLUMN()-6+IF($T956="Summer",15,0))</f>
        <v>31.246281574013484</v>
      </c>
      <c r="P954" s="8">
        <f ca="1">OFFSET(ForecastData!$E$4,MATCH($C954,ForecastData!$B$5:$B$70,0),COLUMN()-6+IF($T956="Summer",15,0))</f>
        <v>31.490404889133959</v>
      </c>
      <c r="Q954" s="8">
        <f ca="1">OFFSET(ForecastData!$E$4,MATCH($C954,ForecastData!$B$5:$B$70,0),COLUMN()-6+IF($T956="Summer",15,0))</f>
        <v>32.209943808488909</v>
      </c>
      <c r="R954" s="8">
        <f ca="1">OFFSET(ForecastData!$E$4,MATCH($C954,ForecastData!$B$5:$B$70,0),COLUMN()-6+IF($T956="Summer",15,0))</f>
        <v>32.60497876528644</v>
      </c>
      <c r="S954" s="9"/>
      <c r="T954" s="9"/>
    </row>
    <row r="955" spans="3:20" x14ac:dyDescent="0.25">
      <c r="C955" s="15" t="s">
        <v>132</v>
      </c>
      <c r="D955" s="12" t="s">
        <v>214</v>
      </c>
      <c r="E955" s="12" t="s">
        <v>11</v>
      </c>
      <c r="F955" s="12" t="str">
        <f t="shared" si="487"/>
        <v>ULMaximum demand forecast(peak season)Power factor (coincident)</v>
      </c>
      <c r="G955" s="8">
        <f ca="1">OFFSET(ForecastData!$R$4,MATCH($C955,ForecastData!$B$5:$B$70,0),IF($T956="Summer",15,0))</f>
        <v>0.99999981724538878</v>
      </c>
      <c r="H955" s="8">
        <f ca="1">OFFSET(ForecastData!$R$4,MATCH($C955,ForecastData!$B$5:$B$70,0),IF($T956="Summer",15,0))</f>
        <v>0.99999981724538878</v>
      </c>
      <c r="I955" s="8">
        <f ca="1">OFFSET(ForecastData!$R$4,MATCH($C955,ForecastData!$B$5:$B$70,0),IF($T956="Summer",15,0))</f>
        <v>0.99999981724538878</v>
      </c>
      <c r="J955" s="8">
        <f ca="1">OFFSET(ForecastData!$R$4,MATCH($C955,ForecastData!$B$5:$B$70,0),IF($T956="Summer",15,0))</f>
        <v>0.99999981724538878</v>
      </c>
      <c r="K955" s="8">
        <f ca="1">OFFSET(ForecastData!$R$4,MATCH($C955,ForecastData!$B$5:$B$70,0),IF($T956="Summer",15,0))</f>
        <v>0.99999981724538878</v>
      </c>
      <c r="L955" s="8">
        <f ca="1">OFFSET(ForecastData!$R$4,MATCH($C955,ForecastData!$B$5:$B$70,0),IF($T956="Summer",15,0))</f>
        <v>0.99999981724538878</v>
      </c>
      <c r="M955" s="8">
        <f ca="1">OFFSET(ForecastData!$R$4,MATCH($C955,ForecastData!$B$5:$B$70,0),IF($T956="Summer",15,0))</f>
        <v>0.99999981724538878</v>
      </c>
      <c r="N955" s="8">
        <f ca="1">OFFSET(ForecastData!$R$4,MATCH($C955,ForecastData!$B$5:$B$70,0),IF($T956="Summer",15,0))</f>
        <v>0.99999981724538878</v>
      </c>
      <c r="O955" s="8">
        <f ca="1">OFFSET(ForecastData!$R$4,MATCH($C955,ForecastData!$B$5:$B$70,0),IF($T956="Summer",15,0))</f>
        <v>0.99999981724538878</v>
      </c>
      <c r="P955" s="8">
        <f ca="1">OFFSET(ForecastData!$R$4,MATCH($C955,ForecastData!$B$5:$B$70,0),IF($T956="Summer",15,0))</f>
        <v>0.99999981724538878</v>
      </c>
      <c r="Q955" s="8">
        <f ca="1">OFFSET(ForecastData!$R$4,MATCH($C955,ForecastData!$B$5:$B$70,0),IF($T956="Summer",15,0))</f>
        <v>0.99999981724538878</v>
      </c>
      <c r="R955" s="8">
        <f ca="1">OFFSET(ForecastData!$R$4,MATCH($C955,ForecastData!$B$5:$B$70,0),IF($T956="Summer",15,0))</f>
        <v>0.99999981724538878</v>
      </c>
      <c r="S955" s="10"/>
      <c r="T955" s="10"/>
    </row>
    <row r="956" spans="3:20" x14ac:dyDescent="0.25">
      <c r="C956" s="15" t="s">
        <v>132</v>
      </c>
      <c r="D956" s="12" t="s">
        <v>213</v>
      </c>
      <c r="E956" s="15" t="s">
        <v>210</v>
      </c>
      <c r="F956" s="12" t="str">
        <f t="shared" si="487"/>
        <v>ULMaximum demand forecast(non-peak season)Maximum demand (MW)</v>
      </c>
      <c r="G956" s="8">
        <f ca="1">G958*OFFSET(ForecastData!$R$4,MATCH($C956,ForecastData!$B$5:$B$70,0),IF($T956="Winter",15,0))</f>
        <v>23.113567567693863</v>
      </c>
      <c r="H956" s="8">
        <f ca="1">H958*OFFSET(ForecastData!$R$4,MATCH($C956,ForecastData!$B$5:$B$70,0),IF($T956="Winter",15,0))</f>
        <v>19.017025532671315</v>
      </c>
      <c r="I956" s="8">
        <f ca="1">I958*OFFSET(ForecastData!$R$4,MATCH($C956,ForecastData!$B$5:$B$70,0),IF($T956="Winter",15,0))</f>
        <v>18.260001181729592</v>
      </c>
      <c r="J956" s="8">
        <f ca="1">J958*OFFSET(ForecastData!$R$4,MATCH($C956,ForecastData!$B$5:$B$70,0),IF($T956="Winter",15,0))</f>
        <v>17.639356379966053</v>
      </c>
      <c r="K956" s="8">
        <f ca="1">K958*OFFSET(ForecastData!$R$4,MATCH($C956,ForecastData!$B$5:$B$70,0),IF($T956="Winter",15,0))</f>
        <v>17.060294015243173</v>
      </c>
      <c r="L956" s="8">
        <f ca="1">L958*OFFSET(ForecastData!$R$4,MATCH($C956,ForecastData!$B$5:$B$70,0),IF($T956="Winter",15,0))</f>
        <v>16.729188763751758</v>
      </c>
      <c r="M956" s="8">
        <f ca="1">M958*OFFSET(ForecastData!$R$4,MATCH($C956,ForecastData!$B$5:$B$70,0),IF($T956="Winter",15,0))</f>
        <v>16.636941469633229</v>
      </c>
      <c r="N956" s="8">
        <f ca="1">N958*OFFSET(ForecastData!$R$4,MATCH($C956,ForecastData!$B$5:$B$70,0),IF($T956="Winter",15,0))</f>
        <v>16.528568470508986</v>
      </c>
      <c r="O956" s="8">
        <f ca="1">O958*OFFSET(ForecastData!$R$4,MATCH($C956,ForecastData!$B$5:$B$70,0),IF($T956="Winter",15,0))</f>
        <v>16.502198676664126</v>
      </c>
      <c r="P956" s="8">
        <f ca="1">P958*OFFSET(ForecastData!$R$4,MATCH($C956,ForecastData!$B$5:$B$70,0),IF($T956="Winter",15,0))</f>
        <v>16.532497936375641</v>
      </c>
      <c r="Q956" s="8">
        <f ca="1">Q958*OFFSET(ForecastData!$R$4,MATCH($C956,ForecastData!$B$5:$B$70,0),IF($T956="Winter",15,0))</f>
        <v>16.635320645356586</v>
      </c>
      <c r="R956" s="8">
        <f ca="1">R958*OFFSET(ForecastData!$R$4,MATCH($C956,ForecastData!$B$5:$B$70,0),IF($T956="Winter",15,0))</f>
        <v>16.745872478951586</v>
      </c>
      <c r="S956" s="8"/>
      <c r="T956" s="8" t="str">
        <f ca="1">OFFSET(ForecastData!$D$4,MATCH(C956,ForecastData!$B$5:$B$70,0),0)</f>
        <v>Summer</v>
      </c>
    </row>
    <row r="957" spans="3:20" x14ac:dyDescent="0.25">
      <c r="C957" s="15" t="s">
        <v>132</v>
      </c>
      <c r="D957" s="12" t="s">
        <v>213</v>
      </c>
      <c r="E957" s="15" t="s">
        <v>10</v>
      </c>
      <c r="F957" s="12" t="str">
        <f t="shared" si="487"/>
        <v>ULMaximum demand forecast(non-peak season)Reactive power (coincident) (MVAr)</v>
      </c>
      <c r="G957" s="10">
        <f t="shared" ref="G957:R957" ca="1" si="514">SQRT(G958^2-G956^2)</f>
        <v>2.1162664626871903</v>
      </c>
      <c r="H957" s="10">
        <f t="shared" ca="1" si="514"/>
        <v>1.7411891624687548</v>
      </c>
      <c r="I957" s="10">
        <f t="shared" ca="1" si="514"/>
        <v>1.6718763988443748</v>
      </c>
      <c r="J957" s="10">
        <f t="shared" ca="1" si="514"/>
        <v>1.6150504772134346</v>
      </c>
      <c r="K957" s="10">
        <f t="shared" ca="1" si="514"/>
        <v>1.5620318223182901</v>
      </c>
      <c r="L957" s="10">
        <f t="shared" ca="1" si="514"/>
        <v>1.5317159942965424</v>
      </c>
      <c r="M957" s="10">
        <f t="shared" ca="1" si="514"/>
        <v>1.5232698790767538</v>
      </c>
      <c r="N957" s="10">
        <f t="shared" ca="1" si="514"/>
        <v>1.513347302527942</v>
      </c>
      <c r="O957" s="10">
        <f t="shared" ca="1" si="514"/>
        <v>1.5109328976474101</v>
      </c>
      <c r="P957" s="10">
        <f t="shared" ca="1" si="514"/>
        <v>1.5137070824193368</v>
      </c>
      <c r="Q957" s="10">
        <f t="shared" ca="1" si="514"/>
        <v>1.5231214772323609</v>
      </c>
      <c r="R957" s="10">
        <f t="shared" ca="1" si="514"/>
        <v>1.5332435467545311</v>
      </c>
      <c r="S957" s="8"/>
      <c r="T957" s="8" t="str">
        <f ca="1">T956</f>
        <v>Summer</v>
      </c>
    </row>
    <row r="958" spans="3:20" x14ac:dyDescent="0.25">
      <c r="C958" s="15" t="s">
        <v>132</v>
      </c>
      <c r="D958" s="12" t="s">
        <v>213</v>
      </c>
      <c r="E958" s="12" t="s">
        <v>211</v>
      </c>
      <c r="F958" s="12"/>
      <c r="G958" s="10">
        <f ca="1">OFFSET(ForecastData!$E$4,MATCH($C958,ForecastData!$B$5:$B$70,0),COLUMN()-6+IF($T958="Winter",15,0))</f>
        <v>23.210247509396449</v>
      </c>
      <c r="H958" s="10">
        <f ca="1">OFFSET(ForecastData!$E$4,MATCH($C958,ForecastData!$B$5:$B$70,0),COLUMN()-6+IF($T958="Winter",15,0))</f>
        <v>19.096570367732824</v>
      </c>
      <c r="I958" s="10">
        <f ca="1">OFFSET(ForecastData!$E$4,MATCH($C958,ForecastData!$B$5:$B$70,0),COLUMN()-6+IF($T958="Winter",15,0))</f>
        <v>18.336379518590331</v>
      </c>
      <c r="J958" s="10">
        <f ca="1">OFFSET(ForecastData!$E$4,MATCH($C958,ForecastData!$B$5:$B$70,0),COLUMN()-6+IF($T958="Winter",15,0))</f>
        <v>17.713138670021088</v>
      </c>
      <c r="K958" s="10">
        <f ca="1">OFFSET(ForecastData!$E$4,MATCH($C958,ForecastData!$B$5:$B$70,0),COLUMN()-6+IF($T958="Winter",15,0))</f>
        <v>17.131654190429977</v>
      </c>
      <c r="L958" s="10">
        <f ca="1">OFFSET(ForecastData!$E$4,MATCH($C958,ForecastData!$B$5:$B$70,0),COLUMN()-6+IF($T958="Winter",15,0))</f>
        <v>16.799163984568455</v>
      </c>
      <c r="M958" s="10">
        <f ca="1">OFFSET(ForecastData!$E$4,MATCH($C958,ForecastData!$B$5:$B$70,0),COLUMN()-6+IF($T958="Winter",15,0))</f>
        <v>16.706530836427543</v>
      </c>
      <c r="N958" s="10">
        <f ca="1">OFFSET(ForecastData!$E$4,MATCH($C958,ForecastData!$B$5:$B$70,0),COLUMN()-6+IF($T958="Winter",15,0))</f>
        <v>16.597704532325317</v>
      </c>
      <c r="O958" s="10">
        <f ca="1">OFFSET(ForecastData!$E$4,MATCH($C958,ForecastData!$B$5:$B$70,0),COLUMN()-6+IF($T958="Winter",15,0))</f>
        <v>16.571224438323451</v>
      </c>
      <c r="P958" s="10">
        <f ca="1">OFFSET(ForecastData!$E$4,MATCH($C958,ForecastData!$B$5:$B$70,0),COLUMN()-6+IF($T958="Winter",15,0))</f>
        <v>16.601650434448718</v>
      </c>
      <c r="Q958" s="10">
        <f ca="1">OFFSET(ForecastData!$E$4,MATCH($C958,ForecastData!$B$5:$B$70,0),COLUMN()-6+IF($T958="Winter",15,0))</f>
        <v>16.704903232531265</v>
      </c>
      <c r="R958" s="10">
        <f ca="1">OFFSET(ForecastData!$E$4,MATCH($C958,ForecastData!$B$5:$B$70,0),COLUMN()-6+IF($T958="Winter",15,0))</f>
        <v>16.815917484781274</v>
      </c>
      <c r="S958" s="9"/>
      <c r="T958" s="8" t="str">
        <f ca="1">T956</f>
        <v>Summer</v>
      </c>
    </row>
    <row r="959" spans="3:20" x14ac:dyDescent="0.25">
      <c r="C959" s="15" t="s">
        <v>132</v>
      </c>
      <c r="D959" s="12" t="s">
        <v>89</v>
      </c>
      <c r="E959" s="12" t="s">
        <v>212</v>
      </c>
      <c r="F959" s="12" t="str">
        <f t="shared" si="487"/>
        <v>ULHours exceeding95% of maximum demand</v>
      </c>
      <c r="G959" s="9">
        <f ca="1">OFFSET($AG$2,MATCH(C959,$AF$3:$AF$48,0),0)</f>
        <v>2.5</v>
      </c>
      <c r="H959" s="8">
        <f ca="1">G959</f>
        <v>2.5</v>
      </c>
      <c r="I959" s="8">
        <f t="shared" ref="I959" ca="1" si="515">H959</f>
        <v>2.5</v>
      </c>
      <c r="J959" s="8">
        <f t="shared" ref="J959" ca="1" si="516">I959</f>
        <v>2.5</v>
      </c>
      <c r="K959" s="8">
        <f t="shared" ref="K959" ca="1" si="517">J959</f>
        <v>2.5</v>
      </c>
      <c r="L959" s="8">
        <f t="shared" ref="L959" ca="1" si="518">K959</f>
        <v>2.5</v>
      </c>
      <c r="M959" s="8">
        <f t="shared" ref="M959" ca="1" si="519">L959</f>
        <v>2.5</v>
      </c>
      <c r="N959" s="8">
        <f t="shared" ref="N959" ca="1" si="520">M959</f>
        <v>2.5</v>
      </c>
      <c r="O959" s="8">
        <f t="shared" ref="O959" ca="1" si="521">N959</f>
        <v>2.5</v>
      </c>
      <c r="P959" s="8">
        <f t="shared" ref="P959" ca="1" si="522">O959</f>
        <v>2.5</v>
      </c>
      <c r="Q959" s="8">
        <f ca="1">O959</f>
        <v>2.5</v>
      </c>
      <c r="R959" s="8">
        <f t="shared" ref="R959" ca="1" si="523">Q959</f>
        <v>2.5</v>
      </c>
      <c r="S959" s="9"/>
      <c r="T959" s="9"/>
    </row>
    <row r="960" spans="3:20" x14ac:dyDescent="0.25">
      <c r="C960" s="15" t="s">
        <v>132</v>
      </c>
      <c r="D960" s="12" t="s">
        <v>89</v>
      </c>
      <c r="E960" s="12" t="s">
        <v>56</v>
      </c>
      <c r="F960" s="12" t="str">
        <f t="shared" si="487"/>
        <v>ULHours exceedingFirm capacity (continuous rating)</v>
      </c>
      <c r="G960" s="8"/>
      <c r="H960" s="8"/>
      <c r="I960" s="8"/>
      <c r="J960" s="8"/>
      <c r="K960" s="8"/>
      <c r="L960" s="8"/>
      <c r="M960" s="8"/>
      <c r="N960" s="8"/>
      <c r="O960" s="8"/>
      <c r="P960" s="8"/>
      <c r="Q960" s="8"/>
      <c r="R960" s="8"/>
      <c r="S960" s="8"/>
      <c r="T960" s="8"/>
    </row>
    <row r="961" spans="3:20" x14ac:dyDescent="0.25">
      <c r="C961" s="15" t="s">
        <v>132</v>
      </c>
      <c r="D961" s="12" t="s">
        <v>89</v>
      </c>
      <c r="E961" s="12" t="s">
        <v>57</v>
      </c>
      <c r="F961" s="12" t="str">
        <f t="shared" si="487"/>
        <v>ULHours exceedingFirm capacity (short-term rating)</v>
      </c>
      <c r="G961" s="8"/>
      <c r="H961" s="8"/>
      <c r="I961" s="8"/>
      <c r="J961" s="8"/>
      <c r="K961" s="8"/>
      <c r="L961" s="8"/>
      <c r="M961" s="8"/>
      <c r="N961" s="8"/>
      <c r="O961" s="8"/>
      <c r="P961" s="8"/>
      <c r="Q961" s="8"/>
      <c r="R961" s="8"/>
      <c r="S961" s="8"/>
      <c r="T961" s="8"/>
    </row>
    <row r="962" spans="3:20" x14ac:dyDescent="0.25">
      <c r="C962" s="15" t="s">
        <v>132</v>
      </c>
      <c r="D962" s="12" t="s">
        <v>90</v>
      </c>
      <c r="E962" s="12" t="s">
        <v>60</v>
      </c>
      <c r="F962" s="12" t="str">
        <f t="shared" si="487"/>
        <v>ULRegional diversity factorSummer</v>
      </c>
      <c r="G962" s="10">
        <f ca="1">OFFSET(ForecastData!$S$4,MATCH($C962,ForecastData!$B$5:$B$70,0),IF($E962="Winter",15,0))</f>
        <v>0.67998002995506701</v>
      </c>
      <c r="H962" s="10">
        <f ca="1">OFFSET(ForecastData!$S$4,MATCH($C962,ForecastData!$B$5:$B$70,0),IF($E962="Winter",15,0))</f>
        <v>0.67998002995506701</v>
      </c>
      <c r="I962" s="10">
        <f ca="1">OFFSET(ForecastData!$S$4,MATCH($C962,ForecastData!$B$5:$B$70,0),IF($E962="Winter",15,0))</f>
        <v>0.67998002995506701</v>
      </c>
      <c r="J962" s="10">
        <f ca="1">OFFSET(ForecastData!$S$4,MATCH($C962,ForecastData!$B$5:$B$70,0),IF($E962="Winter",15,0))</f>
        <v>0.67998002995506701</v>
      </c>
      <c r="K962" s="10">
        <f ca="1">OFFSET(ForecastData!$S$4,MATCH($C962,ForecastData!$B$5:$B$70,0),IF($E962="Winter",15,0))</f>
        <v>0.67998002995506701</v>
      </c>
      <c r="L962" s="10">
        <f ca="1">OFFSET(ForecastData!$S$4,MATCH($C962,ForecastData!$B$5:$B$70,0),IF($E962="Winter",15,0))</f>
        <v>0.67998002995506701</v>
      </c>
      <c r="M962" s="10">
        <f ca="1">OFFSET(ForecastData!$S$4,MATCH($C962,ForecastData!$B$5:$B$70,0),IF($E962="Winter",15,0))</f>
        <v>0.67998002995506701</v>
      </c>
      <c r="N962" s="10">
        <f ca="1">OFFSET(ForecastData!$S$4,MATCH($C962,ForecastData!$B$5:$B$70,0),IF($E962="Winter",15,0))</f>
        <v>0.67998002995506701</v>
      </c>
      <c r="O962" s="10">
        <f ca="1">OFFSET(ForecastData!$S$4,MATCH($C962,ForecastData!$B$5:$B$70,0),IF($E962="Winter",15,0))</f>
        <v>0.67998002995506701</v>
      </c>
      <c r="P962" s="10">
        <f ca="1">OFFSET(ForecastData!$S$4,MATCH($C962,ForecastData!$B$5:$B$70,0),IF($E962="Winter",15,0))</f>
        <v>0.67998002995506701</v>
      </c>
      <c r="Q962" s="10">
        <f ca="1">OFFSET(ForecastData!$S$4,MATCH($C962,ForecastData!$B$5:$B$70,0),IF($E962="Winter",15,0))</f>
        <v>0.67998002995506701</v>
      </c>
      <c r="R962" s="10">
        <f ca="1">OFFSET(ForecastData!$S$4,MATCH($C962,ForecastData!$B$5:$B$70,0),IF($E962="Winter",15,0))</f>
        <v>0.67998002995506701</v>
      </c>
      <c r="S962" s="10"/>
      <c r="T962" s="10"/>
    </row>
    <row r="963" spans="3:20" x14ac:dyDescent="0.25">
      <c r="C963" s="15" t="s">
        <v>132</v>
      </c>
      <c r="D963" s="12" t="s">
        <v>90</v>
      </c>
      <c r="E963" s="12" t="s">
        <v>8</v>
      </c>
      <c r="F963" s="12" t="str">
        <f t="shared" si="487"/>
        <v>ULRegional diversity factorWinter</v>
      </c>
      <c r="G963" s="10">
        <f ca="1">OFFSET(ForecastData!$S$4,MATCH($C963,ForecastData!$B$5:$B$70,0),IF($E963="Winter",15,0))</f>
        <v>0.84857246114925899</v>
      </c>
      <c r="H963" s="10">
        <f ca="1">OFFSET(ForecastData!$S$4,MATCH($C963,ForecastData!$B$5:$B$70,0),IF($E963="Winter",15,0))</f>
        <v>0.84857246114925899</v>
      </c>
      <c r="I963" s="10">
        <f ca="1">OFFSET(ForecastData!$S$4,MATCH($C963,ForecastData!$B$5:$B$70,0),IF($E963="Winter",15,0))</f>
        <v>0.84857246114925899</v>
      </c>
      <c r="J963" s="10">
        <f ca="1">OFFSET(ForecastData!$S$4,MATCH($C963,ForecastData!$B$5:$B$70,0),IF($E963="Winter",15,0))</f>
        <v>0.84857246114925899</v>
      </c>
      <c r="K963" s="10">
        <f ca="1">OFFSET(ForecastData!$S$4,MATCH($C963,ForecastData!$B$5:$B$70,0),IF($E963="Winter",15,0))</f>
        <v>0.84857246114925899</v>
      </c>
      <c r="L963" s="10">
        <f ca="1">OFFSET(ForecastData!$S$4,MATCH($C963,ForecastData!$B$5:$B$70,0),IF($E963="Winter",15,0))</f>
        <v>0.84857246114925899</v>
      </c>
      <c r="M963" s="10">
        <f ca="1">OFFSET(ForecastData!$S$4,MATCH($C963,ForecastData!$B$5:$B$70,0),IF($E963="Winter",15,0))</f>
        <v>0.84857246114925899</v>
      </c>
      <c r="N963" s="10">
        <f ca="1">OFFSET(ForecastData!$S$4,MATCH($C963,ForecastData!$B$5:$B$70,0),IF($E963="Winter",15,0))</f>
        <v>0.84857246114925899</v>
      </c>
      <c r="O963" s="10">
        <f ca="1">OFFSET(ForecastData!$S$4,MATCH($C963,ForecastData!$B$5:$B$70,0),IF($E963="Winter",15,0))</f>
        <v>0.84857246114925899</v>
      </c>
      <c r="P963" s="10">
        <f ca="1">OFFSET(ForecastData!$S$4,MATCH($C963,ForecastData!$B$5:$B$70,0),IF($E963="Winter",15,0))</f>
        <v>0.84857246114925899</v>
      </c>
      <c r="Q963" s="10">
        <f ca="1">OFFSET(ForecastData!$S$4,MATCH($C963,ForecastData!$B$5:$B$70,0),IF($E963="Winter",15,0))</f>
        <v>0.84857246114925899</v>
      </c>
      <c r="R963" s="10">
        <f ca="1">OFFSET(ForecastData!$S$4,MATCH($C963,ForecastData!$B$5:$B$70,0),IF($E963="Winter",15,0))</f>
        <v>0.84857246114925899</v>
      </c>
      <c r="S963" s="10"/>
      <c r="T963" s="10"/>
    </row>
    <row r="964" spans="3:20" x14ac:dyDescent="0.25">
      <c r="C964" s="15" t="s">
        <v>132</v>
      </c>
      <c r="D964" s="15" t="s">
        <v>12</v>
      </c>
      <c r="E964" s="6">
        <v>1</v>
      </c>
      <c r="F964" s="12" t="str">
        <f t="shared" si="487"/>
        <v>ULLoad transfer capacity (MVA)1</v>
      </c>
      <c r="G964" s="9">
        <v>6.8</v>
      </c>
      <c r="H964" s="8"/>
      <c r="I964" s="8"/>
      <c r="J964" s="8"/>
      <c r="K964" s="8"/>
      <c r="L964" s="8"/>
      <c r="M964" s="8"/>
      <c r="N964" s="8"/>
      <c r="O964" s="8"/>
      <c r="P964" s="8"/>
      <c r="Q964" s="8"/>
      <c r="R964" s="8"/>
      <c r="S964" s="8" t="s">
        <v>17</v>
      </c>
      <c r="T964" s="8"/>
    </row>
    <row r="965" spans="3:20" x14ac:dyDescent="0.25">
      <c r="C965" s="15" t="s">
        <v>132</v>
      </c>
      <c r="D965" s="15" t="s">
        <v>12</v>
      </c>
      <c r="E965" s="6">
        <v>2</v>
      </c>
      <c r="F965" s="12" t="str">
        <f t="shared" ref="F965:F1014" si="524">CONCATENATE(C965,D965,E965)</f>
        <v>ULLoad transfer capacity (MVA)2</v>
      </c>
      <c r="G965" s="9">
        <v>10.3</v>
      </c>
      <c r="H965" s="8"/>
      <c r="I965" s="8"/>
      <c r="J965" s="8"/>
      <c r="K965" s="8"/>
      <c r="L965" s="8"/>
      <c r="M965" s="8"/>
      <c r="N965" s="8"/>
      <c r="O965" s="8"/>
      <c r="P965" s="8"/>
      <c r="Q965" s="8"/>
      <c r="R965" s="8"/>
      <c r="S965" s="8" t="s">
        <v>18</v>
      </c>
      <c r="T965" s="8"/>
    </row>
    <row r="966" spans="3:20" x14ac:dyDescent="0.25">
      <c r="C966" s="15" t="s">
        <v>132</v>
      </c>
      <c r="D966" s="15" t="s">
        <v>12</v>
      </c>
      <c r="E966" s="6">
        <v>3</v>
      </c>
      <c r="F966" s="12" t="str">
        <f t="shared" si="524"/>
        <v>ULLoad transfer capacity (MVA)3</v>
      </c>
      <c r="G966" s="9">
        <v>3.4</v>
      </c>
      <c r="H966" s="8"/>
      <c r="I966" s="8"/>
      <c r="J966" s="8"/>
      <c r="K966" s="8"/>
      <c r="L966" s="8"/>
      <c r="M966" s="8"/>
      <c r="N966" s="8"/>
      <c r="O966" s="8"/>
      <c r="P966" s="8"/>
      <c r="Q966" s="8"/>
      <c r="R966" s="8"/>
      <c r="S966" s="8" t="s">
        <v>20</v>
      </c>
      <c r="T966" s="8"/>
    </row>
    <row r="967" spans="3:20" x14ac:dyDescent="0.25">
      <c r="C967" s="15" t="s">
        <v>132</v>
      </c>
      <c r="D967" s="15" t="s">
        <v>12</v>
      </c>
      <c r="E967" s="6">
        <v>4</v>
      </c>
      <c r="F967" s="12" t="str">
        <f t="shared" si="524"/>
        <v>ULLoad transfer capacity (MVA)4</v>
      </c>
      <c r="G967" s="9"/>
      <c r="H967" s="8"/>
      <c r="I967" s="8"/>
      <c r="J967" s="8"/>
      <c r="K967" s="8"/>
      <c r="L967" s="8"/>
      <c r="M967" s="8"/>
      <c r="N967" s="8"/>
      <c r="O967" s="8"/>
      <c r="P967" s="8"/>
      <c r="Q967" s="8"/>
      <c r="R967" s="8"/>
      <c r="S967" s="8"/>
      <c r="T967" s="8"/>
    </row>
    <row r="968" spans="3:20" x14ac:dyDescent="0.25">
      <c r="C968" s="15" t="s">
        <v>132</v>
      </c>
      <c r="D968" s="15" t="s">
        <v>12</v>
      </c>
      <c r="E968" s="6">
        <v>5</v>
      </c>
      <c r="F968" s="12" t="str">
        <f t="shared" si="524"/>
        <v>ULLoad transfer capacity (MVA)5</v>
      </c>
      <c r="G968" s="9"/>
      <c r="H968" s="8"/>
      <c r="I968" s="8"/>
      <c r="J968" s="8"/>
      <c r="K968" s="8"/>
      <c r="L968" s="8"/>
      <c r="M968" s="8"/>
      <c r="N968" s="8"/>
      <c r="O968" s="8"/>
      <c r="P968" s="8"/>
      <c r="Q968" s="8"/>
      <c r="R968" s="8"/>
      <c r="S968" s="8"/>
      <c r="T968" s="8"/>
    </row>
    <row r="969" spans="3:20" x14ac:dyDescent="0.25">
      <c r="C969" s="15" t="s">
        <v>132</v>
      </c>
      <c r="D969" s="12" t="s">
        <v>13</v>
      </c>
      <c r="E969" s="12" t="s">
        <v>142</v>
      </c>
      <c r="F969" s="12" t="str">
        <f t="shared" si="524"/>
        <v>ULEmbedded generation capacity (MVA)Units less than 100 kVA</v>
      </c>
      <c r="G969" s="9">
        <f ca="1">OFFSET(ForecastData!$AK$4,MATCH(C969,ForecastData!$AJ$5:$AJ$71,0),0)</f>
        <v>10.808990000000053</v>
      </c>
      <c r="H969" s="8"/>
      <c r="I969" s="8"/>
      <c r="J969" s="8"/>
      <c r="K969" s="8"/>
      <c r="L969" s="8"/>
      <c r="M969" s="8"/>
      <c r="N969" s="8"/>
      <c r="O969" s="8"/>
      <c r="P969" s="8"/>
      <c r="Q969" s="8"/>
      <c r="R969" s="8"/>
      <c r="S969" s="8"/>
      <c r="T969" s="8"/>
    </row>
    <row r="970" spans="3:20" x14ac:dyDescent="0.25">
      <c r="C970" s="15" t="s">
        <v>132</v>
      </c>
      <c r="D970" s="12" t="s">
        <v>13</v>
      </c>
      <c r="E970" s="12" t="s">
        <v>145</v>
      </c>
      <c r="F970" s="12" t="str">
        <f t="shared" si="524"/>
        <v>ULEmbedded generation capacity (MVA)Units greater than 100 kVA</v>
      </c>
      <c r="G970" s="9">
        <f ca="1">OFFSET(ForecastData!$AL$4,MATCH(C970,ForecastData!$AJ$5:$AJ$71,0),0)</f>
        <v>8.8049999999999997</v>
      </c>
      <c r="H970" s="8"/>
      <c r="I970" s="8"/>
      <c r="J970" s="8"/>
      <c r="K970" s="8"/>
      <c r="L970" s="8"/>
      <c r="M970" s="8"/>
      <c r="N970" s="8"/>
      <c r="O970" s="8"/>
      <c r="P970" s="8"/>
      <c r="Q970" s="8"/>
      <c r="R970" s="8"/>
      <c r="S970" s="8"/>
      <c r="T970" s="8"/>
    </row>
    <row r="971" spans="3:20" x14ac:dyDescent="0.25">
      <c r="C971" s="15" t="s">
        <v>133</v>
      </c>
      <c r="D971" s="15" t="s">
        <v>85</v>
      </c>
      <c r="E971" s="12" t="s">
        <v>86</v>
      </c>
      <c r="F971" s="12" t="str">
        <f t="shared" si="524"/>
        <v xml:space="preserve">WASubstation capacity (winter and summer) (MVA)Total </v>
      </c>
      <c r="G971" s="8" t="s">
        <v>219</v>
      </c>
      <c r="H971" s="8">
        <v>4</v>
      </c>
      <c r="I971" s="8">
        <v>4</v>
      </c>
      <c r="J971" s="8">
        <v>4</v>
      </c>
      <c r="K971" s="8">
        <v>4</v>
      </c>
      <c r="L971" s="8">
        <v>4</v>
      </c>
      <c r="M971" s="8">
        <v>4</v>
      </c>
      <c r="N971" s="8">
        <v>4</v>
      </c>
      <c r="O971" s="8">
        <v>4</v>
      </c>
      <c r="P971" s="8">
        <v>4</v>
      </c>
      <c r="Q971" s="8">
        <v>4</v>
      </c>
      <c r="R971" s="8">
        <v>4</v>
      </c>
      <c r="S971" s="8"/>
      <c r="T971" s="8"/>
    </row>
    <row r="972" spans="3:20" x14ac:dyDescent="0.25">
      <c r="C972" s="15" t="s">
        <v>133</v>
      </c>
      <c r="D972" s="15" t="s">
        <v>85</v>
      </c>
      <c r="E972" s="12" t="s">
        <v>87</v>
      </c>
      <c r="F972" s="12" t="str">
        <f t="shared" si="524"/>
        <v>WASubstation capacity (winter and summer) (MVA)Firm delivery</v>
      </c>
      <c r="G972" s="8">
        <v>0</v>
      </c>
      <c r="H972" s="8">
        <v>0</v>
      </c>
      <c r="I972" s="8">
        <v>0</v>
      </c>
      <c r="J972" s="8">
        <v>0</v>
      </c>
      <c r="K972" s="8">
        <v>0</v>
      </c>
      <c r="L972" s="8">
        <v>0</v>
      </c>
      <c r="M972" s="8">
        <v>0</v>
      </c>
      <c r="N972" s="8">
        <v>0</v>
      </c>
      <c r="O972" s="8">
        <v>0</v>
      </c>
      <c r="P972" s="8">
        <v>0</v>
      </c>
      <c r="Q972" s="8">
        <v>0</v>
      </c>
      <c r="R972" s="8">
        <v>0</v>
      </c>
      <c r="S972" s="8"/>
      <c r="T972" s="8"/>
    </row>
    <row r="973" spans="3:20" x14ac:dyDescent="0.25">
      <c r="C973" s="15" t="s">
        <v>133</v>
      </c>
      <c r="D973" s="15" t="s">
        <v>85</v>
      </c>
      <c r="E973" s="12" t="s">
        <v>88</v>
      </c>
      <c r="F973" s="12" t="str">
        <f t="shared" si="524"/>
        <v>WASubstation capacity (winter and summer) (MVA)Short-term firm delivery</v>
      </c>
      <c r="G973" s="8">
        <v>0</v>
      </c>
      <c r="H973" s="8">
        <v>0</v>
      </c>
      <c r="I973" s="8">
        <v>0</v>
      </c>
      <c r="J973" s="8">
        <v>0</v>
      </c>
      <c r="K973" s="8">
        <v>0</v>
      </c>
      <c r="L973" s="8">
        <v>0</v>
      </c>
      <c r="M973" s="8">
        <v>0</v>
      </c>
      <c r="N973" s="8">
        <v>0</v>
      </c>
      <c r="O973" s="8">
        <v>0</v>
      </c>
      <c r="P973" s="8">
        <v>0</v>
      </c>
      <c r="Q973" s="8">
        <v>0</v>
      </c>
      <c r="R973" s="8">
        <v>0</v>
      </c>
      <c r="S973" s="8"/>
      <c r="T973" s="8"/>
    </row>
    <row r="974" spans="3:20" x14ac:dyDescent="0.25">
      <c r="C974" s="15" t="s">
        <v>133</v>
      </c>
      <c r="D974" s="12" t="s">
        <v>214</v>
      </c>
      <c r="E974" s="12" t="s">
        <v>210</v>
      </c>
      <c r="F974" s="12" t="str">
        <f t="shared" si="524"/>
        <v>WAMaximum demand forecast(peak season)Maximum demand (MW)</v>
      </c>
      <c r="G974" s="8">
        <f ca="1">G976*G977</f>
        <v>0.55827845256046738</v>
      </c>
      <c r="H974" s="8">
        <f t="shared" ref="H974:R974" ca="1" si="525">H976*H977</f>
        <v>0.90550402747759362</v>
      </c>
      <c r="I974" s="8">
        <f t="shared" ca="1" si="525"/>
        <v>0.91105545059822668</v>
      </c>
      <c r="J974" s="8">
        <f t="shared" ca="1" si="525"/>
        <v>0.89818160964965987</v>
      </c>
      <c r="K974" s="8">
        <f t="shared" ca="1" si="525"/>
        <v>0.89597151919016116</v>
      </c>
      <c r="L974" s="8">
        <f t="shared" ca="1" si="525"/>
        <v>0.90378068046561288</v>
      </c>
      <c r="M974" s="8">
        <f t="shared" ca="1" si="525"/>
        <v>0.92807526378864624</v>
      </c>
      <c r="N974" s="8">
        <f t="shared" ca="1" si="525"/>
        <v>0.95176989304924375</v>
      </c>
      <c r="O974" s="8">
        <f t="shared" ca="1" si="525"/>
        <v>0.98174322905545042</v>
      </c>
      <c r="P974" s="8">
        <f t="shared" ca="1" si="525"/>
        <v>1.0140402271025799</v>
      </c>
      <c r="Q974" s="8">
        <f t="shared" ca="1" si="525"/>
        <v>1.062599690822571</v>
      </c>
      <c r="R974" s="8">
        <f t="shared" ca="1" si="525"/>
        <v>1.105270562962025</v>
      </c>
      <c r="S974" s="8"/>
      <c r="T974" s="8"/>
    </row>
    <row r="975" spans="3:20" x14ac:dyDescent="0.25">
      <c r="C975" s="15" t="s">
        <v>133</v>
      </c>
      <c r="D975" s="12" t="s">
        <v>214</v>
      </c>
      <c r="E975" s="12" t="s">
        <v>10</v>
      </c>
      <c r="F975" s="12" t="str">
        <f t="shared" si="524"/>
        <v>WAMaximum demand forecast(peak season)Reactive power (coincident) (MVAr)</v>
      </c>
      <c r="G975" s="10">
        <f ca="1">SQRT(G976^2-G974^2)</f>
        <v>5.5062355471163548E-3</v>
      </c>
      <c r="H975" s="10">
        <f ca="1">SQRT(H976^2-H974^2)</f>
        <v>8.9308810707075335E-3</v>
      </c>
      <c r="I975" s="10">
        <f t="shared" ref="I975:R975" ca="1" si="526">SQRT(I976^2-I974^2)</f>
        <v>8.9856341122776014E-3</v>
      </c>
      <c r="J975" s="10">
        <f t="shared" ca="1" si="526"/>
        <v>8.8586609139925249E-3</v>
      </c>
      <c r="K975" s="10">
        <f t="shared" ca="1" si="526"/>
        <v>8.8368630484397647E-3</v>
      </c>
      <c r="L975" s="10">
        <f t="shared" ca="1" si="526"/>
        <v>8.9138838992568106E-3</v>
      </c>
      <c r="M975" s="10">
        <f t="shared" ca="1" si="526"/>
        <v>9.1534985533471436E-3</v>
      </c>
      <c r="N975" s="10">
        <f t="shared" ca="1" si="526"/>
        <v>9.38719593018599E-3</v>
      </c>
      <c r="O975" s="10">
        <f t="shared" ca="1" si="526"/>
        <v>9.6828194625468503E-3</v>
      </c>
      <c r="P975" s="10">
        <f t="shared" ca="1" si="526"/>
        <v>1.0001361003751834E-2</v>
      </c>
      <c r="Q975" s="10">
        <f t="shared" ca="1" si="526"/>
        <v>1.0480297355437962E-2</v>
      </c>
      <c r="R975" s="10">
        <f t="shared" ca="1" si="526"/>
        <v>1.0901155212143984E-2</v>
      </c>
      <c r="S975" s="8"/>
      <c r="T975" s="8"/>
    </row>
    <row r="976" spans="3:20" x14ac:dyDescent="0.25">
      <c r="C976" s="15" t="s">
        <v>133</v>
      </c>
      <c r="D976" s="12" t="s">
        <v>214</v>
      </c>
      <c r="E976" s="12" t="s">
        <v>211</v>
      </c>
      <c r="F976" s="12" t="str">
        <f t="shared" si="524"/>
        <v>WAMaximum demand forecast(peak season)Maximum demand (MVA)</v>
      </c>
      <c r="G976" s="8">
        <f ca="1">OFFSET(ForecastData!$E$4,MATCH($C976,ForecastData!$B$5:$B$70,0),COLUMN()-6+IF($T978="Summer",15,0))</f>
        <v>0.5583056055810387</v>
      </c>
      <c r="H976" s="8">
        <f ca="1">OFFSET(ForecastData!$E$4,MATCH($C976,ForecastData!$B$5:$B$70,0),COLUMN()-6+IF($T978="Summer",15,0))</f>
        <v>0.90554806852802783</v>
      </c>
      <c r="I976" s="8">
        <f ca="1">OFFSET(ForecastData!$E$4,MATCH($C976,ForecastData!$B$5:$B$70,0),COLUMN()-6+IF($T978="Summer",15,0))</f>
        <v>0.91109976165354012</v>
      </c>
      <c r="J976" s="8">
        <f ca="1">OFFSET(ForecastData!$E$4,MATCH($C976,ForecastData!$B$5:$B$70,0),COLUMN()-6+IF($T978="Summer",15,0))</f>
        <v>0.89822529455924538</v>
      </c>
      <c r="K976" s="8">
        <f ca="1">OFFSET(ForecastData!$E$4,MATCH($C976,ForecastData!$B$5:$B$70,0),COLUMN()-6+IF($T978="Summer",15,0))</f>
        <v>0.89601509660745238</v>
      </c>
      <c r="L976" s="8">
        <f ca="1">OFFSET(ForecastData!$E$4,MATCH($C976,ForecastData!$B$5:$B$70,0),COLUMN()-6+IF($T978="Summer",15,0))</f>
        <v>0.9038246376975213</v>
      </c>
      <c r="M976" s="8">
        <f ca="1">OFFSET(ForecastData!$E$4,MATCH($C976,ForecastData!$B$5:$B$70,0),COLUMN()-6+IF($T978="Summer",15,0))</f>
        <v>0.92812040263757345</v>
      </c>
      <c r="N976" s="8">
        <f ca="1">OFFSET(ForecastData!$E$4,MATCH($C976,ForecastData!$B$5:$B$70,0),COLUMN()-6+IF($T978="Summer",15,0))</f>
        <v>0.95181618433519011</v>
      </c>
      <c r="O976" s="8">
        <f ca="1">OFFSET(ForecastData!$E$4,MATCH($C976,ForecastData!$B$5:$B$70,0),COLUMN()-6+IF($T978="Summer",15,0))</f>
        <v>0.98179097815622995</v>
      </c>
      <c r="P976" s="8">
        <f ca="1">OFFSET(ForecastData!$E$4,MATCH($C976,ForecastData!$B$5:$B$70,0),COLUMN()-6+IF($T978="Summer",15,0))</f>
        <v>1.0140895470342741</v>
      </c>
      <c r="Q976" s="8">
        <f ca="1">OFFSET(ForecastData!$E$4,MATCH($C976,ForecastData!$B$5:$B$70,0),COLUMN()-6+IF($T978="Summer",15,0))</f>
        <v>1.0626513725436399</v>
      </c>
      <c r="R976" s="8">
        <f ca="1">OFFSET(ForecastData!$E$4,MATCH($C976,ForecastData!$B$5:$B$70,0),COLUMN()-6+IF($T978="Summer",15,0))</f>
        <v>1.1053243200687077</v>
      </c>
      <c r="S976" s="9"/>
      <c r="T976" s="9"/>
    </row>
    <row r="977" spans="3:20" x14ac:dyDescent="0.25">
      <c r="C977" s="15" t="s">
        <v>133</v>
      </c>
      <c r="D977" s="12" t="s">
        <v>214</v>
      </c>
      <c r="E977" s="12" t="s">
        <v>11</v>
      </c>
      <c r="F977" s="12" t="str">
        <f t="shared" si="524"/>
        <v>WAMaximum demand forecast(peak season)Power factor (coincident)</v>
      </c>
      <c r="G977" s="8">
        <f ca="1">OFFSET(ForecastData!$R$4,MATCH($C977,ForecastData!$B$5:$B$70,0),IF($T978="Summer",15,0))</f>
        <v>0.99995136530907103</v>
      </c>
      <c r="H977" s="8">
        <f ca="1">OFFSET(ForecastData!$R$4,MATCH($C977,ForecastData!$B$5:$B$70,0),IF($T978="Summer",15,0))</f>
        <v>0.99995136530907103</v>
      </c>
      <c r="I977" s="8">
        <f ca="1">OFFSET(ForecastData!$R$4,MATCH($C977,ForecastData!$B$5:$B$70,0),IF($T978="Summer",15,0))</f>
        <v>0.99995136530907103</v>
      </c>
      <c r="J977" s="8">
        <f ca="1">OFFSET(ForecastData!$R$4,MATCH($C977,ForecastData!$B$5:$B$70,0),IF($T978="Summer",15,0))</f>
        <v>0.99995136530907103</v>
      </c>
      <c r="K977" s="8">
        <f ca="1">OFFSET(ForecastData!$R$4,MATCH($C977,ForecastData!$B$5:$B$70,0),IF($T978="Summer",15,0))</f>
        <v>0.99995136530907103</v>
      </c>
      <c r="L977" s="8">
        <f ca="1">OFFSET(ForecastData!$R$4,MATCH($C977,ForecastData!$B$5:$B$70,0),IF($T978="Summer",15,0))</f>
        <v>0.99995136530907103</v>
      </c>
      <c r="M977" s="8">
        <f ca="1">OFFSET(ForecastData!$R$4,MATCH($C977,ForecastData!$B$5:$B$70,0),IF($T978="Summer",15,0))</f>
        <v>0.99995136530907103</v>
      </c>
      <c r="N977" s="8">
        <f ca="1">OFFSET(ForecastData!$R$4,MATCH($C977,ForecastData!$B$5:$B$70,0),IF($T978="Summer",15,0))</f>
        <v>0.99995136530907103</v>
      </c>
      <c r="O977" s="8">
        <f ca="1">OFFSET(ForecastData!$R$4,MATCH($C977,ForecastData!$B$5:$B$70,0),IF($T978="Summer",15,0))</f>
        <v>0.99995136530907103</v>
      </c>
      <c r="P977" s="8">
        <f ca="1">OFFSET(ForecastData!$R$4,MATCH($C977,ForecastData!$B$5:$B$70,0),IF($T978="Summer",15,0))</f>
        <v>0.99995136530907103</v>
      </c>
      <c r="Q977" s="8">
        <f ca="1">OFFSET(ForecastData!$R$4,MATCH($C977,ForecastData!$B$5:$B$70,0),IF($T978="Summer",15,0))</f>
        <v>0.99995136530907103</v>
      </c>
      <c r="R977" s="8">
        <f ca="1">OFFSET(ForecastData!$R$4,MATCH($C977,ForecastData!$B$5:$B$70,0),IF($T978="Summer",15,0))</f>
        <v>0.99995136530907103</v>
      </c>
      <c r="S977" s="10"/>
      <c r="T977" s="10"/>
    </row>
    <row r="978" spans="3:20" x14ac:dyDescent="0.25">
      <c r="C978" s="15" t="s">
        <v>133</v>
      </c>
      <c r="D978" s="12" t="s">
        <v>213</v>
      </c>
      <c r="E978" s="15" t="s">
        <v>210</v>
      </c>
      <c r="F978" s="12" t="str">
        <f t="shared" si="524"/>
        <v>WAMaximum demand forecast(non-peak season)Maximum demand (MW)</v>
      </c>
      <c r="G978" s="8">
        <f ca="1">G980*OFFSET(ForecastData!$R$4,MATCH($C978,ForecastData!$B$5:$B$70,0),IF($T978="Winter",15,0))</f>
        <v>0.13803495774335309</v>
      </c>
      <c r="H978" s="8">
        <f ca="1">H980*OFFSET(ForecastData!$R$4,MATCH($C978,ForecastData!$B$5:$B$70,0),IF($T978="Winter",15,0))</f>
        <v>0.13626848933224617</v>
      </c>
      <c r="I978" s="8">
        <f ca="1">I980*OFFSET(ForecastData!$R$4,MATCH($C978,ForecastData!$B$5:$B$70,0),IF($T978="Winter",15,0))</f>
        <v>0.1278823444710887</v>
      </c>
      <c r="J978" s="8">
        <f ca="1">J980*OFFSET(ForecastData!$R$4,MATCH($C978,ForecastData!$B$5:$B$70,0),IF($T978="Winter",15,0))</f>
        <v>0.12511758494459749</v>
      </c>
      <c r="K978" s="8">
        <f ca="1">K980*OFFSET(ForecastData!$R$4,MATCH($C978,ForecastData!$B$5:$B$70,0),IF($T978="Winter",15,0))</f>
        <v>0.12551634852666657</v>
      </c>
      <c r="L978" s="8">
        <f ca="1">L980*OFFSET(ForecastData!$R$4,MATCH($C978,ForecastData!$B$5:$B$70,0),IF($T978="Winter",15,0))</f>
        <v>0.12970851695008281</v>
      </c>
      <c r="M978" s="8">
        <f ca="1">M980*OFFSET(ForecastData!$R$4,MATCH($C978,ForecastData!$B$5:$B$70,0),IF($T978="Winter",15,0))</f>
        <v>0.13897061074456682</v>
      </c>
      <c r="N978" s="8">
        <f ca="1">N980*OFFSET(ForecastData!$R$4,MATCH($C978,ForecastData!$B$5:$B$70,0),IF($T978="Winter",15,0))</f>
        <v>0.15141568243607137</v>
      </c>
      <c r="O978" s="8">
        <f ca="1">O980*OFFSET(ForecastData!$R$4,MATCH($C978,ForecastData!$B$5:$B$70,0),IF($T978="Winter",15,0))</f>
        <v>0.16708642293823242</v>
      </c>
      <c r="P978" s="8">
        <f ca="1">P980*OFFSET(ForecastData!$R$4,MATCH($C978,ForecastData!$B$5:$B$70,0),IF($T978="Winter",15,0))</f>
        <v>0.1899648293106527</v>
      </c>
      <c r="Q978" s="8">
        <f ca="1">Q980*OFFSET(ForecastData!$R$4,MATCH($C978,ForecastData!$B$5:$B$70,0),IF($T978="Winter",15,0))</f>
        <v>0.21861447882813134</v>
      </c>
      <c r="R978" s="8">
        <f ca="1">R980*OFFSET(ForecastData!$R$4,MATCH($C978,ForecastData!$B$5:$B$70,0),IF($T978="Winter",15,0))</f>
        <v>0.24899623159471862</v>
      </c>
      <c r="S978" s="8"/>
      <c r="T978" s="8" t="str">
        <f ca="1">OFFSET(ForecastData!$D$4,MATCH(C978,ForecastData!$B$5:$B$70,0),0)</f>
        <v>Summer</v>
      </c>
    </row>
    <row r="979" spans="3:20" x14ac:dyDescent="0.25">
      <c r="C979" s="15" t="s">
        <v>133</v>
      </c>
      <c r="D979" s="12" t="s">
        <v>213</v>
      </c>
      <c r="E979" s="15" t="s">
        <v>10</v>
      </c>
      <c r="F979" s="12" t="str">
        <f t="shared" si="524"/>
        <v>WAMaximum demand forecast(non-peak season)Reactive power (coincident) (MVAr)</v>
      </c>
      <c r="G979" s="10">
        <f t="shared" ref="G979:R979" ca="1" si="527">SQRT(G980^2-G978^2)</f>
        <v>4.5369896569276202E-2</v>
      </c>
      <c r="H979" s="10">
        <f t="shared" ca="1" si="527"/>
        <v>4.4789286480244848E-2</v>
      </c>
      <c r="I979" s="10">
        <f t="shared" ca="1" si="527"/>
        <v>4.2032893960654932E-2</v>
      </c>
      <c r="J979" s="10">
        <f t="shared" ca="1" si="527"/>
        <v>4.112416144965543E-2</v>
      </c>
      <c r="K979" s="10">
        <f t="shared" ca="1" si="527"/>
        <v>4.1255228700805731E-2</v>
      </c>
      <c r="L979" s="10">
        <f t="shared" ca="1" si="527"/>
        <v>4.2633127827815392E-2</v>
      </c>
      <c r="M979" s="10">
        <f t="shared" ca="1" si="527"/>
        <v>4.5677430838738105E-2</v>
      </c>
      <c r="N979" s="10">
        <f t="shared" ca="1" si="527"/>
        <v>4.9767928091547058E-2</v>
      </c>
      <c r="O979" s="10">
        <f t="shared" ca="1" si="527"/>
        <v>5.4918651410989977E-2</v>
      </c>
      <c r="P979" s="10">
        <f t="shared" ca="1" si="527"/>
        <v>6.2438419937427408E-2</v>
      </c>
      <c r="Q979" s="10">
        <f t="shared" ca="1" si="527"/>
        <v>7.1855104352767929E-2</v>
      </c>
      <c r="R979" s="10">
        <f t="shared" ca="1" si="527"/>
        <v>8.1841103574619087E-2</v>
      </c>
      <c r="S979" s="8"/>
      <c r="T979" s="8" t="str">
        <f ca="1">T978</f>
        <v>Summer</v>
      </c>
    </row>
    <row r="980" spans="3:20" x14ac:dyDescent="0.25">
      <c r="C980" s="15" t="s">
        <v>133</v>
      </c>
      <c r="D980" s="12" t="s">
        <v>213</v>
      </c>
      <c r="E980" s="12" t="s">
        <v>211</v>
      </c>
      <c r="F980" s="12"/>
      <c r="G980" s="10">
        <f ca="1">OFFSET(ForecastData!$E$4,MATCH($C980,ForecastData!$B$5:$B$70,0),COLUMN()-6+IF($T980="Winter",15,0))</f>
        <v>0.14529995551931904</v>
      </c>
      <c r="H980" s="10">
        <f ca="1">OFFSET(ForecastData!$E$4,MATCH($C980,ForecastData!$B$5:$B$70,0),COLUMN()-6+IF($T980="Winter",15,0))</f>
        <v>0.14344051508657493</v>
      </c>
      <c r="I980" s="10">
        <f ca="1">OFFSET(ForecastData!$E$4,MATCH($C980,ForecastData!$B$5:$B$70,0),COLUMN()-6+IF($T980="Winter",15,0))</f>
        <v>0.13461299418009337</v>
      </c>
      <c r="J980" s="10">
        <f ca="1">OFFSET(ForecastData!$E$4,MATCH($C980,ForecastData!$B$5:$B$70,0),COLUMN()-6+IF($T980="Winter",15,0))</f>
        <v>0.13170272099431315</v>
      </c>
      <c r="K980" s="10">
        <f ca="1">OFFSET(ForecastData!$E$4,MATCH($C980,ForecastData!$B$5:$B$70,0),COLUMN()-6+IF($T980="Winter",15,0))</f>
        <v>0.13212247213333325</v>
      </c>
      <c r="L980" s="10">
        <f ca="1">OFFSET(ForecastData!$E$4,MATCH($C980,ForecastData!$B$5:$B$70,0),COLUMN()-6+IF($T980="Winter",15,0))</f>
        <v>0.13653528100008719</v>
      </c>
      <c r="M980" s="10">
        <f ca="1">OFFSET(ForecastData!$E$4,MATCH($C980,ForecastData!$B$5:$B$70,0),COLUMN()-6+IF($T980="Winter",15,0))</f>
        <v>0.14628485341533351</v>
      </c>
      <c r="N980" s="10">
        <f ca="1">OFFSET(ForecastData!$E$4,MATCH($C980,ForecastData!$B$5:$B$70,0),COLUMN()-6+IF($T980="Winter",15,0))</f>
        <v>0.15938492888007513</v>
      </c>
      <c r="O980" s="10">
        <f ca="1">OFFSET(ForecastData!$E$4,MATCH($C980,ForecastData!$B$5:$B$70,0),COLUMN()-6+IF($T980="Winter",15,0))</f>
        <v>0.17588044519813939</v>
      </c>
      <c r="P980" s="10">
        <f ca="1">OFFSET(ForecastData!$E$4,MATCH($C980,ForecastData!$B$5:$B$70,0),COLUMN()-6+IF($T980="Winter",15,0))</f>
        <v>0.1999629782217397</v>
      </c>
      <c r="Q980" s="10">
        <f ca="1">OFFSET(ForecastData!$E$4,MATCH($C980,ForecastData!$B$5:$B$70,0),COLUMN()-6+IF($T980="Winter",15,0))</f>
        <v>0.23012050402961196</v>
      </c>
      <c r="R980" s="10">
        <f ca="1">OFFSET(ForecastData!$E$4,MATCH($C980,ForecastData!$B$5:$B$70,0),COLUMN()-6+IF($T980="Winter",15,0))</f>
        <v>0.26210129641549329</v>
      </c>
      <c r="S980" s="9"/>
      <c r="T980" s="8" t="str">
        <f ca="1">T978</f>
        <v>Summer</v>
      </c>
    </row>
    <row r="981" spans="3:20" x14ac:dyDescent="0.25">
      <c r="C981" s="15" t="s">
        <v>133</v>
      </c>
      <c r="D981" s="12" t="s">
        <v>89</v>
      </c>
      <c r="E981" s="12" t="s">
        <v>212</v>
      </c>
      <c r="F981" s="12" t="str">
        <f t="shared" si="524"/>
        <v>WAHours exceeding95% of maximum demand</v>
      </c>
      <c r="G981" s="9">
        <f ca="1">OFFSET($AG$2,MATCH(C981,$AF$3:$AF$48,0),0)</f>
        <v>1.5</v>
      </c>
      <c r="H981" s="8">
        <f ca="1">G981</f>
        <v>1.5</v>
      </c>
      <c r="I981" s="8">
        <f t="shared" ref="I981" ca="1" si="528">H981</f>
        <v>1.5</v>
      </c>
      <c r="J981" s="8">
        <f t="shared" ref="J981" ca="1" si="529">I981</f>
        <v>1.5</v>
      </c>
      <c r="K981" s="8">
        <f t="shared" ref="K981" ca="1" si="530">J981</f>
        <v>1.5</v>
      </c>
      <c r="L981" s="8">
        <f t="shared" ref="L981" ca="1" si="531">K981</f>
        <v>1.5</v>
      </c>
      <c r="M981" s="8">
        <f t="shared" ref="M981" ca="1" si="532">L981</f>
        <v>1.5</v>
      </c>
      <c r="N981" s="8">
        <f t="shared" ref="N981" ca="1" si="533">M981</f>
        <v>1.5</v>
      </c>
      <c r="O981" s="8">
        <f t="shared" ref="O981" ca="1" si="534">N981</f>
        <v>1.5</v>
      </c>
      <c r="P981" s="8">
        <f t="shared" ref="P981" ca="1" si="535">O981</f>
        <v>1.5</v>
      </c>
      <c r="Q981" s="8">
        <f ca="1">O981</f>
        <v>1.5</v>
      </c>
      <c r="R981" s="8">
        <f t="shared" ref="R981" ca="1" si="536">Q981</f>
        <v>1.5</v>
      </c>
      <c r="S981" s="9"/>
      <c r="T981" s="9"/>
    </row>
    <row r="982" spans="3:20" x14ac:dyDescent="0.25">
      <c r="C982" s="15" t="s">
        <v>133</v>
      </c>
      <c r="D982" s="12" t="s">
        <v>89</v>
      </c>
      <c r="E982" s="12" t="s">
        <v>56</v>
      </c>
      <c r="F982" s="12" t="str">
        <f t="shared" si="524"/>
        <v>WAHours exceedingFirm capacity (continuous rating)</v>
      </c>
      <c r="G982" s="8">
        <v>8760</v>
      </c>
      <c r="H982" s="8">
        <v>8760</v>
      </c>
      <c r="I982" s="8">
        <v>8760</v>
      </c>
      <c r="J982" s="8">
        <v>8760</v>
      </c>
      <c r="K982" s="8">
        <v>8760</v>
      </c>
      <c r="L982" s="8">
        <v>8760</v>
      </c>
      <c r="M982" s="8">
        <v>8760</v>
      </c>
      <c r="N982" s="8">
        <v>8760</v>
      </c>
      <c r="O982" s="8">
        <v>8760</v>
      </c>
      <c r="P982" s="8">
        <v>8760</v>
      </c>
      <c r="Q982" s="8">
        <v>8760</v>
      </c>
      <c r="R982" s="8">
        <v>8760</v>
      </c>
      <c r="S982" s="8"/>
      <c r="T982" s="8"/>
    </row>
    <row r="983" spans="3:20" x14ac:dyDescent="0.25">
      <c r="C983" s="15" t="s">
        <v>133</v>
      </c>
      <c r="D983" s="12" t="s">
        <v>89</v>
      </c>
      <c r="E983" s="12" t="s">
        <v>57</v>
      </c>
      <c r="F983" s="12" t="str">
        <f t="shared" si="524"/>
        <v>WAHours exceedingFirm capacity (short-term rating)</v>
      </c>
      <c r="G983" s="8">
        <v>8760</v>
      </c>
      <c r="H983" s="8">
        <v>8760</v>
      </c>
      <c r="I983" s="8">
        <v>8760</v>
      </c>
      <c r="J983" s="8">
        <v>8760</v>
      </c>
      <c r="K983" s="8">
        <v>8760</v>
      </c>
      <c r="L983" s="8">
        <v>8760</v>
      </c>
      <c r="M983" s="8">
        <v>8760</v>
      </c>
      <c r="N983" s="8">
        <v>8760</v>
      </c>
      <c r="O983" s="8">
        <v>8760</v>
      </c>
      <c r="P983" s="8">
        <v>8760</v>
      </c>
      <c r="Q983" s="8">
        <v>8760</v>
      </c>
      <c r="R983" s="8">
        <v>8760</v>
      </c>
      <c r="S983" s="8"/>
      <c r="T983" s="8"/>
    </row>
    <row r="984" spans="3:20" x14ac:dyDescent="0.25">
      <c r="C984" s="15" t="s">
        <v>133</v>
      </c>
      <c r="D984" s="12" t="s">
        <v>90</v>
      </c>
      <c r="E984" s="12" t="s">
        <v>60</v>
      </c>
      <c r="F984" s="12" t="str">
        <f t="shared" si="524"/>
        <v>WARegional diversity factorSummer</v>
      </c>
      <c r="G984" s="10">
        <f ca="1">OFFSET(ForecastData!$S$4,MATCH($C984,ForecastData!$B$5:$B$70,0),IF($E984="Winter",15,0))</f>
        <v>0</v>
      </c>
      <c r="H984" s="10">
        <f ca="1">OFFSET(ForecastData!$S$4,MATCH($C984,ForecastData!$B$5:$B$70,0),IF($E984="Winter",15,0))</f>
        <v>0</v>
      </c>
      <c r="I984" s="10">
        <f ca="1">OFFSET(ForecastData!$S$4,MATCH($C984,ForecastData!$B$5:$B$70,0),IF($E984="Winter",15,0))</f>
        <v>0</v>
      </c>
      <c r="J984" s="10">
        <f ca="1">OFFSET(ForecastData!$S$4,MATCH($C984,ForecastData!$B$5:$B$70,0),IF($E984="Winter",15,0))</f>
        <v>0</v>
      </c>
      <c r="K984" s="10">
        <f ca="1">OFFSET(ForecastData!$S$4,MATCH($C984,ForecastData!$B$5:$B$70,0),IF($E984="Winter",15,0))</f>
        <v>0</v>
      </c>
      <c r="L984" s="10">
        <f ca="1">OFFSET(ForecastData!$S$4,MATCH($C984,ForecastData!$B$5:$B$70,0),IF($E984="Winter",15,0))</f>
        <v>0</v>
      </c>
      <c r="M984" s="10">
        <f ca="1">OFFSET(ForecastData!$S$4,MATCH($C984,ForecastData!$B$5:$B$70,0),IF($E984="Winter",15,0))</f>
        <v>0</v>
      </c>
      <c r="N984" s="10">
        <f ca="1">OFFSET(ForecastData!$S$4,MATCH($C984,ForecastData!$B$5:$B$70,0),IF($E984="Winter",15,0))</f>
        <v>0</v>
      </c>
      <c r="O984" s="10">
        <f ca="1">OFFSET(ForecastData!$S$4,MATCH($C984,ForecastData!$B$5:$B$70,0),IF($E984="Winter",15,0))</f>
        <v>0</v>
      </c>
      <c r="P984" s="10">
        <f ca="1">OFFSET(ForecastData!$S$4,MATCH($C984,ForecastData!$B$5:$B$70,0),IF($E984="Winter",15,0))</f>
        <v>0</v>
      </c>
      <c r="Q984" s="10">
        <f ca="1">OFFSET(ForecastData!$S$4,MATCH($C984,ForecastData!$B$5:$B$70,0),IF($E984="Winter",15,0))</f>
        <v>0</v>
      </c>
      <c r="R984" s="10">
        <f ca="1">OFFSET(ForecastData!$S$4,MATCH($C984,ForecastData!$B$5:$B$70,0),IF($E984="Winter",15,0))</f>
        <v>0</v>
      </c>
      <c r="S984" s="10"/>
      <c r="T984" s="10"/>
    </row>
    <row r="985" spans="3:20" x14ac:dyDescent="0.25">
      <c r="C985" s="15" t="s">
        <v>133</v>
      </c>
      <c r="D985" s="12" t="s">
        <v>90</v>
      </c>
      <c r="E985" s="12" t="s">
        <v>8</v>
      </c>
      <c r="F985" s="12" t="str">
        <f t="shared" si="524"/>
        <v>WARegional diversity factorWinter</v>
      </c>
      <c r="G985" s="10">
        <f ca="1">OFFSET(ForecastData!$S$4,MATCH($C985,ForecastData!$B$5:$B$70,0),IF($E985="Winter",15,0))</f>
        <v>0</v>
      </c>
      <c r="H985" s="10">
        <f ca="1">OFFSET(ForecastData!$S$4,MATCH($C985,ForecastData!$B$5:$B$70,0),IF($E985="Winter",15,0))</f>
        <v>0</v>
      </c>
      <c r="I985" s="10">
        <f ca="1">OFFSET(ForecastData!$S$4,MATCH($C985,ForecastData!$B$5:$B$70,0),IF($E985="Winter",15,0))</f>
        <v>0</v>
      </c>
      <c r="J985" s="10">
        <f ca="1">OFFSET(ForecastData!$S$4,MATCH($C985,ForecastData!$B$5:$B$70,0),IF($E985="Winter",15,0))</f>
        <v>0</v>
      </c>
      <c r="K985" s="10">
        <f ca="1">OFFSET(ForecastData!$S$4,MATCH($C985,ForecastData!$B$5:$B$70,0),IF($E985="Winter",15,0))</f>
        <v>0</v>
      </c>
      <c r="L985" s="10">
        <f ca="1">OFFSET(ForecastData!$S$4,MATCH($C985,ForecastData!$B$5:$B$70,0),IF($E985="Winter",15,0))</f>
        <v>0</v>
      </c>
      <c r="M985" s="10">
        <f ca="1">OFFSET(ForecastData!$S$4,MATCH($C985,ForecastData!$B$5:$B$70,0),IF($E985="Winter",15,0))</f>
        <v>0</v>
      </c>
      <c r="N985" s="10">
        <f ca="1">OFFSET(ForecastData!$S$4,MATCH($C985,ForecastData!$B$5:$B$70,0),IF($E985="Winter",15,0))</f>
        <v>0</v>
      </c>
      <c r="O985" s="10">
        <f ca="1">OFFSET(ForecastData!$S$4,MATCH($C985,ForecastData!$B$5:$B$70,0),IF($E985="Winter",15,0))</f>
        <v>0</v>
      </c>
      <c r="P985" s="10">
        <f ca="1">OFFSET(ForecastData!$S$4,MATCH($C985,ForecastData!$B$5:$B$70,0),IF($E985="Winter",15,0))</f>
        <v>0</v>
      </c>
      <c r="Q985" s="10">
        <f ca="1">OFFSET(ForecastData!$S$4,MATCH($C985,ForecastData!$B$5:$B$70,0),IF($E985="Winter",15,0))</f>
        <v>0</v>
      </c>
      <c r="R985" s="10">
        <f ca="1">OFFSET(ForecastData!$S$4,MATCH($C985,ForecastData!$B$5:$B$70,0),IF($E985="Winter",15,0))</f>
        <v>0</v>
      </c>
      <c r="S985" s="10"/>
      <c r="T985" s="10"/>
    </row>
    <row r="986" spans="3:20" x14ac:dyDescent="0.25">
      <c r="C986" s="15" t="s">
        <v>133</v>
      </c>
      <c r="D986" s="15" t="s">
        <v>12</v>
      </c>
      <c r="E986" s="6">
        <v>1</v>
      </c>
      <c r="F986" s="12" t="str">
        <f t="shared" si="524"/>
        <v>WALoad transfer capacity (MVA)1</v>
      </c>
      <c r="G986" s="9">
        <v>0.9</v>
      </c>
      <c r="H986" s="8"/>
      <c r="I986" s="8"/>
      <c r="J986" s="8"/>
      <c r="K986" s="8"/>
      <c r="L986" s="8"/>
      <c r="M986" s="8"/>
      <c r="N986" s="8"/>
      <c r="O986" s="8"/>
      <c r="P986" s="8"/>
      <c r="Q986" s="8"/>
      <c r="R986" s="8"/>
      <c r="S986" s="8" t="s">
        <v>14</v>
      </c>
      <c r="T986" s="8"/>
    </row>
    <row r="987" spans="3:20" x14ac:dyDescent="0.25">
      <c r="C987" s="15" t="s">
        <v>133</v>
      </c>
      <c r="D987" s="15" t="s">
        <v>12</v>
      </c>
      <c r="E987" s="6">
        <v>2</v>
      </c>
      <c r="F987" s="12" t="str">
        <f t="shared" si="524"/>
        <v>WALoad transfer capacity (MVA)2</v>
      </c>
      <c r="G987" s="9"/>
      <c r="H987" s="8"/>
      <c r="I987" s="8"/>
      <c r="J987" s="8"/>
      <c r="K987" s="8"/>
      <c r="L987" s="8"/>
      <c r="M987" s="8"/>
      <c r="N987" s="8"/>
      <c r="O987" s="8"/>
      <c r="P987" s="8"/>
      <c r="Q987" s="8"/>
      <c r="R987" s="8"/>
      <c r="S987" s="8"/>
      <c r="T987" s="8"/>
    </row>
    <row r="988" spans="3:20" x14ac:dyDescent="0.25">
      <c r="C988" s="15" t="s">
        <v>133</v>
      </c>
      <c r="D988" s="15" t="s">
        <v>12</v>
      </c>
      <c r="E988" s="6">
        <v>3</v>
      </c>
      <c r="F988" s="12" t="str">
        <f t="shared" si="524"/>
        <v>WALoad transfer capacity (MVA)3</v>
      </c>
      <c r="G988" s="9"/>
      <c r="H988" s="8"/>
      <c r="I988" s="8"/>
      <c r="J988" s="8"/>
      <c r="K988" s="8"/>
      <c r="L988" s="8"/>
      <c r="M988" s="8"/>
      <c r="N988" s="8"/>
      <c r="O988" s="8"/>
      <c r="P988" s="8"/>
      <c r="Q988" s="8"/>
      <c r="R988" s="8"/>
      <c r="S988" s="8"/>
      <c r="T988" s="8"/>
    </row>
    <row r="989" spans="3:20" x14ac:dyDescent="0.25">
      <c r="C989" s="15" t="s">
        <v>133</v>
      </c>
      <c r="D989" s="15" t="s">
        <v>12</v>
      </c>
      <c r="E989" s="6">
        <v>4</v>
      </c>
      <c r="F989" s="12" t="str">
        <f t="shared" si="524"/>
        <v>WALoad transfer capacity (MVA)4</v>
      </c>
      <c r="G989" s="9"/>
      <c r="H989" s="8"/>
      <c r="I989" s="8"/>
      <c r="J989" s="8"/>
      <c r="K989" s="8"/>
      <c r="L989" s="8"/>
      <c r="M989" s="8"/>
      <c r="N989" s="8"/>
      <c r="O989" s="8"/>
      <c r="P989" s="8"/>
      <c r="Q989" s="8"/>
      <c r="R989" s="8"/>
      <c r="S989" s="8"/>
      <c r="T989" s="8"/>
    </row>
    <row r="990" spans="3:20" x14ac:dyDescent="0.25">
      <c r="C990" s="15" t="s">
        <v>133</v>
      </c>
      <c r="D990" s="15" t="s">
        <v>12</v>
      </c>
      <c r="E990" s="6">
        <v>5</v>
      </c>
      <c r="F990" s="12" t="str">
        <f t="shared" si="524"/>
        <v>WALoad transfer capacity (MVA)5</v>
      </c>
      <c r="G990" s="9"/>
      <c r="H990" s="8"/>
      <c r="I990" s="8"/>
      <c r="J990" s="8"/>
      <c r="K990" s="8"/>
      <c r="L990" s="8"/>
      <c r="M990" s="8"/>
      <c r="N990" s="8"/>
      <c r="O990" s="8"/>
      <c r="P990" s="8"/>
      <c r="Q990" s="8"/>
      <c r="R990" s="8"/>
      <c r="S990" s="8"/>
      <c r="T990" s="8"/>
    </row>
    <row r="991" spans="3:20" x14ac:dyDescent="0.25">
      <c r="C991" s="15" t="s">
        <v>133</v>
      </c>
      <c r="D991" s="12" t="s">
        <v>13</v>
      </c>
      <c r="E991" s="12" t="s">
        <v>142</v>
      </c>
      <c r="F991" s="12" t="str">
        <f t="shared" si="524"/>
        <v>WAEmbedded generation capacity (MVA)Units less than 100 kVA</v>
      </c>
      <c r="G991" s="9">
        <f ca="1">OFFSET(ForecastData!$AK$4,MATCH(C991,ForecastData!$AJ$5:$AJ$71,0),0)</f>
        <v>0</v>
      </c>
      <c r="H991" s="8"/>
      <c r="I991" s="8"/>
      <c r="J991" s="8"/>
      <c r="K991" s="8"/>
      <c r="L991" s="8"/>
      <c r="M991" s="8"/>
      <c r="N991" s="8"/>
      <c r="O991" s="8"/>
      <c r="P991" s="8"/>
      <c r="Q991" s="8"/>
      <c r="R991" s="8"/>
      <c r="S991" s="8"/>
      <c r="T991" s="8"/>
    </row>
    <row r="992" spans="3:20" x14ac:dyDescent="0.25">
      <c r="C992" s="15" t="s">
        <v>133</v>
      </c>
      <c r="D992" s="12" t="s">
        <v>13</v>
      </c>
      <c r="E992" s="12" t="s">
        <v>145</v>
      </c>
      <c r="F992" s="12" t="str">
        <f t="shared" si="524"/>
        <v>WAEmbedded generation capacity (MVA)Units greater than 100 kVA</v>
      </c>
      <c r="G992" s="9">
        <f ca="1">OFFSET(ForecastData!$AL$4,MATCH(C992,ForecastData!$AJ$5:$AJ$71,0),0)</f>
        <v>0</v>
      </c>
      <c r="H992" s="8"/>
      <c r="I992" s="8"/>
      <c r="J992" s="8"/>
      <c r="K992" s="8"/>
      <c r="L992" s="8"/>
      <c r="M992" s="8"/>
      <c r="N992" s="8"/>
      <c r="O992" s="8"/>
      <c r="P992" s="8"/>
      <c r="Q992" s="8"/>
      <c r="R992" s="8"/>
      <c r="S992" s="8"/>
      <c r="T992" s="8"/>
    </row>
    <row r="993" spans="3:20" x14ac:dyDescent="0.25">
      <c r="C993" s="15" t="s">
        <v>134</v>
      </c>
      <c r="D993" s="15" t="s">
        <v>85</v>
      </c>
      <c r="E993" s="12" t="s">
        <v>86</v>
      </c>
      <c r="F993" s="12" t="str">
        <f t="shared" si="524"/>
        <v xml:space="preserve">WVSubstation capacity (winter and summer) (MVA)Total </v>
      </c>
      <c r="G993" s="8">
        <v>50</v>
      </c>
      <c r="H993" s="8">
        <v>50</v>
      </c>
      <c r="I993" s="8">
        <v>50</v>
      </c>
      <c r="J993" s="8">
        <v>50</v>
      </c>
      <c r="K993" s="8">
        <v>50</v>
      </c>
      <c r="L993" s="8">
        <v>50</v>
      </c>
      <c r="M993" s="8">
        <v>50</v>
      </c>
      <c r="N993" s="8">
        <v>50</v>
      </c>
      <c r="O993" s="8">
        <v>50</v>
      </c>
      <c r="P993" s="8">
        <v>50</v>
      </c>
      <c r="Q993" s="8">
        <v>50</v>
      </c>
      <c r="R993" s="8">
        <v>50</v>
      </c>
      <c r="S993" s="8"/>
      <c r="T993" s="8"/>
    </row>
    <row r="994" spans="3:20" x14ac:dyDescent="0.25">
      <c r="C994" s="15" t="s">
        <v>134</v>
      </c>
      <c r="D994" s="15" t="s">
        <v>85</v>
      </c>
      <c r="E994" s="12" t="s">
        <v>87</v>
      </c>
      <c r="F994" s="12" t="str">
        <f t="shared" si="524"/>
        <v>WVSubstation capacity (winter and summer) (MVA)Firm delivery</v>
      </c>
      <c r="G994" s="8">
        <v>25</v>
      </c>
      <c r="H994" s="8">
        <v>25</v>
      </c>
      <c r="I994" s="8">
        <v>25</v>
      </c>
      <c r="J994" s="8">
        <v>25</v>
      </c>
      <c r="K994" s="8">
        <v>25</v>
      </c>
      <c r="L994" s="8">
        <v>25</v>
      </c>
      <c r="M994" s="8">
        <v>25</v>
      </c>
      <c r="N994" s="8">
        <v>25</v>
      </c>
      <c r="O994" s="8">
        <v>25</v>
      </c>
      <c r="P994" s="8">
        <v>25</v>
      </c>
      <c r="Q994" s="8">
        <v>25</v>
      </c>
      <c r="R994" s="8">
        <v>25</v>
      </c>
      <c r="S994" s="8"/>
      <c r="T994" s="8"/>
    </row>
    <row r="995" spans="3:20" x14ac:dyDescent="0.25">
      <c r="C995" s="15" t="s">
        <v>134</v>
      </c>
      <c r="D995" s="15" t="s">
        <v>85</v>
      </c>
      <c r="E995" s="12" t="s">
        <v>88</v>
      </c>
      <c r="F995" s="12" t="str">
        <f t="shared" si="524"/>
        <v>WVSubstation capacity (winter and summer) (MVA)Short-term firm delivery</v>
      </c>
      <c r="G995" s="8">
        <v>28</v>
      </c>
      <c r="H995" s="8">
        <v>28</v>
      </c>
      <c r="I995" s="8">
        <v>28</v>
      </c>
      <c r="J995" s="8">
        <v>28</v>
      </c>
      <c r="K995" s="8">
        <v>28</v>
      </c>
      <c r="L995" s="8">
        <v>28</v>
      </c>
      <c r="M995" s="8">
        <v>28</v>
      </c>
      <c r="N995" s="8">
        <v>28</v>
      </c>
      <c r="O995" s="8">
        <v>28</v>
      </c>
      <c r="P995" s="8">
        <v>28</v>
      </c>
      <c r="Q995" s="8">
        <v>28</v>
      </c>
      <c r="R995" s="8">
        <v>28</v>
      </c>
      <c r="S995" s="8"/>
      <c r="T995" s="8"/>
    </row>
    <row r="996" spans="3:20" x14ac:dyDescent="0.25">
      <c r="C996" s="15" t="s">
        <v>134</v>
      </c>
      <c r="D996" s="12" t="s">
        <v>214</v>
      </c>
      <c r="E996" s="12" t="s">
        <v>210</v>
      </c>
      <c r="F996" s="12" t="str">
        <f t="shared" si="524"/>
        <v>WVMaximum demand forecast(peak season)Maximum demand (MW)</v>
      </c>
      <c r="G996" s="8">
        <f ca="1">G998*G999</f>
        <v>0</v>
      </c>
      <c r="H996" s="8">
        <f t="shared" ref="H996:R996" ca="1" si="537">H998*H999</f>
        <v>0</v>
      </c>
      <c r="I996" s="8">
        <f t="shared" ca="1" si="537"/>
        <v>0</v>
      </c>
      <c r="J996" s="8">
        <f t="shared" ca="1" si="537"/>
        <v>0</v>
      </c>
      <c r="K996" s="8">
        <f t="shared" ca="1" si="537"/>
        <v>0</v>
      </c>
      <c r="L996" s="8">
        <f t="shared" ca="1" si="537"/>
        <v>0</v>
      </c>
      <c r="M996" s="8">
        <f t="shared" ca="1" si="537"/>
        <v>0</v>
      </c>
      <c r="N996" s="8">
        <f t="shared" ca="1" si="537"/>
        <v>0</v>
      </c>
      <c r="O996" s="8">
        <f t="shared" ca="1" si="537"/>
        <v>0</v>
      </c>
      <c r="P996" s="8">
        <f t="shared" ca="1" si="537"/>
        <v>0</v>
      </c>
      <c r="Q996" s="8">
        <f t="shared" ca="1" si="537"/>
        <v>0</v>
      </c>
      <c r="R996" s="8">
        <f t="shared" ca="1" si="537"/>
        <v>0</v>
      </c>
      <c r="S996" s="8"/>
      <c r="T996" s="8"/>
    </row>
    <row r="997" spans="3:20" x14ac:dyDescent="0.25">
      <c r="C997" s="15" t="s">
        <v>134</v>
      </c>
      <c r="D997" s="12" t="s">
        <v>214</v>
      </c>
      <c r="E997" s="12" t="s">
        <v>10</v>
      </c>
      <c r="F997" s="12" t="str">
        <f t="shared" si="524"/>
        <v>WVMaximum demand forecast(peak season)Reactive power (coincident) (MVAr)</v>
      </c>
      <c r="G997" s="10">
        <f ca="1">SQRT(G998^2-G996^2)</f>
        <v>12.614029154969078</v>
      </c>
      <c r="H997" s="10">
        <f ca="1">SQRT(H998^2-H996^2)</f>
        <v>11.438062718606538</v>
      </c>
      <c r="I997" s="10">
        <f t="shared" ref="I997:R997" ca="1" si="538">SQRT(I998^2-I996^2)</f>
        <v>11.120180862306329</v>
      </c>
      <c r="J997" s="10">
        <f t="shared" ca="1" si="538"/>
        <v>10.832716984136269</v>
      </c>
      <c r="K997" s="10">
        <f t="shared" ca="1" si="538"/>
        <v>10.680830114502923</v>
      </c>
      <c r="L997" s="10">
        <f t="shared" ca="1" si="538"/>
        <v>10.545310667765705</v>
      </c>
      <c r="M997" s="10">
        <f t="shared" ca="1" si="538"/>
        <v>10.611675509598177</v>
      </c>
      <c r="N997" s="10">
        <f t="shared" ca="1" si="538"/>
        <v>10.646842969494209</v>
      </c>
      <c r="O997" s="10">
        <f t="shared" ca="1" si="538"/>
        <v>10.733012848160943</v>
      </c>
      <c r="P997" s="10">
        <f t="shared" ca="1" si="538"/>
        <v>10.735706870356944</v>
      </c>
      <c r="Q997" s="10">
        <f t="shared" ca="1" si="538"/>
        <v>10.930520301216383</v>
      </c>
      <c r="R997" s="10">
        <f t="shared" ca="1" si="538"/>
        <v>10.931720304029405</v>
      </c>
      <c r="S997" s="8"/>
      <c r="T997" s="8"/>
    </row>
    <row r="998" spans="3:20" x14ac:dyDescent="0.25">
      <c r="C998" s="15" t="s">
        <v>134</v>
      </c>
      <c r="D998" s="12" t="s">
        <v>214</v>
      </c>
      <c r="E998" s="12" t="s">
        <v>211</v>
      </c>
      <c r="F998" s="12" t="str">
        <f t="shared" si="524"/>
        <v>WVMaximum demand forecast(peak season)Maximum demand (MVA)</v>
      </c>
      <c r="G998" s="8">
        <f ca="1">OFFSET(ForecastData!$E$4,MATCH($C998,ForecastData!$B$5:$B$70,0),COLUMN()-6+IF($T1000="Summer",15,0))</f>
        <v>12.614029154969078</v>
      </c>
      <c r="H998" s="8">
        <f ca="1">OFFSET(ForecastData!$E$4,MATCH($C998,ForecastData!$B$5:$B$70,0),COLUMN()-6+IF($T1000="Summer",15,0))</f>
        <v>11.438062718606538</v>
      </c>
      <c r="I998" s="8">
        <f ca="1">OFFSET(ForecastData!$E$4,MATCH($C998,ForecastData!$B$5:$B$70,0),COLUMN()-6+IF($T1000="Summer",15,0))</f>
        <v>11.120180862306329</v>
      </c>
      <c r="J998" s="8">
        <f ca="1">OFFSET(ForecastData!$E$4,MATCH($C998,ForecastData!$B$5:$B$70,0),COLUMN()-6+IF($T1000="Summer",15,0))</f>
        <v>10.832716984136269</v>
      </c>
      <c r="K998" s="8">
        <f ca="1">OFFSET(ForecastData!$E$4,MATCH($C998,ForecastData!$B$5:$B$70,0),COLUMN()-6+IF($T1000="Summer",15,0))</f>
        <v>10.680830114502923</v>
      </c>
      <c r="L998" s="8">
        <f ca="1">OFFSET(ForecastData!$E$4,MATCH($C998,ForecastData!$B$5:$B$70,0),COLUMN()-6+IF($T1000="Summer",15,0))</f>
        <v>10.545310667765705</v>
      </c>
      <c r="M998" s="8">
        <f ca="1">OFFSET(ForecastData!$E$4,MATCH($C998,ForecastData!$B$5:$B$70,0),COLUMN()-6+IF($T1000="Summer",15,0))</f>
        <v>10.611675509598177</v>
      </c>
      <c r="N998" s="8">
        <f ca="1">OFFSET(ForecastData!$E$4,MATCH($C998,ForecastData!$B$5:$B$70,0),COLUMN()-6+IF($T1000="Summer",15,0))</f>
        <v>10.646842969494209</v>
      </c>
      <c r="O998" s="8">
        <f ca="1">OFFSET(ForecastData!$E$4,MATCH($C998,ForecastData!$B$5:$B$70,0),COLUMN()-6+IF($T1000="Summer",15,0))</f>
        <v>10.733012848160943</v>
      </c>
      <c r="P998" s="8">
        <f ca="1">OFFSET(ForecastData!$E$4,MATCH($C998,ForecastData!$B$5:$B$70,0),COLUMN()-6+IF($T1000="Summer",15,0))</f>
        <v>10.735706870356944</v>
      </c>
      <c r="Q998" s="8">
        <f ca="1">OFFSET(ForecastData!$E$4,MATCH($C998,ForecastData!$B$5:$B$70,0),COLUMN()-6+IF($T1000="Summer",15,0))</f>
        <v>10.930520301216383</v>
      </c>
      <c r="R998" s="8">
        <f ca="1">OFFSET(ForecastData!$E$4,MATCH($C998,ForecastData!$B$5:$B$70,0),COLUMN()-6+IF($T1000="Summer",15,0))</f>
        <v>10.931720304029405</v>
      </c>
      <c r="S998" s="9"/>
      <c r="T998" s="9"/>
    </row>
    <row r="999" spans="3:20" x14ac:dyDescent="0.25">
      <c r="C999" s="15" t="s">
        <v>134</v>
      </c>
      <c r="D999" s="12" t="s">
        <v>214</v>
      </c>
      <c r="E999" s="12" t="s">
        <v>11</v>
      </c>
      <c r="F999" s="12" t="str">
        <f t="shared" si="524"/>
        <v>WVMaximum demand forecast(peak season)Power factor (coincident)</v>
      </c>
      <c r="G999" s="8">
        <f ca="1">OFFSET(ForecastData!$R$4,MATCH($C999,ForecastData!$B$5:$B$70,0),IF($T1000="Summer",15,0))</f>
        <v>0</v>
      </c>
      <c r="H999" s="8">
        <f ca="1">OFFSET(ForecastData!$R$4,MATCH($C999,ForecastData!$B$5:$B$70,0),IF($T1000="Summer",15,0))</f>
        <v>0</v>
      </c>
      <c r="I999" s="8">
        <f ca="1">OFFSET(ForecastData!$R$4,MATCH($C999,ForecastData!$B$5:$B$70,0),IF($T1000="Summer",15,0))</f>
        <v>0</v>
      </c>
      <c r="J999" s="8">
        <f ca="1">OFFSET(ForecastData!$R$4,MATCH($C999,ForecastData!$B$5:$B$70,0),IF($T1000="Summer",15,0))</f>
        <v>0</v>
      </c>
      <c r="K999" s="8">
        <f ca="1">OFFSET(ForecastData!$R$4,MATCH($C999,ForecastData!$B$5:$B$70,0),IF($T1000="Summer",15,0))</f>
        <v>0</v>
      </c>
      <c r="L999" s="8">
        <f ca="1">OFFSET(ForecastData!$R$4,MATCH($C999,ForecastData!$B$5:$B$70,0),IF($T1000="Summer",15,0))</f>
        <v>0</v>
      </c>
      <c r="M999" s="8">
        <f ca="1">OFFSET(ForecastData!$R$4,MATCH($C999,ForecastData!$B$5:$B$70,0),IF($T1000="Summer",15,0))</f>
        <v>0</v>
      </c>
      <c r="N999" s="8">
        <f ca="1">OFFSET(ForecastData!$R$4,MATCH($C999,ForecastData!$B$5:$B$70,0),IF($T1000="Summer",15,0))</f>
        <v>0</v>
      </c>
      <c r="O999" s="8">
        <f ca="1">OFFSET(ForecastData!$R$4,MATCH($C999,ForecastData!$B$5:$B$70,0),IF($T1000="Summer",15,0))</f>
        <v>0</v>
      </c>
      <c r="P999" s="8">
        <f ca="1">OFFSET(ForecastData!$R$4,MATCH($C999,ForecastData!$B$5:$B$70,0),IF($T1000="Summer",15,0))</f>
        <v>0</v>
      </c>
      <c r="Q999" s="8">
        <f ca="1">OFFSET(ForecastData!$R$4,MATCH($C999,ForecastData!$B$5:$B$70,0),IF($T1000="Summer",15,0))</f>
        <v>0</v>
      </c>
      <c r="R999" s="8">
        <f ca="1">OFFSET(ForecastData!$R$4,MATCH($C999,ForecastData!$B$5:$B$70,0),IF($T1000="Summer",15,0))</f>
        <v>0</v>
      </c>
      <c r="S999" s="10"/>
      <c r="T999" s="10"/>
    </row>
    <row r="1000" spans="3:20" x14ac:dyDescent="0.25">
      <c r="C1000" s="15" t="s">
        <v>134</v>
      </c>
      <c r="D1000" s="12" t="s">
        <v>213</v>
      </c>
      <c r="E1000" s="15" t="s">
        <v>210</v>
      </c>
      <c r="F1000" s="12" t="str">
        <f t="shared" si="524"/>
        <v>WVMaximum demand forecast(non-peak season)Maximum demand (MW)</v>
      </c>
      <c r="G1000" s="8">
        <f ca="1">G1002*OFFSET(ForecastData!$R$4,MATCH($C1000,ForecastData!$B$5:$B$70,0),IF($T1000="Winter",15,0))</f>
        <v>0</v>
      </c>
      <c r="H1000" s="8">
        <f ca="1">H1002*OFFSET(ForecastData!$R$4,MATCH($C1000,ForecastData!$B$5:$B$70,0),IF($T1000="Winter",15,0))</f>
        <v>0</v>
      </c>
      <c r="I1000" s="8">
        <f ca="1">I1002*OFFSET(ForecastData!$R$4,MATCH($C1000,ForecastData!$B$5:$B$70,0),IF($T1000="Winter",15,0))</f>
        <v>0</v>
      </c>
      <c r="J1000" s="8">
        <f ca="1">J1002*OFFSET(ForecastData!$R$4,MATCH($C1000,ForecastData!$B$5:$B$70,0),IF($T1000="Winter",15,0))</f>
        <v>0</v>
      </c>
      <c r="K1000" s="8">
        <f ca="1">K1002*OFFSET(ForecastData!$R$4,MATCH($C1000,ForecastData!$B$5:$B$70,0),IF($T1000="Winter",15,0))</f>
        <v>0</v>
      </c>
      <c r="L1000" s="8">
        <f ca="1">L1002*OFFSET(ForecastData!$R$4,MATCH($C1000,ForecastData!$B$5:$B$70,0),IF($T1000="Winter",15,0))</f>
        <v>0</v>
      </c>
      <c r="M1000" s="8">
        <f ca="1">M1002*OFFSET(ForecastData!$R$4,MATCH($C1000,ForecastData!$B$5:$B$70,0),IF($T1000="Winter",15,0))</f>
        <v>0</v>
      </c>
      <c r="N1000" s="8">
        <f ca="1">N1002*OFFSET(ForecastData!$R$4,MATCH($C1000,ForecastData!$B$5:$B$70,0),IF($T1000="Winter",15,0))</f>
        <v>0</v>
      </c>
      <c r="O1000" s="8">
        <f ca="1">O1002*OFFSET(ForecastData!$R$4,MATCH($C1000,ForecastData!$B$5:$B$70,0),IF($T1000="Winter",15,0))</f>
        <v>0</v>
      </c>
      <c r="P1000" s="8">
        <f ca="1">P1002*OFFSET(ForecastData!$R$4,MATCH($C1000,ForecastData!$B$5:$B$70,0),IF($T1000="Winter",15,0))</f>
        <v>0</v>
      </c>
      <c r="Q1000" s="8">
        <f ca="1">Q1002*OFFSET(ForecastData!$R$4,MATCH($C1000,ForecastData!$B$5:$B$70,0),IF($T1000="Winter",15,0))</f>
        <v>0</v>
      </c>
      <c r="R1000" s="8">
        <f ca="1">R1002*OFFSET(ForecastData!$R$4,MATCH($C1000,ForecastData!$B$5:$B$70,0),IF($T1000="Winter",15,0))</f>
        <v>0</v>
      </c>
      <c r="S1000" s="8"/>
      <c r="T1000" s="8" t="str">
        <f ca="1">OFFSET(ForecastData!$D$4,MATCH(C1000,ForecastData!$B$5:$B$70,0),0)</f>
        <v>Summer</v>
      </c>
    </row>
    <row r="1001" spans="3:20" x14ac:dyDescent="0.25">
      <c r="C1001" s="15" t="s">
        <v>134</v>
      </c>
      <c r="D1001" s="12" t="s">
        <v>213</v>
      </c>
      <c r="E1001" s="15" t="s">
        <v>10</v>
      </c>
      <c r="F1001" s="12" t="str">
        <f t="shared" si="524"/>
        <v>WVMaximum demand forecast(non-peak season)Reactive power (coincident) (MVAr)</v>
      </c>
      <c r="G1001" s="10">
        <f t="shared" ref="G1001:R1001" ca="1" si="539">SQRT(G1002^2-G1000^2)</f>
        <v>7.9193238352220492</v>
      </c>
      <c r="H1001" s="10">
        <f t="shared" ca="1" si="539"/>
        <v>8.8730992304436338</v>
      </c>
      <c r="I1001" s="10">
        <f t="shared" ca="1" si="539"/>
        <v>8.4105380135981491</v>
      </c>
      <c r="J1001" s="10">
        <f t="shared" ca="1" si="539"/>
        <v>8.1959204189333477</v>
      </c>
      <c r="K1001" s="10">
        <f t="shared" ca="1" si="539"/>
        <v>8.0303972960235708</v>
      </c>
      <c r="L1001" s="10">
        <f t="shared" ca="1" si="539"/>
        <v>7.9395072949678447</v>
      </c>
      <c r="M1001" s="10">
        <f t="shared" ca="1" si="539"/>
        <v>7.9712888516186586</v>
      </c>
      <c r="N1001" s="10">
        <f t="shared" ca="1" si="539"/>
        <v>7.98369030361948</v>
      </c>
      <c r="O1001" s="10">
        <f t="shared" ca="1" si="539"/>
        <v>8.0337809293033882</v>
      </c>
      <c r="P1001" s="10">
        <f t="shared" ca="1" si="539"/>
        <v>8.0531971660996415</v>
      </c>
      <c r="Q1001" s="10">
        <f t="shared" ca="1" si="539"/>
        <v>8.1104374049636565</v>
      </c>
      <c r="R1001" s="10">
        <f t="shared" ca="1" si="539"/>
        <v>8.1002802252394535</v>
      </c>
      <c r="S1001" s="8"/>
      <c r="T1001" s="8" t="str">
        <f ca="1">T1000</f>
        <v>Summer</v>
      </c>
    </row>
    <row r="1002" spans="3:20" x14ac:dyDescent="0.25">
      <c r="C1002" s="15" t="s">
        <v>134</v>
      </c>
      <c r="D1002" s="12" t="s">
        <v>213</v>
      </c>
      <c r="E1002" s="12" t="s">
        <v>211</v>
      </c>
      <c r="F1002" s="12"/>
      <c r="G1002" s="10">
        <f ca="1">OFFSET(ForecastData!$E$4,MATCH($C1002,ForecastData!$B$5:$B$70,0),COLUMN()-6+IF($T1002="Winter",15,0))</f>
        <v>7.9193238352220492</v>
      </c>
      <c r="H1002" s="10">
        <f ca="1">OFFSET(ForecastData!$E$4,MATCH($C1002,ForecastData!$B$5:$B$70,0),COLUMN()-6+IF($T1002="Winter",15,0))</f>
        <v>8.8730992304436338</v>
      </c>
      <c r="I1002" s="10">
        <f ca="1">OFFSET(ForecastData!$E$4,MATCH($C1002,ForecastData!$B$5:$B$70,0),COLUMN()-6+IF($T1002="Winter",15,0))</f>
        <v>8.4105380135981491</v>
      </c>
      <c r="J1002" s="10">
        <f ca="1">OFFSET(ForecastData!$E$4,MATCH($C1002,ForecastData!$B$5:$B$70,0),COLUMN()-6+IF($T1002="Winter",15,0))</f>
        <v>8.1959204189333477</v>
      </c>
      <c r="K1002" s="10">
        <f ca="1">OFFSET(ForecastData!$E$4,MATCH($C1002,ForecastData!$B$5:$B$70,0),COLUMN()-6+IF($T1002="Winter",15,0))</f>
        <v>8.0303972960235708</v>
      </c>
      <c r="L1002" s="10">
        <f ca="1">OFFSET(ForecastData!$E$4,MATCH($C1002,ForecastData!$B$5:$B$70,0),COLUMN()-6+IF($T1002="Winter",15,0))</f>
        <v>7.9395072949678447</v>
      </c>
      <c r="M1002" s="10">
        <f ca="1">OFFSET(ForecastData!$E$4,MATCH($C1002,ForecastData!$B$5:$B$70,0),COLUMN()-6+IF($T1002="Winter",15,0))</f>
        <v>7.9712888516186586</v>
      </c>
      <c r="N1002" s="10">
        <f ca="1">OFFSET(ForecastData!$E$4,MATCH($C1002,ForecastData!$B$5:$B$70,0),COLUMN()-6+IF($T1002="Winter",15,0))</f>
        <v>7.98369030361948</v>
      </c>
      <c r="O1002" s="10">
        <f ca="1">OFFSET(ForecastData!$E$4,MATCH($C1002,ForecastData!$B$5:$B$70,0),COLUMN()-6+IF($T1002="Winter",15,0))</f>
        <v>8.0337809293033882</v>
      </c>
      <c r="P1002" s="10">
        <f ca="1">OFFSET(ForecastData!$E$4,MATCH($C1002,ForecastData!$B$5:$B$70,0),COLUMN()-6+IF($T1002="Winter",15,0))</f>
        <v>8.0531971660996415</v>
      </c>
      <c r="Q1002" s="10">
        <f ca="1">OFFSET(ForecastData!$E$4,MATCH($C1002,ForecastData!$B$5:$B$70,0),COLUMN()-6+IF($T1002="Winter",15,0))</f>
        <v>8.1104374049636565</v>
      </c>
      <c r="R1002" s="10">
        <f ca="1">OFFSET(ForecastData!$E$4,MATCH($C1002,ForecastData!$B$5:$B$70,0),COLUMN()-6+IF($T1002="Winter",15,0))</f>
        <v>8.1002802252394535</v>
      </c>
      <c r="S1002" s="9"/>
      <c r="T1002" s="8" t="str">
        <f ca="1">T1000</f>
        <v>Summer</v>
      </c>
    </row>
    <row r="1003" spans="3:20" x14ac:dyDescent="0.25">
      <c r="C1003" s="15" t="s">
        <v>134</v>
      </c>
      <c r="D1003" s="12" t="s">
        <v>89</v>
      </c>
      <c r="E1003" s="12" t="s">
        <v>212</v>
      </c>
      <c r="F1003" s="12" t="str">
        <f t="shared" si="524"/>
        <v>WVHours exceeding95% of maximum demand</v>
      </c>
      <c r="G1003" s="9">
        <f ca="1">OFFSET($AG$2,MATCH(C1003,$AF$3:$AF$48,0),0)</f>
        <v>9</v>
      </c>
      <c r="H1003" s="8">
        <f ca="1">G1003</f>
        <v>9</v>
      </c>
      <c r="I1003" s="8">
        <f t="shared" ref="I1003" ca="1" si="540">H1003</f>
        <v>9</v>
      </c>
      <c r="J1003" s="8">
        <f t="shared" ref="J1003" ca="1" si="541">I1003</f>
        <v>9</v>
      </c>
      <c r="K1003" s="8">
        <f t="shared" ref="K1003" ca="1" si="542">J1003</f>
        <v>9</v>
      </c>
      <c r="L1003" s="8">
        <f t="shared" ref="L1003" ca="1" si="543">K1003</f>
        <v>9</v>
      </c>
      <c r="M1003" s="8">
        <f t="shared" ref="M1003" ca="1" si="544">L1003</f>
        <v>9</v>
      </c>
      <c r="N1003" s="8">
        <f t="shared" ref="N1003" ca="1" si="545">M1003</f>
        <v>9</v>
      </c>
      <c r="O1003" s="8">
        <f t="shared" ref="O1003" ca="1" si="546">N1003</f>
        <v>9</v>
      </c>
      <c r="P1003" s="8">
        <f t="shared" ref="P1003" ca="1" si="547">O1003</f>
        <v>9</v>
      </c>
      <c r="Q1003" s="8">
        <f ca="1">O1003</f>
        <v>9</v>
      </c>
      <c r="R1003" s="8">
        <f t="shared" ref="R1003" ca="1" si="548">Q1003</f>
        <v>9</v>
      </c>
      <c r="S1003" s="9"/>
      <c r="T1003" s="9"/>
    </row>
    <row r="1004" spans="3:20" x14ac:dyDescent="0.25">
      <c r="C1004" s="15" t="s">
        <v>134</v>
      </c>
      <c r="D1004" s="12" t="s">
        <v>89</v>
      </c>
      <c r="E1004" s="12" t="s">
        <v>56</v>
      </c>
      <c r="F1004" s="12" t="str">
        <f t="shared" si="524"/>
        <v>WVHours exceedingFirm capacity (continuous rating)</v>
      </c>
      <c r="G1004" s="8"/>
      <c r="H1004" s="8"/>
      <c r="I1004" s="8"/>
      <c r="J1004" s="8"/>
      <c r="K1004" s="8"/>
      <c r="L1004" s="8"/>
      <c r="M1004" s="8"/>
      <c r="N1004" s="8"/>
      <c r="O1004" s="8"/>
      <c r="P1004" s="8"/>
      <c r="Q1004" s="8"/>
      <c r="R1004" s="8"/>
      <c r="S1004" s="8"/>
      <c r="T1004" s="8"/>
    </row>
    <row r="1005" spans="3:20" x14ac:dyDescent="0.25">
      <c r="C1005" s="15" t="s">
        <v>134</v>
      </c>
      <c r="D1005" s="12" t="s">
        <v>89</v>
      </c>
      <c r="E1005" s="12" t="s">
        <v>57</v>
      </c>
      <c r="F1005" s="12" t="str">
        <f t="shared" si="524"/>
        <v>WVHours exceedingFirm capacity (short-term rating)</v>
      </c>
      <c r="G1005" s="8"/>
      <c r="H1005" s="8"/>
      <c r="I1005" s="8"/>
      <c r="J1005" s="8"/>
      <c r="K1005" s="8"/>
      <c r="L1005" s="8"/>
      <c r="M1005" s="8"/>
      <c r="N1005" s="8"/>
      <c r="O1005" s="8"/>
      <c r="P1005" s="8"/>
      <c r="Q1005" s="8"/>
      <c r="R1005" s="8"/>
      <c r="S1005" s="8"/>
      <c r="T1005" s="8"/>
    </row>
    <row r="1006" spans="3:20" x14ac:dyDescent="0.25">
      <c r="C1006" s="15" t="s">
        <v>134</v>
      </c>
      <c r="D1006" s="12" t="s">
        <v>90</v>
      </c>
      <c r="E1006" s="12" t="s">
        <v>60</v>
      </c>
      <c r="F1006" s="12" t="str">
        <f t="shared" si="524"/>
        <v>WVRegional diversity factorSummer</v>
      </c>
      <c r="G1006" s="10">
        <f ca="1">OFFSET(ForecastData!$S$4,MATCH($C1006,ForecastData!$B$5:$B$70,0),IF($E1006="Winter",15,0))</f>
        <v>0.77692307692307605</v>
      </c>
      <c r="H1006" s="10">
        <f ca="1">OFFSET(ForecastData!$S$4,MATCH($C1006,ForecastData!$B$5:$B$70,0),IF($E1006="Winter",15,0))</f>
        <v>0.77692307692307605</v>
      </c>
      <c r="I1006" s="10">
        <f ca="1">OFFSET(ForecastData!$S$4,MATCH($C1006,ForecastData!$B$5:$B$70,0),IF($E1006="Winter",15,0))</f>
        <v>0.77692307692307605</v>
      </c>
      <c r="J1006" s="10">
        <f ca="1">OFFSET(ForecastData!$S$4,MATCH($C1006,ForecastData!$B$5:$B$70,0),IF($E1006="Winter",15,0))</f>
        <v>0.77692307692307605</v>
      </c>
      <c r="K1006" s="10">
        <f ca="1">OFFSET(ForecastData!$S$4,MATCH($C1006,ForecastData!$B$5:$B$70,0),IF($E1006="Winter",15,0))</f>
        <v>0.77692307692307605</v>
      </c>
      <c r="L1006" s="10">
        <f ca="1">OFFSET(ForecastData!$S$4,MATCH($C1006,ForecastData!$B$5:$B$70,0),IF($E1006="Winter",15,0))</f>
        <v>0.77692307692307605</v>
      </c>
      <c r="M1006" s="10">
        <f ca="1">OFFSET(ForecastData!$S$4,MATCH($C1006,ForecastData!$B$5:$B$70,0),IF($E1006="Winter",15,0))</f>
        <v>0.77692307692307605</v>
      </c>
      <c r="N1006" s="10">
        <f ca="1">OFFSET(ForecastData!$S$4,MATCH($C1006,ForecastData!$B$5:$B$70,0),IF($E1006="Winter",15,0))</f>
        <v>0.77692307692307605</v>
      </c>
      <c r="O1006" s="10">
        <f ca="1">OFFSET(ForecastData!$S$4,MATCH($C1006,ForecastData!$B$5:$B$70,0),IF($E1006="Winter",15,0))</f>
        <v>0.77692307692307605</v>
      </c>
      <c r="P1006" s="10">
        <f ca="1">OFFSET(ForecastData!$S$4,MATCH($C1006,ForecastData!$B$5:$B$70,0),IF($E1006="Winter",15,0))</f>
        <v>0.77692307692307605</v>
      </c>
      <c r="Q1006" s="10">
        <f ca="1">OFFSET(ForecastData!$S$4,MATCH($C1006,ForecastData!$B$5:$B$70,0),IF($E1006="Winter",15,0))</f>
        <v>0.77692307692307605</v>
      </c>
      <c r="R1006" s="10">
        <f ca="1">OFFSET(ForecastData!$S$4,MATCH($C1006,ForecastData!$B$5:$B$70,0),IF($E1006="Winter",15,0))</f>
        <v>0.77692307692307605</v>
      </c>
      <c r="S1006" s="10"/>
      <c r="T1006" s="10"/>
    </row>
    <row r="1007" spans="3:20" x14ac:dyDescent="0.25">
      <c r="C1007" s="15" t="s">
        <v>134</v>
      </c>
      <c r="D1007" s="12" t="s">
        <v>90</v>
      </c>
      <c r="E1007" s="12" t="s">
        <v>8</v>
      </c>
      <c r="F1007" s="12" t="str">
        <f t="shared" si="524"/>
        <v>WVRegional diversity factorWinter</v>
      </c>
      <c r="G1007" s="10">
        <f ca="1">OFFSET(ForecastData!$S$4,MATCH($C1007,ForecastData!$B$5:$B$70,0),IF($E1007="Winter",15,0))</f>
        <v>0.85739910313901302</v>
      </c>
      <c r="H1007" s="10">
        <f ca="1">OFFSET(ForecastData!$S$4,MATCH($C1007,ForecastData!$B$5:$B$70,0),IF($E1007="Winter",15,0))</f>
        <v>0.85739910313901302</v>
      </c>
      <c r="I1007" s="10">
        <f ca="1">OFFSET(ForecastData!$S$4,MATCH($C1007,ForecastData!$B$5:$B$70,0),IF($E1007="Winter",15,0))</f>
        <v>0.85739910313901302</v>
      </c>
      <c r="J1007" s="10">
        <f ca="1">OFFSET(ForecastData!$S$4,MATCH($C1007,ForecastData!$B$5:$B$70,0),IF($E1007="Winter",15,0))</f>
        <v>0.85739910313901302</v>
      </c>
      <c r="K1007" s="10">
        <f ca="1">OFFSET(ForecastData!$S$4,MATCH($C1007,ForecastData!$B$5:$B$70,0),IF($E1007="Winter",15,0))</f>
        <v>0.85739910313901302</v>
      </c>
      <c r="L1007" s="10">
        <f ca="1">OFFSET(ForecastData!$S$4,MATCH($C1007,ForecastData!$B$5:$B$70,0),IF($E1007="Winter",15,0))</f>
        <v>0.85739910313901302</v>
      </c>
      <c r="M1007" s="10">
        <f ca="1">OFFSET(ForecastData!$S$4,MATCH($C1007,ForecastData!$B$5:$B$70,0),IF($E1007="Winter",15,0))</f>
        <v>0.85739910313901302</v>
      </c>
      <c r="N1007" s="10">
        <f ca="1">OFFSET(ForecastData!$S$4,MATCH($C1007,ForecastData!$B$5:$B$70,0),IF($E1007="Winter",15,0))</f>
        <v>0.85739910313901302</v>
      </c>
      <c r="O1007" s="10">
        <f ca="1">OFFSET(ForecastData!$S$4,MATCH($C1007,ForecastData!$B$5:$B$70,0),IF($E1007="Winter",15,0))</f>
        <v>0.85739910313901302</v>
      </c>
      <c r="P1007" s="10">
        <f ca="1">OFFSET(ForecastData!$S$4,MATCH($C1007,ForecastData!$B$5:$B$70,0),IF($E1007="Winter",15,0))</f>
        <v>0.85739910313901302</v>
      </c>
      <c r="Q1007" s="10">
        <f ca="1">OFFSET(ForecastData!$S$4,MATCH($C1007,ForecastData!$B$5:$B$70,0),IF($E1007="Winter",15,0))</f>
        <v>0.85739910313901302</v>
      </c>
      <c r="R1007" s="10">
        <f ca="1">OFFSET(ForecastData!$S$4,MATCH($C1007,ForecastData!$B$5:$B$70,0),IF($E1007="Winter",15,0))</f>
        <v>0.85739910313901302</v>
      </c>
      <c r="S1007" s="10"/>
      <c r="T1007" s="10"/>
    </row>
    <row r="1008" spans="3:20" x14ac:dyDescent="0.25">
      <c r="C1008" s="15" t="s">
        <v>134</v>
      </c>
      <c r="D1008" s="15" t="s">
        <v>12</v>
      </c>
      <c r="E1008" s="6">
        <v>1</v>
      </c>
      <c r="F1008" s="12" t="str">
        <f t="shared" si="524"/>
        <v>WVLoad transfer capacity (MVA)1</v>
      </c>
      <c r="G1008" s="8"/>
      <c r="H1008" s="8"/>
      <c r="I1008" s="8"/>
      <c r="J1008" s="8"/>
      <c r="K1008" s="8"/>
      <c r="L1008" s="8"/>
      <c r="M1008" s="8"/>
      <c r="N1008" s="8"/>
      <c r="O1008" s="8"/>
      <c r="P1008" s="8"/>
      <c r="Q1008" s="8"/>
      <c r="R1008" s="8"/>
      <c r="S1008" s="8"/>
      <c r="T1008" s="8"/>
    </row>
    <row r="1009" spans="3:20" x14ac:dyDescent="0.25">
      <c r="C1009" s="15" t="s">
        <v>134</v>
      </c>
      <c r="D1009" s="15" t="s">
        <v>12</v>
      </c>
      <c r="E1009" s="6">
        <v>2</v>
      </c>
      <c r="F1009" s="12" t="str">
        <f t="shared" si="524"/>
        <v>WVLoad transfer capacity (MVA)2</v>
      </c>
      <c r="G1009" s="8"/>
      <c r="H1009" s="8"/>
      <c r="I1009" s="8"/>
      <c r="J1009" s="8"/>
      <c r="K1009" s="8"/>
      <c r="L1009" s="8"/>
      <c r="M1009" s="8"/>
      <c r="N1009" s="8"/>
      <c r="O1009" s="8"/>
      <c r="P1009" s="8"/>
      <c r="Q1009" s="8"/>
      <c r="R1009" s="8"/>
      <c r="S1009" s="8"/>
      <c r="T1009" s="8"/>
    </row>
    <row r="1010" spans="3:20" x14ac:dyDescent="0.25">
      <c r="C1010" s="15" t="s">
        <v>134</v>
      </c>
      <c r="D1010" s="15" t="s">
        <v>12</v>
      </c>
      <c r="E1010" s="6">
        <v>3</v>
      </c>
      <c r="F1010" s="12" t="str">
        <f t="shared" si="524"/>
        <v>WVLoad transfer capacity (MVA)3</v>
      </c>
      <c r="G1010" s="8"/>
      <c r="H1010" s="8"/>
      <c r="I1010" s="8"/>
      <c r="J1010" s="8"/>
      <c r="K1010" s="8"/>
      <c r="L1010" s="8"/>
      <c r="M1010" s="8"/>
      <c r="N1010" s="8"/>
      <c r="O1010" s="8"/>
      <c r="P1010" s="8"/>
      <c r="Q1010" s="8"/>
      <c r="R1010" s="8"/>
      <c r="S1010" s="8"/>
      <c r="T1010" s="8"/>
    </row>
    <row r="1011" spans="3:20" x14ac:dyDescent="0.25">
      <c r="C1011" s="15" t="s">
        <v>134</v>
      </c>
      <c r="D1011" s="15" t="s">
        <v>12</v>
      </c>
      <c r="E1011" s="6">
        <v>4</v>
      </c>
      <c r="F1011" s="12" t="str">
        <f t="shared" si="524"/>
        <v>WVLoad transfer capacity (MVA)4</v>
      </c>
      <c r="G1011" s="8"/>
      <c r="H1011" s="8"/>
      <c r="I1011" s="8"/>
      <c r="J1011" s="8"/>
      <c r="K1011" s="8"/>
      <c r="L1011" s="8"/>
      <c r="M1011" s="8"/>
      <c r="N1011" s="8"/>
      <c r="O1011" s="8"/>
      <c r="P1011" s="8"/>
      <c r="Q1011" s="8"/>
      <c r="R1011" s="8"/>
      <c r="S1011" s="8"/>
      <c r="T1011" s="8"/>
    </row>
    <row r="1012" spans="3:20" x14ac:dyDescent="0.25">
      <c r="C1012" s="15" t="s">
        <v>134</v>
      </c>
      <c r="D1012" s="15" t="s">
        <v>12</v>
      </c>
      <c r="E1012" s="6">
        <v>5</v>
      </c>
      <c r="F1012" s="12" t="str">
        <f t="shared" si="524"/>
        <v>WVLoad transfer capacity (MVA)5</v>
      </c>
      <c r="G1012" s="8"/>
      <c r="H1012" s="8"/>
      <c r="I1012" s="8"/>
      <c r="J1012" s="8"/>
      <c r="K1012" s="8"/>
      <c r="L1012" s="8"/>
      <c r="M1012" s="8"/>
      <c r="N1012" s="8"/>
      <c r="O1012" s="8"/>
      <c r="P1012" s="8"/>
      <c r="Q1012" s="8"/>
      <c r="R1012" s="8"/>
      <c r="S1012" s="8"/>
      <c r="T1012" s="8"/>
    </row>
    <row r="1013" spans="3:20" x14ac:dyDescent="0.25">
      <c r="C1013" s="15" t="s">
        <v>134</v>
      </c>
      <c r="D1013" s="12" t="s">
        <v>13</v>
      </c>
      <c r="E1013" s="12" t="s">
        <v>142</v>
      </c>
      <c r="F1013" s="12" t="str">
        <f t="shared" si="524"/>
        <v>WVEmbedded generation capacity (MVA)Units less than 100 kVA</v>
      </c>
      <c r="G1013" s="9">
        <f ca="1">OFFSET(ForecastData!$AK$4,MATCH(C1013,ForecastData!$AJ$5:$AJ$71,0),0)</f>
        <v>4.098809999999995</v>
      </c>
      <c r="H1013" s="8"/>
      <c r="I1013" s="8"/>
      <c r="J1013" s="8"/>
      <c r="K1013" s="8"/>
      <c r="L1013" s="8"/>
      <c r="M1013" s="8"/>
      <c r="N1013" s="8"/>
      <c r="O1013" s="8"/>
      <c r="P1013" s="8"/>
      <c r="Q1013" s="8"/>
      <c r="R1013" s="8"/>
      <c r="S1013" s="8"/>
      <c r="T1013" s="8"/>
    </row>
    <row r="1014" spans="3:20" x14ac:dyDescent="0.25">
      <c r="C1014" s="15" t="s">
        <v>134</v>
      </c>
      <c r="D1014" s="12" t="s">
        <v>13</v>
      </c>
      <c r="E1014" s="12" t="s">
        <v>145</v>
      </c>
      <c r="F1014" s="12" t="str">
        <f t="shared" si="524"/>
        <v>WVEmbedded generation capacity (MVA)Units greater than 100 kVA</v>
      </c>
      <c r="G1014" s="9">
        <f ca="1">OFFSET(ForecastData!$AL$4,MATCH(C1014,ForecastData!$AJ$5:$AJ$71,0),0)</f>
        <v>0.26500000000000001</v>
      </c>
      <c r="H1014" s="8"/>
      <c r="I1014" s="8"/>
      <c r="J1014" s="8"/>
      <c r="K1014" s="8"/>
      <c r="L1014" s="8"/>
      <c r="M1014" s="8"/>
      <c r="N1014" s="8"/>
      <c r="O1014" s="8"/>
      <c r="P1014" s="8"/>
      <c r="Q1014" s="8"/>
      <c r="R1014" s="8"/>
      <c r="S1014" s="8"/>
      <c r="T1014" s="8"/>
    </row>
  </sheetData>
  <autoFilter ref="A1:T1014"/>
  <sortState ref="AC3:AD15">
    <sortCondition ref="AC3"/>
  </sortState>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EB008B"/>
  </sheetPr>
  <dimension ref="B1:CP51"/>
  <sheetViews>
    <sheetView zoomScale="80" zoomScaleNormal="80" workbookViewId="0">
      <pane ySplit="8" topLeftCell="A9" activePane="bottomLeft" state="frozen"/>
      <selection pane="bottomLeft" activeCell="F35" sqref="F35"/>
    </sheetView>
  </sheetViews>
  <sheetFormatPr defaultColWidth="8.85546875" defaultRowHeight="15" x14ac:dyDescent="0.25"/>
  <cols>
    <col min="1" max="1" width="0.7109375" style="1" customWidth="1"/>
    <col min="2" max="2" width="26.42578125" style="1" customWidth="1"/>
    <col min="3" max="3" width="38.28515625" style="1" bestFit="1" customWidth="1"/>
    <col min="4" max="4" width="42.42578125" style="1" hidden="1" customWidth="1"/>
    <col min="5" max="5" width="71" style="1" hidden="1" customWidth="1"/>
    <col min="6" max="6" width="8.140625" style="1" bestFit="1" customWidth="1"/>
    <col min="7" max="17" width="7.28515625" style="1" customWidth="1"/>
    <col min="18" max="18" width="3.85546875" style="1" bestFit="1" customWidth="1"/>
    <col min="19" max="19" width="4.7109375" style="1" customWidth="1"/>
    <col min="20" max="20" width="8.85546875" style="1" customWidth="1"/>
    <col min="21" max="21" width="8.85546875" style="1" hidden="1" customWidth="1"/>
    <col min="22" max="89" width="8.85546875" style="1" customWidth="1"/>
    <col min="90" max="16384" width="8.85546875" style="1"/>
  </cols>
  <sheetData>
    <row r="1" spans="2:94" ht="1.1499999999999999" customHeight="1" x14ac:dyDescent="0.25">
      <c r="D1" s="2"/>
      <c r="E1" s="2"/>
      <c r="G1" s="2"/>
      <c r="I1" s="2"/>
      <c r="K1" s="2"/>
      <c r="M1" s="2"/>
      <c r="P1" s="2"/>
      <c r="R1" s="2"/>
      <c r="T1" s="2"/>
      <c r="U1" s="2"/>
      <c r="W1" s="2"/>
      <c r="Y1" s="2"/>
      <c r="AA1" s="2"/>
      <c r="AC1" s="2"/>
      <c r="AE1" s="2"/>
      <c r="AG1" s="2"/>
      <c r="AI1" s="2"/>
      <c r="AK1" s="2"/>
      <c r="AM1" s="2"/>
      <c r="AO1" s="2"/>
      <c r="AQ1" s="2"/>
      <c r="AS1" s="2"/>
      <c r="AU1" s="2"/>
      <c r="AW1" s="2"/>
      <c r="AY1" s="2"/>
      <c r="BA1" s="2"/>
      <c r="BC1" s="2"/>
      <c r="BE1" s="2"/>
      <c r="BG1" s="2"/>
      <c r="BI1" s="2"/>
      <c r="BK1" s="2"/>
      <c r="BM1" s="2"/>
      <c r="BO1" s="2"/>
      <c r="BQ1" s="2"/>
      <c r="BS1" s="2"/>
      <c r="BU1" s="2"/>
      <c r="BW1" s="2"/>
      <c r="BY1" s="2"/>
      <c r="CA1" s="2"/>
      <c r="CC1" s="2"/>
      <c r="CE1" s="2"/>
      <c r="CG1" s="2"/>
      <c r="CI1" s="2"/>
      <c r="CK1" s="2"/>
      <c r="CM1" s="2"/>
      <c r="CO1" s="2"/>
    </row>
    <row r="2" spans="2:94" x14ac:dyDescent="0.25">
      <c r="E2" s="3"/>
      <c r="F2" s="4"/>
      <c r="G2" s="129" t="s">
        <v>0</v>
      </c>
      <c r="H2" s="129"/>
      <c r="I2" s="129"/>
      <c r="J2" s="129"/>
      <c r="K2" s="128" t="str">
        <f>VLOOKUP($C$4,'Zone data'!$V$2:$AA$19,2,FALSE)</f>
        <v>Greater Hobart</v>
      </c>
      <c r="L2" s="128"/>
      <c r="M2" s="128"/>
      <c r="N2" s="128"/>
      <c r="O2" s="78"/>
      <c r="P2" s="3"/>
      <c r="Q2" s="140" t="s">
        <v>3</v>
      </c>
      <c r="R2" s="141"/>
      <c r="S2" s="141"/>
      <c r="T2" s="142"/>
      <c r="U2" s="30"/>
      <c r="V2" s="134" t="s">
        <v>174</v>
      </c>
      <c r="W2" s="135"/>
      <c r="X2" s="4"/>
      <c r="Y2" s="3"/>
      <c r="Z2" s="4"/>
      <c r="AA2" s="3"/>
      <c r="AB2" s="4"/>
      <c r="AC2" s="3"/>
      <c r="AD2" s="4"/>
      <c r="AE2" s="3"/>
      <c r="AF2" s="4"/>
      <c r="AG2" s="3"/>
      <c r="AH2" s="4"/>
      <c r="AI2" s="3"/>
      <c r="AJ2" s="4"/>
      <c r="AK2" s="3"/>
      <c r="AL2" s="4"/>
      <c r="AM2" s="3"/>
      <c r="AN2" s="4"/>
      <c r="AO2" s="3"/>
      <c r="AP2" s="4"/>
      <c r="AQ2" s="3"/>
      <c r="AR2" s="4"/>
      <c r="AS2" s="3"/>
      <c r="AT2" s="4"/>
      <c r="AU2" s="3"/>
      <c r="AV2" s="4"/>
      <c r="AW2" s="3"/>
      <c r="AX2" s="4"/>
      <c r="AY2" s="3"/>
      <c r="AZ2" s="4"/>
      <c r="BA2" s="3"/>
      <c r="BB2" s="4"/>
      <c r="BC2" s="3"/>
      <c r="BD2" s="4"/>
      <c r="BE2" s="3"/>
      <c r="BF2" s="4"/>
      <c r="BG2" s="3"/>
      <c r="BH2" s="4"/>
      <c r="BI2" s="3"/>
      <c r="BJ2" s="4"/>
      <c r="BK2" s="3"/>
      <c r="BL2" s="4"/>
      <c r="BM2" s="3"/>
      <c r="BN2" s="4"/>
      <c r="BO2" s="3"/>
      <c r="BP2" s="4"/>
      <c r="BQ2" s="3"/>
      <c r="BR2" s="4"/>
      <c r="BS2" s="3"/>
      <c r="BT2" s="4"/>
      <c r="BU2" s="3"/>
      <c r="BV2" s="4"/>
      <c r="BW2" s="3"/>
      <c r="BX2" s="4"/>
      <c r="BY2" s="3"/>
      <c r="BZ2" s="4"/>
      <c r="CA2" s="3"/>
      <c r="CB2" s="4"/>
      <c r="CC2" s="3"/>
      <c r="CD2" s="4"/>
      <c r="CE2" s="3"/>
      <c r="CF2" s="4"/>
      <c r="CG2" s="3"/>
      <c r="CH2" s="4"/>
      <c r="CI2" s="3"/>
      <c r="CJ2" s="4"/>
      <c r="CK2" s="3"/>
      <c r="CL2" s="4"/>
      <c r="CM2" s="3"/>
      <c r="CN2" s="4"/>
    </row>
    <row r="3" spans="2:94" x14ac:dyDescent="0.25">
      <c r="C3" s="7" t="s">
        <v>192</v>
      </c>
      <c r="D3" s="3"/>
      <c r="E3" s="3"/>
      <c r="F3" s="4"/>
      <c r="G3" s="129" t="s">
        <v>2</v>
      </c>
      <c r="H3" s="129"/>
      <c r="I3" s="129"/>
      <c r="J3" s="129"/>
      <c r="K3" s="128" t="str">
        <f>VLOOKUP($C$4,'Zone data'!$V$2:$AA$19,3,FALSE)</f>
        <v>Distribution lines</v>
      </c>
      <c r="L3" s="128"/>
      <c r="M3" s="128"/>
      <c r="N3" s="128"/>
      <c r="O3" s="78"/>
      <c r="P3" s="3"/>
      <c r="Q3" s="131">
        <f>IF(VLOOKUP($U3,'Zone data'!$AE$3:$AG$53,2,FALSE)=0,"",VLOOKUP($U3,'Zone data'!$AE$3:$AG$53,2,FALSE))</f>
        <v>24401</v>
      </c>
      <c r="R3" s="132"/>
      <c r="S3" s="132"/>
      <c r="T3" s="133"/>
      <c r="U3" s="31" t="str">
        <f>CONCATENATE($C$4,1)</f>
        <v>Howrah1</v>
      </c>
      <c r="V3" s="136" t="str">
        <f>IF(VLOOKUP($U3,'Zone data'!$AE$3:$AG$53,3,FALSE)=0,"",VLOOKUP($U3,'Zone data'!$AE$3:$AG$53,3,FALSE))</f>
        <v>Mornington</v>
      </c>
      <c r="W3" s="137"/>
      <c r="X3" s="4"/>
      <c r="Y3" s="3"/>
      <c r="Z3" s="4"/>
      <c r="AA3" s="3"/>
      <c r="AB3" s="4"/>
      <c r="AC3" s="3"/>
      <c r="AD3" s="4"/>
      <c r="AE3" s="3"/>
      <c r="AF3" s="4"/>
      <c r="AG3" s="3"/>
      <c r="AH3" s="4"/>
      <c r="AI3" s="3"/>
      <c r="AJ3" s="4"/>
      <c r="AK3" s="3"/>
      <c r="AL3" s="4"/>
      <c r="AM3" s="3"/>
      <c r="AN3" s="4"/>
      <c r="AO3" s="3"/>
      <c r="AP3" s="4"/>
      <c r="AQ3" s="3"/>
      <c r="AR3" s="4"/>
      <c r="AS3" s="3"/>
      <c r="AT3" s="4"/>
      <c r="AU3" s="3"/>
      <c r="AV3" s="4"/>
      <c r="AW3" s="3"/>
      <c r="AX3" s="4"/>
      <c r="AY3" s="3"/>
      <c r="AZ3" s="4"/>
      <c r="BA3" s="3"/>
      <c r="BB3" s="4"/>
      <c r="BC3" s="3"/>
      <c r="BD3" s="4"/>
      <c r="BE3" s="3"/>
      <c r="BF3" s="4"/>
      <c r="BG3" s="3"/>
      <c r="BH3" s="4"/>
      <c r="BI3" s="3"/>
      <c r="BJ3" s="4"/>
      <c r="BK3" s="3"/>
      <c r="BL3" s="4"/>
      <c r="BM3" s="3"/>
      <c r="BN3" s="4"/>
      <c r="BO3" s="3"/>
      <c r="BP3" s="4"/>
      <c r="BQ3" s="3"/>
      <c r="BR3" s="4"/>
      <c r="BS3" s="3"/>
      <c r="BT3" s="4"/>
      <c r="BU3" s="3"/>
      <c r="BV3" s="4"/>
      <c r="BW3" s="3"/>
      <c r="BX3" s="4"/>
      <c r="BY3" s="3"/>
      <c r="BZ3" s="4"/>
      <c r="CA3" s="3"/>
      <c r="CB3" s="4"/>
      <c r="CC3" s="3"/>
      <c r="CD3" s="4"/>
      <c r="CE3" s="3"/>
      <c r="CF3" s="4"/>
      <c r="CG3" s="3"/>
      <c r="CH3" s="4"/>
      <c r="CI3" s="3"/>
      <c r="CJ3" s="4"/>
      <c r="CK3" s="3"/>
      <c r="CL3" s="4"/>
      <c r="CM3" s="3"/>
      <c r="CN3" s="4"/>
    </row>
    <row r="4" spans="2:94" x14ac:dyDescent="0.25">
      <c r="B4" s="52"/>
      <c r="C4" s="49" t="s">
        <v>76</v>
      </c>
      <c r="D4" s="3"/>
      <c r="E4" s="3"/>
      <c r="F4" s="4"/>
      <c r="G4" s="129" t="s">
        <v>4</v>
      </c>
      <c r="H4" s="129"/>
      <c r="I4" s="129"/>
      <c r="J4" s="129"/>
      <c r="K4" s="128" t="str">
        <f>VLOOKUP($C$4,'Zone data'!$V$2:$AA$19,4,FALSE)</f>
        <v>33/11 kV</v>
      </c>
      <c r="L4" s="128"/>
      <c r="M4" s="128"/>
      <c r="N4" s="128"/>
      <c r="O4" s="78"/>
      <c r="P4" s="3"/>
      <c r="Q4" s="131">
        <f>IF(VLOOKUP($U4,'Zone data'!$AE$3:$AG$53,2,FALSE)=0,"",VLOOKUP($U4,'Zone data'!$AE$3:$AG$53,2,FALSE))</f>
        <v>24406</v>
      </c>
      <c r="R4" s="132"/>
      <c r="S4" s="132"/>
      <c r="T4" s="133"/>
      <c r="U4" s="31" t="str">
        <f>CONCATENATE($C$4,2)</f>
        <v>Howrah2</v>
      </c>
      <c r="V4" s="136" t="str">
        <f>IF(VLOOKUP($U4,'Zone data'!$AE$3:$AG$53,3,FALSE)=0,"",VLOOKUP($U4,'Zone data'!$AE$3:$AG$53,3,FALSE))</f>
        <v>Mornington</v>
      </c>
      <c r="W4" s="137"/>
      <c r="X4" s="4"/>
      <c r="Y4" s="3"/>
      <c r="Z4" s="4"/>
      <c r="AA4" s="3"/>
      <c r="AB4" s="4"/>
      <c r="AC4" s="3"/>
      <c r="AD4" s="4"/>
      <c r="AE4" s="3"/>
      <c r="AF4" s="4"/>
      <c r="AG4" s="3"/>
      <c r="AH4" s="4"/>
      <c r="AI4" s="3"/>
      <c r="AJ4" s="4"/>
      <c r="AK4" s="3"/>
      <c r="AL4" s="4"/>
      <c r="AM4" s="3"/>
      <c r="AN4" s="4"/>
      <c r="AO4" s="3"/>
      <c r="AP4" s="4"/>
      <c r="AQ4" s="3"/>
      <c r="AR4" s="4"/>
      <c r="AS4" s="3"/>
      <c r="AT4" s="4"/>
      <c r="AU4" s="3"/>
      <c r="AV4" s="4"/>
      <c r="AW4" s="3"/>
      <c r="AX4" s="4"/>
      <c r="AY4" s="3"/>
      <c r="AZ4" s="4"/>
      <c r="BA4" s="3"/>
      <c r="BB4" s="4"/>
      <c r="BC4" s="3"/>
      <c r="BD4" s="4"/>
      <c r="BE4" s="3"/>
      <c r="BF4" s="4"/>
      <c r="BG4" s="3"/>
      <c r="BH4" s="4"/>
      <c r="BI4" s="3"/>
      <c r="BJ4" s="4"/>
      <c r="BK4" s="3"/>
      <c r="BL4" s="4"/>
      <c r="BM4" s="3"/>
      <c r="BN4" s="4"/>
      <c r="BO4" s="3"/>
      <c r="BP4" s="4"/>
      <c r="BQ4" s="3"/>
      <c r="BR4" s="4"/>
      <c r="BS4" s="3"/>
      <c r="BT4" s="4"/>
      <c r="BU4" s="3"/>
      <c r="BV4" s="4"/>
      <c r="BW4" s="3"/>
      <c r="BX4" s="4"/>
      <c r="BY4" s="3"/>
      <c r="BZ4" s="4"/>
      <c r="CA4" s="3"/>
      <c r="CB4" s="4"/>
      <c r="CC4" s="3"/>
      <c r="CD4" s="4"/>
      <c r="CE4" s="3"/>
      <c r="CF4" s="4"/>
      <c r="CG4" s="3"/>
      <c r="CH4" s="4"/>
      <c r="CI4" s="3"/>
      <c r="CJ4" s="4"/>
      <c r="CK4" s="3"/>
      <c r="CL4" s="4"/>
      <c r="CM4" s="3"/>
      <c r="CN4" s="4"/>
    </row>
    <row r="5" spans="2:94" x14ac:dyDescent="0.25">
      <c r="C5" s="4"/>
      <c r="D5" s="3"/>
      <c r="E5" s="3"/>
      <c r="F5" s="4"/>
      <c r="G5" s="129" t="s">
        <v>6</v>
      </c>
      <c r="H5" s="129"/>
      <c r="I5" s="129"/>
      <c r="J5" s="129"/>
      <c r="K5" s="128">
        <f>VLOOKUP($C$4,'Zone data'!$V$2:$AA$19,5,FALSE)</f>
        <v>2</v>
      </c>
      <c r="L5" s="128"/>
      <c r="M5" s="128"/>
      <c r="N5" s="128"/>
      <c r="O5" s="78"/>
      <c r="P5" s="3"/>
      <c r="Q5" s="131" t="str">
        <f>IF(VLOOKUP($U5,'Zone data'!$AE$3:$AG$53,2,FALSE)=0,"",VLOOKUP($U5,'Zone data'!$AE$3:$AG$53,2,FALSE))</f>
        <v/>
      </c>
      <c r="R5" s="132"/>
      <c r="S5" s="132"/>
      <c r="T5" s="133"/>
      <c r="U5" s="31" t="str">
        <f>CONCATENATE($C$4,3)</f>
        <v>Howrah3</v>
      </c>
      <c r="V5" s="136" t="str">
        <f>IF(VLOOKUP($U5,'Zone data'!$AE$3:$AG$53,3,FALSE)=0,"",VLOOKUP($U5,'Zone data'!$AE$3:$AG$53,3,FALSE))</f>
        <v/>
      </c>
      <c r="W5" s="137"/>
      <c r="X5" s="4"/>
      <c r="Y5" s="3"/>
      <c r="Z5" s="4"/>
      <c r="AA5" s="3"/>
      <c r="AB5" s="4"/>
      <c r="AC5" s="3"/>
      <c r="AD5" s="4"/>
      <c r="AE5" s="3"/>
      <c r="AF5" s="4"/>
      <c r="AG5" s="3"/>
      <c r="AH5" s="4"/>
      <c r="AI5" s="3"/>
      <c r="AJ5" s="4"/>
      <c r="AK5" s="3"/>
      <c r="AL5" s="4"/>
      <c r="AM5" s="3"/>
      <c r="AN5" s="4"/>
      <c r="AO5" s="3"/>
      <c r="AP5" s="4"/>
      <c r="AQ5" s="3"/>
      <c r="AR5" s="4"/>
      <c r="AS5" s="3"/>
      <c r="AT5" s="4"/>
      <c r="AU5" s="3"/>
      <c r="AV5" s="4"/>
      <c r="AW5" s="3"/>
      <c r="AX5" s="4"/>
      <c r="AY5" s="3"/>
      <c r="AZ5" s="4"/>
      <c r="BA5" s="3"/>
      <c r="BB5" s="4"/>
      <c r="BC5" s="3"/>
      <c r="BD5" s="4"/>
      <c r="BE5" s="3"/>
      <c r="BF5" s="4"/>
      <c r="BG5" s="3"/>
      <c r="BH5" s="4"/>
      <c r="BI5" s="3"/>
      <c r="BJ5" s="4"/>
      <c r="BK5" s="3"/>
      <c r="BL5" s="4"/>
      <c r="BM5" s="3"/>
      <c r="BN5" s="4"/>
      <c r="BO5" s="3"/>
      <c r="BP5" s="4"/>
      <c r="BQ5" s="3"/>
      <c r="BR5" s="4"/>
      <c r="BS5" s="3"/>
      <c r="BT5" s="4"/>
      <c r="BU5" s="3"/>
      <c r="BV5" s="4"/>
      <c r="BW5" s="3"/>
      <c r="BX5" s="4"/>
      <c r="BY5" s="3"/>
      <c r="BZ5" s="4"/>
      <c r="CA5" s="3"/>
      <c r="CB5" s="4"/>
      <c r="CC5" s="3"/>
      <c r="CD5" s="4"/>
      <c r="CE5" s="3"/>
      <c r="CF5" s="4"/>
      <c r="CG5" s="3"/>
      <c r="CH5" s="4"/>
      <c r="CI5" s="3"/>
      <c r="CJ5" s="4"/>
      <c r="CK5" s="3"/>
      <c r="CL5" s="4"/>
      <c r="CM5" s="3"/>
      <c r="CN5" s="4"/>
    </row>
    <row r="6" spans="2:94" x14ac:dyDescent="0.25">
      <c r="C6" s="4"/>
      <c r="D6" s="3"/>
      <c r="E6" s="3"/>
      <c r="F6" s="4"/>
      <c r="G6" s="129" t="s">
        <v>7</v>
      </c>
      <c r="H6" s="129"/>
      <c r="I6" s="129"/>
      <c r="J6" s="129"/>
      <c r="K6" s="128" t="str">
        <f>VLOOKUP($C$4,'Zone data'!$V$2:$AA$19,6,FALSE)</f>
        <v>Winter</v>
      </c>
      <c r="L6" s="128"/>
      <c r="M6" s="128"/>
      <c r="N6" s="128"/>
      <c r="O6" s="78"/>
      <c r="P6" s="3"/>
      <c r="Q6" s="4"/>
      <c r="R6" s="3"/>
      <c r="S6" s="4"/>
      <c r="T6" s="3"/>
      <c r="U6" s="3"/>
      <c r="V6" s="4"/>
      <c r="W6" s="3"/>
      <c r="X6" s="4"/>
      <c r="Y6" s="3"/>
      <c r="Z6" s="4"/>
      <c r="AA6" s="3"/>
      <c r="AB6" s="4"/>
      <c r="AC6" s="3"/>
      <c r="AD6" s="4"/>
      <c r="AE6" s="3"/>
      <c r="AF6" s="4"/>
      <c r="AG6" s="3"/>
      <c r="AH6" s="4"/>
      <c r="AI6" s="3"/>
      <c r="AJ6" s="4"/>
      <c r="AK6" s="3"/>
      <c r="AL6" s="4"/>
      <c r="AM6" s="3"/>
      <c r="AN6" s="4"/>
      <c r="AO6" s="3"/>
      <c r="AP6" s="4"/>
      <c r="AQ6" s="3"/>
      <c r="AR6" s="4"/>
      <c r="AS6" s="3"/>
      <c r="AT6" s="4"/>
      <c r="AU6" s="3"/>
      <c r="AV6" s="4"/>
      <c r="AW6" s="3"/>
      <c r="AX6" s="4"/>
      <c r="AY6" s="3"/>
      <c r="AZ6" s="4"/>
      <c r="BA6" s="3"/>
      <c r="BB6" s="4"/>
      <c r="BC6" s="3"/>
      <c r="BD6" s="4"/>
      <c r="BE6" s="3"/>
      <c r="BF6" s="4"/>
      <c r="BG6" s="3"/>
      <c r="BH6" s="4"/>
      <c r="BI6" s="3"/>
      <c r="BJ6" s="4"/>
      <c r="BK6" s="3"/>
      <c r="BL6" s="4"/>
      <c r="BM6" s="3"/>
      <c r="BN6" s="4"/>
      <c r="BO6" s="3"/>
      <c r="BP6" s="4"/>
      <c r="BQ6" s="3"/>
      <c r="BR6" s="4"/>
      <c r="BS6" s="3"/>
      <c r="BT6" s="4"/>
      <c r="BU6" s="3"/>
      <c r="BV6" s="4"/>
      <c r="BW6" s="3"/>
      <c r="BX6" s="4"/>
      <c r="BY6" s="3"/>
      <c r="BZ6" s="4"/>
      <c r="CA6" s="3"/>
      <c r="CB6" s="4"/>
      <c r="CC6" s="3"/>
      <c r="CD6" s="4"/>
      <c r="CE6" s="3"/>
      <c r="CF6" s="4"/>
      <c r="CG6" s="3"/>
      <c r="CH6" s="4"/>
      <c r="CI6" s="3"/>
      <c r="CJ6" s="4"/>
      <c r="CK6" s="3"/>
      <c r="CL6" s="4"/>
      <c r="CM6" s="3"/>
      <c r="CN6" s="4"/>
      <c r="CO6" s="3"/>
      <c r="CP6" s="4"/>
    </row>
    <row r="7" spans="2:94" ht="1.1499999999999999" customHeight="1" x14ac:dyDescent="0.25"/>
    <row r="8" spans="2:94" ht="30" x14ac:dyDescent="0.25">
      <c r="B8" s="7" t="s">
        <v>144</v>
      </c>
      <c r="C8" s="7" t="s">
        <v>143</v>
      </c>
      <c r="D8" s="5"/>
      <c r="E8" s="5"/>
      <c r="F8" s="29" t="str">
        <f>'Zone data'!G2</f>
        <v>2021 (Actual)</v>
      </c>
      <c r="G8" s="29" t="str">
        <f>'Zone data'!H2</f>
        <v>2022 (Actuals)</v>
      </c>
      <c r="H8" s="29">
        <f>'Zone data'!I2</f>
        <v>2023</v>
      </c>
      <c r="I8" s="29">
        <f>'Zone data'!J2</f>
        <v>2024</v>
      </c>
      <c r="J8" s="29">
        <f>'Zone data'!K2</f>
        <v>2025</v>
      </c>
      <c r="K8" s="29">
        <f>'Zone data'!L2</f>
        <v>2026</v>
      </c>
      <c r="L8" s="29">
        <f>'Zone data'!M2</f>
        <v>2027</v>
      </c>
      <c r="M8" s="29">
        <f>'Zone data'!N2</f>
        <v>2028</v>
      </c>
      <c r="N8" s="29">
        <f>'Zone data'!O2</f>
        <v>2029</v>
      </c>
      <c r="O8" s="29">
        <f>'Zone data'!P2</f>
        <v>2030</v>
      </c>
      <c r="P8" s="29">
        <f>'Zone data'!Q2</f>
        <v>2031</v>
      </c>
      <c r="Q8" s="29">
        <f>'Zone data'!R2</f>
        <v>2032</v>
      </c>
    </row>
    <row r="9" spans="2:94" ht="1.1499999999999999" customHeight="1" x14ac:dyDescent="0.25">
      <c r="B9" s="28"/>
      <c r="C9" s="11"/>
      <c r="D9" s="5"/>
      <c r="E9" s="5"/>
      <c r="F9" s="11"/>
      <c r="G9" s="11"/>
      <c r="H9" s="11"/>
      <c r="I9" s="11"/>
      <c r="J9" s="11"/>
      <c r="K9" s="11"/>
      <c r="L9" s="11"/>
      <c r="M9" s="11"/>
      <c r="N9" s="11"/>
      <c r="O9" s="11"/>
      <c r="P9" s="11"/>
      <c r="Q9" s="11"/>
    </row>
    <row r="10" spans="2:94" x14ac:dyDescent="0.25">
      <c r="B10" s="116" t="s">
        <v>209</v>
      </c>
      <c r="C10" s="12" t="s">
        <v>86</v>
      </c>
      <c r="D10" s="16" t="s">
        <v>85</v>
      </c>
      <c r="E10" s="7" t="str">
        <f>CONCATENATE(VLOOKUP($C$4,'Zone data'!$A$3:$B$18,2,FALSE),D10,C10)</f>
        <v xml:space="preserve">HOZSubstation capacity (winter and summer) (MVA)Total </v>
      </c>
      <c r="F10" s="35">
        <f>VLOOKUP($E10,'Zone data'!$F$3:$R$899,'Zone data'!G$1,FALSE)</f>
        <v>50</v>
      </c>
      <c r="G10" s="35">
        <f>VLOOKUP($E10,'Zone data'!$F$3:$R$899,'Zone data'!H$1,FALSE)</f>
        <v>50</v>
      </c>
      <c r="H10" s="35">
        <f>VLOOKUP($E10,'Zone data'!$F$3:$R$899,'Zone data'!I$1,FALSE)</f>
        <v>50</v>
      </c>
      <c r="I10" s="35">
        <f>VLOOKUP($E10,'Zone data'!$F$3:$R$899,'Zone data'!J$1,FALSE)</f>
        <v>50</v>
      </c>
      <c r="J10" s="35">
        <f>VLOOKUP($E10,'Zone data'!$F$3:$R$899,'Zone data'!K$1,FALSE)</f>
        <v>50</v>
      </c>
      <c r="K10" s="35">
        <f>VLOOKUP($E10,'Zone data'!$F$3:$R$899,'Zone data'!L$1,FALSE)</f>
        <v>50</v>
      </c>
      <c r="L10" s="35">
        <f>VLOOKUP($E10,'Zone data'!$F$3:$R$899,'Zone data'!M$1,FALSE)</f>
        <v>50</v>
      </c>
      <c r="M10" s="35">
        <f>VLOOKUP($E10,'Zone data'!$F$3:$R$899,'Zone data'!N$1,FALSE)</f>
        <v>50</v>
      </c>
      <c r="N10" s="35">
        <f>VLOOKUP($E10,'Zone data'!$F$3:$R$899,'Zone data'!O$1,FALSE)</f>
        <v>50</v>
      </c>
      <c r="O10" s="35">
        <f>VLOOKUP($E10,'Zone data'!$F$3:$R$899,'Zone data'!P$1,FALSE)</f>
        <v>50</v>
      </c>
      <c r="P10" s="35">
        <f>VLOOKUP($E10,'Zone data'!$F$3:$R$899,'Zone data'!Q$1,FALSE)</f>
        <v>50</v>
      </c>
      <c r="Q10" s="35">
        <f>VLOOKUP($E10,'Zone data'!$F$3:$R$899,'Zone data'!R$1,FALSE)</f>
        <v>50</v>
      </c>
    </row>
    <row r="11" spans="2:94" x14ac:dyDescent="0.25">
      <c r="B11" s="117"/>
      <c r="C11" s="12" t="s">
        <v>87</v>
      </c>
      <c r="D11" s="16" t="s">
        <v>85</v>
      </c>
      <c r="E11" s="7" t="str">
        <f>CONCATENATE(VLOOKUP($C$4,'Zone data'!$A$3:$B$18,2,FALSE),D11,C11)</f>
        <v>HOZSubstation capacity (winter and summer) (MVA)Firm delivery</v>
      </c>
      <c r="F11" s="35">
        <f>VLOOKUP($E11,'Zone data'!$F$3:$R$899,'Zone data'!G$1,FALSE)</f>
        <v>25</v>
      </c>
      <c r="G11" s="35">
        <f>VLOOKUP($E11,'Zone data'!$F$3:$R$899,'Zone data'!H$1,FALSE)</f>
        <v>25</v>
      </c>
      <c r="H11" s="35">
        <f>VLOOKUP($E11,'Zone data'!$F$3:$R$899,'Zone data'!I$1,FALSE)</f>
        <v>25</v>
      </c>
      <c r="I11" s="35">
        <f>VLOOKUP($E11,'Zone data'!$F$3:$R$899,'Zone data'!J$1,FALSE)</f>
        <v>25</v>
      </c>
      <c r="J11" s="35">
        <f>VLOOKUP($E11,'Zone data'!$F$3:$R$899,'Zone data'!K$1,FALSE)</f>
        <v>25</v>
      </c>
      <c r="K11" s="35">
        <f>VLOOKUP($E11,'Zone data'!$F$3:$R$899,'Zone data'!L$1,FALSE)</f>
        <v>25</v>
      </c>
      <c r="L11" s="35">
        <f>VLOOKUP($E11,'Zone data'!$F$3:$R$899,'Zone data'!M$1,FALSE)</f>
        <v>25</v>
      </c>
      <c r="M11" s="35">
        <f>VLOOKUP($E11,'Zone data'!$F$3:$R$899,'Zone data'!N$1,FALSE)</f>
        <v>25</v>
      </c>
      <c r="N11" s="35">
        <f>VLOOKUP($E11,'Zone data'!$F$3:$R$899,'Zone data'!O$1,FALSE)</f>
        <v>25</v>
      </c>
      <c r="O11" s="35">
        <f>VLOOKUP($E11,'Zone data'!$F$3:$R$899,'Zone data'!P$1,FALSE)</f>
        <v>25</v>
      </c>
      <c r="P11" s="35">
        <f>VLOOKUP($E11,'Zone data'!$F$3:$R$899,'Zone data'!Q$1,FALSE)</f>
        <v>25</v>
      </c>
      <c r="Q11" s="35">
        <f>VLOOKUP($E11,'Zone data'!$F$3:$R$899,'Zone data'!R$1,FALSE)</f>
        <v>25</v>
      </c>
    </row>
    <row r="12" spans="2:94" x14ac:dyDescent="0.25">
      <c r="B12" s="118"/>
      <c r="C12" s="12" t="s">
        <v>88</v>
      </c>
      <c r="D12" s="16" t="s">
        <v>85</v>
      </c>
      <c r="E12" s="7" t="str">
        <f>CONCATENATE(VLOOKUP($C$4,'Zone data'!$A$3:$B$18,2,FALSE),D12,C12)</f>
        <v>HOZSubstation capacity (winter and summer) (MVA)Short-term firm delivery</v>
      </c>
      <c r="F12" s="35">
        <f>VLOOKUP($E12,'Zone data'!$F$3:$R$899,'Zone data'!G$1,FALSE)</f>
        <v>32.5</v>
      </c>
      <c r="G12" s="35">
        <f>VLOOKUP($E12,'Zone data'!$F$3:$R$899,'Zone data'!H$1,FALSE)</f>
        <v>32.5</v>
      </c>
      <c r="H12" s="35">
        <f>VLOOKUP($E12,'Zone data'!$F$3:$R$899,'Zone data'!I$1,FALSE)</f>
        <v>32.5</v>
      </c>
      <c r="I12" s="35">
        <f>VLOOKUP($E12,'Zone data'!$F$3:$R$899,'Zone data'!J$1,FALSE)</f>
        <v>32.5</v>
      </c>
      <c r="J12" s="35">
        <f>VLOOKUP($E12,'Zone data'!$F$3:$R$899,'Zone data'!K$1,FALSE)</f>
        <v>32.5</v>
      </c>
      <c r="K12" s="35">
        <f>VLOOKUP($E12,'Zone data'!$F$3:$R$899,'Zone data'!L$1,FALSE)</f>
        <v>32.5</v>
      </c>
      <c r="L12" s="35">
        <f>VLOOKUP($E12,'Zone data'!$F$3:$R$899,'Zone data'!M$1,FALSE)</f>
        <v>32.5</v>
      </c>
      <c r="M12" s="35">
        <f>VLOOKUP($E12,'Zone data'!$F$3:$R$899,'Zone data'!N$1,FALSE)</f>
        <v>32.5</v>
      </c>
      <c r="N12" s="35">
        <f>VLOOKUP($E12,'Zone data'!$F$3:$R$899,'Zone data'!O$1,FALSE)</f>
        <v>32.5</v>
      </c>
      <c r="O12" s="35">
        <f>VLOOKUP($E12,'Zone data'!$F$3:$R$899,'Zone data'!P$1,FALSE)</f>
        <v>32.5</v>
      </c>
      <c r="P12" s="35">
        <f>VLOOKUP($E12,'Zone data'!$F$3:$R$899,'Zone data'!Q$1,FALSE)</f>
        <v>32.5</v>
      </c>
      <c r="Q12" s="35">
        <f>VLOOKUP($E12,'Zone data'!$F$3:$R$899,'Zone data'!R$1,FALSE)</f>
        <v>32.5</v>
      </c>
    </row>
    <row r="13" spans="2:94" ht="1.1499999999999999" customHeight="1" x14ac:dyDescent="0.25">
      <c r="B13" s="22"/>
      <c r="C13" s="11"/>
      <c r="D13" s="23"/>
      <c r="E13" s="17"/>
      <c r="F13" s="11"/>
      <c r="G13" s="11"/>
      <c r="H13" s="11"/>
      <c r="I13" s="11"/>
      <c r="J13" s="11"/>
      <c r="K13" s="11"/>
      <c r="L13" s="11"/>
      <c r="M13" s="11"/>
      <c r="N13" s="11"/>
      <c r="O13" s="11"/>
      <c r="P13" s="11"/>
      <c r="Q13" s="11"/>
    </row>
    <row r="14" spans="2:94" x14ac:dyDescent="0.25">
      <c r="B14" s="116" t="s">
        <v>198</v>
      </c>
      <c r="C14" s="12" t="s">
        <v>193</v>
      </c>
      <c r="D14" s="29" t="s">
        <v>197</v>
      </c>
      <c r="E14" s="7" t="str">
        <f>CONCATENATE(VLOOKUP($C$4,'Zone data'!$A$3:$B$18,2,FALSE),D14,C14)</f>
        <v>HOZSub-transmission lines capacityTotal (winter)</v>
      </c>
      <c r="F14" s="36">
        <f>IF(VLOOKUP($E14,'Zone data'!$F$3:$R$308,'Zone data'!G$1,FALSE)&lt;0.01,"",VLOOKUP($E14,'Zone data'!$F$3:$R$308,'Zone data'!G$1,FALSE))</f>
        <v>36.700000000000003</v>
      </c>
      <c r="G14" s="36">
        <f>IF(VLOOKUP($E14,'Zone data'!$F$3:$R$308,'Zone data'!H$1,FALSE)&lt;0.01,"",VLOOKUP($E14,'Zone data'!$F$3:$R$308,'Zone data'!H$1,FALSE))</f>
        <v>36.700000000000003</v>
      </c>
      <c r="H14" s="36">
        <f>IF(VLOOKUP($E14,'Zone data'!$F$3:$R$308,'Zone data'!I$1,FALSE)&lt;0.01,"",VLOOKUP($E14,'Zone data'!$F$3:$R$308,'Zone data'!I$1,FALSE))</f>
        <v>36.700000000000003</v>
      </c>
      <c r="I14" s="36">
        <f>IF(VLOOKUP($E14,'Zone data'!$F$3:$R$308,'Zone data'!J$1,FALSE)&lt;0.01,"",VLOOKUP($E14,'Zone data'!$F$3:$R$308,'Zone data'!J$1,FALSE))</f>
        <v>36.700000000000003</v>
      </c>
      <c r="J14" s="36">
        <f>IF(VLOOKUP($E14,'Zone data'!$F$3:$R$308,'Zone data'!K$1,FALSE)&lt;0.01,"",VLOOKUP($E14,'Zone data'!$F$3:$R$308,'Zone data'!K$1,FALSE))</f>
        <v>36.700000000000003</v>
      </c>
      <c r="K14" s="36">
        <f>IF(VLOOKUP($E14,'Zone data'!$F$3:$R$308,'Zone data'!L$1,FALSE)&lt;0.01,"",VLOOKUP($E14,'Zone data'!$F$3:$R$308,'Zone data'!L$1,FALSE))</f>
        <v>36.700000000000003</v>
      </c>
      <c r="L14" s="36">
        <f>IF(VLOOKUP($E14,'Zone data'!$F$3:$R$308,'Zone data'!M$1,FALSE)&lt;0.01,"",VLOOKUP($E14,'Zone data'!$F$3:$R$308,'Zone data'!M$1,FALSE))</f>
        <v>36.700000000000003</v>
      </c>
      <c r="M14" s="36">
        <f>IF(VLOOKUP($E14,'Zone data'!$F$3:$R$308,'Zone data'!N$1,FALSE)&lt;0.01,"",VLOOKUP($E14,'Zone data'!$F$3:$R$308,'Zone data'!N$1,FALSE))</f>
        <v>36.700000000000003</v>
      </c>
      <c r="N14" s="36">
        <f>IF(VLOOKUP($E14,'Zone data'!$F$3:$R$308,'Zone data'!O$1,FALSE)&lt;0.01,"",VLOOKUP($E14,'Zone data'!$F$3:$R$308,'Zone data'!O$1,FALSE))</f>
        <v>36.700000000000003</v>
      </c>
      <c r="O14" s="36">
        <f>IF(VLOOKUP($E14,'Zone data'!$F$3:$R$308,'Zone data'!P$1,FALSE)&lt;0.01,"",VLOOKUP($E14,'Zone data'!$F$3:$R$308,'Zone data'!P$1,FALSE))</f>
        <v>36.700000000000003</v>
      </c>
      <c r="P14" s="36">
        <f>IF(VLOOKUP($E14,'Zone data'!$F$3:$R$308,'Zone data'!Q$1,FALSE)&lt;0.01,"",VLOOKUP($E14,'Zone data'!$F$3:$R$308,'Zone data'!Q$1,FALSE))</f>
        <v>36.700000000000003</v>
      </c>
      <c r="Q14" s="36">
        <f>IF(VLOOKUP($E14,'Zone data'!$F$3:$R$308,'Zone data'!R$1,FALSE)&lt;0.01,"",VLOOKUP($E14,'Zone data'!$F$3:$R$308,'Zone data'!R$1,FALSE))</f>
        <v>36.700000000000003</v>
      </c>
    </row>
    <row r="15" spans="2:94" x14ac:dyDescent="0.25">
      <c r="B15" s="117"/>
      <c r="C15" s="12" t="s">
        <v>195</v>
      </c>
      <c r="D15" s="29" t="s">
        <v>197</v>
      </c>
      <c r="E15" s="7" t="str">
        <f>CONCATENATE(VLOOKUP($C$4,'Zone data'!$A$3:$B$18,2,FALSE),D15,C15)</f>
        <v>HOZSub-transmission lines capacityFirm delivery (winter)</v>
      </c>
      <c r="F15" s="36" t="str">
        <f>IF(VLOOKUP($E15,'Zone data'!$F$3:$R$308,'Zone data'!G$1,FALSE)&lt;0.01,"",VLOOKUP($E15,'Zone data'!$F$3:$R$308,'Zone data'!G$1,FALSE))</f>
        <v>18.3[1]</v>
      </c>
      <c r="G15" s="36" t="str">
        <f>IF(VLOOKUP($E15,'Zone data'!$F$3:$R$308,'Zone data'!H$1,FALSE)&lt;0.01,"",VLOOKUP($E15,'Zone data'!$F$3:$R$308,'Zone data'!H$1,FALSE))</f>
        <v>18.3[1]</v>
      </c>
      <c r="H15" s="36">
        <f>IF(VLOOKUP($E15,'Zone data'!$F$3:$R$308,'Zone data'!I$1,FALSE)&lt;0.01,"",VLOOKUP($E15,'Zone data'!$F$3:$R$308,'Zone data'!I$1,FALSE))</f>
        <v>18.3</v>
      </c>
      <c r="I15" s="36">
        <f>IF(VLOOKUP($E15,'Zone data'!$F$3:$R$308,'Zone data'!J$1,FALSE)&lt;0.01,"",VLOOKUP($E15,'Zone data'!$F$3:$R$308,'Zone data'!J$1,FALSE))</f>
        <v>18.3</v>
      </c>
      <c r="J15" s="36">
        <f>IF(VLOOKUP($E15,'Zone data'!$F$3:$R$308,'Zone data'!K$1,FALSE)&lt;0.01,"",VLOOKUP($E15,'Zone data'!$F$3:$R$308,'Zone data'!K$1,FALSE))</f>
        <v>18.3</v>
      </c>
      <c r="K15" s="36">
        <f>IF(VLOOKUP($E15,'Zone data'!$F$3:$R$308,'Zone data'!L$1,FALSE)&lt;0.01,"",VLOOKUP($E15,'Zone data'!$F$3:$R$308,'Zone data'!L$1,FALSE))</f>
        <v>18.3</v>
      </c>
      <c r="L15" s="36">
        <f>IF(VLOOKUP($E15,'Zone data'!$F$3:$R$308,'Zone data'!M$1,FALSE)&lt;0.01,"",VLOOKUP($E15,'Zone data'!$F$3:$R$308,'Zone data'!M$1,FALSE))</f>
        <v>18.3</v>
      </c>
      <c r="M15" s="36">
        <f>IF(VLOOKUP($E15,'Zone data'!$F$3:$R$308,'Zone data'!N$1,FALSE)&lt;0.01,"",VLOOKUP($E15,'Zone data'!$F$3:$R$308,'Zone data'!N$1,FALSE))</f>
        <v>18.3</v>
      </c>
      <c r="N15" s="36">
        <f>IF(VLOOKUP($E15,'Zone data'!$F$3:$R$308,'Zone data'!O$1,FALSE)&lt;0.01,"",VLOOKUP($E15,'Zone data'!$F$3:$R$308,'Zone data'!O$1,FALSE))</f>
        <v>18.3</v>
      </c>
      <c r="O15" s="36">
        <f>IF(VLOOKUP($E15,'Zone data'!$F$3:$R$308,'Zone data'!P$1,FALSE)&lt;0.01,"",VLOOKUP($E15,'Zone data'!$F$3:$R$308,'Zone data'!P$1,FALSE))</f>
        <v>18.3</v>
      </c>
      <c r="P15" s="36">
        <f>IF(VLOOKUP($E15,'Zone data'!$F$3:$R$308,'Zone data'!Q$1,FALSE)&lt;0.01,"",VLOOKUP($E15,'Zone data'!$F$3:$R$308,'Zone data'!Q$1,FALSE))</f>
        <v>18.3</v>
      </c>
      <c r="Q15" s="36">
        <f>IF(VLOOKUP($E15,'Zone data'!$F$3:$R$308,'Zone data'!R$1,FALSE)&lt;0.01,"",VLOOKUP($E15,'Zone data'!$F$3:$R$308,'Zone data'!R$1,FALSE))</f>
        <v>18.3</v>
      </c>
    </row>
    <row r="16" spans="2:94" x14ac:dyDescent="0.25">
      <c r="B16" s="117"/>
      <c r="C16" s="12" t="s">
        <v>196</v>
      </c>
      <c r="D16" s="29" t="s">
        <v>197</v>
      </c>
      <c r="E16" s="7" t="str">
        <f>CONCATENATE(VLOOKUP($C$4,'Zone data'!$A$3:$B$18,2,FALSE),D16,C16)</f>
        <v>HOZSub-transmission lines capacityTotal (summer)</v>
      </c>
      <c r="F16" s="36">
        <f>IF(VLOOKUP($E16,'Zone data'!$F$3:$R$308,'Zone data'!G$1,FALSE)&lt;0.01,"",VLOOKUP($E16,'Zone data'!$F$3:$R$308,'Zone data'!G$1,FALSE))</f>
        <v>36.700000000000003</v>
      </c>
      <c r="G16" s="36">
        <f>IF(VLOOKUP($E16,'Zone data'!$F$3:$R$308,'Zone data'!H$1,FALSE)&lt;0.01,"",VLOOKUP($E16,'Zone data'!$F$3:$R$308,'Zone data'!H$1,FALSE))</f>
        <v>36.700000000000003</v>
      </c>
      <c r="H16" s="36">
        <f>IF(VLOOKUP($E16,'Zone data'!$F$3:$R$308,'Zone data'!I$1,FALSE)&lt;0.01,"",VLOOKUP($E16,'Zone data'!$F$3:$R$308,'Zone data'!I$1,FALSE))</f>
        <v>36.700000000000003</v>
      </c>
      <c r="I16" s="36">
        <f>IF(VLOOKUP($E16,'Zone data'!$F$3:$R$308,'Zone data'!J$1,FALSE)&lt;0.01,"",VLOOKUP($E16,'Zone data'!$F$3:$R$308,'Zone data'!J$1,FALSE))</f>
        <v>36.700000000000003</v>
      </c>
      <c r="J16" s="36">
        <f>IF(VLOOKUP($E16,'Zone data'!$F$3:$R$308,'Zone data'!K$1,FALSE)&lt;0.01,"",VLOOKUP($E16,'Zone data'!$F$3:$R$308,'Zone data'!K$1,FALSE))</f>
        <v>36.700000000000003</v>
      </c>
      <c r="K16" s="36">
        <f>IF(VLOOKUP($E16,'Zone data'!$F$3:$R$308,'Zone data'!L$1,FALSE)&lt;0.01,"",VLOOKUP($E16,'Zone data'!$F$3:$R$308,'Zone data'!L$1,FALSE))</f>
        <v>36.700000000000003</v>
      </c>
      <c r="L16" s="36">
        <f>IF(VLOOKUP($E16,'Zone data'!$F$3:$R$308,'Zone data'!M$1,FALSE)&lt;0.01,"",VLOOKUP($E16,'Zone data'!$F$3:$R$308,'Zone data'!M$1,FALSE))</f>
        <v>36.700000000000003</v>
      </c>
      <c r="M16" s="36">
        <f>IF(VLOOKUP($E16,'Zone data'!$F$3:$R$308,'Zone data'!N$1,FALSE)&lt;0.01,"",VLOOKUP($E16,'Zone data'!$F$3:$R$308,'Zone data'!N$1,FALSE))</f>
        <v>36.700000000000003</v>
      </c>
      <c r="N16" s="36">
        <f>IF(VLOOKUP($E16,'Zone data'!$F$3:$R$308,'Zone data'!O$1,FALSE)&lt;0.01,"",VLOOKUP($E16,'Zone data'!$F$3:$R$308,'Zone data'!O$1,FALSE))</f>
        <v>36.700000000000003</v>
      </c>
      <c r="O16" s="36">
        <f>IF(VLOOKUP($E16,'Zone data'!$F$3:$R$308,'Zone data'!P$1,FALSE)&lt;0.01,"",VLOOKUP($E16,'Zone data'!$F$3:$R$308,'Zone data'!P$1,FALSE))</f>
        <v>36.700000000000003</v>
      </c>
      <c r="P16" s="36">
        <f>IF(VLOOKUP($E16,'Zone data'!$F$3:$R$308,'Zone data'!Q$1,FALSE)&lt;0.01,"",VLOOKUP($E16,'Zone data'!$F$3:$R$308,'Zone data'!Q$1,FALSE))</f>
        <v>36.700000000000003</v>
      </c>
      <c r="Q16" s="36">
        <f>IF(VLOOKUP($E16,'Zone data'!$F$3:$R$308,'Zone data'!R$1,FALSE)&lt;0.01,"",VLOOKUP($E16,'Zone data'!$F$3:$R$308,'Zone data'!R$1,FALSE))</f>
        <v>36.700000000000003</v>
      </c>
    </row>
    <row r="17" spans="2:17" x14ac:dyDescent="0.25">
      <c r="B17" s="117"/>
      <c r="C17" s="12" t="s">
        <v>194</v>
      </c>
      <c r="D17" s="29" t="s">
        <v>197</v>
      </c>
      <c r="E17" s="7" t="str">
        <f>CONCATENATE(VLOOKUP($C$4,'Zone data'!$A$3:$B$18,2,FALSE),D17,C17)</f>
        <v>HOZSub-transmission lines capacityFirm delivery (summer)</v>
      </c>
      <c r="F17" s="36">
        <f>IF(VLOOKUP($E17,'Zone data'!$F$3:$R$308,'Zone data'!G$1,FALSE)&lt;0.01,"",VLOOKUP($E17,'Zone data'!$F$3:$R$308,'Zone data'!G$1,FALSE))</f>
        <v>18.3</v>
      </c>
      <c r="G17" s="36">
        <f>IF(VLOOKUP($E17,'Zone data'!$F$3:$R$308,'Zone data'!H$1,FALSE)&lt;0.01,"",VLOOKUP($E17,'Zone data'!$F$3:$R$308,'Zone data'!H$1,FALSE))</f>
        <v>18.3</v>
      </c>
      <c r="H17" s="36">
        <f>IF(VLOOKUP($E17,'Zone data'!$F$3:$R$308,'Zone data'!I$1,FALSE)&lt;0.01,"",VLOOKUP($E17,'Zone data'!$F$3:$R$308,'Zone data'!I$1,FALSE))</f>
        <v>18.3</v>
      </c>
      <c r="I17" s="36">
        <f>IF(VLOOKUP($E17,'Zone data'!$F$3:$R$308,'Zone data'!J$1,FALSE)&lt;0.01,"",VLOOKUP($E17,'Zone data'!$F$3:$R$308,'Zone data'!J$1,FALSE))</f>
        <v>18.3</v>
      </c>
      <c r="J17" s="36">
        <f>IF(VLOOKUP($E17,'Zone data'!$F$3:$R$308,'Zone data'!K$1,FALSE)&lt;0.01,"",VLOOKUP($E17,'Zone data'!$F$3:$R$308,'Zone data'!K$1,FALSE))</f>
        <v>18.3</v>
      </c>
      <c r="K17" s="36">
        <f>IF(VLOOKUP($E17,'Zone data'!$F$3:$R$308,'Zone data'!L$1,FALSE)&lt;0.01,"",VLOOKUP($E17,'Zone data'!$F$3:$R$308,'Zone data'!L$1,FALSE))</f>
        <v>18.3</v>
      </c>
      <c r="L17" s="36">
        <f>IF(VLOOKUP($E17,'Zone data'!$F$3:$R$308,'Zone data'!M$1,FALSE)&lt;0.01,"",VLOOKUP($E17,'Zone data'!$F$3:$R$308,'Zone data'!M$1,FALSE))</f>
        <v>18.3</v>
      </c>
      <c r="M17" s="36">
        <f>IF(VLOOKUP($E17,'Zone data'!$F$3:$R$308,'Zone data'!N$1,FALSE)&lt;0.01,"",VLOOKUP($E17,'Zone data'!$F$3:$R$308,'Zone data'!N$1,FALSE))</f>
        <v>18.3</v>
      </c>
      <c r="N17" s="36">
        <f>IF(VLOOKUP($E17,'Zone data'!$F$3:$R$308,'Zone data'!O$1,FALSE)&lt;0.01,"",VLOOKUP($E17,'Zone data'!$F$3:$R$308,'Zone data'!O$1,FALSE))</f>
        <v>18.3</v>
      </c>
      <c r="O17" s="36">
        <f>IF(VLOOKUP($E17,'Zone data'!$F$3:$R$308,'Zone data'!P$1,FALSE)&lt;0.01,"",VLOOKUP($E17,'Zone data'!$F$3:$R$308,'Zone data'!P$1,FALSE))</f>
        <v>18.3</v>
      </c>
      <c r="P17" s="36">
        <f>IF(VLOOKUP($E17,'Zone data'!$F$3:$R$308,'Zone data'!Q$1,FALSE)&lt;0.01,"",VLOOKUP($E17,'Zone data'!$F$3:$R$308,'Zone data'!Q$1,FALSE))</f>
        <v>18.3</v>
      </c>
      <c r="Q17" s="36">
        <f>IF(VLOOKUP($E17,'Zone data'!$F$3:$R$308,'Zone data'!R$1,FALSE)&lt;0.01,"",VLOOKUP($E17,'Zone data'!$F$3:$R$308,'Zone data'!R$1,FALSE))</f>
        <v>18.3</v>
      </c>
    </row>
    <row r="18" spans="2:17" ht="1.1499999999999999" customHeight="1" x14ac:dyDescent="0.25">
      <c r="B18" s="24"/>
      <c r="C18" s="11"/>
      <c r="D18" s="17"/>
      <c r="E18" s="17"/>
      <c r="F18" s="11"/>
      <c r="G18" s="11"/>
      <c r="H18" s="11"/>
      <c r="I18" s="11"/>
      <c r="J18" s="11"/>
      <c r="K18" s="11"/>
      <c r="L18" s="11"/>
      <c r="M18" s="11"/>
      <c r="N18" s="11"/>
      <c r="O18" s="11"/>
      <c r="P18" s="11"/>
      <c r="Q18" s="11"/>
    </row>
    <row r="19" spans="2:17" x14ac:dyDescent="0.25">
      <c r="B19" s="13" t="s">
        <v>208</v>
      </c>
      <c r="C19" s="12" t="s">
        <v>211</v>
      </c>
      <c r="D19" s="7" t="s">
        <v>214</v>
      </c>
      <c r="E19" s="7" t="str">
        <f>CONCATENATE(VLOOKUP($C$4,'Zone data'!$A$3:$B$18,2,FALSE),D19,C19)</f>
        <v>HOZMaximum demand forecast(peak season)Maximum demand (MVA)</v>
      </c>
      <c r="F19" s="36">
        <f ca="1">VLOOKUP($E19,'Zone data'!$F$3:$R$308,'Zone data'!G$1,FALSE)</f>
        <v>21.63437841273468</v>
      </c>
      <c r="G19" s="36">
        <f ca="1">VLOOKUP($E19,'Zone data'!$F$3:$R$308,'Zone data'!H$1,FALSE)</f>
        <v>21.28156238524458</v>
      </c>
      <c r="H19" s="36">
        <f ca="1">VLOOKUP($E19,'Zone data'!$F$3:$R$308,'Zone data'!I$1,FALSE)</f>
        <v>21.512647838701426</v>
      </c>
      <c r="I19" s="36">
        <f ca="1">VLOOKUP($E19,'Zone data'!$F$3:$R$308,'Zone data'!J$1,FALSE)</f>
        <v>21.204564937068483</v>
      </c>
      <c r="J19" s="36">
        <f ca="1">VLOOKUP($E19,'Zone data'!$F$3:$R$308,'Zone data'!K$1,FALSE)</f>
        <v>21.057045579536641</v>
      </c>
      <c r="K19" s="36">
        <f ca="1">VLOOKUP($E19,'Zone data'!$F$3:$R$308,'Zone data'!L$1,FALSE)</f>
        <v>21.129680233169385</v>
      </c>
      <c r="L19" s="36">
        <f ca="1">VLOOKUP($E19,'Zone data'!$F$3:$R$308,'Zone data'!M$1,FALSE)</f>
        <v>21.514119636687802</v>
      </c>
      <c r="M19" s="36">
        <f ca="1">VLOOKUP($E19,'Zone data'!$F$3:$R$308,'Zone data'!N$1,FALSE)</f>
        <v>21.850840203720146</v>
      </c>
      <c r="N19" s="36">
        <f ca="1">VLOOKUP($E19,'Zone data'!$F$3:$R$308,'Zone data'!O$1,FALSE)</f>
        <v>22.241660041623064</v>
      </c>
      <c r="O19" s="36">
        <f ca="1">VLOOKUP($E19,'Zone data'!$F$3:$R$308,'Zone data'!P$1,FALSE)</f>
        <v>22.604008236058981</v>
      </c>
      <c r="P19" s="36">
        <f ca="1">VLOOKUP($E19,'Zone data'!$F$3:$R$308,'Zone data'!Q$1,FALSE)</f>
        <v>23.260256258719075</v>
      </c>
      <c r="Q19" s="36">
        <f ca="1">VLOOKUP($E19,'Zone data'!$F$3:$R$308,'Zone data'!R$1,FALSE)</f>
        <v>23.739098619013845</v>
      </c>
    </row>
    <row r="20" spans="2:17" x14ac:dyDescent="0.25">
      <c r="B20" s="50" t="str">
        <f>"("&amp;K6&amp;")"</f>
        <v>(Winter)</v>
      </c>
      <c r="C20" s="12" t="s">
        <v>11</v>
      </c>
      <c r="D20" s="7" t="s">
        <v>214</v>
      </c>
      <c r="E20" s="7" t="str">
        <f>CONCATENATE(VLOOKUP($C$4,'Zone data'!$A$3:$B$18,2,FALSE),D20,C20)</f>
        <v>HOZMaximum demand forecast(peak season)Power factor (coincident)</v>
      </c>
      <c r="F20" s="54">
        <f ca="1">VLOOKUP($E20,'Zone data'!$F$3:$R$308,'Zone data'!G$1,FALSE)</f>
        <v>0</v>
      </c>
      <c r="G20" s="54">
        <f ca="1">VLOOKUP($E20,'Zone data'!$F$3:$R$308,'Zone data'!H$1,FALSE)</f>
        <v>0</v>
      </c>
      <c r="H20" s="54">
        <f ca="1">VLOOKUP($E20,'Zone data'!$F$3:$R$308,'Zone data'!I$1,FALSE)</f>
        <v>0</v>
      </c>
      <c r="I20" s="54">
        <f ca="1">VLOOKUP($E20,'Zone data'!$F$3:$R$308,'Zone data'!J$1,FALSE)</f>
        <v>0</v>
      </c>
      <c r="J20" s="54">
        <f ca="1">VLOOKUP($E20,'Zone data'!$F$3:$R$308,'Zone data'!K$1,FALSE)</f>
        <v>0</v>
      </c>
      <c r="K20" s="54">
        <f ca="1">VLOOKUP($E20,'Zone data'!$F$3:$R$308,'Zone data'!L$1,FALSE)</f>
        <v>0</v>
      </c>
      <c r="L20" s="54">
        <f ca="1">VLOOKUP($E20,'Zone data'!$F$3:$R$308,'Zone data'!M$1,FALSE)</f>
        <v>0</v>
      </c>
      <c r="M20" s="54">
        <f ca="1">VLOOKUP($E20,'Zone data'!$F$3:$R$308,'Zone data'!N$1,FALSE)</f>
        <v>0</v>
      </c>
      <c r="N20" s="54">
        <f ca="1">VLOOKUP($E20,'Zone data'!$F$3:$R$308,'Zone data'!O$1,FALSE)</f>
        <v>0</v>
      </c>
      <c r="O20" s="54">
        <f ca="1">VLOOKUP($E20,'Zone data'!$F$3:$R$308,'Zone data'!P$1,FALSE)</f>
        <v>0</v>
      </c>
      <c r="P20" s="54">
        <f ca="1">VLOOKUP($E20,'Zone data'!$F$3:$R$308,'Zone data'!Q$1,FALSE)</f>
        <v>0</v>
      </c>
      <c r="Q20" s="54">
        <f ca="1">VLOOKUP($E20,'Zone data'!$F$3:$R$308,'Zone data'!R$1,FALSE)</f>
        <v>0</v>
      </c>
    </row>
    <row r="21" spans="2:17" ht="1.1499999999999999" customHeight="1" x14ac:dyDescent="0.25">
      <c r="B21" s="24"/>
      <c r="C21" s="11"/>
      <c r="D21" s="17"/>
      <c r="E21" s="17"/>
      <c r="F21" s="11"/>
      <c r="G21" s="11"/>
      <c r="H21" s="11"/>
      <c r="I21" s="11"/>
      <c r="J21" s="11"/>
      <c r="K21" s="11"/>
      <c r="L21" s="11"/>
      <c r="M21" s="11"/>
      <c r="N21" s="11"/>
      <c r="O21" s="11"/>
      <c r="P21" s="11"/>
      <c r="Q21" s="11"/>
    </row>
    <row r="22" spans="2:17" x14ac:dyDescent="0.25">
      <c r="B22" s="51" t="s">
        <v>208</v>
      </c>
      <c r="C22" s="12" t="s">
        <v>211</v>
      </c>
      <c r="D22" s="7" t="s">
        <v>213</v>
      </c>
      <c r="E22" s="7" t="str">
        <f>CONCATENATE(VLOOKUP($C$4,'Zone data'!$A$3:$B$18,2,FALSE),D22,C22)</f>
        <v>HOZMaximum demand forecast(non-peak season)Maximum demand (MVA)</v>
      </c>
      <c r="F22" s="36">
        <f ca="1">VLOOKUP($E22,'Zone data'!$F$3:$R$308,'Zone data'!G$1,FALSE)</f>
        <v>11.354584929805913</v>
      </c>
      <c r="G22" s="36">
        <f ca="1">VLOOKUP($E22,'Zone data'!$F$3:$R$308,'Zone data'!H$1,FALSE)</f>
        <v>12.03961585283499</v>
      </c>
      <c r="H22" s="36">
        <f ca="1">VLOOKUP($E22,'Zone data'!$F$3:$R$308,'Zone data'!I$1,FALSE)</f>
        <v>11.587121939592576</v>
      </c>
      <c r="I22" s="36">
        <f ca="1">VLOOKUP($E22,'Zone data'!$F$3:$R$308,'Zone data'!J$1,FALSE)</f>
        <v>11.226602356104641</v>
      </c>
      <c r="J22" s="36">
        <f ca="1">VLOOKUP($E22,'Zone data'!$F$3:$R$308,'Zone data'!K$1,FALSE)</f>
        <v>10.949428863589281</v>
      </c>
      <c r="K22" s="36">
        <f ca="1">VLOOKUP($E22,'Zone data'!$F$3:$R$308,'Zone data'!L$1,FALSE)</f>
        <v>10.881359908575702</v>
      </c>
      <c r="L22" s="36">
        <f ca="1">VLOOKUP($E22,'Zone data'!$F$3:$R$308,'Zone data'!M$1,FALSE)</f>
        <v>10.973322379818971</v>
      </c>
      <c r="M22" s="36">
        <f ca="1">VLOOKUP($E22,'Zone data'!$F$3:$R$308,'Zone data'!N$1,FALSE)</f>
        <v>11.070401735234032</v>
      </c>
      <c r="N22" s="36">
        <f ca="1">VLOOKUP($E22,'Zone data'!$F$3:$R$308,'Zone data'!O$1,FALSE)</f>
        <v>11.218431910523684</v>
      </c>
      <c r="O22" s="36">
        <f ca="1">VLOOKUP($E22,'Zone data'!$F$3:$R$308,'Zone data'!P$1,FALSE)</f>
        <v>11.432593136285208</v>
      </c>
      <c r="P22" s="36">
        <f ca="1">VLOOKUP($E22,'Zone data'!$F$3:$R$308,'Zone data'!Q$1,FALSE)</f>
        <v>11.69028166616128</v>
      </c>
      <c r="Q22" s="36">
        <f ca="1">VLOOKUP($E22,'Zone data'!$F$3:$R$308,'Zone data'!R$1,FALSE)</f>
        <v>11.961270971529883</v>
      </c>
    </row>
    <row r="23" spans="2:17" x14ac:dyDescent="0.25">
      <c r="B23" s="53" t="str">
        <f>"("&amp;IF(K6="Winter","Summer","Winter")&amp;")"</f>
        <v>(Summer)</v>
      </c>
      <c r="C23" s="12" t="s">
        <v>11</v>
      </c>
      <c r="D23" s="7" t="s">
        <v>213</v>
      </c>
      <c r="E23" s="7" t="str">
        <f>CONCATENATE(VLOOKUP($C$4,'Zone data'!$A$3:$B$18,2,FALSE),D23,C23)</f>
        <v>HOZMaximum demand forecast(non-peak season)Power factor (coincident)</v>
      </c>
      <c r="F23" s="54">
        <f ca="1">VLOOKUP($E23,'Zone data'!$F$3:$R$308,'Zone data'!G$1,FALSE)</f>
        <v>0</v>
      </c>
      <c r="G23" s="54">
        <f ca="1">VLOOKUP($E23,'Zone data'!$F$3:$R$308,'Zone data'!H$1,FALSE)</f>
        <v>0</v>
      </c>
      <c r="H23" s="54">
        <f ca="1">VLOOKUP($E23,'Zone data'!$F$3:$R$308,'Zone data'!I$1,FALSE)</f>
        <v>0</v>
      </c>
      <c r="I23" s="54">
        <f ca="1">VLOOKUP($E23,'Zone data'!$F$3:$R$308,'Zone data'!J$1,FALSE)</f>
        <v>0</v>
      </c>
      <c r="J23" s="54">
        <f ca="1">VLOOKUP($E23,'Zone data'!$F$3:$R$308,'Zone data'!K$1,FALSE)</f>
        <v>0</v>
      </c>
      <c r="K23" s="54">
        <f ca="1">VLOOKUP($E23,'Zone data'!$F$3:$R$308,'Zone data'!L$1,FALSE)</f>
        <v>0</v>
      </c>
      <c r="L23" s="54">
        <f ca="1">VLOOKUP($E23,'Zone data'!$F$3:$R$308,'Zone data'!M$1,FALSE)</f>
        <v>0</v>
      </c>
      <c r="M23" s="54">
        <f ca="1">VLOOKUP($E23,'Zone data'!$F$3:$R$308,'Zone data'!N$1,FALSE)</f>
        <v>0</v>
      </c>
      <c r="N23" s="54">
        <f ca="1">VLOOKUP($E23,'Zone data'!$F$3:$R$308,'Zone data'!O$1,FALSE)</f>
        <v>0</v>
      </c>
      <c r="O23" s="54">
        <f ca="1">VLOOKUP($E23,'Zone data'!$F$3:$R$308,'Zone data'!P$1,FALSE)</f>
        <v>0</v>
      </c>
      <c r="P23" s="54">
        <f ca="1">VLOOKUP($E23,'Zone data'!$F$3:$R$308,'Zone data'!Q$1,FALSE)</f>
        <v>0</v>
      </c>
      <c r="Q23" s="54">
        <f ca="1">VLOOKUP($E23,'Zone data'!$F$3:$R$308,'Zone data'!R$1,FALSE)</f>
        <v>0</v>
      </c>
    </row>
    <row r="24" spans="2:17" ht="1.1499999999999999" customHeight="1" x14ac:dyDescent="0.25">
      <c r="B24" s="24"/>
      <c r="C24" s="11"/>
      <c r="D24" s="17"/>
      <c r="E24" s="17"/>
      <c r="F24" s="11"/>
      <c r="G24" s="11"/>
      <c r="H24" s="11"/>
      <c r="I24" s="11"/>
      <c r="J24" s="11"/>
      <c r="K24" s="11"/>
      <c r="L24" s="11"/>
      <c r="M24" s="11"/>
      <c r="N24" s="11"/>
      <c r="O24" s="11"/>
      <c r="P24" s="11"/>
      <c r="Q24" s="11"/>
    </row>
    <row r="25" spans="2:17" x14ac:dyDescent="0.25">
      <c r="B25" s="13" t="s">
        <v>89</v>
      </c>
      <c r="C25" s="12" t="s">
        <v>212</v>
      </c>
      <c r="D25" s="7" t="s">
        <v>89</v>
      </c>
      <c r="E25" s="7" t="str">
        <f>CONCATENATE(VLOOKUP($C$4,'Zone data'!$A$3:$B$18,2,FALSE),D25,C25)</f>
        <v>HOZHours exceeding95% of maximum demand</v>
      </c>
      <c r="F25" s="9">
        <f ca="1">VLOOKUP($E25,'Zone data'!$F$3:$R$308,'Zone data'!G$1,FALSE)</f>
        <v>1.5</v>
      </c>
      <c r="G25" s="9">
        <f ca="1">VLOOKUP($E25,'Zone data'!$F$3:$R$308,'Zone data'!H$1,FALSE)</f>
        <v>1.5</v>
      </c>
      <c r="H25" s="9">
        <f ca="1">VLOOKUP($E25,'Zone data'!$F$3:$R$308,'Zone data'!I$1,FALSE)</f>
        <v>1.5</v>
      </c>
      <c r="I25" s="9">
        <f ca="1">VLOOKUP($E25,'Zone data'!$F$3:$R$308,'Zone data'!J$1,FALSE)</f>
        <v>1.5</v>
      </c>
      <c r="J25" s="9">
        <f ca="1">VLOOKUP($E25,'Zone data'!$F$3:$R$308,'Zone data'!K$1,FALSE)</f>
        <v>1.5</v>
      </c>
      <c r="K25" s="9">
        <f ca="1">VLOOKUP($E25,'Zone data'!$F$3:$R$308,'Zone data'!L$1,FALSE)</f>
        <v>1.5</v>
      </c>
      <c r="L25" s="9">
        <f ca="1">VLOOKUP($E25,'Zone data'!$F$3:$R$308,'Zone data'!M$1,FALSE)</f>
        <v>1.5</v>
      </c>
      <c r="M25" s="9">
        <f ca="1">VLOOKUP($E25,'Zone data'!$F$3:$R$308,'Zone data'!N$1,FALSE)</f>
        <v>1.5</v>
      </c>
      <c r="N25" s="9">
        <f ca="1">VLOOKUP($E25,'Zone data'!$F$3:$R$308,'Zone data'!O$1,FALSE)</f>
        <v>1.5</v>
      </c>
      <c r="O25" s="9">
        <f ca="1">VLOOKUP($E25,'Zone data'!$F$3:$R$308,'Zone data'!P$1,FALSE)</f>
        <v>1.5</v>
      </c>
      <c r="P25" s="9">
        <f ca="1">VLOOKUP($E25,'Zone data'!$F$3:$R$308,'Zone data'!Q$1,FALSE)</f>
        <v>1.5</v>
      </c>
      <c r="Q25" s="9">
        <f ca="1">VLOOKUP($E25,'Zone data'!$F$3:$R$308,'Zone data'!R$1,FALSE)</f>
        <v>1.5</v>
      </c>
    </row>
    <row r="26" spans="2:17" ht="1.1499999999999999" customHeight="1" x14ac:dyDescent="0.25">
      <c r="B26" s="24"/>
      <c r="C26" s="11"/>
      <c r="D26" s="17"/>
      <c r="E26" s="17"/>
      <c r="F26" s="25"/>
      <c r="G26" s="25"/>
      <c r="H26" s="25"/>
      <c r="I26" s="25"/>
      <c r="J26" s="25"/>
      <c r="K26" s="25"/>
      <c r="L26" s="25"/>
      <c r="M26" s="25"/>
      <c r="N26" s="25"/>
      <c r="O26" s="25"/>
      <c r="P26" s="25"/>
      <c r="Q26" s="25"/>
    </row>
    <row r="27" spans="2:17" x14ac:dyDescent="0.25">
      <c r="B27" s="116" t="s">
        <v>136</v>
      </c>
      <c r="C27" s="21" t="str">
        <f>IF(VLOOKUP(E27,'Zone data'!$F$3:$S$308,14,FALSE)=0,"",VLOOKUP(E27,'Zone data'!$F$3:$S$308,14,FALSE))</f>
        <v>Bellerive</v>
      </c>
      <c r="D27" s="16" t="s">
        <v>137</v>
      </c>
      <c r="E27" s="7" t="str">
        <f>CONCATENATE(VLOOKUP($C$4,'Zone data'!$A$3:$B$18,2,FALSE),D27)</f>
        <v>HOZLoad transfer capacity (MVA)1</v>
      </c>
      <c r="F27" s="9">
        <f>IF(OR($C27="",VLOOKUP($E27,'Zone data'!$F$3:$R$308,'Zone data'!G$1,FALSE)&lt;0.01),"",VLOOKUP($E27,'Zone data'!$F$3:$R$308,'Zone data'!G$1,FALSE))</f>
        <v>2.4</v>
      </c>
      <c r="G27" s="9" t="str">
        <f>IF(OR($C27="",VLOOKUP($E27,'Zone data'!$F$3:$R$308,'Zone data'!H$1,FALSE)&lt;0.01),"",VLOOKUP($E27,'Zone data'!$F$3:$R$308,'Zone data'!H$1,FALSE))</f>
        <v/>
      </c>
      <c r="H27" s="9" t="str">
        <f>IF(OR($C27="",VLOOKUP($E27,'Zone data'!$F$3:$R$308,'Zone data'!I$1,FALSE)&lt;0.01),"",VLOOKUP($E27,'Zone data'!$F$3:$R$308,'Zone data'!I$1,FALSE))</f>
        <v/>
      </c>
      <c r="I27" s="9" t="str">
        <f>IF(OR($C27="",VLOOKUP($E27,'Zone data'!$F$3:$R$308,'Zone data'!J$1,FALSE)&lt;0.01),"",VLOOKUP($E27,'Zone data'!$F$3:$R$308,'Zone data'!J$1,FALSE))</f>
        <v/>
      </c>
      <c r="J27" s="9" t="str">
        <f>IF(OR($C27="",VLOOKUP($E27,'Zone data'!$F$3:$R$308,'Zone data'!K$1,FALSE)&lt;0.01),"",VLOOKUP($E27,'Zone data'!$F$3:$R$308,'Zone data'!K$1,FALSE))</f>
        <v/>
      </c>
      <c r="K27" s="9" t="str">
        <f>IF(OR($C27="",VLOOKUP($E27,'Zone data'!$F$3:$R$308,'Zone data'!L$1,FALSE)&lt;0.01),"",VLOOKUP($E27,'Zone data'!$F$3:$R$308,'Zone data'!L$1,FALSE))</f>
        <v/>
      </c>
      <c r="L27" s="9" t="str">
        <f>IF(OR($C27="",VLOOKUP($E27,'Zone data'!$F$3:$R$308,'Zone data'!M$1,FALSE)&lt;0.01),"",VLOOKUP($E27,'Zone data'!$F$3:$R$308,'Zone data'!M$1,FALSE))</f>
        <v/>
      </c>
      <c r="M27" s="9" t="str">
        <f>IF(OR($C27="",VLOOKUP($E27,'Zone data'!$F$3:$R$308,'Zone data'!N$1,FALSE)&lt;0.01),"",VLOOKUP($E27,'Zone data'!$F$3:$R$308,'Zone data'!N$1,FALSE))</f>
        <v/>
      </c>
      <c r="N27" s="9" t="str">
        <f>IF(OR($C27="",VLOOKUP($E27,'Zone data'!$F$3:$R$308,'Zone data'!O$1,FALSE)&lt;0.01),"",VLOOKUP($E27,'Zone data'!$F$3:$R$308,'Zone data'!O$1,FALSE))</f>
        <v/>
      </c>
      <c r="O27" s="9" t="str">
        <f>IF(OR($C27="",VLOOKUP($E27,'Zone data'!$F$3:$R$308,'Zone data'!P$1,FALSE)&lt;0.01),"",VLOOKUP($E27,'Zone data'!$F$3:$R$308,'Zone data'!P$1,FALSE))</f>
        <v/>
      </c>
      <c r="P27" s="9" t="str">
        <f>IF(OR($C27="",VLOOKUP($E27,'Zone data'!$F$3:$R$308,'Zone data'!Q$1,FALSE)&lt;0.01),"",VLOOKUP($E27,'Zone data'!$F$3:$R$308,'Zone data'!Q$1,FALSE))</f>
        <v/>
      </c>
      <c r="Q27" s="9" t="str">
        <f>IF(OR($C27="",VLOOKUP($E27,'Zone data'!$F$3:$R$308,'Zone data'!R$1,FALSE)&lt;0.01),"",VLOOKUP($E27,'Zone data'!$F$3:$R$308,'Zone data'!R$1,FALSE))</f>
        <v/>
      </c>
    </row>
    <row r="28" spans="2:17" x14ac:dyDescent="0.25">
      <c r="B28" s="117"/>
      <c r="C28" s="21" t="str">
        <f>IF(VLOOKUP(E28,'Zone data'!$F$3:$S$308,14,FALSE)=0,"",VLOOKUP(E28,'Zone data'!$F$3:$S$308,14,FALSE))</f>
        <v>Rokeby</v>
      </c>
      <c r="D28" s="16" t="s">
        <v>138</v>
      </c>
      <c r="E28" s="7" t="str">
        <f>CONCATENATE(VLOOKUP($C$4,'Zone data'!$A$3:$B$18,2,FALSE),D28)</f>
        <v>HOZLoad transfer capacity (MVA)2</v>
      </c>
      <c r="F28" s="9">
        <f>IF(OR($C28="",VLOOKUP($E28,'Zone data'!$F$3:$R$308,'Zone data'!G$1,FALSE)&lt;0.01),"",VLOOKUP($E28,'Zone data'!$F$3:$R$308,'Zone data'!G$1,FALSE))</f>
        <v>7.1</v>
      </c>
      <c r="G28" s="9" t="str">
        <f>IF(OR($C28="",VLOOKUP($E28,'Zone data'!$F$3:$R$308,'Zone data'!H$1,FALSE)&lt;0.01),"",VLOOKUP($E28,'Zone data'!$F$3:$R$308,'Zone data'!H$1,FALSE))</f>
        <v/>
      </c>
      <c r="H28" s="9" t="str">
        <f>IF(OR($C28="",VLOOKUP($E28,'Zone data'!$F$3:$R$308,'Zone data'!I$1,FALSE)&lt;0.01),"",VLOOKUP($E28,'Zone data'!$F$3:$R$308,'Zone data'!I$1,FALSE))</f>
        <v/>
      </c>
      <c r="I28" s="9" t="str">
        <f>IF(OR($C28="",VLOOKUP($E28,'Zone data'!$F$3:$R$308,'Zone data'!J$1,FALSE)&lt;0.01),"",VLOOKUP($E28,'Zone data'!$F$3:$R$308,'Zone data'!J$1,FALSE))</f>
        <v/>
      </c>
      <c r="J28" s="9" t="str">
        <f>IF(OR($C28="",VLOOKUP($E28,'Zone data'!$F$3:$R$308,'Zone data'!K$1,FALSE)&lt;0.01),"",VLOOKUP($E28,'Zone data'!$F$3:$R$308,'Zone data'!K$1,FALSE))</f>
        <v/>
      </c>
      <c r="K28" s="9" t="str">
        <f>IF(OR($C28="",VLOOKUP($E28,'Zone data'!$F$3:$R$308,'Zone data'!L$1,FALSE)&lt;0.01),"",VLOOKUP($E28,'Zone data'!$F$3:$R$308,'Zone data'!L$1,FALSE))</f>
        <v/>
      </c>
      <c r="L28" s="9" t="str">
        <f>IF(OR($C28="",VLOOKUP($E28,'Zone data'!$F$3:$R$308,'Zone data'!M$1,FALSE)&lt;0.01),"",VLOOKUP($E28,'Zone data'!$F$3:$R$308,'Zone data'!M$1,FALSE))</f>
        <v/>
      </c>
      <c r="M28" s="9" t="str">
        <f>IF(OR($C28="",VLOOKUP($E28,'Zone data'!$F$3:$R$308,'Zone data'!N$1,FALSE)&lt;0.01),"",VLOOKUP($E28,'Zone data'!$F$3:$R$308,'Zone data'!N$1,FALSE))</f>
        <v/>
      </c>
      <c r="N28" s="9" t="str">
        <f>IF(OR($C28="",VLOOKUP($E28,'Zone data'!$F$3:$R$308,'Zone data'!O$1,FALSE)&lt;0.01),"",VLOOKUP($E28,'Zone data'!$F$3:$R$308,'Zone data'!O$1,FALSE))</f>
        <v/>
      </c>
      <c r="O28" s="9" t="str">
        <f>IF(OR($C28="",VLOOKUP($E28,'Zone data'!$F$3:$R$308,'Zone data'!P$1,FALSE)&lt;0.01),"",VLOOKUP($E28,'Zone data'!$F$3:$R$308,'Zone data'!P$1,FALSE))</f>
        <v/>
      </c>
      <c r="P28" s="9" t="str">
        <f>IF(OR($C28="",VLOOKUP($E28,'Zone data'!$F$3:$R$308,'Zone data'!Q$1,FALSE)&lt;0.01),"",VLOOKUP($E28,'Zone data'!$F$3:$R$308,'Zone data'!Q$1,FALSE))</f>
        <v/>
      </c>
      <c r="Q28" s="9" t="str">
        <f>IF(OR($C28="",VLOOKUP($E28,'Zone data'!$F$3:$R$308,'Zone data'!R$1,FALSE)&lt;0.01),"",VLOOKUP($E28,'Zone data'!$F$3:$R$308,'Zone data'!R$1,FALSE))</f>
        <v/>
      </c>
    </row>
    <row r="29" spans="2:17" x14ac:dyDescent="0.25">
      <c r="B29" s="117"/>
      <c r="C29" s="21" t="str">
        <f>IF(VLOOKUP(E29,'Zone data'!$F$3:$S$308,14,FALSE)=0,"",VLOOKUP(E29,'Zone data'!$F$3:$S$308,14,FALSE))</f>
        <v/>
      </c>
      <c r="D29" s="16" t="s">
        <v>139</v>
      </c>
      <c r="E29" s="7" t="str">
        <f>CONCATENATE(VLOOKUP($C$4,'Zone data'!$A$3:$B$18,2,FALSE),D29)</f>
        <v>HOZLoad transfer capacity (MVA)3</v>
      </c>
      <c r="F29" s="9" t="str">
        <f>IF(OR($C29="",VLOOKUP($E29,'Zone data'!$F$3:$R$308,'Zone data'!G$1,FALSE)&lt;0.01),"",VLOOKUP($E29,'Zone data'!$F$3:$R$308,'Zone data'!G$1,FALSE))</f>
        <v/>
      </c>
      <c r="G29" s="9" t="str">
        <f>IF(OR($C29="",VLOOKUP($E29,'Zone data'!$F$3:$R$308,'Zone data'!H$1,FALSE)&lt;0.01),"",VLOOKUP($E29,'Zone data'!$F$3:$R$308,'Zone data'!H$1,FALSE))</f>
        <v/>
      </c>
      <c r="H29" s="9" t="str">
        <f>IF(OR($C29="",VLOOKUP($E29,'Zone data'!$F$3:$R$308,'Zone data'!I$1,FALSE)&lt;0.01),"",VLOOKUP($E29,'Zone data'!$F$3:$R$308,'Zone data'!I$1,FALSE))</f>
        <v/>
      </c>
      <c r="I29" s="9" t="str">
        <f>IF(OR($C29="",VLOOKUP($E29,'Zone data'!$F$3:$R$308,'Zone data'!J$1,FALSE)&lt;0.01),"",VLOOKUP($E29,'Zone data'!$F$3:$R$308,'Zone data'!J$1,FALSE))</f>
        <v/>
      </c>
      <c r="J29" s="9" t="str">
        <f>IF(OR($C29="",VLOOKUP($E29,'Zone data'!$F$3:$R$308,'Zone data'!K$1,FALSE)&lt;0.01),"",VLOOKUP($E29,'Zone data'!$F$3:$R$308,'Zone data'!K$1,FALSE))</f>
        <v/>
      </c>
      <c r="K29" s="9" t="str">
        <f>IF(OR($C29="",VLOOKUP($E29,'Zone data'!$F$3:$R$308,'Zone data'!L$1,FALSE)&lt;0.01),"",VLOOKUP($E29,'Zone data'!$F$3:$R$308,'Zone data'!L$1,FALSE))</f>
        <v/>
      </c>
      <c r="L29" s="9" t="str">
        <f>IF(OR($C29="",VLOOKUP($E29,'Zone data'!$F$3:$R$308,'Zone data'!M$1,FALSE)&lt;0.01),"",VLOOKUP($E29,'Zone data'!$F$3:$R$308,'Zone data'!M$1,FALSE))</f>
        <v/>
      </c>
      <c r="M29" s="9" t="str">
        <f>IF(OR($C29="",VLOOKUP($E29,'Zone data'!$F$3:$R$308,'Zone data'!N$1,FALSE)&lt;0.01),"",VLOOKUP($E29,'Zone data'!$F$3:$R$308,'Zone data'!N$1,FALSE))</f>
        <v/>
      </c>
      <c r="N29" s="9" t="str">
        <f>IF(OR($C29="",VLOOKUP($E29,'Zone data'!$F$3:$R$308,'Zone data'!O$1,FALSE)&lt;0.01),"",VLOOKUP($E29,'Zone data'!$F$3:$R$308,'Zone data'!O$1,FALSE))</f>
        <v/>
      </c>
      <c r="O29" s="9" t="str">
        <f>IF(OR($C29="",VLOOKUP($E29,'Zone data'!$F$3:$R$308,'Zone data'!P$1,FALSE)&lt;0.01),"",VLOOKUP($E29,'Zone data'!$F$3:$R$308,'Zone data'!P$1,FALSE))</f>
        <v/>
      </c>
      <c r="P29" s="9" t="str">
        <f>IF(OR($C29="",VLOOKUP($E29,'Zone data'!$F$3:$R$308,'Zone data'!Q$1,FALSE)&lt;0.01),"",VLOOKUP($E29,'Zone data'!$F$3:$R$308,'Zone data'!Q$1,FALSE))</f>
        <v/>
      </c>
      <c r="Q29" s="9" t="str">
        <f>IF(OR($C29="",VLOOKUP($E29,'Zone data'!$F$3:$R$308,'Zone data'!R$1,FALSE)&lt;0.01),"",VLOOKUP($E29,'Zone data'!$F$3:$R$308,'Zone data'!R$1,FALSE))</f>
        <v/>
      </c>
    </row>
    <row r="30" spans="2:17" x14ac:dyDescent="0.25">
      <c r="B30" s="117"/>
      <c r="C30" s="21" t="str">
        <f>IF(VLOOKUP(E30,'Zone data'!$F$3:$S$308,14,FALSE)=0,"",VLOOKUP(E30,'Zone data'!$F$3:$S$308,14,FALSE))</f>
        <v/>
      </c>
      <c r="D30" s="16" t="s">
        <v>140</v>
      </c>
      <c r="E30" s="7" t="str">
        <f>CONCATENATE(VLOOKUP($C$4,'Zone data'!$A$3:$B$18,2,FALSE),D30)</f>
        <v>HOZLoad transfer capacity (MVA)4</v>
      </c>
      <c r="F30" s="9" t="str">
        <f>IF(OR($C30="",VLOOKUP($E30,'Zone data'!$F$3:$R$308,'Zone data'!G$1,FALSE)&lt;0.01),"",VLOOKUP($E30,'Zone data'!$F$3:$R$308,'Zone data'!G$1,FALSE))</f>
        <v/>
      </c>
      <c r="G30" s="9" t="str">
        <f>IF(OR($C30="",VLOOKUP($E30,'Zone data'!$F$3:$R$308,'Zone data'!H$1,FALSE)&lt;0.01),"",VLOOKUP($E30,'Zone data'!$F$3:$R$308,'Zone data'!H$1,FALSE))</f>
        <v/>
      </c>
      <c r="H30" s="9" t="str">
        <f>IF(OR($C30="",VLOOKUP($E30,'Zone data'!$F$3:$R$308,'Zone data'!I$1,FALSE)&lt;0.01),"",VLOOKUP($E30,'Zone data'!$F$3:$R$308,'Zone data'!I$1,FALSE))</f>
        <v/>
      </c>
      <c r="I30" s="9" t="str">
        <f>IF(OR($C30="",VLOOKUP($E30,'Zone data'!$F$3:$R$308,'Zone data'!J$1,FALSE)&lt;0.01),"",VLOOKUP($E30,'Zone data'!$F$3:$R$308,'Zone data'!J$1,FALSE))</f>
        <v/>
      </c>
      <c r="J30" s="9" t="str">
        <f>IF(OR($C30="",VLOOKUP($E30,'Zone data'!$F$3:$R$308,'Zone data'!K$1,FALSE)&lt;0.01),"",VLOOKUP($E30,'Zone data'!$F$3:$R$308,'Zone data'!K$1,FALSE))</f>
        <v/>
      </c>
      <c r="K30" s="9" t="str">
        <f>IF(OR($C30="",VLOOKUP($E30,'Zone data'!$F$3:$R$308,'Zone data'!L$1,FALSE)&lt;0.01),"",VLOOKUP($E30,'Zone data'!$F$3:$R$308,'Zone data'!L$1,FALSE))</f>
        <v/>
      </c>
      <c r="L30" s="9" t="str">
        <f>IF(OR($C30="",VLOOKUP($E30,'Zone data'!$F$3:$R$308,'Zone data'!M$1,FALSE)&lt;0.01),"",VLOOKUP($E30,'Zone data'!$F$3:$R$308,'Zone data'!M$1,FALSE))</f>
        <v/>
      </c>
      <c r="M30" s="9" t="str">
        <f>IF(OR($C30="",VLOOKUP($E30,'Zone data'!$F$3:$R$308,'Zone data'!N$1,FALSE)&lt;0.01),"",VLOOKUP($E30,'Zone data'!$F$3:$R$308,'Zone data'!N$1,FALSE))</f>
        <v/>
      </c>
      <c r="N30" s="9" t="str">
        <f>IF(OR($C30="",VLOOKUP($E30,'Zone data'!$F$3:$R$308,'Zone data'!O$1,FALSE)&lt;0.01),"",VLOOKUP($E30,'Zone data'!$F$3:$R$308,'Zone data'!O$1,FALSE))</f>
        <v/>
      </c>
      <c r="O30" s="9" t="str">
        <f>IF(OR($C30="",VLOOKUP($E30,'Zone data'!$F$3:$R$308,'Zone data'!P$1,FALSE)&lt;0.01),"",VLOOKUP($E30,'Zone data'!$F$3:$R$308,'Zone data'!P$1,FALSE))</f>
        <v/>
      </c>
      <c r="P30" s="9" t="str">
        <f>IF(OR($C30="",VLOOKUP($E30,'Zone data'!$F$3:$R$308,'Zone data'!Q$1,FALSE)&lt;0.01),"",VLOOKUP($E30,'Zone data'!$F$3:$R$308,'Zone data'!Q$1,FALSE))</f>
        <v/>
      </c>
      <c r="Q30" s="9" t="str">
        <f>IF(OR($C30="",VLOOKUP($E30,'Zone data'!$F$3:$R$308,'Zone data'!R$1,FALSE)&lt;0.01),"",VLOOKUP($E30,'Zone data'!$F$3:$R$308,'Zone data'!R$1,FALSE))</f>
        <v/>
      </c>
    </row>
    <row r="31" spans="2:17" ht="1.1499999999999999" customHeight="1" x14ac:dyDescent="0.25">
      <c r="B31" s="26"/>
      <c r="C31" s="27"/>
      <c r="D31" s="23"/>
      <c r="E31" s="17"/>
      <c r="F31" s="25"/>
      <c r="G31" s="25"/>
      <c r="H31" s="25"/>
      <c r="I31" s="25"/>
      <c r="J31" s="25"/>
      <c r="K31" s="25"/>
      <c r="L31" s="25"/>
      <c r="M31" s="25"/>
      <c r="N31" s="25"/>
      <c r="O31" s="25"/>
      <c r="P31" s="25"/>
      <c r="Q31" s="25"/>
    </row>
    <row r="32" spans="2:17" x14ac:dyDescent="0.25">
      <c r="B32" s="138" t="s">
        <v>13</v>
      </c>
      <c r="C32" s="20" t="s">
        <v>142</v>
      </c>
      <c r="D32" s="7" t="s">
        <v>13</v>
      </c>
      <c r="E32" s="7" t="str">
        <f>CONCATENATE(VLOOKUP($C$4,'Zone data'!$A$3:$B$18,2,FALSE),D32,C32)</f>
        <v>HOZEmbedded generation capacity (MVA)Units less than 100 kVA</v>
      </c>
      <c r="F32" s="9">
        <f>IF(VLOOKUP($E32,'Zone data'!$F$3:$R$308,'Zone data'!G$1,FALSE)&lt;0.01,"",VLOOKUP($E32,'Zone data'!$F$3:$R$308,'Zone data'!G$1,FALSE))</f>
        <v>1.905</v>
      </c>
      <c r="G32" s="9" t="str">
        <f>IF(VLOOKUP($E32,'Zone data'!$F$3:$R$308,'Zone data'!H$1,FALSE)&lt;0.01,"",VLOOKUP($E32,'Zone data'!$F$3:$R$308,'Zone data'!H$1,FALSE))</f>
        <v/>
      </c>
      <c r="H32" s="9" t="str">
        <f>IF(VLOOKUP($E32,'Zone data'!$F$3:$R$308,'Zone data'!I$1,FALSE)&lt;0.01,"",VLOOKUP($E32,'Zone data'!$F$3:$R$308,'Zone data'!I$1,FALSE))</f>
        <v/>
      </c>
      <c r="I32" s="9" t="str">
        <f>IF(VLOOKUP($E32,'Zone data'!$F$3:$R$308,'Zone data'!J$1,FALSE)&lt;0.01,"",VLOOKUP($E32,'Zone data'!$F$3:$R$308,'Zone data'!J$1,FALSE))</f>
        <v/>
      </c>
      <c r="J32" s="9" t="str">
        <f>IF(VLOOKUP($E32,'Zone data'!$F$3:$R$308,'Zone data'!K$1,FALSE)&lt;0.01,"",VLOOKUP($E32,'Zone data'!$F$3:$R$308,'Zone data'!K$1,FALSE))</f>
        <v/>
      </c>
      <c r="K32" s="9" t="str">
        <f>IF(VLOOKUP($E32,'Zone data'!$F$3:$R$308,'Zone data'!L$1,FALSE)&lt;0.01,"",VLOOKUP($E32,'Zone data'!$F$3:$R$308,'Zone data'!L$1,FALSE))</f>
        <v/>
      </c>
      <c r="L32" s="9" t="str">
        <f>IF(VLOOKUP($E32,'Zone data'!$F$3:$R$308,'Zone data'!M$1,FALSE)&lt;0.01,"",VLOOKUP($E32,'Zone data'!$F$3:$R$308,'Zone data'!M$1,FALSE))</f>
        <v/>
      </c>
      <c r="M32" s="9" t="str">
        <f>IF(VLOOKUP($E32,'Zone data'!$F$3:$R$308,'Zone data'!N$1,FALSE)&lt;0.01,"",VLOOKUP($E32,'Zone data'!$F$3:$R$308,'Zone data'!N$1,FALSE))</f>
        <v/>
      </c>
      <c r="N32" s="9" t="str">
        <f>IF(VLOOKUP($E32,'Zone data'!$F$3:$R$308,'Zone data'!O$1,FALSE)&lt;0.01,"",VLOOKUP($E32,'Zone data'!$F$3:$R$308,'Zone data'!O$1,FALSE))</f>
        <v/>
      </c>
      <c r="O32" s="9" t="str">
        <f>IF(VLOOKUP($E32,'Zone data'!$F$3:$R$308,'Zone data'!P$1,FALSE)&lt;0.01,"",VLOOKUP($E32,'Zone data'!$F$3:$R$308,'Zone data'!P$1,FALSE))</f>
        <v/>
      </c>
      <c r="P32" s="9" t="str">
        <f>IF(VLOOKUP($E32,'Zone data'!$F$3:$R$308,'Zone data'!Q$1,FALSE)&lt;0.01,"",VLOOKUP($E32,'Zone data'!$F$3:$R$308,'Zone data'!Q$1,FALSE))</f>
        <v/>
      </c>
      <c r="Q32" s="9" t="str">
        <f>IF(VLOOKUP($E32,'Zone data'!$F$3:$R$308,'Zone data'!R$1,FALSE)&lt;0.01,"",VLOOKUP($E32,'Zone data'!$F$3:$R$308,'Zone data'!R$1,FALSE))</f>
        <v/>
      </c>
    </row>
    <row r="33" spans="2:20" ht="20.25" customHeight="1" x14ac:dyDescent="0.25">
      <c r="B33" s="139"/>
      <c r="C33" s="20" t="s">
        <v>145</v>
      </c>
      <c r="D33" s="7" t="s">
        <v>13</v>
      </c>
      <c r="E33" s="7" t="str">
        <f>CONCATENATE(VLOOKUP($C$4,'Zone data'!$A$3:$B$18,2,FALSE),D33,C33)</f>
        <v>HOZEmbedded generation capacity (MVA)Units greater than 100 kVA</v>
      </c>
      <c r="F33" s="9" t="str">
        <f>IF(VLOOKUP($E33,'Zone data'!$F$3:$R$308,'Zone data'!G$1,FALSE)&lt;0.01,"",VLOOKUP($E33,'Zone data'!$F$3:$R$308,'Zone data'!G$1,FALSE))</f>
        <v/>
      </c>
      <c r="G33" s="9" t="str">
        <f>IF(VLOOKUP($E33,'Zone data'!$F$3:$R$308,'Zone data'!H$1,FALSE)&lt;0.01,"",VLOOKUP($E33,'Zone data'!$F$3:$R$308,'Zone data'!H$1,FALSE))</f>
        <v/>
      </c>
      <c r="H33" s="9" t="str">
        <f>IF(VLOOKUP($E33,'Zone data'!$F$3:$R$308,'Zone data'!I$1,FALSE)&lt;0.01,"",VLOOKUP($E33,'Zone data'!$F$3:$R$308,'Zone data'!I$1,FALSE))</f>
        <v/>
      </c>
      <c r="I33" s="9" t="str">
        <f>IF(VLOOKUP($E33,'Zone data'!$F$3:$R$308,'Zone data'!J$1,FALSE)&lt;0.01,"",VLOOKUP($E33,'Zone data'!$F$3:$R$308,'Zone data'!J$1,FALSE))</f>
        <v/>
      </c>
      <c r="J33" s="9" t="str">
        <f>IF(VLOOKUP($E33,'Zone data'!$F$3:$R$308,'Zone data'!K$1,FALSE)&lt;0.01,"",VLOOKUP($E33,'Zone data'!$F$3:$R$308,'Zone data'!K$1,FALSE))</f>
        <v/>
      </c>
      <c r="K33" s="9" t="str">
        <f>IF(VLOOKUP($E33,'Zone data'!$F$3:$R$308,'Zone data'!L$1,FALSE)&lt;0.01,"",VLOOKUP($E33,'Zone data'!$F$3:$R$308,'Zone data'!L$1,FALSE))</f>
        <v/>
      </c>
      <c r="L33" s="9" t="str">
        <f>IF(VLOOKUP($E33,'Zone data'!$F$3:$R$308,'Zone data'!M$1,FALSE)&lt;0.01,"",VLOOKUP($E33,'Zone data'!$F$3:$R$308,'Zone data'!M$1,FALSE))</f>
        <v/>
      </c>
      <c r="M33" s="9" t="str">
        <f>IF(VLOOKUP($E33,'Zone data'!$F$3:$R$308,'Zone data'!N$1,FALSE)&lt;0.01,"",VLOOKUP($E33,'Zone data'!$F$3:$R$308,'Zone data'!N$1,FALSE))</f>
        <v/>
      </c>
      <c r="N33" s="9" t="str">
        <f>IF(VLOOKUP($E33,'Zone data'!$F$3:$R$308,'Zone data'!O$1,FALSE)&lt;0.01,"",VLOOKUP($E33,'Zone data'!$F$3:$R$308,'Zone data'!O$1,FALSE))</f>
        <v/>
      </c>
      <c r="O33" s="9" t="str">
        <f>IF(VLOOKUP($E33,'Zone data'!$F$3:$R$308,'Zone data'!P$1,FALSE)&lt;0.01,"",VLOOKUP($E33,'Zone data'!$F$3:$R$308,'Zone data'!P$1,FALSE))</f>
        <v/>
      </c>
      <c r="P33" s="9" t="str">
        <f>IF(VLOOKUP($E33,'Zone data'!$F$3:$R$308,'Zone data'!Q$1,FALSE)&lt;0.01,"",VLOOKUP($E33,'Zone data'!$F$3:$R$308,'Zone data'!Q$1,FALSE))</f>
        <v/>
      </c>
      <c r="Q33" s="9" t="str">
        <f>IF(VLOOKUP($E33,'Zone data'!$F$3:$R$308,'Zone data'!R$1,FALSE)&lt;0.01,"",VLOOKUP($E33,'Zone data'!$F$3:$R$308,'Zone data'!R$1,FALSE))</f>
        <v/>
      </c>
    </row>
    <row r="34" spans="2:20" ht="20.25" customHeight="1" x14ac:dyDescent="0.25">
      <c r="C34" s="20"/>
      <c r="D34" s="7"/>
      <c r="E34" s="7"/>
      <c r="F34" s="61"/>
      <c r="G34" s="37"/>
      <c r="H34" s="37"/>
      <c r="I34" s="37"/>
      <c r="J34" s="37"/>
      <c r="K34" s="37"/>
      <c r="L34" s="37"/>
      <c r="M34" s="37"/>
      <c r="N34" s="37"/>
      <c r="O34" s="37"/>
      <c r="P34" s="37"/>
      <c r="Q34" s="37"/>
    </row>
    <row r="35" spans="2:20" ht="20.25" customHeight="1" x14ac:dyDescent="0.25">
      <c r="B35" s="126" t="s">
        <v>352</v>
      </c>
      <c r="C35" s="20" t="s">
        <v>349</v>
      </c>
      <c r="D35" s="101"/>
      <c r="E35" s="101"/>
      <c r="F35" s="9"/>
      <c r="G35" s="9"/>
      <c r="H35" s="9"/>
      <c r="I35" s="9"/>
      <c r="J35" s="9"/>
      <c r="K35" s="9"/>
      <c r="L35" s="9"/>
      <c r="M35" s="9"/>
      <c r="N35" s="9"/>
      <c r="O35" s="9"/>
      <c r="P35" s="9"/>
      <c r="Q35" s="9"/>
    </row>
    <row r="36" spans="2:20" ht="20.25" customHeight="1" x14ac:dyDescent="0.25">
      <c r="B36" s="127"/>
      <c r="C36" s="20" t="s">
        <v>350</v>
      </c>
      <c r="D36" s="101"/>
      <c r="E36" s="101"/>
      <c r="F36" s="9"/>
      <c r="G36" s="9"/>
      <c r="H36" s="9"/>
      <c r="I36" s="9"/>
      <c r="J36" s="9"/>
      <c r="K36" s="9"/>
      <c r="L36" s="9"/>
      <c r="M36" s="9"/>
      <c r="N36" s="9"/>
      <c r="O36" s="9"/>
      <c r="P36" s="9"/>
      <c r="Q36" s="9"/>
    </row>
    <row r="37" spans="2:20" ht="20.25" customHeight="1" x14ac:dyDescent="0.25">
      <c r="B37" s="127"/>
      <c r="C37" s="20" t="s">
        <v>351</v>
      </c>
      <c r="D37" s="101"/>
      <c r="E37" s="101"/>
      <c r="F37" s="9"/>
      <c r="G37" s="9"/>
      <c r="H37" s="9"/>
      <c r="I37" s="9"/>
      <c r="J37" s="9"/>
      <c r="K37" s="9"/>
      <c r="L37" s="9"/>
      <c r="M37" s="9"/>
      <c r="N37" s="9"/>
      <c r="O37" s="9"/>
      <c r="P37" s="9"/>
      <c r="Q37" s="9"/>
    </row>
    <row r="38" spans="2:20" ht="20.25" customHeight="1" x14ac:dyDescent="0.25">
      <c r="C38" s="32" t="s">
        <v>177</v>
      </c>
      <c r="F38" s="130" t="str">
        <f>IF(ISNA(VLOOKUP($C$4,'Zone data'!$AI$2:$AJ$14,2,FALSE)),"",VLOOKUP($C$4,'Zone data'!$AI$2:$AJ$14,2,FALSE))</f>
        <v>[1] From this data, the load at Howrah Zone has currently exceeds the firm rating of the sub-transmission lines. However we believe the assigned rating of these lines are overly conservative and are currently investigating this. Therefore this has not been identified as a constraint in this APR.</v>
      </c>
      <c r="G38" s="130"/>
      <c r="H38" s="130"/>
      <c r="I38" s="130"/>
      <c r="J38" s="130"/>
      <c r="K38" s="130"/>
      <c r="L38" s="130"/>
      <c r="M38" s="130"/>
      <c r="N38" s="130"/>
      <c r="O38" s="130"/>
      <c r="P38" s="130"/>
      <c r="Q38" s="130"/>
    </row>
    <row r="39" spans="2:20" ht="10.15" customHeight="1" x14ac:dyDescent="0.25">
      <c r="C39" s="33"/>
      <c r="D39" s="33"/>
      <c r="E39" s="33"/>
      <c r="F39" s="130"/>
      <c r="G39" s="130"/>
      <c r="H39" s="130"/>
      <c r="I39" s="130"/>
      <c r="J39" s="130"/>
      <c r="K39" s="130"/>
      <c r="L39" s="130"/>
      <c r="M39" s="130"/>
      <c r="N39" s="130"/>
      <c r="O39" s="130"/>
      <c r="P39" s="130"/>
      <c r="Q39" s="130"/>
    </row>
    <row r="40" spans="2:20" x14ac:dyDescent="0.25">
      <c r="F40" s="130"/>
      <c r="G40" s="130"/>
      <c r="H40" s="130"/>
      <c r="I40" s="130"/>
      <c r="J40" s="130"/>
      <c r="K40" s="130"/>
      <c r="L40" s="130"/>
      <c r="M40" s="130"/>
      <c r="N40" s="130"/>
      <c r="O40" s="130"/>
      <c r="P40" s="130"/>
      <c r="Q40" s="130"/>
    </row>
    <row r="41" spans="2:20" x14ac:dyDescent="0.25">
      <c r="F41" s="130"/>
      <c r="G41" s="130"/>
      <c r="H41" s="130"/>
      <c r="I41" s="130"/>
      <c r="J41" s="130"/>
      <c r="K41" s="130"/>
      <c r="L41" s="130"/>
      <c r="M41" s="130"/>
      <c r="N41" s="130"/>
      <c r="O41" s="130"/>
      <c r="P41" s="130"/>
      <c r="Q41" s="130"/>
    </row>
    <row r="42" spans="2:20" x14ac:dyDescent="0.25">
      <c r="F42" s="130"/>
      <c r="G42" s="130"/>
      <c r="H42" s="130"/>
      <c r="I42" s="130"/>
      <c r="J42" s="130"/>
      <c r="K42" s="130"/>
      <c r="L42" s="130"/>
      <c r="M42" s="130"/>
      <c r="N42" s="130"/>
      <c r="O42" s="130"/>
      <c r="P42" s="130"/>
      <c r="Q42" s="130"/>
    </row>
    <row r="43" spans="2:20" x14ac:dyDescent="0.25">
      <c r="C43" s="62"/>
      <c r="D43" s="62"/>
      <c r="E43" s="62"/>
      <c r="F43" s="62"/>
      <c r="G43" s="62"/>
      <c r="H43" s="62"/>
      <c r="I43" s="62"/>
      <c r="J43" s="62"/>
      <c r="K43" s="62"/>
      <c r="L43" s="62"/>
      <c r="M43" s="62"/>
      <c r="N43" s="62"/>
      <c r="O43" s="62"/>
      <c r="P43" s="62"/>
      <c r="Q43" s="62"/>
      <c r="R43" s="62"/>
      <c r="S43" s="62"/>
      <c r="T43" s="62"/>
    </row>
    <row r="44" spans="2:20" x14ac:dyDescent="0.25">
      <c r="C44" s="62"/>
      <c r="D44" s="62"/>
      <c r="E44" s="62"/>
      <c r="F44" s="64"/>
      <c r="G44" s="64"/>
      <c r="H44" s="64"/>
      <c r="I44" s="64"/>
      <c r="J44" s="64"/>
      <c r="K44" s="64"/>
      <c r="L44" s="64"/>
      <c r="M44" s="64"/>
      <c r="N44" s="64"/>
      <c r="O44" s="64"/>
      <c r="P44" s="64"/>
      <c r="Q44" s="64"/>
      <c r="R44" s="64"/>
      <c r="S44" s="62"/>
      <c r="T44" s="62"/>
    </row>
    <row r="45" spans="2:20" x14ac:dyDescent="0.25">
      <c r="C45" s="62"/>
      <c r="D45" s="62"/>
      <c r="E45" s="62"/>
      <c r="F45" s="63" t="e">
        <f>G45-1</f>
        <v>#VALUE!</v>
      </c>
      <c r="G45" s="63" t="str">
        <f>G8</f>
        <v>2022 (Actuals)</v>
      </c>
      <c r="H45" s="63">
        <f t="shared" ref="H45:Q45" si="0">H8</f>
        <v>2023</v>
      </c>
      <c r="I45" s="63">
        <f t="shared" si="0"/>
        <v>2024</v>
      </c>
      <c r="J45" s="63">
        <f t="shared" si="0"/>
        <v>2025</v>
      </c>
      <c r="K45" s="63">
        <f t="shared" si="0"/>
        <v>2026</v>
      </c>
      <c r="L45" s="63">
        <f t="shared" si="0"/>
        <v>2027</v>
      </c>
      <c r="M45" s="63">
        <f t="shared" si="0"/>
        <v>2028</v>
      </c>
      <c r="N45" s="63">
        <f t="shared" si="0"/>
        <v>2029</v>
      </c>
      <c r="O45" s="63"/>
      <c r="P45" s="63"/>
      <c r="Q45" s="63">
        <f t="shared" si="0"/>
        <v>2032</v>
      </c>
      <c r="R45" s="64"/>
      <c r="S45" s="62"/>
      <c r="T45" s="62"/>
    </row>
    <row r="46" spans="2:20" x14ac:dyDescent="0.25">
      <c r="C46" s="62"/>
      <c r="D46" s="62"/>
      <c r="E46" s="62"/>
      <c r="F46" s="64">
        <f>IFERROR(F10/1,VALUE(LEFT(F10,FIND("[",F10)-1)))</f>
        <v>50</v>
      </c>
      <c r="G46" s="64">
        <f t="shared" ref="G46:Q46" si="1">IFERROR(G10/1,VALUE(LEFT(G10,FIND("[",G10)-1)))</f>
        <v>50</v>
      </c>
      <c r="H46" s="64">
        <f t="shared" si="1"/>
        <v>50</v>
      </c>
      <c r="I46" s="64">
        <f t="shared" si="1"/>
        <v>50</v>
      </c>
      <c r="J46" s="64">
        <f t="shared" si="1"/>
        <v>50</v>
      </c>
      <c r="K46" s="64">
        <f t="shared" si="1"/>
        <v>50</v>
      </c>
      <c r="L46" s="64">
        <f t="shared" si="1"/>
        <v>50</v>
      </c>
      <c r="M46" s="64">
        <f t="shared" si="1"/>
        <v>50</v>
      </c>
      <c r="N46" s="64">
        <f t="shared" si="1"/>
        <v>50</v>
      </c>
      <c r="O46" s="64">
        <f t="shared" si="1"/>
        <v>50</v>
      </c>
      <c r="P46" s="64">
        <f t="shared" si="1"/>
        <v>50</v>
      </c>
      <c r="Q46" s="64">
        <f t="shared" si="1"/>
        <v>50</v>
      </c>
      <c r="R46" s="64"/>
      <c r="S46" s="62"/>
      <c r="T46" s="62"/>
    </row>
    <row r="47" spans="2:20" x14ac:dyDescent="0.25">
      <c r="C47" s="62"/>
      <c r="D47" s="62"/>
      <c r="E47" s="62"/>
      <c r="F47" s="64">
        <f>IFERROR(F11/1,VALUE(LEFT(F11,FIND("[",F11)-1)))</f>
        <v>25</v>
      </c>
      <c r="G47" s="64">
        <f t="shared" ref="G47:Q47" si="2">IFERROR(G11/1,VALUE(LEFT(G11,FIND("[",G11)-1)))</f>
        <v>25</v>
      </c>
      <c r="H47" s="64">
        <f t="shared" si="2"/>
        <v>25</v>
      </c>
      <c r="I47" s="64">
        <f t="shared" si="2"/>
        <v>25</v>
      </c>
      <c r="J47" s="64">
        <f t="shared" si="2"/>
        <v>25</v>
      </c>
      <c r="K47" s="64">
        <f t="shared" si="2"/>
        <v>25</v>
      </c>
      <c r="L47" s="64">
        <f t="shared" si="2"/>
        <v>25</v>
      </c>
      <c r="M47" s="64">
        <f t="shared" si="2"/>
        <v>25</v>
      </c>
      <c r="N47" s="64">
        <f t="shared" si="2"/>
        <v>25</v>
      </c>
      <c r="O47" s="64">
        <f t="shared" si="2"/>
        <v>25</v>
      </c>
      <c r="P47" s="64">
        <f t="shared" si="2"/>
        <v>25</v>
      </c>
      <c r="Q47" s="64">
        <f t="shared" si="2"/>
        <v>25</v>
      </c>
      <c r="R47" s="64"/>
      <c r="S47" s="62"/>
      <c r="T47" s="62"/>
    </row>
    <row r="48" spans="2:20" x14ac:dyDescent="0.25">
      <c r="C48" s="62"/>
      <c r="D48" s="62"/>
      <c r="E48" s="62"/>
      <c r="F48" s="64">
        <f>IFERROR(F12/1,VALUE(LEFT(F12,FIND("[",F12)-1)))</f>
        <v>32.5</v>
      </c>
      <c r="G48" s="64">
        <f t="shared" ref="G48:Q48" si="3">IFERROR(G12/1,VALUE(LEFT(G12,FIND("[",G12)-1)))</f>
        <v>32.5</v>
      </c>
      <c r="H48" s="64">
        <f t="shared" si="3"/>
        <v>32.5</v>
      </c>
      <c r="I48" s="64">
        <f t="shared" si="3"/>
        <v>32.5</v>
      </c>
      <c r="J48" s="64">
        <f t="shared" si="3"/>
        <v>32.5</v>
      </c>
      <c r="K48" s="64">
        <f t="shared" si="3"/>
        <v>32.5</v>
      </c>
      <c r="L48" s="64">
        <f t="shared" si="3"/>
        <v>32.5</v>
      </c>
      <c r="M48" s="64">
        <f t="shared" si="3"/>
        <v>32.5</v>
      </c>
      <c r="N48" s="64">
        <f t="shared" si="3"/>
        <v>32.5</v>
      </c>
      <c r="O48" s="64">
        <f t="shared" si="3"/>
        <v>32.5</v>
      </c>
      <c r="P48" s="64">
        <f t="shared" si="3"/>
        <v>32.5</v>
      </c>
      <c r="Q48" s="64">
        <f t="shared" si="3"/>
        <v>32.5</v>
      </c>
      <c r="R48" s="64"/>
      <c r="S48" s="62"/>
      <c r="T48" s="62"/>
    </row>
    <row r="49" spans="3:20" x14ac:dyDescent="0.25">
      <c r="C49" s="62"/>
      <c r="D49" s="62"/>
      <c r="E49" s="62"/>
      <c r="F49" s="64">
        <f ca="1">IFERROR(F19/1,VALUE(LEFT(F19,FIND("[",F19)-1)))</f>
        <v>21.63437841273468</v>
      </c>
      <c r="G49" s="64">
        <f t="shared" ref="G49:Q49" ca="1" si="4">IFERROR(G19/1,VALUE(LEFT(G19,FIND("[",G19)-1)))</f>
        <v>21.28156238524458</v>
      </c>
      <c r="H49" s="64">
        <f t="shared" ca="1" si="4"/>
        <v>21.512647838701426</v>
      </c>
      <c r="I49" s="64">
        <f t="shared" ca="1" si="4"/>
        <v>21.204564937068483</v>
      </c>
      <c r="J49" s="64">
        <f t="shared" ca="1" si="4"/>
        <v>21.057045579536641</v>
      </c>
      <c r="K49" s="64">
        <f t="shared" ca="1" si="4"/>
        <v>21.129680233169385</v>
      </c>
      <c r="L49" s="64">
        <f t="shared" ca="1" si="4"/>
        <v>21.514119636687802</v>
      </c>
      <c r="M49" s="64">
        <f t="shared" ca="1" si="4"/>
        <v>21.850840203720146</v>
      </c>
      <c r="N49" s="64">
        <f t="shared" ca="1" si="4"/>
        <v>22.241660041623064</v>
      </c>
      <c r="O49" s="64">
        <f t="shared" ca="1" si="4"/>
        <v>22.604008236058981</v>
      </c>
      <c r="P49" s="64">
        <f t="shared" ca="1" si="4"/>
        <v>23.260256258719075</v>
      </c>
      <c r="Q49" s="64">
        <f t="shared" ca="1" si="4"/>
        <v>23.739098619013845</v>
      </c>
      <c r="R49" s="64"/>
      <c r="S49" s="62"/>
      <c r="T49" s="62"/>
    </row>
    <row r="50" spans="3:20" x14ac:dyDescent="0.25">
      <c r="C50" s="62"/>
      <c r="D50" s="62"/>
      <c r="E50" s="62"/>
      <c r="F50" s="64"/>
      <c r="G50" s="64"/>
      <c r="H50" s="64"/>
      <c r="I50" s="64"/>
      <c r="J50" s="64"/>
      <c r="K50" s="64"/>
      <c r="L50" s="64"/>
      <c r="M50" s="64"/>
      <c r="N50" s="64"/>
      <c r="O50" s="64"/>
      <c r="P50" s="64"/>
      <c r="Q50" s="64"/>
      <c r="R50" s="64"/>
      <c r="S50" s="62"/>
      <c r="T50" s="62"/>
    </row>
    <row r="51" spans="3:20" x14ac:dyDescent="0.25">
      <c r="C51" s="62"/>
      <c r="D51" s="62"/>
      <c r="E51" s="62"/>
      <c r="F51" s="62"/>
      <c r="G51" s="62"/>
      <c r="H51" s="62"/>
      <c r="I51" s="62"/>
      <c r="J51" s="62"/>
      <c r="K51" s="62"/>
      <c r="L51" s="62"/>
      <c r="M51" s="62"/>
      <c r="N51" s="62"/>
      <c r="O51" s="62"/>
      <c r="P51" s="62"/>
      <c r="Q51" s="62"/>
      <c r="R51" s="62"/>
      <c r="S51" s="62"/>
      <c r="T51" s="62"/>
    </row>
  </sheetData>
  <mergeCells count="24">
    <mergeCell ref="V2:W2"/>
    <mergeCell ref="V3:W3"/>
    <mergeCell ref="V4:W4"/>
    <mergeCell ref="B27:B30"/>
    <mergeCell ref="B32:B33"/>
    <mergeCell ref="Q2:T2"/>
    <mergeCell ref="G5:J5"/>
    <mergeCell ref="K5:N5"/>
    <mergeCell ref="G6:J6"/>
    <mergeCell ref="K6:N6"/>
    <mergeCell ref="B10:B12"/>
    <mergeCell ref="B14:B17"/>
    <mergeCell ref="G2:J2"/>
    <mergeCell ref="K2:N2"/>
    <mergeCell ref="G3:J3"/>
    <mergeCell ref="V5:W5"/>
    <mergeCell ref="B35:B37"/>
    <mergeCell ref="F38:Q42"/>
    <mergeCell ref="Q3:T3"/>
    <mergeCell ref="Q4:T4"/>
    <mergeCell ref="Q5:T5"/>
    <mergeCell ref="K3:N3"/>
    <mergeCell ref="G4:J4"/>
    <mergeCell ref="K4:N4"/>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'Zone data'!$A$3:$A$18</xm:f>
          </x14:formula1>
          <xm:sqref>C4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M308"/>
  <sheetViews>
    <sheetView zoomScale="70" zoomScaleNormal="70" workbookViewId="0">
      <pane ySplit="2" topLeftCell="A225" activePane="bottomLeft" state="frozen"/>
      <selection pane="bottomLeft" activeCell="V259" sqref="V259"/>
    </sheetView>
  </sheetViews>
  <sheetFormatPr defaultColWidth="8.85546875" defaultRowHeight="15" x14ac:dyDescent="0.25"/>
  <cols>
    <col min="1" max="1" width="20" customWidth="1"/>
    <col min="2" max="2" width="10" bestFit="1" customWidth="1"/>
    <col min="3" max="3" width="5.28515625" bestFit="1" customWidth="1"/>
    <col min="4" max="4" width="50" customWidth="1"/>
    <col min="5" max="5" width="39.28515625" customWidth="1"/>
    <col min="6" max="6" width="66.7109375" hidden="1" customWidth="1"/>
    <col min="7" max="18" width="9" customWidth="1"/>
    <col min="19" max="19" width="20.28515625" bestFit="1" customWidth="1"/>
    <col min="20" max="20" width="21.7109375" bestFit="1" customWidth="1"/>
    <col min="21" max="21" width="8.140625" bestFit="1" customWidth="1"/>
    <col min="22" max="22" width="15.7109375" bestFit="1" customWidth="1"/>
    <col min="23" max="24" width="15.28515625" bestFit="1" customWidth="1"/>
    <col min="25" max="25" width="8.7109375" bestFit="1" customWidth="1"/>
    <col min="26" max="26" width="25.28515625" bestFit="1" customWidth="1"/>
    <col min="27" max="27" width="17.140625" bestFit="1" customWidth="1"/>
    <col min="28" max="28" width="7" bestFit="1" customWidth="1"/>
    <col min="29" max="29" width="12" bestFit="1" customWidth="1"/>
    <col min="30" max="30" width="7.140625" customWidth="1"/>
    <col min="31" max="31" width="18.140625" bestFit="1" customWidth="1"/>
    <col min="32" max="32" width="27.28515625" bestFit="1" customWidth="1"/>
    <col min="33" max="33" width="19.28515625" bestFit="1" customWidth="1"/>
    <col min="34" max="34" width="7" bestFit="1" customWidth="1"/>
    <col min="35" max="35" width="15.28515625" bestFit="1" customWidth="1"/>
    <col min="36" max="36" width="144.5703125" bestFit="1" customWidth="1"/>
    <col min="37" max="37" width="17" bestFit="1" customWidth="1"/>
    <col min="38" max="38" width="10.42578125" customWidth="1"/>
    <col min="39" max="39" width="12.5703125" bestFit="1" customWidth="1"/>
    <col min="40" max="40" width="21.5703125" customWidth="1"/>
    <col min="41" max="41" width="21.85546875" bestFit="1" customWidth="1"/>
    <col min="42" max="42" width="45.7109375" bestFit="1" customWidth="1"/>
    <col min="43" max="43" width="21.85546875" bestFit="1" customWidth="1"/>
    <col min="44" max="44" width="42.7109375" bestFit="1" customWidth="1"/>
    <col min="45" max="45" width="21.85546875" bestFit="1" customWidth="1"/>
    <col min="46" max="46" width="42.7109375" bestFit="1" customWidth="1"/>
    <col min="47" max="47" width="21.85546875" bestFit="1" customWidth="1"/>
  </cols>
  <sheetData>
    <row r="1" spans="1:39" ht="15" customHeight="1" x14ac:dyDescent="0.25">
      <c r="G1" s="45">
        <v>2</v>
      </c>
      <c r="H1" s="45">
        <v>3</v>
      </c>
      <c r="I1" s="45">
        <v>4</v>
      </c>
      <c r="J1" s="45">
        <v>5</v>
      </c>
      <c r="K1" s="45">
        <v>6</v>
      </c>
      <c r="L1" s="45">
        <v>7</v>
      </c>
      <c r="M1" s="45">
        <v>8</v>
      </c>
      <c r="N1" s="45">
        <v>9</v>
      </c>
      <c r="O1" s="45">
        <v>10</v>
      </c>
      <c r="P1" s="45">
        <v>11</v>
      </c>
      <c r="Q1" s="45">
        <v>12</v>
      </c>
      <c r="R1" s="45">
        <v>13</v>
      </c>
      <c r="S1" s="45">
        <v>13</v>
      </c>
      <c r="T1" s="45">
        <v>14</v>
      </c>
    </row>
    <row r="2" spans="1:39" x14ac:dyDescent="0.25">
      <c r="G2" s="7" t="str">
        <f>ForecastData!F4</f>
        <v>2021 (Actual)</v>
      </c>
      <c r="H2" s="7" t="str">
        <f>ForecastData!G4</f>
        <v>2022 (Actuals)</v>
      </c>
      <c r="I2" s="7">
        <f>ForecastData!H4</f>
        <v>2023</v>
      </c>
      <c r="J2" s="7">
        <f>ForecastData!I4</f>
        <v>2024</v>
      </c>
      <c r="K2" s="7">
        <f>ForecastData!J4</f>
        <v>2025</v>
      </c>
      <c r="L2" s="7">
        <f>ForecastData!K4</f>
        <v>2026</v>
      </c>
      <c r="M2" s="7">
        <f>ForecastData!L4</f>
        <v>2027</v>
      </c>
      <c r="N2" s="7">
        <f>ForecastData!M4</f>
        <v>2028</v>
      </c>
      <c r="O2" s="7">
        <f>ForecastData!N4</f>
        <v>2029</v>
      </c>
      <c r="P2" s="7">
        <f>ForecastData!O4</f>
        <v>2030</v>
      </c>
      <c r="Q2" s="7">
        <f>ForecastData!P4</f>
        <v>2031</v>
      </c>
      <c r="R2" s="7">
        <f>ForecastData!Q4</f>
        <v>2032</v>
      </c>
      <c r="S2" s="7" t="s">
        <v>147</v>
      </c>
      <c r="T2" s="7" t="s">
        <v>186</v>
      </c>
      <c r="V2" s="7" t="s">
        <v>148</v>
      </c>
      <c r="W2" s="7" t="s">
        <v>0</v>
      </c>
      <c r="X2" s="7" t="s">
        <v>2</v>
      </c>
      <c r="Y2" s="7" t="s">
        <v>4</v>
      </c>
      <c r="Z2" s="7" t="s">
        <v>6</v>
      </c>
      <c r="AA2" s="7" t="s">
        <v>7</v>
      </c>
      <c r="AC2" s="7" t="s">
        <v>148</v>
      </c>
      <c r="AD2" s="7"/>
      <c r="AE2" s="7"/>
      <c r="AF2" s="7" t="s">
        <v>173</v>
      </c>
      <c r="AG2" s="7" t="s">
        <v>174</v>
      </c>
      <c r="AI2" s="7" t="s">
        <v>148</v>
      </c>
      <c r="AJ2" s="7" t="s">
        <v>176</v>
      </c>
      <c r="AL2" s="77" t="s">
        <v>314</v>
      </c>
      <c r="AM2" s="77" t="s">
        <v>315</v>
      </c>
    </row>
    <row r="3" spans="1:39" ht="45" x14ac:dyDescent="0.25">
      <c r="A3" s="46" t="s">
        <v>81</v>
      </c>
      <c r="B3" s="47" t="s">
        <v>153</v>
      </c>
      <c r="C3" s="15" t="s">
        <v>153</v>
      </c>
      <c r="D3" s="15" t="s">
        <v>85</v>
      </c>
      <c r="E3" s="12" t="s">
        <v>86</v>
      </c>
      <c r="F3" s="12" t="str">
        <f>CONCATENATE(C3,D3,E3)</f>
        <v xml:space="preserve">BEZSubstation capacity (winter and summer) (MVA)Total </v>
      </c>
      <c r="G3" s="8">
        <v>45</v>
      </c>
      <c r="H3" s="8">
        <v>45</v>
      </c>
      <c r="I3" s="8">
        <v>45</v>
      </c>
      <c r="J3" s="8">
        <v>45</v>
      </c>
      <c r="K3" s="8">
        <v>45</v>
      </c>
      <c r="L3" s="8">
        <v>45</v>
      </c>
      <c r="M3" s="8">
        <v>45</v>
      </c>
      <c r="N3" s="8">
        <v>45</v>
      </c>
      <c r="O3" s="8">
        <v>45</v>
      </c>
      <c r="P3" s="8">
        <v>50</v>
      </c>
      <c r="Q3" s="8">
        <v>50</v>
      </c>
      <c r="R3" s="8">
        <v>50</v>
      </c>
      <c r="S3" s="8"/>
      <c r="T3" s="8"/>
      <c r="V3" s="8" t="s">
        <v>81</v>
      </c>
      <c r="W3" s="8" t="s">
        <v>1</v>
      </c>
      <c r="X3" s="8" t="s">
        <v>53</v>
      </c>
      <c r="Y3" s="8" t="s">
        <v>182</v>
      </c>
      <c r="Z3" s="8">
        <v>2</v>
      </c>
      <c r="AA3" s="8" t="s">
        <v>8</v>
      </c>
      <c r="AC3" s="8" t="s">
        <v>81</v>
      </c>
      <c r="AD3" s="8">
        <v>1</v>
      </c>
      <c r="AE3" s="8" t="str">
        <f>CONCATENATE(AC3,AD3)</f>
        <v>Bellerive1</v>
      </c>
      <c r="AF3" s="8">
        <v>25305</v>
      </c>
      <c r="AG3" s="8" t="s">
        <v>41</v>
      </c>
      <c r="AI3" s="8" t="s">
        <v>81</v>
      </c>
      <c r="AJ3" s="34" t="s">
        <v>308</v>
      </c>
      <c r="AL3" t="s">
        <v>153</v>
      </c>
      <c r="AM3">
        <v>3</v>
      </c>
    </row>
    <row r="4" spans="1:39" x14ac:dyDescent="0.25">
      <c r="A4" s="48" t="s">
        <v>75</v>
      </c>
      <c r="B4" s="47" t="s">
        <v>154</v>
      </c>
      <c r="C4" s="15" t="s">
        <v>153</v>
      </c>
      <c r="D4" s="15" t="s">
        <v>85</v>
      </c>
      <c r="E4" s="12" t="s">
        <v>87</v>
      </c>
      <c r="F4" s="12" t="str">
        <f t="shared" ref="F4:F7" si="0">CONCATENATE(C4,D4,E4)</f>
        <v>BEZSubstation capacity (winter and summer) (MVA)Firm delivery</v>
      </c>
      <c r="G4" s="8">
        <v>22.5</v>
      </c>
      <c r="H4" s="8">
        <v>22.5</v>
      </c>
      <c r="I4" s="8">
        <v>22.5</v>
      </c>
      <c r="J4" s="8">
        <v>22.5</v>
      </c>
      <c r="K4" s="8">
        <v>22.5</v>
      </c>
      <c r="L4" s="8">
        <v>22.5</v>
      </c>
      <c r="M4" s="8">
        <v>22.5</v>
      </c>
      <c r="N4" s="8" t="s">
        <v>204</v>
      </c>
      <c r="O4" s="8">
        <v>22.9</v>
      </c>
      <c r="P4" s="8">
        <v>22.9</v>
      </c>
      <c r="Q4" s="8">
        <v>22.9</v>
      </c>
      <c r="R4" s="8">
        <v>22.9</v>
      </c>
      <c r="S4" s="8"/>
      <c r="T4" s="8"/>
      <c r="V4" s="8" t="s">
        <v>75</v>
      </c>
      <c r="W4" s="8" t="s">
        <v>1</v>
      </c>
      <c r="X4" s="8" t="s">
        <v>53</v>
      </c>
      <c r="Y4" s="8" t="s">
        <v>182</v>
      </c>
      <c r="Z4" s="8">
        <v>2</v>
      </c>
      <c r="AA4" s="8" t="s">
        <v>8</v>
      </c>
      <c r="AC4" s="8" t="s">
        <v>81</v>
      </c>
      <c r="AD4" s="8">
        <v>2</v>
      </c>
      <c r="AE4" s="8" t="str">
        <f t="shared" ref="AE4:AE53" si="1">CONCATENATE(AC4,AD4)</f>
        <v>Bellerive2</v>
      </c>
      <c r="AF4" s="8">
        <v>25310</v>
      </c>
      <c r="AG4" s="8" t="s">
        <v>41</v>
      </c>
      <c r="AI4" s="8" t="s">
        <v>62</v>
      </c>
      <c r="AJ4" s="34" t="s">
        <v>289</v>
      </c>
      <c r="AL4" t="s">
        <v>154</v>
      </c>
      <c r="AM4">
        <v>11</v>
      </c>
    </row>
    <row r="5" spans="1:39" ht="45" x14ac:dyDescent="0.25">
      <c r="A5" s="48" t="s">
        <v>62</v>
      </c>
      <c r="B5" s="47" t="s">
        <v>155</v>
      </c>
      <c r="C5" s="15" t="s">
        <v>153</v>
      </c>
      <c r="D5" s="15" t="s">
        <v>85</v>
      </c>
      <c r="E5" s="12" t="s">
        <v>88</v>
      </c>
      <c r="F5" s="12" t="str">
        <f t="shared" si="0"/>
        <v>BEZSubstation capacity (winter and summer) (MVA)Short-term firm delivery</v>
      </c>
      <c r="G5" s="8">
        <v>22.9</v>
      </c>
      <c r="H5" s="8">
        <v>22.9</v>
      </c>
      <c r="I5" s="8">
        <v>22.9</v>
      </c>
      <c r="J5" s="8">
        <v>22.9</v>
      </c>
      <c r="K5" s="8">
        <v>22.9</v>
      </c>
      <c r="L5" s="8">
        <v>22.9</v>
      </c>
      <c r="M5" s="8">
        <v>22.9</v>
      </c>
      <c r="N5" s="8">
        <v>22.9</v>
      </c>
      <c r="O5" s="8">
        <v>22.9</v>
      </c>
      <c r="P5" s="8">
        <v>22.9</v>
      </c>
      <c r="Q5" s="8">
        <v>22.9</v>
      </c>
      <c r="R5" s="8">
        <v>22.9</v>
      </c>
      <c r="S5" s="8"/>
      <c r="T5" s="8"/>
      <c r="V5" s="8" t="s">
        <v>62</v>
      </c>
      <c r="W5" s="8" t="s">
        <v>1</v>
      </c>
      <c r="X5" s="8" t="s">
        <v>53</v>
      </c>
      <c r="Y5" s="8" t="s">
        <v>182</v>
      </c>
      <c r="Z5" s="8">
        <v>2</v>
      </c>
      <c r="AA5" s="8" t="s">
        <v>8</v>
      </c>
      <c r="AC5" s="8" t="s">
        <v>81</v>
      </c>
      <c r="AD5" s="8">
        <v>3</v>
      </c>
      <c r="AE5" s="8" t="str">
        <f t="shared" si="1"/>
        <v>Bellerive3</v>
      </c>
      <c r="AF5" s="8"/>
      <c r="AG5" s="8"/>
      <c r="AI5" s="8" t="s">
        <v>63</v>
      </c>
      <c r="AJ5" s="34" t="s">
        <v>307</v>
      </c>
      <c r="AL5" t="s">
        <v>155</v>
      </c>
      <c r="AM5">
        <v>1.5</v>
      </c>
    </row>
    <row r="6" spans="1:39" x14ac:dyDescent="0.25">
      <c r="A6" s="48" t="s">
        <v>63</v>
      </c>
      <c r="B6" s="47" t="s">
        <v>156</v>
      </c>
      <c r="C6" s="15" t="s">
        <v>153</v>
      </c>
      <c r="D6" s="15" t="s">
        <v>197</v>
      </c>
      <c r="E6" s="12" t="s">
        <v>193</v>
      </c>
      <c r="F6" s="12" t="str">
        <f t="shared" si="0"/>
        <v>BEZSub-transmission lines capacityTotal (winter)</v>
      </c>
      <c r="G6" s="8">
        <v>39.4</v>
      </c>
      <c r="H6" s="8">
        <v>39.4</v>
      </c>
      <c r="I6" s="8">
        <v>39.4</v>
      </c>
      <c r="J6" s="8">
        <v>39.4</v>
      </c>
      <c r="K6" s="8">
        <v>39.4</v>
      </c>
      <c r="L6" s="8">
        <v>39.4</v>
      </c>
      <c r="M6" s="8">
        <v>39.4</v>
      </c>
      <c r="N6" s="8">
        <v>39.4</v>
      </c>
      <c r="O6" s="8">
        <v>39.4</v>
      </c>
      <c r="P6" s="8">
        <v>39.4</v>
      </c>
      <c r="Q6" s="8">
        <v>39.4</v>
      </c>
      <c r="R6" s="8">
        <v>39.4</v>
      </c>
      <c r="S6" s="8"/>
      <c r="T6" s="8"/>
      <c r="V6" s="8" t="s">
        <v>63</v>
      </c>
      <c r="W6" s="8" t="s">
        <v>1</v>
      </c>
      <c r="X6" s="8" t="s">
        <v>53</v>
      </c>
      <c r="Y6" s="8" t="s">
        <v>182</v>
      </c>
      <c r="Z6" s="8">
        <v>2</v>
      </c>
      <c r="AA6" s="8" t="s">
        <v>8</v>
      </c>
      <c r="AC6" s="8" t="s">
        <v>75</v>
      </c>
      <c r="AD6" s="8">
        <v>1</v>
      </c>
      <c r="AE6" s="8" t="str">
        <f t="shared" si="1"/>
        <v>Cambridge1</v>
      </c>
      <c r="AF6" s="8">
        <v>25309</v>
      </c>
      <c r="AG6" s="8" t="s">
        <v>41</v>
      </c>
      <c r="AI6" s="8" t="s">
        <v>72</v>
      </c>
      <c r="AJ6" s="34" t="s">
        <v>222</v>
      </c>
      <c r="AL6" t="s">
        <v>156</v>
      </c>
      <c r="AM6">
        <v>5.5</v>
      </c>
    </row>
    <row r="7" spans="1:39" ht="30" x14ac:dyDescent="0.25">
      <c r="A7" s="48" t="s">
        <v>72</v>
      </c>
      <c r="B7" s="47" t="s">
        <v>157</v>
      </c>
      <c r="C7" s="15" t="s">
        <v>153</v>
      </c>
      <c r="D7" s="15" t="s">
        <v>197</v>
      </c>
      <c r="E7" s="12" t="s">
        <v>195</v>
      </c>
      <c r="F7" s="12" t="str">
        <f t="shared" si="0"/>
        <v>BEZSub-transmission lines capacityFirm delivery (winter)</v>
      </c>
      <c r="G7" s="8">
        <v>19.399999999999999</v>
      </c>
      <c r="H7" s="8">
        <v>19.399999999999999</v>
      </c>
      <c r="I7" s="8">
        <v>19.399999999999999</v>
      </c>
      <c r="J7" s="8">
        <v>19.399999999999999</v>
      </c>
      <c r="K7" s="8">
        <v>19.399999999999999</v>
      </c>
      <c r="L7" s="8">
        <v>19.399999999999999</v>
      </c>
      <c r="M7" s="8">
        <v>19.399999999999999</v>
      </c>
      <c r="N7" s="8">
        <v>19.399999999999999</v>
      </c>
      <c r="O7" s="8">
        <v>19.399999999999999</v>
      </c>
      <c r="P7" s="8">
        <v>19.399999999999999</v>
      </c>
      <c r="Q7" s="8">
        <v>19.399999999999999</v>
      </c>
      <c r="R7" s="8">
        <v>19.399999999999999</v>
      </c>
      <c r="S7" s="8"/>
      <c r="T7" s="8"/>
      <c r="V7" s="8" t="s">
        <v>72</v>
      </c>
      <c r="W7" s="8" t="s">
        <v>1</v>
      </c>
      <c r="X7" s="8" t="s">
        <v>53</v>
      </c>
      <c r="Y7" s="8" t="s">
        <v>182</v>
      </c>
      <c r="Z7" s="8">
        <v>3</v>
      </c>
      <c r="AA7" s="8" t="s">
        <v>8</v>
      </c>
      <c r="AC7" s="8" t="s">
        <v>75</v>
      </c>
      <c r="AD7" s="8">
        <v>2</v>
      </c>
      <c r="AE7" s="8" t="str">
        <f t="shared" si="1"/>
        <v>Cambridge2</v>
      </c>
      <c r="AF7" s="8">
        <v>24402</v>
      </c>
      <c r="AG7" s="8" t="s">
        <v>42</v>
      </c>
      <c r="AI7" s="8" t="s">
        <v>82</v>
      </c>
      <c r="AJ7" s="34" t="s">
        <v>309</v>
      </c>
      <c r="AL7" t="s">
        <v>157</v>
      </c>
      <c r="AM7">
        <v>16</v>
      </c>
    </row>
    <row r="8" spans="1:39" ht="30" x14ac:dyDescent="0.25">
      <c r="A8" s="48" t="s">
        <v>82</v>
      </c>
      <c r="B8" s="47" t="s">
        <v>158</v>
      </c>
      <c r="C8" s="15" t="s">
        <v>153</v>
      </c>
      <c r="D8" s="15" t="s">
        <v>197</v>
      </c>
      <c r="E8" s="12" t="s">
        <v>196</v>
      </c>
      <c r="F8" s="12" t="str">
        <f t="shared" ref="F8:F9" si="2">CONCATENATE(C8,D8,E8)</f>
        <v>BEZSub-transmission lines capacityTotal (summer)</v>
      </c>
      <c r="G8" s="9">
        <v>27</v>
      </c>
      <c r="H8" s="9">
        <v>27</v>
      </c>
      <c r="I8" s="9">
        <v>27</v>
      </c>
      <c r="J8" s="9">
        <v>27</v>
      </c>
      <c r="K8" s="9">
        <v>27</v>
      </c>
      <c r="L8" s="9">
        <v>27</v>
      </c>
      <c r="M8" s="9">
        <v>27</v>
      </c>
      <c r="N8" s="9">
        <v>27</v>
      </c>
      <c r="O8" s="9">
        <v>27</v>
      </c>
      <c r="P8" s="9">
        <v>27</v>
      </c>
      <c r="Q8" s="9">
        <v>27</v>
      </c>
      <c r="R8" s="9">
        <v>27</v>
      </c>
      <c r="S8" s="8"/>
      <c r="T8" s="8"/>
      <c r="V8" s="8" t="s">
        <v>82</v>
      </c>
      <c r="W8" s="8" t="s">
        <v>1</v>
      </c>
      <c r="X8" s="8" t="s">
        <v>53</v>
      </c>
      <c r="Y8" s="8" t="s">
        <v>182</v>
      </c>
      <c r="Z8" s="8">
        <v>2</v>
      </c>
      <c r="AA8" s="8" t="s">
        <v>8</v>
      </c>
      <c r="AC8" s="8" t="s">
        <v>75</v>
      </c>
      <c r="AD8" s="8">
        <v>3</v>
      </c>
      <c r="AE8" s="8" t="str">
        <f t="shared" si="1"/>
        <v>Cambridge3</v>
      </c>
      <c r="AF8" s="8"/>
      <c r="AG8" s="8"/>
      <c r="AI8" s="8" t="s">
        <v>76</v>
      </c>
      <c r="AJ8" s="34" t="s">
        <v>223</v>
      </c>
      <c r="AL8" t="s">
        <v>158</v>
      </c>
      <c r="AM8">
        <v>1.5</v>
      </c>
    </row>
    <row r="9" spans="1:39" ht="45" x14ac:dyDescent="0.25">
      <c r="A9" s="48" t="s">
        <v>76</v>
      </c>
      <c r="B9" s="47" t="s">
        <v>159</v>
      </c>
      <c r="C9" s="15" t="s">
        <v>153</v>
      </c>
      <c r="D9" s="15" t="s">
        <v>197</v>
      </c>
      <c r="E9" s="12" t="s">
        <v>194</v>
      </c>
      <c r="F9" s="12" t="str">
        <f t="shared" si="2"/>
        <v>BEZSub-transmission lines capacityFirm delivery (summer)</v>
      </c>
      <c r="G9" s="8">
        <v>13.4</v>
      </c>
      <c r="H9" s="8">
        <v>13.4</v>
      </c>
      <c r="I9" s="8">
        <v>13.4</v>
      </c>
      <c r="J9" s="8">
        <v>13.4</v>
      </c>
      <c r="K9" s="8">
        <v>13.4</v>
      </c>
      <c r="L9" s="8">
        <v>13.4</v>
      </c>
      <c r="M9" s="8">
        <v>13.4</v>
      </c>
      <c r="N9" s="8">
        <v>13.4</v>
      </c>
      <c r="O9" s="8">
        <v>13.4</v>
      </c>
      <c r="P9" s="8">
        <v>13.4</v>
      </c>
      <c r="Q9" s="8">
        <v>13.4</v>
      </c>
      <c r="R9" s="8">
        <v>13.4</v>
      </c>
      <c r="S9" s="8"/>
      <c r="T9" s="8"/>
      <c r="V9" s="8" t="s">
        <v>76</v>
      </c>
      <c r="W9" s="8" t="s">
        <v>1</v>
      </c>
      <c r="X9" s="8" t="s">
        <v>53</v>
      </c>
      <c r="Y9" s="8" t="s">
        <v>182</v>
      </c>
      <c r="Z9" s="8">
        <v>2</v>
      </c>
      <c r="AA9" s="8" t="s">
        <v>8</v>
      </c>
      <c r="AC9" s="8" t="s">
        <v>62</v>
      </c>
      <c r="AD9" s="8">
        <v>1</v>
      </c>
      <c r="AE9" s="8" t="str">
        <f t="shared" si="1"/>
        <v>Claremont1</v>
      </c>
      <c r="AF9" s="8">
        <v>10007</v>
      </c>
      <c r="AG9" s="8" t="s">
        <v>40</v>
      </c>
      <c r="AI9" s="8" t="s">
        <v>66</v>
      </c>
      <c r="AJ9" s="34" t="s">
        <v>224</v>
      </c>
      <c r="AL9" t="s">
        <v>159</v>
      </c>
      <c r="AM9">
        <v>1.5</v>
      </c>
    </row>
    <row r="10" spans="1:39" x14ac:dyDescent="0.25">
      <c r="A10" s="48" t="s">
        <v>66</v>
      </c>
      <c r="B10" s="47" t="s">
        <v>160</v>
      </c>
      <c r="C10" s="15" t="s">
        <v>153</v>
      </c>
      <c r="D10" s="12" t="s">
        <v>214</v>
      </c>
      <c r="E10" s="12" t="s">
        <v>211</v>
      </c>
      <c r="F10" s="12" t="str">
        <f t="shared" ref="F10:F26" si="3">CONCATENATE(C10,D10,E10)</f>
        <v>BEZMaximum demand forecast(peak season)Maximum demand (MVA)</v>
      </c>
      <c r="G10" s="8">
        <f ca="1">OFFSET(ForecastData!$E$4,MATCH($C10,ForecastData!$B$5:$B$70,0),COLUMN()-6+IF($T12="Summer",15,0))</f>
        <v>10.444217723940669</v>
      </c>
      <c r="H10" s="8">
        <f ca="1">OFFSET(ForecastData!$E$4,MATCH($C10,ForecastData!$B$5:$B$70,0),COLUMN()-6+IF($T12="Summer",15,0))</f>
        <v>10.320327451545028</v>
      </c>
      <c r="I10" s="8">
        <f ca="1">OFFSET(ForecastData!$E$4,MATCH($C10,ForecastData!$B$5:$B$70,0),COLUMN()-6+IF($T12="Summer",15,0))</f>
        <v>10.427868666974186</v>
      </c>
      <c r="J10" s="8">
        <f ca="1">OFFSET(ForecastData!$E$4,MATCH($C10,ForecastData!$B$5:$B$70,0),COLUMN()-6+IF($T12="Summer",15,0))</f>
        <v>10.269364003797964</v>
      </c>
      <c r="K10" s="8">
        <f ca="1">OFFSET(ForecastData!$E$4,MATCH($C10,ForecastData!$B$5:$B$70,0),COLUMN()-6+IF($T12="Summer",15,0))</f>
        <v>10.179170435134891</v>
      </c>
      <c r="L10" s="8">
        <f ca="1">OFFSET(ForecastData!$E$4,MATCH($C10,ForecastData!$B$5:$B$70,0),COLUMN()-6+IF($T12="Summer",15,0))</f>
        <v>10.193110664870769</v>
      </c>
      <c r="M10" s="8">
        <f ca="1">OFFSET(ForecastData!$E$4,MATCH($C10,ForecastData!$B$5:$B$70,0),COLUMN()-6+IF($T12="Summer",15,0))</f>
        <v>10.363268838194397</v>
      </c>
      <c r="N10" s="8">
        <f ca="1">OFFSET(ForecastData!$E$4,MATCH($C10,ForecastData!$B$5:$B$70,0),COLUMN()-6+IF($T12="Summer",15,0))</f>
        <v>10.515706259754657</v>
      </c>
      <c r="O10" s="8">
        <f ca="1">OFFSET(ForecastData!$E$4,MATCH($C10,ForecastData!$B$5:$B$70,0),COLUMN()-6+IF($T12="Summer",15,0))</f>
        <v>10.703155970050977</v>
      </c>
      <c r="P10" s="8">
        <f ca="1">OFFSET(ForecastData!$E$4,MATCH($C10,ForecastData!$B$5:$B$70,0),COLUMN()-6+IF($T12="Summer",15,0))</f>
        <v>10.88316983138132</v>
      </c>
      <c r="Q10" s="8">
        <f ca="1">OFFSET(ForecastData!$E$4,MATCH($C10,ForecastData!$B$5:$B$70,0),COLUMN()-6+IF($T12="Summer",15,0))</f>
        <v>11.209326786678362</v>
      </c>
      <c r="R10" s="8">
        <f ca="1">OFFSET(ForecastData!$E$4,MATCH($C10,ForecastData!$B$5:$B$70,0),COLUMN()-6+IF($T12="Summer",15,0))</f>
        <v>11.454579806082862</v>
      </c>
      <c r="S10" s="8"/>
      <c r="T10" s="8"/>
      <c r="V10" s="8" t="s">
        <v>66</v>
      </c>
      <c r="W10" s="8" t="s">
        <v>1</v>
      </c>
      <c r="X10" s="8" t="s">
        <v>53</v>
      </c>
      <c r="Y10" s="8" t="s">
        <v>182</v>
      </c>
      <c r="Z10" s="8">
        <v>2</v>
      </c>
      <c r="AA10" s="8" t="s">
        <v>8</v>
      </c>
      <c r="AC10" s="8" t="s">
        <v>62</v>
      </c>
      <c r="AD10" s="8">
        <v>2</v>
      </c>
      <c r="AE10" s="8" t="str">
        <f t="shared" si="1"/>
        <v>Claremont2</v>
      </c>
      <c r="AF10" s="8">
        <v>10026</v>
      </c>
      <c r="AG10" s="8" t="s">
        <v>40</v>
      </c>
      <c r="AI10" s="8" t="s">
        <v>84</v>
      </c>
      <c r="AJ10" s="8" t="s">
        <v>226</v>
      </c>
      <c r="AL10" t="s">
        <v>160</v>
      </c>
      <c r="AM10">
        <v>12.5</v>
      </c>
    </row>
    <row r="11" spans="1:39" x14ac:dyDescent="0.25">
      <c r="A11" s="48" t="s">
        <v>205</v>
      </c>
      <c r="B11" s="47" t="s">
        <v>202</v>
      </c>
      <c r="C11" s="15" t="s">
        <v>153</v>
      </c>
      <c r="D11" s="12" t="s">
        <v>214</v>
      </c>
      <c r="E11" s="12" t="s">
        <v>11</v>
      </c>
      <c r="F11" s="12" t="str">
        <f t="shared" si="3"/>
        <v>BEZMaximum demand forecast(peak season)Power factor (coincident)</v>
      </c>
      <c r="G11" s="8">
        <f ca="1">OFFSET(ForecastData!$R$4,MATCH($C11,ForecastData!$B$5:$B$70,0),IF($T13="Summer",15,0))</f>
        <v>0</v>
      </c>
      <c r="H11" s="8">
        <f ca="1">OFFSET(ForecastData!$R$4,MATCH($C11,ForecastData!$B$5:$B$70,0),IF($T13="Summer",15,0))</f>
        <v>0</v>
      </c>
      <c r="I11" s="8">
        <f ca="1">OFFSET(ForecastData!$R$4,MATCH($C11,ForecastData!$B$5:$B$70,0),IF($T13="Summer",15,0))</f>
        <v>0</v>
      </c>
      <c r="J11" s="8">
        <f ca="1">OFFSET(ForecastData!$R$4,MATCH($C11,ForecastData!$B$5:$B$70,0),IF($T13="Summer",15,0))</f>
        <v>0</v>
      </c>
      <c r="K11" s="8">
        <f ca="1">OFFSET(ForecastData!$R$4,MATCH($C11,ForecastData!$B$5:$B$70,0),IF($T13="Summer",15,0))</f>
        <v>0</v>
      </c>
      <c r="L11" s="8">
        <f ca="1">OFFSET(ForecastData!$R$4,MATCH($C11,ForecastData!$B$5:$B$70,0),IF($T13="Summer",15,0))</f>
        <v>0</v>
      </c>
      <c r="M11" s="8">
        <f ca="1">OFFSET(ForecastData!$R$4,MATCH($C11,ForecastData!$B$5:$B$70,0),IF($T13="Summer",15,0))</f>
        <v>0</v>
      </c>
      <c r="N11" s="8">
        <f ca="1">OFFSET(ForecastData!$R$4,MATCH($C11,ForecastData!$B$5:$B$70,0),IF($T13="Summer",15,0))</f>
        <v>0</v>
      </c>
      <c r="O11" s="8">
        <f ca="1">OFFSET(ForecastData!$R$4,MATCH($C11,ForecastData!$B$5:$B$70,0),IF($T13="Summer",15,0))</f>
        <v>0</v>
      </c>
      <c r="P11" s="8">
        <f ca="1">OFFSET(ForecastData!$R$4,MATCH($C11,ForecastData!$B$5:$B$70,0),IF($T13="Summer",15,0))</f>
        <v>0</v>
      </c>
      <c r="Q11" s="8">
        <f ca="1">OFFSET(ForecastData!$R$4,MATCH($C11,ForecastData!$B$5:$B$70,0),IF($T13="Summer",15,0))</f>
        <v>0</v>
      </c>
      <c r="R11" s="8">
        <f ca="1">OFFSET(ForecastData!$R$4,MATCH($C11,ForecastData!$B$5:$B$70,0),IF($T13="Summer",15,0))</f>
        <v>0</v>
      </c>
      <c r="S11" s="10"/>
      <c r="T11" s="10"/>
      <c r="V11" s="8" t="s">
        <v>205</v>
      </c>
      <c r="W11" s="8" t="s">
        <v>1</v>
      </c>
      <c r="X11" s="8" t="s">
        <v>53</v>
      </c>
      <c r="Y11" s="8" t="s">
        <v>182</v>
      </c>
      <c r="Z11" s="8">
        <v>1</v>
      </c>
      <c r="AA11" s="8" t="s">
        <v>8</v>
      </c>
      <c r="AC11" s="8" t="s">
        <v>62</v>
      </c>
      <c r="AD11" s="8">
        <v>3</v>
      </c>
      <c r="AE11" s="8" t="str">
        <f t="shared" si="1"/>
        <v>Claremont3</v>
      </c>
      <c r="AF11" s="8"/>
      <c r="AG11" s="8"/>
      <c r="AI11" s="8" t="s">
        <v>169</v>
      </c>
      <c r="AJ11" s="34" t="s">
        <v>206</v>
      </c>
      <c r="AL11" t="s">
        <v>202</v>
      </c>
      <c r="AM11">
        <v>7</v>
      </c>
    </row>
    <row r="12" spans="1:39" ht="30" x14ac:dyDescent="0.25">
      <c r="A12" s="48" t="s">
        <v>70</v>
      </c>
      <c r="B12" s="47" t="s">
        <v>161</v>
      </c>
      <c r="C12" s="15" t="s">
        <v>153</v>
      </c>
      <c r="D12" s="12" t="s">
        <v>213</v>
      </c>
      <c r="E12" s="12" t="s">
        <v>211</v>
      </c>
      <c r="F12" s="12" t="str">
        <f t="shared" si="3"/>
        <v>BEZMaximum demand forecast(non-peak season)Maximum demand (MVA)</v>
      </c>
      <c r="G12" s="8">
        <f ca="1">OFFSET(ForecastData!$E$4,MATCH($C12,ForecastData!$B$5:$B$70,0),COLUMN()-6+IF($T12="Winter",15,0))</f>
        <v>9.6417018586626551</v>
      </c>
      <c r="H12" s="8">
        <f ca="1">OFFSET(ForecastData!$E$4,MATCH($C12,ForecastData!$B$5:$B$70,0),COLUMN()-6+IF($T12="Winter",15,0))</f>
        <v>7.5580449082948835</v>
      </c>
      <c r="I12" s="8">
        <f ca="1">OFFSET(ForecastData!$E$4,MATCH($C12,ForecastData!$B$5:$B$70,0),COLUMN()-6+IF($T12="Winter",15,0))</f>
        <v>7.3065834231569102</v>
      </c>
      <c r="J12" s="8">
        <f ca="1">OFFSET(ForecastData!$E$4,MATCH($C12,ForecastData!$B$5:$B$70,0),COLUMN()-6+IF($T12="Winter",15,0))</f>
        <v>7.1005603911417046</v>
      </c>
      <c r="K12" s="8">
        <f ca="1">OFFSET(ForecastData!$E$4,MATCH($C12,ForecastData!$B$5:$B$70,0),COLUMN()-6+IF($T12="Winter",15,0))</f>
        <v>6.9293720811642805</v>
      </c>
      <c r="L12" s="8">
        <f ca="1">OFFSET(ForecastData!$E$4,MATCH($C12,ForecastData!$B$5:$B$70,0),COLUMN()-6+IF($T12="Winter",15,0))</f>
        <v>6.8764027472772993</v>
      </c>
      <c r="M12" s="8">
        <f ca="1">OFFSET(ForecastData!$E$4,MATCH($C12,ForecastData!$B$5:$B$70,0),COLUMN()-6+IF($T12="Winter",15,0))</f>
        <v>6.9203028656203447</v>
      </c>
      <c r="N12" s="8">
        <f ca="1">OFFSET(ForecastData!$E$4,MATCH($C12,ForecastData!$B$5:$B$70,0),COLUMN()-6+IF($T12="Winter",15,0))</f>
        <v>6.9630209781481209</v>
      </c>
      <c r="O12" s="8">
        <f ca="1">OFFSET(ForecastData!$E$4,MATCH($C12,ForecastData!$B$5:$B$70,0),COLUMN()-6+IF($T12="Winter",15,0))</f>
        <v>7.0360394291609492</v>
      </c>
      <c r="P12" s="8">
        <f ca="1">OFFSET(ForecastData!$E$4,MATCH($C12,ForecastData!$B$5:$B$70,0),COLUMN()-6+IF($T12="Winter",15,0))</f>
        <v>7.1378887830697728</v>
      </c>
      <c r="Q12" s="8">
        <f ca="1">OFFSET(ForecastData!$E$4,MATCH($C12,ForecastData!$B$5:$B$70,0),COLUMN()-6+IF($T12="Winter",15,0))</f>
        <v>7.2636772902853837</v>
      </c>
      <c r="R12" s="8">
        <f ca="1">OFFSET(ForecastData!$E$4,MATCH($C12,ForecastData!$B$5:$B$70,0),COLUMN()-6+IF($T12="Winter",15,0))</f>
        <v>7.392363043530108</v>
      </c>
      <c r="S12" s="10"/>
      <c r="T12" s="10" t="str">
        <f ca="1">OFFSET(ForecastData!$D$4,MATCH(C12,ForecastData!$B$5:$B$70,0),0)</f>
        <v>Summer</v>
      </c>
      <c r="V12" s="8" t="s">
        <v>70</v>
      </c>
      <c r="W12" s="8" t="s">
        <v>1</v>
      </c>
      <c r="X12" s="8" t="s">
        <v>53</v>
      </c>
      <c r="Y12" s="8" t="s">
        <v>182</v>
      </c>
      <c r="Z12" s="8">
        <v>3</v>
      </c>
      <c r="AA12" s="8" t="s">
        <v>8</v>
      </c>
      <c r="AC12" s="8" t="s">
        <v>63</v>
      </c>
      <c r="AD12" s="8">
        <v>1</v>
      </c>
      <c r="AE12" s="8" t="str">
        <f t="shared" si="1"/>
        <v>Derwent Park1</v>
      </c>
      <c r="AF12" s="8">
        <v>11021</v>
      </c>
      <c r="AG12" s="8" t="s">
        <v>44</v>
      </c>
      <c r="AI12" s="8" t="s">
        <v>170</v>
      </c>
      <c r="AJ12" s="34" t="s">
        <v>221</v>
      </c>
      <c r="AL12" t="s">
        <v>161</v>
      </c>
      <c r="AM12">
        <v>3</v>
      </c>
    </row>
    <row r="13" spans="1:39" ht="60" x14ac:dyDescent="0.25">
      <c r="A13" s="48" t="s">
        <v>83</v>
      </c>
      <c r="B13" s="47" t="s">
        <v>162</v>
      </c>
      <c r="C13" s="15" t="s">
        <v>153</v>
      </c>
      <c r="D13" s="12" t="s">
        <v>213</v>
      </c>
      <c r="E13" s="12" t="s">
        <v>11</v>
      </c>
      <c r="F13" s="12" t="str">
        <f t="shared" si="3"/>
        <v>BEZMaximum demand forecast(non-peak season)Power factor (coincident)</v>
      </c>
      <c r="G13" s="8">
        <f ca="1">OFFSET(ForecastData!$R$4,MATCH($C13,ForecastData!$B$5:$B$70,0),IF($T13="Winter",15,0))</f>
        <v>0</v>
      </c>
      <c r="H13" s="8">
        <f ca="1">OFFSET(ForecastData!$R$4,MATCH($C13,ForecastData!$B$5:$B$70,0),IF($T13="Winter",15,0))</f>
        <v>0</v>
      </c>
      <c r="I13" s="8">
        <f ca="1">OFFSET(ForecastData!$R$4,MATCH($C13,ForecastData!$B$5:$B$70,0),IF($T13="Winter",15,0))</f>
        <v>0</v>
      </c>
      <c r="J13" s="8">
        <f ca="1">OFFSET(ForecastData!$R$4,MATCH($C13,ForecastData!$B$5:$B$70,0),IF($T13="Winter",15,0))</f>
        <v>0</v>
      </c>
      <c r="K13" s="8">
        <f ca="1">OFFSET(ForecastData!$R$4,MATCH($C13,ForecastData!$B$5:$B$70,0),IF($T13="Winter",15,0))</f>
        <v>0</v>
      </c>
      <c r="L13" s="8">
        <f ca="1">OFFSET(ForecastData!$R$4,MATCH($C13,ForecastData!$B$5:$B$70,0),IF($T13="Winter",15,0))</f>
        <v>0</v>
      </c>
      <c r="M13" s="8">
        <f ca="1">OFFSET(ForecastData!$R$4,MATCH($C13,ForecastData!$B$5:$B$70,0),IF($T13="Winter",15,0))</f>
        <v>0</v>
      </c>
      <c r="N13" s="8">
        <f ca="1">OFFSET(ForecastData!$R$4,MATCH($C13,ForecastData!$B$5:$B$70,0),IF($T13="Winter",15,0))</f>
        <v>0</v>
      </c>
      <c r="O13" s="8">
        <f ca="1">OFFSET(ForecastData!$R$4,MATCH($C13,ForecastData!$B$5:$B$70,0),IF($T13="Winter",15,0))</f>
        <v>0</v>
      </c>
      <c r="P13" s="8">
        <f ca="1">OFFSET(ForecastData!$R$4,MATCH($C13,ForecastData!$B$5:$B$70,0),IF($T13="Winter",15,0))</f>
        <v>0</v>
      </c>
      <c r="Q13" s="8">
        <f ca="1">OFFSET(ForecastData!$R$4,MATCH($C13,ForecastData!$B$5:$B$70,0),IF($T13="Winter",15,0))</f>
        <v>0</v>
      </c>
      <c r="R13" s="8">
        <f ca="1">OFFSET(ForecastData!$R$4,MATCH($C13,ForecastData!$B$5:$B$70,0),IF($T13="Winter",15,0))</f>
        <v>0</v>
      </c>
      <c r="S13" s="10"/>
      <c r="T13" s="10" t="str">
        <f ca="1">T12</f>
        <v>Summer</v>
      </c>
      <c r="V13" s="8" t="s">
        <v>83</v>
      </c>
      <c r="W13" s="8" t="s">
        <v>68</v>
      </c>
      <c r="X13" s="8" t="s">
        <v>53</v>
      </c>
      <c r="Y13" s="8" t="s">
        <v>182</v>
      </c>
      <c r="Z13" s="8">
        <v>1</v>
      </c>
      <c r="AA13" s="8" t="s">
        <v>8</v>
      </c>
      <c r="AC13" s="8" t="s">
        <v>63</v>
      </c>
      <c r="AD13" s="8">
        <v>2</v>
      </c>
      <c r="AE13" s="8" t="str">
        <f t="shared" si="1"/>
        <v>Derwent Park2</v>
      </c>
      <c r="AF13" s="8">
        <v>11025</v>
      </c>
      <c r="AG13" s="8" t="s">
        <v>44</v>
      </c>
      <c r="AI13" s="8" t="s">
        <v>171</v>
      </c>
      <c r="AJ13" s="34" t="s">
        <v>310</v>
      </c>
      <c r="AL13" t="s">
        <v>162</v>
      </c>
      <c r="AM13">
        <v>2.5</v>
      </c>
    </row>
    <row r="14" spans="1:39" x14ac:dyDescent="0.25">
      <c r="A14" s="48" t="s">
        <v>84</v>
      </c>
      <c r="B14" s="47" t="s">
        <v>163</v>
      </c>
      <c r="C14" s="15" t="s">
        <v>153</v>
      </c>
      <c r="D14" s="12" t="s">
        <v>89</v>
      </c>
      <c r="E14" s="12" t="s">
        <v>212</v>
      </c>
      <c r="F14" s="12" t="str">
        <f t="shared" si="3"/>
        <v>BEZHours exceeding95% of maximum demand</v>
      </c>
      <c r="G14" s="9">
        <f ca="1">OFFSET($AM$2,MATCH(C14,$AL$3:$AL$19,0),0)</f>
        <v>3</v>
      </c>
      <c r="H14" s="9">
        <f ca="1">G14</f>
        <v>3</v>
      </c>
      <c r="I14" s="9">
        <f t="shared" ref="I14:R14" ca="1" si="4">H14</f>
        <v>3</v>
      </c>
      <c r="J14" s="9">
        <f t="shared" ca="1" si="4"/>
        <v>3</v>
      </c>
      <c r="K14" s="9">
        <f t="shared" ca="1" si="4"/>
        <v>3</v>
      </c>
      <c r="L14" s="9">
        <f t="shared" ca="1" si="4"/>
        <v>3</v>
      </c>
      <c r="M14" s="9">
        <f t="shared" ca="1" si="4"/>
        <v>3</v>
      </c>
      <c r="N14" s="9">
        <f t="shared" ca="1" si="4"/>
        <v>3</v>
      </c>
      <c r="O14" s="9">
        <f t="shared" ca="1" si="4"/>
        <v>3</v>
      </c>
      <c r="P14" s="9">
        <f t="shared" ca="1" si="4"/>
        <v>3</v>
      </c>
      <c r="Q14" s="9">
        <f t="shared" ca="1" si="4"/>
        <v>3</v>
      </c>
      <c r="R14" s="9">
        <f t="shared" ca="1" si="4"/>
        <v>3</v>
      </c>
      <c r="S14" s="9"/>
      <c r="T14" s="9"/>
      <c r="V14" s="8" t="s">
        <v>84</v>
      </c>
      <c r="W14" s="8" t="s">
        <v>74</v>
      </c>
      <c r="X14" s="8" t="s">
        <v>53</v>
      </c>
      <c r="Y14" s="8" t="s">
        <v>183</v>
      </c>
      <c r="Z14" s="8">
        <v>2</v>
      </c>
      <c r="AA14" s="8" t="s">
        <v>8</v>
      </c>
      <c r="AC14" s="8" t="s">
        <v>63</v>
      </c>
      <c r="AD14" s="8">
        <v>3</v>
      </c>
      <c r="AE14" s="8" t="str">
        <f t="shared" si="1"/>
        <v>Derwent Park3</v>
      </c>
      <c r="AF14" s="8"/>
      <c r="AG14" s="8"/>
      <c r="AI14" s="8" t="s">
        <v>172</v>
      </c>
      <c r="AJ14" s="8" t="s">
        <v>206</v>
      </c>
      <c r="AL14" t="s">
        <v>163</v>
      </c>
      <c r="AM14">
        <v>7</v>
      </c>
    </row>
    <row r="15" spans="1:39" x14ac:dyDescent="0.25">
      <c r="A15" s="48" t="s">
        <v>73</v>
      </c>
      <c r="B15" s="47" t="s">
        <v>164</v>
      </c>
      <c r="C15" s="15" t="s">
        <v>153</v>
      </c>
      <c r="D15" s="15" t="s">
        <v>12</v>
      </c>
      <c r="E15" s="6">
        <v>1</v>
      </c>
      <c r="F15" s="12" t="str">
        <f t="shared" si="3"/>
        <v>BEZLoad transfer capacity (MVA)1</v>
      </c>
      <c r="G15" s="8">
        <v>6.2</v>
      </c>
      <c r="H15" s="8"/>
      <c r="I15" s="8"/>
      <c r="J15" s="8"/>
      <c r="K15" s="8"/>
      <c r="L15" s="8"/>
      <c r="M15" s="8"/>
      <c r="N15" s="8"/>
      <c r="O15" s="8"/>
      <c r="P15" s="8"/>
      <c r="Q15" s="8"/>
      <c r="R15" s="8"/>
      <c r="S15" s="8" t="s">
        <v>75</v>
      </c>
      <c r="T15" s="8"/>
      <c r="V15" s="8" t="s">
        <v>73</v>
      </c>
      <c r="W15" s="8" t="s">
        <v>1</v>
      </c>
      <c r="X15" s="8" t="s">
        <v>53</v>
      </c>
      <c r="Y15" s="8" t="s">
        <v>182</v>
      </c>
      <c r="Z15" s="8">
        <v>3</v>
      </c>
      <c r="AA15" s="8" t="s">
        <v>8</v>
      </c>
      <c r="AC15" s="8" t="s">
        <v>72</v>
      </c>
      <c r="AD15" s="8">
        <v>1</v>
      </c>
      <c r="AE15" s="8" t="str">
        <f t="shared" si="1"/>
        <v>East Hobart1</v>
      </c>
      <c r="AF15" s="8">
        <v>11004</v>
      </c>
      <c r="AG15" s="8" t="s">
        <v>44</v>
      </c>
      <c r="AL15" t="s">
        <v>164</v>
      </c>
      <c r="AM15">
        <v>1</v>
      </c>
    </row>
    <row r="16" spans="1:39" x14ac:dyDescent="0.25">
      <c r="A16" s="48" t="s">
        <v>169</v>
      </c>
      <c r="B16" s="47" t="s">
        <v>165</v>
      </c>
      <c r="C16" s="15" t="s">
        <v>153</v>
      </c>
      <c r="D16" s="15" t="s">
        <v>12</v>
      </c>
      <c r="E16" s="6">
        <v>2</v>
      </c>
      <c r="F16" s="12" t="str">
        <f t="shared" si="3"/>
        <v>BEZLoad transfer capacity (MVA)2</v>
      </c>
      <c r="G16" s="8">
        <v>4.0999999999999996</v>
      </c>
      <c r="H16" s="8"/>
      <c r="I16" s="8"/>
      <c r="J16" s="8"/>
      <c r="K16" s="8"/>
      <c r="L16" s="8"/>
      <c r="M16" s="8"/>
      <c r="N16" s="8"/>
      <c r="O16" s="8"/>
      <c r="P16" s="8"/>
      <c r="Q16" s="8"/>
      <c r="R16" s="8"/>
      <c r="S16" s="8" t="s">
        <v>82</v>
      </c>
      <c r="T16" s="8"/>
      <c r="V16" s="8" t="s">
        <v>169</v>
      </c>
      <c r="W16" s="8" t="s">
        <v>52</v>
      </c>
      <c r="X16" s="8" t="s">
        <v>53</v>
      </c>
      <c r="Y16" s="8" t="s">
        <v>184</v>
      </c>
      <c r="Z16" s="8">
        <v>1</v>
      </c>
      <c r="AA16" s="8" t="s">
        <v>60</v>
      </c>
      <c r="AC16" s="8" t="s">
        <v>72</v>
      </c>
      <c r="AD16" s="8">
        <v>2</v>
      </c>
      <c r="AE16" s="8" t="str">
        <f t="shared" si="1"/>
        <v>East Hobart2</v>
      </c>
      <c r="AF16" s="8">
        <v>11005</v>
      </c>
      <c r="AG16" s="8" t="s">
        <v>44</v>
      </c>
      <c r="AL16" t="s">
        <v>165</v>
      </c>
      <c r="AM16">
        <v>0.5</v>
      </c>
    </row>
    <row r="17" spans="1:39" x14ac:dyDescent="0.25">
      <c r="A17" s="48" t="s">
        <v>171</v>
      </c>
      <c r="B17" s="47" t="s">
        <v>167</v>
      </c>
      <c r="C17" s="15" t="s">
        <v>153</v>
      </c>
      <c r="D17" s="15" t="s">
        <v>12</v>
      </c>
      <c r="E17" s="6">
        <v>3</v>
      </c>
      <c r="F17" s="12" t="str">
        <f t="shared" si="3"/>
        <v>BEZLoad transfer capacity (MVA)3</v>
      </c>
      <c r="G17" s="8">
        <v>3.1</v>
      </c>
      <c r="H17" s="8"/>
      <c r="I17" s="8"/>
      <c r="J17" s="8"/>
      <c r="K17" s="8"/>
      <c r="L17" s="8"/>
      <c r="M17" s="8"/>
      <c r="N17" s="8"/>
      <c r="O17" s="8"/>
      <c r="P17" s="8"/>
      <c r="Q17" s="8"/>
      <c r="R17" s="8"/>
      <c r="S17" s="8" t="s">
        <v>76</v>
      </c>
      <c r="T17" s="8"/>
      <c r="V17" s="8" t="s">
        <v>170</v>
      </c>
      <c r="W17" s="8" t="s">
        <v>52</v>
      </c>
      <c r="X17" s="8" t="s">
        <v>53</v>
      </c>
      <c r="Y17" s="8" t="s">
        <v>184</v>
      </c>
      <c r="Z17" s="8">
        <v>4</v>
      </c>
      <c r="AA17" s="8" t="s">
        <v>8</v>
      </c>
      <c r="AC17" s="8" t="s">
        <v>72</v>
      </c>
      <c r="AD17" s="8">
        <v>3</v>
      </c>
      <c r="AE17" s="8" t="str">
        <f t="shared" si="1"/>
        <v>East Hobart3</v>
      </c>
      <c r="AF17" s="8">
        <v>11006</v>
      </c>
      <c r="AG17" s="8" t="s">
        <v>44</v>
      </c>
      <c r="AL17" t="s">
        <v>166</v>
      </c>
      <c r="AM17" t="e">
        <v>#N/A</v>
      </c>
    </row>
    <row r="18" spans="1:39" x14ac:dyDescent="0.25">
      <c r="A18" s="48" t="s">
        <v>172</v>
      </c>
      <c r="B18" s="47" t="s">
        <v>168</v>
      </c>
      <c r="C18" s="15" t="s">
        <v>153</v>
      </c>
      <c r="D18" s="15" t="s">
        <v>12</v>
      </c>
      <c r="E18" s="6">
        <v>4</v>
      </c>
      <c r="F18" s="12" t="str">
        <f t="shared" si="3"/>
        <v>BEZLoad transfer capacity (MVA)4</v>
      </c>
      <c r="G18" s="8">
        <v>3.1</v>
      </c>
      <c r="H18" s="8"/>
      <c r="I18" s="8"/>
      <c r="J18" s="8"/>
      <c r="K18" s="8"/>
      <c r="L18" s="8"/>
      <c r="M18" s="8"/>
      <c r="N18" s="8"/>
      <c r="O18" s="8"/>
      <c r="P18" s="8"/>
      <c r="Q18" s="8"/>
      <c r="R18" s="8"/>
      <c r="S18" s="8" t="s">
        <v>45</v>
      </c>
      <c r="T18" s="8"/>
      <c r="V18" s="8" t="s">
        <v>171</v>
      </c>
      <c r="W18" s="8" t="s">
        <v>58</v>
      </c>
      <c r="X18" s="8" t="s">
        <v>53</v>
      </c>
      <c r="Y18" s="8" t="s">
        <v>184</v>
      </c>
      <c r="Z18" s="8">
        <v>2</v>
      </c>
      <c r="AA18" s="8" t="s">
        <v>8</v>
      </c>
      <c r="AC18" s="8" t="s">
        <v>82</v>
      </c>
      <c r="AD18" s="8">
        <v>1</v>
      </c>
      <c r="AE18" s="8" t="str">
        <f t="shared" si="1"/>
        <v>Geilston Bay1</v>
      </c>
      <c r="AF18" s="8">
        <v>25307</v>
      </c>
      <c r="AG18" s="8" t="s">
        <v>41</v>
      </c>
      <c r="AL18" t="s">
        <v>167</v>
      </c>
      <c r="AM18">
        <v>8.5</v>
      </c>
    </row>
    <row r="19" spans="1:39" x14ac:dyDescent="0.25">
      <c r="C19" s="15" t="s">
        <v>153</v>
      </c>
      <c r="D19" s="12" t="s">
        <v>13</v>
      </c>
      <c r="E19" s="12" t="s">
        <v>142</v>
      </c>
      <c r="F19" s="12" t="str">
        <f t="shared" si="3"/>
        <v>BEZEmbedded generation capacity (MVA)Units less than 100 kVA</v>
      </c>
      <c r="G19" s="8">
        <v>0.876</v>
      </c>
      <c r="H19" s="8"/>
      <c r="I19" s="8"/>
      <c r="J19" s="8"/>
      <c r="K19" s="8"/>
      <c r="L19" s="8"/>
      <c r="M19" s="8"/>
      <c r="N19" s="8"/>
      <c r="O19" s="8"/>
      <c r="P19" s="8"/>
      <c r="Q19" s="8"/>
      <c r="R19" s="8"/>
      <c r="S19" s="8"/>
      <c r="T19" s="8"/>
      <c r="V19" s="8" t="s">
        <v>172</v>
      </c>
      <c r="W19" s="8" t="s">
        <v>52</v>
      </c>
      <c r="X19" s="8" t="s">
        <v>53</v>
      </c>
      <c r="Y19" s="8" t="s">
        <v>185</v>
      </c>
      <c r="Z19" s="8">
        <v>1</v>
      </c>
      <c r="AA19" s="8" t="s">
        <v>8</v>
      </c>
      <c r="AC19" s="8" t="s">
        <v>82</v>
      </c>
      <c r="AD19" s="8">
        <v>2</v>
      </c>
      <c r="AE19" s="8" t="str">
        <f t="shared" si="1"/>
        <v>Geilston Bay2</v>
      </c>
      <c r="AF19" s="8">
        <v>25308</v>
      </c>
      <c r="AG19" s="8" t="s">
        <v>41</v>
      </c>
      <c r="AL19" t="s">
        <v>168</v>
      </c>
      <c r="AM19">
        <v>5.5</v>
      </c>
    </row>
    <row r="20" spans="1:39" x14ac:dyDescent="0.25">
      <c r="C20" s="15" t="s">
        <v>153</v>
      </c>
      <c r="D20" s="12" t="s">
        <v>13</v>
      </c>
      <c r="E20" s="12" t="s">
        <v>145</v>
      </c>
      <c r="F20" s="12" t="str">
        <f t="shared" si="3"/>
        <v>BEZEmbedded generation capacity (MVA)Units greater than 100 kVA</v>
      </c>
      <c r="G20" s="8"/>
      <c r="H20" s="8"/>
      <c r="I20" s="8"/>
      <c r="J20" s="8"/>
      <c r="K20" s="8"/>
      <c r="L20" s="8"/>
      <c r="M20" s="8"/>
      <c r="N20" s="8"/>
      <c r="O20" s="8"/>
      <c r="P20" s="8"/>
      <c r="Q20" s="8"/>
      <c r="R20" s="8"/>
      <c r="S20" s="8"/>
      <c r="T20" s="8"/>
      <c r="AC20" s="8" t="s">
        <v>82</v>
      </c>
      <c r="AD20" s="8">
        <v>3</v>
      </c>
      <c r="AE20" s="8" t="str">
        <f t="shared" si="1"/>
        <v>Geilston Bay3</v>
      </c>
      <c r="AF20" s="8"/>
      <c r="AG20" s="8"/>
    </row>
    <row r="21" spans="1:39" x14ac:dyDescent="0.25">
      <c r="C21" s="15" t="s">
        <v>154</v>
      </c>
      <c r="D21" s="15" t="s">
        <v>85</v>
      </c>
      <c r="E21" s="12" t="s">
        <v>86</v>
      </c>
      <c r="F21" s="12" t="str">
        <f t="shared" si="3"/>
        <v xml:space="preserve">CAZSubstation capacity (winter and summer) (MVA)Total </v>
      </c>
      <c r="G21" s="8">
        <v>40</v>
      </c>
      <c r="H21" s="8">
        <v>40</v>
      </c>
      <c r="I21" s="8">
        <v>40</v>
      </c>
      <c r="J21" s="8">
        <v>40</v>
      </c>
      <c r="K21" s="8">
        <v>40</v>
      </c>
      <c r="L21" s="8">
        <v>40</v>
      </c>
      <c r="M21" s="8">
        <v>40</v>
      </c>
      <c r="N21" s="8">
        <v>40</v>
      </c>
      <c r="O21" s="8">
        <v>40</v>
      </c>
      <c r="P21" s="8">
        <v>40</v>
      </c>
      <c r="Q21" s="8">
        <v>40</v>
      </c>
      <c r="R21" s="8">
        <v>40</v>
      </c>
      <c r="S21" s="8"/>
      <c r="T21" s="8"/>
      <c r="AC21" s="8" t="s">
        <v>76</v>
      </c>
      <c r="AD21" s="8">
        <v>1</v>
      </c>
      <c r="AE21" s="8" t="str">
        <f t="shared" si="1"/>
        <v>Howrah1</v>
      </c>
      <c r="AF21" s="8">
        <v>24401</v>
      </c>
      <c r="AG21" s="8" t="s">
        <v>42</v>
      </c>
    </row>
    <row r="22" spans="1:39" x14ac:dyDescent="0.25">
      <c r="C22" s="15" t="s">
        <v>154</v>
      </c>
      <c r="D22" s="15" t="s">
        <v>85</v>
      </c>
      <c r="E22" s="12" t="s">
        <v>87</v>
      </c>
      <c r="F22" s="12" t="str">
        <f t="shared" si="3"/>
        <v>CAZSubstation capacity (winter and summer) (MVA)Firm delivery</v>
      </c>
      <c r="G22" s="8">
        <v>20</v>
      </c>
      <c r="H22" s="8">
        <v>20</v>
      </c>
      <c r="I22" s="8">
        <v>20</v>
      </c>
      <c r="J22" s="8">
        <v>20</v>
      </c>
      <c r="K22" s="8">
        <v>20</v>
      </c>
      <c r="L22" s="8">
        <v>20</v>
      </c>
      <c r="M22" s="8">
        <v>20</v>
      </c>
      <c r="N22" s="8">
        <v>20</v>
      </c>
      <c r="O22" s="8">
        <v>20</v>
      </c>
      <c r="P22" s="8">
        <v>20</v>
      </c>
      <c r="Q22" s="8">
        <v>20</v>
      </c>
      <c r="R22" s="8">
        <v>20</v>
      </c>
      <c r="S22" s="8"/>
      <c r="T22" s="8"/>
      <c r="AC22" s="8" t="s">
        <v>76</v>
      </c>
      <c r="AD22" s="8">
        <v>2</v>
      </c>
      <c r="AE22" s="8" t="str">
        <f t="shared" si="1"/>
        <v>Howrah2</v>
      </c>
      <c r="AF22" s="8">
        <v>24406</v>
      </c>
      <c r="AG22" s="8" t="s">
        <v>42</v>
      </c>
    </row>
    <row r="23" spans="1:39" x14ac:dyDescent="0.25">
      <c r="C23" s="15" t="s">
        <v>154</v>
      </c>
      <c r="D23" s="15" t="s">
        <v>85</v>
      </c>
      <c r="E23" s="12" t="s">
        <v>88</v>
      </c>
      <c r="F23" s="12" t="str">
        <f t="shared" si="3"/>
        <v>CAZSubstation capacity (winter and summer) (MVA)Short-term firm delivery</v>
      </c>
      <c r="G23" s="8">
        <v>26</v>
      </c>
      <c r="H23" s="8">
        <v>26</v>
      </c>
      <c r="I23" s="8">
        <v>26</v>
      </c>
      <c r="J23" s="8">
        <v>26</v>
      </c>
      <c r="K23" s="8">
        <v>26</v>
      </c>
      <c r="L23" s="8">
        <v>26</v>
      </c>
      <c r="M23" s="8">
        <v>26</v>
      </c>
      <c r="N23" s="8">
        <v>26</v>
      </c>
      <c r="O23" s="8">
        <v>26</v>
      </c>
      <c r="P23" s="8">
        <v>26</v>
      </c>
      <c r="Q23" s="8">
        <v>26</v>
      </c>
      <c r="R23" s="8">
        <v>26</v>
      </c>
      <c r="S23" s="8"/>
      <c r="T23" s="8"/>
      <c r="AC23" s="8" t="s">
        <v>76</v>
      </c>
      <c r="AD23" s="8">
        <v>3</v>
      </c>
      <c r="AE23" s="8" t="str">
        <f t="shared" si="1"/>
        <v>Howrah3</v>
      </c>
      <c r="AF23" s="8"/>
      <c r="AG23" s="8"/>
    </row>
    <row r="24" spans="1:39" x14ac:dyDescent="0.25">
      <c r="C24" s="15" t="s">
        <v>154</v>
      </c>
      <c r="D24" s="15" t="s">
        <v>197</v>
      </c>
      <c r="E24" s="12" t="s">
        <v>193</v>
      </c>
      <c r="F24" s="12" t="str">
        <f t="shared" si="3"/>
        <v>CAZSub-transmission lines capacityTotal (winter)</v>
      </c>
      <c r="G24" s="8">
        <v>43.2</v>
      </c>
      <c r="H24" s="8">
        <v>43.2</v>
      </c>
      <c r="I24" s="8">
        <v>43.2</v>
      </c>
      <c r="J24" s="8">
        <v>43.2</v>
      </c>
      <c r="K24" s="8">
        <v>43.2</v>
      </c>
      <c r="L24" s="8">
        <v>43.2</v>
      </c>
      <c r="M24" s="8">
        <v>43.2</v>
      </c>
      <c r="N24" s="8">
        <v>43.2</v>
      </c>
      <c r="O24" s="8">
        <v>43.2</v>
      </c>
      <c r="P24" s="8">
        <v>43.2</v>
      </c>
      <c r="Q24" s="8">
        <v>43.2</v>
      </c>
      <c r="R24" s="8">
        <v>43.2</v>
      </c>
      <c r="S24" s="8"/>
      <c r="T24" s="8"/>
      <c r="AC24" s="8" t="s">
        <v>66</v>
      </c>
      <c r="AD24" s="8">
        <v>1</v>
      </c>
      <c r="AE24" s="8" t="str">
        <f t="shared" si="1"/>
        <v>New Town1</v>
      </c>
      <c r="AF24" s="8">
        <v>11023</v>
      </c>
      <c r="AG24" s="8" t="s">
        <v>44</v>
      </c>
    </row>
    <row r="25" spans="1:39" x14ac:dyDescent="0.25">
      <c r="C25" s="15" t="s">
        <v>154</v>
      </c>
      <c r="D25" s="15" t="s">
        <v>197</v>
      </c>
      <c r="E25" s="12" t="s">
        <v>195</v>
      </c>
      <c r="F25" s="12" t="str">
        <f t="shared" si="3"/>
        <v>CAZSub-transmission lines capacityFirm delivery (winter)</v>
      </c>
      <c r="G25" s="8">
        <v>19.5</v>
      </c>
      <c r="H25" s="8">
        <v>19.5</v>
      </c>
      <c r="I25" s="8">
        <v>19.5</v>
      </c>
      <c r="J25" s="8">
        <v>19.5</v>
      </c>
      <c r="K25" s="8">
        <v>19.5</v>
      </c>
      <c r="L25" s="8">
        <v>19.5</v>
      </c>
      <c r="M25" s="8">
        <v>19.5</v>
      </c>
      <c r="N25" s="8">
        <v>19.5</v>
      </c>
      <c r="O25" s="8">
        <v>19.5</v>
      </c>
      <c r="P25" s="8">
        <v>19.5</v>
      </c>
      <c r="Q25" s="8">
        <v>19.5</v>
      </c>
      <c r="R25" s="8">
        <v>19.5</v>
      </c>
      <c r="S25" s="8"/>
      <c r="T25" s="8"/>
      <c r="AC25" s="8" t="s">
        <v>66</v>
      </c>
      <c r="AD25" s="8">
        <v>2</v>
      </c>
      <c r="AE25" s="8" t="str">
        <f t="shared" si="1"/>
        <v>New Town2</v>
      </c>
      <c r="AF25" s="8">
        <v>11027</v>
      </c>
      <c r="AG25" s="8" t="s">
        <v>44</v>
      </c>
    </row>
    <row r="26" spans="1:39" x14ac:dyDescent="0.25">
      <c r="C26" s="15" t="s">
        <v>154</v>
      </c>
      <c r="D26" s="15" t="s">
        <v>197</v>
      </c>
      <c r="E26" s="12" t="s">
        <v>196</v>
      </c>
      <c r="F26" s="12" t="str">
        <f t="shared" si="3"/>
        <v>CAZSub-transmission lines capacityTotal (summer)</v>
      </c>
      <c r="G26" s="8">
        <v>43.2</v>
      </c>
      <c r="H26" s="8">
        <v>43.2</v>
      </c>
      <c r="I26" s="8">
        <v>43.2</v>
      </c>
      <c r="J26" s="8">
        <v>43.2</v>
      </c>
      <c r="K26" s="8">
        <v>43.2</v>
      </c>
      <c r="L26" s="8">
        <v>43.2</v>
      </c>
      <c r="M26" s="8">
        <v>43.2</v>
      </c>
      <c r="N26" s="8">
        <v>43.2</v>
      </c>
      <c r="O26" s="8">
        <v>43.2</v>
      </c>
      <c r="P26" s="8">
        <v>43.2</v>
      </c>
      <c r="Q26" s="8">
        <v>43.2</v>
      </c>
      <c r="R26" s="8">
        <v>43.2</v>
      </c>
      <c r="S26" s="8"/>
      <c r="T26" s="8"/>
      <c r="AC26" s="8" t="s">
        <v>66</v>
      </c>
      <c r="AD26" s="8">
        <v>3</v>
      </c>
      <c r="AE26" s="8" t="str">
        <f t="shared" si="1"/>
        <v>New Town3</v>
      </c>
      <c r="AF26" s="8"/>
      <c r="AG26" s="8"/>
    </row>
    <row r="27" spans="1:39" x14ac:dyDescent="0.25">
      <c r="C27" s="15" t="s">
        <v>154</v>
      </c>
      <c r="D27" s="15" t="s">
        <v>197</v>
      </c>
      <c r="E27" s="12" t="s">
        <v>194</v>
      </c>
      <c r="F27" s="12" t="str">
        <f t="shared" ref="F27:F31" si="5">CONCATENATE(C27,D27,E27)</f>
        <v>CAZSub-transmission lines capacityFirm delivery (summer)</v>
      </c>
      <c r="G27" s="8">
        <v>19.5</v>
      </c>
      <c r="H27" s="8">
        <v>19.5</v>
      </c>
      <c r="I27" s="8">
        <v>19.5</v>
      </c>
      <c r="J27" s="8">
        <v>19.5</v>
      </c>
      <c r="K27" s="8">
        <v>19.5</v>
      </c>
      <c r="L27" s="8">
        <v>19.5</v>
      </c>
      <c r="M27" s="8">
        <v>19.5</v>
      </c>
      <c r="N27" s="8">
        <v>19.5</v>
      </c>
      <c r="O27" s="8">
        <v>19.5</v>
      </c>
      <c r="P27" s="8">
        <v>19.5</v>
      </c>
      <c r="Q27" s="8">
        <v>19.5</v>
      </c>
      <c r="R27" s="8">
        <v>19.5</v>
      </c>
      <c r="S27" s="8"/>
      <c r="T27" s="8"/>
      <c r="AC27" s="8" t="s">
        <v>205</v>
      </c>
      <c r="AD27" s="8">
        <v>1</v>
      </c>
      <c r="AE27" s="8" t="str">
        <f t="shared" si="1"/>
        <v>Rosny Park1</v>
      </c>
      <c r="AF27" s="8">
        <v>24405</v>
      </c>
      <c r="AG27" s="8" t="s">
        <v>42</v>
      </c>
    </row>
    <row r="28" spans="1:39" x14ac:dyDescent="0.25">
      <c r="C28" s="15" t="s">
        <v>154</v>
      </c>
      <c r="D28" s="12" t="s">
        <v>214</v>
      </c>
      <c r="E28" s="12" t="s">
        <v>211</v>
      </c>
      <c r="F28" s="12" t="str">
        <f t="shared" si="5"/>
        <v>CAZMaximum demand forecast(peak season)Maximum demand (MVA)</v>
      </c>
      <c r="G28" s="8">
        <f ca="1">OFFSET(ForecastData!$E$4,MATCH($C28,ForecastData!$B$5:$B$70,0),COLUMN()-6+IF($T30="Summer",15,0))</f>
        <v>17.450185002395887</v>
      </c>
      <c r="H28" s="8">
        <f ca="1">OFFSET(ForecastData!$E$4,MATCH($C28,ForecastData!$B$5:$B$70,0),COLUMN()-6+IF($T30="Summer",15,0))</f>
        <v>16.988468164860503</v>
      </c>
      <c r="I28" s="8">
        <f ca="1">OFFSET(ForecastData!$E$4,MATCH($C28,ForecastData!$B$5:$B$70,0),COLUMN()-6+IF($T30="Summer",15,0))</f>
        <v>17.011815405028269</v>
      </c>
      <c r="J28" s="8">
        <f ca="1">OFFSET(ForecastData!$E$4,MATCH($C28,ForecastData!$B$5:$B$70,0),COLUMN()-6+IF($T30="Summer",15,0))</f>
        <v>16.612809397538822</v>
      </c>
      <c r="K28" s="8">
        <f ca="1">OFFSET(ForecastData!$E$4,MATCH($C28,ForecastData!$B$5:$B$70,0),COLUMN()-6+IF($T30="Summer",15,0))</f>
        <v>16.414261532010297</v>
      </c>
      <c r="L28" s="8">
        <f ca="1">OFFSET(ForecastData!$E$4,MATCH($C28,ForecastData!$B$5:$B$70,0),COLUMN()-6+IF($T30="Summer",15,0))</f>
        <v>16.390918999994913</v>
      </c>
      <c r="M28" s="8">
        <f ca="1">OFFSET(ForecastData!$E$4,MATCH($C28,ForecastData!$B$5:$B$70,0),COLUMN()-6+IF($T30="Summer",15,0))</f>
        <v>16.622416094025848</v>
      </c>
      <c r="N28" s="8">
        <f ca="1">OFFSET(ForecastData!$E$4,MATCH($C28,ForecastData!$B$5:$B$70,0),COLUMN()-6+IF($T30="Summer",15,0))</f>
        <v>16.791702812554018</v>
      </c>
      <c r="O28" s="8">
        <f ca="1">OFFSET(ForecastData!$E$4,MATCH($C28,ForecastData!$B$5:$B$70,0),COLUMN()-6+IF($T30="Summer",15,0))</f>
        <v>16.988810231781081</v>
      </c>
      <c r="P28" s="8">
        <f ca="1">OFFSET(ForecastData!$E$4,MATCH($C28,ForecastData!$B$5:$B$70,0),COLUMN()-6+IF($T30="Summer",15,0))</f>
        <v>17.120100686269375</v>
      </c>
      <c r="Q28" s="8">
        <f ca="1">OFFSET(ForecastData!$E$4,MATCH($C28,ForecastData!$B$5:$B$70,0),COLUMN()-6+IF($T30="Summer",15,0))</f>
        <v>17.444742759699043</v>
      </c>
      <c r="R28" s="8">
        <f ca="1">OFFSET(ForecastData!$E$4,MATCH($C28,ForecastData!$B$5:$B$70,0),COLUMN()-6+IF($T30="Summer",15,0))</f>
        <v>17.676092187314296</v>
      </c>
      <c r="S28" s="8"/>
      <c r="T28" s="8"/>
      <c r="AC28" s="8" t="s">
        <v>205</v>
      </c>
      <c r="AD28" s="8">
        <v>2</v>
      </c>
      <c r="AE28" s="8" t="str">
        <f t="shared" si="1"/>
        <v>Rosny Park2</v>
      </c>
      <c r="AF28" s="8"/>
      <c r="AG28" s="8"/>
    </row>
    <row r="29" spans="1:39" x14ac:dyDescent="0.25">
      <c r="C29" s="15" t="s">
        <v>154</v>
      </c>
      <c r="D29" s="12" t="s">
        <v>214</v>
      </c>
      <c r="E29" s="12" t="s">
        <v>11</v>
      </c>
      <c r="F29" s="12" t="str">
        <f t="shared" si="5"/>
        <v>CAZMaximum demand forecast(peak season)Power factor (coincident)</v>
      </c>
      <c r="G29" s="8">
        <f ca="1">OFFSET(ForecastData!$R$4,MATCH($C29,ForecastData!$B$5:$B$70,0),IF($T31="Summer",15,0))</f>
        <v>0</v>
      </c>
      <c r="H29" s="8">
        <f ca="1">OFFSET(ForecastData!$R$4,MATCH($C29,ForecastData!$B$5:$B$70,0),IF($T31="Summer",15,0))</f>
        <v>0</v>
      </c>
      <c r="I29" s="8">
        <f ca="1">OFFSET(ForecastData!$R$4,MATCH($C29,ForecastData!$B$5:$B$70,0),IF($T31="Summer",15,0))</f>
        <v>0</v>
      </c>
      <c r="J29" s="8">
        <f ca="1">OFFSET(ForecastData!$R$4,MATCH($C29,ForecastData!$B$5:$B$70,0),IF($T31="Summer",15,0))</f>
        <v>0</v>
      </c>
      <c r="K29" s="8">
        <f ca="1">OFFSET(ForecastData!$R$4,MATCH($C29,ForecastData!$B$5:$B$70,0),IF($T31="Summer",15,0))</f>
        <v>0</v>
      </c>
      <c r="L29" s="8">
        <f ca="1">OFFSET(ForecastData!$R$4,MATCH($C29,ForecastData!$B$5:$B$70,0),IF($T31="Summer",15,0))</f>
        <v>0</v>
      </c>
      <c r="M29" s="8">
        <f ca="1">OFFSET(ForecastData!$R$4,MATCH($C29,ForecastData!$B$5:$B$70,0),IF($T31="Summer",15,0))</f>
        <v>0</v>
      </c>
      <c r="N29" s="8">
        <f ca="1">OFFSET(ForecastData!$R$4,MATCH($C29,ForecastData!$B$5:$B$70,0),IF($T31="Summer",15,0))</f>
        <v>0</v>
      </c>
      <c r="O29" s="8">
        <f ca="1">OFFSET(ForecastData!$R$4,MATCH($C29,ForecastData!$B$5:$B$70,0),IF($T31="Summer",15,0))</f>
        <v>0</v>
      </c>
      <c r="P29" s="8">
        <f ca="1">OFFSET(ForecastData!$R$4,MATCH($C29,ForecastData!$B$5:$B$70,0),IF($T31="Summer",15,0))</f>
        <v>0</v>
      </c>
      <c r="Q29" s="8">
        <f ca="1">OFFSET(ForecastData!$R$4,MATCH($C29,ForecastData!$B$5:$B$70,0),IF($T31="Summer",15,0))</f>
        <v>0</v>
      </c>
      <c r="R29" s="8">
        <f ca="1">OFFSET(ForecastData!$R$4,MATCH($C29,ForecastData!$B$5:$B$70,0),IF($T31="Summer",15,0))</f>
        <v>0</v>
      </c>
      <c r="S29" s="10"/>
      <c r="T29" s="10"/>
      <c r="AC29" s="8" t="s">
        <v>205</v>
      </c>
      <c r="AD29" s="8">
        <v>3</v>
      </c>
      <c r="AE29" s="8" t="str">
        <f t="shared" si="1"/>
        <v>Rosny Park3</v>
      </c>
      <c r="AF29" s="8"/>
      <c r="AG29" s="8"/>
    </row>
    <row r="30" spans="1:39" x14ac:dyDescent="0.25">
      <c r="C30" s="15" t="s">
        <v>154</v>
      </c>
      <c r="D30" s="12" t="s">
        <v>213</v>
      </c>
      <c r="E30" s="12" t="s">
        <v>211</v>
      </c>
      <c r="F30" s="12" t="str">
        <f t="shared" si="5"/>
        <v>CAZMaximum demand forecast(non-peak season)Maximum demand (MVA)</v>
      </c>
      <c r="G30" s="8">
        <f ca="1">OFFSET(ForecastData!$E$4,MATCH($C30,ForecastData!$B$5:$B$70,0),COLUMN()-6+IF($T30="Winter",15,0))</f>
        <v>11.597214727936386</v>
      </c>
      <c r="H30" s="8">
        <f ca="1">OFFSET(ForecastData!$E$4,MATCH($C30,ForecastData!$B$5:$B$70,0),COLUMN()-6+IF($T30="Winter",15,0))</f>
        <v>12.53468722299259</v>
      </c>
      <c r="I30" s="8">
        <f ca="1">OFFSET(ForecastData!$E$4,MATCH($C30,ForecastData!$B$5:$B$70,0),COLUMN()-6+IF($T30="Winter",15,0))</f>
        <v>12.262264175807042</v>
      </c>
      <c r="J30" s="8">
        <f ca="1">OFFSET(ForecastData!$E$4,MATCH($C30,ForecastData!$B$5:$B$70,0),COLUMN()-6+IF($T30="Winter",15,0))</f>
        <v>11.991930720992158</v>
      </c>
      <c r="K30" s="8">
        <f ca="1">OFFSET(ForecastData!$E$4,MATCH($C30,ForecastData!$B$5:$B$70,0),COLUMN()-6+IF($T30="Winter",15,0))</f>
        <v>11.797630285674233</v>
      </c>
      <c r="L30" s="8">
        <f ca="1">OFFSET(ForecastData!$E$4,MATCH($C30,ForecastData!$B$5:$B$70,0),COLUMN()-6+IF($T30="Winter",15,0))</f>
        <v>11.820893491125346</v>
      </c>
      <c r="M30" s="8">
        <f ca="1">OFFSET(ForecastData!$E$4,MATCH($C30,ForecastData!$B$5:$B$70,0),COLUMN()-6+IF($T30="Winter",15,0))</f>
        <v>11.989133416460774</v>
      </c>
      <c r="N30" s="8">
        <f ca="1">OFFSET(ForecastData!$E$4,MATCH($C30,ForecastData!$B$5:$B$70,0),COLUMN()-6+IF($T30="Winter",15,0))</f>
        <v>12.12072488237979</v>
      </c>
      <c r="O30" s="8">
        <f ca="1">OFFSET(ForecastData!$E$4,MATCH($C30,ForecastData!$B$5:$B$70,0),COLUMN()-6+IF($T30="Winter",15,0))</f>
        <v>12.279207625108349</v>
      </c>
      <c r="P30" s="8">
        <f ca="1">OFFSET(ForecastData!$E$4,MATCH($C30,ForecastData!$B$5:$B$70,0),COLUMN()-6+IF($T30="Winter",15,0))</f>
        <v>12.443485644413997</v>
      </c>
      <c r="Q30" s="8">
        <f ca="1">OFFSET(ForecastData!$E$4,MATCH($C30,ForecastData!$B$5:$B$70,0),COLUMN()-6+IF($T30="Winter",15,0))</f>
        <v>12.591823506976349</v>
      </c>
      <c r="R30" s="8">
        <f ca="1">OFFSET(ForecastData!$E$4,MATCH($C30,ForecastData!$B$5:$B$70,0),COLUMN()-6+IF($T30="Winter",15,0))</f>
        <v>12.796235440215312</v>
      </c>
      <c r="S30" s="10"/>
      <c r="T30" s="10" t="str">
        <f ca="1">OFFSET(ForecastData!$D$4,MATCH(C30,ForecastData!$B$5:$B$70,0),0)</f>
        <v>Summer</v>
      </c>
      <c r="AC30" s="8" t="s">
        <v>70</v>
      </c>
      <c r="AD30" s="8">
        <v>1</v>
      </c>
      <c r="AE30" s="8" t="str">
        <f t="shared" si="1"/>
        <v>Sandy Bay1</v>
      </c>
      <c r="AF30" s="8">
        <v>10008</v>
      </c>
      <c r="AG30" s="8" t="s">
        <v>40</v>
      </c>
    </row>
    <row r="31" spans="1:39" x14ac:dyDescent="0.25">
      <c r="C31" s="15" t="s">
        <v>154</v>
      </c>
      <c r="D31" s="12" t="s">
        <v>213</v>
      </c>
      <c r="E31" s="12" t="s">
        <v>11</v>
      </c>
      <c r="F31" s="12" t="str">
        <f t="shared" si="5"/>
        <v>CAZMaximum demand forecast(non-peak season)Power factor (coincident)</v>
      </c>
      <c r="G31" s="8">
        <f ca="1">OFFSET(ForecastData!$R$4,MATCH($C31,ForecastData!$B$5:$B$70,0),IF($T31="Winter",15,0))</f>
        <v>0</v>
      </c>
      <c r="H31" s="8">
        <f ca="1">OFFSET(ForecastData!$R$4,MATCH($C31,ForecastData!$B$5:$B$70,0),IF($T31="Winter",15,0))</f>
        <v>0</v>
      </c>
      <c r="I31" s="8">
        <f ca="1">OFFSET(ForecastData!$R$4,MATCH($C31,ForecastData!$B$5:$B$70,0),IF($T31="Winter",15,0))</f>
        <v>0</v>
      </c>
      <c r="J31" s="8">
        <f ca="1">OFFSET(ForecastData!$R$4,MATCH($C31,ForecastData!$B$5:$B$70,0),IF($T31="Winter",15,0))</f>
        <v>0</v>
      </c>
      <c r="K31" s="8">
        <f ca="1">OFFSET(ForecastData!$R$4,MATCH($C31,ForecastData!$B$5:$B$70,0),IF($T31="Winter",15,0))</f>
        <v>0</v>
      </c>
      <c r="L31" s="8">
        <f ca="1">OFFSET(ForecastData!$R$4,MATCH($C31,ForecastData!$B$5:$B$70,0),IF($T31="Winter",15,0))</f>
        <v>0</v>
      </c>
      <c r="M31" s="8">
        <f ca="1">OFFSET(ForecastData!$R$4,MATCH($C31,ForecastData!$B$5:$B$70,0),IF($T31="Winter",15,0))</f>
        <v>0</v>
      </c>
      <c r="N31" s="8">
        <f ca="1">OFFSET(ForecastData!$R$4,MATCH($C31,ForecastData!$B$5:$B$70,0),IF($T31="Winter",15,0))</f>
        <v>0</v>
      </c>
      <c r="O31" s="8">
        <f ca="1">OFFSET(ForecastData!$R$4,MATCH($C31,ForecastData!$B$5:$B$70,0),IF($T31="Winter",15,0))</f>
        <v>0</v>
      </c>
      <c r="P31" s="8">
        <f ca="1">OFFSET(ForecastData!$R$4,MATCH($C31,ForecastData!$B$5:$B$70,0),IF($T31="Winter",15,0))</f>
        <v>0</v>
      </c>
      <c r="Q31" s="8">
        <f ca="1">OFFSET(ForecastData!$R$4,MATCH($C31,ForecastData!$B$5:$B$70,0),IF($T31="Winter",15,0))</f>
        <v>0</v>
      </c>
      <c r="R31" s="8">
        <f ca="1">OFFSET(ForecastData!$R$4,MATCH($C31,ForecastData!$B$5:$B$70,0),IF($T31="Winter",15,0))</f>
        <v>0</v>
      </c>
      <c r="S31" s="10"/>
      <c r="T31" s="10" t="str">
        <f ca="1">T30</f>
        <v>Summer</v>
      </c>
      <c r="AC31" s="8" t="s">
        <v>70</v>
      </c>
      <c r="AD31" s="8">
        <v>2</v>
      </c>
      <c r="AE31" s="8" t="str">
        <f t="shared" si="1"/>
        <v>Sandy Bay2</v>
      </c>
      <c r="AF31" s="8">
        <v>10022</v>
      </c>
      <c r="AG31" s="8" t="s">
        <v>40</v>
      </c>
    </row>
    <row r="32" spans="1:39" x14ac:dyDescent="0.25">
      <c r="C32" s="15" t="s">
        <v>154</v>
      </c>
      <c r="D32" s="12" t="s">
        <v>89</v>
      </c>
      <c r="E32" s="12" t="s">
        <v>212</v>
      </c>
      <c r="F32" s="12" t="str">
        <f t="shared" ref="F32:F44" si="6">CONCATENATE(C32,D32,E32)</f>
        <v>CAZHours exceeding95% of maximum demand</v>
      </c>
      <c r="G32" s="9">
        <f ca="1">OFFSET($AM$2,MATCH(C32,$AL$3:$AL$19,0),0)</f>
        <v>11</v>
      </c>
      <c r="H32" s="9">
        <f ca="1">G32</f>
        <v>11</v>
      </c>
      <c r="I32" s="9">
        <f t="shared" ref="I32:R32" ca="1" si="7">H32</f>
        <v>11</v>
      </c>
      <c r="J32" s="9">
        <f t="shared" ca="1" si="7"/>
        <v>11</v>
      </c>
      <c r="K32" s="9">
        <f t="shared" ca="1" si="7"/>
        <v>11</v>
      </c>
      <c r="L32" s="9">
        <f t="shared" ca="1" si="7"/>
        <v>11</v>
      </c>
      <c r="M32" s="9">
        <f t="shared" ca="1" si="7"/>
        <v>11</v>
      </c>
      <c r="N32" s="9">
        <f t="shared" ca="1" si="7"/>
        <v>11</v>
      </c>
      <c r="O32" s="9">
        <f t="shared" ca="1" si="7"/>
        <v>11</v>
      </c>
      <c r="P32" s="9">
        <f t="shared" ca="1" si="7"/>
        <v>11</v>
      </c>
      <c r="Q32" s="9">
        <f t="shared" ca="1" si="7"/>
        <v>11</v>
      </c>
      <c r="R32" s="9">
        <f t="shared" ca="1" si="7"/>
        <v>11</v>
      </c>
      <c r="S32" s="9"/>
      <c r="T32" s="9"/>
      <c r="AC32" s="8" t="s">
        <v>70</v>
      </c>
      <c r="AD32" s="8">
        <v>3</v>
      </c>
      <c r="AE32" s="8" t="str">
        <f t="shared" si="1"/>
        <v>Sandy Bay3</v>
      </c>
      <c r="AF32" s="8">
        <v>10024</v>
      </c>
      <c r="AG32" s="8" t="s">
        <v>40</v>
      </c>
    </row>
    <row r="33" spans="3:33" x14ac:dyDescent="0.25">
      <c r="C33" s="15" t="s">
        <v>154</v>
      </c>
      <c r="D33" s="15" t="s">
        <v>12</v>
      </c>
      <c r="E33" s="6">
        <v>1</v>
      </c>
      <c r="F33" s="12" t="str">
        <f t="shared" si="6"/>
        <v>CAZLoad transfer capacity (MVA)1</v>
      </c>
      <c r="G33" s="8">
        <v>7.4</v>
      </c>
      <c r="H33" s="8"/>
      <c r="I33" s="8"/>
      <c r="J33" s="8"/>
      <c r="K33" s="8"/>
      <c r="L33" s="8"/>
      <c r="M33" s="8"/>
      <c r="N33" s="8"/>
      <c r="O33" s="8"/>
      <c r="P33" s="8"/>
      <c r="Q33" s="8"/>
      <c r="R33" s="8"/>
      <c r="S33" s="8" t="s">
        <v>81</v>
      </c>
      <c r="T33" s="8"/>
      <c r="AC33" s="8" t="s">
        <v>83</v>
      </c>
      <c r="AD33" s="8">
        <v>1</v>
      </c>
      <c r="AE33" s="8" t="str">
        <f t="shared" si="1"/>
        <v>Summerleas1</v>
      </c>
      <c r="AF33" s="8">
        <v>36240</v>
      </c>
      <c r="AG33" s="8" t="s">
        <v>69</v>
      </c>
    </row>
    <row r="34" spans="3:33" x14ac:dyDescent="0.25">
      <c r="C34" s="15" t="s">
        <v>154</v>
      </c>
      <c r="D34" s="15" t="s">
        <v>12</v>
      </c>
      <c r="E34" s="6">
        <v>2</v>
      </c>
      <c r="F34" s="12" t="str">
        <f t="shared" si="6"/>
        <v>CAZLoad transfer capacity (MVA)2</v>
      </c>
      <c r="G34" s="8">
        <v>7.4</v>
      </c>
      <c r="H34" s="8"/>
      <c r="I34" s="8"/>
      <c r="J34" s="8"/>
      <c r="K34" s="8"/>
      <c r="L34" s="8"/>
      <c r="M34" s="8"/>
      <c r="N34" s="8"/>
      <c r="O34" s="8"/>
      <c r="P34" s="8"/>
      <c r="Q34" s="8"/>
      <c r="R34" s="8"/>
      <c r="S34" s="8" t="s">
        <v>45</v>
      </c>
      <c r="T34" s="8"/>
      <c r="AC34" s="8" t="s">
        <v>83</v>
      </c>
      <c r="AD34" s="8">
        <v>2</v>
      </c>
      <c r="AE34" s="8" t="str">
        <f t="shared" si="1"/>
        <v>Summerleas2</v>
      </c>
      <c r="AF34" s="8"/>
      <c r="AG34" s="8"/>
    </row>
    <row r="35" spans="3:33" x14ac:dyDescent="0.25">
      <c r="C35" s="15" t="s">
        <v>154</v>
      </c>
      <c r="D35" s="15" t="s">
        <v>12</v>
      </c>
      <c r="E35" s="6">
        <v>3</v>
      </c>
      <c r="F35" s="12" t="str">
        <f t="shared" si="6"/>
        <v>CAZLoad transfer capacity (MVA)3</v>
      </c>
      <c r="G35" s="8"/>
      <c r="H35" s="8"/>
      <c r="I35" s="8"/>
      <c r="J35" s="8"/>
      <c r="K35" s="8"/>
      <c r="L35" s="8"/>
      <c r="M35" s="8"/>
      <c r="N35" s="8"/>
      <c r="O35" s="8"/>
      <c r="P35" s="8"/>
      <c r="Q35" s="8"/>
      <c r="R35" s="8"/>
      <c r="S35" s="8"/>
      <c r="T35" s="8"/>
      <c r="AC35" s="8" t="s">
        <v>83</v>
      </c>
      <c r="AD35" s="8">
        <v>3</v>
      </c>
      <c r="AE35" s="8" t="str">
        <f t="shared" si="1"/>
        <v>Summerleas3</v>
      </c>
      <c r="AF35" s="8"/>
      <c r="AG35" s="8"/>
    </row>
    <row r="36" spans="3:33" x14ac:dyDescent="0.25">
      <c r="C36" s="15" t="s">
        <v>154</v>
      </c>
      <c r="D36" s="15" t="s">
        <v>12</v>
      </c>
      <c r="E36" s="6">
        <v>4</v>
      </c>
      <c r="F36" s="12" t="str">
        <f t="shared" si="6"/>
        <v>CAZLoad transfer capacity (MVA)4</v>
      </c>
      <c r="G36" s="8"/>
      <c r="H36" s="8"/>
      <c r="I36" s="8"/>
      <c r="J36" s="8"/>
      <c r="K36" s="8"/>
      <c r="L36" s="8"/>
      <c r="M36" s="8"/>
      <c r="N36" s="8"/>
      <c r="O36" s="8"/>
      <c r="P36" s="8"/>
      <c r="Q36" s="8"/>
      <c r="R36" s="8"/>
      <c r="S36" s="8"/>
      <c r="T36" s="8"/>
      <c r="AC36" s="8" t="s">
        <v>84</v>
      </c>
      <c r="AD36" s="8">
        <v>1</v>
      </c>
      <c r="AE36" s="8" t="str">
        <f t="shared" si="1"/>
        <v>Trial Harbour1</v>
      </c>
      <c r="AF36" s="8">
        <v>97013</v>
      </c>
      <c r="AG36" s="8" t="s">
        <v>175</v>
      </c>
    </row>
    <row r="37" spans="3:33" x14ac:dyDescent="0.25">
      <c r="C37" s="15" t="s">
        <v>154</v>
      </c>
      <c r="D37" s="12" t="s">
        <v>13</v>
      </c>
      <c r="E37" s="12" t="s">
        <v>142</v>
      </c>
      <c r="F37" s="12" t="str">
        <f t="shared" si="6"/>
        <v>CAZEmbedded generation capacity (MVA)Units less than 100 kVA</v>
      </c>
      <c r="G37" s="8">
        <v>1.794</v>
      </c>
      <c r="H37" s="8"/>
      <c r="I37" s="8"/>
      <c r="J37" s="8"/>
      <c r="K37" s="8"/>
      <c r="L37" s="8"/>
      <c r="M37" s="8"/>
      <c r="N37" s="8"/>
      <c r="O37" s="8"/>
      <c r="P37" s="8"/>
      <c r="Q37" s="8"/>
      <c r="R37" s="8"/>
      <c r="S37" s="8"/>
      <c r="T37" s="8"/>
      <c r="AC37" s="8" t="s">
        <v>84</v>
      </c>
      <c r="AD37" s="8">
        <v>2</v>
      </c>
      <c r="AE37" s="8" t="str">
        <f t="shared" si="1"/>
        <v>Trial Harbour2</v>
      </c>
      <c r="AF37" s="8"/>
      <c r="AG37" s="8"/>
    </row>
    <row r="38" spans="3:33" x14ac:dyDescent="0.25">
      <c r="C38" s="15" t="s">
        <v>154</v>
      </c>
      <c r="D38" s="12" t="s">
        <v>13</v>
      </c>
      <c r="E38" s="12" t="s">
        <v>145</v>
      </c>
      <c r="F38" s="12" t="str">
        <f t="shared" si="6"/>
        <v>CAZEmbedded generation capacity (MVA)Units greater than 100 kVA</v>
      </c>
      <c r="G38" s="8"/>
      <c r="H38" s="8"/>
      <c r="I38" s="8"/>
      <c r="J38" s="8"/>
      <c r="K38" s="8"/>
      <c r="L38" s="8"/>
      <c r="M38" s="8"/>
      <c r="N38" s="8"/>
      <c r="O38" s="8"/>
      <c r="P38" s="8"/>
      <c r="Q38" s="8"/>
      <c r="R38" s="8"/>
      <c r="S38" s="8"/>
      <c r="T38" s="8"/>
      <c r="AC38" s="8" t="s">
        <v>84</v>
      </c>
      <c r="AD38" s="8">
        <v>3</v>
      </c>
      <c r="AE38" s="8" t="str">
        <f t="shared" si="1"/>
        <v>Trial Harbour3</v>
      </c>
      <c r="AF38" s="8"/>
      <c r="AG38" s="8"/>
    </row>
    <row r="39" spans="3:33" x14ac:dyDescent="0.25">
      <c r="C39" s="15" t="s">
        <v>155</v>
      </c>
      <c r="D39" s="15" t="s">
        <v>85</v>
      </c>
      <c r="E39" s="12" t="s">
        <v>86</v>
      </c>
      <c r="F39" s="12" t="str">
        <f t="shared" si="6"/>
        <v xml:space="preserve">CLZSubstation capacity (winter and summer) (MVA)Total </v>
      </c>
      <c r="G39" s="8">
        <v>45</v>
      </c>
      <c r="H39" s="8">
        <v>45</v>
      </c>
      <c r="I39" s="8">
        <v>45</v>
      </c>
      <c r="J39" s="8">
        <v>50</v>
      </c>
      <c r="K39" s="8">
        <v>50</v>
      </c>
      <c r="L39" s="8">
        <v>50</v>
      </c>
      <c r="M39" s="8">
        <v>50</v>
      </c>
      <c r="N39" s="8">
        <v>50</v>
      </c>
      <c r="O39" s="8">
        <v>50</v>
      </c>
      <c r="P39" s="8">
        <v>50</v>
      </c>
      <c r="Q39" s="8">
        <v>50</v>
      </c>
      <c r="R39" s="8">
        <v>50</v>
      </c>
      <c r="S39" s="8"/>
      <c r="T39" s="8"/>
      <c r="AC39" s="8" t="s">
        <v>73</v>
      </c>
      <c r="AD39" s="8">
        <v>1</v>
      </c>
      <c r="AE39" s="8" t="str">
        <f t="shared" si="1"/>
        <v>West Hobart1</v>
      </c>
      <c r="AF39" s="8">
        <v>10001</v>
      </c>
      <c r="AG39" s="8" t="s">
        <v>40</v>
      </c>
    </row>
    <row r="40" spans="3:33" x14ac:dyDescent="0.25">
      <c r="C40" s="15" t="s">
        <v>155</v>
      </c>
      <c r="D40" s="15" t="s">
        <v>85</v>
      </c>
      <c r="E40" s="12" t="s">
        <v>87</v>
      </c>
      <c r="F40" s="12" t="str">
        <f t="shared" si="6"/>
        <v>CLZSubstation capacity (winter and summer) (MVA)Firm delivery</v>
      </c>
      <c r="G40" s="8">
        <v>22.5</v>
      </c>
      <c r="H40" s="8">
        <v>22.5</v>
      </c>
      <c r="I40" s="35" t="s">
        <v>217</v>
      </c>
      <c r="J40" s="8">
        <v>25</v>
      </c>
      <c r="K40" s="8">
        <v>25</v>
      </c>
      <c r="L40" s="8">
        <v>25</v>
      </c>
      <c r="M40" s="8">
        <v>25</v>
      </c>
      <c r="N40" s="8">
        <v>25</v>
      </c>
      <c r="O40" s="8">
        <v>25</v>
      </c>
      <c r="P40" s="8">
        <v>25</v>
      </c>
      <c r="Q40" s="8">
        <v>25</v>
      </c>
      <c r="R40" s="8">
        <v>25</v>
      </c>
      <c r="S40" s="8"/>
      <c r="T40" s="8"/>
      <c r="AC40" s="8" t="s">
        <v>73</v>
      </c>
      <c r="AD40" s="8">
        <v>2</v>
      </c>
      <c r="AE40" s="8" t="str">
        <f t="shared" si="1"/>
        <v>West Hobart2</v>
      </c>
      <c r="AF40" s="8">
        <v>10002</v>
      </c>
      <c r="AG40" s="8" t="s">
        <v>40</v>
      </c>
    </row>
    <row r="41" spans="3:33" x14ac:dyDescent="0.25">
      <c r="C41" s="15" t="s">
        <v>155</v>
      </c>
      <c r="D41" s="15" t="s">
        <v>85</v>
      </c>
      <c r="E41" s="12" t="s">
        <v>88</v>
      </c>
      <c r="F41" s="12" t="str">
        <f t="shared" si="6"/>
        <v>CLZSubstation capacity (winter and summer) (MVA)Short-term firm delivery</v>
      </c>
      <c r="G41" s="8">
        <v>30</v>
      </c>
      <c r="H41" s="8">
        <v>30</v>
      </c>
      <c r="I41" s="8">
        <v>30</v>
      </c>
      <c r="J41" s="8">
        <v>30</v>
      </c>
      <c r="K41" s="8">
        <v>32</v>
      </c>
      <c r="L41" s="8">
        <v>32</v>
      </c>
      <c r="M41" s="8">
        <v>32</v>
      </c>
      <c r="N41" s="8">
        <v>32</v>
      </c>
      <c r="O41" s="8">
        <v>32</v>
      </c>
      <c r="P41" s="8">
        <v>32</v>
      </c>
      <c r="Q41" s="8">
        <v>32</v>
      </c>
      <c r="R41" s="8">
        <v>32</v>
      </c>
      <c r="S41" s="8"/>
      <c r="T41" s="8"/>
      <c r="AC41" s="8" t="s">
        <v>73</v>
      </c>
      <c r="AD41" s="8">
        <v>3</v>
      </c>
      <c r="AE41" s="8" t="str">
        <f t="shared" si="1"/>
        <v>West Hobart3</v>
      </c>
      <c r="AF41" s="8">
        <v>10003</v>
      </c>
      <c r="AG41" s="8" t="s">
        <v>40</v>
      </c>
    </row>
    <row r="42" spans="3:33" x14ac:dyDescent="0.25">
      <c r="C42" s="15" t="s">
        <v>155</v>
      </c>
      <c r="D42" s="15" t="s">
        <v>197</v>
      </c>
      <c r="E42" s="12" t="s">
        <v>193</v>
      </c>
      <c r="F42" s="12" t="str">
        <f t="shared" si="6"/>
        <v>CLZSub-transmission lines capacityTotal (winter)</v>
      </c>
      <c r="G42" s="8">
        <v>45.1</v>
      </c>
      <c r="H42" s="8">
        <v>45.1</v>
      </c>
      <c r="I42" s="8">
        <v>45.1</v>
      </c>
      <c r="J42" s="8">
        <v>45.1</v>
      </c>
      <c r="K42" s="8">
        <v>45.1</v>
      </c>
      <c r="L42" s="8">
        <v>45.1</v>
      </c>
      <c r="M42" s="8">
        <v>45.1</v>
      </c>
      <c r="N42" s="8">
        <v>45.1</v>
      </c>
      <c r="O42" s="8">
        <v>45.1</v>
      </c>
      <c r="P42" s="8">
        <v>45.1</v>
      </c>
      <c r="Q42" s="8">
        <v>45.1</v>
      </c>
      <c r="R42" s="8">
        <v>45.1</v>
      </c>
      <c r="S42" s="8"/>
      <c r="T42" s="8"/>
      <c r="AC42" s="8" t="s">
        <v>169</v>
      </c>
      <c r="AD42" s="8">
        <v>1</v>
      </c>
      <c r="AE42" s="8" t="str">
        <f t="shared" si="1"/>
        <v>Gretna rural1</v>
      </c>
      <c r="AF42" s="8" t="s">
        <v>189</v>
      </c>
      <c r="AG42" s="8"/>
    </row>
    <row r="43" spans="3:33" x14ac:dyDescent="0.25">
      <c r="C43" s="15" t="s">
        <v>155</v>
      </c>
      <c r="D43" s="15" t="s">
        <v>197</v>
      </c>
      <c r="E43" s="12" t="s">
        <v>195</v>
      </c>
      <c r="F43" s="12" t="str">
        <f t="shared" si="6"/>
        <v>CLZSub-transmission lines capacityFirm delivery (winter)</v>
      </c>
      <c r="G43" s="8">
        <v>22.5</v>
      </c>
      <c r="H43" s="8">
        <v>22.5</v>
      </c>
      <c r="I43" s="8">
        <v>22.5</v>
      </c>
      <c r="J43" s="8">
        <v>22.5</v>
      </c>
      <c r="K43" s="8">
        <v>22.5</v>
      </c>
      <c r="L43" s="8">
        <v>22.5</v>
      </c>
      <c r="M43" s="8">
        <v>22.5</v>
      </c>
      <c r="N43" s="8">
        <v>22.5</v>
      </c>
      <c r="O43" s="8">
        <v>22.5</v>
      </c>
      <c r="P43" s="8">
        <v>22.5</v>
      </c>
      <c r="Q43" s="8">
        <v>22.5</v>
      </c>
      <c r="R43" s="8">
        <v>22.5</v>
      </c>
      <c r="S43" s="8"/>
      <c r="T43" s="8"/>
      <c r="AC43" s="8" t="s">
        <v>169</v>
      </c>
      <c r="AD43" s="8">
        <v>2</v>
      </c>
      <c r="AE43" s="8" t="str">
        <f t="shared" si="1"/>
        <v>Gretna rural2</v>
      </c>
      <c r="AF43" s="8"/>
      <c r="AG43" s="8"/>
    </row>
    <row r="44" spans="3:33" x14ac:dyDescent="0.25">
      <c r="C44" s="15" t="s">
        <v>155</v>
      </c>
      <c r="D44" s="15" t="s">
        <v>197</v>
      </c>
      <c r="E44" s="12" t="s">
        <v>196</v>
      </c>
      <c r="F44" s="12" t="str">
        <f t="shared" si="6"/>
        <v>CLZSub-transmission lines capacityTotal (summer)</v>
      </c>
      <c r="G44" s="8">
        <v>26.9</v>
      </c>
      <c r="H44" s="8">
        <v>26.9</v>
      </c>
      <c r="I44" s="8">
        <v>26.9</v>
      </c>
      <c r="J44" s="8">
        <v>26.9</v>
      </c>
      <c r="K44" s="8">
        <v>26.9</v>
      </c>
      <c r="L44" s="8">
        <v>26.9</v>
      </c>
      <c r="M44" s="8">
        <v>26.9</v>
      </c>
      <c r="N44" s="8">
        <v>26.9</v>
      </c>
      <c r="O44" s="8">
        <v>26.9</v>
      </c>
      <c r="P44" s="8">
        <v>26.9</v>
      </c>
      <c r="Q44" s="8">
        <v>26.9</v>
      </c>
      <c r="R44" s="8">
        <v>26.9</v>
      </c>
      <c r="S44" s="8"/>
      <c r="T44" s="8"/>
      <c r="AC44" s="8" t="s">
        <v>169</v>
      </c>
      <c r="AD44" s="8">
        <v>3</v>
      </c>
      <c r="AE44" s="8" t="str">
        <f t="shared" si="1"/>
        <v>Gretna rural3</v>
      </c>
      <c r="AF44" s="8"/>
      <c r="AG44" s="8"/>
    </row>
    <row r="45" spans="3:33" x14ac:dyDescent="0.25">
      <c r="C45" s="15" t="s">
        <v>155</v>
      </c>
      <c r="D45" s="15" t="s">
        <v>197</v>
      </c>
      <c r="E45" s="12" t="s">
        <v>194</v>
      </c>
      <c r="F45" s="12" t="str">
        <f t="shared" ref="F45:F50" si="8">CONCATENATE(C45,D45,E45)</f>
        <v>CLZSub-transmission lines capacityFirm delivery (summer)</v>
      </c>
      <c r="G45" s="8">
        <v>13.4</v>
      </c>
      <c r="H45" s="8">
        <v>13.4</v>
      </c>
      <c r="I45" s="8">
        <v>13.4</v>
      </c>
      <c r="J45" s="8">
        <v>13.4</v>
      </c>
      <c r="K45" s="8">
        <v>13.4</v>
      </c>
      <c r="L45" s="8">
        <v>13.4</v>
      </c>
      <c r="M45" s="8">
        <v>13.4</v>
      </c>
      <c r="N45" s="8">
        <v>13.4</v>
      </c>
      <c r="O45" s="8">
        <v>13.4</v>
      </c>
      <c r="P45" s="8">
        <v>13.4</v>
      </c>
      <c r="Q45" s="8">
        <v>13.4</v>
      </c>
      <c r="R45" s="8">
        <v>13.4</v>
      </c>
      <c r="S45" s="8"/>
      <c r="T45" s="8"/>
      <c r="AC45" s="8" t="s">
        <v>170</v>
      </c>
      <c r="AD45" s="8">
        <v>1</v>
      </c>
      <c r="AE45" s="8" t="str">
        <f t="shared" si="1"/>
        <v>New Norfolk rural1</v>
      </c>
      <c r="AF45" s="8" t="s">
        <v>189</v>
      </c>
      <c r="AG45" s="8"/>
    </row>
    <row r="46" spans="3:33" x14ac:dyDescent="0.25">
      <c r="C46" s="15" t="s">
        <v>155</v>
      </c>
      <c r="D46" s="12" t="s">
        <v>214</v>
      </c>
      <c r="E46" s="12" t="s">
        <v>211</v>
      </c>
      <c r="F46" s="12" t="str">
        <f t="shared" si="8"/>
        <v>CLZMaximum demand forecast(peak season)Maximum demand (MVA)</v>
      </c>
      <c r="G46" s="8">
        <f ca="1">OFFSET(ForecastData!$E$4,MATCH($C46,ForecastData!$B$5:$B$70,0),COLUMN()-6+IF($T48="Summer",15,0))</f>
        <v>22.364892687754995</v>
      </c>
      <c r="H46" s="8">
        <f ca="1">OFFSET(ForecastData!$E$4,MATCH($C46,ForecastData!$B$5:$B$70,0),COLUMN()-6+IF($T48="Summer",15,0))</f>
        <v>22.118035084516737</v>
      </c>
      <c r="I46" s="8">
        <f ca="1">OFFSET(ForecastData!$E$4,MATCH($C46,ForecastData!$B$5:$B$70,0),COLUMN()-6+IF($T48="Summer",15,0))</f>
        <v>22.364104476149343</v>
      </c>
      <c r="J46" s="8">
        <f ca="1">OFFSET(ForecastData!$E$4,MATCH($C46,ForecastData!$B$5:$B$70,0),COLUMN()-6+IF($T48="Summer",15,0))</f>
        <v>21.967281270806353</v>
      </c>
      <c r="K46" s="8">
        <f ca="1">OFFSET(ForecastData!$E$4,MATCH($C46,ForecastData!$B$5:$B$70,0),COLUMN()-6+IF($T48="Summer",15,0))</f>
        <v>21.808325021982231</v>
      </c>
      <c r="L46" s="8">
        <f ca="1">OFFSET(ForecastData!$E$4,MATCH($C46,ForecastData!$B$5:$B$70,0),COLUMN()-6+IF($T48="Summer",15,0))</f>
        <v>21.830845744079237</v>
      </c>
      <c r="M46" s="8">
        <f ca="1">OFFSET(ForecastData!$E$4,MATCH($C46,ForecastData!$B$5:$B$70,0),COLUMN()-6+IF($T48="Summer",15,0))</f>
        <v>22.218791883420778</v>
      </c>
      <c r="N46" s="8">
        <f ca="1">OFFSET(ForecastData!$E$4,MATCH($C46,ForecastData!$B$5:$B$70,0),COLUMN()-6+IF($T48="Summer",15,0))</f>
        <v>22.545721219751091</v>
      </c>
      <c r="O46" s="8">
        <f ca="1">OFFSET(ForecastData!$E$4,MATCH($C46,ForecastData!$B$5:$B$70,0),COLUMN()-6+IF($T48="Summer",15,0))</f>
        <v>22.966611973842102</v>
      </c>
      <c r="P46" s="8">
        <f ca="1">OFFSET(ForecastData!$E$4,MATCH($C46,ForecastData!$B$5:$B$70,0),COLUMN()-6+IF($T48="Summer",15,0))</f>
        <v>23.367522847040753</v>
      </c>
      <c r="Q46" s="8">
        <f ca="1">OFFSET(ForecastData!$E$4,MATCH($C46,ForecastData!$B$5:$B$70,0),COLUMN()-6+IF($T48="Summer",15,0))</f>
        <v>24.095894416927052</v>
      </c>
      <c r="R46" s="8">
        <f ca="1">OFFSET(ForecastData!$E$4,MATCH($C46,ForecastData!$B$5:$B$70,0),COLUMN()-6+IF($T48="Summer",15,0))</f>
        <v>24.623091476481271</v>
      </c>
      <c r="S46" s="8"/>
      <c r="T46" s="8"/>
      <c r="AC46" s="8" t="s">
        <v>170</v>
      </c>
      <c r="AD46" s="8">
        <v>2</v>
      </c>
      <c r="AE46" s="8" t="str">
        <f t="shared" si="1"/>
        <v>New Norfolk rural2</v>
      </c>
      <c r="AF46" s="8"/>
      <c r="AG46" s="8"/>
    </row>
    <row r="47" spans="3:33" x14ac:dyDescent="0.25">
      <c r="C47" s="15" t="s">
        <v>155</v>
      </c>
      <c r="D47" s="12" t="s">
        <v>214</v>
      </c>
      <c r="E47" s="12" t="s">
        <v>11</v>
      </c>
      <c r="F47" s="12" t="str">
        <f t="shared" si="8"/>
        <v>CLZMaximum demand forecast(peak season)Power factor (coincident)</v>
      </c>
      <c r="G47" s="8">
        <f ca="1">OFFSET(ForecastData!$R$4,MATCH($C47,ForecastData!$B$5:$B$70,0),IF($T49="Summer",15,0))</f>
        <v>0</v>
      </c>
      <c r="H47" s="8">
        <f ca="1">OFFSET(ForecastData!$R$4,MATCH($C47,ForecastData!$B$5:$B$70,0),IF($T49="Summer",15,0))</f>
        <v>0</v>
      </c>
      <c r="I47" s="8">
        <f ca="1">OFFSET(ForecastData!$R$4,MATCH($C47,ForecastData!$B$5:$B$70,0),IF($T49="Summer",15,0))</f>
        <v>0</v>
      </c>
      <c r="J47" s="8">
        <f ca="1">OFFSET(ForecastData!$R$4,MATCH($C47,ForecastData!$B$5:$B$70,0),IF($T49="Summer",15,0))</f>
        <v>0</v>
      </c>
      <c r="K47" s="8">
        <f ca="1">OFFSET(ForecastData!$R$4,MATCH($C47,ForecastData!$B$5:$B$70,0),IF($T49="Summer",15,0))</f>
        <v>0</v>
      </c>
      <c r="L47" s="8">
        <f ca="1">OFFSET(ForecastData!$R$4,MATCH($C47,ForecastData!$B$5:$B$70,0),IF($T49="Summer",15,0))</f>
        <v>0</v>
      </c>
      <c r="M47" s="8">
        <f ca="1">OFFSET(ForecastData!$R$4,MATCH($C47,ForecastData!$B$5:$B$70,0),IF($T49="Summer",15,0))</f>
        <v>0</v>
      </c>
      <c r="N47" s="8">
        <f ca="1">OFFSET(ForecastData!$R$4,MATCH($C47,ForecastData!$B$5:$B$70,0),IF($T49="Summer",15,0))</f>
        <v>0</v>
      </c>
      <c r="O47" s="8">
        <f ca="1">OFFSET(ForecastData!$R$4,MATCH($C47,ForecastData!$B$5:$B$70,0),IF($T49="Summer",15,0))</f>
        <v>0</v>
      </c>
      <c r="P47" s="8">
        <f ca="1">OFFSET(ForecastData!$R$4,MATCH($C47,ForecastData!$B$5:$B$70,0),IF($T49="Summer",15,0))</f>
        <v>0</v>
      </c>
      <c r="Q47" s="8">
        <f ca="1">OFFSET(ForecastData!$R$4,MATCH($C47,ForecastData!$B$5:$B$70,0),IF($T49="Summer",15,0))</f>
        <v>0</v>
      </c>
      <c r="R47" s="8">
        <f ca="1">OFFSET(ForecastData!$R$4,MATCH($C47,ForecastData!$B$5:$B$70,0),IF($T49="Summer",15,0))</f>
        <v>0</v>
      </c>
      <c r="S47" s="10"/>
      <c r="T47" s="10"/>
      <c r="AC47" s="8" t="s">
        <v>170</v>
      </c>
      <c r="AD47" s="8">
        <v>3</v>
      </c>
      <c r="AE47" s="8" t="str">
        <f t="shared" si="1"/>
        <v>New Norfolk rural3</v>
      </c>
      <c r="AF47" s="8"/>
      <c r="AG47" s="8"/>
    </row>
    <row r="48" spans="3:33" x14ac:dyDescent="0.25">
      <c r="C48" s="15" t="s">
        <v>155</v>
      </c>
      <c r="D48" s="12" t="s">
        <v>213</v>
      </c>
      <c r="E48" s="12" t="s">
        <v>211</v>
      </c>
      <c r="F48" s="12" t="str">
        <f t="shared" si="8"/>
        <v>CLZMaximum demand forecast(non-peak season)Maximum demand (MVA)</v>
      </c>
      <c r="G48" s="8">
        <f ca="1">OFFSET(ForecastData!$E$4,MATCH($C48,ForecastData!$B$5:$B$70,0),COLUMN()-6+IF($T48="Winter",15,0))</f>
        <v>14.36748456582543</v>
      </c>
      <c r="H48" s="8">
        <f ca="1">OFFSET(ForecastData!$E$4,MATCH($C48,ForecastData!$B$5:$B$70,0),COLUMN()-6+IF($T48="Winter",15,0))</f>
        <v>12.691451921469762</v>
      </c>
      <c r="I48" s="8">
        <f ca="1">OFFSET(ForecastData!$E$4,MATCH($C48,ForecastData!$B$5:$B$70,0),COLUMN()-6+IF($T48="Winter",15,0))</f>
        <v>12.33363609965321</v>
      </c>
      <c r="J48" s="8">
        <f ca="1">OFFSET(ForecastData!$E$4,MATCH($C48,ForecastData!$B$5:$B$70,0),COLUMN()-6+IF($T48="Winter",15,0))</f>
        <v>11.989642860795222</v>
      </c>
      <c r="K48" s="8">
        <f ca="1">OFFSET(ForecastData!$E$4,MATCH($C48,ForecastData!$B$5:$B$70,0),COLUMN()-6+IF($T48="Winter",15,0))</f>
        <v>11.743181018033896</v>
      </c>
      <c r="L48" s="8">
        <f ca="1">OFFSET(ForecastData!$E$4,MATCH($C48,ForecastData!$B$5:$B$70,0),COLUMN()-6+IF($T48="Winter",15,0))</f>
        <v>11.720368075525842</v>
      </c>
      <c r="M48" s="8">
        <f ca="1">OFFSET(ForecastData!$E$4,MATCH($C48,ForecastData!$B$5:$B$70,0),COLUMN()-6+IF($T48="Winter",15,0))</f>
        <v>11.895919778865764</v>
      </c>
      <c r="N48" s="8">
        <f ca="1">OFFSET(ForecastData!$E$4,MATCH($C48,ForecastData!$B$5:$B$70,0),COLUMN()-6+IF($T48="Winter",15,0))</f>
        <v>12.085383459609846</v>
      </c>
      <c r="O48" s="8">
        <f ca="1">OFFSET(ForecastData!$E$4,MATCH($C48,ForecastData!$B$5:$B$70,0),COLUMN()-6+IF($T48="Winter",15,0))</f>
        <v>12.344993136135876</v>
      </c>
      <c r="P48" s="8">
        <f ca="1">OFFSET(ForecastData!$E$4,MATCH($C48,ForecastData!$B$5:$B$70,0),COLUMN()-6+IF($T48="Winter",15,0))</f>
        <v>12.717509295352693</v>
      </c>
      <c r="Q48" s="8">
        <f ca="1">OFFSET(ForecastData!$E$4,MATCH($C48,ForecastData!$B$5:$B$70,0),COLUMN()-6+IF($T48="Winter",15,0))</f>
        <v>13.150248219063581</v>
      </c>
      <c r="R48" s="8">
        <f ca="1">OFFSET(ForecastData!$E$4,MATCH($C48,ForecastData!$B$5:$B$70,0),COLUMN()-6+IF($T48="Winter",15,0))</f>
        <v>13.59754096852563</v>
      </c>
      <c r="S48" s="10"/>
      <c r="T48" s="10" t="str">
        <f ca="1">OFFSET(ForecastData!$D$4,MATCH(C48,ForecastData!$B$5:$B$70,0),0)</f>
        <v>Summer</v>
      </c>
      <c r="AC48" s="8" t="s">
        <v>171</v>
      </c>
      <c r="AD48" s="8">
        <v>1</v>
      </c>
      <c r="AE48" s="8" t="str">
        <f t="shared" si="1"/>
        <v>Richmond rural1</v>
      </c>
      <c r="AF48" s="8" t="s">
        <v>189</v>
      </c>
      <c r="AG48" s="8"/>
    </row>
    <row r="49" spans="3:33" x14ac:dyDescent="0.25">
      <c r="C49" s="15" t="s">
        <v>155</v>
      </c>
      <c r="D49" s="12" t="s">
        <v>213</v>
      </c>
      <c r="E49" s="12" t="s">
        <v>11</v>
      </c>
      <c r="F49" s="12" t="str">
        <f t="shared" si="8"/>
        <v>CLZMaximum demand forecast(non-peak season)Power factor (coincident)</v>
      </c>
      <c r="G49" s="8">
        <f ca="1">OFFSET(ForecastData!$R$4,MATCH($C49,ForecastData!$B$5:$B$70,0),IF($T49="Winter",15,0))</f>
        <v>0</v>
      </c>
      <c r="H49" s="8">
        <f ca="1">OFFSET(ForecastData!$R$4,MATCH($C49,ForecastData!$B$5:$B$70,0),IF($T49="Winter",15,0))</f>
        <v>0</v>
      </c>
      <c r="I49" s="8">
        <f ca="1">OFFSET(ForecastData!$R$4,MATCH($C49,ForecastData!$B$5:$B$70,0),IF($T49="Winter",15,0))</f>
        <v>0</v>
      </c>
      <c r="J49" s="8">
        <f ca="1">OFFSET(ForecastData!$R$4,MATCH($C49,ForecastData!$B$5:$B$70,0),IF($T49="Winter",15,0))</f>
        <v>0</v>
      </c>
      <c r="K49" s="8">
        <f ca="1">OFFSET(ForecastData!$R$4,MATCH($C49,ForecastData!$B$5:$B$70,0),IF($T49="Winter",15,0))</f>
        <v>0</v>
      </c>
      <c r="L49" s="8">
        <f ca="1">OFFSET(ForecastData!$R$4,MATCH($C49,ForecastData!$B$5:$B$70,0),IF($T49="Winter",15,0))</f>
        <v>0</v>
      </c>
      <c r="M49" s="8">
        <f ca="1">OFFSET(ForecastData!$R$4,MATCH($C49,ForecastData!$B$5:$B$70,0),IF($T49="Winter",15,0))</f>
        <v>0</v>
      </c>
      <c r="N49" s="8">
        <f ca="1">OFFSET(ForecastData!$R$4,MATCH($C49,ForecastData!$B$5:$B$70,0),IF($T49="Winter",15,0))</f>
        <v>0</v>
      </c>
      <c r="O49" s="8">
        <f ca="1">OFFSET(ForecastData!$R$4,MATCH($C49,ForecastData!$B$5:$B$70,0),IF($T49="Winter",15,0))</f>
        <v>0</v>
      </c>
      <c r="P49" s="8">
        <f ca="1">OFFSET(ForecastData!$R$4,MATCH($C49,ForecastData!$B$5:$B$70,0),IF($T49="Winter",15,0))</f>
        <v>0</v>
      </c>
      <c r="Q49" s="8">
        <f ca="1">OFFSET(ForecastData!$R$4,MATCH($C49,ForecastData!$B$5:$B$70,0),IF($T49="Winter",15,0))</f>
        <v>0</v>
      </c>
      <c r="R49" s="8">
        <f ca="1">OFFSET(ForecastData!$R$4,MATCH($C49,ForecastData!$B$5:$B$70,0),IF($T49="Winter",15,0))</f>
        <v>0</v>
      </c>
      <c r="S49" s="10"/>
      <c r="T49" s="10" t="str">
        <f ca="1">T48</f>
        <v>Summer</v>
      </c>
      <c r="AC49" s="8" t="s">
        <v>171</v>
      </c>
      <c r="AD49" s="8">
        <v>2</v>
      </c>
      <c r="AE49" s="8" t="str">
        <f t="shared" si="1"/>
        <v>Richmond rural2</v>
      </c>
      <c r="AF49" s="8"/>
      <c r="AG49" s="8"/>
    </row>
    <row r="50" spans="3:33" x14ac:dyDescent="0.25">
      <c r="C50" s="15" t="s">
        <v>155</v>
      </c>
      <c r="D50" s="12" t="s">
        <v>89</v>
      </c>
      <c r="E50" s="12" t="s">
        <v>212</v>
      </c>
      <c r="F50" s="12" t="str">
        <f t="shared" si="8"/>
        <v>CLZHours exceeding95% of maximum demand</v>
      </c>
      <c r="G50" s="9">
        <f ca="1">OFFSET($AM$2,MATCH(C50,$AL$3:$AL$19,0),0)</f>
        <v>1.5</v>
      </c>
      <c r="H50" s="9">
        <f ca="1">G50</f>
        <v>1.5</v>
      </c>
      <c r="I50" s="9">
        <f t="shared" ref="I50:R50" ca="1" si="9">H50</f>
        <v>1.5</v>
      </c>
      <c r="J50" s="9">
        <f t="shared" ca="1" si="9"/>
        <v>1.5</v>
      </c>
      <c r="K50" s="9">
        <f t="shared" ca="1" si="9"/>
        <v>1.5</v>
      </c>
      <c r="L50" s="9">
        <f t="shared" ca="1" si="9"/>
        <v>1.5</v>
      </c>
      <c r="M50" s="9">
        <f t="shared" ca="1" si="9"/>
        <v>1.5</v>
      </c>
      <c r="N50" s="9">
        <f t="shared" ca="1" si="9"/>
        <v>1.5</v>
      </c>
      <c r="O50" s="9">
        <f t="shared" ca="1" si="9"/>
        <v>1.5</v>
      </c>
      <c r="P50" s="9">
        <f t="shared" ca="1" si="9"/>
        <v>1.5</v>
      </c>
      <c r="Q50" s="9">
        <f t="shared" ca="1" si="9"/>
        <v>1.5</v>
      </c>
      <c r="R50" s="9">
        <f t="shared" ca="1" si="9"/>
        <v>1.5</v>
      </c>
      <c r="S50" s="9"/>
      <c r="T50" s="9"/>
      <c r="AC50" s="8" t="s">
        <v>171</v>
      </c>
      <c r="AD50" s="8">
        <v>3</v>
      </c>
      <c r="AE50" s="8" t="str">
        <f t="shared" si="1"/>
        <v>Richmond rural3</v>
      </c>
      <c r="AF50" s="8"/>
      <c r="AG50" s="8"/>
    </row>
    <row r="51" spans="3:33" x14ac:dyDescent="0.25">
      <c r="C51" s="15" t="s">
        <v>155</v>
      </c>
      <c r="D51" s="15" t="s">
        <v>12</v>
      </c>
      <c r="E51" s="6">
        <v>1</v>
      </c>
      <c r="F51" s="12" t="str">
        <f t="shared" ref="F51:F62" si="10">CONCATENATE(C51,D51,E51)</f>
        <v>CLZLoad transfer capacity (MVA)1</v>
      </c>
      <c r="G51" s="8">
        <v>4.2</v>
      </c>
      <c r="H51" s="8"/>
      <c r="I51" s="8"/>
      <c r="J51" s="8"/>
      <c r="K51" s="8"/>
      <c r="L51" s="8"/>
      <c r="M51" s="8"/>
      <c r="N51" s="8"/>
      <c r="O51" s="8"/>
      <c r="P51" s="8"/>
      <c r="Q51" s="8"/>
      <c r="R51" s="8"/>
      <c r="S51" s="8" t="s">
        <v>38</v>
      </c>
      <c r="T51" s="8"/>
      <c r="AC51" s="8" t="s">
        <v>172</v>
      </c>
      <c r="AD51" s="8">
        <v>1</v>
      </c>
      <c r="AE51" s="8" t="str">
        <f t="shared" si="1"/>
        <v>Wayatinah rural1</v>
      </c>
      <c r="AF51" s="8" t="s">
        <v>189</v>
      </c>
      <c r="AG51" s="8"/>
    </row>
    <row r="52" spans="3:33" x14ac:dyDescent="0.25">
      <c r="C52" s="15" t="s">
        <v>155</v>
      </c>
      <c r="D52" s="15" t="s">
        <v>12</v>
      </c>
      <c r="E52" s="6">
        <v>2</v>
      </c>
      <c r="F52" s="12" t="str">
        <f t="shared" si="10"/>
        <v>CLZLoad transfer capacity (MVA)2</v>
      </c>
      <c r="G52" s="8">
        <v>5.9</v>
      </c>
      <c r="H52" s="8"/>
      <c r="I52" s="8"/>
      <c r="J52" s="8"/>
      <c r="K52" s="8"/>
      <c r="L52" s="8"/>
      <c r="M52" s="8"/>
      <c r="N52" s="8"/>
      <c r="O52" s="8"/>
      <c r="P52" s="8"/>
      <c r="Q52" s="8"/>
      <c r="R52" s="8"/>
      <c r="S52" s="8" t="s">
        <v>39</v>
      </c>
      <c r="T52" s="8"/>
      <c r="AC52" s="8" t="s">
        <v>172</v>
      </c>
      <c r="AD52" s="8">
        <v>2</v>
      </c>
      <c r="AE52" s="8" t="str">
        <f t="shared" si="1"/>
        <v>Wayatinah rural2</v>
      </c>
      <c r="AF52" s="8"/>
      <c r="AG52" s="8"/>
    </row>
    <row r="53" spans="3:33" x14ac:dyDescent="0.25">
      <c r="C53" s="15" t="s">
        <v>155</v>
      </c>
      <c r="D53" s="15" t="s">
        <v>12</v>
      </c>
      <c r="E53" s="6">
        <v>3</v>
      </c>
      <c r="F53" s="12" t="str">
        <f t="shared" si="10"/>
        <v>CLZLoad transfer capacity (MVA)3</v>
      </c>
      <c r="G53" s="8">
        <v>0.8</v>
      </c>
      <c r="H53" s="8"/>
      <c r="I53" s="8"/>
      <c r="J53" s="8"/>
      <c r="K53" s="8"/>
      <c r="L53" s="8"/>
      <c r="M53" s="8"/>
      <c r="N53" s="8"/>
      <c r="O53" s="8"/>
      <c r="P53" s="8"/>
      <c r="Q53" s="8"/>
      <c r="R53" s="8"/>
      <c r="S53" s="8" t="s">
        <v>35</v>
      </c>
      <c r="T53" s="8"/>
      <c r="AC53" s="8" t="s">
        <v>172</v>
      </c>
      <c r="AD53" s="8">
        <v>3</v>
      </c>
      <c r="AE53" s="8" t="str">
        <f t="shared" si="1"/>
        <v>Wayatinah rural3</v>
      </c>
      <c r="AF53" s="8"/>
      <c r="AG53" s="8"/>
    </row>
    <row r="54" spans="3:33" x14ac:dyDescent="0.25">
      <c r="C54" s="15" t="s">
        <v>155</v>
      </c>
      <c r="D54" s="15" t="s">
        <v>12</v>
      </c>
      <c r="E54" s="6">
        <v>4</v>
      </c>
      <c r="F54" s="12" t="str">
        <f t="shared" si="10"/>
        <v>CLZLoad transfer capacity (MVA)4</v>
      </c>
      <c r="G54" s="8"/>
      <c r="H54" s="8"/>
      <c r="I54" s="8"/>
      <c r="J54" s="8"/>
      <c r="K54" s="8"/>
      <c r="L54" s="8"/>
      <c r="M54" s="8"/>
      <c r="N54" s="8"/>
      <c r="O54" s="8"/>
      <c r="P54" s="8"/>
      <c r="Q54" s="8"/>
      <c r="R54" s="8"/>
      <c r="S54" s="8"/>
      <c r="T54" s="8"/>
    </row>
    <row r="55" spans="3:33" x14ac:dyDescent="0.25">
      <c r="C55" s="15" t="s">
        <v>155</v>
      </c>
      <c r="D55" s="12" t="s">
        <v>13</v>
      </c>
      <c r="E55" s="12" t="s">
        <v>142</v>
      </c>
      <c r="F55" s="12" t="str">
        <f t="shared" si="10"/>
        <v>CLZEmbedded generation capacity (MVA)Units less than 100 kVA</v>
      </c>
      <c r="G55" s="8">
        <v>1.3180000000000001</v>
      </c>
      <c r="H55" s="8"/>
      <c r="I55" s="8"/>
      <c r="J55" s="8"/>
      <c r="K55" s="8"/>
      <c r="L55" s="8"/>
      <c r="M55" s="8"/>
      <c r="N55" s="8"/>
      <c r="O55" s="8"/>
      <c r="P55" s="8"/>
      <c r="Q55" s="8"/>
      <c r="R55" s="8"/>
      <c r="S55" s="8"/>
      <c r="T55" s="8"/>
    </row>
    <row r="56" spans="3:33" x14ac:dyDescent="0.25">
      <c r="C56" s="15" t="s">
        <v>155</v>
      </c>
      <c r="D56" s="12" t="s">
        <v>13</v>
      </c>
      <c r="E56" s="12" t="s">
        <v>145</v>
      </c>
      <c r="F56" s="12" t="str">
        <f t="shared" si="10"/>
        <v>CLZEmbedded generation capacity (MVA)Units greater than 100 kVA</v>
      </c>
      <c r="G56" s="8"/>
      <c r="H56" s="8"/>
      <c r="I56" s="8"/>
      <c r="J56" s="8"/>
      <c r="K56" s="8"/>
      <c r="L56" s="8"/>
      <c r="M56" s="8"/>
      <c r="N56" s="8"/>
      <c r="O56" s="8"/>
      <c r="P56" s="8"/>
      <c r="Q56" s="8"/>
      <c r="R56" s="8"/>
      <c r="S56" s="8"/>
      <c r="T56" s="8"/>
    </row>
    <row r="57" spans="3:33" x14ac:dyDescent="0.25">
      <c r="C57" s="15" t="s">
        <v>156</v>
      </c>
      <c r="D57" s="15" t="s">
        <v>85</v>
      </c>
      <c r="E57" s="12" t="s">
        <v>86</v>
      </c>
      <c r="F57" s="12" t="str">
        <f t="shared" si="10"/>
        <v xml:space="preserve">DPZSubstation capacity (winter and summer) (MVA)Total </v>
      </c>
      <c r="G57" s="8">
        <v>45</v>
      </c>
      <c r="H57" s="8">
        <v>45</v>
      </c>
      <c r="I57" s="8">
        <v>45</v>
      </c>
      <c r="J57" s="8">
        <v>45</v>
      </c>
      <c r="K57" s="8">
        <v>45</v>
      </c>
      <c r="L57" s="8">
        <v>45</v>
      </c>
      <c r="M57" s="8">
        <v>45</v>
      </c>
      <c r="N57" s="8">
        <v>50</v>
      </c>
      <c r="O57" s="8">
        <v>50</v>
      </c>
      <c r="P57" s="8">
        <v>50</v>
      </c>
      <c r="Q57" s="8">
        <v>50</v>
      </c>
      <c r="R57" s="8">
        <v>50</v>
      </c>
      <c r="S57" s="8"/>
      <c r="T57" s="8"/>
    </row>
    <row r="58" spans="3:33" x14ac:dyDescent="0.25">
      <c r="C58" s="15" t="s">
        <v>156</v>
      </c>
      <c r="D58" s="15" t="s">
        <v>85</v>
      </c>
      <c r="E58" s="12" t="s">
        <v>87</v>
      </c>
      <c r="F58" s="12" t="str">
        <f t="shared" si="10"/>
        <v>DPZSubstation capacity (winter and summer) (MVA)Firm delivery</v>
      </c>
      <c r="G58" s="8">
        <v>22.5</v>
      </c>
      <c r="H58" s="8" t="s">
        <v>204</v>
      </c>
      <c r="I58" s="8">
        <v>22.9</v>
      </c>
      <c r="J58" s="8">
        <v>22.9</v>
      </c>
      <c r="K58" s="8">
        <v>22.9</v>
      </c>
      <c r="L58" s="8">
        <v>22.9</v>
      </c>
      <c r="M58" s="8">
        <v>22.9</v>
      </c>
      <c r="N58" s="8">
        <v>22.9</v>
      </c>
      <c r="O58" s="8">
        <v>22.9</v>
      </c>
      <c r="P58" s="8">
        <v>22.9</v>
      </c>
      <c r="Q58" s="8">
        <v>22.9</v>
      </c>
      <c r="R58" s="8">
        <v>22.9</v>
      </c>
      <c r="S58" s="8"/>
      <c r="T58" s="8"/>
    </row>
    <row r="59" spans="3:33" x14ac:dyDescent="0.25">
      <c r="C59" s="15" t="s">
        <v>156</v>
      </c>
      <c r="D59" s="15" t="s">
        <v>85</v>
      </c>
      <c r="E59" s="12" t="s">
        <v>88</v>
      </c>
      <c r="F59" s="12" t="str">
        <f t="shared" si="10"/>
        <v>DPZSubstation capacity (winter and summer) (MVA)Short-term firm delivery</v>
      </c>
      <c r="G59" s="8">
        <v>22.9</v>
      </c>
      <c r="H59" s="8">
        <v>22.9</v>
      </c>
      <c r="I59" s="8">
        <v>22.9</v>
      </c>
      <c r="J59" s="8">
        <v>22.9</v>
      </c>
      <c r="K59" s="8">
        <v>22.9</v>
      </c>
      <c r="L59" s="8">
        <v>22.9</v>
      </c>
      <c r="M59" s="8">
        <v>22.9</v>
      </c>
      <c r="N59" s="8">
        <v>22.9</v>
      </c>
      <c r="O59" s="8">
        <v>22.9</v>
      </c>
      <c r="P59" s="8">
        <v>22.9</v>
      </c>
      <c r="Q59" s="8">
        <v>22.9</v>
      </c>
      <c r="R59" s="8">
        <v>22.9</v>
      </c>
      <c r="S59" s="8"/>
      <c r="T59" s="8"/>
    </row>
    <row r="60" spans="3:33" x14ac:dyDescent="0.25">
      <c r="C60" s="15" t="s">
        <v>156</v>
      </c>
      <c r="D60" s="15" t="s">
        <v>197</v>
      </c>
      <c r="E60" s="12" t="s">
        <v>193</v>
      </c>
      <c r="F60" s="12" t="str">
        <f t="shared" si="10"/>
        <v>DPZSub-transmission lines capacityTotal (winter)</v>
      </c>
      <c r="G60" s="8">
        <v>45.1</v>
      </c>
      <c r="H60" s="8">
        <v>45.1</v>
      </c>
      <c r="I60" s="8">
        <v>45.1</v>
      </c>
      <c r="J60" s="8">
        <v>45.1</v>
      </c>
      <c r="K60" s="8">
        <v>45.1</v>
      </c>
      <c r="L60" s="8">
        <v>45.1</v>
      </c>
      <c r="M60" s="8">
        <v>45.1</v>
      </c>
      <c r="N60" s="8">
        <v>45.1</v>
      </c>
      <c r="O60" s="8">
        <v>45.1</v>
      </c>
      <c r="P60" s="8">
        <v>45.1</v>
      </c>
      <c r="Q60" s="8">
        <v>45.1</v>
      </c>
      <c r="R60" s="8">
        <v>45.1</v>
      </c>
      <c r="S60" s="8"/>
      <c r="T60" s="8"/>
    </row>
    <row r="61" spans="3:33" x14ac:dyDescent="0.25">
      <c r="C61" s="15" t="s">
        <v>156</v>
      </c>
      <c r="D61" s="15" t="s">
        <v>197</v>
      </c>
      <c r="E61" s="12" t="s">
        <v>195</v>
      </c>
      <c r="F61" s="12" t="str">
        <f t="shared" si="10"/>
        <v>DPZSub-transmission lines capacityFirm delivery (winter)</v>
      </c>
      <c r="G61" s="8">
        <v>21.4</v>
      </c>
      <c r="H61" s="8">
        <v>21.4</v>
      </c>
      <c r="I61" s="8">
        <v>21.4</v>
      </c>
      <c r="J61" s="8">
        <v>21.4</v>
      </c>
      <c r="K61" s="8">
        <v>21.4</v>
      </c>
      <c r="L61" s="8">
        <v>21.4</v>
      </c>
      <c r="M61" s="8">
        <v>21.4</v>
      </c>
      <c r="N61" s="8">
        <v>21.4</v>
      </c>
      <c r="O61" s="8">
        <v>21.4</v>
      </c>
      <c r="P61" s="8">
        <v>21.4</v>
      </c>
      <c r="Q61" s="8">
        <v>21.4</v>
      </c>
      <c r="R61" s="8">
        <v>21.4</v>
      </c>
      <c r="S61" s="8"/>
      <c r="T61" s="8"/>
    </row>
    <row r="62" spans="3:33" x14ac:dyDescent="0.25">
      <c r="C62" s="15" t="s">
        <v>156</v>
      </c>
      <c r="D62" s="15" t="s">
        <v>197</v>
      </c>
      <c r="E62" s="12" t="s">
        <v>196</v>
      </c>
      <c r="F62" s="12" t="str">
        <f t="shared" si="10"/>
        <v>DPZSub-transmission lines capacityTotal (summer)</v>
      </c>
      <c r="G62" s="8">
        <v>26.9</v>
      </c>
      <c r="H62" s="8">
        <v>26.9</v>
      </c>
      <c r="I62" s="8">
        <v>26.9</v>
      </c>
      <c r="J62" s="8">
        <v>26.9</v>
      </c>
      <c r="K62" s="8">
        <v>26.9</v>
      </c>
      <c r="L62" s="8">
        <v>26.9</v>
      </c>
      <c r="M62" s="8">
        <v>26.9</v>
      </c>
      <c r="N62" s="8">
        <v>26.9</v>
      </c>
      <c r="O62" s="8">
        <v>26.9</v>
      </c>
      <c r="P62" s="8">
        <v>26.9</v>
      </c>
      <c r="Q62" s="8">
        <v>26.9</v>
      </c>
      <c r="R62" s="8">
        <v>26.9</v>
      </c>
      <c r="S62" s="8"/>
      <c r="T62" s="8"/>
    </row>
    <row r="63" spans="3:33" x14ac:dyDescent="0.25">
      <c r="C63" s="15" t="s">
        <v>156</v>
      </c>
      <c r="D63" s="15" t="s">
        <v>197</v>
      </c>
      <c r="E63" s="12" t="s">
        <v>194</v>
      </c>
      <c r="F63" s="12" t="str">
        <f t="shared" ref="F63:F67" si="11">CONCATENATE(C63,D63,E63)</f>
        <v>DPZSub-transmission lines capacityFirm delivery (summer)</v>
      </c>
      <c r="G63" s="8">
        <v>13.4</v>
      </c>
      <c r="H63" s="8">
        <v>13.4</v>
      </c>
      <c r="I63" s="8">
        <v>13.4</v>
      </c>
      <c r="J63" s="8">
        <v>13.4</v>
      </c>
      <c r="K63" s="8">
        <v>13.4</v>
      </c>
      <c r="L63" s="8">
        <v>13.4</v>
      </c>
      <c r="M63" s="8">
        <v>13.4</v>
      </c>
      <c r="N63" s="8">
        <v>13.4</v>
      </c>
      <c r="O63" s="8">
        <v>13.4</v>
      </c>
      <c r="P63" s="8">
        <v>13.4</v>
      </c>
      <c r="Q63" s="8">
        <v>13.4</v>
      </c>
      <c r="R63" s="8">
        <v>13.4</v>
      </c>
      <c r="S63" s="8"/>
      <c r="T63" s="8"/>
    </row>
    <row r="64" spans="3:33" x14ac:dyDescent="0.25">
      <c r="C64" s="15" t="s">
        <v>156</v>
      </c>
      <c r="D64" s="12" t="s">
        <v>214</v>
      </c>
      <c r="E64" s="12" t="s">
        <v>211</v>
      </c>
      <c r="F64" s="12" t="str">
        <f t="shared" si="11"/>
        <v>DPZMaximum demand forecast(peak season)Maximum demand (MVA)</v>
      </c>
      <c r="G64" s="8">
        <f ca="1">OFFSET(ForecastData!$E$4,MATCH($C64,ForecastData!$B$5:$B$70,0),COLUMN()-6+IF($T66="Summer",15,0))</f>
        <v>19.630144820694589</v>
      </c>
      <c r="H64" s="8">
        <f ca="1">OFFSET(ForecastData!$E$4,MATCH($C64,ForecastData!$B$5:$B$70,0),COLUMN()-6+IF($T66="Summer",15,0))</f>
        <v>19.185158800543551</v>
      </c>
      <c r="I64" s="8">
        <f ca="1">OFFSET(ForecastData!$E$4,MATCH($C64,ForecastData!$B$5:$B$70,0),COLUMN()-6+IF($T66="Summer",15,0))</f>
        <v>19.416414537706327</v>
      </c>
      <c r="J64" s="8">
        <f ca="1">OFFSET(ForecastData!$E$4,MATCH($C64,ForecastData!$B$5:$B$70,0),COLUMN()-6+IF($T66="Summer",15,0))</f>
        <v>19.057972751223154</v>
      </c>
      <c r="K64" s="8">
        <f ca="1">OFFSET(ForecastData!$E$4,MATCH($C64,ForecastData!$B$5:$B$70,0),COLUMN()-6+IF($T66="Summer",15,0))</f>
        <v>18.851967617488061</v>
      </c>
      <c r="L64" s="8">
        <f ca="1">OFFSET(ForecastData!$E$4,MATCH($C64,ForecastData!$B$5:$B$70,0),COLUMN()-6+IF($T66="Summer",15,0))</f>
        <v>18.831176554839427</v>
      </c>
      <c r="M64" s="8">
        <f ca="1">OFFSET(ForecastData!$E$4,MATCH($C64,ForecastData!$B$5:$B$70,0),COLUMN()-6+IF($T66="Summer",15,0))</f>
        <v>19.112211185468215</v>
      </c>
      <c r="N64" s="8">
        <f ca="1">OFFSET(ForecastData!$E$4,MATCH($C64,ForecastData!$B$5:$B$70,0),COLUMN()-6+IF($T66="Summer",15,0))</f>
        <v>19.344673094879376</v>
      </c>
      <c r="O64" s="8">
        <f ca="1">OFFSET(ForecastData!$E$4,MATCH($C64,ForecastData!$B$5:$B$70,0),COLUMN()-6+IF($T66="Summer",15,0))</f>
        <v>19.621312363967874</v>
      </c>
      <c r="P64" s="8">
        <f ca="1">OFFSET(ForecastData!$E$4,MATCH($C64,ForecastData!$B$5:$B$70,0),COLUMN()-6+IF($T66="Summer",15,0))</f>
        <v>19.837917684236864</v>
      </c>
      <c r="Q64" s="8">
        <f ca="1">OFFSET(ForecastData!$E$4,MATCH($C64,ForecastData!$B$5:$B$70,0),COLUMN()-6+IF($T66="Summer",15,0))</f>
        <v>20.296741054436488</v>
      </c>
      <c r="R64" s="8">
        <f ca="1">OFFSET(ForecastData!$E$4,MATCH($C64,ForecastData!$B$5:$B$70,0),COLUMN()-6+IF($T66="Summer",15,0))</f>
        <v>20.611536052041881</v>
      </c>
      <c r="S64" s="8"/>
      <c r="T64" s="8"/>
    </row>
    <row r="65" spans="3:20" x14ac:dyDescent="0.25">
      <c r="C65" s="15" t="s">
        <v>156</v>
      </c>
      <c r="D65" s="12" t="s">
        <v>214</v>
      </c>
      <c r="E65" s="12" t="s">
        <v>11</v>
      </c>
      <c r="F65" s="12" t="str">
        <f t="shared" si="11"/>
        <v>DPZMaximum demand forecast(peak season)Power factor (coincident)</v>
      </c>
      <c r="G65" s="8">
        <f ca="1">OFFSET(ForecastData!$R$4,MATCH($C65,ForecastData!$B$5:$B$70,0),IF($T67="Summer",15,0))</f>
        <v>0</v>
      </c>
      <c r="H65" s="8">
        <f ca="1">OFFSET(ForecastData!$R$4,MATCH($C65,ForecastData!$B$5:$B$70,0),IF($T67="Summer",15,0))</f>
        <v>0</v>
      </c>
      <c r="I65" s="8">
        <f ca="1">OFFSET(ForecastData!$R$4,MATCH($C65,ForecastData!$B$5:$B$70,0),IF($T67="Summer",15,0))</f>
        <v>0</v>
      </c>
      <c r="J65" s="8">
        <f ca="1">OFFSET(ForecastData!$R$4,MATCH($C65,ForecastData!$B$5:$B$70,0),IF($T67="Summer",15,0))</f>
        <v>0</v>
      </c>
      <c r="K65" s="8">
        <f ca="1">OFFSET(ForecastData!$R$4,MATCH($C65,ForecastData!$B$5:$B$70,0),IF($T67="Summer",15,0))</f>
        <v>0</v>
      </c>
      <c r="L65" s="8">
        <f ca="1">OFFSET(ForecastData!$R$4,MATCH($C65,ForecastData!$B$5:$B$70,0),IF($T67="Summer",15,0))</f>
        <v>0</v>
      </c>
      <c r="M65" s="8">
        <f ca="1">OFFSET(ForecastData!$R$4,MATCH($C65,ForecastData!$B$5:$B$70,0),IF($T67="Summer",15,0))</f>
        <v>0</v>
      </c>
      <c r="N65" s="8">
        <f ca="1">OFFSET(ForecastData!$R$4,MATCH($C65,ForecastData!$B$5:$B$70,0),IF($T67="Summer",15,0))</f>
        <v>0</v>
      </c>
      <c r="O65" s="8">
        <f ca="1">OFFSET(ForecastData!$R$4,MATCH($C65,ForecastData!$B$5:$B$70,0),IF($T67="Summer",15,0))</f>
        <v>0</v>
      </c>
      <c r="P65" s="8">
        <f ca="1">OFFSET(ForecastData!$R$4,MATCH($C65,ForecastData!$B$5:$B$70,0),IF($T67="Summer",15,0))</f>
        <v>0</v>
      </c>
      <c r="Q65" s="8">
        <f ca="1">OFFSET(ForecastData!$R$4,MATCH($C65,ForecastData!$B$5:$B$70,0),IF($T67="Summer",15,0))</f>
        <v>0</v>
      </c>
      <c r="R65" s="8">
        <f ca="1">OFFSET(ForecastData!$R$4,MATCH($C65,ForecastData!$B$5:$B$70,0),IF($T67="Summer",15,0))</f>
        <v>0</v>
      </c>
      <c r="S65" s="10"/>
      <c r="T65" s="10"/>
    </row>
    <row r="66" spans="3:20" x14ac:dyDescent="0.25">
      <c r="C66" s="15" t="s">
        <v>156</v>
      </c>
      <c r="D66" s="12" t="s">
        <v>213</v>
      </c>
      <c r="E66" s="12" t="s">
        <v>211</v>
      </c>
      <c r="F66" s="12" t="str">
        <f t="shared" si="11"/>
        <v>DPZMaximum demand forecast(non-peak season)Maximum demand (MVA)</v>
      </c>
      <c r="G66" s="8">
        <f ca="1">OFFSET(ForecastData!$E$4,MATCH($C66,ForecastData!$B$5:$B$70,0),COLUMN()-6+IF($T66="Winter",15,0))</f>
        <v>14.472030673780301</v>
      </c>
      <c r="H66" s="8">
        <f ca="1">OFFSET(ForecastData!$E$4,MATCH($C66,ForecastData!$B$5:$B$70,0),COLUMN()-6+IF($T66="Winter",15,0))</f>
        <v>12.950360356164193</v>
      </c>
      <c r="I66" s="8">
        <f ca="1">OFFSET(ForecastData!$E$4,MATCH($C66,ForecastData!$B$5:$B$70,0),COLUMN()-6+IF($T66="Winter",15,0))</f>
        <v>12.751039542688794</v>
      </c>
      <c r="J66" s="8">
        <f ca="1">OFFSET(ForecastData!$E$4,MATCH($C66,ForecastData!$B$5:$B$70,0),COLUMN()-6+IF($T66="Winter",15,0))</f>
        <v>12.513083217927338</v>
      </c>
      <c r="K66" s="8">
        <f ca="1">OFFSET(ForecastData!$E$4,MATCH($C66,ForecastData!$B$5:$B$70,0),COLUMN()-6+IF($T66="Winter",15,0))</f>
        <v>12.304496184568594</v>
      </c>
      <c r="L66" s="8">
        <f ca="1">OFFSET(ForecastData!$E$4,MATCH($C66,ForecastData!$B$5:$B$70,0),COLUMN()-6+IF($T66="Winter",15,0))</f>
        <v>12.310148063607118</v>
      </c>
      <c r="M66" s="8">
        <f ca="1">OFFSET(ForecastData!$E$4,MATCH($C66,ForecastData!$B$5:$B$70,0),COLUMN()-6+IF($T66="Winter",15,0))</f>
        <v>12.476902963909279</v>
      </c>
      <c r="N66" s="8">
        <f ca="1">OFFSET(ForecastData!$E$4,MATCH($C66,ForecastData!$B$5:$B$70,0),COLUMN()-6+IF($T66="Winter",15,0))</f>
        <v>12.622918076290357</v>
      </c>
      <c r="O66" s="8">
        <f ca="1">OFFSET(ForecastData!$E$4,MATCH($C66,ForecastData!$B$5:$B$70,0),COLUMN()-6+IF($T66="Winter",15,0))</f>
        <v>12.804827532342737</v>
      </c>
      <c r="P66" s="8">
        <f ca="1">OFFSET(ForecastData!$E$4,MATCH($C66,ForecastData!$B$5:$B$70,0),COLUMN()-6+IF($T66="Winter",15,0))</f>
        <v>13.004806330305819</v>
      </c>
      <c r="Q66" s="8">
        <f ca="1">OFFSET(ForecastData!$E$4,MATCH($C66,ForecastData!$B$5:$B$70,0),COLUMN()-6+IF($T66="Winter",15,0))</f>
        <v>13.205872242100909</v>
      </c>
      <c r="R66" s="8">
        <f ca="1">OFFSET(ForecastData!$E$4,MATCH($C66,ForecastData!$B$5:$B$70,0),COLUMN()-6+IF($T66="Winter",15,0))</f>
        <v>13.433504907779248</v>
      </c>
      <c r="S66" s="10"/>
      <c r="T66" s="10" t="str">
        <f ca="1">OFFSET(ForecastData!$D$4,MATCH(C66,ForecastData!$B$5:$B$70,0),0)</f>
        <v>Summer</v>
      </c>
    </row>
    <row r="67" spans="3:20" x14ac:dyDescent="0.25">
      <c r="C67" s="15" t="s">
        <v>156</v>
      </c>
      <c r="D67" s="12" t="s">
        <v>213</v>
      </c>
      <c r="E67" s="12" t="s">
        <v>11</v>
      </c>
      <c r="F67" s="12" t="str">
        <f t="shared" si="11"/>
        <v>DPZMaximum demand forecast(non-peak season)Power factor (coincident)</v>
      </c>
      <c r="G67" s="8">
        <f ca="1">OFFSET(ForecastData!$R$4,MATCH($C67,ForecastData!$B$5:$B$70,0),IF($T67="Winter",15,0))</f>
        <v>0</v>
      </c>
      <c r="H67" s="8">
        <f ca="1">OFFSET(ForecastData!$R$4,MATCH($C67,ForecastData!$B$5:$B$70,0),IF($T67="Winter",15,0))</f>
        <v>0</v>
      </c>
      <c r="I67" s="8">
        <f ca="1">OFFSET(ForecastData!$R$4,MATCH($C67,ForecastData!$B$5:$B$70,0),IF($T67="Winter",15,0))</f>
        <v>0</v>
      </c>
      <c r="J67" s="8">
        <f ca="1">OFFSET(ForecastData!$R$4,MATCH($C67,ForecastData!$B$5:$B$70,0),IF($T67="Winter",15,0))</f>
        <v>0</v>
      </c>
      <c r="K67" s="8">
        <f ca="1">OFFSET(ForecastData!$R$4,MATCH($C67,ForecastData!$B$5:$B$70,0),IF($T67="Winter",15,0))</f>
        <v>0</v>
      </c>
      <c r="L67" s="8">
        <f ca="1">OFFSET(ForecastData!$R$4,MATCH($C67,ForecastData!$B$5:$B$70,0),IF($T67="Winter",15,0))</f>
        <v>0</v>
      </c>
      <c r="M67" s="8">
        <f ca="1">OFFSET(ForecastData!$R$4,MATCH($C67,ForecastData!$B$5:$B$70,0),IF($T67="Winter",15,0))</f>
        <v>0</v>
      </c>
      <c r="N67" s="8">
        <f ca="1">OFFSET(ForecastData!$R$4,MATCH($C67,ForecastData!$B$5:$B$70,0),IF($T67="Winter",15,0))</f>
        <v>0</v>
      </c>
      <c r="O67" s="8">
        <f ca="1">OFFSET(ForecastData!$R$4,MATCH($C67,ForecastData!$B$5:$B$70,0),IF($T67="Winter",15,0))</f>
        <v>0</v>
      </c>
      <c r="P67" s="8">
        <f ca="1">OFFSET(ForecastData!$R$4,MATCH($C67,ForecastData!$B$5:$B$70,0),IF($T67="Winter",15,0))</f>
        <v>0</v>
      </c>
      <c r="Q67" s="8">
        <f ca="1">OFFSET(ForecastData!$R$4,MATCH($C67,ForecastData!$B$5:$B$70,0),IF($T67="Winter",15,0))</f>
        <v>0</v>
      </c>
      <c r="R67" s="8">
        <f ca="1">OFFSET(ForecastData!$R$4,MATCH($C67,ForecastData!$B$5:$B$70,0),IF($T67="Winter",15,0))</f>
        <v>0</v>
      </c>
      <c r="S67" s="10"/>
      <c r="T67" s="10" t="str">
        <f ca="1">T66</f>
        <v>Summer</v>
      </c>
    </row>
    <row r="68" spans="3:20" x14ac:dyDescent="0.25">
      <c r="C68" s="15" t="s">
        <v>156</v>
      </c>
      <c r="D68" s="12" t="s">
        <v>89</v>
      </c>
      <c r="E68" s="12" t="s">
        <v>212</v>
      </c>
      <c r="F68" s="12" t="str">
        <f t="shared" ref="F68:F80" si="12">CONCATENATE(C68,D68,E68)</f>
        <v>DPZHours exceeding95% of maximum demand</v>
      </c>
      <c r="G68" s="9">
        <f ca="1">OFFSET($AM$2,MATCH(C68,$AL$3:$AL$19,0),0)</f>
        <v>5.5</v>
      </c>
      <c r="H68" s="9">
        <f ca="1">G68</f>
        <v>5.5</v>
      </c>
      <c r="I68" s="9">
        <f t="shared" ref="I68:R68" ca="1" si="13">H68</f>
        <v>5.5</v>
      </c>
      <c r="J68" s="9">
        <f t="shared" ca="1" si="13"/>
        <v>5.5</v>
      </c>
      <c r="K68" s="9">
        <f t="shared" ca="1" si="13"/>
        <v>5.5</v>
      </c>
      <c r="L68" s="9">
        <f t="shared" ca="1" si="13"/>
        <v>5.5</v>
      </c>
      <c r="M68" s="9">
        <f t="shared" ca="1" si="13"/>
        <v>5.5</v>
      </c>
      <c r="N68" s="9">
        <f t="shared" ca="1" si="13"/>
        <v>5.5</v>
      </c>
      <c r="O68" s="9">
        <f t="shared" ca="1" si="13"/>
        <v>5.5</v>
      </c>
      <c r="P68" s="9">
        <f t="shared" ca="1" si="13"/>
        <v>5.5</v>
      </c>
      <c r="Q68" s="9">
        <f t="shared" ca="1" si="13"/>
        <v>5.5</v>
      </c>
      <c r="R68" s="9">
        <f t="shared" ca="1" si="13"/>
        <v>5.5</v>
      </c>
      <c r="S68" s="9"/>
      <c r="T68" s="9"/>
    </row>
    <row r="69" spans="3:20" x14ac:dyDescent="0.25">
      <c r="C69" s="15" t="s">
        <v>156</v>
      </c>
      <c r="D69" s="15" t="s">
        <v>12</v>
      </c>
      <c r="E69" s="6">
        <v>1</v>
      </c>
      <c r="F69" s="12" t="str">
        <f t="shared" si="12"/>
        <v>DPZLoad transfer capacity (MVA)1</v>
      </c>
      <c r="G69" s="8">
        <v>13.9</v>
      </c>
      <c r="H69" s="8"/>
      <c r="I69" s="8"/>
      <c r="J69" s="8"/>
      <c r="K69" s="8"/>
      <c r="L69" s="8"/>
      <c r="M69" s="8"/>
      <c r="N69" s="8"/>
      <c r="O69" s="8"/>
      <c r="P69" s="8"/>
      <c r="Q69" s="8"/>
      <c r="R69" s="8"/>
      <c r="S69" s="8" t="s">
        <v>39</v>
      </c>
      <c r="T69" s="8"/>
    </row>
    <row r="70" spans="3:20" x14ac:dyDescent="0.25">
      <c r="C70" s="15" t="s">
        <v>156</v>
      </c>
      <c r="D70" s="15" t="s">
        <v>12</v>
      </c>
      <c r="E70" s="6">
        <v>2</v>
      </c>
      <c r="F70" s="12" t="str">
        <f t="shared" si="12"/>
        <v>DPZLoad transfer capacity (MVA)2</v>
      </c>
      <c r="G70" s="8">
        <v>9.4</v>
      </c>
      <c r="H70" s="8"/>
      <c r="I70" s="8"/>
      <c r="J70" s="8"/>
      <c r="K70" s="8"/>
      <c r="L70" s="8"/>
      <c r="M70" s="8"/>
      <c r="N70" s="8"/>
      <c r="O70" s="8"/>
      <c r="P70" s="8"/>
      <c r="Q70" s="8"/>
      <c r="R70" s="8"/>
      <c r="S70" s="8" t="s">
        <v>66</v>
      </c>
      <c r="T70" s="8"/>
    </row>
    <row r="71" spans="3:20" x14ac:dyDescent="0.25">
      <c r="C71" s="15" t="s">
        <v>156</v>
      </c>
      <c r="D71" s="15" t="s">
        <v>12</v>
      </c>
      <c r="E71" s="6">
        <v>3</v>
      </c>
      <c r="F71" s="12" t="str">
        <f t="shared" si="12"/>
        <v>DPZLoad transfer capacity (MVA)3</v>
      </c>
      <c r="G71" s="8"/>
      <c r="H71" s="8"/>
      <c r="I71" s="8"/>
      <c r="J71" s="8"/>
      <c r="K71" s="8"/>
      <c r="L71" s="8"/>
      <c r="M71" s="8"/>
      <c r="N71" s="8"/>
      <c r="O71" s="8"/>
      <c r="P71" s="8"/>
      <c r="Q71" s="8"/>
      <c r="R71" s="8"/>
      <c r="S71" s="8"/>
      <c r="T71" s="8"/>
    </row>
    <row r="72" spans="3:20" x14ac:dyDescent="0.25">
      <c r="C72" s="15" t="s">
        <v>156</v>
      </c>
      <c r="D72" s="15" t="s">
        <v>12</v>
      </c>
      <c r="E72" s="6">
        <v>4</v>
      </c>
      <c r="F72" s="12" t="str">
        <f t="shared" si="12"/>
        <v>DPZLoad transfer capacity (MVA)4</v>
      </c>
      <c r="G72" s="8"/>
      <c r="H72" s="8"/>
      <c r="I72" s="8"/>
      <c r="J72" s="8"/>
      <c r="K72" s="8"/>
      <c r="L72" s="8"/>
      <c r="M72" s="8"/>
      <c r="N72" s="8"/>
      <c r="O72" s="8"/>
      <c r="P72" s="8"/>
      <c r="Q72" s="8"/>
      <c r="R72" s="8"/>
      <c r="S72" s="8"/>
      <c r="T72" s="8"/>
    </row>
    <row r="73" spans="3:20" x14ac:dyDescent="0.25">
      <c r="C73" s="15" t="s">
        <v>156</v>
      </c>
      <c r="D73" s="12" t="s">
        <v>13</v>
      </c>
      <c r="E73" s="12" t="s">
        <v>142</v>
      </c>
      <c r="F73" s="12" t="str">
        <f t="shared" si="12"/>
        <v>DPZEmbedded generation capacity (MVA)Units less than 100 kVA</v>
      </c>
      <c r="G73" s="8">
        <v>0.78600000000000003</v>
      </c>
      <c r="H73" s="8">
        <v>0.78600000000000003</v>
      </c>
      <c r="I73" s="8"/>
      <c r="J73" s="8"/>
      <c r="K73" s="8"/>
      <c r="L73" s="8"/>
      <c r="M73" s="8"/>
      <c r="N73" s="8"/>
      <c r="O73" s="8"/>
      <c r="P73" s="8"/>
      <c r="Q73" s="8"/>
      <c r="R73" s="8"/>
      <c r="S73" s="8"/>
      <c r="T73" s="8"/>
    </row>
    <row r="74" spans="3:20" x14ac:dyDescent="0.25">
      <c r="C74" s="15" t="s">
        <v>156</v>
      </c>
      <c r="D74" s="12" t="s">
        <v>13</v>
      </c>
      <c r="E74" s="12" t="s">
        <v>145</v>
      </c>
      <c r="F74" s="12" t="str">
        <f t="shared" si="12"/>
        <v>DPZEmbedded generation capacity (MVA)Units greater than 100 kVA</v>
      </c>
      <c r="G74" s="8"/>
      <c r="H74" s="8"/>
      <c r="I74" s="8"/>
      <c r="J74" s="8"/>
      <c r="K74" s="8"/>
      <c r="L74" s="8"/>
      <c r="M74" s="8"/>
      <c r="N74" s="8"/>
      <c r="O74" s="8"/>
      <c r="P74" s="8"/>
      <c r="Q74" s="8"/>
      <c r="R74" s="8"/>
      <c r="S74" s="8"/>
      <c r="T74" s="8"/>
    </row>
    <row r="75" spans="3:20" x14ac:dyDescent="0.25">
      <c r="C75" s="15" t="s">
        <v>157</v>
      </c>
      <c r="D75" s="15" t="s">
        <v>85</v>
      </c>
      <c r="E75" s="12" t="s">
        <v>86</v>
      </c>
      <c r="F75" s="12" t="str">
        <f t="shared" si="12"/>
        <v xml:space="preserve">EHZSubstation capacity (winter and summer) (MVA)Total </v>
      </c>
      <c r="G75" s="8">
        <v>90</v>
      </c>
      <c r="H75" s="8">
        <v>90</v>
      </c>
      <c r="I75" s="8">
        <v>90</v>
      </c>
      <c r="J75" s="8">
        <v>90</v>
      </c>
      <c r="K75" s="8">
        <v>90</v>
      </c>
      <c r="L75" s="8">
        <v>90</v>
      </c>
      <c r="M75" s="8">
        <v>90</v>
      </c>
      <c r="N75" s="8">
        <v>90</v>
      </c>
      <c r="O75" s="8">
        <v>90</v>
      </c>
      <c r="P75" s="8">
        <v>90</v>
      </c>
      <c r="Q75" s="8">
        <v>90</v>
      </c>
      <c r="R75" s="8">
        <v>90</v>
      </c>
      <c r="S75" s="8"/>
      <c r="T75" s="8"/>
    </row>
    <row r="76" spans="3:20" x14ac:dyDescent="0.25">
      <c r="C76" s="15" t="s">
        <v>157</v>
      </c>
      <c r="D76" s="15" t="s">
        <v>85</v>
      </c>
      <c r="E76" s="12" t="s">
        <v>87</v>
      </c>
      <c r="F76" s="12" t="str">
        <f t="shared" si="12"/>
        <v>EHZSubstation capacity (winter and summer) (MVA)Firm delivery</v>
      </c>
      <c r="G76" s="8">
        <v>60</v>
      </c>
      <c r="H76" s="8">
        <v>60</v>
      </c>
      <c r="I76" s="8">
        <v>60</v>
      </c>
      <c r="J76" s="8">
        <v>60</v>
      </c>
      <c r="K76" s="8">
        <v>60</v>
      </c>
      <c r="L76" s="8">
        <v>60</v>
      </c>
      <c r="M76" s="8">
        <v>60</v>
      </c>
      <c r="N76" s="8">
        <v>60</v>
      </c>
      <c r="O76" s="8">
        <v>60</v>
      </c>
      <c r="P76" s="8">
        <v>60</v>
      </c>
      <c r="Q76" s="8">
        <v>60</v>
      </c>
      <c r="R76" s="8">
        <v>60</v>
      </c>
      <c r="S76" s="8"/>
      <c r="T76" s="8"/>
    </row>
    <row r="77" spans="3:20" x14ac:dyDescent="0.25">
      <c r="C77" s="15" t="s">
        <v>157</v>
      </c>
      <c r="D77" s="15" t="s">
        <v>85</v>
      </c>
      <c r="E77" s="12" t="s">
        <v>88</v>
      </c>
      <c r="F77" s="12" t="str">
        <f t="shared" si="12"/>
        <v>EHZSubstation capacity (winter and summer) (MVA)Short-term firm delivery</v>
      </c>
      <c r="G77" s="8">
        <v>78</v>
      </c>
      <c r="H77" s="8">
        <v>78</v>
      </c>
      <c r="I77" s="8">
        <v>78</v>
      </c>
      <c r="J77" s="8">
        <v>78</v>
      </c>
      <c r="K77" s="8">
        <v>78</v>
      </c>
      <c r="L77" s="8">
        <v>78</v>
      </c>
      <c r="M77" s="8">
        <v>78</v>
      </c>
      <c r="N77" s="8">
        <v>78</v>
      </c>
      <c r="O77" s="8">
        <v>78</v>
      </c>
      <c r="P77" s="8">
        <v>78</v>
      </c>
      <c r="Q77" s="8">
        <v>78</v>
      </c>
      <c r="R77" s="8">
        <v>78</v>
      </c>
      <c r="S77" s="8"/>
      <c r="T77" s="8"/>
    </row>
    <row r="78" spans="3:20" x14ac:dyDescent="0.25">
      <c r="C78" s="15" t="s">
        <v>157</v>
      </c>
      <c r="D78" s="15" t="s">
        <v>197</v>
      </c>
      <c r="E78" s="12" t="s">
        <v>193</v>
      </c>
      <c r="F78" s="12" t="str">
        <f t="shared" si="12"/>
        <v>EHZSub-transmission lines capacityTotal (winter)</v>
      </c>
      <c r="G78" s="9">
        <v>71</v>
      </c>
      <c r="H78" s="9">
        <v>71</v>
      </c>
      <c r="I78" s="9">
        <v>71</v>
      </c>
      <c r="J78" s="9">
        <v>71</v>
      </c>
      <c r="K78" s="9">
        <v>71</v>
      </c>
      <c r="L78" s="9">
        <v>71</v>
      </c>
      <c r="M78" s="9">
        <v>71</v>
      </c>
      <c r="N78" s="9">
        <v>71</v>
      </c>
      <c r="O78" s="9">
        <v>71</v>
      </c>
      <c r="P78" s="9">
        <v>71</v>
      </c>
      <c r="Q78" s="9">
        <v>71</v>
      </c>
      <c r="R78" s="9">
        <v>71</v>
      </c>
      <c r="S78" s="8"/>
      <c r="T78" s="8"/>
    </row>
    <row r="79" spans="3:20" x14ac:dyDescent="0.25">
      <c r="C79" s="15" t="s">
        <v>157</v>
      </c>
      <c r="D79" s="15" t="s">
        <v>197</v>
      </c>
      <c r="E79" s="12" t="s">
        <v>195</v>
      </c>
      <c r="F79" s="12" t="str">
        <f t="shared" si="12"/>
        <v>EHZSub-transmission lines capacityFirm delivery (winter)</v>
      </c>
      <c r="G79" s="8">
        <v>47.2</v>
      </c>
      <c r="H79" s="8">
        <v>47.2</v>
      </c>
      <c r="I79" s="8">
        <v>47.2</v>
      </c>
      <c r="J79" s="8">
        <v>47.2</v>
      </c>
      <c r="K79" s="8">
        <v>47.2</v>
      </c>
      <c r="L79" s="8">
        <v>47.2</v>
      </c>
      <c r="M79" s="8">
        <v>47.2</v>
      </c>
      <c r="N79" s="8">
        <v>47.2</v>
      </c>
      <c r="O79" s="8">
        <v>47.2</v>
      </c>
      <c r="P79" s="8">
        <v>47.2</v>
      </c>
      <c r="Q79" s="8">
        <v>47.2</v>
      </c>
      <c r="R79" s="8">
        <v>47.2</v>
      </c>
      <c r="S79" s="8"/>
      <c r="T79" s="8"/>
    </row>
    <row r="80" spans="3:20" x14ac:dyDescent="0.25">
      <c r="C80" s="15" t="s">
        <v>157</v>
      </c>
      <c r="D80" s="15" t="s">
        <v>197</v>
      </c>
      <c r="E80" s="12" t="s">
        <v>196</v>
      </c>
      <c r="F80" s="12" t="str">
        <f t="shared" si="12"/>
        <v>EHZSub-transmission lines capacityTotal (summer)</v>
      </c>
      <c r="G80" s="8">
        <v>40.5</v>
      </c>
      <c r="H80" s="8">
        <v>40.5</v>
      </c>
      <c r="I80" s="8">
        <v>40.5</v>
      </c>
      <c r="J80" s="8">
        <v>40.5</v>
      </c>
      <c r="K80" s="8">
        <v>40.5</v>
      </c>
      <c r="L80" s="8">
        <v>40.5</v>
      </c>
      <c r="M80" s="8">
        <v>40.5</v>
      </c>
      <c r="N80" s="8">
        <v>40.5</v>
      </c>
      <c r="O80" s="8">
        <v>40.5</v>
      </c>
      <c r="P80" s="8">
        <v>40.5</v>
      </c>
      <c r="Q80" s="8">
        <v>40.5</v>
      </c>
      <c r="R80" s="8">
        <v>40.5</v>
      </c>
      <c r="S80" s="8"/>
      <c r="T80" s="8"/>
    </row>
    <row r="81" spans="3:20" x14ac:dyDescent="0.25">
      <c r="C81" s="15" t="s">
        <v>157</v>
      </c>
      <c r="D81" s="15" t="s">
        <v>197</v>
      </c>
      <c r="E81" s="12" t="s">
        <v>194</v>
      </c>
      <c r="F81" s="12" t="str">
        <f t="shared" ref="F81:F86" si="14">CONCATENATE(C81,D81,E81)</f>
        <v>EHZSub-transmission lines capacityFirm delivery (summer)</v>
      </c>
      <c r="G81" s="8">
        <v>26.9</v>
      </c>
      <c r="H81" s="8">
        <v>26.9</v>
      </c>
      <c r="I81" s="8">
        <v>26.9</v>
      </c>
      <c r="J81" s="8">
        <v>26.9</v>
      </c>
      <c r="K81" s="8">
        <v>26.9</v>
      </c>
      <c r="L81" s="8">
        <v>26.9</v>
      </c>
      <c r="M81" s="8">
        <v>26.9</v>
      </c>
      <c r="N81" s="8">
        <v>26.9</v>
      </c>
      <c r="O81" s="8">
        <v>26.9</v>
      </c>
      <c r="P81" s="8">
        <v>26.9</v>
      </c>
      <c r="Q81" s="8">
        <v>26.9</v>
      </c>
      <c r="R81" s="8">
        <v>26.9</v>
      </c>
      <c r="S81" s="8"/>
      <c r="T81" s="8"/>
    </row>
    <row r="82" spans="3:20" x14ac:dyDescent="0.25">
      <c r="C82" s="15" t="s">
        <v>157</v>
      </c>
      <c r="D82" s="12" t="s">
        <v>214</v>
      </c>
      <c r="E82" s="12" t="s">
        <v>211</v>
      </c>
      <c r="F82" s="12" t="str">
        <f t="shared" si="14"/>
        <v>EHZMaximum demand forecast(peak season)Maximum demand (MVA)</v>
      </c>
      <c r="G82" s="8">
        <f ca="1">OFFSET(ForecastData!$E$4,MATCH($C82,ForecastData!$B$5:$B$70,0),COLUMN()-6+IF($T84="Summer",15,0))</f>
        <v>28.578752778524422</v>
      </c>
      <c r="H82" s="8">
        <f ca="1">OFFSET(ForecastData!$E$4,MATCH($C82,ForecastData!$B$5:$B$70,0),COLUMN()-6+IF($T84="Summer",15,0))</f>
        <v>29.257367905259802</v>
      </c>
      <c r="I82" s="8">
        <f ca="1">OFFSET(ForecastData!$E$4,MATCH($C82,ForecastData!$B$5:$B$70,0),COLUMN()-6+IF($T84="Summer",15,0))</f>
        <v>29.663240731331168</v>
      </c>
      <c r="J82" s="8">
        <f ca="1">OFFSET(ForecastData!$E$4,MATCH($C82,ForecastData!$B$5:$B$70,0),COLUMN()-6+IF($T84="Summer",15,0))</f>
        <v>31.814714245942238</v>
      </c>
      <c r="K82" s="8">
        <f ca="1">OFFSET(ForecastData!$E$4,MATCH($C82,ForecastData!$B$5:$B$70,0),COLUMN()-6+IF($T84="Summer",15,0))</f>
        <v>32.940038756716262</v>
      </c>
      <c r="L82" s="8">
        <f ca="1">OFFSET(ForecastData!$E$4,MATCH($C82,ForecastData!$B$5:$B$70,0),COLUMN()-6+IF($T84="Summer",15,0))</f>
        <v>33.479546612094573</v>
      </c>
      <c r="M82" s="8">
        <f ca="1">OFFSET(ForecastData!$E$4,MATCH($C82,ForecastData!$B$5:$B$70,0),COLUMN()-6+IF($T84="Summer",15,0))</f>
        <v>34.183072320281831</v>
      </c>
      <c r="N82" s="8">
        <f ca="1">OFFSET(ForecastData!$E$4,MATCH($C82,ForecastData!$B$5:$B$70,0),COLUMN()-6+IF($T84="Summer",15,0))</f>
        <v>34.66146692708022</v>
      </c>
      <c r="O82" s="8">
        <f ca="1">OFFSET(ForecastData!$E$4,MATCH($C82,ForecastData!$B$5:$B$70,0),COLUMN()-6+IF($T84="Summer",15,0))</f>
        <v>35.192264384642769</v>
      </c>
      <c r="P82" s="8">
        <f ca="1">OFFSET(ForecastData!$E$4,MATCH($C82,ForecastData!$B$5:$B$70,0),COLUMN()-6+IF($T84="Summer",15,0))</f>
        <v>35.526238899569677</v>
      </c>
      <c r="Q82" s="8">
        <f ca="1">OFFSET(ForecastData!$E$4,MATCH($C82,ForecastData!$B$5:$B$70,0),COLUMN()-6+IF($T84="Summer",15,0))</f>
        <v>36.26631311521971</v>
      </c>
      <c r="R82" s="8">
        <f ca="1">OFFSET(ForecastData!$E$4,MATCH($C82,ForecastData!$B$5:$B$70,0),COLUMN()-6+IF($T84="Summer",15,0))</f>
        <v>36.772828988983861</v>
      </c>
      <c r="S82" s="8"/>
      <c r="T82" s="8"/>
    </row>
    <row r="83" spans="3:20" x14ac:dyDescent="0.25">
      <c r="C83" s="15" t="s">
        <v>157</v>
      </c>
      <c r="D83" s="12" t="s">
        <v>214</v>
      </c>
      <c r="E83" s="12" t="s">
        <v>11</v>
      </c>
      <c r="F83" s="12" t="str">
        <f t="shared" si="14"/>
        <v>EHZMaximum demand forecast(peak season)Power factor (coincident)</v>
      </c>
      <c r="G83" s="8">
        <f ca="1">OFFSET(ForecastData!$R$4,MATCH($C83,ForecastData!$B$5:$B$70,0),IF($T85="Summer",15,0))</f>
        <v>0</v>
      </c>
      <c r="H83" s="8">
        <f ca="1">OFFSET(ForecastData!$R$4,MATCH($C83,ForecastData!$B$5:$B$70,0),IF($T85="Summer",15,0))</f>
        <v>0</v>
      </c>
      <c r="I83" s="8">
        <f ca="1">OFFSET(ForecastData!$R$4,MATCH($C83,ForecastData!$B$5:$B$70,0),IF($T85="Summer",15,0))</f>
        <v>0</v>
      </c>
      <c r="J83" s="8">
        <f ca="1">OFFSET(ForecastData!$R$4,MATCH($C83,ForecastData!$B$5:$B$70,0),IF($T85="Summer",15,0))</f>
        <v>0</v>
      </c>
      <c r="K83" s="8">
        <f ca="1">OFFSET(ForecastData!$R$4,MATCH($C83,ForecastData!$B$5:$B$70,0),IF($T85="Summer",15,0))</f>
        <v>0</v>
      </c>
      <c r="L83" s="8">
        <f ca="1">OFFSET(ForecastData!$R$4,MATCH($C83,ForecastData!$B$5:$B$70,0),IF($T85="Summer",15,0))</f>
        <v>0</v>
      </c>
      <c r="M83" s="8">
        <f ca="1">OFFSET(ForecastData!$R$4,MATCH($C83,ForecastData!$B$5:$B$70,0),IF($T85="Summer",15,0))</f>
        <v>0</v>
      </c>
      <c r="N83" s="8">
        <f ca="1">OFFSET(ForecastData!$R$4,MATCH($C83,ForecastData!$B$5:$B$70,0),IF($T85="Summer",15,0))</f>
        <v>0</v>
      </c>
      <c r="O83" s="8">
        <f ca="1">OFFSET(ForecastData!$R$4,MATCH($C83,ForecastData!$B$5:$B$70,0),IF($T85="Summer",15,0))</f>
        <v>0</v>
      </c>
      <c r="P83" s="8">
        <f ca="1">OFFSET(ForecastData!$R$4,MATCH($C83,ForecastData!$B$5:$B$70,0),IF($T85="Summer",15,0))</f>
        <v>0</v>
      </c>
      <c r="Q83" s="8">
        <f ca="1">OFFSET(ForecastData!$R$4,MATCH($C83,ForecastData!$B$5:$B$70,0),IF($T85="Summer",15,0))</f>
        <v>0</v>
      </c>
      <c r="R83" s="8">
        <f ca="1">OFFSET(ForecastData!$R$4,MATCH($C83,ForecastData!$B$5:$B$70,0),IF($T85="Summer",15,0))</f>
        <v>0</v>
      </c>
      <c r="S83" s="10"/>
      <c r="T83" s="10"/>
    </row>
    <row r="84" spans="3:20" x14ac:dyDescent="0.25">
      <c r="C84" s="15" t="s">
        <v>157</v>
      </c>
      <c r="D84" s="12" t="s">
        <v>213</v>
      </c>
      <c r="E84" s="12" t="s">
        <v>211</v>
      </c>
      <c r="F84" s="12" t="str">
        <f t="shared" si="14"/>
        <v>EHZMaximum demand forecast(non-peak season)Maximum demand (MVA)</v>
      </c>
      <c r="G84" s="8">
        <f ca="1">OFFSET(ForecastData!$E$4,MATCH($C84,ForecastData!$B$5:$B$70,0),COLUMN()-6+IF($T84="Winter",15,0))</f>
        <v>23.887138786747421</v>
      </c>
      <c r="H84" s="8">
        <f ca="1">OFFSET(ForecastData!$E$4,MATCH($C84,ForecastData!$B$5:$B$70,0),COLUMN()-6+IF($T84="Winter",15,0))</f>
        <v>23.866197004841268</v>
      </c>
      <c r="I84" s="8">
        <f ca="1">OFFSET(ForecastData!$E$4,MATCH($C84,ForecastData!$B$5:$B$70,0),COLUMN()-6+IF($T84="Winter",15,0))</f>
        <v>23.456306412669594</v>
      </c>
      <c r="J84" s="8">
        <f ca="1">OFFSET(ForecastData!$E$4,MATCH($C84,ForecastData!$B$5:$B$70,0),COLUMN()-6+IF($T84="Winter",15,0))</f>
        <v>25.863653566714973</v>
      </c>
      <c r="K84" s="8">
        <f ca="1">OFFSET(ForecastData!$E$4,MATCH($C84,ForecastData!$B$5:$B$70,0),COLUMN()-6+IF($T84="Winter",15,0))</f>
        <v>27.001182561007983</v>
      </c>
      <c r="L84" s="8">
        <f ca="1">OFFSET(ForecastData!$E$4,MATCH($C84,ForecastData!$B$5:$B$70,0),COLUMN()-6+IF($T84="Winter",15,0))</f>
        <v>27.593262041104836</v>
      </c>
      <c r="M84" s="8">
        <f ca="1">OFFSET(ForecastData!$E$4,MATCH($C84,ForecastData!$B$5:$B$70,0),COLUMN()-6+IF($T84="Winter",15,0))</f>
        <v>28.166891957761056</v>
      </c>
      <c r="N84" s="8">
        <f ca="1">OFFSET(ForecastData!$E$4,MATCH($C84,ForecastData!$B$5:$B$70,0),COLUMN()-6+IF($T84="Winter",15,0))</f>
        <v>28.523942070376567</v>
      </c>
      <c r="O84" s="8">
        <f ca="1">OFFSET(ForecastData!$E$4,MATCH($C84,ForecastData!$B$5:$B$70,0),COLUMN()-6+IF($T84="Winter",15,0))</f>
        <v>28.95282017814014</v>
      </c>
      <c r="P84" s="8">
        <f ca="1">OFFSET(ForecastData!$E$4,MATCH($C84,ForecastData!$B$5:$B$70,0),COLUMN()-6+IF($T84="Winter",15,0))</f>
        <v>29.29244087460043</v>
      </c>
      <c r="Q84" s="8">
        <f ca="1">OFFSET(ForecastData!$E$4,MATCH($C84,ForecastData!$B$5:$B$70,0),COLUMN()-6+IF($T84="Winter",15,0))</f>
        <v>29.618654020602666</v>
      </c>
      <c r="R84" s="8">
        <f ca="1">OFFSET(ForecastData!$E$4,MATCH($C84,ForecastData!$B$5:$B$70,0),COLUMN()-6+IF($T84="Winter",15,0))</f>
        <v>29.945557740192108</v>
      </c>
      <c r="S84" s="10"/>
      <c r="T84" s="10" t="str">
        <f ca="1">OFFSET(ForecastData!$D$4,MATCH(C84,ForecastData!$B$5:$B$70,0),0)</f>
        <v>Summer</v>
      </c>
    </row>
    <row r="85" spans="3:20" x14ac:dyDescent="0.25">
      <c r="C85" s="15" t="s">
        <v>157</v>
      </c>
      <c r="D85" s="12" t="s">
        <v>213</v>
      </c>
      <c r="E85" s="12" t="s">
        <v>11</v>
      </c>
      <c r="F85" s="12" t="str">
        <f t="shared" si="14"/>
        <v>EHZMaximum demand forecast(non-peak season)Power factor (coincident)</v>
      </c>
      <c r="G85" s="8">
        <f ca="1">OFFSET(ForecastData!$R$4,MATCH($C85,ForecastData!$B$5:$B$70,0),IF($T85="Winter",15,0))</f>
        <v>0</v>
      </c>
      <c r="H85" s="8">
        <f ca="1">OFFSET(ForecastData!$R$4,MATCH($C85,ForecastData!$B$5:$B$70,0),IF($T85="Winter",15,0))</f>
        <v>0</v>
      </c>
      <c r="I85" s="8">
        <f ca="1">OFFSET(ForecastData!$R$4,MATCH($C85,ForecastData!$B$5:$B$70,0),IF($T85="Winter",15,0))</f>
        <v>0</v>
      </c>
      <c r="J85" s="8">
        <f ca="1">OFFSET(ForecastData!$R$4,MATCH($C85,ForecastData!$B$5:$B$70,0),IF($T85="Winter",15,0))</f>
        <v>0</v>
      </c>
      <c r="K85" s="8">
        <f ca="1">OFFSET(ForecastData!$R$4,MATCH($C85,ForecastData!$B$5:$B$70,0),IF($T85="Winter",15,0))</f>
        <v>0</v>
      </c>
      <c r="L85" s="8">
        <f ca="1">OFFSET(ForecastData!$R$4,MATCH($C85,ForecastData!$B$5:$B$70,0),IF($T85="Winter",15,0))</f>
        <v>0</v>
      </c>
      <c r="M85" s="8">
        <f ca="1">OFFSET(ForecastData!$R$4,MATCH($C85,ForecastData!$B$5:$B$70,0),IF($T85="Winter",15,0))</f>
        <v>0</v>
      </c>
      <c r="N85" s="8">
        <f ca="1">OFFSET(ForecastData!$R$4,MATCH($C85,ForecastData!$B$5:$B$70,0),IF($T85="Winter",15,0))</f>
        <v>0</v>
      </c>
      <c r="O85" s="8">
        <f ca="1">OFFSET(ForecastData!$R$4,MATCH($C85,ForecastData!$B$5:$B$70,0),IF($T85="Winter",15,0))</f>
        <v>0</v>
      </c>
      <c r="P85" s="8">
        <f ca="1">OFFSET(ForecastData!$R$4,MATCH($C85,ForecastData!$B$5:$B$70,0),IF($T85="Winter",15,0))</f>
        <v>0</v>
      </c>
      <c r="Q85" s="8">
        <f ca="1">OFFSET(ForecastData!$R$4,MATCH($C85,ForecastData!$B$5:$B$70,0),IF($T85="Winter",15,0))</f>
        <v>0</v>
      </c>
      <c r="R85" s="8">
        <f ca="1">OFFSET(ForecastData!$R$4,MATCH($C85,ForecastData!$B$5:$B$70,0),IF($T85="Winter",15,0))</f>
        <v>0</v>
      </c>
      <c r="S85" s="10"/>
      <c r="T85" s="10" t="str">
        <f ca="1">T84</f>
        <v>Summer</v>
      </c>
    </row>
    <row r="86" spans="3:20" x14ac:dyDescent="0.25">
      <c r="C86" s="15" t="s">
        <v>157</v>
      </c>
      <c r="D86" s="12" t="s">
        <v>89</v>
      </c>
      <c r="E86" s="12" t="s">
        <v>212</v>
      </c>
      <c r="F86" s="12" t="str">
        <f t="shared" si="14"/>
        <v>EHZHours exceeding95% of maximum demand</v>
      </c>
      <c r="G86" s="9">
        <f ca="1">OFFSET($AM$2,MATCH(C86,$AL$3:$AL$19,0),0)</f>
        <v>16</v>
      </c>
      <c r="H86" s="9">
        <f ca="1">G86</f>
        <v>16</v>
      </c>
      <c r="I86" s="9">
        <f t="shared" ref="I86:R86" ca="1" si="15">H86</f>
        <v>16</v>
      </c>
      <c r="J86" s="9">
        <f t="shared" ca="1" si="15"/>
        <v>16</v>
      </c>
      <c r="K86" s="9">
        <f t="shared" ca="1" si="15"/>
        <v>16</v>
      </c>
      <c r="L86" s="9">
        <f t="shared" ca="1" si="15"/>
        <v>16</v>
      </c>
      <c r="M86" s="9">
        <f t="shared" ca="1" si="15"/>
        <v>16</v>
      </c>
      <c r="N86" s="9">
        <f t="shared" ca="1" si="15"/>
        <v>16</v>
      </c>
      <c r="O86" s="9">
        <f t="shared" ca="1" si="15"/>
        <v>16</v>
      </c>
      <c r="P86" s="9">
        <f t="shared" ca="1" si="15"/>
        <v>16</v>
      </c>
      <c r="Q86" s="9">
        <f t="shared" ca="1" si="15"/>
        <v>16</v>
      </c>
      <c r="R86" s="9">
        <f t="shared" ca="1" si="15"/>
        <v>16</v>
      </c>
      <c r="S86" s="9"/>
      <c r="T86" s="9"/>
    </row>
    <row r="87" spans="3:20" x14ac:dyDescent="0.25">
      <c r="C87" s="15" t="s">
        <v>157</v>
      </c>
      <c r="D87" s="15" t="s">
        <v>12</v>
      </c>
      <c r="E87" s="6">
        <v>1</v>
      </c>
      <c r="F87" s="12" t="str">
        <f t="shared" ref="F87:F98" si="16">CONCATENATE(C87,D87,E87)</f>
        <v>EHZLoad transfer capacity (MVA)1</v>
      </c>
      <c r="G87" s="8">
        <v>4.3</v>
      </c>
      <c r="H87" s="8"/>
      <c r="I87" s="8"/>
      <c r="J87" s="8"/>
      <c r="K87" s="8"/>
      <c r="L87" s="8"/>
      <c r="M87" s="8"/>
      <c r="N87" s="8"/>
      <c r="O87" s="8"/>
      <c r="P87" s="8"/>
      <c r="Q87" s="8"/>
      <c r="R87" s="8"/>
      <c r="S87" s="8" t="s">
        <v>82</v>
      </c>
      <c r="T87" s="8"/>
    </row>
    <row r="88" spans="3:20" x14ac:dyDescent="0.25">
      <c r="C88" s="15" t="s">
        <v>157</v>
      </c>
      <c r="D88" s="15" t="s">
        <v>12</v>
      </c>
      <c r="E88" s="6">
        <v>2</v>
      </c>
      <c r="F88" s="12" t="str">
        <f t="shared" si="16"/>
        <v>EHZLoad transfer capacity (MVA)2</v>
      </c>
      <c r="G88" s="8">
        <v>9.9</v>
      </c>
      <c r="H88" s="8"/>
      <c r="I88" s="8"/>
      <c r="J88" s="8"/>
      <c r="K88" s="8"/>
      <c r="L88" s="8"/>
      <c r="M88" s="8"/>
      <c r="N88" s="8"/>
      <c r="O88" s="8"/>
      <c r="P88" s="8"/>
      <c r="Q88" s="8"/>
      <c r="R88" s="8"/>
      <c r="S88" s="8" t="s">
        <v>43</v>
      </c>
      <c r="T88" s="8"/>
    </row>
    <row r="89" spans="3:20" x14ac:dyDescent="0.25">
      <c r="C89" s="15" t="s">
        <v>157</v>
      </c>
      <c r="D89" s="15" t="s">
        <v>12</v>
      </c>
      <c r="E89" s="6">
        <v>3</v>
      </c>
      <c r="F89" s="12" t="str">
        <f t="shared" si="16"/>
        <v>EHZLoad transfer capacity (MVA)3</v>
      </c>
      <c r="G89" s="8">
        <v>11.3</v>
      </c>
      <c r="H89" s="8"/>
      <c r="I89" s="8"/>
      <c r="J89" s="8"/>
      <c r="K89" s="8"/>
      <c r="L89" s="8"/>
      <c r="M89" s="8"/>
      <c r="N89" s="8"/>
      <c r="O89" s="8"/>
      <c r="P89" s="8"/>
      <c r="Q89" s="8"/>
      <c r="R89" s="8"/>
      <c r="S89" s="8" t="s">
        <v>73</v>
      </c>
      <c r="T89" s="8"/>
    </row>
    <row r="90" spans="3:20" x14ac:dyDescent="0.25">
      <c r="C90" s="15" t="s">
        <v>157</v>
      </c>
      <c r="D90" s="15" t="s">
        <v>12</v>
      </c>
      <c r="E90" s="6">
        <v>4</v>
      </c>
      <c r="F90" s="12" t="str">
        <f t="shared" si="16"/>
        <v>EHZLoad transfer capacity (MVA)4</v>
      </c>
      <c r="G90" s="8"/>
      <c r="H90" s="8"/>
      <c r="I90" s="8"/>
      <c r="J90" s="8"/>
      <c r="K90" s="8"/>
      <c r="L90" s="8"/>
      <c r="M90" s="8"/>
      <c r="N90" s="8"/>
      <c r="O90" s="8"/>
      <c r="P90" s="8"/>
      <c r="Q90" s="8"/>
      <c r="R90" s="8"/>
      <c r="S90" s="8"/>
      <c r="T90" s="8"/>
    </row>
    <row r="91" spans="3:20" x14ac:dyDescent="0.25">
      <c r="C91" s="15" t="s">
        <v>157</v>
      </c>
      <c r="D91" s="12" t="s">
        <v>13</v>
      </c>
      <c r="E91" s="12" t="s">
        <v>142</v>
      </c>
      <c r="F91" s="12" t="str">
        <f t="shared" si="16"/>
        <v>EHZEmbedded generation capacity (MVA)Units less than 100 kVA</v>
      </c>
      <c r="G91" s="8">
        <v>0.35599999999999998</v>
      </c>
      <c r="H91" s="8"/>
      <c r="I91" s="8"/>
      <c r="J91" s="8"/>
      <c r="K91" s="8"/>
      <c r="L91" s="8"/>
      <c r="M91" s="8"/>
      <c r="N91" s="8"/>
      <c r="O91" s="8"/>
      <c r="P91" s="8"/>
      <c r="Q91" s="8"/>
      <c r="R91" s="8"/>
      <c r="S91" s="8"/>
      <c r="T91" s="8"/>
    </row>
    <row r="92" spans="3:20" x14ac:dyDescent="0.25">
      <c r="C92" s="15" t="s">
        <v>157</v>
      </c>
      <c r="D92" s="12" t="s">
        <v>13</v>
      </c>
      <c r="E92" s="12" t="s">
        <v>145</v>
      </c>
      <c r="F92" s="12" t="str">
        <f t="shared" si="16"/>
        <v>EHZEmbedded generation capacity (MVA)Units greater than 100 kVA</v>
      </c>
      <c r="G92" s="8"/>
      <c r="H92" s="8"/>
      <c r="I92" s="8"/>
      <c r="J92" s="8"/>
      <c r="K92" s="8"/>
      <c r="L92" s="8"/>
      <c r="M92" s="8"/>
      <c r="N92" s="8"/>
      <c r="O92" s="8"/>
      <c r="P92" s="8"/>
      <c r="Q92" s="8"/>
      <c r="R92" s="8"/>
      <c r="S92" s="8"/>
      <c r="T92" s="8"/>
    </row>
    <row r="93" spans="3:20" x14ac:dyDescent="0.25">
      <c r="C93" s="15" t="s">
        <v>158</v>
      </c>
      <c r="D93" s="15" t="s">
        <v>85</v>
      </c>
      <c r="E93" s="12" t="s">
        <v>86</v>
      </c>
      <c r="F93" s="12" t="str">
        <f t="shared" si="16"/>
        <v xml:space="preserve">GBZSubstation capacity (winter and summer) (MVA)Total </v>
      </c>
      <c r="G93" s="8">
        <v>45</v>
      </c>
      <c r="H93" s="8">
        <v>45</v>
      </c>
      <c r="I93" s="8">
        <v>45</v>
      </c>
      <c r="J93" s="8">
        <v>45</v>
      </c>
      <c r="K93" s="8">
        <v>45</v>
      </c>
      <c r="L93" s="8">
        <v>45</v>
      </c>
      <c r="M93" s="8">
        <v>45</v>
      </c>
      <c r="N93" s="8">
        <v>45</v>
      </c>
      <c r="O93" s="8">
        <v>45</v>
      </c>
      <c r="P93" s="8">
        <v>50</v>
      </c>
      <c r="Q93" s="8">
        <v>50</v>
      </c>
      <c r="R93" s="8">
        <v>50</v>
      </c>
      <c r="S93" s="8"/>
      <c r="T93" s="8"/>
    </row>
    <row r="94" spans="3:20" x14ac:dyDescent="0.25">
      <c r="C94" s="15" t="s">
        <v>158</v>
      </c>
      <c r="D94" s="15" t="s">
        <v>85</v>
      </c>
      <c r="E94" s="12" t="s">
        <v>87</v>
      </c>
      <c r="F94" s="12" t="str">
        <f t="shared" si="16"/>
        <v>GBZSubstation capacity (winter and summer) (MVA)Firm delivery</v>
      </c>
      <c r="G94" s="8">
        <v>22.5</v>
      </c>
      <c r="H94" s="8">
        <v>22.5</v>
      </c>
      <c r="I94" s="8">
        <v>22.5</v>
      </c>
      <c r="J94" s="8">
        <v>22.5</v>
      </c>
      <c r="K94" s="8">
        <v>22.5</v>
      </c>
      <c r="L94" s="8">
        <v>22.5</v>
      </c>
      <c r="M94" s="8">
        <v>22.5</v>
      </c>
      <c r="N94" s="8" t="s">
        <v>204</v>
      </c>
      <c r="O94" s="8">
        <v>22.9</v>
      </c>
      <c r="P94" s="8">
        <v>22.9</v>
      </c>
      <c r="Q94" s="8">
        <v>22.9</v>
      </c>
      <c r="R94" s="8">
        <v>22.9</v>
      </c>
      <c r="S94" s="8"/>
      <c r="T94" s="8"/>
    </row>
    <row r="95" spans="3:20" x14ac:dyDescent="0.25">
      <c r="C95" s="15" t="s">
        <v>158</v>
      </c>
      <c r="D95" s="15" t="s">
        <v>85</v>
      </c>
      <c r="E95" s="12" t="s">
        <v>88</v>
      </c>
      <c r="F95" s="12" t="str">
        <f t="shared" si="16"/>
        <v>GBZSubstation capacity (winter and summer) (MVA)Short-term firm delivery</v>
      </c>
      <c r="G95" s="8">
        <v>22.9</v>
      </c>
      <c r="H95" s="8">
        <v>22.9</v>
      </c>
      <c r="I95" s="8">
        <v>22.9</v>
      </c>
      <c r="J95" s="8">
        <v>22.9</v>
      </c>
      <c r="K95" s="8">
        <v>22.9</v>
      </c>
      <c r="L95" s="8">
        <v>22.9</v>
      </c>
      <c r="M95" s="8">
        <v>22.9</v>
      </c>
      <c r="N95" s="8">
        <v>22.9</v>
      </c>
      <c r="O95" s="8">
        <v>22.9</v>
      </c>
      <c r="P95" s="8">
        <v>22.9</v>
      </c>
      <c r="Q95" s="8">
        <v>22.9</v>
      </c>
      <c r="R95" s="8">
        <v>22.9</v>
      </c>
      <c r="S95" s="8"/>
      <c r="T95" s="8"/>
    </row>
    <row r="96" spans="3:20" x14ac:dyDescent="0.25">
      <c r="C96" s="15" t="s">
        <v>158</v>
      </c>
      <c r="D96" s="15" t="s">
        <v>197</v>
      </c>
      <c r="E96" s="12" t="s">
        <v>193</v>
      </c>
      <c r="F96" s="12" t="str">
        <f t="shared" si="16"/>
        <v>GBZSub-transmission lines capacityTotal (winter)</v>
      </c>
      <c r="G96" s="8">
        <v>46.3</v>
      </c>
      <c r="H96" s="8">
        <v>46.3</v>
      </c>
      <c r="I96" s="8">
        <v>46.3</v>
      </c>
      <c r="J96" s="8">
        <v>46.3</v>
      </c>
      <c r="K96" s="8">
        <v>46.3</v>
      </c>
      <c r="L96" s="8">
        <v>46.3</v>
      </c>
      <c r="M96" s="8">
        <v>46.3</v>
      </c>
      <c r="N96" s="8">
        <v>46.3</v>
      </c>
      <c r="O96" s="8">
        <v>46.3</v>
      </c>
      <c r="P96" s="8">
        <v>46.3</v>
      </c>
      <c r="Q96" s="8">
        <v>46.3</v>
      </c>
      <c r="R96" s="8">
        <v>46.3</v>
      </c>
      <c r="S96" s="8"/>
      <c r="T96" s="8"/>
    </row>
    <row r="97" spans="3:20" x14ac:dyDescent="0.25">
      <c r="C97" s="15" t="s">
        <v>158</v>
      </c>
      <c r="D97" s="15" t="s">
        <v>197</v>
      </c>
      <c r="E97" s="12" t="s">
        <v>195</v>
      </c>
      <c r="F97" s="12" t="str">
        <f t="shared" si="16"/>
        <v>GBZSub-transmission lines capacityFirm delivery (winter)</v>
      </c>
      <c r="G97" s="8">
        <v>22.6</v>
      </c>
      <c r="H97" s="8">
        <v>22.6</v>
      </c>
      <c r="I97" s="8">
        <v>22.6</v>
      </c>
      <c r="J97" s="8">
        <v>22.6</v>
      </c>
      <c r="K97" s="8">
        <v>22.6</v>
      </c>
      <c r="L97" s="8">
        <v>22.6</v>
      </c>
      <c r="M97" s="8">
        <v>22.6</v>
      </c>
      <c r="N97" s="8">
        <v>22.6</v>
      </c>
      <c r="O97" s="8">
        <v>22.6</v>
      </c>
      <c r="P97" s="8">
        <v>22.6</v>
      </c>
      <c r="Q97" s="8">
        <v>22.6</v>
      </c>
      <c r="R97" s="8">
        <v>22.6</v>
      </c>
      <c r="S97" s="8"/>
      <c r="T97" s="8"/>
    </row>
    <row r="98" spans="3:20" x14ac:dyDescent="0.25">
      <c r="C98" s="15" t="s">
        <v>158</v>
      </c>
      <c r="D98" s="15" t="s">
        <v>197</v>
      </c>
      <c r="E98" s="12" t="s">
        <v>196</v>
      </c>
      <c r="F98" s="12" t="str">
        <f t="shared" si="16"/>
        <v>GBZSub-transmission lines capacityTotal (summer)</v>
      </c>
      <c r="G98" s="8">
        <v>27</v>
      </c>
      <c r="H98" s="8">
        <v>27</v>
      </c>
      <c r="I98" s="8">
        <v>27</v>
      </c>
      <c r="J98" s="8">
        <v>27</v>
      </c>
      <c r="K98" s="8">
        <v>27</v>
      </c>
      <c r="L98" s="8">
        <v>27</v>
      </c>
      <c r="M98" s="8">
        <v>27</v>
      </c>
      <c r="N98" s="8">
        <v>27</v>
      </c>
      <c r="O98" s="8">
        <v>27</v>
      </c>
      <c r="P98" s="8">
        <v>27</v>
      </c>
      <c r="Q98" s="8">
        <v>27</v>
      </c>
      <c r="R98" s="8">
        <v>27</v>
      </c>
      <c r="S98" s="8"/>
      <c r="T98" s="8"/>
    </row>
    <row r="99" spans="3:20" x14ac:dyDescent="0.25">
      <c r="C99" s="15" t="s">
        <v>158</v>
      </c>
      <c r="D99" s="15" t="s">
        <v>197</v>
      </c>
      <c r="E99" s="12" t="s">
        <v>194</v>
      </c>
      <c r="F99" s="12" t="str">
        <f t="shared" ref="F99:F103" si="17">CONCATENATE(C99,D99,E99)</f>
        <v>GBZSub-transmission lines capacityFirm delivery (summer)</v>
      </c>
      <c r="G99" s="8">
        <v>13.4</v>
      </c>
      <c r="H99" s="8">
        <v>13.4</v>
      </c>
      <c r="I99" s="8">
        <v>13.4</v>
      </c>
      <c r="J99" s="8">
        <v>13.4</v>
      </c>
      <c r="K99" s="8">
        <v>13.4</v>
      </c>
      <c r="L99" s="8">
        <v>13.4</v>
      </c>
      <c r="M99" s="8">
        <v>13.4</v>
      </c>
      <c r="N99" s="8">
        <v>13.4</v>
      </c>
      <c r="O99" s="8">
        <v>13.4</v>
      </c>
      <c r="P99" s="8">
        <v>13.4</v>
      </c>
      <c r="Q99" s="8">
        <v>13.4</v>
      </c>
      <c r="R99" s="8">
        <v>13.4</v>
      </c>
      <c r="S99" s="8"/>
      <c r="T99" s="8"/>
    </row>
    <row r="100" spans="3:20" x14ac:dyDescent="0.25">
      <c r="C100" s="15" t="s">
        <v>158</v>
      </c>
      <c r="D100" s="12" t="s">
        <v>214</v>
      </c>
      <c r="E100" s="12" t="s">
        <v>211</v>
      </c>
      <c r="F100" s="12" t="str">
        <f t="shared" si="17"/>
        <v>GBZMaximum demand forecast(peak season)Maximum demand (MVA)</v>
      </c>
      <c r="G100" s="8">
        <f ca="1">OFFSET(ForecastData!$E$4,MATCH($C100,ForecastData!$B$5:$B$70,0),COLUMN()-6+IF($T102="Summer",15,0))</f>
        <v>19.159585672169886</v>
      </c>
      <c r="H100" s="8">
        <f ca="1">OFFSET(ForecastData!$E$4,MATCH($C100,ForecastData!$B$5:$B$70,0),COLUMN()-6+IF($T102="Summer",15,0))</f>
        <v>19.08274175626115</v>
      </c>
      <c r="I100" s="8">
        <f ca="1">OFFSET(ForecastData!$E$4,MATCH($C100,ForecastData!$B$5:$B$70,0),COLUMN()-6+IF($T102="Summer",15,0))</f>
        <v>19.126274561974792</v>
      </c>
      <c r="J100" s="8">
        <f ca="1">OFFSET(ForecastData!$E$4,MATCH($C100,ForecastData!$B$5:$B$70,0),COLUMN()-6+IF($T102="Summer",15,0))</f>
        <v>18.77925726903587</v>
      </c>
      <c r="K100" s="8">
        <f ca="1">OFFSET(ForecastData!$E$4,MATCH($C100,ForecastData!$B$5:$B$70,0),COLUMN()-6+IF($T102="Summer",15,0))</f>
        <v>18.552231594009786</v>
      </c>
      <c r="L100" s="8">
        <f ca="1">OFFSET(ForecastData!$E$4,MATCH($C100,ForecastData!$B$5:$B$70,0),COLUMN()-6+IF($T102="Summer",15,0))</f>
        <v>18.489613328749577</v>
      </c>
      <c r="M100" s="8">
        <f ca="1">OFFSET(ForecastData!$E$4,MATCH($C100,ForecastData!$B$5:$B$70,0),COLUMN()-6+IF($T102="Summer",15,0))</f>
        <v>18.698635761529374</v>
      </c>
      <c r="N100" s="8">
        <f ca="1">OFFSET(ForecastData!$E$4,MATCH($C100,ForecastData!$B$5:$B$70,0),COLUMN()-6+IF($T102="Summer",15,0))</f>
        <v>18.862973777999617</v>
      </c>
      <c r="O100" s="8">
        <f ca="1">OFFSET(ForecastData!$E$4,MATCH($C100,ForecastData!$B$5:$B$70,0),COLUMN()-6+IF($T102="Summer",15,0))</f>
        <v>19.074349097676475</v>
      </c>
      <c r="P100" s="8">
        <f ca="1">OFFSET(ForecastData!$E$4,MATCH($C100,ForecastData!$B$5:$B$70,0),COLUMN()-6+IF($T102="Summer",15,0))</f>
        <v>19.274461956880501</v>
      </c>
      <c r="Q100" s="8">
        <f ca="1">OFFSET(ForecastData!$E$4,MATCH($C100,ForecastData!$B$5:$B$70,0),COLUMN()-6+IF($T102="Summer",15,0))</f>
        <v>19.751010421373991</v>
      </c>
      <c r="R100" s="8">
        <f ca="1">OFFSET(ForecastData!$E$4,MATCH($C100,ForecastData!$B$5:$B$70,0),COLUMN()-6+IF($T102="Summer",15,0))</f>
        <v>20.021234943726508</v>
      </c>
      <c r="S100" s="8"/>
      <c r="T100" s="8"/>
    </row>
    <row r="101" spans="3:20" x14ac:dyDescent="0.25">
      <c r="C101" s="15" t="s">
        <v>158</v>
      </c>
      <c r="D101" s="12" t="s">
        <v>214</v>
      </c>
      <c r="E101" s="12" t="s">
        <v>11</v>
      </c>
      <c r="F101" s="12" t="str">
        <f t="shared" si="17"/>
        <v>GBZMaximum demand forecast(peak season)Power factor (coincident)</v>
      </c>
      <c r="G101" s="8">
        <f ca="1">OFFSET(ForecastData!$R$4,MATCH($C101,ForecastData!$B$5:$B$70,0),IF($T103="Summer",15,0))</f>
        <v>0</v>
      </c>
      <c r="H101" s="8">
        <f ca="1">OFFSET(ForecastData!$R$4,MATCH($C101,ForecastData!$B$5:$B$70,0),IF($T103="Summer",15,0))</f>
        <v>0</v>
      </c>
      <c r="I101" s="8">
        <f ca="1">OFFSET(ForecastData!$R$4,MATCH($C101,ForecastData!$B$5:$B$70,0),IF($T103="Summer",15,0))</f>
        <v>0</v>
      </c>
      <c r="J101" s="8">
        <f ca="1">OFFSET(ForecastData!$R$4,MATCH($C101,ForecastData!$B$5:$B$70,0),IF($T103="Summer",15,0))</f>
        <v>0</v>
      </c>
      <c r="K101" s="8">
        <f ca="1">OFFSET(ForecastData!$R$4,MATCH($C101,ForecastData!$B$5:$B$70,0),IF($T103="Summer",15,0))</f>
        <v>0</v>
      </c>
      <c r="L101" s="8">
        <f ca="1">OFFSET(ForecastData!$R$4,MATCH($C101,ForecastData!$B$5:$B$70,0),IF($T103="Summer",15,0))</f>
        <v>0</v>
      </c>
      <c r="M101" s="8">
        <f ca="1">OFFSET(ForecastData!$R$4,MATCH($C101,ForecastData!$B$5:$B$70,0),IF($T103="Summer",15,0))</f>
        <v>0</v>
      </c>
      <c r="N101" s="8">
        <f ca="1">OFFSET(ForecastData!$R$4,MATCH($C101,ForecastData!$B$5:$B$70,0),IF($T103="Summer",15,0))</f>
        <v>0</v>
      </c>
      <c r="O101" s="8">
        <f ca="1">OFFSET(ForecastData!$R$4,MATCH($C101,ForecastData!$B$5:$B$70,0),IF($T103="Summer",15,0))</f>
        <v>0</v>
      </c>
      <c r="P101" s="8">
        <f ca="1">OFFSET(ForecastData!$R$4,MATCH($C101,ForecastData!$B$5:$B$70,0),IF($T103="Summer",15,0))</f>
        <v>0</v>
      </c>
      <c r="Q101" s="8">
        <f ca="1">OFFSET(ForecastData!$R$4,MATCH($C101,ForecastData!$B$5:$B$70,0),IF($T103="Summer",15,0))</f>
        <v>0</v>
      </c>
      <c r="R101" s="8">
        <f ca="1">OFFSET(ForecastData!$R$4,MATCH($C101,ForecastData!$B$5:$B$70,0),IF($T103="Summer",15,0))</f>
        <v>0</v>
      </c>
      <c r="S101" s="10"/>
      <c r="T101" s="10"/>
    </row>
    <row r="102" spans="3:20" x14ac:dyDescent="0.25">
      <c r="C102" s="15" t="s">
        <v>158</v>
      </c>
      <c r="D102" s="12" t="s">
        <v>213</v>
      </c>
      <c r="E102" s="12" t="s">
        <v>211</v>
      </c>
      <c r="F102" s="12" t="str">
        <f t="shared" si="17"/>
        <v>GBZMaximum demand forecast(non-peak season)Maximum demand (MVA)</v>
      </c>
      <c r="G102" s="8">
        <f ca="1">OFFSET(ForecastData!$E$4,MATCH($C102,ForecastData!$B$5:$B$70,0),COLUMN()-6+IF($T102="Winter",15,0))</f>
        <v>11.071167278021976</v>
      </c>
      <c r="H102" s="8">
        <f ca="1">OFFSET(ForecastData!$E$4,MATCH($C102,ForecastData!$B$5:$B$70,0),COLUMN()-6+IF($T102="Winter",15,0))</f>
        <v>10.354028324680398</v>
      </c>
      <c r="I102" s="8">
        <f ca="1">OFFSET(ForecastData!$E$4,MATCH($C102,ForecastData!$B$5:$B$70,0),COLUMN()-6+IF($T102="Winter",15,0))</f>
        <v>9.9817683056393935</v>
      </c>
      <c r="J102" s="8">
        <f ca="1">OFFSET(ForecastData!$E$4,MATCH($C102,ForecastData!$B$5:$B$70,0),COLUMN()-6+IF($T102="Winter",15,0))</f>
        <v>9.6685867788628777</v>
      </c>
      <c r="K102" s="8">
        <f ca="1">OFFSET(ForecastData!$E$4,MATCH($C102,ForecastData!$B$5:$B$70,0),COLUMN()-6+IF($T102="Winter",15,0))</f>
        <v>9.4018208455600707</v>
      </c>
      <c r="L102" s="8">
        <f ca="1">OFFSET(ForecastData!$E$4,MATCH($C102,ForecastData!$B$5:$B$70,0),COLUMN()-6+IF($T102="Winter",15,0))</f>
        <v>9.3181781270020689</v>
      </c>
      <c r="M102" s="8">
        <f ca="1">OFFSET(ForecastData!$E$4,MATCH($C102,ForecastData!$B$5:$B$70,0),COLUMN()-6+IF($T102="Winter",15,0))</f>
        <v>9.3619656455330436</v>
      </c>
      <c r="N102" s="8">
        <f ca="1">OFFSET(ForecastData!$E$4,MATCH($C102,ForecastData!$B$5:$B$70,0),COLUMN()-6+IF($T102="Winter",15,0))</f>
        <v>9.4110083716708122</v>
      </c>
      <c r="O102" s="8">
        <f ca="1">OFFSET(ForecastData!$E$4,MATCH($C102,ForecastData!$B$5:$B$70,0),COLUMN()-6+IF($T102="Winter",15,0))</f>
        <v>9.5001115580199009</v>
      </c>
      <c r="P102" s="8">
        <f ca="1">OFFSET(ForecastData!$E$4,MATCH($C102,ForecastData!$B$5:$B$70,0),COLUMN()-6+IF($T102="Winter",15,0))</f>
        <v>9.6704927494876181</v>
      </c>
      <c r="Q102" s="8">
        <f ca="1">OFFSET(ForecastData!$E$4,MATCH($C102,ForecastData!$B$5:$B$70,0),COLUMN()-6+IF($T102="Winter",15,0))</f>
        <v>9.8850161329692074</v>
      </c>
      <c r="R102" s="8">
        <f ca="1">OFFSET(ForecastData!$E$4,MATCH($C102,ForecastData!$B$5:$B$70,0),COLUMN()-6+IF($T102="Winter",15,0))</f>
        <v>10.104560211464197</v>
      </c>
      <c r="S102" s="10"/>
      <c r="T102" s="10" t="str">
        <f ca="1">OFFSET(ForecastData!$D$4,MATCH(C102,ForecastData!$B$5:$B$70,0),0)</f>
        <v>Summer</v>
      </c>
    </row>
    <row r="103" spans="3:20" x14ac:dyDescent="0.25">
      <c r="C103" s="15" t="s">
        <v>158</v>
      </c>
      <c r="D103" s="12" t="s">
        <v>213</v>
      </c>
      <c r="E103" s="12" t="s">
        <v>11</v>
      </c>
      <c r="F103" s="12" t="str">
        <f t="shared" si="17"/>
        <v>GBZMaximum demand forecast(non-peak season)Power factor (coincident)</v>
      </c>
      <c r="G103" s="8">
        <f ca="1">OFFSET(ForecastData!$R$4,MATCH($C103,ForecastData!$B$5:$B$70,0),IF($T103="Winter",15,0))</f>
        <v>0</v>
      </c>
      <c r="H103" s="8">
        <f ca="1">OFFSET(ForecastData!$R$4,MATCH($C103,ForecastData!$B$5:$B$70,0),IF($T103="Winter",15,0))</f>
        <v>0</v>
      </c>
      <c r="I103" s="8">
        <f ca="1">OFFSET(ForecastData!$R$4,MATCH($C103,ForecastData!$B$5:$B$70,0),IF($T103="Winter",15,0))</f>
        <v>0</v>
      </c>
      <c r="J103" s="8">
        <f ca="1">OFFSET(ForecastData!$R$4,MATCH($C103,ForecastData!$B$5:$B$70,0),IF($T103="Winter",15,0))</f>
        <v>0</v>
      </c>
      <c r="K103" s="8">
        <f ca="1">OFFSET(ForecastData!$R$4,MATCH($C103,ForecastData!$B$5:$B$70,0),IF($T103="Winter",15,0))</f>
        <v>0</v>
      </c>
      <c r="L103" s="8">
        <f ca="1">OFFSET(ForecastData!$R$4,MATCH($C103,ForecastData!$B$5:$B$70,0),IF($T103="Winter",15,0))</f>
        <v>0</v>
      </c>
      <c r="M103" s="8">
        <f ca="1">OFFSET(ForecastData!$R$4,MATCH($C103,ForecastData!$B$5:$B$70,0),IF($T103="Winter",15,0))</f>
        <v>0</v>
      </c>
      <c r="N103" s="8">
        <f ca="1">OFFSET(ForecastData!$R$4,MATCH($C103,ForecastData!$B$5:$B$70,0),IF($T103="Winter",15,0))</f>
        <v>0</v>
      </c>
      <c r="O103" s="8">
        <f ca="1">OFFSET(ForecastData!$R$4,MATCH($C103,ForecastData!$B$5:$B$70,0),IF($T103="Winter",15,0))</f>
        <v>0</v>
      </c>
      <c r="P103" s="8">
        <f ca="1">OFFSET(ForecastData!$R$4,MATCH($C103,ForecastData!$B$5:$B$70,0),IF($T103="Winter",15,0))</f>
        <v>0</v>
      </c>
      <c r="Q103" s="8">
        <f ca="1">OFFSET(ForecastData!$R$4,MATCH($C103,ForecastData!$B$5:$B$70,0),IF($T103="Winter",15,0))</f>
        <v>0</v>
      </c>
      <c r="R103" s="8">
        <f ca="1">OFFSET(ForecastData!$R$4,MATCH($C103,ForecastData!$B$5:$B$70,0),IF($T103="Winter",15,0))</f>
        <v>0</v>
      </c>
      <c r="S103" s="10"/>
      <c r="T103" s="10" t="str">
        <f ca="1">T102</f>
        <v>Summer</v>
      </c>
    </row>
    <row r="104" spans="3:20" x14ac:dyDescent="0.25">
      <c r="C104" s="15" t="s">
        <v>158</v>
      </c>
      <c r="D104" s="12" t="s">
        <v>89</v>
      </c>
      <c r="E104" s="12" t="s">
        <v>212</v>
      </c>
      <c r="F104" s="12" t="str">
        <f t="shared" ref="F104:F114" si="18">CONCATENATE(C104,D104,E104)</f>
        <v>GBZHours exceeding95% of maximum demand</v>
      </c>
      <c r="G104" s="9">
        <f ca="1">OFFSET($AM$2,MATCH(C104,$AL$3:$AL$19,0),0)</f>
        <v>1.5</v>
      </c>
      <c r="H104" s="9">
        <f ca="1">G104</f>
        <v>1.5</v>
      </c>
      <c r="I104" s="9">
        <f t="shared" ref="I104:R104" ca="1" si="19">H104</f>
        <v>1.5</v>
      </c>
      <c r="J104" s="9">
        <f t="shared" ca="1" si="19"/>
        <v>1.5</v>
      </c>
      <c r="K104" s="9">
        <f t="shared" ca="1" si="19"/>
        <v>1.5</v>
      </c>
      <c r="L104" s="9">
        <f t="shared" ca="1" si="19"/>
        <v>1.5</v>
      </c>
      <c r="M104" s="9">
        <f t="shared" ca="1" si="19"/>
        <v>1.5</v>
      </c>
      <c r="N104" s="9">
        <f t="shared" ca="1" si="19"/>
        <v>1.5</v>
      </c>
      <c r="O104" s="9">
        <f t="shared" ca="1" si="19"/>
        <v>1.5</v>
      </c>
      <c r="P104" s="9">
        <f t="shared" ca="1" si="19"/>
        <v>1.5</v>
      </c>
      <c r="Q104" s="9">
        <f t="shared" ca="1" si="19"/>
        <v>1.5</v>
      </c>
      <c r="R104" s="9">
        <f t="shared" ca="1" si="19"/>
        <v>1.5</v>
      </c>
      <c r="S104" s="9"/>
      <c r="T104" s="9"/>
    </row>
    <row r="105" spans="3:20" x14ac:dyDescent="0.25">
      <c r="C105" s="15" t="s">
        <v>158</v>
      </c>
      <c r="D105" s="15" t="s">
        <v>12</v>
      </c>
      <c r="E105" s="6">
        <v>1</v>
      </c>
      <c r="F105" s="12" t="str">
        <f t="shared" si="18"/>
        <v>GBZLoad transfer capacity (MVA)1</v>
      </c>
      <c r="G105" s="8">
        <v>5.0999999999999996</v>
      </c>
      <c r="H105" s="8"/>
      <c r="I105" s="8"/>
      <c r="J105" s="8"/>
      <c r="K105" s="8"/>
      <c r="L105" s="8"/>
      <c r="M105" s="8"/>
      <c r="N105" s="8"/>
      <c r="O105" s="8"/>
      <c r="P105" s="8"/>
      <c r="Q105" s="8"/>
      <c r="R105" s="8"/>
      <c r="S105" s="8" t="s">
        <v>81</v>
      </c>
      <c r="T105" s="8"/>
    </row>
    <row r="106" spans="3:20" x14ac:dyDescent="0.25">
      <c r="C106" s="15" t="s">
        <v>158</v>
      </c>
      <c r="D106" s="15" t="s">
        <v>12</v>
      </c>
      <c r="E106" s="6">
        <v>2</v>
      </c>
      <c r="F106" s="12" t="str">
        <f t="shared" si="18"/>
        <v>GBZLoad transfer capacity (MVA)2</v>
      </c>
      <c r="G106" s="8">
        <v>5.0999999999999996</v>
      </c>
      <c r="H106" s="8"/>
      <c r="I106" s="8"/>
      <c r="J106" s="8"/>
      <c r="K106" s="8"/>
      <c r="L106" s="8"/>
      <c r="M106" s="8"/>
      <c r="N106" s="8"/>
      <c r="O106" s="8"/>
      <c r="P106" s="8"/>
      <c r="Q106" s="8"/>
      <c r="R106" s="8"/>
      <c r="S106" s="8" t="s">
        <v>63</v>
      </c>
      <c r="T106" s="8"/>
    </row>
    <row r="107" spans="3:20" x14ac:dyDescent="0.25">
      <c r="C107" s="15" t="s">
        <v>158</v>
      </c>
      <c r="D107" s="15" t="s">
        <v>12</v>
      </c>
      <c r="E107" s="6">
        <v>3</v>
      </c>
      <c r="F107" s="12" t="str">
        <f t="shared" si="18"/>
        <v>GBZLoad transfer capacity (MVA)3</v>
      </c>
      <c r="G107" s="8">
        <v>3.8</v>
      </c>
      <c r="H107" s="8"/>
      <c r="I107" s="8"/>
      <c r="J107" s="8"/>
      <c r="K107" s="8"/>
      <c r="L107" s="8"/>
      <c r="M107" s="8"/>
      <c r="N107" s="8"/>
      <c r="O107" s="8"/>
      <c r="P107" s="8"/>
      <c r="Q107" s="8"/>
      <c r="R107" s="8"/>
      <c r="S107" s="8" t="s">
        <v>73</v>
      </c>
      <c r="T107" s="8"/>
    </row>
    <row r="108" spans="3:20" x14ac:dyDescent="0.25">
      <c r="C108" s="15" t="s">
        <v>158</v>
      </c>
      <c r="D108" s="15" t="s">
        <v>12</v>
      </c>
      <c r="E108" s="6">
        <v>4</v>
      </c>
      <c r="F108" s="12" t="str">
        <f t="shared" si="18"/>
        <v>GBZLoad transfer capacity (MVA)4</v>
      </c>
      <c r="G108" s="8"/>
      <c r="H108" s="8"/>
      <c r="I108" s="8"/>
      <c r="J108" s="8"/>
      <c r="K108" s="8"/>
      <c r="L108" s="8"/>
      <c r="M108" s="8"/>
      <c r="N108" s="8"/>
      <c r="O108" s="8"/>
      <c r="P108" s="8"/>
      <c r="Q108" s="8"/>
      <c r="R108" s="8"/>
      <c r="S108" s="8"/>
      <c r="T108" s="8"/>
    </row>
    <row r="109" spans="3:20" x14ac:dyDescent="0.25">
      <c r="C109" s="15" t="s">
        <v>158</v>
      </c>
      <c r="D109" s="12" t="s">
        <v>13</v>
      </c>
      <c r="E109" s="12" t="s">
        <v>142</v>
      </c>
      <c r="F109" s="12" t="str">
        <f t="shared" si="18"/>
        <v>GBZEmbedded generation capacity (MVA)Units less than 100 kVA</v>
      </c>
      <c r="G109" s="8">
        <v>1.4910000000000001</v>
      </c>
      <c r="H109" s="8"/>
      <c r="I109" s="8"/>
      <c r="J109" s="8"/>
      <c r="K109" s="8"/>
      <c r="L109" s="8"/>
      <c r="M109" s="8"/>
      <c r="N109" s="8"/>
      <c r="O109" s="8"/>
      <c r="P109" s="8"/>
      <c r="Q109" s="8"/>
      <c r="R109" s="8"/>
      <c r="S109" s="8"/>
      <c r="T109" s="8"/>
    </row>
    <row r="110" spans="3:20" x14ac:dyDescent="0.25">
      <c r="C110" s="15" t="s">
        <v>158</v>
      </c>
      <c r="D110" s="12" t="s">
        <v>13</v>
      </c>
      <c r="E110" s="12" t="s">
        <v>145</v>
      </c>
      <c r="F110" s="12" t="str">
        <f t="shared" si="18"/>
        <v>GBZEmbedded generation capacity (MVA)Units greater than 100 kVA</v>
      </c>
      <c r="G110" s="8"/>
      <c r="H110" s="8"/>
      <c r="I110" s="8"/>
      <c r="J110" s="8"/>
      <c r="K110" s="8"/>
      <c r="L110" s="8"/>
      <c r="M110" s="8"/>
      <c r="N110" s="8"/>
      <c r="O110" s="8"/>
      <c r="P110" s="8"/>
      <c r="Q110" s="8"/>
      <c r="R110" s="8"/>
      <c r="S110" s="8"/>
      <c r="T110" s="8"/>
    </row>
    <row r="111" spans="3:20" x14ac:dyDescent="0.25">
      <c r="C111" s="15" t="s">
        <v>159</v>
      </c>
      <c r="D111" s="15" t="s">
        <v>85</v>
      </c>
      <c r="E111" s="12" t="s">
        <v>86</v>
      </c>
      <c r="F111" s="12" t="str">
        <f t="shared" si="18"/>
        <v xml:space="preserve">HOZSubstation capacity (winter and summer) (MVA)Total </v>
      </c>
      <c r="G111" s="8">
        <v>50</v>
      </c>
      <c r="H111" s="8">
        <v>50</v>
      </c>
      <c r="I111" s="8">
        <v>50</v>
      </c>
      <c r="J111" s="8">
        <v>50</v>
      </c>
      <c r="K111" s="8">
        <v>50</v>
      </c>
      <c r="L111" s="8">
        <v>50</v>
      </c>
      <c r="M111" s="8">
        <v>50</v>
      </c>
      <c r="N111" s="8">
        <v>50</v>
      </c>
      <c r="O111" s="8">
        <v>50</v>
      </c>
      <c r="P111" s="8">
        <v>50</v>
      </c>
      <c r="Q111" s="8">
        <v>50</v>
      </c>
      <c r="R111" s="8">
        <v>50</v>
      </c>
      <c r="S111" s="8"/>
      <c r="T111" s="8"/>
    </row>
    <row r="112" spans="3:20" x14ac:dyDescent="0.25">
      <c r="C112" s="15" t="s">
        <v>159</v>
      </c>
      <c r="D112" s="15" t="s">
        <v>85</v>
      </c>
      <c r="E112" s="12" t="s">
        <v>87</v>
      </c>
      <c r="F112" s="12" t="str">
        <f t="shared" si="18"/>
        <v>HOZSubstation capacity (winter and summer) (MVA)Firm delivery</v>
      </c>
      <c r="G112" s="8">
        <v>25</v>
      </c>
      <c r="H112" s="8">
        <v>25</v>
      </c>
      <c r="I112" s="8">
        <v>25</v>
      </c>
      <c r="J112" s="8">
        <v>25</v>
      </c>
      <c r="K112" s="8">
        <v>25</v>
      </c>
      <c r="L112" s="8">
        <v>25</v>
      </c>
      <c r="M112" s="8">
        <v>25</v>
      </c>
      <c r="N112" s="8">
        <v>25</v>
      </c>
      <c r="O112" s="8">
        <v>25</v>
      </c>
      <c r="P112" s="8">
        <v>25</v>
      </c>
      <c r="Q112" s="8">
        <v>25</v>
      </c>
      <c r="R112" s="8">
        <v>25</v>
      </c>
      <c r="S112" s="8"/>
      <c r="T112" s="8"/>
    </row>
    <row r="113" spans="3:20" x14ac:dyDescent="0.25">
      <c r="C113" s="15" t="s">
        <v>159</v>
      </c>
      <c r="D113" s="15" t="s">
        <v>85</v>
      </c>
      <c r="E113" s="12" t="s">
        <v>88</v>
      </c>
      <c r="F113" s="12" t="str">
        <f t="shared" si="18"/>
        <v>HOZSubstation capacity (winter and summer) (MVA)Short-term firm delivery</v>
      </c>
      <c r="G113" s="8">
        <v>32.5</v>
      </c>
      <c r="H113" s="8">
        <v>32.5</v>
      </c>
      <c r="I113" s="8">
        <v>32.5</v>
      </c>
      <c r="J113" s="8">
        <v>32.5</v>
      </c>
      <c r="K113" s="8">
        <v>32.5</v>
      </c>
      <c r="L113" s="8">
        <v>32.5</v>
      </c>
      <c r="M113" s="8">
        <v>32.5</v>
      </c>
      <c r="N113" s="8">
        <v>32.5</v>
      </c>
      <c r="O113" s="8">
        <v>32.5</v>
      </c>
      <c r="P113" s="8">
        <v>32.5</v>
      </c>
      <c r="Q113" s="8">
        <v>32.5</v>
      </c>
      <c r="R113" s="8">
        <v>32.5</v>
      </c>
      <c r="S113" s="8"/>
      <c r="T113" s="8"/>
    </row>
    <row r="114" spans="3:20" x14ac:dyDescent="0.25">
      <c r="C114" s="15" t="s">
        <v>159</v>
      </c>
      <c r="D114" s="15" t="s">
        <v>197</v>
      </c>
      <c r="E114" s="12" t="s">
        <v>193</v>
      </c>
      <c r="F114" s="12" t="str">
        <f t="shared" si="18"/>
        <v>HOZSub-transmission lines capacityTotal (winter)</v>
      </c>
      <c r="G114" s="8">
        <v>36.700000000000003</v>
      </c>
      <c r="H114" s="8">
        <v>36.700000000000003</v>
      </c>
      <c r="I114" s="8">
        <v>36.700000000000003</v>
      </c>
      <c r="J114" s="8">
        <v>36.700000000000003</v>
      </c>
      <c r="K114" s="8">
        <v>36.700000000000003</v>
      </c>
      <c r="L114" s="8">
        <v>36.700000000000003</v>
      </c>
      <c r="M114" s="8">
        <v>36.700000000000003</v>
      </c>
      <c r="N114" s="8">
        <v>36.700000000000003</v>
      </c>
      <c r="O114" s="8">
        <v>36.700000000000003</v>
      </c>
      <c r="P114" s="8">
        <v>36.700000000000003</v>
      </c>
      <c r="Q114" s="8">
        <v>36.700000000000003</v>
      </c>
      <c r="R114" s="8">
        <v>36.700000000000003</v>
      </c>
      <c r="S114" s="8"/>
      <c r="T114" s="8"/>
    </row>
    <row r="115" spans="3:20" x14ac:dyDescent="0.25">
      <c r="C115" s="15" t="s">
        <v>159</v>
      </c>
      <c r="D115" s="15" t="s">
        <v>197</v>
      </c>
      <c r="E115" s="12" t="s">
        <v>195</v>
      </c>
      <c r="F115" s="12" t="str">
        <f t="shared" ref="F115:F122" si="20">CONCATENATE(C115,D115,E115)</f>
        <v>HOZSub-transmission lines capacityFirm delivery (winter)</v>
      </c>
      <c r="G115" s="8" t="s">
        <v>215</v>
      </c>
      <c r="H115" s="8" t="s">
        <v>215</v>
      </c>
      <c r="I115" s="8">
        <v>18.3</v>
      </c>
      <c r="J115" s="8">
        <v>18.3</v>
      </c>
      <c r="K115" s="8">
        <v>18.3</v>
      </c>
      <c r="L115" s="8">
        <v>18.3</v>
      </c>
      <c r="M115" s="8">
        <v>18.3</v>
      </c>
      <c r="N115" s="8">
        <v>18.3</v>
      </c>
      <c r="O115" s="8">
        <v>18.3</v>
      </c>
      <c r="P115" s="8">
        <v>18.3</v>
      </c>
      <c r="Q115" s="8">
        <v>18.3</v>
      </c>
      <c r="R115" s="8">
        <v>18.3</v>
      </c>
      <c r="S115" s="8"/>
      <c r="T115" s="8"/>
    </row>
    <row r="116" spans="3:20" x14ac:dyDescent="0.25">
      <c r="C116" s="15" t="s">
        <v>159</v>
      </c>
      <c r="D116" s="15" t="s">
        <v>197</v>
      </c>
      <c r="E116" s="12" t="s">
        <v>196</v>
      </c>
      <c r="F116" s="12" t="str">
        <f t="shared" si="20"/>
        <v>HOZSub-transmission lines capacityTotal (summer)</v>
      </c>
      <c r="G116" s="8">
        <v>36.700000000000003</v>
      </c>
      <c r="H116" s="8">
        <v>36.700000000000003</v>
      </c>
      <c r="I116" s="8">
        <v>36.700000000000003</v>
      </c>
      <c r="J116" s="8">
        <v>36.700000000000003</v>
      </c>
      <c r="K116" s="8">
        <v>36.700000000000003</v>
      </c>
      <c r="L116" s="8">
        <v>36.700000000000003</v>
      </c>
      <c r="M116" s="8">
        <v>36.700000000000003</v>
      </c>
      <c r="N116" s="8">
        <v>36.700000000000003</v>
      </c>
      <c r="O116" s="8">
        <v>36.700000000000003</v>
      </c>
      <c r="P116" s="8">
        <v>36.700000000000003</v>
      </c>
      <c r="Q116" s="8">
        <v>36.700000000000003</v>
      </c>
      <c r="R116" s="8">
        <v>36.700000000000003</v>
      </c>
      <c r="S116" s="8"/>
      <c r="T116" s="8"/>
    </row>
    <row r="117" spans="3:20" x14ac:dyDescent="0.25">
      <c r="C117" s="15" t="s">
        <v>159</v>
      </c>
      <c r="D117" s="15" t="s">
        <v>197</v>
      </c>
      <c r="E117" s="12" t="s">
        <v>194</v>
      </c>
      <c r="F117" s="12" t="str">
        <f t="shared" si="20"/>
        <v>HOZSub-transmission lines capacityFirm delivery (summer)</v>
      </c>
      <c r="G117" s="8">
        <v>18.3</v>
      </c>
      <c r="H117" s="8">
        <v>18.3</v>
      </c>
      <c r="I117" s="8">
        <v>18.3</v>
      </c>
      <c r="J117" s="8">
        <v>18.3</v>
      </c>
      <c r="K117" s="8">
        <v>18.3</v>
      </c>
      <c r="L117" s="8">
        <v>18.3</v>
      </c>
      <c r="M117" s="8">
        <v>18.3</v>
      </c>
      <c r="N117" s="8">
        <v>18.3</v>
      </c>
      <c r="O117" s="8">
        <v>18.3</v>
      </c>
      <c r="P117" s="8">
        <v>18.3</v>
      </c>
      <c r="Q117" s="8">
        <v>18.3</v>
      </c>
      <c r="R117" s="8">
        <v>18.3</v>
      </c>
      <c r="S117" s="8"/>
      <c r="T117" s="8"/>
    </row>
    <row r="118" spans="3:20" x14ac:dyDescent="0.25">
      <c r="C118" s="15" t="s">
        <v>159</v>
      </c>
      <c r="D118" s="12" t="s">
        <v>214</v>
      </c>
      <c r="E118" s="12" t="s">
        <v>211</v>
      </c>
      <c r="F118" s="12" t="str">
        <f t="shared" si="20"/>
        <v>HOZMaximum demand forecast(peak season)Maximum demand (MVA)</v>
      </c>
      <c r="G118" s="8">
        <f ca="1">OFFSET(ForecastData!$E$4,MATCH($C118,ForecastData!$B$5:$B$70,0),COLUMN()-6+IF($T120="Summer",15,0))</f>
        <v>21.63437841273468</v>
      </c>
      <c r="H118" s="8">
        <f ca="1">OFFSET(ForecastData!$E$4,MATCH($C118,ForecastData!$B$5:$B$70,0),COLUMN()-6+IF($T120="Summer",15,0))</f>
        <v>21.28156238524458</v>
      </c>
      <c r="I118" s="8">
        <f ca="1">OFFSET(ForecastData!$E$4,MATCH($C118,ForecastData!$B$5:$B$70,0),COLUMN()-6+IF($T120="Summer",15,0))</f>
        <v>21.512647838701426</v>
      </c>
      <c r="J118" s="8">
        <f ca="1">OFFSET(ForecastData!$E$4,MATCH($C118,ForecastData!$B$5:$B$70,0),COLUMN()-6+IF($T120="Summer",15,0))</f>
        <v>21.204564937068483</v>
      </c>
      <c r="K118" s="8">
        <f ca="1">OFFSET(ForecastData!$E$4,MATCH($C118,ForecastData!$B$5:$B$70,0),COLUMN()-6+IF($T120="Summer",15,0))</f>
        <v>21.057045579536641</v>
      </c>
      <c r="L118" s="8">
        <f ca="1">OFFSET(ForecastData!$E$4,MATCH($C118,ForecastData!$B$5:$B$70,0),COLUMN()-6+IF($T120="Summer",15,0))</f>
        <v>21.129680233169385</v>
      </c>
      <c r="M118" s="8">
        <f ca="1">OFFSET(ForecastData!$E$4,MATCH($C118,ForecastData!$B$5:$B$70,0),COLUMN()-6+IF($T120="Summer",15,0))</f>
        <v>21.514119636687802</v>
      </c>
      <c r="N118" s="8">
        <f ca="1">OFFSET(ForecastData!$E$4,MATCH($C118,ForecastData!$B$5:$B$70,0),COLUMN()-6+IF($T120="Summer",15,0))</f>
        <v>21.850840203720146</v>
      </c>
      <c r="O118" s="8">
        <f ca="1">OFFSET(ForecastData!$E$4,MATCH($C118,ForecastData!$B$5:$B$70,0),COLUMN()-6+IF($T120="Summer",15,0))</f>
        <v>22.241660041623064</v>
      </c>
      <c r="P118" s="8">
        <f ca="1">OFFSET(ForecastData!$E$4,MATCH($C118,ForecastData!$B$5:$B$70,0),COLUMN()-6+IF($T120="Summer",15,0))</f>
        <v>22.604008236058981</v>
      </c>
      <c r="Q118" s="8">
        <f ca="1">OFFSET(ForecastData!$E$4,MATCH($C118,ForecastData!$B$5:$B$70,0),COLUMN()-6+IF($T120="Summer",15,0))</f>
        <v>23.260256258719075</v>
      </c>
      <c r="R118" s="8">
        <f ca="1">OFFSET(ForecastData!$E$4,MATCH($C118,ForecastData!$B$5:$B$70,0),COLUMN()-6+IF($T120="Summer",15,0))</f>
        <v>23.739098619013845</v>
      </c>
      <c r="S118" s="8"/>
      <c r="T118" s="8"/>
    </row>
    <row r="119" spans="3:20" x14ac:dyDescent="0.25">
      <c r="C119" s="15" t="s">
        <v>159</v>
      </c>
      <c r="D119" s="12" t="s">
        <v>214</v>
      </c>
      <c r="E119" s="12" t="s">
        <v>11</v>
      </c>
      <c r="F119" s="12" t="str">
        <f t="shared" si="20"/>
        <v>HOZMaximum demand forecast(peak season)Power factor (coincident)</v>
      </c>
      <c r="G119" s="8">
        <f ca="1">OFFSET(ForecastData!$R$4,MATCH($C119,ForecastData!$B$5:$B$70,0),IF($T121="Summer",15,0))</f>
        <v>0</v>
      </c>
      <c r="H119" s="8">
        <f ca="1">OFFSET(ForecastData!$R$4,MATCH($C119,ForecastData!$B$5:$B$70,0),IF($T121="Summer",15,0))</f>
        <v>0</v>
      </c>
      <c r="I119" s="8">
        <f ca="1">OFFSET(ForecastData!$R$4,MATCH($C119,ForecastData!$B$5:$B$70,0),IF($T121="Summer",15,0))</f>
        <v>0</v>
      </c>
      <c r="J119" s="8">
        <f ca="1">OFFSET(ForecastData!$R$4,MATCH($C119,ForecastData!$B$5:$B$70,0),IF($T121="Summer",15,0))</f>
        <v>0</v>
      </c>
      <c r="K119" s="8">
        <f ca="1">OFFSET(ForecastData!$R$4,MATCH($C119,ForecastData!$B$5:$B$70,0),IF($T121="Summer",15,0))</f>
        <v>0</v>
      </c>
      <c r="L119" s="8">
        <f ca="1">OFFSET(ForecastData!$R$4,MATCH($C119,ForecastData!$B$5:$B$70,0),IF($T121="Summer",15,0))</f>
        <v>0</v>
      </c>
      <c r="M119" s="8">
        <f ca="1">OFFSET(ForecastData!$R$4,MATCH($C119,ForecastData!$B$5:$B$70,0),IF($T121="Summer",15,0))</f>
        <v>0</v>
      </c>
      <c r="N119" s="8">
        <f ca="1">OFFSET(ForecastData!$R$4,MATCH($C119,ForecastData!$B$5:$B$70,0),IF($T121="Summer",15,0))</f>
        <v>0</v>
      </c>
      <c r="O119" s="8">
        <f ca="1">OFFSET(ForecastData!$R$4,MATCH($C119,ForecastData!$B$5:$B$70,0),IF($T121="Summer",15,0))</f>
        <v>0</v>
      </c>
      <c r="P119" s="8">
        <f ca="1">OFFSET(ForecastData!$R$4,MATCH($C119,ForecastData!$B$5:$B$70,0),IF($T121="Summer",15,0))</f>
        <v>0</v>
      </c>
      <c r="Q119" s="8">
        <f ca="1">OFFSET(ForecastData!$R$4,MATCH($C119,ForecastData!$B$5:$B$70,0),IF($T121="Summer",15,0))</f>
        <v>0</v>
      </c>
      <c r="R119" s="8">
        <f ca="1">OFFSET(ForecastData!$R$4,MATCH($C119,ForecastData!$B$5:$B$70,0),IF($T121="Summer",15,0))</f>
        <v>0</v>
      </c>
      <c r="S119" s="10"/>
      <c r="T119" s="10"/>
    </row>
    <row r="120" spans="3:20" x14ac:dyDescent="0.25">
      <c r="C120" s="15" t="s">
        <v>159</v>
      </c>
      <c r="D120" s="12" t="s">
        <v>213</v>
      </c>
      <c r="E120" s="12" t="s">
        <v>211</v>
      </c>
      <c r="F120" s="12" t="str">
        <f t="shared" si="20"/>
        <v>HOZMaximum demand forecast(non-peak season)Maximum demand (MVA)</v>
      </c>
      <c r="G120" s="8">
        <f ca="1">OFFSET(ForecastData!$E$4,MATCH($C120,ForecastData!$B$5:$B$70,0),COLUMN()-6+IF($T120="Winter",15,0))</f>
        <v>11.354584929805913</v>
      </c>
      <c r="H120" s="8">
        <f ca="1">OFFSET(ForecastData!$E$4,MATCH($C120,ForecastData!$B$5:$B$70,0),COLUMN()-6+IF($T120="Winter",15,0))</f>
        <v>12.03961585283499</v>
      </c>
      <c r="I120" s="8">
        <f ca="1">OFFSET(ForecastData!$E$4,MATCH($C120,ForecastData!$B$5:$B$70,0),COLUMN()-6+IF($T120="Winter",15,0))</f>
        <v>11.587121939592576</v>
      </c>
      <c r="J120" s="8">
        <f ca="1">OFFSET(ForecastData!$E$4,MATCH($C120,ForecastData!$B$5:$B$70,0),COLUMN()-6+IF($T120="Winter",15,0))</f>
        <v>11.226602356104641</v>
      </c>
      <c r="K120" s="8">
        <f ca="1">OFFSET(ForecastData!$E$4,MATCH($C120,ForecastData!$B$5:$B$70,0),COLUMN()-6+IF($T120="Winter",15,0))</f>
        <v>10.949428863589281</v>
      </c>
      <c r="L120" s="8">
        <f ca="1">OFFSET(ForecastData!$E$4,MATCH($C120,ForecastData!$B$5:$B$70,0),COLUMN()-6+IF($T120="Winter",15,0))</f>
        <v>10.881359908575702</v>
      </c>
      <c r="M120" s="8">
        <f ca="1">OFFSET(ForecastData!$E$4,MATCH($C120,ForecastData!$B$5:$B$70,0),COLUMN()-6+IF($T120="Winter",15,0))</f>
        <v>10.973322379818971</v>
      </c>
      <c r="N120" s="8">
        <f ca="1">OFFSET(ForecastData!$E$4,MATCH($C120,ForecastData!$B$5:$B$70,0),COLUMN()-6+IF($T120="Winter",15,0))</f>
        <v>11.070401735234032</v>
      </c>
      <c r="O120" s="8">
        <f ca="1">OFFSET(ForecastData!$E$4,MATCH($C120,ForecastData!$B$5:$B$70,0),COLUMN()-6+IF($T120="Winter",15,0))</f>
        <v>11.218431910523684</v>
      </c>
      <c r="P120" s="8">
        <f ca="1">OFFSET(ForecastData!$E$4,MATCH($C120,ForecastData!$B$5:$B$70,0),COLUMN()-6+IF($T120="Winter",15,0))</f>
        <v>11.432593136285208</v>
      </c>
      <c r="Q120" s="8">
        <f ca="1">OFFSET(ForecastData!$E$4,MATCH($C120,ForecastData!$B$5:$B$70,0),COLUMN()-6+IF($T120="Winter",15,0))</f>
        <v>11.69028166616128</v>
      </c>
      <c r="R120" s="8">
        <f ca="1">OFFSET(ForecastData!$E$4,MATCH($C120,ForecastData!$B$5:$B$70,0),COLUMN()-6+IF($T120="Winter",15,0))</f>
        <v>11.961270971529883</v>
      </c>
      <c r="S120" s="10"/>
      <c r="T120" s="10" t="str">
        <f ca="1">OFFSET(ForecastData!$D$4,MATCH(C120,ForecastData!$B$5:$B$70,0),0)</f>
        <v>Summer</v>
      </c>
    </row>
    <row r="121" spans="3:20" x14ac:dyDescent="0.25">
      <c r="C121" s="15" t="s">
        <v>159</v>
      </c>
      <c r="D121" s="12" t="s">
        <v>213</v>
      </c>
      <c r="E121" s="12" t="s">
        <v>11</v>
      </c>
      <c r="F121" s="12" t="str">
        <f t="shared" si="20"/>
        <v>HOZMaximum demand forecast(non-peak season)Power factor (coincident)</v>
      </c>
      <c r="G121" s="8">
        <f ca="1">OFFSET(ForecastData!$R$4,MATCH($C121,ForecastData!$B$5:$B$70,0),IF($T121="Winter",15,0))</f>
        <v>0</v>
      </c>
      <c r="H121" s="8">
        <f ca="1">OFFSET(ForecastData!$R$4,MATCH($C121,ForecastData!$B$5:$B$70,0),IF($T121="Winter",15,0))</f>
        <v>0</v>
      </c>
      <c r="I121" s="8">
        <f ca="1">OFFSET(ForecastData!$R$4,MATCH($C121,ForecastData!$B$5:$B$70,0),IF($T121="Winter",15,0))</f>
        <v>0</v>
      </c>
      <c r="J121" s="8">
        <f ca="1">OFFSET(ForecastData!$R$4,MATCH($C121,ForecastData!$B$5:$B$70,0),IF($T121="Winter",15,0))</f>
        <v>0</v>
      </c>
      <c r="K121" s="8">
        <f ca="1">OFFSET(ForecastData!$R$4,MATCH($C121,ForecastData!$B$5:$B$70,0),IF($T121="Winter",15,0))</f>
        <v>0</v>
      </c>
      <c r="L121" s="8">
        <f ca="1">OFFSET(ForecastData!$R$4,MATCH($C121,ForecastData!$B$5:$B$70,0),IF($T121="Winter",15,0))</f>
        <v>0</v>
      </c>
      <c r="M121" s="8">
        <f ca="1">OFFSET(ForecastData!$R$4,MATCH($C121,ForecastData!$B$5:$B$70,0),IF($T121="Winter",15,0))</f>
        <v>0</v>
      </c>
      <c r="N121" s="8">
        <f ca="1">OFFSET(ForecastData!$R$4,MATCH($C121,ForecastData!$B$5:$B$70,0),IF($T121="Winter",15,0))</f>
        <v>0</v>
      </c>
      <c r="O121" s="8">
        <f ca="1">OFFSET(ForecastData!$R$4,MATCH($C121,ForecastData!$B$5:$B$70,0),IF($T121="Winter",15,0))</f>
        <v>0</v>
      </c>
      <c r="P121" s="8">
        <f ca="1">OFFSET(ForecastData!$R$4,MATCH($C121,ForecastData!$B$5:$B$70,0),IF($T121="Winter",15,0))</f>
        <v>0</v>
      </c>
      <c r="Q121" s="8">
        <f ca="1">OFFSET(ForecastData!$R$4,MATCH($C121,ForecastData!$B$5:$B$70,0),IF($T121="Winter",15,0))</f>
        <v>0</v>
      </c>
      <c r="R121" s="8">
        <f ca="1">OFFSET(ForecastData!$R$4,MATCH($C121,ForecastData!$B$5:$B$70,0),IF($T121="Winter",15,0))</f>
        <v>0</v>
      </c>
      <c r="S121" s="10"/>
      <c r="T121" s="10" t="str">
        <f ca="1">T120</f>
        <v>Summer</v>
      </c>
    </row>
    <row r="122" spans="3:20" x14ac:dyDescent="0.25">
      <c r="C122" s="15" t="s">
        <v>159</v>
      </c>
      <c r="D122" s="12" t="s">
        <v>89</v>
      </c>
      <c r="E122" s="12" t="s">
        <v>212</v>
      </c>
      <c r="F122" s="12" t="str">
        <f t="shared" si="20"/>
        <v>HOZHours exceeding95% of maximum demand</v>
      </c>
      <c r="G122" s="9">
        <f ca="1">OFFSET($AM$2,MATCH(C122,$AL$3:$AL$19,0),0)</f>
        <v>1.5</v>
      </c>
      <c r="H122" s="9">
        <f ca="1">G122</f>
        <v>1.5</v>
      </c>
      <c r="I122" s="9">
        <f t="shared" ref="I122:R122" ca="1" si="21">H122</f>
        <v>1.5</v>
      </c>
      <c r="J122" s="9">
        <f t="shared" ca="1" si="21"/>
        <v>1.5</v>
      </c>
      <c r="K122" s="9">
        <f t="shared" ca="1" si="21"/>
        <v>1.5</v>
      </c>
      <c r="L122" s="9">
        <f t="shared" ca="1" si="21"/>
        <v>1.5</v>
      </c>
      <c r="M122" s="9">
        <f t="shared" ca="1" si="21"/>
        <v>1.5</v>
      </c>
      <c r="N122" s="9">
        <f t="shared" ca="1" si="21"/>
        <v>1.5</v>
      </c>
      <c r="O122" s="9">
        <f t="shared" ca="1" si="21"/>
        <v>1.5</v>
      </c>
      <c r="P122" s="9">
        <f t="shared" ca="1" si="21"/>
        <v>1.5</v>
      </c>
      <c r="Q122" s="9">
        <f t="shared" ca="1" si="21"/>
        <v>1.5</v>
      </c>
      <c r="R122" s="9">
        <f t="shared" ca="1" si="21"/>
        <v>1.5</v>
      </c>
      <c r="S122" s="9"/>
      <c r="T122" s="9"/>
    </row>
    <row r="123" spans="3:20" x14ac:dyDescent="0.25">
      <c r="C123" s="15" t="s">
        <v>159</v>
      </c>
      <c r="D123" s="15" t="s">
        <v>12</v>
      </c>
      <c r="E123" s="6">
        <v>1</v>
      </c>
      <c r="F123" s="12" t="str">
        <f t="shared" ref="F123:F134" si="22">CONCATENATE(C123,D123,E123)</f>
        <v>HOZLoad transfer capacity (MVA)1</v>
      </c>
      <c r="G123" s="8">
        <v>2.4</v>
      </c>
      <c r="H123" s="8"/>
      <c r="I123" s="8"/>
      <c r="J123" s="8"/>
      <c r="K123" s="8"/>
      <c r="L123" s="8"/>
      <c r="M123" s="8"/>
      <c r="N123" s="8"/>
      <c r="O123" s="8"/>
      <c r="P123" s="8"/>
      <c r="Q123" s="8"/>
      <c r="R123" s="8"/>
      <c r="S123" s="8" t="s">
        <v>81</v>
      </c>
      <c r="T123" s="8"/>
    </row>
    <row r="124" spans="3:20" x14ac:dyDescent="0.25">
      <c r="C124" s="15" t="s">
        <v>159</v>
      </c>
      <c r="D124" s="15" t="s">
        <v>12</v>
      </c>
      <c r="E124" s="6">
        <v>2</v>
      </c>
      <c r="F124" s="12" t="str">
        <f t="shared" si="22"/>
        <v>HOZLoad transfer capacity (MVA)2</v>
      </c>
      <c r="G124" s="8">
        <v>7.1</v>
      </c>
      <c r="H124" s="8"/>
      <c r="I124" s="8"/>
      <c r="J124" s="8"/>
      <c r="K124" s="8"/>
      <c r="L124" s="8"/>
      <c r="M124" s="8"/>
      <c r="N124" s="8"/>
      <c r="O124" s="8"/>
      <c r="P124" s="8"/>
      <c r="Q124" s="8"/>
      <c r="R124" s="8"/>
      <c r="S124" s="8" t="s">
        <v>45</v>
      </c>
      <c r="T124" s="8"/>
    </row>
    <row r="125" spans="3:20" x14ac:dyDescent="0.25">
      <c r="C125" s="15" t="s">
        <v>159</v>
      </c>
      <c r="D125" s="15" t="s">
        <v>12</v>
      </c>
      <c r="E125" s="6">
        <v>3</v>
      </c>
      <c r="F125" s="12" t="str">
        <f t="shared" si="22"/>
        <v>HOZLoad transfer capacity (MVA)3</v>
      </c>
      <c r="G125" s="8"/>
      <c r="H125" s="8"/>
      <c r="I125" s="8"/>
      <c r="J125" s="8"/>
      <c r="K125" s="8"/>
      <c r="L125" s="8"/>
      <c r="M125" s="8"/>
      <c r="N125" s="8"/>
      <c r="O125" s="8"/>
      <c r="P125" s="8"/>
      <c r="Q125" s="8"/>
      <c r="R125" s="8"/>
      <c r="S125" s="8"/>
      <c r="T125" s="8"/>
    </row>
    <row r="126" spans="3:20" x14ac:dyDescent="0.25">
      <c r="C126" s="15" t="s">
        <v>159</v>
      </c>
      <c r="D126" s="15" t="s">
        <v>12</v>
      </c>
      <c r="E126" s="6">
        <v>4</v>
      </c>
      <c r="F126" s="12" t="str">
        <f t="shared" si="22"/>
        <v>HOZLoad transfer capacity (MVA)4</v>
      </c>
      <c r="G126" s="8"/>
      <c r="H126" s="8"/>
      <c r="I126" s="8"/>
      <c r="J126" s="8"/>
      <c r="K126" s="8"/>
      <c r="L126" s="8"/>
      <c r="M126" s="8"/>
      <c r="N126" s="8"/>
      <c r="O126" s="8"/>
      <c r="P126" s="8"/>
      <c r="Q126" s="8"/>
      <c r="R126" s="8"/>
      <c r="S126" s="8"/>
      <c r="T126" s="8"/>
    </row>
    <row r="127" spans="3:20" x14ac:dyDescent="0.25">
      <c r="C127" s="15" t="s">
        <v>159</v>
      </c>
      <c r="D127" s="12" t="s">
        <v>13</v>
      </c>
      <c r="E127" s="12" t="s">
        <v>142</v>
      </c>
      <c r="F127" s="12" t="str">
        <f t="shared" si="22"/>
        <v>HOZEmbedded generation capacity (MVA)Units less than 100 kVA</v>
      </c>
      <c r="G127" s="8">
        <v>1.905</v>
      </c>
      <c r="H127" s="8"/>
      <c r="I127" s="8"/>
      <c r="J127" s="8"/>
      <c r="K127" s="8"/>
      <c r="L127" s="8"/>
      <c r="M127" s="8"/>
      <c r="N127" s="8"/>
      <c r="O127" s="8"/>
      <c r="P127" s="8"/>
      <c r="Q127" s="8"/>
      <c r="R127" s="8"/>
      <c r="S127" s="8"/>
      <c r="T127" s="8"/>
    </row>
    <row r="128" spans="3:20" x14ac:dyDescent="0.25">
      <c r="C128" s="15" t="s">
        <v>159</v>
      </c>
      <c r="D128" s="12" t="s">
        <v>13</v>
      </c>
      <c r="E128" s="12" t="s">
        <v>145</v>
      </c>
      <c r="F128" s="12" t="str">
        <f t="shared" si="22"/>
        <v>HOZEmbedded generation capacity (MVA)Units greater than 100 kVA</v>
      </c>
      <c r="G128" s="8"/>
      <c r="H128" s="8"/>
      <c r="I128" s="8"/>
      <c r="J128" s="8"/>
      <c r="K128" s="8"/>
      <c r="L128" s="8"/>
      <c r="M128" s="8"/>
      <c r="N128" s="8"/>
      <c r="O128" s="8"/>
      <c r="P128" s="8"/>
      <c r="Q128" s="8"/>
      <c r="R128" s="8"/>
      <c r="S128" s="8"/>
      <c r="T128" s="8"/>
    </row>
    <row r="129" spans="3:20" x14ac:dyDescent="0.25">
      <c r="C129" s="15" t="s">
        <v>160</v>
      </c>
      <c r="D129" s="15" t="s">
        <v>85</v>
      </c>
      <c r="E129" s="12" t="s">
        <v>86</v>
      </c>
      <c r="F129" s="12" t="str">
        <f t="shared" si="22"/>
        <v xml:space="preserve">NTZSubstation capacity (winter and summer) (MVA)Total </v>
      </c>
      <c r="G129" s="8">
        <v>45</v>
      </c>
      <c r="H129" s="8">
        <v>45</v>
      </c>
      <c r="I129" s="8">
        <v>45</v>
      </c>
      <c r="J129" s="8">
        <v>45</v>
      </c>
      <c r="K129" s="8">
        <v>45</v>
      </c>
      <c r="L129" s="8">
        <v>45</v>
      </c>
      <c r="M129" s="8">
        <v>50</v>
      </c>
      <c r="N129" s="8">
        <v>50</v>
      </c>
      <c r="O129" s="8">
        <v>50</v>
      </c>
      <c r="P129" s="8">
        <v>50</v>
      </c>
      <c r="Q129" s="8">
        <v>50</v>
      </c>
      <c r="R129" s="8">
        <v>50</v>
      </c>
      <c r="S129" s="8"/>
      <c r="T129" s="8"/>
    </row>
    <row r="130" spans="3:20" x14ac:dyDescent="0.25">
      <c r="C130" s="15" t="s">
        <v>160</v>
      </c>
      <c r="D130" s="15" t="s">
        <v>85</v>
      </c>
      <c r="E130" s="12" t="s">
        <v>87</v>
      </c>
      <c r="F130" s="12" t="str">
        <f t="shared" si="22"/>
        <v>NTZSubstation capacity (winter and summer) (MVA)Firm delivery</v>
      </c>
      <c r="G130" s="8">
        <v>22.5</v>
      </c>
      <c r="H130" s="8">
        <v>22.5</v>
      </c>
      <c r="I130" s="8">
        <v>22.5</v>
      </c>
      <c r="J130" s="8">
        <v>22.5</v>
      </c>
      <c r="K130" s="8">
        <v>22.5</v>
      </c>
      <c r="L130" s="8">
        <v>22.5</v>
      </c>
      <c r="M130" s="8" t="s">
        <v>225</v>
      </c>
      <c r="N130" s="8">
        <v>22.9</v>
      </c>
      <c r="O130" s="8">
        <v>22.9</v>
      </c>
      <c r="P130" s="8">
        <v>22.9</v>
      </c>
      <c r="Q130" s="8">
        <v>22.9</v>
      </c>
      <c r="R130" s="8">
        <v>22.9</v>
      </c>
      <c r="S130" s="8"/>
      <c r="T130" s="8"/>
    </row>
    <row r="131" spans="3:20" x14ac:dyDescent="0.25">
      <c r="C131" s="15" t="s">
        <v>160</v>
      </c>
      <c r="D131" s="15" t="s">
        <v>85</v>
      </c>
      <c r="E131" s="12" t="s">
        <v>88</v>
      </c>
      <c r="F131" s="12" t="str">
        <f t="shared" si="22"/>
        <v>NTZSubstation capacity (winter and summer) (MVA)Short-term firm delivery</v>
      </c>
      <c r="G131" s="8">
        <v>22.9</v>
      </c>
      <c r="H131" s="8">
        <v>22.9</v>
      </c>
      <c r="I131" s="8">
        <v>22.9</v>
      </c>
      <c r="J131" s="8">
        <v>22.9</v>
      </c>
      <c r="K131" s="8">
        <v>22.9</v>
      </c>
      <c r="L131" s="8">
        <v>22.9</v>
      </c>
      <c r="M131" s="8">
        <v>22.9</v>
      </c>
      <c r="N131" s="8">
        <v>22.9</v>
      </c>
      <c r="O131" s="8">
        <v>22.9</v>
      </c>
      <c r="P131" s="8">
        <v>22.9</v>
      </c>
      <c r="Q131" s="8">
        <v>22.9</v>
      </c>
      <c r="R131" s="8">
        <v>22.9</v>
      </c>
      <c r="S131" s="8"/>
      <c r="T131" s="8"/>
    </row>
    <row r="132" spans="3:20" x14ac:dyDescent="0.25">
      <c r="C132" s="15" t="s">
        <v>160</v>
      </c>
      <c r="D132" s="15" t="s">
        <v>197</v>
      </c>
      <c r="E132" s="12" t="s">
        <v>193</v>
      </c>
      <c r="F132" s="12" t="str">
        <f t="shared" si="22"/>
        <v>NTZSub-transmission lines capacityTotal (winter)</v>
      </c>
      <c r="G132" s="8">
        <v>42.9</v>
      </c>
      <c r="H132" s="8">
        <v>42.9</v>
      </c>
      <c r="I132" s="8">
        <v>42.9</v>
      </c>
      <c r="J132" s="8">
        <v>42.9</v>
      </c>
      <c r="K132" s="8">
        <v>42.9</v>
      </c>
      <c r="L132" s="8">
        <v>42.9</v>
      </c>
      <c r="M132" s="8">
        <v>42.9</v>
      </c>
      <c r="N132" s="8">
        <v>42.9</v>
      </c>
      <c r="O132" s="8">
        <v>42.9</v>
      </c>
      <c r="P132" s="8">
        <v>42.9</v>
      </c>
      <c r="Q132" s="8">
        <v>42.9</v>
      </c>
      <c r="R132" s="8">
        <v>42.9</v>
      </c>
      <c r="S132" s="8"/>
      <c r="T132" s="8"/>
    </row>
    <row r="133" spans="3:20" x14ac:dyDescent="0.25">
      <c r="C133" s="15" t="s">
        <v>160</v>
      </c>
      <c r="D133" s="15" t="s">
        <v>197</v>
      </c>
      <c r="E133" s="12" t="s">
        <v>195</v>
      </c>
      <c r="F133" s="12" t="str">
        <f t="shared" si="22"/>
        <v>NTZSub-transmission lines capacityFirm delivery (winter)</v>
      </c>
      <c r="G133" s="8">
        <v>21.4</v>
      </c>
      <c r="H133" s="8">
        <v>21.4</v>
      </c>
      <c r="I133" s="8">
        <v>21.4</v>
      </c>
      <c r="J133" s="8">
        <v>21.4</v>
      </c>
      <c r="K133" s="8">
        <v>21.4</v>
      </c>
      <c r="L133" s="8">
        <v>21.4</v>
      </c>
      <c r="M133" s="8">
        <v>21.4</v>
      </c>
      <c r="N133" s="8">
        <v>21.4</v>
      </c>
      <c r="O133" s="8">
        <v>21.4</v>
      </c>
      <c r="P133" s="8">
        <v>21.4</v>
      </c>
      <c r="Q133" s="8">
        <v>21.4</v>
      </c>
      <c r="R133" s="8">
        <v>21.4</v>
      </c>
      <c r="S133" s="8"/>
      <c r="T133" s="8"/>
    </row>
    <row r="134" spans="3:20" x14ac:dyDescent="0.25">
      <c r="C134" s="15" t="s">
        <v>160</v>
      </c>
      <c r="D134" s="15" t="s">
        <v>197</v>
      </c>
      <c r="E134" s="12" t="s">
        <v>196</v>
      </c>
      <c r="F134" s="12" t="str">
        <f t="shared" si="22"/>
        <v>NTZSub-transmission lines capacityTotal (summer)</v>
      </c>
      <c r="G134" s="8">
        <v>26.8</v>
      </c>
      <c r="H134" s="8">
        <v>26.8</v>
      </c>
      <c r="I134" s="8">
        <v>26.8</v>
      </c>
      <c r="J134" s="8">
        <v>26.8</v>
      </c>
      <c r="K134" s="8">
        <v>26.8</v>
      </c>
      <c r="L134" s="8">
        <v>26.8</v>
      </c>
      <c r="M134" s="8">
        <v>26.8</v>
      </c>
      <c r="N134" s="8">
        <v>26.8</v>
      </c>
      <c r="O134" s="8">
        <v>26.8</v>
      </c>
      <c r="P134" s="8">
        <v>26.8</v>
      </c>
      <c r="Q134" s="8">
        <v>26.8</v>
      </c>
      <c r="R134" s="8">
        <v>26.8</v>
      </c>
      <c r="S134" s="8"/>
      <c r="T134" s="8"/>
    </row>
    <row r="135" spans="3:20" x14ac:dyDescent="0.25">
      <c r="C135" s="15" t="s">
        <v>160</v>
      </c>
      <c r="D135" s="15" t="s">
        <v>197</v>
      </c>
      <c r="E135" s="12" t="s">
        <v>194</v>
      </c>
      <c r="F135" s="12" t="str">
        <f t="shared" ref="F135:F141" si="23">CONCATENATE(C135,D135,E135)</f>
        <v>NTZSub-transmission lines capacityFirm delivery (summer)</v>
      </c>
      <c r="G135" s="8">
        <v>13.4</v>
      </c>
      <c r="H135" s="8">
        <v>13.4</v>
      </c>
      <c r="I135" s="8">
        <v>13.4</v>
      </c>
      <c r="J135" s="8">
        <v>13.4</v>
      </c>
      <c r="K135" s="8">
        <v>13.4</v>
      </c>
      <c r="L135" s="8">
        <v>13.4</v>
      </c>
      <c r="M135" s="8">
        <v>13.4</v>
      </c>
      <c r="N135" s="8">
        <v>13.4</v>
      </c>
      <c r="O135" s="8">
        <v>13.4</v>
      </c>
      <c r="P135" s="8">
        <v>13.4</v>
      </c>
      <c r="Q135" s="8">
        <v>13.4</v>
      </c>
      <c r="R135" s="8">
        <v>13.4</v>
      </c>
      <c r="S135" s="8"/>
      <c r="T135" s="8"/>
    </row>
    <row r="136" spans="3:20" x14ac:dyDescent="0.25">
      <c r="C136" s="15" t="s">
        <v>160</v>
      </c>
      <c r="D136" s="12" t="s">
        <v>214</v>
      </c>
      <c r="E136" s="12" t="s">
        <v>211</v>
      </c>
      <c r="F136" s="12" t="str">
        <f t="shared" si="23"/>
        <v>NTZMaximum demand forecast(peak season)Maximum demand (MVA)</v>
      </c>
      <c r="G136" s="8">
        <f ca="1">OFFSET(ForecastData!$E$4,MATCH($C136,ForecastData!$B$5:$B$70,0),COLUMN()-6+IF($T138="Summer",15,0))</f>
        <v>22.394832740110598</v>
      </c>
      <c r="H136" s="8">
        <f ca="1">OFFSET(ForecastData!$E$4,MATCH($C136,ForecastData!$B$5:$B$70,0),COLUMN()-6+IF($T138="Summer",15,0))</f>
        <v>22.066965646437911</v>
      </c>
      <c r="I136" s="8">
        <f ca="1">OFFSET(ForecastData!$E$4,MATCH($C136,ForecastData!$B$5:$B$70,0),COLUMN()-6+IF($T138="Summer",15,0))</f>
        <v>22.527540381325935</v>
      </c>
      <c r="J136" s="8">
        <f ca="1">OFFSET(ForecastData!$E$4,MATCH($C136,ForecastData!$B$5:$B$70,0),COLUMN()-6+IF($T138="Summer",15,0))</f>
        <v>22.4988152721854</v>
      </c>
      <c r="K136" s="8">
        <f ca="1">OFFSET(ForecastData!$E$4,MATCH($C136,ForecastData!$B$5:$B$70,0),COLUMN()-6+IF($T138="Summer",15,0))</f>
        <v>23.180239726812552</v>
      </c>
      <c r="L136" s="8">
        <f ca="1">OFFSET(ForecastData!$E$4,MATCH($C136,ForecastData!$B$5:$B$70,0),COLUMN()-6+IF($T138="Summer",15,0))</f>
        <v>23.679306057159703</v>
      </c>
      <c r="M136" s="8">
        <f ca="1">OFFSET(ForecastData!$E$4,MATCH($C136,ForecastData!$B$5:$B$70,0),COLUMN()-6+IF($T138="Summer",15,0))</f>
        <v>24.294914125600556</v>
      </c>
      <c r="N136" s="8">
        <f ca="1">OFFSET(ForecastData!$E$4,MATCH($C136,ForecastData!$B$5:$B$70,0),COLUMN()-6+IF($T138="Summer",15,0))</f>
        <v>24.781825701627824</v>
      </c>
      <c r="O136" s="8">
        <f ca="1">OFFSET(ForecastData!$E$4,MATCH($C136,ForecastData!$B$5:$B$70,0),COLUMN()-6+IF($T138="Summer",15,0))</f>
        <v>25.336644255740413</v>
      </c>
      <c r="P136" s="8">
        <f ca="1">OFFSET(ForecastData!$E$4,MATCH($C136,ForecastData!$B$5:$B$70,0),COLUMN()-6+IF($T138="Summer",15,0))</f>
        <v>25.853461248683967</v>
      </c>
      <c r="Q136" s="8">
        <f ca="1">OFFSET(ForecastData!$E$4,MATCH($C136,ForecastData!$B$5:$B$70,0),COLUMN()-6+IF($T138="Summer",15,0))</f>
        <v>26.695449005647866</v>
      </c>
      <c r="R136" s="8">
        <f ca="1">OFFSET(ForecastData!$E$4,MATCH($C136,ForecastData!$B$5:$B$70,0),COLUMN()-6+IF($T138="Summer",15,0))</f>
        <v>27.356200962361036</v>
      </c>
      <c r="S136" s="8"/>
      <c r="T136" s="8"/>
    </row>
    <row r="137" spans="3:20" x14ac:dyDescent="0.25">
      <c r="C137" s="15" t="s">
        <v>160</v>
      </c>
      <c r="D137" s="12" t="s">
        <v>214</v>
      </c>
      <c r="E137" s="12" t="s">
        <v>11</v>
      </c>
      <c r="F137" s="12" t="str">
        <f t="shared" si="23"/>
        <v>NTZMaximum demand forecast(peak season)Power factor (coincident)</v>
      </c>
      <c r="G137" s="8">
        <f ca="1">OFFSET(ForecastData!$R$4,MATCH($C137,ForecastData!$B$5:$B$70,0),IF($T139="Summer",15,0))</f>
        <v>0</v>
      </c>
      <c r="H137" s="8">
        <f ca="1">OFFSET(ForecastData!$R$4,MATCH($C137,ForecastData!$B$5:$B$70,0),IF($T139="Summer",15,0))</f>
        <v>0</v>
      </c>
      <c r="I137" s="8">
        <f ca="1">OFFSET(ForecastData!$R$4,MATCH($C137,ForecastData!$B$5:$B$70,0),IF($T139="Summer",15,0))</f>
        <v>0</v>
      </c>
      <c r="J137" s="8">
        <f ca="1">OFFSET(ForecastData!$R$4,MATCH($C137,ForecastData!$B$5:$B$70,0),IF($T139="Summer",15,0))</f>
        <v>0</v>
      </c>
      <c r="K137" s="8">
        <f ca="1">OFFSET(ForecastData!$R$4,MATCH($C137,ForecastData!$B$5:$B$70,0),IF($T139="Summer",15,0))</f>
        <v>0</v>
      </c>
      <c r="L137" s="8">
        <f ca="1">OFFSET(ForecastData!$R$4,MATCH($C137,ForecastData!$B$5:$B$70,0),IF($T139="Summer",15,0))</f>
        <v>0</v>
      </c>
      <c r="M137" s="8">
        <f ca="1">OFFSET(ForecastData!$R$4,MATCH($C137,ForecastData!$B$5:$B$70,0),IF($T139="Summer",15,0))</f>
        <v>0</v>
      </c>
      <c r="N137" s="8">
        <f ca="1">OFFSET(ForecastData!$R$4,MATCH($C137,ForecastData!$B$5:$B$70,0),IF($T139="Summer",15,0))</f>
        <v>0</v>
      </c>
      <c r="O137" s="8">
        <f ca="1">OFFSET(ForecastData!$R$4,MATCH($C137,ForecastData!$B$5:$B$70,0),IF($T139="Summer",15,0))</f>
        <v>0</v>
      </c>
      <c r="P137" s="8">
        <f ca="1">OFFSET(ForecastData!$R$4,MATCH($C137,ForecastData!$B$5:$B$70,0),IF($T139="Summer",15,0))</f>
        <v>0</v>
      </c>
      <c r="Q137" s="8">
        <f ca="1">OFFSET(ForecastData!$R$4,MATCH($C137,ForecastData!$B$5:$B$70,0),IF($T139="Summer",15,0))</f>
        <v>0</v>
      </c>
      <c r="R137" s="8">
        <f ca="1">OFFSET(ForecastData!$R$4,MATCH($C137,ForecastData!$B$5:$B$70,0),IF($T139="Summer",15,0))</f>
        <v>0</v>
      </c>
      <c r="S137" s="10"/>
      <c r="T137" s="10"/>
    </row>
    <row r="138" spans="3:20" x14ac:dyDescent="0.25">
      <c r="C138" s="15" t="s">
        <v>160</v>
      </c>
      <c r="D138" s="12" t="s">
        <v>213</v>
      </c>
      <c r="E138" s="12" t="s">
        <v>211</v>
      </c>
      <c r="F138" s="12" t="str">
        <f t="shared" si="23"/>
        <v>NTZMaximum demand forecast(non-peak season)Maximum demand (MVA)</v>
      </c>
      <c r="G138" s="8">
        <f ca="1">OFFSET(ForecastData!$E$4,MATCH($C138,ForecastData!$B$5:$B$70,0),COLUMN()-6+IF($T138="Winter",15,0))</f>
        <v>13.796926969672816</v>
      </c>
      <c r="H138" s="8">
        <f ca="1">OFFSET(ForecastData!$E$4,MATCH($C138,ForecastData!$B$5:$B$70,0),COLUMN()-6+IF($T138="Winter",15,0))</f>
        <v>17.116880605654814</v>
      </c>
      <c r="I138" s="8">
        <f ca="1">OFFSET(ForecastData!$E$4,MATCH($C138,ForecastData!$B$5:$B$70,0),COLUMN()-6+IF($T138="Winter",15,0))</f>
        <v>17.038391279809741</v>
      </c>
      <c r="J138" s="8">
        <f ca="1">OFFSET(ForecastData!$E$4,MATCH($C138,ForecastData!$B$5:$B$70,0),COLUMN()-6+IF($T138="Winter",15,0))</f>
        <v>17.089119446134507</v>
      </c>
      <c r="K138" s="8">
        <f ca="1">OFFSET(ForecastData!$E$4,MATCH($C138,ForecastData!$B$5:$B$70,0),COLUMN()-6+IF($T138="Winter",15,0))</f>
        <v>17.690999341720399</v>
      </c>
      <c r="L138" s="8">
        <f ca="1">OFFSET(ForecastData!$E$4,MATCH($C138,ForecastData!$B$5:$B$70,0),COLUMN()-6+IF($T138="Winter",15,0))</f>
        <v>18.160880063725923</v>
      </c>
      <c r="M138" s="8">
        <f ca="1">OFFSET(ForecastData!$E$4,MATCH($C138,ForecastData!$B$5:$B$70,0),COLUMN()-6+IF($T138="Winter",15,0))</f>
        <v>18.583307581473921</v>
      </c>
      <c r="N138" s="8">
        <f ca="1">OFFSET(ForecastData!$E$4,MATCH($C138,ForecastData!$B$5:$B$70,0),COLUMN()-6+IF($T138="Winter",15,0))</f>
        <v>18.882889440925148</v>
      </c>
      <c r="O138" s="8">
        <f ca="1">OFFSET(ForecastData!$E$4,MATCH($C138,ForecastData!$B$5:$B$70,0),COLUMN()-6+IF($T138="Winter",15,0))</f>
        <v>19.201094567078052</v>
      </c>
      <c r="P138" s="8">
        <f ca="1">OFFSET(ForecastData!$E$4,MATCH($C138,ForecastData!$B$5:$B$70,0),COLUMN()-6+IF($T138="Winter",15,0))</f>
        <v>19.550162610491427</v>
      </c>
      <c r="Q138" s="8">
        <f ca="1">OFFSET(ForecastData!$E$4,MATCH($C138,ForecastData!$B$5:$B$70,0),COLUMN()-6+IF($T138="Winter",15,0))</f>
        <v>19.906446646945501</v>
      </c>
      <c r="R138" s="8">
        <f ca="1">OFFSET(ForecastData!$E$4,MATCH($C138,ForecastData!$B$5:$B$70,0),COLUMN()-6+IF($T138="Winter",15,0))</f>
        <v>20.293703576756162</v>
      </c>
      <c r="S138" s="10"/>
      <c r="T138" s="10" t="str">
        <f ca="1">OFFSET(ForecastData!$D$4,MATCH(C138,ForecastData!$B$5:$B$70,0),0)</f>
        <v>Summer</v>
      </c>
    </row>
    <row r="139" spans="3:20" x14ac:dyDescent="0.25">
      <c r="C139" s="15" t="s">
        <v>160</v>
      </c>
      <c r="D139" s="12" t="s">
        <v>213</v>
      </c>
      <c r="E139" s="12" t="s">
        <v>11</v>
      </c>
      <c r="F139" s="12" t="str">
        <f t="shared" si="23"/>
        <v>NTZMaximum demand forecast(non-peak season)Power factor (coincident)</v>
      </c>
      <c r="G139" s="8">
        <f ca="1">OFFSET(ForecastData!$R$4,MATCH($C139,ForecastData!$B$5:$B$70,0),IF($T139="Winter",15,0))</f>
        <v>0</v>
      </c>
      <c r="H139" s="8">
        <f ca="1">OFFSET(ForecastData!$R$4,MATCH($C139,ForecastData!$B$5:$B$70,0),IF($T139="Winter",15,0))</f>
        <v>0</v>
      </c>
      <c r="I139" s="8">
        <f ca="1">OFFSET(ForecastData!$R$4,MATCH($C139,ForecastData!$B$5:$B$70,0),IF($T139="Winter",15,0))</f>
        <v>0</v>
      </c>
      <c r="J139" s="8">
        <f ca="1">OFFSET(ForecastData!$R$4,MATCH($C139,ForecastData!$B$5:$B$70,0),IF($T139="Winter",15,0))</f>
        <v>0</v>
      </c>
      <c r="K139" s="8">
        <f ca="1">OFFSET(ForecastData!$R$4,MATCH($C139,ForecastData!$B$5:$B$70,0),IF($T139="Winter",15,0))</f>
        <v>0</v>
      </c>
      <c r="L139" s="8">
        <f ca="1">OFFSET(ForecastData!$R$4,MATCH($C139,ForecastData!$B$5:$B$70,0),IF($T139="Winter",15,0))</f>
        <v>0</v>
      </c>
      <c r="M139" s="8">
        <f ca="1">OFFSET(ForecastData!$R$4,MATCH($C139,ForecastData!$B$5:$B$70,0),IF($T139="Winter",15,0))</f>
        <v>0</v>
      </c>
      <c r="N139" s="8">
        <f ca="1">OFFSET(ForecastData!$R$4,MATCH($C139,ForecastData!$B$5:$B$70,0),IF($T139="Winter",15,0))</f>
        <v>0</v>
      </c>
      <c r="O139" s="8">
        <f ca="1">OFFSET(ForecastData!$R$4,MATCH($C139,ForecastData!$B$5:$B$70,0),IF($T139="Winter",15,0))</f>
        <v>0</v>
      </c>
      <c r="P139" s="8">
        <f ca="1">OFFSET(ForecastData!$R$4,MATCH($C139,ForecastData!$B$5:$B$70,0),IF($T139="Winter",15,0))</f>
        <v>0</v>
      </c>
      <c r="Q139" s="8">
        <f ca="1">OFFSET(ForecastData!$R$4,MATCH($C139,ForecastData!$B$5:$B$70,0),IF($T139="Winter",15,0))</f>
        <v>0</v>
      </c>
      <c r="R139" s="8">
        <f ca="1">OFFSET(ForecastData!$R$4,MATCH($C139,ForecastData!$B$5:$B$70,0),IF($T139="Winter",15,0))</f>
        <v>0</v>
      </c>
      <c r="S139" s="10"/>
      <c r="T139" s="10" t="str">
        <f ca="1">T138</f>
        <v>Summer</v>
      </c>
    </row>
    <row r="140" spans="3:20" x14ac:dyDescent="0.25">
      <c r="C140" s="15" t="s">
        <v>160</v>
      </c>
      <c r="D140" s="12" t="s">
        <v>89</v>
      </c>
      <c r="E140" s="12" t="s">
        <v>212</v>
      </c>
      <c r="F140" s="12" t="str">
        <f t="shared" si="23"/>
        <v>NTZHours exceeding95% of maximum demand</v>
      </c>
      <c r="G140" s="9">
        <f ca="1">OFFSET($AM$2,MATCH(C140,$AL$3:$AL$19,0),0)</f>
        <v>12.5</v>
      </c>
      <c r="H140" s="9">
        <f ca="1">G140</f>
        <v>12.5</v>
      </c>
      <c r="I140" s="9">
        <f t="shared" ref="I140:R140" ca="1" si="24">H140</f>
        <v>12.5</v>
      </c>
      <c r="J140" s="9">
        <f t="shared" ca="1" si="24"/>
        <v>12.5</v>
      </c>
      <c r="K140" s="9">
        <f t="shared" ca="1" si="24"/>
        <v>12.5</v>
      </c>
      <c r="L140" s="9">
        <f t="shared" ca="1" si="24"/>
        <v>12.5</v>
      </c>
      <c r="M140" s="9">
        <f t="shared" ca="1" si="24"/>
        <v>12.5</v>
      </c>
      <c r="N140" s="9">
        <f t="shared" ca="1" si="24"/>
        <v>12.5</v>
      </c>
      <c r="O140" s="9">
        <f t="shared" ca="1" si="24"/>
        <v>12.5</v>
      </c>
      <c r="P140" s="9">
        <f t="shared" ca="1" si="24"/>
        <v>12.5</v>
      </c>
      <c r="Q140" s="9">
        <f t="shared" ca="1" si="24"/>
        <v>12.5</v>
      </c>
      <c r="R140" s="9">
        <f t="shared" ca="1" si="24"/>
        <v>12.5</v>
      </c>
      <c r="S140" s="9"/>
      <c r="T140" s="9"/>
    </row>
    <row r="141" spans="3:20" x14ac:dyDescent="0.25">
      <c r="C141" s="15" t="s">
        <v>160</v>
      </c>
      <c r="D141" s="15" t="s">
        <v>12</v>
      </c>
      <c r="E141" s="6">
        <v>1</v>
      </c>
      <c r="F141" s="12" t="str">
        <f t="shared" si="23"/>
        <v>NTZLoad transfer capacity (MVA)1</v>
      </c>
      <c r="G141" s="8">
        <v>3.9</v>
      </c>
      <c r="H141" s="8"/>
      <c r="I141" s="8"/>
      <c r="J141" s="8"/>
      <c r="K141" s="8"/>
      <c r="L141" s="8"/>
      <c r="M141" s="8"/>
      <c r="N141" s="8"/>
      <c r="O141" s="8"/>
      <c r="P141" s="8"/>
      <c r="Q141" s="8"/>
      <c r="R141" s="8"/>
      <c r="S141" s="8" t="s">
        <v>39</v>
      </c>
      <c r="T141" s="8"/>
    </row>
    <row r="142" spans="3:20" x14ac:dyDescent="0.25">
      <c r="C142" s="15" t="s">
        <v>160</v>
      </c>
      <c r="D142" s="15" t="s">
        <v>12</v>
      </c>
      <c r="E142" s="6">
        <v>2</v>
      </c>
      <c r="F142" s="12" t="str">
        <f t="shared" ref="F142:F170" si="25">CONCATENATE(C142,D142,E142)</f>
        <v>NTZLoad transfer capacity (MVA)2</v>
      </c>
      <c r="G142" s="8">
        <v>4.8</v>
      </c>
      <c r="H142" s="8"/>
      <c r="I142" s="8"/>
      <c r="J142" s="8"/>
      <c r="K142" s="8"/>
      <c r="L142" s="8"/>
      <c r="M142" s="8"/>
      <c r="N142" s="8"/>
      <c r="O142" s="8"/>
      <c r="P142" s="8"/>
      <c r="Q142" s="8"/>
      <c r="R142" s="8"/>
      <c r="S142" s="8" t="s">
        <v>63</v>
      </c>
      <c r="T142" s="8"/>
    </row>
    <row r="143" spans="3:20" x14ac:dyDescent="0.25">
      <c r="C143" s="15" t="s">
        <v>160</v>
      </c>
      <c r="D143" s="15" t="s">
        <v>12</v>
      </c>
      <c r="E143" s="6">
        <v>3</v>
      </c>
      <c r="F143" s="12" t="str">
        <f t="shared" si="25"/>
        <v>NTZLoad transfer capacity (MVA)3</v>
      </c>
      <c r="G143" s="8">
        <v>3.9</v>
      </c>
      <c r="H143" s="8"/>
      <c r="I143" s="8"/>
      <c r="J143" s="8"/>
      <c r="K143" s="8"/>
      <c r="L143" s="8"/>
      <c r="M143" s="8"/>
      <c r="N143" s="8"/>
      <c r="O143" s="8"/>
      <c r="P143" s="8"/>
      <c r="Q143" s="8"/>
      <c r="R143" s="8"/>
      <c r="S143" s="8" t="s">
        <v>72</v>
      </c>
      <c r="T143" s="8"/>
    </row>
    <row r="144" spans="3:20" x14ac:dyDescent="0.25">
      <c r="C144" s="15" t="s">
        <v>160</v>
      </c>
      <c r="D144" s="15" t="s">
        <v>12</v>
      </c>
      <c r="E144" s="6">
        <v>4</v>
      </c>
      <c r="F144" s="12" t="str">
        <f t="shared" si="25"/>
        <v>NTZLoad transfer capacity (MVA)4</v>
      </c>
      <c r="G144" s="8">
        <v>7.7</v>
      </c>
      <c r="H144" s="8"/>
      <c r="I144" s="8"/>
      <c r="J144" s="8"/>
      <c r="K144" s="8"/>
      <c r="L144" s="8"/>
      <c r="M144" s="8"/>
      <c r="N144" s="8"/>
      <c r="O144" s="8"/>
      <c r="P144" s="8"/>
      <c r="Q144" s="8"/>
      <c r="R144" s="8"/>
      <c r="S144" s="8" t="s">
        <v>43</v>
      </c>
      <c r="T144" s="8"/>
    </row>
    <row r="145" spans="3:20" x14ac:dyDescent="0.25">
      <c r="C145" s="15" t="s">
        <v>160</v>
      </c>
      <c r="D145" s="12" t="s">
        <v>13</v>
      </c>
      <c r="E145" s="12" t="s">
        <v>142</v>
      </c>
      <c r="F145" s="12" t="str">
        <f t="shared" si="25"/>
        <v>NTZEmbedded generation capacity (MVA)Units less than 100 kVA</v>
      </c>
      <c r="G145" s="8">
        <v>1.446</v>
      </c>
      <c r="H145" s="8"/>
      <c r="I145" s="8"/>
      <c r="J145" s="8"/>
      <c r="K145" s="8"/>
      <c r="L145" s="8"/>
      <c r="M145" s="8"/>
      <c r="N145" s="8"/>
      <c r="O145" s="8"/>
      <c r="P145" s="8"/>
      <c r="Q145" s="8"/>
      <c r="R145" s="8"/>
      <c r="S145" s="8"/>
      <c r="T145" s="8"/>
    </row>
    <row r="146" spans="3:20" x14ac:dyDescent="0.25">
      <c r="C146" s="15" t="s">
        <v>160</v>
      </c>
      <c r="D146" s="12" t="s">
        <v>13</v>
      </c>
      <c r="E146" s="12" t="s">
        <v>145</v>
      </c>
      <c r="F146" s="12" t="str">
        <f t="shared" si="25"/>
        <v>NTZEmbedded generation capacity (MVA)Units greater than 100 kVA</v>
      </c>
      <c r="G146" s="8"/>
      <c r="H146" s="8"/>
      <c r="I146" s="8"/>
      <c r="J146" s="8"/>
      <c r="K146" s="8"/>
      <c r="L146" s="8"/>
      <c r="M146" s="8"/>
      <c r="N146" s="8"/>
      <c r="O146" s="8"/>
      <c r="P146" s="8"/>
      <c r="Q146" s="8"/>
      <c r="R146" s="8"/>
      <c r="S146" s="8"/>
      <c r="T146" s="8"/>
    </row>
    <row r="147" spans="3:20" x14ac:dyDescent="0.25">
      <c r="C147" s="15" t="s">
        <v>202</v>
      </c>
      <c r="D147" s="15" t="s">
        <v>85</v>
      </c>
      <c r="E147" s="12" t="s">
        <v>86</v>
      </c>
      <c r="F147" s="12" t="str">
        <f t="shared" si="25"/>
        <v xml:space="preserve">RPZSubstation capacity (winter and summer) (MVA)Total </v>
      </c>
      <c r="G147" s="8">
        <v>25</v>
      </c>
      <c r="H147" s="8">
        <v>25</v>
      </c>
      <c r="I147" s="8">
        <v>25</v>
      </c>
      <c r="J147" s="8">
        <v>25</v>
      </c>
      <c r="K147" s="8">
        <v>25</v>
      </c>
      <c r="L147" s="8">
        <v>25</v>
      </c>
      <c r="M147" s="8">
        <v>25</v>
      </c>
      <c r="N147" s="8">
        <v>25</v>
      </c>
      <c r="O147" s="8">
        <v>25</v>
      </c>
      <c r="P147" s="8">
        <v>25</v>
      </c>
      <c r="Q147" s="8">
        <v>25</v>
      </c>
      <c r="R147" s="8">
        <v>25</v>
      </c>
      <c r="S147" s="8"/>
      <c r="T147" s="8"/>
    </row>
    <row r="148" spans="3:20" x14ac:dyDescent="0.25">
      <c r="C148" s="15" t="s">
        <v>202</v>
      </c>
      <c r="D148" s="15" t="s">
        <v>85</v>
      </c>
      <c r="E148" s="12" t="s">
        <v>87</v>
      </c>
      <c r="F148" s="12" t="str">
        <f t="shared" si="25"/>
        <v>RPZSubstation capacity (winter and summer) (MVA)Firm delivery</v>
      </c>
      <c r="G148" s="8">
        <v>0</v>
      </c>
      <c r="H148" s="8">
        <v>0</v>
      </c>
      <c r="I148" s="8">
        <v>0</v>
      </c>
      <c r="J148" s="8">
        <v>0</v>
      </c>
      <c r="K148" s="8">
        <v>0</v>
      </c>
      <c r="L148" s="8">
        <v>0</v>
      </c>
      <c r="M148" s="8">
        <v>0</v>
      </c>
      <c r="N148" s="8">
        <v>0</v>
      </c>
      <c r="O148" s="8">
        <v>0</v>
      </c>
      <c r="P148" s="8">
        <v>0</v>
      </c>
      <c r="Q148" s="8">
        <v>0</v>
      </c>
      <c r="R148" s="8">
        <v>0</v>
      </c>
      <c r="S148" s="8"/>
      <c r="T148" s="8"/>
    </row>
    <row r="149" spans="3:20" x14ac:dyDescent="0.25">
      <c r="C149" s="15" t="s">
        <v>202</v>
      </c>
      <c r="D149" s="15" t="s">
        <v>85</v>
      </c>
      <c r="E149" s="12" t="s">
        <v>88</v>
      </c>
      <c r="F149" s="12" t="str">
        <f t="shared" si="25"/>
        <v>RPZSubstation capacity (winter and summer) (MVA)Short-term firm delivery</v>
      </c>
      <c r="G149" s="8">
        <v>0</v>
      </c>
      <c r="H149" s="8">
        <v>0</v>
      </c>
      <c r="I149" s="8">
        <v>0</v>
      </c>
      <c r="J149" s="8">
        <v>0</v>
      </c>
      <c r="K149" s="8">
        <v>0</v>
      </c>
      <c r="L149" s="8">
        <v>0</v>
      </c>
      <c r="M149" s="8">
        <v>0</v>
      </c>
      <c r="N149" s="8">
        <v>0</v>
      </c>
      <c r="O149" s="8">
        <v>0</v>
      </c>
      <c r="P149" s="8">
        <v>0</v>
      </c>
      <c r="Q149" s="8">
        <v>0</v>
      </c>
      <c r="R149" s="8">
        <v>0</v>
      </c>
      <c r="S149" s="8"/>
      <c r="T149" s="8"/>
    </row>
    <row r="150" spans="3:20" x14ac:dyDescent="0.25">
      <c r="C150" s="15" t="s">
        <v>202</v>
      </c>
      <c r="D150" s="15" t="s">
        <v>197</v>
      </c>
      <c r="E150" s="12" t="s">
        <v>193</v>
      </c>
      <c r="F150" s="12" t="str">
        <f t="shared" si="25"/>
        <v>RPZSub-transmission lines capacityTotal (winter)</v>
      </c>
      <c r="G150" s="8">
        <v>18.3</v>
      </c>
      <c r="H150" s="8">
        <v>18.3</v>
      </c>
      <c r="I150" s="8">
        <v>18.3</v>
      </c>
      <c r="J150" s="8">
        <v>18.3</v>
      </c>
      <c r="K150" s="8">
        <v>18.3</v>
      </c>
      <c r="L150" s="8">
        <v>18.3</v>
      </c>
      <c r="M150" s="8">
        <v>18.3</v>
      </c>
      <c r="N150" s="8">
        <v>18.3</v>
      </c>
      <c r="O150" s="8">
        <v>18.3</v>
      </c>
      <c r="P150" s="8">
        <v>18.3</v>
      </c>
      <c r="Q150" s="8">
        <v>18.3</v>
      </c>
      <c r="R150" s="8">
        <v>18.3</v>
      </c>
      <c r="S150" s="8"/>
      <c r="T150" s="8"/>
    </row>
    <row r="151" spans="3:20" x14ac:dyDescent="0.25">
      <c r="C151" s="15" t="s">
        <v>202</v>
      </c>
      <c r="D151" s="15" t="s">
        <v>197</v>
      </c>
      <c r="E151" s="12" t="s">
        <v>195</v>
      </c>
      <c r="F151" s="12" t="str">
        <f t="shared" si="25"/>
        <v>RPZSub-transmission lines capacityFirm delivery (winter)</v>
      </c>
      <c r="G151" s="8">
        <v>0</v>
      </c>
      <c r="H151" s="8">
        <v>0</v>
      </c>
      <c r="I151" s="8">
        <v>0</v>
      </c>
      <c r="J151" s="8">
        <v>0</v>
      </c>
      <c r="K151" s="8">
        <v>0</v>
      </c>
      <c r="L151" s="8">
        <v>0</v>
      </c>
      <c r="M151" s="8">
        <v>0</v>
      </c>
      <c r="N151" s="8">
        <v>0</v>
      </c>
      <c r="O151" s="8">
        <v>0</v>
      </c>
      <c r="P151" s="8">
        <v>0</v>
      </c>
      <c r="Q151" s="8">
        <v>0</v>
      </c>
      <c r="R151" s="8">
        <v>0</v>
      </c>
      <c r="S151" s="8"/>
      <c r="T151" s="8"/>
    </row>
    <row r="152" spans="3:20" x14ac:dyDescent="0.25">
      <c r="C152" s="15" t="s">
        <v>202</v>
      </c>
      <c r="D152" s="15" t="s">
        <v>197</v>
      </c>
      <c r="E152" s="12" t="s">
        <v>196</v>
      </c>
      <c r="F152" s="12" t="str">
        <f t="shared" si="25"/>
        <v>RPZSub-transmission lines capacityTotal (summer)</v>
      </c>
      <c r="G152" s="8">
        <v>18.3</v>
      </c>
      <c r="H152" s="8">
        <v>18.3</v>
      </c>
      <c r="I152" s="8">
        <v>18.3</v>
      </c>
      <c r="J152" s="8">
        <v>18.3</v>
      </c>
      <c r="K152" s="8">
        <v>18.3</v>
      </c>
      <c r="L152" s="8">
        <v>18.3</v>
      </c>
      <c r="M152" s="8">
        <v>18.3</v>
      </c>
      <c r="N152" s="8">
        <v>18.3</v>
      </c>
      <c r="O152" s="8">
        <v>18.3</v>
      </c>
      <c r="P152" s="8">
        <v>18.3</v>
      </c>
      <c r="Q152" s="8">
        <v>18.3</v>
      </c>
      <c r="R152" s="8">
        <v>18.3</v>
      </c>
      <c r="S152" s="8"/>
      <c r="T152" s="8"/>
    </row>
    <row r="153" spans="3:20" x14ac:dyDescent="0.25">
      <c r="C153" s="15" t="s">
        <v>202</v>
      </c>
      <c r="D153" s="15" t="s">
        <v>197</v>
      </c>
      <c r="E153" s="12" t="s">
        <v>194</v>
      </c>
      <c r="F153" s="12" t="str">
        <f t="shared" si="25"/>
        <v>RPZSub-transmission lines capacityFirm delivery (summer)</v>
      </c>
      <c r="G153" s="8">
        <v>0</v>
      </c>
      <c r="H153" s="8">
        <v>0</v>
      </c>
      <c r="I153" s="8">
        <v>0</v>
      </c>
      <c r="J153" s="8">
        <v>0</v>
      </c>
      <c r="K153" s="8">
        <v>0</v>
      </c>
      <c r="L153" s="8">
        <v>0</v>
      </c>
      <c r="M153" s="8">
        <v>0</v>
      </c>
      <c r="N153" s="8">
        <v>0</v>
      </c>
      <c r="O153" s="8">
        <v>0</v>
      </c>
      <c r="P153" s="8">
        <v>0</v>
      </c>
      <c r="Q153" s="8">
        <v>0</v>
      </c>
      <c r="R153" s="8">
        <v>0</v>
      </c>
      <c r="S153" s="8"/>
      <c r="T153" s="8"/>
    </row>
    <row r="154" spans="3:20" x14ac:dyDescent="0.25">
      <c r="C154" s="15" t="s">
        <v>202</v>
      </c>
      <c r="D154" s="12" t="s">
        <v>214</v>
      </c>
      <c r="E154" s="12" t="s">
        <v>211</v>
      </c>
      <c r="F154" s="12" t="str">
        <f t="shared" si="25"/>
        <v>RPZMaximum demand forecast(peak season)Maximum demand (MVA)</v>
      </c>
      <c r="G154" s="8">
        <f ca="1">OFFSET(ForecastData!$E$4,MATCH($C154,ForecastData!$B$5:$B$70,0),COLUMN()-6+IF($T156="Summer",15,0))</f>
        <v>15.876370611606246</v>
      </c>
      <c r="H154" s="8">
        <f ca="1">OFFSET(ForecastData!$E$4,MATCH($C154,ForecastData!$B$5:$B$70,0),COLUMN()-6+IF($T156="Summer",15,0))</f>
        <v>15.150339625399702</v>
      </c>
      <c r="I154" s="8">
        <f ca="1">OFFSET(ForecastData!$E$4,MATCH($C154,ForecastData!$B$5:$B$70,0),COLUMN()-6+IF($T156="Summer",15,0))</f>
        <v>15.217499496263834</v>
      </c>
      <c r="J154" s="8">
        <f ca="1">OFFSET(ForecastData!$E$4,MATCH($C154,ForecastData!$B$5:$B$70,0),COLUMN()-6+IF($T156="Summer",15,0))</f>
        <v>14.943272068689406</v>
      </c>
      <c r="K154" s="8">
        <f ca="1">OFFSET(ForecastData!$E$4,MATCH($C154,ForecastData!$B$5:$B$70,0),COLUMN()-6+IF($T156="Summer",15,0))</f>
        <v>14.778006897017796</v>
      </c>
      <c r="L154" s="8">
        <f ca="1">OFFSET(ForecastData!$E$4,MATCH($C154,ForecastData!$B$5:$B$70,0),COLUMN()-6+IF($T156="Summer",15,0))</f>
        <v>14.757243083491607</v>
      </c>
      <c r="M154" s="8">
        <f ca="1">OFFSET(ForecastData!$E$4,MATCH($C154,ForecastData!$B$5:$B$70,0),COLUMN()-6+IF($T156="Summer",15,0))</f>
        <v>14.959544703803962</v>
      </c>
      <c r="N154" s="8">
        <f ca="1">OFFSET(ForecastData!$E$4,MATCH($C154,ForecastData!$B$5:$B$70,0),COLUMN()-6+IF($T156="Summer",15,0))</f>
        <v>15.13146963950809</v>
      </c>
      <c r="O154" s="8">
        <f ca="1">OFFSET(ForecastData!$E$4,MATCH($C154,ForecastData!$B$5:$B$70,0),COLUMN()-6+IF($T156="Summer",15,0))</f>
        <v>15.347497018109987</v>
      </c>
      <c r="P154" s="8">
        <f ca="1">OFFSET(ForecastData!$E$4,MATCH($C154,ForecastData!$B$5:$B$70,0),COLUMN()-6+IF($T156="Summer",15,0))</f>
        <v>15.548494110205663</v>
      </c>
      <c r="Q154" s="8">
        <f ca="1">OFFSET(ForecastData!$E$4,MATCH($C154,ForecastData!$B$5:$B$70,0),COLUMN()-6+IF($T156="Summer",15,0))</f>
        <v>15.963014885326977</v>
      </c>
      <c r="R154" s="8">
        <f ca="1">OFFSET(ForecastData!$E$4,MATCH($C154,ForecastData!$B$5:$B$70,0),COLUMN()-6+IF($T156="Summer",15,0))</f>
        <v>16.241244131925729</v>
      </c>
      <c r="S154" s="8"/>
      <c r="T154" s="8"/>
    </row>
    <row r="155" spans="3:20" x14ac:dyDescent="0.25">
      <c r="C155" s="15" t="s">
        <v>202</v>
      </c>
      <c r="D155" s="12" t="s">
        <v>214</v>
      </c>
      <c r="E155" s="12" t="s">
        <v>11</v>
      </c>
      <c r="F155" s="12" t="str">
        <f t="shared" si="25"/>
        <v>RPZMaximum demand forecast(peak season)Power factor (coincident)</v>
      </c>
      <c r="G155" s="8">
        <f ca="1">OFFSET(ForecastData!$R$4,MATCH($C155,ForecastData!$B$5:$B$70,0),IF($T157="Summer",15,0))</f>
        <v>0</v>
      </c>
      <c r="H155" s="8">
        <f ca="1">OFFSET(ForecastData!$R$4,MATCH($C155,ForecastData!$B$5:$B$70,0),IF($T157="Summer",15,0))</f>
        <v>0</v>
      </c>
      <c r="I155" s="8">
        <f ca="1">OFFSET(ForecastData!$R$4,MATCH($C155,ForecastData!$B$5:$B$70,0),IF($T157="Summer",15,0))</f>
        <v>0</v>
      </c>
      <c r="J155" s="8">
        <f ca="1">OFFSET(ForecastData!$R$4,MATCH($C155,ForecastData!$B$5:$B$70,0),IF($T157="Summer",15,0))</f>
        <v>0</v>
      </c>
      <c r="K155" s="8">
        <f ca="1">OFFSET(ForecastData!$R$4,MATCH($C155,ForecastData!$B$5:$B$70,0),IF($T157="Summer",15,0))</f>
        <v>0</v>
      </c>
      <c r="L155" s="8">
        <f ca="1">OFFSET(ForecastData!$R$4,MATCH($C155,ForecastData!$B$5:$B$70,0),IF($T157="Summer",15,0))</f>
        <v>0</v>
      </c>
      <c r="M155" s="8">
        <f ca="1">OFFSET(ForecastData!$R$4,MATCH($C155,ForecastData!$B$5:$B$70,0),IF($T157="Summer",15,0))</f>
        <v>0</v>
      </c>
      <c r="N155" s="8">
        <f ca="1">OFFSET(ForecastData!$R$4,MATCH($C155,ForecastData!$B$5:$B$70,0),IF($T157="Summer",15,0))</f>
        <v>0</v>
      </c>
      <c r="O155" s="8">
        <f ca="1">OFFSET(ForecastData!$R$4,MATCH($C155,ForecastData!$B$5:$B$70,0),IF($T157="Summer",15,0))</f>
        <v>0</v>
      </c>
      <c r="P155" s="8">
        <f ca="1">OFFSET(ForecastData!$R$4,MATCH($C155,ForecastData!$B$5:$B$70,0),IF($T157="Summer",15,0))</f>
        <v>0</v>
      </c>
      <c r="Q155" s="8">
        <f ca="1">OFFSET(ForecastData!$R$4,MATCH($C155,ForecastData!$B$5:$B$70,0),IF($T157="Summer",15,0))</f>
        <v>0</v>
      </c>
      <c r="R155" s="8">
        <f ca="1">OFFSET(ForecastData!$R$4,MATCH($C155,ForecastData!$B$5:$B$70,0),IF($T157="Summer",15,0))</f>
        <v>0</v>
      </c>
      <c r="S155" s="10"/>
      <c r="T155" s="10"/>
    </row>
    <row r="156" spans="3:20" x14ac:dyDescent="0.25">
      <c r="C156" s="15" t="s">
        <v>202</v>
      </c>
      <c r="D156" s="12" t="s">
        <v>213</v>
      </c>
      <c r="E156" s="12" t="s">
        <v>211</v>
      </c>
      <c r="F156" s="12" t="str">
        <f t="shared" si="25"/>
        <v>RPZMaximum demand forecast(non-peak season)Maximum demand (MVA)</v>
      </c>
      <c r="G156" s="8">
        <f ca="1">OFFSET(ForecastData!$E$4,MATCH($C156,ForecastData!$B$5:$B$70,0),COLUMN()-6+IF($T156="Winter",15,0))</f>
        <v>8.4628761626382207</v>
      </c>
      <c r="H156" s="8">
        <f ca="1">OFFSET(ForecastData!$E$4,MATCH($C156,ForecastData!$B$5:$B$70,0),COLUMN()-6+IF($T156="Winter",15,0))</f>
        <v>9.8714909573784428</v>
      </c>
      <c r="I156" s="8">
        <f ca="1">OFFSET(ForecastData!$E$4,MATCH($C156,ForecastData!$B$5:$B$70,0),COLUMN()-6+IF($T156="Winter",15,0))</f>
        <v>9.5570884685057198</v>
      </c>
      <c r="J156" s="8">
        <f ca="1">OFFSET(ForecastData!$E$4,MATCH($C156,ForecastData!$B$5:$B$70,0),COLUMN()-6+IF($T156="Winter",15,0))</f>
        <v>9.2899829461728149</v>
      </c>
      <c r="K156" s="8">
        <f ca="1">OFFSET(ForecastData!$E$4,MATCH($C156,ForecastData!$B$5:$B$70,0),COLUMN()-6+IF($T156="Winter",15,0))</f>
        <v>9.0670258607674494</v>
      </c>
      <c r="L156" s="8">
        <f ca="1">OFFSET(ForecastData!$E$4,MATCH($C156,ForecastData!$B$5:$B$70,0),COLUMN()-6+IF($T156="Winter",15,0))</f>
        <v>9.0111265884394509</v>
      </c>
      <c r="M156" s="8">
        <f ca="1">OFFSET(ForecastData!$E$4,MATCH($C156,ForecastData!$B$5:$B$70,0),COLUMN()-6+IF($T156="Winter",15,0))</f>
        <v>9.074083282767905</v>
      </c>
      <c r="N156" s="8">
        <f ca="1">OFFSET(ForecastData!$E$4,MATCH($C156,ForecastData!$B$5:$B$70,0),COLUMN()-6+IF($T156="Winter",15,0))</f>
        <v>9.1337414293840116</v>
      </c>
      <c r="O156" s="8">
        <f ca="1">OFFSET(ForecastData!$E$4,MATCH($C156,ForecastData!$B$5:$B$70,0),COLUMN()-6+IF($T156="Winter",15,0))</f>
        <v>9.2277995550337124</v>
      </c>
      <c r="P156" s="8">
        <f ca="1">OFFSET(ForecastData!$E$4,MATCH($C156,ForecastData!$B$5:$B$70,0),COLUMN()-6+IF($T156="Winter",15,0))</f>
        <v>9.3683732540131963</v>
      </c>
      <c r="Q156" s="8">
        <f ca="1">OFFSET(ForecastData!$E$4,MATCH($C156,ForecastData!$B$5:$B$70,0),COLUMN()-6+IF($T156="Winter",15,0))</f>
        <v>9.5351345277593644</v>
      </c>
      <c r="R156" s="8">
        <f ca="1">OFFSET(ForecastData!$E$4,MATCH($C156,ForecastData!$B$5:$B$70,0),COLUMN()-6+IF($T156="Winter",15,0))</f>
        <v>9.7120731674816216</v>
      </c>
      <c r="S156" s="10"/>
      <c r="T156" s="10" t="str">
        <f ca="1">OFFSET(ForecastData!$D$4,MATCH(C156,ForecastData!$B$5:$B$70,0),0)</f>
        <v>Summer</v>
      </c>
    </row>
    <row r="157" spans="3:20" x14ac:dyDescent="0.25">
      <c r="C157" s="15" t="s">
        <v>202</v>
      </c>
      <c r="D157" s="12" t="s">
        <v>213</v>
      </c>
      <c r="E157" s="12" t="s">
        <v>11</v>
      </c>
      <c r="F157" s="12" t="str">
        <f t="shared" si="25"/>
        <v>RPZMaximum demand forecast(non-peak season)Power factor (coincident)</v>
      </c>
      <c r="G157" s="8">
        <f ca="1">OFFSET(ForecastData!$R$4,MATCH($C157,ForecastData!$B$5:$B$70,0),IF($T157="Winter",15,0))</f>
        <v>0</v>
      </c>
      <c r="H157" s="8">
        <f ca="1">OFFSET(ForecastData!$R$4,MATCH($C157,ForecastData!$B$5:$B$70,0),IF($T157="Winter",15,0))</f>
        <v>0</v>
      </c>
      <c r="I157" s="8">
        <f ca="1">OFFSET(ForecastData!$R$4,MATCH($C157,ForecastData!$B$5:$B$70,0),IF($T157="Winter",15,0))</f>
        <v>0</v>
      </c>
      <c r="J157" s="8">
        <f ca="1">OFFSET(ForecastData!$R$4,MATCH($C157,ForecastData!$B$5:$B$70,0),IF($T157="Winter",15,0))</f>
        <v>0</v>
      </c>
      <c r="K157" s="8">
        <f ca="1">OFFSET(ForecastData!$R$4,MATCH($C157,ForecastData!$B$5:$B$70,0),IF($T157="Winter",15,0))</f>
        <v>0</v>
      </c>
      <c r="L157" s="8">
        <f ca="1">OFFSET(ForecastData!$R$4,MATCH($C157,ForecastData!$B$5:$B$70,0),IF($T157="Winter",15,0))</f>
        <v>0</v>
      </c>
      <c r="M157" s="8">
        <f ca="1">OFFSET(ForecastData!$R$4,MATCH($C157,ForecastData!$B$5:$B$70,0),IF($T157="Winter",15,0))</f>
        <v>0</v>
      </c>
      <c r="N157" s="8">
        <f ca="1">OFFSET(ForecastData!$R$4,MATCH($C157,ForecastData!$B$5:$B$70,0),IF($T157="Winter",15,0))</f>
        <v>0</v>
      </c>
      <c r="O157" s="8">
        <f ca="1">OFFSET(ForecastData!$R$4,MATCH($C157,ForecastData!$B$5:$B$70,0),IF($T157="Winter",15,0))</f>
        <v>0</v>
      </c>
      <c r="P157" s="8">
        <f ca="1">OFFSET(ForecastData!$R$4,MATCH($C157,ForecastData!$B$5:$B$70,0),IF($T157="Winter",15,0))</f>
        <v>0</v>
      </c>
      <c r="Q157" s="8">
        <f ca="1">OFFSET(ForecastData!$R$4,MATCH($C157,ForecastData!$B$5:$B$70,0),IF($T157="Winter",15,0))</f>
        <v>0</v>
      </c>
      <c r="R157" s="8">
        <f ca="1">OFFSET(ForecastData!$R$4,MATCH($C157,ForecastData!$B$5:$B$70,0),IF($T157="Winter",15,0))</f>
        <v>0</v>
      </c>
      <c r="S157" s="10"/>
      <c r="T157" s="10" t="str">
        <f ca="1">T156</f>
        <v>Summer</v>
      </c>
    </row>
    <row r="158" spans="3:20" x14ac:dyDescent="0.25">
      <c r="C158" s="15" t="s">
        <v>202</v>
      </c>
      <c r="D158" s="12" t="s">
        <v>89</v>
      </c>
      <c r="E158" s="12" t="s">
        <v>212</v>
      </c>
      <c r="F158" s="12" t="str">
        <f t="shared" si="25"/>
        <v>RPZHours exceeding95% of maximum demand</v>
      </c>
      <c r="G158" s="9">
        <f ca="1">OFFSET($AM$2,MATCH(C158,$AL$3:$AL$19,0),0)</f>
        <v>7</v>
      </c>
      <c r="H158" s="9">
        <f ca="1">G158</f>
        <v>7</v>
      </c>
      <c r="I158" s="9">
        <f t="shared" ref="I158:R158" ca="1" si="26">H158</f>
        <v>7</v>
      </c>
      <c r="J158" s="9">
        <f t="shared" ca="1" si="26"/>
        <v>7</v>
      </c>
      <c r="K158" s="9">
        <f t="shared" ca="1" si="26"/>
        <v>7</v>
      </c>
      <c r="L158" s="9">
        <f t="shared" ca="1" si="26"/>
        <v>7</v>
      </c>
      <c r="M158" s="9">
        <f t="shared" ca="1" si="26"/>
        <v>7</v>
      </c>
      <c r="N158" s="9">
        <f t="shared" ca="1" si="26"/>
        <v>7</v>
      </c>
      <c r="O158" s="9">
        <f t="shared" ca="1" si="26"/>
        <v>7</v>
      </c>
      <c r="P158" s="9">
        <f t="shared" ca="1" si="26"/>
        <v>7</v>
      </c>
      <c r="Q158" s="9">
        <f t="shared" ca="1" si="26"/>
        <v>7</v>
      </c>
      <c r="R158" s="9">
        <f t="shared" ca="1" si="26"/>
        <v>7</v>
      </c>
      <c r="S158" s="9"/>
      <c r="T158" s="9"/>
    </row>
    <row r="159" spans="3:20" x14ac:dyDescent="0.25">
      <c r="C159" s="15" t="s">
        <v>202</v>
      </c>
      <c r="D159" s="15" t="s">
        <v>12</v>
      </c>
      <c r="E159" s="6">
        <v>1</v>
      </c>
      <c r="F159" s="12" t="str">
        <f t="shared" si="25"/>
        <v>RPZLoad transfer capacity (MVA)1</v>
      </c>
      <c r="G159" s="60"/>
      <c r="H159" s="60"/>
      <c r="I159" s="60"/>
      <c r="J159" s="60"/>
      <c r="K159" s="60"/>
      <c r="L159" s="60"/>
      <c r="M159" s="60"/>
      <c r="N159" s="60"/>
      <c r="O159" s="60"/>
      <c r="P159" s="60"/>
      <c r="Q159" s="60"/>
      <c r="R159" s="60"/>
      <c r="S159" s="60"/>
      <c r="T159" s="8"/>
    </row>
    <row r="160" spans="3:20" x14ac:dyDescent="0.25">
      <c r="C160" s="15" t="s">
        <v>202</v>
      </c>
      <c r="D160" s="15" t="s">
        <v>12</v>
      </c>
      <c r="E160" s="6">
        <v>2</v>
      </c>
      <c r="F160" s="12" t="str">
        <f t="shared" si="25"/>
        <v>RPZLoad transfer capacity (MVA)2</v>
      </c>
      <c r="G160" s="60"/>
      <c r="H160" s="60"/>
      <c r="I160" s="60"/>
      <c r="J160" s="60"/>
      <c r="K160" s="60"/>
      <c r="L160" s="60"/>
      <c r="M160" s="60"/>
      <c r="N160" s="60"/>
      <c r="O160" s="60"/>
      <c r="P160" s="60"/>
      <c r="Q160" s="60"/>
      <c r="R160" s="60"/>
      <c r="S160" s="60"/>
      <c r="T160" s="8"/>
    </row>
    <row r="161" spans="3:20" x14ac:dyDescent="0.25">
      <c r="C161" s="15" t="s">
        <v>202</v>
      </c>
      <c r="D161" s="15" t="s">
        <v>12</v>
      </c>
      <c r="E161" s="6">
        <v>3</v>
      </c>
      <c r="F161" s="12" t="str">
        <f t="shared" si="25"/>
        <v>RPZLoad transfer capacity (MVA)3</v>
      </c>
      <c r="G161" s="8"/>
      <c r="H161" s="8"/>
      <c r="I161" s="8"/>
      <c r="J161" s="8"/>
      <c r="K161" s="8"/>
      <c r="L161" s="8"/>
      <c r="M161" s="8"/>
      <c r="N161" s="8"/>
      <c r="O161" s="8"/>
      <c r="P161" s="8"/>
      <c r="Q161" s="8"/>
      <c r="R161" s="8"/>
      <c r="S161" s="8"/>
      <c r="T161" s="8"/>
    </row>
    <row r="162" spans="3:20" x14ac:dyDescent="0.25">
      <c r="C162" s="15" t="s">
        <v>202</v>
      </c>
      <c r="D162" s="15" t="s">
        <v>12</v>
      </c>
      <c r="E162" s="6">
        <v>4</v>
      </c>
      <c r="F162" s="12" t="str">
        <f t="shared" si="25"/>
        <v>RPZLoad transfer capacity (MVA)4</v>
      </c>
      <c r="G162" s="8"/>
      <c r="H162" s="8"/>
      <c r="I162" s="8"/>
      <c r="J162" s="8"/>
      <c r="K162" s="8"/>
      <c r="L162" s="8"/>
      <c r="M162" s="8"/>
      <c r="N162" s="8"/>
      <c r="O162" s="8"/>
      <c r="P162" s="8"/>
      <c r="Q162" s="8"/>
      <c r="R162" s="8"/>
      <c r="S162" s="8"/>
      <c r="T162" s="8"/>
    </row>
    <row r="163" spans="3:20" x14ac:dyDescent="0.25">
      <c r="C163" s="15" t="s">
        <v>202</v>
      </c>
      <c r="D163" s="12" t="s">
        <v>13</v>
      </c>
      <c r="E163" s="12" t="s">
        <v>142</v>
      </c>
      <c r="F163" s="12" t="str">
        <f t="shared" si="25"/>
        <v>RPZEmbedded generation capacity (MVA)Units less than 100 kVA</v>
      </c>
      <c r="G163" s="8">
        <v>1.3420000000000001</v>
      </c>
      <c r="H163" s="8"/>
      <c r="I163" s="8"/>
      <c r="J163" s="8"/>
      <c r="K163" s="8"/>
      <c r="L163" s="8"/>
      <c r="M163" s="8"/>
      <c r="N163" s="8"/>
      <c r="O163" s="8"/>
      <c r="P163" s="8"/>
      <c r="Q163" s="8"/>
      <c r="R163" s="8"/>
      <c r="S163" s="8"/>
      <c r="T163" s="8"/>
    </row>
    <row r="164" spans="3:20" x14ac:dyDescent="0.25">
      <c r="C164" s="15" t="s">
        <v>202</v>
      </c>
      <c r="D164" s="12" t="s">
        <v>13</v>
      </c>
      <c r="E164" s="12" t="s">
        <v>145</v>
      </c>
      <c r="F164" s="12" t="str">
        <f t="shared" si="25"/>
        <v>RPZEmbedded generation capacity (MVA)Units greater than 100 kVA</v>
      </c>
      <c r="G164" s="8"/>
      <c r="H164" s="8"/>
      <c r="I164" s="8"/>
      <c r="J164" s="8"/>
      <c r="K164" s="8"/>
      <c r="L164" s="8"/>
      <c r="M164" s="8"/>
      <c r="N164" s="8"/>
      <c r="O164" s="8"/>
      <c r="P164" s="8"/>
      <c r="Q164" s="8"/>
      <c r="R164" s="8"/>
      <c r="S164" s="8"/>
      <c r="T164" s="8"/>
    </row>
    <row r="165" spans="3:20" x14ac:dyDescent="0.25">
      <c r="C165" s="15" t="s">
        <v>161</v>
      </c>
      <c r="D165" s="15" t="s">
        <v>85</v>
      </c>
      <c r="E165" s="12" t="s">
        <v>86</v>
      </c>
      <c r="F165" s="12" t="str">
        <f t="shared" si="25"/>
        <v xml:space="preserve">SBZSubstation capacity (winter and summer) (MVA)Total </v>
      </c>
      <c r="G165" s="8">
        <v>90</v>
      </c>
      <c r="H165" s="8">
        <v>90</v>
      </c>
      <c r="I165" s="8">
        <v>90</v>
      </c>
      <c r="J165" s="8">
        <v>90</v>
      </c>
      <c r="K165" s="8">
        <v>90</v>
      </c>
      <c r="L165" s="8">
        <v>90</v>
      </c>
      <c r="M165" s="8">
        <v>90</v>
      </c>
      <c r="N165" s="8">
        <v>90</v>
      </c>
      <c r="O165" s="8">
        <v>90</v>
      </c>
      <c r="P165" s="8">
        <v>90</v>
      </c>
      <c r="Q165" s="8">
        <v>90</v>
      </c>
      <c r="R165" s="8">
        <v>90</v>
      </c>
      <c r="S165" s="8"/>
      <c r="T165" s="8"/>
    </row>
    <row r="166" spans="3:20" x14ac:dyDescent="0.25">
      <c r="C166" s="15" t="s">
        <v>161</v>
      </c>
      <c r="D166" s="15" t="s">
        <v>85</v>
      </c>
      <c r="E166" s="12" t="s">
        <v>87</v>
      </c>
      <c r="F166" s="12" t="str">
        <f t="shared" si="25"/>
        <v>SBZSubstation capacity (winter and summer) (MVA)Firm delivery</v>
      </c>
      <c r="G166" s="8">
        <v>60</v>
      </c>
      <c r="H166" s="8">
        <v>60</v>
      </c>
      <c r="I166" s="8">
        <v>60</v>
      </c>
      <c r="J166" s="8">
        <v>60</v>
      </c>
      <c r="K166" s="8">
        <v>60</v>
      </c>
      <c r="L166" s="8">
        <v>60</v>
      </c>
      <c r="M166" s="8">
        <v>60</v>
      </c>
      <c r="N166" s="8">
        <v>60</v>
      </c>
      <c r="O166" s="8">
        <v>60</v>
      </c>
      <c r="P166" s="8">
        <v>60</v>
      </c>
      <c r="Q166" s="8">
        <v>60</v>
      </c>
      <c r="R166" s="8">
        <v>60</v>
      </c>
      <c r="S166" s="8"/>
      <c r="T166" s="8"/>
    </row>
    <row r="167" spans="3:20" x14ac:dyDescent="0.25">
      <c r="C167" s="15" t="s">
        <v>161</v>
      </c>
      <c r="D167" s="15" t="s">
        <v>85</v>
      </c>
      <c r="E167" s="12" t="s">
        <v>88</v>
      </c>
      <c r="F167" s="12" t="str">
        <f t="shared" si="25"/>
        <v>SBZSubstation capacity (winter and summer) (MVA)Short-term firm delivery</v>
      </c>
      <c r="G167" s="8">
        <v>78</v>
      </c>
      <c r="H167" s="8">
        <v>78</v>
      </c>
      <c r="I167" s="8">
        <v>78</v>
      </c>
      <c r="J167" s="8">
        <v>78</v>
      </c>
      <c r="K167" s="8">
        <v>78</v>
      </c>
      <c r="L167" s="8">
        <v>78</v>
      </c>
      <c r="M167" s="8">
        <v>78</v>
      </c>
      <c r="N167" s="8">
        <v>78</v>
      </c>
      <c r="O167" s="8">
        <v>78</v>
      </c>
      <c r="P167" s="8">
        <v>78</v>
      </c>
      <c r="Q167" s="8">
        <v>78</v>
      </c>
      <c r="R167" s="8">
        <v>78</v>
      </c>
      <c r="S167" s="8"/>
      <c r="T167" s="8"/>
    </row>
    <row r="168" spans="3:20" x14ac:dyDescent="0.25">
      <c r="C168" s="15" t="s">
        <v>161</v>
      </c>
      <c r="D168" s="15" t="s">
        <v>197</v>
      </c>
      <c r="E168" s="12" t="s">
        <v>193</v>
      </c>
      <c r="F168" s="12" t="str">
        <f t="shared" si="25"/>
        <v>SBZSub-transmission lines capacityTotal (winter)</v>
      </c>
      <c r="G168" s="8">
        <v>71</v>
      </c>
      <c r="H168" s="8">
        <v>71</v>
      </c>
      <c r="I168" s="8">
        <v>71</v>
      </c>
      <c r="J168" s="8">
        <v>71</v>
      </c>
      <c r="K168" s="8">
        <v>71</v>
      </c>
      <c r="L168" s="8">
        <v>71</v>
      </c>
      <c r="M168" s="8">
        <v>71</v>
      </c>
      <c r="N168" s="8">
        <v>71</v>
      </c>
      <c r="O168" s="8">
        <v>71</v>
      </c>
      <c r="P168" s="8">
        <v>71</v>
      </c>
      <c r="Q168" s="8">
        <v>71</v>
      </c>
      <c r="R168" s="8">
        <v>71</v>
      </c>
      <c r="S168" s="8"/>
      <c r="T168" s="8"/>
    </row>
    <row r="169" spans="3:20" x14ac:dyDescent="0.25">
      <c r="C169" s="15" t="s">
        <v>161</v>
      </c>
      <c r="D169" s="15" t="s">
        <v>197</v>
      </c>
      <c r="E169" s="12" t="s">
        <v>195</v>
      </c>
      <c r="F169" s="12" t="str">
        <f t="shared" si="25"/>
        <v>SBZSub-transmission lines capacityFirm delivery (winter)</v>
      </c>
      <c r="G169" s="8">
        <v>47.3</v>
      </c>
      <c r="H169" s="8">
        <v>47.3</v>
      </c>
      <c r="I169" s="8">
        <v>47.3</v>
      </c>
      <c r="J169" s="8">
        <v>47.3</v>
      </c>
      <c r="K169" s="8">
        <v>47.3</v>
      </c>
      <c r="L169" s="8">
        <v>47.3</v>
      </c>
      <c r="M169" s="8">
        <v>47.3</v>
      </c>
      <c r="N169" s="8">
        <v>47.3</v>
      </c>
      <c r="O169" s="8">
        <v>47.3</v>
      </c>
      <c r="P169" s="8">
        <v>47.3</v>
      </c>
      <c r="Q169" s="8">
        <v>47.3</v>
      </c>
      <c r="R169" s="8">
        <v>47.3</v>
      </c>
      <c r="S169" s="8"/>
      <c r="T169" s="8"/>
    </row>
    <row r="170" spans="3:20" x14ac:dyDescent="0.25">
      <c r="C170" s="15" t="s">
        <v>161</v>
      </c>
      <c r="D170" s="15" t="s">
        <v>197</v>
      </c>
      <c r="E170" s="12" t="s">
        <v>196</v>
      </c>
      <c r="F170" s="12" t="str">
        <f t="shared" si="25"/>
        <v>SBZSub-transmission lines capacityTotal (summer)</v>
      </c>
      <c r="G170" s="8">
        <v>40.5</v>
      </c>
      <c r="H170" s="8">
        <v>40.5</v>
      </c>
      <c r="I170" s="8">
        <v>40.5</v>
      </c>
      <c r="J170" s="8">
        <v>40.5</v>
      </c>
      <c r="K170" s="8">
        <v>40.5</v>
      </c>
      <c r="L170" s="8">
        <v>40.5</v>
      </c>
      <c r="M170" s="8">
        <v>40.5</v>
      </c>
      <c r="N170" s="8">
        <v>40.5</v>
      </c>
      <c r="O170" s="8">
        <v>40.5</v>
      </c>
      <c r="P170" s="8">
        <v>40.5</v>
      </c>
      <c r="Q170" s="8">
        <v>40.5</v>
      </c>
      <c r="R170" s="8">
        <v>40.5</v>
      </c>
      <c r="S170" s="8"/>
      <c r="T170" s="8"/>
    </row>
    <row r="171" spans="3:20" x14ac:dyDescent="0.25">
      <c r="C171" s="15" t="s">
        <v>161</v>
      </c>
      <c r="D171" s="15" t="s">
        <v>197</v>
      </c>
      <c r="E171" s="12" t="s">
        <v>194</v>
      </c>
      <c r="F171" s="12" t="str">
        <f t="shared" ref="F171:F176" si="27">CONCATENATE(C171,D171,E171)</f>
        <v>SBZSub-transmission lines capacityFirm delivery (summer)</v>
      </c>
      <c r="G171" s="8">
        <v>26.9</v>
      </c>
      <c r="H171" s="8">
        <v>26.9</v>
      </c>
      <c r="I171" s="8">
        <v>26.9</v>
      </c>
      <c r="J171" s="8">
        <v>26.9</v>
      </c>
      <c r="K171" s="8">
        <v>26.9</v>
      </c>
      <c r="L171" s="8">
        <v>26.9</v>
      </c>
      <c r="M171" s="8">
        <v>26.9</v>
      </c>
      <c r="N171" s="8">
        <v>26.9</v>
      </c>
      <c r="O171" s="8">
        <v>26.9</v>
      </c>
      <c r="P171" s="8">
        <v>26.9</v>
      </c>
      <c r="Q171" s="8">
        <v>26.9</v>
      </c>
      <c r="R171" s="8">
        <v>26.9</v>
      </c>
      <c r="S171" s="8"/>
      <c r="T171" s="8"/>
    </row>
    <row r="172" spans="3:20" x14ac:dyDescent="0.25">
      <c r="C172" s="15" t="s">
        <v>161</v>
      </c>
      <c r="D172" s="12" t="s">
        <v>214</v>
      </c>
      <c r="E172" s="12" t="s">
        <v>211</v>
      </c>
      <c r="F172" s="12" t="str">
        <f t="shared" si="27"/>
        <v>SBZMaximum demand forecast(peak season)Maximum demand (MVA)</v>
      </c>
      <c r="G172" s="8">
        <f ca="1">OFFSET(ForecastData!$E$4,MATCH($C172,ForecastData!$B$5:$B$70,0),COLUMN()-6+IF($T174="Summer",15,0))</f>
        <v>37.584642566278113</v>
      </c>
      <c r="H172" s="8">
        <f ca="1">OFFSET(ForecastData!$E$4,MATCH($C172,ForecastData!$B$5:$B$70,0),COLUMN()-6+IF($T174="Summer",15,0))</f>
        <v>39.248018596244378</v>
      </c>
      <c r="I172" s="8">
        <f ca="1">OFFSET(ForecastData!$E$4,MATCH($C172,ForecastData!$B$5:$B$70,0),COLUMN()-6+IF($T174="Summer",15,0))</f>
        <v>39.257448824060134</v>
      </c>
      <c r="J172" s="8">
        <f ca="1">OFFSET(ForecastData!$E$4,MATCH($C172,ForecastData!$B$5:$B$70,0),COLUMN()-6+IF($T174="Summer",15,0))</f>
        <v>38.771589206009899</v>
      </c>
      <c r="K172" s="8">
        <f ca="1">OFFSET(ForecastData!$E$4,MATCH($C172,ForecastData!$B$5:$B$70,0),COLUMN()-6+IF($T174="Summer",15,0))</f>
        <v>38.429477679514484</v>
      </c>
      <c r="L172" s="8">
        <f ca="1">OFFSET(ForecastData!$E$4,MATCH($C172,ForecastData!$B$5:$B$70,0),COLUMN()-6+IF($T174="Summer",15,0))</f>
        <v>38.349219092097584</v>
      </c>
      <c r="M172" s="8">
        <f ca="1">OFFSET(ForecastData!$E$4,MATCH($C172,ForecastData!$B$5:$B$70,0),COLUMN()-6+IF($T174="Summer",15,0))</f>
        <v>38.858395949331182</v>
      </c>
      <c r="N172" s="8">
        <f ca="1">OFFSET(ForecastData!$E$4,MATCH($C172,ForecastData!$B$5:$B$70,0),COLUMN()-6+IF($T174="Summer",15,0))</f>
        <v>39.316834799833273</v>
      </c>
      <c r="O172" s="8">
        <f ca="1">OFFSET(ForecastData!$E$4,MATCH($C172,ForecastData!$B$5:$B$70,0),COLUMN()-6+IF($T174="Summer",15,0))</f>
        <v>39.950718768085672</v>
      </c>
      <c r="P172" s="8">
        <f ca="1">OFFSET(ForecastData!$E$4,MATCH($C172,ForecastData!$B$5:$B$70,0),COLUMN()-6+IF($T174="Summer",15,0))</f>
        <v>40.58427230869566</v>
      </c>
      <c r="Q172" s="8">
        <f ca="1">OFFSET(ForecastData!$E$4,MATCH($C172,ForecastData!$B$5:$B$70,0),COLUMN()-6+IF($T174="Summer",15,0))</f>
        <v>41.806385757429503</v>
      </c>
      <c r="R172" s="8">
        <f ca="1">OFFSET(ForecastData!$E$4,MATCH($C172,ForecastData!$B$5:$B$70,0),COLUMN()-6+IF($T174="Summer",15,0))</f>
        <v>42.629126706273937</v>
      </c>
      <c r="S172" s="8"/>
      <c r="T172" s="8"/>
    </row>
    <row r="173" spans="3:20" x14ac:dyDescent="0.25">
      <c r="C173" s="15" t="s">
        <v>161</v>
      </c>
      <c r="D173" s="12" t="s">
        <v>214</v>
      </c>
      <c r="E173" s="12" t="s">
        <v>11</v>
      </c>
      <c r="F173" s="12" t="str">
        <f t="shared" si="27"/>
        <v>SBZMaximum demand forecast(peak season)Power factor (coincident)</v>
      </c>
      <c r="G173" s="8">
        <f ca="1">OFFSET(ForecastData!$R$4,MATCH($C173,ForecastData!$B$5:$B$70,0),IF($T175="Summer",15,0))</f>
        <v>0</v>
      </c>
      <c r="H173" s="8">
        <f ca="1">OFFSET(ForecastData!$R$4,MATCH($C173,ForecastData!$B$5:$B$70,0),IF($T175="Summer",15,0))</f>
        <v>0</v>
      </c>
      <c r="I173" s="8">
        <f ca="1">OFFSET(ForecastData!$R$4,MATCH($C173,ForecastData!$B$5:$B$70,0),IF($T175="Summer",15,0))</f>
        <v>0</v>
      </c>
      <c r="J173" s="8">
        <f ca="1">OFFSET(ForecastData!$R$4,MATCH($C173,ForecastData!$B$5:$B$70,0),IF($T175="Summer",15,0))</f>
        <v>0</v>
      </c>
      <c r="K173" s="8">
        <f ca="1">OFFSET(ForecastData!$R$4,MATCH($C173,ForecastData!$B$5:$B$70,0),IF($T175="Summer",15,0))</f>
        <v>0</v>
      </c>
      <c r="L173" s="8">
        <f ca="1">OFFSET(ForecastData!$R$4,MATCH($C173,ForecastData!$B$5:$B$70,0),IF($T175="Summer",15,0))</f>
        <v>0</v>
      </c>
      <c r="M173" s="8">
        <f ca="1">OFFSET(ForecastData!$R$4,MATCH($C173,ForecastData!$B$5:$B$70,0),IF($T175="Summer",15,0))</f>
        <v>0</v>
      </c>
      <c r="N173" s="8">
        <f ca="1">OFFSET(ForecastData!$R$4,MATCH($C173,ForecastData!$B$5:$B$70,0),IF($T175="Summer",15,0))</f>
        <v>0</v>
      </c>
      <c r="O173" s="8">
        <f ca="1">OFFSET(ForecastData!$R$4,MATCH($C173,ForecastData!$B$5:$B$70,0),IF($T175="Summer",15,0))</f>
        <v>0</v>
      </c>
      <c r="P173" s="8">
        <f ca="1">OFFSET(ForecastData!$R$4,MATCH($C173,ForecastData!$B$5:$B$70,0),IF($T175="Summer",15,0))</f>
        <v>0</v>
      </c>
      <c r="Q173" s="8">
        <f ca="1">OFFSET(ForecastData!$R$4,MATCH($C173,ForecastData!$B$5:$B$70,0),IF($T175="Summer",15,0))</f>
        <v>0</v>
      </c>
      <c r="R173" s="8">
        <f ca="1">OFFSET(ForecastData!$R$4,MATCH($C173,ForecastData!$B$5:$B$70,0),IF($T175="Summer",15,0))</f>
        <v>0</v>
      </c>
      <c r="S173" s="10"/>
      <c r="T173" s="10"/>
    </row>
    <row r="174" spans="3:20" x14ac:dyDescent="0.25">
      <c r="C174" s="15" t="s">
        <v>161</v>
      </c>
      <c r="D174" s="12" t="s">
        <v>213</v>
      </c>
      <c r="E174" s="12" t="s">
        <v>211</v>
      </c>
      <c r="F174" s="12" t="str">
        <f t="shared" si="27"/>
        <v>SBZMaximum demand forecast(non-peak season)Maximum demand (MVA)</v>
      </c>
      <c r="G174" s="8">
        <f ca="1">OFFSET(ForecastData!$E$4,MATCH($C174,ForecastData!$B$5:$B$70,0),COLUMN()-6+IF($T174="Winter",15,0))</f>
        <v>20.853382724643708</v>
      </c>
      <c r="H174" s="8">
        <f ca="1">OFFSET(ForecastData!$E$4,MATCH($C174,ForecastData!$B$5:$B$70,0),COLUMN()-6+IF($T174="Winter",15,0))</f>
        <v>18.798883230357276</v>
      </c>
      <c r="I174" s="8">
        <f ca="1">OFFSET(ForecastData!$E$4,MATCH($C174,ForecastData!$B$5:$B$70,0),COLUMN()-6+IF($T174="Winter",15,0))</f>
        <v>18.203580395480842</v>
      </c>
      <c r="J174" s="8">
        <f ca="1">OFFSET(ForecastData!$E$4,MATCH($C174,ForecastData!$B$5:$B$70,0),COLUMN()-6+IF($T174="Winter",15,0))</f>
        <v>17.970540933557992</v>
      </c>
      <c r="K174" s="8">
        <f ca="1">OFFSET(ForecastData!$E$4,MATCH($C174,ForecastData!$B$5:$B$70,0),COLUMN()-6+IF($T174="Winter",15,0))</f>
        <v>17.670653945057722</v>
      </c>
      <c r="L174" s="8">
        <f ca="1">OFFSET(ForecastData!$E$4,MATCH($C174,ForecastData!$B$5:$B$70,0),COLUMN()-6+IF($T174="Winter",15,0))</f>
        <v>17.639815142472965</v>
      </c>
      <c r="M174" s="8">
        <f ca="1">OFFSET(ForecastData!$E$4,MATCH($C174,ForecastData!$B$5:$B$70,0),COLUMN()-6+IF($T174="Winter",15,0))</f>
        <v>17.842880539197523</v>
      </c>
      <c r="N174" s="8">
        <f ca="1">OFFSET(ForecastData!$E$4,MATCH($C174,ForecastData!$B$5:$B$70,0),COLUMN()-6+IF($T174="Winter",15,0))</f>
        <v>18.082511192285128</v>
      </c>
      <c r="O174" s="8">
        <f ca="1">OFFSET(ForecastData!$E$4,MATCH($C174,ForecastData!$B$5:$B$70,0),COLUMN()-6+IF($T174="Winter",15,0))</f>
        <v>18.415978952083467</v>
      </c>
      <c r="P174" s="8">
        <f ca="1">OFFSET(ForecastData!$E$4,MATCH($C174,ForecastData!$B$5:$B$70,0),COLUMN()-6+IF($T174="Winter",15,0))</f>
        <v>18.946996297718641</v>
      </c>
      <c r="Q174" s="8">
        <f ca="1">OFFSET(ForecastData!$E$4,MATCH($C174,ForecastData!$B$5:$B$70,0),COLUMN()-6+IF($T174="Winter",15,0))</f>
        <v>19.56839463847685</v>
      </c>
      <c r="R174" s="8">
        <f ca="1">OFFSET(ForecastData!$E$4,MATCH($C174,ForecastData!$B$5:$B$70,0),COLUMN()-6+IF($T174="Winter",15,0))</f>
        <v>20.221202470558943</v>
      </c>
      <c r="S174" s="10"/>
      <c r="T174" s="10" t="str">
        <f ca="1">OFFSET(ForecastData!$D$4,MATCH(C174,ForecastData!$B$5:$B$70,0),0)</f>
        <v>Summer</v>
      </c>
    </row>
    <row r="175" spans="3:20" x14ac:dyDescent="0.25">
      <c r="C175" s="15" t="s">
        <v>161</v>
      </c>
      <c r="D175" s="12" t="s">
        <v>213</v>
      </c>
      <c r="E175" s="12" t="s">
        <v>11</v>
      </c>
      <c r="F175" s="12" t="str">
        <f t="shared" si="27"/>
        <v>SBZMaximum demand forecast(non-peak season)Power factor (coincident)</v>
      </c>
      <c r="G175" s="8">
        <f ca="1">OFFSET(ForecastData!$R$4,MATCH($C175,ForecastData!$B$5:$B$70,0),IF($T175="Winter",15,0))</f>
        <v>0</v>
      </c>
      <c r="H175" s="8">
        <f ca="1">OFFSET(ForecastData!$R$4,MATCH($C175,ForecastData!$B$5:$B$70,0),IF($T175="Winter",15,0))</f>
        <v>0</v>
      </c>
      <c r="I175" s="8">
        <f ca="1">OFFSET(ForecastData!$R$4,MATCH($C175,ForecastData!$B$5:$B$70,0),IF($T175="Winter",15,0))</f>
        <v>0</v>
      </c>
      <c r="J175" s="8">
        <f ca="1">OFFSET(ForecastData!$R$4,MATCH($C175,ForecastData!$B$5:$B$70,0),IF($T175="Winter",15,0))</f>
        <v>0</v>
      </c>
      <c r="K175" s="8">
        <f ca="1">OFFSET(ForecastData!$R$4,MATCH($C175,ForecastData!$B$5:$B$70,0),IF($T175="Winter",15,0))</f>
        <v>0</v>
      </c>
      <c r="L175" s="8">
        <f ca="1">OFFSET(ForecastData!$R$4,MATCH($C175,ForecastData!$B$5:$B$70,0),IF($T175="Winter",15,0))</f>
        <v>0</v>
      </c>
      <c r="M175" s="8">
        <f ca="1">OFFSET(ForecastData!$R$4,MATCH($C175,ForecastData!$B$5:$B$70,0),IF($T175="Winter",15,0))</f>
        <v>0</v>
      </c>
      <c r="N175" s="8">
        <f ca="1">OFFSET(ForecastData!$R$4,MATCH($C175,ForecastData!$B$5:$B$70,0),IF($T175="Winter",15,0))</f>
        <v>0</v>
      </c>
      <c r="O175" s="8">
        <f ca="1">OFFSET(ForecastData!$R$4,MATCH($C175,ForecastData!$B$5:$B$70,0),IF($T175="Winter",15,0))</f>
        <v>0</v>
      </c>
      <c r="P175" s="8">
        <f ca="1">OFFSET(ForecastData!$R$4,MATCH($C175,ForecastData!$B$5:$B$70,0),IF($T175="Winter",15,0))</f>
        <v>0</v>
      </c>
      <c r="Q175" s="8">
        <f ca="1">OFFSET(ForecastData!$R$4,MATCH($C175,ForecastData!$B$5:$B$70,0),IF($T175="Winter",15,0))</f>
        <v>0</v>
      </c>
      <c r="R175" s="8">
        <f ca="1">OFFSET(ForecastData!$R$4,MATCH($C175,ForecastData!$B$5:$B$70,0),IF($T175="Winter",15,0))</f>
        <v>0</v>
      </c>
      <c r="S175" s="10"/>
      <c r="T175" s="10" t="str">
        <f ca="1">T174</f>
        <v>Summer</v>
      </c>
    </row>
    <row r="176" spans="3:20" x14ac:dyDescent="0.25">
      <c r="C176" s="15" t="s">
        <v>161</v>
      </c>
      <c r="D176" s="12" t="s">
        <v>89</v>
      </c>
      <c r="E176" s="12" t="s">
        <v>212</v>
      </c>
      <c r="F176" s="12" t="str">
        <f t="shared" si="27"/>
        <v>SBZHours exceeding95% of maximum demand</v>
      </c>
      <c r="G176" s="9">
        <f ca="1">OFFSET($AM$2,MATCH(C176,$AL$3:$AL$19,0),0)</f>
        <v>3</v>
      </c>
      <c r="H176" s="9">
        <f ca="1">G176</f>
        <v>3</v>
      </c>
      <c r="I176" s="9">
        <f t="shared" ref="I176:R176" ca="1" si="28">H176</f>
        <v>3</v>
      </c>
      <c r="J176" s="9">
        <f t="shared" ca="1" si="28"/>
        <v>3</v>
      </c>
      <c r="K176" s="9">
        <f t="shared" ca="1" si="28"/>
        <v>3</v>
      </c>
      <c r="L176" s="9">
        <f t="shared" ca="1" si="28"/>
        <v>3</v>
      </c>
      <c r="M176" s="9">
        <f t="shared" ca="1" si="28"/>
        <v>3</v>
      </c>
      <c r="N176" s="9">
        <f t="shared" ca="1" si="28"/>
        <v>3</v>
      </c>
      <c r="O176" s="9">
        <f t="shared" ca="1" si="28"/>
        <v>3</v>
      </c>
      <c r="P176" s="9">
        <f t="shared" ca="1" si="28"/>
        <v>3</v>
      </c>
      <c r="Q176" s="9">
        <f t="shared" ca="1" si="28"/>
        <v>3</v>
      </c>
      <c r="R176" s="9">
        <f t="shared" ca="1" si="28"/>
        <v>3</v>
      </c>
      <c r="S176" s="9"/>
      <c r="T176" s="9"/>
    </row>
    <row r="177" spans="3:20" x14ac:dyDescent="0.25">
      <c r="C177" s="15" t="s">
        <v>161</v>
      </c>
      <c r="D177" s="15" t="s">
        <v>12</v>
      </c>
      <c r="E177" s="6">
        <v>1</v>
      </c>
      <c r="F177" s="12" t="str">
        <f t="shared" ref="F177:F188" si="29">CONCATENATE(C177,D177,E177)</f>
        <v>SBZLoad transfer capacity (MVA)1</v>
      </c>
      <c r="G177" s="8">
        <v>1.7</v>
      </c>
      <c r="H177" s="8"/>
      <c r="I177" s="8"/>
      <c r="J177" s="8"/>
      <c r="K177" s="8"/>
      <c r="L177" s="8"/>
      <c r="M177" s="8"/>
      <c r="N177" s="8"/>
      <c r="O177" s="8"/>
      <c r="P177" s="8"/>
      <c r="Q177" s="8"/>
      <c r="R177" s="8"/>
      <c r="S177" s="8" t="s">
        <v>69</v>
      </c>
      <c r="T177" s="8"/>
    </row>
    <row r="178" spans="3:20" x14ac:dyDescent="0.25">
      <c r="C178" s="15" t="s">
        <v>161</v>
      </c>
      <c r="D178" s="15" t="s">
        <v>12</v>
      </c>
      <c r="E178" s="6">
        <v>2</v>
      </c>
      <c r="F178" s="12" t="str">
        <f t="shared" si="29"/>
        <v>SBZLoad transfer capacity (MVA)2</v>
      </c>
      <c r="G178" s="8">
        <v>13.2</v>
      </c>
      <c r="H178" s="8"/>
      <c r="I178" s="8"/>
      <c r="J178" s="8"/>
      <c r="K178" s="8"/>
      <c r="L178" s="8"/>
      <c r="M178" s="8"/>
      <c r="N178" s="8"/>
      <c r="O178" s="8"/>
      <c r="P178" s="8"/>
      <c r="Q178" s="8"/>
      <c r="R178" s="8"/>
      <c r="S178" s="8" t="s">
        <v>73</v>
      </c>
      <c r="T178" s="8"/>
    </row>
    <row r="179" spans="3:20" x14ac:dyDescent="0.25">
      <c r="C179" s="15" t="s">
        <v>161</v>
      </c>
      <c r="D179" s="15" t="s">
        <v>12</v>
      </c>
      <c r="E179" s="6">
        <v>3</v>
      </c>
      <c r="F179" s="12" t="str">
        <f t="shared" si="29"/>
        <v>SBZLoad transfer capacity (MVA)3</v>
      </c>
      <c r="G179" s="8"/>
      <c r="H179" s="8"/>
      <c r="I179" s="8"/>
      <c r="J179" s="8"/>
      <c r="K179" s="8"/>
      <c r="L179" s="8"/>
      <c r="M179" s="8"/>
      <c r="N179" s="8"/>
      <c r="O179" s="8"/>
      <c r="P179" s="8"/>
      <c r="Q179" s="8"/>
      <c r="R179" s="8"/>
      <c r="S179" s="8"/>
      <c r="T179" s="8"/>
    </row>
    <row r="180" spans="3:20" x14ac:dyDescent="0.25">
      <c r="C180" s="15" t="s">
        <v>161</v>
      </c>
      <c r="D180" s="15" t="s">
        <v>12</v>
      </c>
      <c r="E180" s="6">
        <v>4</v>
      </c>
      <c r="F180" s="12" t="str">
        <f t="shared" si="29"/>
        <v>SBZLoad transfer capacity (MVA)4</v>
      </c>
      <c r="G180" s="8"/>
      <c r="H180" s="8"/>
      <c r="I180" s="8"/>
      <c r="J180" s="8"/>
      <c r="K180" s="8"/>
      <c r="L180" s="8"/>
      <c r="M180" s="8"/>
      <c r="N180" s="8"/>
      <c r="O180" s="8"/>
      <c r="P180" s="8"/>
      <c r="Q180" s="8"/>
      <c r="R180" s="8"/>
      <c r="S180" s="8"/>
      <c r="T180" s="8"/>
    </row>
    <row r="181" spans="3:20" x14ac:dyDescent="0.25">
      <c r="C181" s="15" t="s">
        <v>161</v>
      </c>
      <c r="D181" s="12" t="s">
        <v>13</v>
      </c>
      <c r="E181" s="12" t="s">
        <v>142</v>
      </c>
      <c r="F181" s="12" t="str">
        <f t="shared" si="29"/>
        <v>SBZEmbedded generation capacity (MVA)Units less than 100 kVA</v>
      </c>
      <c r="G181" s="8">
        <v>3.2120000000000002</v>
      </c>
      <c r="H181" s="8">
        <v>3.2120000000000002</v>
      </c>
      <c r="I181" s="8"/>
      <c r="J181" s="8"/>
      <c r="K181" s="8"/>
      <c r="L181" s="8"/>
      <c r="M181" s="8"/>
      <c r="N181" s="8"/>
      <c r="O181" s="8"/>
      <c r="P181" s="8"/>
      <c r="Q181" s="8"/>
      <c r="R181" s="8"/>
      <c r="S181" s="8"/>
      <c r="T181" s="8"/>
    </row>
    <row r="182" spans="3:20" x14ac:dyDescent="0.25">
      <c r="C182" s="15" t="s">
        <v>161</v>
      </c>
      <c r="D182" s="12" t="s">
        <v>13</v>
      </c>
      <c r="E182" s="12" t="s">
        <v>145</v>
      </c>
      <c r="F182" s="12" t="str">
        <f t="shared" si="29"/>
        <v>SBZEmbedded generation capacity (MVA)Units greater than 100 kVA</v>
      </c>
      <c r="G182" s="8"/>
      <c r="H182" s="8"/>
      <c r="I182" s="8"/>
      <c r="J182" s="8"/>
      <c r="K182" s="8"/>
      <c r="L182" s="8"/>
      <c r="M182" s="8"/>
      <c r="N182" s="8"/>
      <c r="O182" s="8"/>
      <c r="P182" s="8"/>
      <c r="Q182" s="8"/>
      <c r="R182" s="8"/>
      <c r="S182" s="8"/>
      <c r="T182" s="8"/>
    </row>
    <row r="183" spans="3:20" x14ac:dyDescent="0.25">
      <c r="C183" s="15" t="s">
        <v>162</v>
      </c>
      <c r="D183" s="15" t="s">
        <v>85</v>
      </c>
      <c r="E183" s="12" t="s">
        <v>86</v>
      </c>
      <c r="F183" s="12" t="str">
        <f t="shared" si="29"/>
        <v xml:space="preserve">SUZSubstation capacity (winter and summer) (MVA)Total </v>
      </c>
      <c r="G183" s="8">
        <v>25</v>
      </c>
      <c r="H183" s="8">
        <v>25</v>
      </c>
      <c r="I183" s="8">
        <v>25</v>
      </c>
      <c r="J183" s="8">
        <v>25</v>
      </c>
      <c r="K183" s="8">
        <v>25</v>
      </c>
      <c r="L183" s="8">
        <v>25</v>
      </c>
      <c r="M183" s="8">
        <v>25</v>
      </c>
      <c r="N183" s="8">
        <v>25</v>
      </c>
      <c r="O183" s="8">
        <v>25</v>
      </c>
      <c r="P183" s="8">
        <v>25</v>
      </c>
      <c r="Q183" s="8">
        <v>25</v>
      </c>
      <c r="R183" s="8">
        <v>25</v>
      </c>
      <c r="S183" s="8"/>
      <c r="T183" s="8"/>
    </row>
    <row r="184" spans="3:20" x14ac:dyDescent="0.25">
      <c r="C184" s="15" t="s">
        <v>162</v>
      </c>
      <c r="D184" s="15" t="s">
        <v>85</v>
      </c>
      <c r="E184" s="12" t="s">
        <v>87</v>
      </c>
      <c r="F184" s="12" t="str">
        <f t="shared" si="29"/>
        <v>SUZSubstation capacity (winter and summer) (MVA)Firm delivery</v>
      </c>
      <c r="G184" s="8">
        <v>0</v>
      </c>
      <c r="H184" s="8">
        <v>0</v>
      </c>
      <c r="I184" s="8">
        <v>0</v>
      </c>
      <c r="J184" s="8">
        <v>0</v>
      </c>
      <c r="K184" s="8">
        <v>0</v>
      </c>
      <c r="L184" s="8">
        <v>0</v>
      </c>
      <c r="M184" s="8">
        <v>0</v>
      </c>
      <c r="N184" s="8">
        <v>0</v>
      </c>
      <c r="O184" s="8">
        <v>0</v>
      </c>
      <c r="P184" s="8">
        <v>0</v>
      </c>
      <c r="Q184" s="8">
        <v>0</v>
      </c>
      <c r="R184" s="8">
        <v>0</v>
      </c>
      <c r="S184" s="8"/>
      <c r="T184" s="8"/>
    </row>
    <row r="185" spans="3:20" x14ac:dyDescent="0.25">
      <c r="C185" s="15" t="s">
        <v>162</v>
      </c>
      <c r="D185" s="15" t="s">
        <v>85</v>
      </c>
      <c r="E185" s="12" t="s">
        <v>88</v>
      </c>
      <c r="F185" s="12" t="str">
        <f t="shared" si="29"/>
        <v>SUZSubstation capacity (winter and summer) (MVA)Short-term firm delivery</v>
      </c>
      <c r="G185" s="8">
        <v>0</v>
      </c>
      <c r="H185" s="8">
        <v>0</v>
      </c>
      <c r="I185" s="8">
        <v>0</v>
      </c>
      <c r="J185" s="8">
        <v>0</v>
      </c>
      <c r="K185" s="8">
        <v>0</v>
      </c>
      <c r="L185" s="8">
        <v>0</v>
      </c>
      <c r="M185" s="8">
        <v>0</v>
      </c>
      <c r="N185" s="8">
        <v>0</v>
      </c>
      <c r="O185" s="8">
        <v>0</v>
      </c>
      <c r="P185" s="8">
        <v>0</v>
      </c>
      <c r="Q185" s="8">
        <v>0</v>
      </c>
      <c r="R185" s="8">
        <v>0</v>
      </c>
      <c r="S185" s="8"/>
      <c r="T185" s="8"/>
    </row>
    <row r="186" spans="3:20" x14ac:dyDescent="0.25">
      <c r="C186" s="15" t="s">
        <v>162</v>
      </c>
      <c r="D186" s="15" t="s">
        <v>197</v>
      </c>
      <c r="E186" s="12" t="s">
        <v>193</v>
      </c>
      <c r="F186" s="12" t="str">
        <f t="shared" si="29"/>
        <v>SUZSub-transmission lines capacityTotal (winter)</v>
      </c>
      <c r="G186" s="8">
        <v>21.3</v>
      </c>
      <c r="H186" s="8">
        <v>21.3</v>
      </c>
      <c r="I186" s="8">
        <v>21.3</v>
      </c>
      <c r="J186" s="8">
        <v>21.3</v>
      </c>
      <c r="K186" s="8">
        <v>21.3</v>
      </c>
      <c r="L186" s="8">
        <v>21.3</v>
      </c>
      <c r="M186" s="8">
        <v>21.3</v>
      </c>
      <c r="N186" s="8">
        <v>21.3</v>
      </c>
      <c r="O186" s="8">
        <v>21.3</v>
      </c>
      <c r="P186" s="8">
        <v>21.3</v>
      </c>
      <c r="Q186" s="8">
        <v>21.3</v>
      </c>
      <c r="R186" s="8">
        <v>21.3</v>
      </c>
      <c r="S186" s="8"/>
      <c r="T186" s="8"/>
    </row>
    <row r="187" spans="3:20" x14ac:dyDescent="0.25">
      <c r="C187" s="15" t="s">
        <v>162</v>
      </c>
      <c r="D187" s="15" t="s">
        <v>197</v>
      </c>
      <c r="E187" s="12" t="s">
        <v>195</v>
      </c>
      <c r="F187" s="12" t="str">
        <f t="shared" si="29"/>
        <v>SUZSub-transmission lines capacityFirm delivery (winter)</v>
      </c>
      <c r="G187" s="8">
        <v>0</v>
      </c>
      <c r="H187" s="8">
        <v>0</v>
      </c>
      <c r="I187" s="8">
        <v>0</v>
      </c>
      <c r="J187" s="8">
        <v>0</v>
      </c>
      <c r="K187" s="8">
        <v>0</v>
      </c>
      <c r="L187" s="8">
        <v>0</v>
      </c>
      <c r="M187" s="8">
        <v>0</v>
      </c>
      <c r="N187" s="8">
        <v>0</v>
      </c>
      <c r="O187" s="8">
        <v>0</v>
      </c>
      <c r="P187" s="8">
        <v>0</v>
      </c>
      <c r="Q187" s="8">
        <v>0</v>
      </c>
      <c r="R187" s="8">
        <v>0</v>
      </c>
      <c r="S187" s="8"/>
      <c r="T187" s="8"/>
    </row>
    <row r="188" spans="3:20" x14ac:dyDescent="0.25">
      <c r="C188" s="15" t="s">
        <v>162</v>
      </c>
      <c r="D188" s="15" t="s">
        <v>197</v>
      </c>
      <c r="E188" s="12" t="s">
        <v>196</v>
      </c>
      <c r="F188" s="12" t="str">
        <f t="shared" si="29"/>
        <v>SUZSub-transmission lines capacityTotal (summer)</v>
      </c>
      <c r="G188" s="8">
        <v>21.3</v>
      </c>
      <c r="H188" s="8">
        <v>21.3</v>
      </c>
      <c r="I188" s="8">
        <v>21.3</v>
      </c>
      <c r="J188" s="8">
        <v>21.3</v>
      </c>
      <c r="K188" s="8">
        <v>21.3</v>
      </c>
      <c r="L188" s="8">
        <v>21.3</v>
      </c>
      <c r="M188" s="8">
        <v>21.3</v>
      </c>
      <c r="N188" s="8">
        <v>21.3</v>
      </c>
      <c r="O188" s="8">
        <v>21.3</v>
      </c>
      <c r="P188" s="8">
        <v>21.3</v>
      </c>
      <c r="Q188" s="8">
        <v>21.3</v>
      </c>
      <c r="R188" s="8">
        <v>21.3</v>
      </c>
      <c r="S188" s="8"/>
      <c r="T188" s="8"/>
    </row>
    <row r="189" spans="3:20" x14ac:dyDescent="0.25">
      <c r="C189" s="15" t="s">
        <v>162</v>
      </c>
      <c r="D189" s="15" t="s">
        <v>197</v>
      </c>
      <c r="E189" s="12" t="s">
        <v>194</v>
      </c>
      <c r="F189" s="12" t="str">
        <f t="shared" ref="F189:F193" si="30">CONCATENATE(C189,D189,E189)</f>
        <v>SUZSub-transmission lines capacityFirm delivery (summer)</v>
      </c>
      <c r="G189" s="8">
        <v>0</v>
      </c>
      <c r="H189" s="8">
        <v>0</v>
      </c>
      <c r="I189" s="8">
        <v>0</v>
      </c>
      <c r="J189" s="8">
        <v>0</v>
      </c>
      <c r="K189" s="8">
        <v>0</v>
      </c>
      <c r="L189" s="8">
        <v>0</v>
      </c>
      <c r="M189" s="8">
        <v>0</v>
      </c>
      <c r="N189" s="8">
        <v>0</v>
      </c>
      <c r="O189" s="8">
        <v>0</v>
      </c>
      <c r="P189" s="8">
        <v>0</v>
      </c>
      <c r="Q189" s="8">
        <v>0</v>
      </c>
      <c r="R189" s="8">
        <v>0</v>
      </c>
      <c r="S189" s="8"/>
      <c r="T189" s="8"/>
    </row>
    <row r="190" spans="3:20" x14ac:dyDescent="0.25">
      <c r="C190" s="15" t="s">
        <v>162</v>
      </c>
      <c r="D190" s="12" t="s">
        <v>214</v>
      </c>
      <c r="E190" s="12" t="s">
        <v>211</v>
      </c>
      <c r="F190" s="12" t="str">
        <f t="shared" si="30"/>
        <v>SUZMaximum demand forecast(peak season)Maximum demand (MVA)</v>
      </c>
      <c r="G190" s="8">
        <f ca="1">OFFSET(ForecastData!$E$4,MATCH($C190,ForecastData!$B$5:$B$70,0),COLUMN()-6+IF($T192="Summer",15,0))</f>
        <v>11.813828092014585</v>
      </c>
      <c r="H190" s="8">
        <f ca="1">OFFSET(ForecastData!$E$4,MATCH($C190,ForecastData!$B$5:$B$70,0),COLUMN()-6+IF($T192="Summer",15,0))</f>
        <v>12.054959840534101</v>
      </c>
      <c r="I190" s="8">
        <f ca="1">OFFSET(ForecastData!$E$4,MATCH($C190,ForecastData!$B$5:$B$70,0),COLUMN()-6+IF($T192="Summer",15,0))</f>
        <v>12.125816941200599</v>
      </c>
      <c r="J190" s="8">
        <f ca="1">OFFSET(ForecastData!$E$4,MATCH($C190,ForecastData!$B$5:$B$70,0),COLUMN()-6+IF($T192="Summer",15,0))</f>
        <v>12.059926129566135</v>
      </c>
      <c r="K190" s="8">
        <f ca="1">OFFSET(ForecastData!$E$4,MATCH($C190,ForecastData!$B$5:$B$70,0),COLUMN()-6+IF($T192="Summer",15,0))</f>
        <v>12.013969814425751</v>
      </c>
      <c r="L190" s="8">
        <f ca="1">OFFSET(ForecastData!$E$4,MATCH($C190,ForecastData!$B$5:$B$70,0),COLUMN()-6+IF($T192="Summer",15,0))</f>
        <v>12.031049846833403</v>
      </c>
      <c r="M190" s="8">
        <f ca="1">OFFSET(ForecastData!$E$4,MATCH($C190,ForecastData!$B$5:$B$70,0),COLUMN()-6+IF($T192="Summer",15,0))</f>
        <v>12.21511191336101</v>
      </c>
      <c r="N190" s="8">
        <f ca="1">OFFSET(ForecastData!$E$4,MATCH($C190,ForecastData!$B$5:$B$70,0),COLUMN()-6+IF($T192="Summer",15,0))</f>
        <v>12.367501092184023</v>
      </c>
      <c r="O190" s="8">
        <f ca="1">OFFSET(ForecastData!$E$4,MATCH($C190,ForecastData!$B$5:$B$70,0),COLUMN()-6+IF($T192="Summer",15,0))</f>
        <v>12.55868950802067</v>
      </c>
      <c r="P190" s="8">
        <f ca="1">OFFSET(ForecastData!$E$4,MATCH($C190,ForecastData!$B$5:$B$70,0),COLUMN()-6+IF($T192="Summer",15,0))</f>
        <v>12.73460772604972</v>
      </c>
      <c r="Q190" s="8">
        <f ca="1">OFFSET(ForecastData!$E$4,MATCH($C190,ForecastData!$B$5:$B$70,0),COLUMN()-6+IF($T192="Summer",15,0))</f>
        <v>13.089405213605989</v>
      </c>
      <c r="R190" s="8">
        <f ca="1">OFFSET(ForecastData!$E$4,MATCH($C190,ForecastData!$B$5:$B$70,0),COLUMN()-6+IF($T192="Summer",15,0))</f>
        <v>13.32992822869786</v>
      </c>
      <c r="S190" s="8"/>
      <c r="T190" s="8"/>
    </row>
    <row r="191" spans="3:20" x14ac:dyDescent="0.25">
      <c r="C191" s="15" t="s">
        <v>162</v>
      </c>
      <c r="D191" s="12" t="s">
        <v>214</v>
      </c>
      <c r="E191" s="12" t="s">
        <v>11</v>
      </c>
      <c r="F191" s="12" t="str">
        <f t="shared" si="30"/>
        <v>SUZMaximum demand forecast(peak season)Power factor (coincident)</v>
      </c>
      <c r="G191" s="8">
        <f ca="1">OFFSET(ForecastData!$R$4,MATCH($C191,ForecastData!$B$5:$B$70,0),IF($T193="Summer",15,0))</f>
        <v>0</v>
      </c>
      <c r="H191" s="8">
        <f ca="1">OFFSET(ForecastData!$R$4,MATCH($C191,ForecastData!$B$5:$B$70,0),IF($T193="Summer",15,0))</f>
        <v>0</v>
      </c>
      <c r="I191" s="8">
        <f ca="1">OFFSET(ForecastData!$R$4,MATCH($C191,ForecastData!$B$5:$B$70,0),IF($T193="Summer",15,0))</f>
        <v>0</v>
      </c>
      <c r="J191" s="8">
        <f ca="1">OFFSET(ForecastData!$R$4,MATCH($C191,ForecastData!$B$5:$B$70,0),IF($T193="Summer",15,0))</f>
        <v>0</v>
      </c>
      <c r="K191" s="8">
        <f ca="1">OFFSET(ForecastData!$R$4,MATCH($C191,ForecastData!$B$5:$B$70,0),IF($T193="Summer",15,0))</f>
        <v>0</v>
      </c>
      <c r="L191" s="8">
        <f ca="1">OFFSET(ForecastData!$R$4,MATCH($C191,ForecastData!$B$5:$B$70,0),IF($T193="Summer",15,0))</f>
        <v>0</v>
      </c>
      <c r="M191" s="8">
        <f ca="1">OFFSET(ForecastData!$R$4,MATCH($C191,ForecastData!$B$5:$B$70,0),IF($T193="Summer",15,0))</f>
        <v>0</v>
      </c>
      <c r="N191" s="8">
        <f ca="1">OFFSET(ForecastData!$R$4,MATCH($C191,ForecastData!$B$5:$B$70,0),IF($T193="Summer",15,0))</f>
        <v>0</v>
      </c>
      <c r="O191" s="8">
        <f ca="1">OFFSET(ForecastData!$R$4,MATCH($C191,ForecastData!$B$5:$B$70,0),IF($T193="Summer",15,0))</f>
        <v>0</v>
      </c>
      <c r="P191" s="8">
        <f ca="1">OFFSET(ForecastData!$R$4,MATCH($C191,ForecastData!$B$5:$B$70,0),IF($T193="Summer",15,0))</f>
        <v>0</v>
      </c>
      <c r="Q191" s="8">
        <f ca="1">OFFSET(ForecastData!$R$4,MATCH($C191,ForecastData!$B$5:$B$70,0),IF($T193="Summer",15,0))</f>
        <v>0</v>
      </c>
      <c r="R191" s="8">
        <f ca="1">OFFSET(ForecastData!$R$4,MATCH($C191,ForecastData!$B$5:$B$70,0),IF($T193="Summer",15,0))</f>
        <v>0</v>
      </c>
      <c r="S191" s="10"/>
      <c r="T191" s="10"/>
    </row>
    <row r="192" spans="3:20" x14ac:dyDescent="0.25">
      <c r="C192" s="15" t="s">
        <v>162</v>
      </c>
      <c r="D192" s="12" t="s">
        <v>213</v>
      </c>
      <c r="E192" s="12" t="s">
        <v>211</v>
      </c>
      <c r="F192" s="12" t="str">
        <f t="shared" si="30"/>
        <v>SUZMaximum demand forecast(non-peak season)Maximum demand (MVA)</v>
      </c>
      <c r="G192" s="8">
        <f ca="1">OFFSET(ForecastData!$E$4,MATCH($C192,ForecastData!$B$5:$B$70,0),COLUMN()-6+IF($T192="Winter",15,0))</f>
        <v>6.0810756543864617</v>
      </c>
      <c r="H192" s="8">
        <f ca="1">OFFSET(ForecastData!$E$4,MATCH($C192,ForecastData!$B$5:$B$70,0),COLUMN()-6+IF($T192="Winter",15,0))</f>
        <v>5.7945673501635371</v>
      </c>
      <c r="I192" s="8">
        <f ca="1">OFFSET(ForecastData!$E$4,MATCH($C192,ForecastData!$B$5:$B$70,0),COLUMN()-6+IF($T192="Winter",15,0))</f>
        <v>5.5757913283585907</v>
      </c>
      <c r="J192" s="8">
        <f ca="1">OFFSET(ForecastData!$E$4,MATCH($C192,ForecastData!$B$5:$B$70,0),COLUMN()-6+IF($T192="Winter",15,0))</f>
        <v>5.5189954257490017</v>
      </c>
      <c r="K192" s="8">
        <f ca="1">OFFSET(ForecastData!$E$4,MATCH($C192,ForecastData!$B$5:$B$70,0),COLUMN()-6+IF($T192="Winter",15,0))</f>
        <v>5.4159532901633858</v>
      </c>
      <c r="L192" s="8">
        <f ca="1">OFFSET(ForecastData!$E$4,MATCH($C192,ForecastData!$B$5:$B$70,0),COLUMN()-6+IF($T192="Winter",15,0))</f>
        <v>5.3729277192163067</v>
      </c>
      <c r="M192" s="8">
        <f ca="1">OFFSET(ForecastData!$E$4,MATCH($C192,ForecastData!$B$5:$B$70,0),COLUMN()-6+IF($T192="Winter",15,0))</f>
        <v>5.3878179049135628</v>
      </c>
      <c r="N192" s="8">
        <f ca="1">OFFSET(ForecastData!$E$4,MATCH($C192,ForecastData!$B$5:$B$70,0),COLUMN()-6+IF($T192="Winter",15,0))</f>
        <v>5.3999174841881405</v>
      </c>
      <c r="O192" s="8">
        <f ca="1">OFFSET(ForecastData!$E$4,MATCH($C192,ForecastData!$B$5:$B$70,0),COLUMN()-6+IF($T192="Winter",15,0))</f>
        <v>5.4379423564590557</v>
      </c>
      <c r="P192" s="8">
        <f ca="1">OFFSET(ForecastData!$E$4,MATCH($C192,ForecastData!$B$5:$B$70,0),COLUMN()-6+IF($T192="Winter",15,0))</f>
        <v>5.5173360351528942</v>
      </c>
      <c r="Q192" s="8">
        <f ca="1">OFFSET(ForecastData!$E$4,MATCH($C192,ForecastData!$B$5:$B$70,0),COLUMN()-6+IF($T192="Winter",15,0))</f>
        <v>5.6174429546633711</v>
      </c>
      <c r="R192" s="8">
        <f ca="1">OFFSET(ForecastData!$E$4,MATCH($C192,ForecastData!$B$5:$B$70,0),COLUMN()-6+IF($T192="Winter",15,0))</f>
        <v>5.7323343169168108</v>
      </c>
      <c r="S192" s="10"/>
      <c r="T192" s="10" t="str">
        <f ca="1">OFFSET(ForecastData!$D$4,MATCH(C192,ForecastData!$B$5:$B$70,0),0)</f>
        <v>Summer</v>
      </c>
    </row>
    <row r="193" spans="3:20" x14ac:dyDescent="0.25">
      <c r="C193" s="15" t="s">
        <v>162</v>
      </c>
      <c r="D193" s="12" t="s">
        <v>213</v>
      </c>
      <c r="E193" s="12" t="s">
        <v>11</v>
      </c>
      <c r="F193" s="12" t="str">
        <f t="shared" si="30"/>
        <v>SUZMaximum demand forecast(non-peak season)Power factor (coincident)</v>
      </c>
      <c r="G193" s="8">
        <f ca="1">OFFSET(ForecastData!$R$4,MATCH($C193,ForecastData!$B$5:$B$70,0),IF($T193="Winter",15,0))</f>
        <v>0</v>
      </c>
      <c r="H193" s="8">
        <f ca="1">OFFSET(ForecastData!$R$4,MATCH($C193,ForecastData!$B$5:$B$70,0),IF($T193="Winter",15,0))</f>
        <v>0</v>
      </c>
      <c r="I193" s="8">
        <f ca="1">OFFSET(ForecastData!$R$4,MATCH($C193,ForecastData!$B$5:$B$70,0),IF($T193="Winter",15,0))</f>
        <v>0</v>
      </c>
      <c r="J193" s="8">
        <f ca="1">OFFSET(ForecastData!$R$4,MATCH($C193,ForecastData!$B$5:$B$70,0),IF($T193="Winter",15,0))</f>
        <v>0</v>
      </c>
      <c r="K193" s="8">
        <f ca="1">OFFSET(ForecastData!$R$4,MATCH($C193,ForecastData!$B$5:$B$70,0),IF($T193="Winter",15,0))</f>
        <v>0</v>
      </c>
      <c r="L193" s="8">
        <f ca="1">OFFSET(ForecastData!$R$4,MATCH($C193,ForecastData!$B$5:$B$70,0),IF($T193="Winter",15,0))</f>
        <v>0</v>
      </c>
      <c r="M193" s="8">
        <f ca="1">OFFSET(ForecastData!$R$4,MATCH($C193,ForecastData!$B$5:$B$70,0),IF($T193="Winter",15,0))</f>
        <v>0</v>
      </c>
      <c r="N193" s="8">
        <f ca="1">OFFSET(ForecastData!$R$4,MATCH($C193,ForecastData!$B$5:$B$70,0),IF($T193="Winter",15,0))</f>
        <v>0</v>
      </c>
      <c r="O193" s="8">
        <f ca="1">OFFSET(ForecastData!$R$4,MATCH($C193,ForecastData!$B$5:$B$70,0),IF($T193="Winter",15,0))</f>
        <v>0</v>
      </c>
      <c r="P193" s="8">
        <f ca="1">OFFSET(ForecastData!$R$4,MATCH($C193,ForecastData!$B$5:$B$70,0),IF($T193="Winter",15,0))</f>
        <v>0</v>
      </c>
      <c r="Q193" s="8">
        <f ca="1">OFFSET(ForecastData!$R$4,MATCH($C193,ForecastData!$B$5:$B$70,0),IF($T193="Winter",15,0))</f>
        <v>0</v>
      </c>
      <c r="R193" s="8">
        <f ca="1">OFFSET(ForecastData!$R$4,MATCH($C193,ForecastData!$B$5:$B$70,0),IF($T193="Winter",15,0))</f>
        <v>0</v>
      </c>
      <c r="S193" s="10"/>
      <c r="T193" s="10" t="str">
        <f ca="1">T192</f>
        <v>Summer</v>
      </c>
    </row>
    <row r="194" spans="3:20" x14ac:dyDescent="0.25">
      <c r="C194" s="15" t="s">
        <v>162</v>
      </c>
      <c r="D194" s="12" t="s">
        <v>89</v>
      </c>
      <c r="E194" s="12" t="s">
        <v>212</v>
      </c>
      <c r="F194" s="12" t="str">
        <f t="shared" ref="F194:F206" si="31">CONCATENATE(C194,D194,E194)</f>
        <v>SUZHours exceeding95% of maximum demand</v>
      </c>
      <c r="G194" s="9">
        <f ca="1">OFFSET($AM$2,MATCH(C194,$AL$3:$AL$19,0),0)</f>
        <v>2.5</v>
      </c>
      <c r="H194" s="9">
        <f ca="1">G194</f>
        <v>2.5</v>
      </c>
      <c r="I194" s="9">
        <f t="shared" ref="I194:R194" ca="1" si="32">H194</f>
        <v>2.5</v>
      </c>
      <c r="J194" s="9">
        <f t="shared" ca="1" si="32"/>
        <v>2.5</v>
      </c>
      <c r="K194" s="9">
        <f t="shared" ca="1" si="32"/>
        <v>2.5</v>
      </c>
      <c r="L194" s="9">
        <f t="shared" ca="1" si="32"/>
        <v>2.5</v>
      </c>
      <c r="M194" s="9">
        <f t="shared" ca="1" si="32"/>
        <v>2.5</v>
      </c>
      <c r="N194" s="9">
        <f t="shared" ca="1" si="32"/>
        <v>2.5</v>
      </c>
      <c r="O194" s="9">
        <f t="shared" ca="1" si="32"/>
        <v>2.5</v>
      </c>
      <c r="P194" s="9">
        <f t="shared" ca="1" si="32"/>
        <v>2.5</v>
      </c>
      <c r="Q194" s="9">
        <f t="shared" ca="1" si="32"/>
        <v>2.5</v>
      </c>
      <c r="R194" s="9">
        <f t="shared" ca="1" si="32"/>
        <v>2.5</v>
      </c>
      <c r="S194" s="9"/>
      <c r="T194" s="9"/>
    </row>
    <row r="195" spans="3:20" x14ac:dyDescent="0.25">
      <c r="C195" s="15" t="s">
        <v>162</v>
      </c>
      <c r="D195" s="15" t="s">
        <v>12</v>
      </c>
      <c r="E195" s="6">
        <v>1</v>
      </c>
      <c r="F195" s="12" t="str">
        <f t="shared" si="31"/>
        <v>SUZLoad transfer capacity (MVA)1</v>
      </c>
      <c r="G195" s="8">
        <v>4.9000000000000004</v>
      </c>
      <c r="H195" s="8"/>
      <c r="I195" s="8"/>
      <c r="J195" s="8"/>
      <c r="K195" s="8"/>
      <c r="L195" s="8"/>
      <c r="M195" s="8"/>
      <c r="N195" s="8"/>
      <c r="O195" s="8"/>
      <c r="P195" s="8"/>
      <c r="Q195" s="8"/>
      <c r="R195" s="8"/>
      <c r="S195" s="8" t="s">
        <v>69</v>
      </c>
      <c r="T195" s="8"/>
    </row>
    <row r="196" spans="3:20" x14ac:dyDescent="0.25">
      <c r="C196" s="15" t="s">
        <v>162</v>
      </c>
      <c r="D196" s="15" t="s">
        <v>12</v>
      </c>
      <c r="E196" s="6">
        <v>2</v>
      </c>
      <c r="F196" s="12" t="str">
        <f t="shared" si="31"/>
        <v>SUZLoad transfer capacity (MVA)2</v>
      </c>
      <c r="G196" s="8"/>
      <c r="H196" s="8"/>
      <c r="I196" s="8"/>
      <c r="J196" s="8"/>
      <c r="K196" s="8"/>
      <c r="L196" s="8"/>
      <c r="M196" s="8"/>
      <c r="N196" s="8"/>
      <c r="O196" s="8"/>
      <c r="P196" s="8"/>
      <c r="Q196" s="8"/>
      <c r="R196" s="8"/>
      <c r="S196" s="8"/>
      <c r="T196" s="8"/>
    </row>
    <row r="197" spans="3:20" x14ac:dyDescent="0.25">
      <c r="C197" s="15" t="s">
        <v>162</v>
      </c>
      <c r="D197" s="15" t="s">
        <v>12</v>
      </c>
      <c r="E197" s="6">
        <v>3</v>
      </c>
      <c r="F197" s="12" t="str">
        <f t="shared" si="31"/>
        <v>SUZLoad transfer capacity (MVA)3</v>
      </c>
      <c r="G197" s="8"/>
      <c r="H197" s="8"/>
      <c r="I197" s="8"/>
      <c r="J197" s="8"/>
      <c r="K197" s="8"/>
      <c r="L197" s="8"/>
      <c r="M197" s="8"/>
      <c r="N197" s="8"/>
      <c r="O197" s="8"/>
      <c r="P197" s="8"/>
      <c r="Q197" s="8"/>
      <c r="R197" s="8"/>
      <c r="S197" s="8"/>
      <c r="T197" s="8"/>
    </row>
    <row r="198" spans="3:20" x14ac:dyDescent="0.25">
      <c r="C198" s="15" t="s">
        <v>162</v>
      </c>
      <c r="D198" s="15" t="s">
        <v>12</v>
      </c>
      <c r="E198" s="6">
        <v>4</v>
      </c>
      <c r="F198" s="12" t="str">
        <f t="shared" si="31"/>
        <v>SUZLoad transfer capacity (MVA)4</v>
      </c>
      <c r="G198" s="8"/>
      <c r="H198" s="8"/>
      <c r="I198" s="8"/>
      <c r="J198" s="8"/>
      <c r="K198" s="8"/>
      <c r="L198" s="8"/>
      <c r="M198" s="8"/>
      <c r="N198" s="8"/>
      <c r="O198" s="8"/>
      <c r="P198" s="8"/>
      <c r="Q198" s="8"/>
      <c r="R198" s="8"/>
      <c r="S198" s="8"/>
      <c r="T198" s="8"/>
    </row>
    <row r="199" spans="3:20" x14ac:dyDescent="0.25">
      <c r="C199" s="15" t="s">
        <v>162</v>
      </c>
      <c r="D199" s="12" t="s">
        <v>13</v>
      </c>
      <c r="E199" s="12" t="s">
        <v>142</v>
      </c>
      <c r="F199" s="12" t="str">
        <f t="shared" si="31"/>
        <v>SUZEmbedded generation capacity (MVA)Units less than 100 kVA</v>
      </c>
      <c r="G199" s="8">
        <v>1.3109999999999999</v>
      </c>
      <c r="H199" s="8"/>
      <c r="I199" s="8"/>
      <c r="J199" s="8"/>
      <c r="K199" s="8"/>
      <c r="L199" s="8"/>
      <c r="M199" s="8"/>
      <c r="N199" s="8"/>
      <c r="O199" s="8"/>
      <c r="P199" s="8"/>
      <c r="Q199" s="8"/>
      <c r="R199" s="8"/>
      <c r="S199" s="8"/>
      <c r="T199" s="8"/>
    </row>
    <row r="200" spans="3:20" x14ac:dyDescent="0.25">
      <c r="C200" s="15" t="s">
        <v>162</v>
      </c>
      <c r="D200" s="12" t="s">
        <v>13</v>
      </c>
      <c r="E200" s="12" t="s">
        <v>145</v>
      </c>
      <c r="F200" s="12" t="str">
        <f t="shared" si="31"/>
        <v>SUZEmbedded generation capacity (MVA)Units greater than 100 kVA</v>
      </c>
      <c r="G200" s="8"/>
      <c r="H200" s="8"/>
      <c r="I200" s="8"/>
      <c r="J200" s="8"/>
      <c r="K200" s="8"/>
      <c r="L200" s="8"/>
      <c r="M200" s="8"/>
      <c r="N200" s="8"/>
      <c r="O200" s="8"/>
      <c r="P200" s="8"/>
      <c r="Q200" s="8"/>
      <c r="R200" s="8"/>
      <c r="S200" s="8"/>
      <c r="T200" s="8"/>
    </row>
    <row r="201" spans="3:20" x14ac:dyDescent="0.25">
      <c r="C201" s="15" t="s">
        <v>163</v>
      </c>
      <c r="D201" s="15" t="s">
        <v>85</v>
      </c>
      <c r="E201" s="12" t="s">
        <v>86</v>
      </c>
      <c r="F201" s="12" t="str">
        <f t="shared" si="31"/>
        <v xml:space="preserve">THZSubstation capacity (winter and summer) (MVA)Total </v>
      </c>
      <c r="G201" s="8">
        <v>40</v>
      </c>
      <c r="H201" s="8">
        <v>40</v>
      </c>
      <c r="I201" s="8">
        <v>40</v>
      </c>
      <c r="J201" s="8">
        <v>40</v>
      </c>
      <c r="K201" s="8">
        <v>40</v>
      </c>
      <c r="L201" s="8">
        <v>40</v>
      </c>
      <c r="M201" s="8">
        <v>40</v>
      </c>
      <c r="N201" s="8">
        <v>40</v>
      </c>
      <c r="O201" s="8">
        <v>40</v>
      </c>
      <c r="P201" s="8">
        <v>40</v>
      </c>
      <c r="Q201" s="8">
        <v>40</v>
      </c>
      <c r="R201" s="8">
        <v>40</v>
      </c>
      <c r="S201" s="8"/>
      <c r="T201" s="8"/>
    </row>
    <row r="202" spans="3:20" x14ac:dyDescent="0.25">
      <c r="C202" s="15" t="s">
        <v>163</v>
      </c>
      <c r="D202" s="15" t="s">
        <v>85</v>
      </c>
      <c r="E202" s="12" t="s">
        <v>87</v>
      </c>
      <c r="F202" s="12" t="str">
        <f t="shared" si="31"/>
        <v>THZSubstation capacity (winter and summer) (MVA)Firm delivery</v>
      </c>
      <c r="G202" s="8">
        <v>20</v>
      </c>
      <c r="H202" s="8">
        <v>20</v>
      </c>
      <c r="I202" s="8">
        <v>20</v>
      </c>
      <c r="J202" s="8">
        <v>20</v>
      </c>
      <c r="K202" s="8">
        <v>20</v>
      </c>
      <c r="L202" s="8">
        <v>20</v>
      </c>
      <c r="M202" s="8">
        <v>20</v>
      </c>
      <c r="N202" s="8">
        <v>20</v>
      </c>
      <c r="O202" s="8">
        <v>20</v>
      </c>
      <c r="P202" s="8">
        <v>20</v>
      </c>
      <c r="Q202" s="8">
        <v>20</v>
      </c>
      <c r="R202" s="8">
        <v>20</v>
      </c>
      <c r="S202" s="8"/>
      <c r="T202" s="8"/>
    </row>
    <row r="203" spans="3:20" x14ac:dyDescent="0.25">
      <c r="C203" s="15" t="s">
        <v>163</v>
      </c>
      <c r="D203" s="15" t="s">
        <v>85</v>
      </c>
      <c r="E203" s="12" t="s">
        <v>88</v>
      </c>
      <c r="F203" s="12" t="str">
        <f t="shared" si="31"/>
        <v>THZSubstation capacity (winter and summer) (MVA)Short-term firm delivery</v>
      </c>
      <c r="G203" s="8">
        <v>26</v>
      </c>
      <c r="H203" s="8">
        <v>26</v>
      </c>
      <c r="I203" s="8">
        <v>26</v>
      </c>
      <c r="J203" s="8">
        <v>26</v>
      </c>
      <c r="K203" s="8">
        <v>26</v>
      </c>
      <c r="L203" s="8">
        <v>26</v>
      </c>
      <c r="M203" s="8">
        <v>26</v>
      </c>
      <c r="N203" s="8">
        <v>26</v>
      </c>
      <c r="O203" s="8">
        <v>26</v>
      </c>
      <c r="P203" s="8">
        <v>26</v>
      </c>
      <c r="Q203" s="8">
        <v>26</v>
      </c>
      <c r="R203" s="8">
        <v>26</v>
      </c>
      <c r="S203" s="8"/>
      <c r="T203" s="8"/>
    </row>
    <row r="204" spans="3:20" x14ac:dyDescent="0.25">
      <c r="C204" s="15" t="s">
        <v>163</v>
      </c>
      <c r="D204" s="15" t="s">
        <v>197</v>
      </c>
      <c r="E204" s="12" t="s">
        <v>193</v>
      </c>
      <c r="F204" s="12" t="str">
        <f t="shared" si="31"/>
        <v>THZSub-transmission lines capacityTotal (winter)</v>
      </c>
      <c r="G204" s="8">
        <v>18.100000000000001</v>
      </c>
      <c r="H204" s="8">
        <v>18.100000000000001</v>
      </c>
      <c r="I204" s="8">
        <v>18.100000000000001</v>
      </c>
      <c r="J204" s="8">
        <v>18.100000000000001</v>
      </c>
      <c r="K204" s="8">
        <v>18.100000000000001</v>
      </c>
      <c r="L204" s="8">
        <v>18.100000000000001</v>
      </c>
      <c r="M204" s="8">
        <v>18.100000000000001</v>
      </c>
      <c r="N204" s="8">
        <v>18.100000000000001</v>
      </c>
      <c r="O204" s="8">
        <v>18.100000000000001</v>
      </c>
      <c r="P204" s="8">
        <v>18.100000000000001</v>
      </c>
      <c r="Q204" s="8">
        <v>18.100000000000001</v>
      </c>
      <c r="R204" s="8">
        <v>18.100000000000001</v>
      </c>
      <c r="S204" s="8"/>
      <c r="T204" s="8"/>
    </row>
    <row r="205" spans="3:20" x14ac:dyDescent="0.25">
      <c r="C205" s="15" t="s">
        <v>163</v>
      </c>
      <c r="D205" s="15" t="s">
        <v>197</v>
      </c>
      <c r="E205" s="12" t="s">
        <v>195</v>
      </c>
      <c r="F205" s="12" t="str">
        <f t="shared" si="31"/>
        <v>THZSub-transmission lines capacityFirm delivery (winter)</v>
      </c>
      <c r="G205" s="8">
        <v>0</v>
      </c>
      <c r="H205" s="8">
        <v>0</v>
      </c>
      <c r="I205" s="8">
        <v>0</v>
      </c>
      <c r="J205" s="8">
        <v>0</v>
      </c>
      <c r="K205" s="8">
        <v>0</v>
      </c>
      <c r="L205" s="8">
        <v>0</v>
      </c>
      <c r="M205" s="8">
        <v>0</v>
      </c>
      <c r="N205" s="8">
        <v>0</v>
      </c>
      <c r="O205" s="8">
        <v>0</v>
      </c>
      <c r="P205" s="8">
        <v>0</v>
      </c>
      <c r="Q205" s="8">
        <v>0</v>
      </c>
      <c r="R205" s="8">
        <v>0</v>
      </c>
      <c r="S205" s="8"/>
      <c r="T205" s="8"/>
    </row>
    <row r="206" spans="3:20" x14ac:dyDescent="0.25">
      <c r="C206" s="15" t="s">
        <v>163</v>
      </c>
      <c r="D206" s="15" t="s">
        <v>197</v>
      </c>
      <c r="E206" s="12" t="s">
        <v>196</v>
      </c>
      <c r="F206" s="12" t="str">
        <f t="shared" si="31"/>
        <v>THZSub-transmission lines capacityTotal (summer)</v>
      </c>
      <c r="G206" s="8">
        <v>15.1</v>
      </c>
      <c r="H206" s="8">
        <v>15.1</v>
      </c>
      <c r="I206" s="8">
        <v>15.1</v>
      </c>
      <c r="J206" s="8">
        <v>15.1</v>
      </c>
      <c r="K206" s="8">
        <v>15.1</v>
      </c>
      <c r="L206" s="8">
        <v>15.1</v>
      </c>
      <c r="M206" s="8">
        <v>15.1</v>
      </c>
      <c r="N206" s="8">
        <v>15.1</v>
      </c>
      <c r="O206" s="8">
        <v>15.1</v>
      </c>
      <c r="P206" s="8">
        <v>15.1</v>
      </c>
      <c r="Q206" s="8">
        <v>15.1</v>
      </c>
      <c r="R206" s="8">
        <v>15.1</v>
      </c>
      <c r="S206" s="8"/>
      <c r="T206" s="8"/>
    </row>
    <row r="207" spans="3:20" x14ac:dyDescent="0.25">
      <c r="C207" s="15" t="s">
        <v>163</v>
      </c>
      <c r="D207" s="15" t="s">
        <v>197</v>
      </c>
      <c r="E207" s="12" t="s">
        <v>194</v>
      </c>
      <c r="F207" s="12" t="str">
        <f t="shared" ref="F207:F211" si="33">CONCATENATE(C207,D207,E207)</f>
        <v>THZSub-transmission lines capacityFirm delivery (summer)</v>
      </c>
      <c r="G207" s="8">
        <v>0</v>
      </c>
      <c r="H207" s="8">
        <v>0</v>
      </c>
      <c r="I207" s="8">
        <v>0</v>
      </c>
      <c r="J207" s="8">
        <v>0</v>
      </c>
      <c r="K207" s="8">
        <v>0</v>
      </c>
      <c r="L207" s="8">
        <v>0</v>
      </c>
      <c r="M207" s="8">
        <v>0</v>
      </c>
      <c r="N207" s="8">
        <v>0</v>
      </c>
      <c r="O207" s="8">
        <v>0</v>
      </c>
      <c r="P207" s="8">
        <v>0</v>
      </c>
      <c r="Q207" s="8">
        <v>0</v>
      </c>
      <c r="R207" s="8">
        <v>0</v>
      </c>
      <c r="S207" s="8"/>
      <c r="T207" s="8"/>
    </row>
    <row r="208" spans="3:20" x14ac:dyDescent="0.25">
      <c r="C208" s="15" t="s">
        <v>163</v>
      </c>
      <c r="D208" s="12" t="s">
        <v>214</v>
      </c>
      <c r="E208" s="12" t="s">
        <v>211</v>
      </c>
      <c r="F208" s="12" t="str">
        <f t="shared" si="33"/>
        <v>THZMaximum demand forecast(peak season)Maximum demand (MVA)</v>
      </c>
      <c r="G208" s="8">
        <f ca="1">OFFSET(ForecastData!$E$4,MATCH($C208,ForecastData!$B$5:$B$70,0),COLUMN()-6+IF($T210="Summer",15,0))</f>
        <v>2.6590713639597126</v>
      </c>
      <c r="H208" s="8">
        <f ca="1">OFFSET(ForecastData!$E$4,MATCH($C208,ForecastData!$B$5:$B$70,0),COLUMN()-6+IF($T210="Summer",15,0))</f>
        <v>3.1465983276559908</v>
      </c>
      <c r="I208" s="8">
        <f ca="1">OFFSET(ForecastData!$E$4,MATCH($C208,ForecastData!$B$5:$B$70,0),COLUMN()-6+IF($T210="Summer",15,0))</f>
        <v>3.1968229784581053</v>
      </c>
      <c r="J208" s="8">
        <f ca="1">OFFSET(ForecastData!$E$4,MATCH($C208,ForecastData!$B$5:$B$70,0),COLUMN()-6+IF($T210="Summer",15,0))</f>
        <v>2.8121133278986328</v>
      </c>
      <c r="K208" s="8">
        <f ca="1">OFFSET(ForecastData!$E$4,MATCH($C208,ForecastData!$B$5:$B$70,0),COLUMN()-6+IF($T210="Summer",15,0))</f>
        <v>2.6243469830285666</v>
      </c>
      <c r="L208" s="8">
        <f ca="1">OFFSET(ForecastData!$E$4,MATCH($C208,ForecastData!$B$5:$B$70,0),COLUMN()-6+IF($T210="Summer",15,0))</f>
        <v>2.5550117183402126</v>
      </c>
      <c r="M208" s="8">
        <f ca="1">OFFSET(ForecastData!$E$4,MATCH($C208,ForecastData!$B$5:$B$70,0),COLUMN()-6+IF($T210="Summer",15,0))</f>
        <v>2.5728362658450541</v>
      </c>
      <c r="N208" s="8">
        <f ca="1">OFFSET(ForecastData!$E$4,MATCH($C208,ForecastData!$B$5:$B$70,0),COLUMN()-6+IF($T210="Summer",15,0))</f>
        <v>2.5956447521583983</v>
      </c>
      <c r="O208" s="8">
        <f ca="1">OFFSET(ForecastData!$E$4,MATCH($C208,ForecastData!$B$5:$B$70,0),COLUMN()-6+IF($T210="Summer",15,0))</f>
        <v>2.629034783905853</v>
      </c>
      <c r="P208" s="8">
        <f ca="1">OFFSET(ForecastData!$E$4,MATCH($C208,ForecastData!$B$5:$B$70,0),COLUMN()-6+IF($T210="Summer",15,0))</f>
        <v>2.6512625812008763</v>
      </c>
      <c r="Q208" s="8">
        <f ca="1">OFFSET(ForecastData!$E$4,MATCH($C208,ForecastData!$B$5:$B$70,0),COLUMN()-6+IF($T210="Summer",15,0))</f>
        <v>2.714843260610059</v>
      </c>
      <c r="R208" s="8">
        <f ca="1">OFFSET(ForecastData!$E$4,MATCH($C208,ForecastData!$B$5:$B$70,0),COLUMN()-6+IF($T210="Summer",15,0))</f>
        <v>2.7583724114864134</v>
      </c>
      <c r="S208" s="8"/>
      <c r="T208" s="8"/>
    </row>
    <row r="209" spans="3:20" x14ac:dyDescent="0.25">
      <c r="C209" s="15" t="s">
        <v>163</v>
      </c>
      <c r="D209" s="12" t="s">
        <v>214</v>
      </c>
      <c r="E209" s="12" t="s">
        <v>11</v>
      </c>
      <c r="F209" s="12" t="str">
        <f t="shared" si="33"/>
        <v>THZMaximum demand forecast(peak season)Power factor (coincident)</v>
      </c>
      <c r="G209" s="8">
        <f ca="1">OFFSET(ForecastData!$R$4,MATCH($C209,ForecastData!$B$5:$B$70,0),IF($T211="Summer",15,0))</f>
        <v>0</v>
      </c>
      <c r="H209" s="8">
        <f ca="1">OFFSET(ForecastData!$R$4,MATCH($C209,ForecastData!$B$5:$B$70,0),IF($T211="Summer",15,0))</f>
        <v>0</v>
      </c>
      <c r="I209" s="8">
        <f ca="1">OFFSET(ForecastData!$R$4,MATCH($C209,ForecastData!$B$5:$B$70,0),IF($T211="Summer",15,0))</f>
        <v>0</v>
      </c>
      <c r="J209" s="8">
        <f ca="1">OFFSET(ForecastData!$R$4,MATCH($C209,ForecastData!$B$5:$B$70,0),IF($T211="Summer",15,0))</f>
        <v>0</v>
      </c>
      <c r="K209" s="8">
        <f ca="1">OFFSET(ForecastData!$R$4,MATCH($C209,ForecastData!$B$5:$B$70,0),IF($T211="Summer",15,0))</f>
        <v>0</v>
      </c>
      <c r="L209" s="8">
        <f ca="1">OFFSET(ForecastData!$R$4,MATCH($C209,ForecastData!$B$5:$B$70,0),IF($T211="Summer",15,0))</f>
        <v>0</v>
      </c>
      <c r="M209" s="8">
        <f ca="1">OFFSET(ForecastData!$R$4,MATCH($C209,ForecastData!$B$5:$B$70,0),IF($T211="Summer",15,0))</f>
        <v>0</v>
      </c>
      <c r="N209" s="8">
        <f ca="1">OFFSET(ForecastData!$R$4,MATCH($C209,ForecastData!$B$5:$B$70,0),IF($T211="Summer",15,0))</f>
        <v>0</v>
      </c>
      <c r="O209" s="8">
        <f ca="1">OFFSET(ForecastData!$R$4,MATCH($C209,ForecastData!$B$5:$B$70,0),IF($T211="Summer",15,0))</f>
        <v>0</v>
      </c>
      <c r="P209" s="8">
        <f ca="1">OFFSET(ForecastData!$R$4,MATCH($C209,ForecastData!$B$5:$B$70,0),IF($T211="Summer",15,0))</f>
        <v>0</v>
      </c>
      <c r="Q209" s="8">
        <f ca="1">OFFSET(ForecastData!$R$4,MATCH($C209,ForecastData!$B$5:$B$70,0),IF($T211="Summer",15,0))</f>
        <v>0</v>
      </c>
      <c r="R209" s="8">
        <f ca="1">OFFSET(ForecastData!$R$4,MATCH($C209,ForecastData!$B$5:$B$70,0),IF($T211="Summer",15,0))</f>
        <v>0</v>
      </c>
      <c r="S209" s="10"/>
      <c r="T209" s="10"/>
    </row>
    <row r="210" spans="3:20" x14ac:dyDescent="0.25">
      <c r="C210" s="15" t="s">
        <v>163</v>
      </c>
      <c r="D210" s="12" t="s">
        <v>213</v>
      </c>
      <c r="E210" s="12" t="s">
        <v>211</v>
      </c>
      <c r="F210" s="12" t="str">
        <f t="shared" si="33"/>
        <v>THZMaximum demand forecast(non-peak season)Maximum demand (MVA)</v>
      </c>
      <c r="G210" s="8">
        <f ca="1">OFFSET(ForecastData!$E$4,MATCH($C210,ForecastData!$B$5:$B$70,0),COLUMN()-6+IF($T210="Winter",15,0))</f>
        <v>1.9424854502493043</v>
      </c>
      <c r="H210" s="8">
        <f ca="1">OFFSET(ForecastData!$E$4,MATCH($C210,ForecastData!$B$5:$B$70,0),COLUMN()-6+IF($T210="Winter",15,0))</f>
        <v>2.2436627720070308</v>
      </c>
      <c r="I210" s="8">
        <f ca="1">OFFSET(ForecastData!$E$4,MATCH($C210,ForecastData!$B$5:$B$70,0),COLUMN()-6+IF($T210="Winter",15,0))</f>
        <v>2.2964895653833461</v>
      </c>
      <c r="J210" s="8">
        <f ca="1">OFFSET(ForecastData!$E$4,MATCH($C210,ForecastData!$B$5:$B$70,0),COLUMN()-6+IF($T210="Winter",15,0))</f>
        <v>1.9215755236405849</v>
      </c>
      <c r="K210" s="8">
        <f ca="1">OFFSET(ForecastData!$E$4,MATCH($C210,ForecastData!$B$5:$B$70,0),COLUMN()-6+IF($T210="Winter",15,0))</f>
        <v>1.7275870104650175</v>
      </c>
      <c r="L210" s="8">
        <f ca="1">OFFSET(ForecastData!$E$4,MATCH($C210,ForecastData!$B$5:$B$70,0),COLUMN()-6+IF($T210="Winter",15,0))</f>
        <v>1.6644547969845214</v>
      </c>
      <c r="M210" s="8">
        <f ca="1">OFFSET(ForecastData!$E$4,MATCH($C210,ForecastData!$B$5:$B$70,0),COLUMN()-6+IF($T210="Winter",15,0))</f>
        <v>1.6665743379230884</v>
      </c>
      <c r="N210" s="8">
        <f ca="1">OFFSET(ForecastData!$E$4,MATCH($C210,ForecastData!$B$5:$B$70,0),COLUMN()-6+IF($T210="Winter",15,0))</f>
        <v>1.6787670943771567</v>
      </c>
      <c r="O210" s="8">
        <f ca="1">OFFSET(ForecastData!$E$4,MATCH($C210,ForecastData!$B$5:$B$70,0),COLUMN()-6+IF($T210="Winter",15,0))</f>
        <v>1.6991804406071152</v>
      </c>
      <c r="P210" s="8">
        <f ca="1">OFFSET(ForecastData!$E$4,MATCH($C210,ForecastData!$B$5:$B$70,0),COLUMN()-6+IF($T210="Winter",15,0))</f>
        <v>1.7213325304312517</v>
      </c>
      <c r="Q210" s="8">
        <f ca="1">OFFSET(ForecastData!$E$4,MATCH($C210,ForecastData!$B$5:$B$70,0),COLUMN()-6+IF($T210="Winter",15,0))</f>
        <v>1.7495017503133066</v>
      </c>
      <c r="R210" s="8">
        <f ca="1">OFFSET(ForecastData!$E$4,MATCH($C210,ForecastData!$B$5:$B$70,0),COLUMN()-6+IF($T210="Winter",15,0))</f>
        <v>1.7863552949202761</v>
      </c>
      <c r="S210" s="10"/>
      <c r="T210" s="10" t="str">
        <f ca="1">OFFSET(ForecastData!$D$4,MATCH(C210,ForecastData!$B$5:$B$70,0),0)</f>
        <v>Summer</v>
      </c>
    </row>
    <row r="211" spans="3:20" x14ac:dyDescent="0.25">
      <c r="C211" s="15" t="s">
        <v>163</v>
      </c>
      <c r="D211" s="12" t="s">
        <v>213</v>
      </c>
      <c r="E211" s="12" t="s">
        <v>11</v>
      </c>
      <c r="F211" s="12" t="str">
        <f t="shared" si="33"/>
        <v>THZMaximum demand forecast(non-peak season)Power factor (coincident)</v>
      </c>
      <c r="G211" s="8">
        <f ca="1">OFFSET(ForecastData!$R$4,MATCH($C211,ForecastData!$B$5:$B$70,0),IF($T211="Winter",15,0))</f>
        <v>0</v>
      </c>
      <c r="H211" s="8">
        <f ca="1">OFFSET(ForecastData!$R$4,MATCH($C211,ForecastData!$B$5:$B$70,0),IF($T211="Winter",15,0))</f>
        <v>0</v>
      </c>
      <c r="I211" s="8">
        <f ca="1">OFFSET(ForecastData!$R$4,MATCH($C211,ForecastData!$B$5:$B$70,0),IF($T211="Winter",15,0))</f>
        <v>0</v>
      </c>
      <c r="J211" s="8">
        <f ca="1">OFFSET(ForecastData!$R$4,MATCH($C211,ForecastData!$B$5:$B$70,0),IF($T211="Winter",15,0))</f>
        <v>0</v>
      </c>
      <c r="K211" s="8">
        <f ca="1">OFFSET(ForecastData!$R$4,MATCH($C211,ForecastData!$B$5:$B$70,0),IF($T211="Winter",15,0))</f>
        <v>0</v>
      </c>
      <c r="L211" s="8">
        <f ca="1">OFFSET(ForecastData!$R$4,MATCH($C211,ForecastData!$B$5:$B$70,0),IF($T211="Winter",15,0))</f>
        <v>0</v>
      </c>
      <c r="M211" s="8">
        <f ca="1">OFFSET(ForecastData!$R$4,MATCH($C211,ForecastData!$B$5:$B$70,0),IF($T211="Winter",15,0))</f>
        <v>0</v>
      </c>
      <c r="N211" s="8">
        <f ca="1">OFFSET(ForecastData!$R$4,MATCH($C211,ForecastData!$B$5:$B$70,0),IF($T211="Winter",15,0))</f>
        <v>0</v>
      </c>
      <c r="O211" s="8">
        <f ca="1">OFFSET(ForecastData!$R$4,MATCH($C211,ForecastData!$B$5:$B$70,0),IF($T211="Winter",15,0))</f>
        <v>0</v>
      </c>
      <c r="P211" s="8">
        <f ca="1">OFFSET(ForecastData!$R$4,MATCH($C211,ForecastData!$B$5:$B$70,0),IF($T211="Winter",15,0))</f>
        <v>0</v>
      </c>
      <c r="Q211" s="8">
        <f ca="1">OFFSET(ForecastData!$R$4,MATCH($C211,ForecastData!$B$5:$B$70,0),IF($T211="Winter",15,0))</f>
        <v>0</v>
      </c>
      <c r="R211" s="8">
        <f ca="1">OFFSET(ForecastData!$R$4,MATCH($C211,ForecastData!$B$5:$B$70,0),IF($T211="Winter",15,0))</f>
        <v>0</v>
      </c>
      <c r="S211" s="10"/>
      <c r="T211" s="10" t="str">
        <f ca="1">T210</f>
        <v>Summer</v>
      </c>
    </row>
    <row r="212" spans="3:20" x14ac:dyDescent="0.25">
      <c r="C212" s="15" t="s">
        <v>163</v>
      </c>
      <c r="D212" s="12" t="s">
        <v>89</v>
      </c>
      <c r="E212" s="12" t="s">
        <v>212</v>
      </c>
      <c r="F212" s="12" t="str">
        <f t="shared" ref="F212:F224" si="34">CONCATENATE(C212,D212,E212)</f>
        <v>THZHours exceeding95% of maximum demand</v>
      </c>
      <c r="G212" s="9">
        <f ca="1">OFFSET($AM$2,MATCH(C212,$AL$3:$AL$19,0),0)</f>
        <v>7</v>
      </c>
      <c r="H212" s="9">
        <f ca="1">G212</f>
        <v>7</v>
      </c>
      <c r="I212" s="9">
        <f t="shared" ref="I212:R212" ca="1" si="35">H212</f>
        <v>7</v>
      </c>
      <c r="J212" s="9">
        <f t="shared" ca="1" si="35"/>
        <v>7</v>
      </c>
      <c r="K212" s="9">
        <f t="shared" ca="1" si="35"/>
        <v>7</v>
      </c>
      <c r="L212" s="9">
        <f t="shared" ca="1" si="35"/>
        <v>7</v>
      </c>
      <c r="M212" s="9">
        <f t="shared" ca="1" si="35"/>
        <v>7</v>
      </c>
      <c r="N212" s="9">
        <f t="shared" ca="1" si="35"/>
        <v>7</v>
      </c>
      <c r="O212" s="9">
        <f t="shared" ca="1" si="35"/>
        <v>7</v>
      </c>
      <c r="P212" s="9">
        <f t="shared" ca="1" si="35"/>
        <v>7</v>
      </c>
      <c r="Q212" s="9">
        <f t="shared" ca="1" si="35"/>
        <v>7</v>
      </c>
      <c r="R212" s="9">
        <f t="shared" ca="1" si="35"/>
        <v>7</v>
      </c>
      <c r="S212" s="9"/>
      <c r="T212" s="9"/>
    </row>
    <row r="213" spans="3:20" x14ac:dyDescent="0.25">
      <c r="C213" s="15" t="s">
        <v>163</v>
      </c>
      <c r="D213" s="15" t="s">
        <v>12</v>
      </c>
      <c r="E213" s="6">
        <v>1</v>
      </c>
      <c r="F213" s="12" t="str">
        <f t="shared" si="34"/>
        <v>THZLoad transfer capacity (MVA)1</v>
      </c>
      <c r="G213" s="8"/>
      <c r="H213" s="8"/>
      <c r="I213" s="8"/>
      <c r="J213" s="8"/>
      <c r="K213" s="8"/>
      <c r="L213" s="8"/>
      <c r="M213" s="8"/>
      <c r="N213" s="8"/>
      <c r="O213" s="8"/>
      <c r="P213" s="8"/>
      <c r="Q213" s="8"/>
      <c r="R213" s="8"/>
      <c r="S213" s="8"/>
      <c r="T213" s="8"/>
    </row>
    <row r="214" spans="3:20" x14ac:dyDescent="0.25">
      <c r="C214" s="15" t="s">
        <v>163</v>
      </c>
      <c r="D214" s="15" t="s">
        <v>12</v>
      </c>
      <c r="E214" s="6">
        <v>2</v>
      </c>
      <c r="F214" s="12" t="str">
        <f t="shared" si="34"/>
        <v>THZLoad transfer capacity (MVA)2</v>
      </c>
      <c r="G214" s="8"/>
      <c r="H214" s="8"/>
      <c r="I214" s="8"/>
      <c r="J214" s="8"/>
      <c r="K214" s="8"/>
      <c r="L214" s="8"/>
      <c r="M214" s="8"/>
      <c r="N214" s="8"/>
      <c r="O214" s="8"/>
      <c r="P214" s="8"/>
      <c r="Q214" s="8"/>
      <c r="R214" s="8"/>
      <c r="S214" s="8"/>
      <c r="T214" s="8"/>
    </row>
    <row r="215" spans="3:20" x14ac:dyDescent="0.25">
      <c r="C215" s="15" t="s">
        <v>163</v>
      </c>
      <c r="D215" s="15" t="s">
        <v>12</v>
      </c>
      <c r="E215" s="6">
        <v>3</v>
      </c>
      <c r="F215" s="12" t="str">
        <f t="shared" si="34"/>
        <v>THZLoad transfer capacity (MVA)3</v>
      </c>
      <c r="G215" s="8"/>
      <c r="H215" s="8"/>
      <c r="I215" s="8"/>
      <c r="J215" s="8"/>
      <c r="K215" s="8"/>
      <c r="L215" s="8"/>
      <c r="M215" s="8"/>
      <c r="N215" s="8"/>
      <c r="O215" s="8"/>
      <c r="P215" s="8"/>
      <c r="Q215" s="8"/>
      <c r="R215" s="8"/>
      <c r="S215" s="8"/>
      <c r="T215" s="8"/>
    </row>
    <row r="216" spans="3:20" x14ac:dyDescent="0.25">
      <c r="C216" s="15" t="s">
        <v>163</v>
      </c>
      <c r="D216" s="15" t="s">
        <v>12</v>
      </c>
      <c r="E216" s="6">
        <v>4</v>
      </c>
      <c r="F216" s="12" t="str">
        <f t="shared" si="34"/>
        <v>THZLoad transfer capacity (MVA)4</v>
      </c>
      <c r="G216" s="8"/>
      <c r="H216" s="8"/>
      <c r="I216" s="8"/>
      <c r="J216" s="8"/>
      <c r="K216" s="8"/>
      <c r="L216" s="8"/>
      <c r="M216" s="8"/>
      <c r="N216" s="8"/>
      <c r="O216" s="8"/>
      <c r="P216" s="8"/>
      <c r="Q216" s="8"/>
      <c r="R216" s="8"/>
      <c r="S216" s="8"/>
      <c r="T216" s="8"/>
    </row>
    <row r="217" spans="3:20" x14ac:dyDescent="0.25">
      <c r="C217" s="15" t="s">
        <v>163</v>
      </c>
      <c r="D217" s="12" t="s">
        <v>13</v>
      </c>
      <c r="E217" s="12" t="s">
        <v>142</v>
      </c>
      <c r="F217" s="12" t="str">
        <f t="shared" si="34"/>
        <v>THZEmbedded generation capacity (MVA)Units less than 100 kVA</v>
      </c>
      <c r="G217" s="8">
        <v>0.11</v>
      </c>
      <c r="H217" s="8"/>
      <c r="I217" s="8"/>
      <c r="J217" s="8"/>
      <c r="K217" s="8"/>
      <c r="L217" s="8"/>
      <c r="M217" s="8"/>
      <c r="N217" s="8"/>
      <c r="O217" s="8"/>
      <c r="P217" s="8"/>
      <c r="Q217" s="8"/>
      <c r="R217" s="8"/>
      <c r="S217" s="8"/>
      <c r="T217" s="8"/>
    </row>
    <row r="218" spans="3:20" x14ac:dyDescent="0.25">
      <c r="C218" s="15" t="s">
        <v>163</v>
      </c>
      <c r="D218" s="12" t="s">
        <v>13</v>
      </c>
      <c r="E218" s="12" t="s">
        <v>145</v>
      </c>
      <c r="F218" s="12" t="str">
        <f t="shared" si="34"/>
        <v>THZEmbedded generation capacity (MVA)Units greater than 100 kVA</v>
      </c>
      <c r="G218" s="8"/>
      <c r="H218" s="8"/>
      <c r="I218" s="8"/>
      <c r="J218" s="8"/>
      <c r="K218" s="8"/>
      <c r="L218" s="8"/>
      <c r="M218" s="8"/>
      <c r="N218" s="8"/>
      <c r="O218" s="8"/>
      <c r="P218" s="8"/>
      <c r="Q218" s="8"/>
      <c r="R218" s="8"/>
      <c r="S218" s="8"/>
      <c r="T218" s="8"/>
    </row>
    <row r="219" spans="3:20" x14ac:dyDescent="0.25">
      <c r="C219" s="15" t="s">
        <v>164</v>
      </c>
      <c r="D219" s="15" t="s">
        <v>85</v>
      </c>
      <c r="E219" s="12" t="s">
        <v>86</v>
      </c>
      <c r="F219" s="12" t="str">
        <f t="shared" si="34"/>
        <v xml:space="preserve">WHZSubstation capacity (winter and summer) (MVA)Total </v>
      </c>
      <c r="G219" s="8">
        <v>90</v>
      </c>
      <c r="H219" s="8">
        <v>90</v>
      </c>
      <c r="I219" s="8">
        <v>90</v>
      </c>
      <c r="J219" s="8">
        <v>90</v>
      </c>
      <c r="K219" s="8">
        <v>90</v>
      </c>
      <c r="L219" s="8">
        <v>90</v>
      </c>
      <c r="M219" s="8">
        <v>90</v>
      </c>
      <c r="N219" s="8">
        <v>90</v>
      </c>
      <c r="O219" s="8">
        <v>90</v>
      </c>
      <c r="P219" s="8">
        <v>90</v>
      </c>
      <c r="Q219" s="8">
        <v>90</v>
      </c>
      <c r="R219" s="8">
        <v>90</v>
      </c>
      <c r="S219" s="8"/>
      <c r="T219" s="8"/>
    </row>
    <row r="220" spans="3:20" x14ac:dyDescent="0.25">
      <c r="C220" s="15" t="s">
        <v>164</v>
      </c>
      <c r="D220" s="15" t="s">
        <v>85</v>
      </c>
      <c r="E220" s="12" t="s">
        <v>87</v>
      </c>
      <c r="F220" s="12" t="str">
        <f t="shared" si="34"/>
        <v>WHZSubstation capacity (winter and summer) (MVA)Firm delivery</v>
      </c>
      <c r="G220" s="8">
        <v>60</v>
      </c>
      <c r="H220" s="8">
        <v>60</v>
      </c>
      <c r="I220" s="8">
        <v>60</v>
      </c>
      <c r="J220" s="8">
        <v>60</v>
      </c>
      <c r="K220" s="8">
        <v>60</v>
      </c>
      <c r="L220" s="8">
        <v>60</v>
      </c>
      <c r="M220" s="8">
        <v>60</v>
      </c>
      <c r="N220" s="8">
        <v>60</v>
      </c>
      <c r="O220" s="8">
        <v>60</v>
      </c>
      <c r="P220" s="8">
        <v>60</v>
      </c>
      <c r="Q220" s="8">
        <v>60</v>
      </c>
      <c r="R220" s="8">
        <v>60</v>
      </c>
      <c r="S220" s="8"/>
      <c r="T220" s="8"/>
    </row>
    <row r="221" spans="3:20" x14ac:dyDescent="0.25">
      <c r="C221" s="15" t="s">
        <v>164</v>
      </c>
      <c r="D221" s="15" t="s">
        <v>85</v>
      </c>
      <c r="E221" s="12" t="s">
        <v>88</v>
      </c>
      <c r="F221" s="12" t="str">
        <f t="shared" si="34"/>
        <v>WHZSubstation capacity (winter and summer) (MVA)Short-term firm delivery</v>
      </c>
      <c r="G221" s="8">
        <v>78</v>
      </c>
      <c r="H221" s="8">
        <v>78</v>
      </c>
      <c r="I221" s="8">
        <v>78</v>
      </c>
      <c r="J221" s="8">
        <v>78</v>
      </c>
      <c r="K221" s="8">
        <v>78</v>
      </c>
      <c r="L221" s="8">
        <v>78</v>
      </c>
      <c r="M221" s="8">
        <v>78</v>
      </c>
      <c r="N221" s="8">
        <v>78</v>
      </c>
      <c r="O221" s="8">
        <v>78</v>
      </c>
      <c r="P221" s="8">
        <v>78</v>
      </c>
      <c r="Q221" s="8">
        <v>78</v>
      </c>
      <c r="R221" s="8">
        <v>78</v>
      </c>
      <c r="S221" s="8"/>
      <c r="T221" s="8"/>
    </row>
    <row r="222" spans="3:20" x14ac:dyDescent="0.25">
      <c r="C222" s="15" t="s">
        <v>164</v>
      </c>
      <c r="D222" s="15" t="s">
        <v>197</v>
      </c>
      <c r="E222" s="12" t="s">
        <v>193</v>
      </c>
      <c r="F222" s="12" t="str">
        <f t="shared" si="34"/>
        <v>WHZSub-transmission lines capacityTotal (winter)</v>
      </c>
      <c r="G222" s="8">
        <v>67.900000000000006</v>
      </c>
      <c r="H222" s="8">
        <v>67.900000000000006</v>
      </c>
      <c r="I222" s="8">
        <v>67.900000000000006</v>
      </c>
      <c r="J222" s="8">
        <v>67.900000000000006</v>
      </c>
      <c r="K222" s="8">
        <v>67.900000000000006</v>
      </c>
      <c r="L222" s="8">
        <v>67.900000000000006</v>
      </c>
      <c r="M222" s="8">
        <v>67.900000000000006</v>
      </c>
      <c r="N222" s="8">
        <v>67.900000000000006</v>
      </c>
      <c r="O222" s="8">
        <v>67.900000000000006</v>
      </c>
      <c r="P222" s="8">
        <v>67.900000000000006</v>
      </c>
      <c r="Q222" s="8">
        <v>67.900000000000006</v>
      </c>
      <c r="R222" s="8">
        <v>67.900000000000006</v>
      </c>
      <c r="S222" s="8"/>
      <c r="T222" s="8"/>
    </row>
    <row r="223" spans="3:20" x14ac:dyDescent="0.25">
      <c r="C223" s="15" t="s">
        <v>164</v>
      </c>
      <c r="D223" s="15" t="s">
        <v>197</v>
      </c>
      <c r="E223" s="12" t="s">
        <v>195</v>
      </c>
      <c r="F223" s="12" t="str">
        <f t="shared" si="34"/>
        <v>WHZSub-transmission lines capacityFirm delivery (winter)</v>
      </c>
      <c r="G223" s="8">
        <v>45.3</v>
      </c>
      <c r="H223" s="8">
        <v>45.3</v>
      </c>
      <c r="I223" s="8">
        <v>45.3</v>
      </c>
      <c r="J223" s="8">
        <v>45.3</v>
      </c>
      <c r="K223" s="8">
        <v>45.3</v>
      </c>
      <c r="L223" s="8">
        <v>45.3</v>
      </c>
      <c r="M223" s="8">
        <v>45.3</v>
      </c>
      <c r="N223" s="8">
        <v>45.3</v>
      </c>
      <c r="O223" s="8">
        <v>45.3</v>
      </c>
      <c r="P223" s="8">
        <v>45.3</v>
      </c>
      <c r="Q223" s="8">
        <v>45.3</v>
      </c>
      <c r="R223" s="8">
        <v>45.3</v>
      </c>
      <c r="S223" s="8"/>
      <c r="T223" s="8"/>
    </row>
    <row r="224" spans="3:20" x14ac:dyDescent="0.25">
      <c r="C224" s="15" t="s">
        <v>164</v>
      </c>
      <c r="D224" s="15" t="s">
        <v>197</v>
      </c>
      <c r="E224" s="12" t="s">
        <v>196</v>
      </c>
      <c r="F224" s="12" t="str">
        <f t="shared" si="34"/>
        <v>WHZSub-transmission lines capacityTotal (summer)</v>
      </c>
      <c r="G224" s="8">
        <v>40.299999999999997</v>
      </c>
      <c r="H224" s="8">
        <v>40.299999999999997</v>
      </c>
      <c r="I224" s="8">
        <v>40.299999999999997</v>
      </c>
      <c r="J224" s="8">
        <v>40.299999999999997</v>
      </c>
      <c r="K224" s="8">
        <v>40.299999999999997</v>
      </c>
      <c r="L224" s="8">
        <v>40.299999999999997</v>
      </c>
      <c r="M224" s="8">
        <v>40.299999999999997</v>
      </c>
      <c r="N224" s="8">
        <v>40.299999999999997</v>
      </c>
      <c r="O224" s="8">
        <v>40.299999999999997</v>
      </c>
      <c r="P224" s="8">
        <v>40.299999999999997</v>
      </c>
      <c r="Q224" s="8">
        <v>40.299999999999997</v>
      </c>
      <c r="R224" s="8">
        <v>40.299999999999997</v>
      </c>
      <c r="S224" s="8"/>
      <c r="T224" s="8"/>
    </row>
    <row r="225" spans="3:20" x14ac:dyDescent="0.25">
      <c r="C225" s="15" t="s">
        <v>164</v>
      </c>
      <c r="D225" s="15" t="s">
        <v>197</v>
      </c>
      <c r="E225" s="12" t="s">
        <v>194</v>
      </c>
      <c r="F225" s="12" t="str">
        <f t="shared" ref="F225:F229" si="36">CONCATENATE(C225,D225,E225)</f>
        <v>WHZSub-transmission lines capacityFirm delivery (summer)</v>
      </c>
      <c r="G225" s="8">
        <v>26.9</v>
      </c>
      <c r="H225" s="8">
        <v>26.9</v>
      </c>
      <c r="I225" s="8">
        <v>26.9</v>
      </c>
      <c r="J225" s="8">
        <v>26.9</v>
      </c>
      <c r="K225" s="8">
        <v>26.9</v>
      </c>
      <c r="L225" s="8">
        <v>26.9</v>
      </c>
      <c r="M225" s="8">
        <v>26.9</v>
      </c>
      <c r="N225" s="8">
        <v>26.9</v>
      </c>
      <c r="O225" s="8">
        <v>26.9</v>
      </c>
      <c r="P225" s="8">
        <v>26.9</v>
      </c>
      <c r="Q225" s="8">
        <v>26.9</v>
      </c>
      <c r="R225" s="8">
        <v>26.9</v>
      </c>
      <c r="S225" s="8"/>
      <c r="T225" s="8"/>
    </row>
    <row r="226" spans="3:20" x14ac:dyDescent="0.25">
      <c r="C226" s="15" t="s">
        <v>164</v>
      </c>
      <c r="D226" s="12" t="s">
        <v>214</v>
      </c>
      <c r="E226" s="12" t="s">
        <v>211</v>
      </c>
      <c r="F226" s="12" t="str">
        <f t="shared" si="36"/>
        <v>WHZMaximum demand forecast(peak season)Maximum demand (MVA)</v>
      </c>
      <c r="G226" s="8">
        <f ca="1">OFFSET(ForecastData!$E$4,MATCH($C226,ForecastData!$B$5:$B$70,0),COLUMN()-6+IF($T228="Summer",15,0))</f>
        <v>37.525037261456383</v>
      </c>
      <c r="H226" s="8">
        <f ca="1">OFFSET(ForecastData!$E$4,MATCH($C226,ForecastData!$B$5:$B$70,0),COLUMN()-6+IF($T228="Summer",15,0))</f>
        <v>37.71855999066846</v>
      </c>
      <c r="I226" s="8">
        <f ca="1">OFFSET(ForecastData!$E$4,MATCH($C226,ForecastData!$B$5:$B$70,0),COLUMN()-6+IF($T228="Summer",15,0))</f>
        <v>38.714577937343641</v>
      </c>
      <c r="J226" s="8">
        <f ca="1">OFFSET(ForecastData!$E$4,MATCH($C226,ForecastData!$B$5:$B$70,0),COLUMN()-6+IF($T228="Summer",15,0))</f>
        <v>38.60827132972414</v>
      </c>
      <c r="K226" s="8">
        <f ca="1">OFFSET(ForecastData!$E$4,MATCH($C226,ForecastData!$B$5:$B$70,0),COLUMN()-6+IF($T228="Summer",15,0))</f>
        <v>38.595073908133962</v>
      </c>
      <c r="L226" s="8">
        <f ca="1">OFFSET(ForecastData!$E$4,MATCH($C226,ForecastData!$B$5:$B$70,0),COLUMN()-6+IF($T228="Summer",15,0))</f>
        <v>38.825193188079055</v>
      </c>
      <c r="M226" s="8">
        <f ca="1">OFFSET(ForecastData!$E$4,MATCH($C226,ForecastData!$B$5:$B$70,0),COLUMN()-6+IF($T228="Summer",15,0))</f>
        <v>39.622911357860659</v>
      </c>
      <c r="N226" s="8">
        <f ca="1">OFFSET(ForecastData!$E$4,MATCH($C226,ForecastData!$B$5:$B$70,0),COLUMN()-6+IF($T228="Summer",15,0))</f>
        <v>40.342891516186974</v>
      </c>
      <c r="O226" s="8">
        <f ca="1">OFFSET(ForecastData!$E$4,MATCH($C226,ForecastData!$B$5:$B$70,0),COLUMN()-6+IF($T228="Summer",15,0))</f>
        <v>41.214843681492745</v>
      </c>
      <c r="P226" s="8">
        <f ca="1">OFFSET(ForecastData!$E$4,MATCH($C226,ForecastData!$B$5:$B$70,0),COLUMN()-6+IF($T228="Summer",15,0))</f>
        <v>42.005253003409777</v>
      </c>
      <c r="Q226" s="8">
        <f ca="1">OFFSET(ForecastData!$E$4,MATCH($C226,ForecastData!$B$5:$B$70,0),COLUMN()-6+IF($T228="Summer",15,0))</f>
        <v>43.304183442408061</v>
      </c>
      <c r="R226" s="8">
        <f ca="1">OFFSET(ForecastData!$E$4,MATCH($C226,ForecastData!$B$5:$B$70,0),COLUMN()-6+IF($T228="Summer",15,0))</f>
        <v>44.347913799443027</v>
      </c>
      <c r="S226" s="8"/>
      <c r="T226" s="8"/>
    </row>
    <row r="227" spans="3:20" x14ac:dyDescent="0.25">
      <c r="C227" s="15" t="s">
        <v>164</v>
      </c>
      <c r="D227" s="12" t="s">
        <v>214</v>
      </c>
      <c r="E227" s="12" t="s">
        <v>11</v>
      </c>
      <c r="F227" s="12" t="str">
        <f t="shared" si="36"/>
        <v>WHZMaximum demand forecast(peak season)Power factor (coincident)</v>
      </c>
      <c r="G227" s="8">
        <f ca="1">OFFSET(ForecastData!$R$4,MATCH($C227,ForecastData!$B$5:$B$70,0),IF($T229="Summer",15,0))</f>
        <v>0</v>
      </c>
      <c r="H227" s="8">
        <f ca="1">OFFSET(ForecastData!$R$4,MATCH($C227,ForecastData!$B$5:$B$70,0),IF($T229="Summer",15,0))</f>
        <v>0</v>
      </c>
      <c r="I227" s="8">
        <f ca="1">OFFSET(ForecastData!$R$4,MATCH($C227,ForecastData!$B$5:$B$70,0),IF($T229="Summer",15,0))</f>
        <v>0</v>
      </c>
      <c r="J227" s="8">
        <f ca="1">OFFSET(ForecastData!$R$4,MATCH($C227,ForecastData!$B$5:$B$70,0),IF($T229="Summer",15,0))</f>
        <v>0</v>
      </c>
      <c r="K227" s="8">
        <f ca="1">OFFSET(ForecastData!$R$4,MATCH($C227,ForecastData!$B$5:$B$70,0),IF($T229="Summer",15,0))</f>
        <v>0</v>
      </c>
      <c r="L227" s="8">
        <f ca="1">OFFSET(ForecastData!$R$4,MATCH($C227,ForecastData!$B$5:$B$70,0),IF($T229="Summer",15,0))</f>
        <v>0</v>
      </c>
      <c r="M227" s="8">
        <f ca="1">OFFSET(ForecastData!$R$4,MATCH($C227,ForecastData!$B$5:$B$70,0),IF($T229="Summer",15,0))</f>
        <v>0</v>
      </c>
      <c r="N227" s="8">
        <f ca="1">OFFSET(ForecastData!$R$4,MATCH($C227,ForecastData!$B$5:$B$70,0),IF($T229="Summer",15,0))</f>
        <v>0</v>
      </c>
      <c r="O227" s="8">
        <f ca="1">OFFSET(ForecastData!$R$4,MATCH($C227,ForecastData!$B$5:$B$70,0),IF($T229="Summer",15,0))</f>
        <v>0</v>
      </c>
      <c r="P227" s="8">
        <f ca="1">OFFSET(ForecastData!$R$4,MATCH($C227,ForecastData!$B$5:$B$70,0),IF($T229="Summer",15,0))</f>
        <v>0</v>
      </c>
      <c r="Q227" s="8">
        <f ca="1">OFFSET(ForecastData!$R$4,MATCH($C227,ForecastData!$B$5:$B$70,0),IF($T229="Summer",15,0))</f>
        <v>0</v>
      </c>
      <c r="R227" s="8">
        <f ca="1">OFFSET(ForecastData!$R$4,MATCH($C227,ForecastData!$B$5:$B$70,0),IF($T229="Summer",15,0))</f>
        <v>0</v>
      </c>
      <c r="S227" s="10"/>
      <c r="T227" s="10"/>
    </row>
    <row r="228" spans="3:20" x14ac:dyDescent="0.25">
      <c r="C228" s="15" t="s">
        <v>164</v>
      </c>
      <c r="D228" s="12" t="s">
        <v>213</v>
      </c>
      <c r="E228" s="12" t="s">
        <v>211</v>
      </c>
      <c r="F228" s="12" t="str">
        <f t="shared" si="36"/>
        <v>WHZMaximum demand forecast(non-peak season)Maximum demand (MVA)</v>
      </c>
      <c r="G228" s="8">
        <f ca="1">OFFSET(ForecastData!$E$4,MATCH($C228,ForecastData!$B$5:$B$70,0),COLUMN()-6+IF($T228="Winter",15,0))</f>
        <v>23.126555042966796</v>
      </c>
      <c r="H228" s="8">
        <f ca="1">OFFSET(ForecastData!$E$4,MATCH($C228,ForecastData!$B$5:$B$70,0),COLUMN()-6+IF($T228="Winter",15,0))</f>
        <v>26.290351193754169</v>
      </c>
      <c r="I228" s="8">
        <f ca="1">OFFSET(ForecastData!$E$4,MATCH($C228,ForecastData!$B$5:$B$70,0),COLUMN()-6+IF($T228="Winter",15,0))</f>
        <v>27.181940924057614</v>
      </c>
      <c r="J228" s="8">
        <f ca="1">OFFSET(ForecastData!$E$4,MATCH($C228,ForecastData!$B$5:$B$70,0),COLUMN()-6+IF($T228="Winter",15,0))</f>
        <v>27.333312035285914</v>
      </c>
      <c r="K228" s="8">
        <f ca="1">OFFSET(ForecastData!$E$4,MATCH($C228,ForecastData!$B$5:$B$70,0),COLUMN()-6+IF($T228="Winter",15,0))</f>
        <v>27.262833967065674</v>
      </c>
      <c r="L228" s="8">
        <f ca="1">OFFSET(ForecastData!$E$4,MATCH($C228,ForecastData!$B$5:$B$70,0),COLUMN()-6+IF($T228="Winter",15,0))</f>
        <v>27.48793903861365</v>
      </c>
      <c r="M228" s="8">
        <f ca="1">OFFSET(ForecastData!$E$4,MATCH($C228,ForecastData!$B$5:$B$70,0),COLUMN()-6+IF($T228="Winter",15,0))</f>
        <v>27.979467252909192</v>
      </c>
      <c r="N228" s="8">
        <f ca="1">OFFSET(ForecastData!$E$4,MATCH($C228,ForecastData!$B$5:$B$70,0),COLUMN()-6+IF($T228="Winter",15,0))</f>
        <v>28.422382857488756</v>
      </c>
      <c r="O228" s="8">
        <f ca="1">OFFSET(ForecastData!$E$4,MATCH($C228,ForecastData!$B$5:$B$70,0),COLUMN()-6+IF($T228="Winter",15,0))</f>
        <v>28.943805448070769</v>
      </c>
      <c r="P228" s="8">
        <f ca="1">OFFSET(ForecastData!$E$4,MATCH($C228,ForecastData!$B$5:$B$70,0),COLUMN()-6+IF($T228="Winter",15,0))</f>
        <v>29.527015496899988</v>
      </c>
      <c r="Q228" s="8">
        <f ca="1">OFFSET(ForecastData!$E$4,MATCH($C228,ForecastData!$B$5:$B$70,0),COLUMN()-6+IF($T228="Winter",15,0))</f>
        <v>30.105242467443858</v>
      </c>
      <c r="R228" s="8">
        <f ca="1">OFFSET(ForecastData!$E$4,MATCH($C228,ForecastData!$B$5:$B$70,0),COLUMN()-6+IF($T228="Winter",15,0))</f>
        <v>30.78680129871568</v>
      </c>
      <c r="S228" s="10"/>
      <c r="T228" s="10" t="str">
        <f ca="1">OFFSET(ForecastData!$D$4,MATCH(C228,ForecastData!$B$5:$B$70,0),0)</f>
        <v>Summer</v>
      </c>
    </row>
    <row r="229" spans="3:20" x14ac:dyDescent="0.25">
      <c r="C229" s="15" t="s">
        <v>164</v>
      </c>
      <c r="D229" s="12" t="s">
        <v>213</v>
      </c>
      <c r="E229" s="12" t="s">
        <v>11</v>
      </c>
      <c r="F229" s="12" t="str">
        <f t="shared" si="36"/>
        <v>WHZMaximum demand forecast(non-peak season)Power factor (coincident)</v>
      </c>
      <c r="G229" s="8">
        <f ca="1">OFFSET(ForecastData!$R$4,MATCH($C229,ForecastData!$B$5:$B$70,0),IF($T229="Winter",15,0))</f>
        <v>0</v>
      </c>
      <c r="H229" s="8">
        <f ca="1">OFFSET(ForecastData!$R$4,MATCH($C229,ForecastData!$B$5:$B$70,0),IF($T229="Winter",15,0))</f>
        <v>0</v>
      </c>
      <c r="I229" s="8">
        <f ca="1">OFFSET(ForecastData!$R$4,MATCH($C229,ForecastData!$B$5:$B$70,0),IF($T229="Winter",15,0))</f>
        <v>0</v>
      </c>
      <c r="J229" s="8">
        <f ca="1">OFFSET(ForecastData!$R$4,MATCH($C229,ForecastData!$B$5:$B$70,0),IF($T229="Winter",15,0))</f>
        <v>0</v>
      </c>
      <c r="K229" s="8">
        <f ca="1">OFFSET(ForecastData!$R$4,MATCH($C229,ForecastData!$B$5:$B$70,0),IF($T229="Winter",15,0))</f>
        <v>0</v>
      </c>
      <c r="L229" s="8">
        <f ca="1">OFFSET(ForecastData!$R$4,MATCH($C229,ForecastData!$B$5:$B$70,0),IF($T229="Winter",15,0))</f>
        <v>0</v>
      </c>
      <c r="M229" s="8">
        <f ca="1">OFFSET(ForecastData!$R$4,MATCH($C229,ForecastData!$B$5:$B$70,0),IF($T229="Winter",15,0))</f>
        <v>0</v>
      </c>
      <c r="N229" s="8">
        <f ca="1">OFFSET(ForecastData!$R$4,MATCH($C229,ForecastData!$B$5:$B$70,0),IF($T229="Winter",15,0))</f>
        <v>0</v>
      </c>
      <c r="O229" s="8">
        <f ca="1">OFFSET(ForecastData!$R$4,MATCH($C229,ForecastData!$B$5:$B$70,0),IF($T229="Winter",15,0))</f>
        <v>0</v>
      </c>
      <c r="P229" s="8">
        <f ca="1">OFFSET(ForecastData!$R$4,MATCH($C229,ForecastData!$B$5:$B$70,0),IF($T229="Winter",15,0))</f>
        <v>0</v>
      </c>
      <c r="Q229" s="8">
        <f ca="1">OFFSET(ForecastData!$R$4,MATCH($C229,ForecastData!$B$5:$B$70,0),IF($T229="Winter",15,0))</f>
        <v>0</v>
      </c>
      <c r="R229" s="8">
        <f ca="1">OFFSET(ForecastData!$R$4,MATCH($C229,ForecastData!$B$5:$B$70,0),IF($T229="Winter",15,0))</f>
        <v>0</v>
      </c>
      <c r="S229" s="10"/>
      <c r="T229" s="10" t="str">
        <f ca="1">T228</f>
        <v>Summer</v>
      </c>
    </row>
    <row r="230" spans="3:20" x14ac:dyDescent="0.25">
      <c r="C230" s="15" t="s">
        <v>164</v>
      </c>
      <c r="D230" s="12" t="s">
        <v>89</v>
      </c>
      <c r="E230" s="12" t="s">
        <v>212</v>
      </c>
      <c r="F230" s="12" t="str">
        <f t="shared" ref="F230:F242" si="37">CONCATENATE(C230,D230,E230)</f>
        <v>WHZHours exceeding95% of maximum demand</v>
      </c>
      <c r="G230" s="9">
        <f ca="1">OFFSET($AM$2,MATCH(C230,$AL$3:$AL$19,0),0)</f>
        <v>1</v>
      </c>
      <c r="H230" s="9">
        <f ca="1">G230</f>
        <v>1</v>
      </c>
      <c r="I230" s="9">
        <f t="shared" ref="I230:R230" ca="1" si="38">H230</f>
        <v>1</v>
      </c>
      <c r="J230" s="9">
        <f t="shared" ca="1" si="38"/>
        <v>1</v>
      </c>
      <c r="K230" s="9">
        <f t="shared" ca="1" si="38"/>
        <v>1</v>
      </c>
      <c r="L230" s="9">
        <f t="shared" ca="1" si="38"/>
        <v>1</v>
      </c>
      <c r="M230" s="9">
        <f t="shared" ca="1" si="38"/>
        <v>1</v>
      </c>
      <c r="N230" s="9">
        <f t="shared" ca="1" si="38"/>
        <v>1</v>
      </c>
      <c r="O230" s="9">
        <f t="shared" ca="1" si="38"/>
        <v>1</v>
      </c>
      <c r="P230" s="9">
        <f t="shared" ca="1" si="38"/>
        <v>1</v>
      </c>
      <c r="Q230" s="9">
        <f t="shared" ca="1" si="38"/>
        <v>1</v>
      </c>
      <c r="R230" s="9">
        <f t="shared" ca="1" si="38"/>
        <v>1</v>
      </c>
      <c r="S230" s="9"/>
      <c r="T230" s="9"/>
    </row>
    <row r="231" spans="3:20" x14ac:dyDescent="0.25">
      <c r="C231" s="15" t="s">
        <v>164</v>
      </c>
      <c r="D231" s="15" t="s">
        <v>12</v>
      </c>
      <c r="E231" s="6">
        <v>1</v>
      </c>
      <c r="F231" s="12" t="str">
        <f t="shared" si="37"/>
        <v>WHZLoad transfer capacity (MVA)1</v>
      </c>
      <c r="G231" s="8">
        <v>8.5</v>
      </c>
      <c r="H231" s="8"/>
      <c r="I231" s="8"/>
      <c r="J231" s="8"/>
      <c r="K231" s="8"/>
      <c r="L231" s="8"/>
      <c r="M231" s="8"/>
      <c r="N231" s="8"/>
      <c r="O231" s="8"/>
      <c r="P231" s="8"/>
      <c r="Q231" s="8"/>
      <c r="R231" s="8"/>
      <c r="S231" s="8" t="s">
        <v>72</v>
      </c>
      <c r="T231" s="8"/>
    </row>
    <row r="232" spans="3:20" x14ac:dyDescent="0.25">
      <c r="C232" s="15" t="s">
        <v>164</v>
      </c>
      <c r="D232" s="15" t="s">
        <v>12</v>
      </c>
      <c r="E232" s="6">
        <v>2</v>
      </c>
      <c r="F232" s="12" t="str">
        <f t="shared" si="37"/>
        <v>WHZLoad transfer capacity (MVA)2</v>
      </c>
      <c r="G232" s="8">
        <v>6.4</v>
      </c>
      <c r="H232" s="8"/>
      <c r="I232" s="8"/>
      <c r="J232" s="8"/>
      <c r="K232" s="8"/>
      <c r="L232" s="8"/>
      <c r="M232" s="8"/>
      <c r="N232" s="8"/>
      <c r="O232" s="8"/>
      <c r="P232" s="8"/>
      <c r="Q232" s="8"/>
      <c r="R232" s="8"/>
      <c r="S232" s="8" t="s">
        <v>43</v>
      </c>
      <c r="T232" s="8"/>
    </row>
    <row r="233" spans="3:20" x14ac:dyDescent="0.25">
      <c r="C233" s="15" t="s">
        <v>164</v>
      </c>
      <c r="D233" s="15" t="s">
        <v>12</v>
      </c>
      <c r="E233" s="6">
        <v>3</v>
      </c>
      <c r="F233" s="12" t="str">
        <f t="shared" si="37"/>
        <v>WHZLoad transfer capacity (MVA)3</v>
      </c>
      <c r="G233" s="8">
        <v>8.5</v>
      </c>
      <c r="H233" s="8"/>
      <c r="I233" s="8"/>
      <c r="J233" s="8"/>
      <c r="K233" s="8"/>
      <c r="L233" s="8"/>
      <c r="M233" s="8"/>
      <c r="N233" s="8"/>
      <c r="O233" s="8"/>
      <c r="P233" s="8"/>
      <c r="Q233" s="8"/>
      <c r="R233" s="8"/>
      <c r="S233" s="8" t="s">
        <v>70</v>
      </c>
      <c r="T233" s="8"/>
    </row>
    <row r="234" spans="3:20" x14ac:dyDescent="0.25">
      <c r="C234" s="15" t="s">
        <v>164</v>
      </c>
      <c r="D234" s="15" t="s">
        <v>12</v>
      </c>
      <c r="E234" s="6">
        <v>4</v>
      </c>
      <c r="F234" s="12" t="str">
        <f t="shared" si="37"/>
        <v>WHZLoad transfer capacity (MVA)4</v>
      </c>
      <c r="G234" s="8"/>
      <c r="H234" s="8"/>
      <c r="I234" s="8"/>
      <c r="J234" s="8"/>
      <c r="K234" s="8"/>
      <c r="L234" s="8"/>
      <c r="M234" s="8"/>
      <c r="N234" s="8"/>
      <c r="O234" s="8"/>
      <c r="P234" s="8"/>
      <c r="Q234" s="8"/>
      <c r="R234" s="8"/>
      <c r="S234" s="8"/>
      <c r="T234" s="8"/>
    </row>
    <row r="235" spans="3:20" x14ac:dyDescent="0.25">
      <c r="C235" s="15" t="s">
        <v>164</v>
      </c>
      <c r="D235" s="12" t="s">
        <v>13</v>
      </c>
      <c r="E235" s="12" t="s">
        <v>142</v>
      </c>
      <c r="F235" s="12" t="str">
        <f t="shared" si="37"/>
        <v>WHZEmbedded generation capacity (MVA)Units less than 100 kVA</v>
      </c>
      <c r="G235" s="8">
        <v>1.9570000000000001</v>
      </c>
      <c r="H235" s="8"/>
      <c r="I235" s="8"/>
      <c r="J235" s="8"/>
      <c r="K235" s="8"/>
      <c r="L235" s="8"/>
      <c r="M235" s="8"/>
      <c r="N235" s="8"/>
      <c r="O235" s="8"/>
      <c r="P235" s="8"/>
      <c r="Q235" s="8"/>
      <c r="R235" s="8"/>
      <c r="S235" s="8"/>
      <c r="T235" s="8"/>
    </row>
    <row r="236" spans="3:20" x14ac:dyDescent="0.25">
      <c r="C236" s="15" t="s">
        <v>164</v>
      </c>
      <c r="D236" s="12" t="s">
        <v>13</v>
      </c>
      <c r="E236" s="12" t="s">
        <v>145</v>
      </c>
      <c r="F236" s="12" t="str">
        <f t="shared" si="37"/>
        <v>WHZEmbedded generation capacity (MVA)Units greater than 100 kVA</v>
      </c>
      <c r="G236" s="8">
        <v>1.1000000000000001</v>
      </c>
      <c r="H236" s="8"/>
      <c r="I236" s="8"/>
      <c r="J236" s="8"/>
      <c r="K236" s="8"/>
      <c r="L236" s="8"/>
      <c r="M236" s="8"/>
      <c r="N236" s="8"/>
      <c r="O236" s="8"/>
      <c r="P236" s="8"/>
      <c r="Q236" s="8"/>
      <c r="R236" s="8"/>
      <c r="S236" s="8"/>
      <c r="T236" s="8"/>
    </row>
    <row r="237" spans="3:20" x14ac:dyDescent="0.25">
      <c r="C237" s="15" t="s">
        <v>165</v>
      </c>
      <c r="D237" s="15" t="s">
        <v>85</v>
      </c>
      <c r="E237" s="12" t="s">
        <v>86</v>
      </c>
      <c r="F237" s="12" t="str">
        <f t="shared" si="37"/>
        <v xml:space="preserve">GRZSubstation capacity (winter and summer) (MVA)Total </v>
      </c>
      <c r="G237" s="8">
        <v>2</v>
      </c>
      <c r="H237" s="8">
        <v>2</v>
      </c>
      <c r="I237" s="8">
        <v>2</v>
      </c>
      <c r="J237" s="8">
        <v>2</v>
      </c>
      <c r="K237" s="8">
        <v>2</v>
      </c>
      <c r="L237" s="8">
        <v>2</v>
      </c>
      <c r="M237" s="8">
        <v>2</v>
      </c>
      <c r="N237" s="8">
        <v>2</v>
      </c>
      <c r="O237" s="8">
        <v>2</v>
      </c>
      <c r="P237" s="8">
        <v>2</v>
      </c>
      <c r="Q237" s="8">
        <v>2</v>
      </c>
      <c r="R237" s="8">
        <v>2</v>
      </c>
      <c r="S237" s="8"/>
      <c r="T237" s="8"/>
    </row>
    <row r="238" spans="3:20" x14ac:dyDescent="0.25">
      <c r="C238" s="15" t="s">
        <v>165</v>
      </c>
      <c r="D238" s="15" t="s">
        <v>85</v>
      </c>
      <c r="E238" s="12" t="s">
        <v>87</v>
      </c>
      <c r="F238" s="12" t="str">
        <f t="shared" si="37"/>
        <v>GRZSubstation capacity (winter and summer) (MVA)Firm delivery</v>
      </c>
      <c r="G238" s="8">
        <v>1</v>
      </c>
      <c r="H238" s="8">
        <v>1</v>
      </c>
      <c r="I238" s="8">
        <v>1</v>
      </c>
      <c r="J238" s="8">
        <v>1</v>
      </c>
      <c r="K238" s="8">
        <v>1</v>
      </c>
      <c r="L238" s="8">
        <v>1</v>
      </c>
      <c r="M238" s="8">
        <v>1</v>
      </c>
      <c r="N238" s="8">
        <v>1</v>
      </c>
      <c r="O238" s="8">
        <v>1</v>
      </c>
      <c r="P238" s="8">
        <v>1</v>
      </c>
      <c r="Q238" s="8">
        <v>1</v>
      </c>
      <c r="R238" s="8">
        <v>1</v>
      </c>
      <c r="S238" s="8"/>
      <c r="T238" s="8"/>
    </row>
    <row r="239" spans="3:20" x14ac:dyDescent="0.25">
      <c r="C239" s="15" t="s">
        <v>165</v>
      </c>
      <c r="D239" s="15" t="s">
        <v>85</v>
      </c>
      <c r="E239" s="12" t="s">
        <v>88</v>
      </c>
      <c r="F239" s="12" t="str">
        <f t="shared" si="37"/>
        <v>GRZSubstation capacity (winter and summer) (MVA)Short-term firm delivery</v>
      </c>
      <c r="G239" s="8">
        <v>1.3</v>
      </c>
      <c r="H239" s="8">
        <v>1.3</v>
      </c>
      <c r="I239" s="8">
        <v>1.3</v>
      </c>
      <c r="J239" s="8">
        <v>1.3</v>
      </c>
      <c r="K239" s="8">
        <v>1.3</v>
      </c>
      <c r="L239" s="8">
        <v>1.3</v>
      </c>
      <c r="M239" s="8">
        <v>1.3</v>
      </c>
      <c r="N239" s="8">
        <v>1.3</v>
      </c>
      <c r="O239" s="8">
        <v>1.3</v>
      </c>
      <c r="P239" s="8">
        <v>1.3</v>
      </c>
      <c r="Q239" s="8">
        <v>1.3</v>
      </c>
      <c r="R239" s="8">
        <v>1.3</v>
      </c>
      <c r="S239" s="8"/>
      <c r="T239" s="8"/>
    </row>
    <row r="240" spans="3:20" x14ac:dyDescent="0.25">
      <c r="C240" s="15" t="s">
        <v>165</v>
      </c>
      <c r="D240" s="15" t="s">
        <v>197</v>
      </c>
      <c r="E240" s="12" t="s">
        <v>193</v>
      </c>
      <c r="F240" s="12" t="str">
        <f t="shared" si="37"/>
        <v>GRZSub-transmission lines capacityTotal (winter)</v>
      </c>
      <c r="G240" s="8"/>
      <c r="H240" s="8"/>
      <c r="I240" s="8"/>
      <c r="J240" s="8"/>
      <c r="K240" s="8"/>
      <c r="L240" s="8"/>
      <c r="M240" s="8"/>
      <c r="N240" s="8"/>
      <c r="O240" s="8"/>
      <c r="P240" s="8"/>
      <c r="Q240" s="8"/>
      <c r="R240" s="8"/>
      <c r="S240" s="8"/>
      <c r="T240" s="8"/>
    </row>
    <row r="241" spans="3:20" x14ac:dyDescent="0.25">
      <c r="C241" s="15" t="s">
        <v>165</v>
      </c>
      <c r="D241" s="15" t="s">
        <v>197</v>
      </c>
      <c r="E241" s="12" t="s">
        <v>195</v>
      </c>
      <c r="F241" s="12" t="str">
        <f t="shared" si="37"/>
        <v>GRZSub-transmission lines capacityFirm delivery (winter)</v>
      </c>
      <c r="G241" s="8"/>
      <c r="H241" s="8"/>
      <c r="I241" s="8"/>
      <c r="J241" s="8"/>
      <c r="K241" s="8"/>
      <c r="L241" s="8"/>
      <c r="M241" s="8"/>
      <c r="N241" s="8"/>
      <c r="O241" s="8"/>
      <c r="P241" s="8"/>
      <c r="Q241" s="8"/>
      <c r="R241" s="8"/>
      <c r="S241" s="8"/>
      <c r="T241" s="8"/>
    </row>
    <row r="242" spans="3:20" x14ac:dyDescent="0.25">
      <c r="C242" s="15" t="s">
        <v>165</v>
      </c>
      <c r="D242" s="15" t="s">
        <v>197</v>
      </c>
      <c r="E242" s="12" t="s">
        <v>196</v>
      </c>
      <c r="F242" s="12" t="str">
        <f t="shared" si="37"/>
        <v>GRZSub-transmission lines capacityTotal (summer)</v>
      </c>
      <c r="G242" s="8"/>
      <c r="H242" s="8"/>
      <c r="I242" s="8"/>
      <c r="J242" s="8"/>
      <c r="K242" s="8"/>
      <c r="L242" s="8"/>
      <c r="M242" s="8"/>
      <c r="N242" s="8"/>
      <c r="O242" s="8"/>
      <c r="P242" s="8"/>
      <c r="Q242" s="8"/>
      <c r="R242" s="8"/>
      <c r="S242" s="8"/>
      <c r="T242" s="8"/>
    </row>
    <row r="243" spans="3:20" x14ac:dyDescent="0.25">
      <c r="C243" s="15" t="s">
        <v>165</v>
      </c>
      <c r="D243" s="15" t="s">
        <v>197</v>
      </c>
      <c r="E243" s="12" t="s">
        <v>194</v>
      </c>
      <c r="F243" s="12" t="str">
        <f t="shared" ref="F243:F248" si="39">CONCATENATE(C243,D243,E243)</f>
        <v>GRZSub-transmission lines capacityFirm delivery (summer)</v>
      </c>
      <c r="G243" s="8"/>
      <c r="H243" s="8"/>
      <c r="I243" s="8"/>
      <c r="J243" s="8"/>
      <c r="K243" s="8"/>
      <c r="L243" s="8"/>
      <c r="M243" s="8"/>
      <c r="N243" s="8"/>
      <c r="O243" s="8"/>
      <c r="P243" s="8"/>
      <c r="Q243" s="8"/>
      <c r="R243" s="8"/>
      <c r="S243" s="8"/>
      <c r="T243" s="8"/>
    </row>
    <row r="244" spans="3:20" x14ac:dyDescent="0.25">
      <c r="C244" s="15" t="s">
        <v>165</v>
      </c>
      <c r="D244" s="12" t="s">
        <v>214</v>
      </c>
      <c r="E244" s="12" t="s">
        <v>211</v>
      </c>
      <c r="F244" s="12" t="str">
        <f t="shared" si="39"/>
        <v>GRZMaximum demand forecast(peak season)Maximum demand (MVA)</v>
      </c>
      <c r="G244" s="8">
        <f ca="1">OFFSET(ForecastData!$E$4,MATCH($C244,ForecastData!$B$5:$B$70,0),COLUMN()-6+IF($T246="Summer",15,0))</f>
        <v>1.0285229766114148</v>
      </c>
      <c r="H244" s="8">
        <f ca="1">OFFSET(ForecastData!$E$4,MATCH($C244,ForecastData!$B$5:$B$70,0),COLUMN()-6+IF($T246="Summer",15,0))</f>
        <v>1.9863542335570537</v>
      </c>
      <c r="I244" s="8">
        <f ca="1">OFFSET(ForecastData!$E$4,MATCH($C244,ForecastData!$B$5:$B$70,0),COLUMN()-6+IF($T246="Summer",15,0))</f>
        <v>1.9416408777243608</v>
      </c>
      <c r="J244" s="8">
        <f ca="1">OFFSET(ForecastData!$E$4,MATCH($C244,ForecastData!$B$5:$B$70,0),COLUMN()-6+IF($T246="Summer",15,0))</f>
        <v>1.9179726629785292</v>
      </c>
      <c r="K244" s="8">
        <f ca="1">OFFSET(ForecastData!$E$4,MATCH($C244,ForecastData!$B$5:$B$70,0),COLUMN()-6+IF($T246="Summer",15,0))</f>
        <v>1.9006637626962717</v>
      </c>
      <c r="L244" s="8">
        <f ca="1">OFFSET(ForecastData!$E$4,MATCH($C244,ForecastData!$B$5:$B$70,0),COLUMN()-6+IF($T246="Summer",15,0))</f>
        <v>1.9053902233015705</v>
      </c>
      <c r="M244" s="8">
        <f ca="1">OFFSET(ForecastData!$E$4,MATCH($C244,ForecastData!$B$5:$B$70,0),COLUMN()-6+IF($T246="Summer",15,0))</f>
        <v>1.9352765361675888</v>
      </c>
      <c r="N244" s="8">
        <f ca="1">OFFSET(ForecastData!$E$4,MATCH($C244,ForecastData!$B$5:$B$70,0),COLUMN()-6+IF($T246="Summer",15,0))</f>
        <v>1.9577747075928302</v>
      </c>
      <c r="O244" s="8">
        <f ca="1">OFFSET(ForecastData!$E$4,MATCH($C244,ForecastData!$B$5:$B$70,0),COLUMN()-6+IF($T246="Summer",15,0))</f>
        <v>1.9863068259159851</v>
      </c>
      <c r="P244" s="8">
        <f ca="1">OFFSET(ForecastData!$E$4,MATCH($C244,ForecastData!$B$5:$B$70,0),COLUMN()-6+IF($T246="Summer",15,0))</f>
        <v>2.0090573391562336</v>
      </c>
      <c r="Q244" s="8">
        <f ca="1">OFFSET(ForecastData!$E$4,MATCH($C244,ForecastData!$B$5:$B$70,0),COLUMN()-6+IF($T246="Summer",15,0))</f>
        <v>2.0341808621124047</v>
      </c>
      <c r="R244" s="8">
        <f ca="1">OFFSET(ForecastData!$E$4,MATCH($C244,ForecastData!$B$5:$B$70,0),COLUMN()-6+IF($T246="Summer",15,0))</f>
        <v>2.0541787892071386</v>
      </c>
      <c r="S244" s="8"/>
      <c r="T244" s="8"/>
    </row>
    <row r="245" spans="3:20" x14ac:dyDescent="0.25">
      <c r="C245" s="15" t="s">
        <v>165</v>
      </c>
      <c r="D245" s="12" t="s">
        <v>214</v>
      </c>
      <c r="E245" s="12" t="s">
        <v>11</v>
      </c>
      <c r="F245" s="12" t="str">
        <f t="shared" si="39"/>
        <v>GRZMaximum demand forecast(peak season)Power factor (coincident)</v>
      </c>
      <c r="G245" s="8">
        <f ca="1">OFFSET(ForecastData!$R$4,MATCH($C245,ForecastData!$B$5:$B$70,0),IF($T247="Summer",15,0))</f>
        <v>0</v>
      </c>
      <c r="H245" s="8">
        <f ca="1">OFFSET(ForecastData!$R$4,MATCH($C245,ForecastData!$B$5:$B$70,0),IF($T247="Summer",15,0))</f>
        <v>0</v>
      </c>
      <c r="I245" s="8">
        <f ca="1">OFFSET(ForecastData!$R$4,MATCH($C245,ForecastData!$B$5:$B$70,0),IF($T247="Summer",15,0))</f>
        <v>0</v>
      </c>
      <c r="J245" s="8">
        <f ca="1">OFFSET(ForecastData!$R$4,MATCH($C245,ForecastData!$B$5:$B$70,0),IF($T247="Summer",15,0))</f>
        <v>0</v>
      </c>
      <c r="K245" s="8">
        <f ca="1">OFFSET(ForecastData!$R$4,MATCH($C245,ForecastData!$B$5:$B$70,0),IF($T247="Summer",15,0))</f>
        <v>0</v>
      </c>
      <c r="L245" s="8">
        <f ca="1">OFFSET(ForecastData!$R$4,MATCH($C245,ForecastData!$B$5:$B$70,0),IF($T247="Summer",15,0))</f>
        <v>0</v>
      </c>
      <c r="M245" s="8">
        <f ca="1">OFFSET(ForecastData!$R$4,MATCH($C245,ForecastData!$B$5:$B$70,0),IF($T247="Summer",15,0))</f>
        <v>0</v>
      </c>
      <c r="N245" s="8">
        <f ca="1">OFFSET(ForecastData!$R$4,MATCH($C245,ForecastData!$B$5:$B$70,0),IF($T247="Summer",15,0))</f>
        <v>0</v>
      </c>
      <c r="O245" s="8">
        <f ca="1">OFFSET(ForecastData!$R$4,MATCH($C245,ForecastData!$B$5:$B$70,0),IF($T247="Summer",15,0))</f>
        <v>0</v>
      </c>
      <c r="P245" s="8">
        <f ca="1">OFFSET(ForecastData!$R$4,MATCH($C245,ForecastData!$B$5:$B$70,0),IF($T247="Summer",15,0))</f>
        <v>0</v>
      </c>
      <c r="Q245" s="8">
        <f ca="1">OFFSET(ForecastData!$R$4,MATCH($C245,ForecastData!$B$5:$B$70,0),IF($T247="Summer",15,0))</f>
        <v>0</v>
      </c>
      <c r="R245" s="8">
        <f ca="1">OFFSET(ForecastData!$R$4,MATCH($C245,ForecastData!$B$5:$B$70,0),IF($T247="Summer",15,0))</f>
        <v>0</v>
      </c>
      <c r="S245" s="10"/>
      <c r="T245" s="10"/>
    </row>
    <row r="246" spans="3:20" x14ac:dyDescent="0.25">
      <c r="C246" s="15" t="s">
        <v>165</v>
      </c>
      <c r="D246" s="12" t="s">
        <v>213</v>
      </c>
      <c r="E246" s="12" t="s">
        <v>211</v>
      </c>
      <c r="F246" s="12" t="str">
        <f t="shared" si="39"/>
        <v>GRZMaximum demand forecast(non-peak season)Maximum demand (MVA)</v>
      </c>
      <c r="G246" s="8">
        <f ca="1">OFFSET(ForecastData!$E$4,MATCH($C246,ForecastData!$B$5:$B$70,0),COLUMN()-6+IF($T246="Winter",15,0))</f>
        <v>3.2831777151940633E-2</v>
      </c>
      <c r="H246" s="8">
        <f ca="1">OFFSET(ForecastData!$E$4,MATCH($C246,ForecastData!$B$5:$B$70,0),COLUMN()-6+IF($T246="Winter",15,0))</f>
        <v>0.31302359592261381</v>
      </c>
      <c r="I246" s="8">
        <f ca="1">OFFSET(ForecastData!$E$4,MATCH($C246,ForecastData!$B$5:$B$70,0),COLUMN()-6+IF($T246="Winter",15,0))</f>
        <v>0.31721234728430747</v>
      </c>
      <c r="J246" s="8">
        <f ca="1">OFFSET(ForecastData!$E$4,MATCH($C246,ForecastData!$B$5:$B$70,0),COLUMN()-6+IF($T246="Winter",15,0))</f>
        <v>0.31313481604676718</v>
      </c>
      <c r="K246" s="8">
        <f ca="1">OFFSET(ForecastData!$E$4,MATCH($C246,ForecastData!$B$5:$B$70,0),COLUMN()-6+IF($T246="Winter",15,0))</f>
        <v>0.31199401663487719</v>
      </c>
      <c r="L246" s="8">
        <f ca="1">OFFSET(ForecastData!$E$4,MATCH($C246,ForecastData!$B$5:$B$70,0),COLUMN()-6+IF($T246="Winter",15,0))</f>
        <v>0.31316758334267447</v>
      </c>
      <c r="M246" s="8">
        <f ca="1">OFFSET(ForecastData!$E$4,MATCH($C246,ForecastData!$B$5:$B$70,0),COLUMN()-6+IF($T246="Winter",15,0))</f>
        <v>0.31972510678986266</v>
      </c>
      <c r="N246" s="8">
        <f ca="1">OFFSET(ForecastData!$E$4,MATCH($C246,ForecastData!$B$5:$B$70,0),COLUMN()-6+IF($T246="Winter",15,0))</f>
        <v>0.32525243166017875</v>
      </c>
      <c r="O246" s="8">
        <f ca="1">OFFSET(ForecastData!$E$4,MATCH($C246,ForecastData!$B$5:$B$70,0),COLUMN()-6+IF($T246="Winter",15,0))</f>
        <v>0.3319418288923342</v>
      </c>
      <c r="P246" s="8">
        <f ca="1">OFFSET(ForecastData!$E$4,MATCH($C246,ForecastData!$B$5:$B$70,0),COLUMN()-6+IF($T246="Winter",15,0))</f>
        <v>0.33786386926223416</v>
      </c>
      <c r="Q246" s="8">
        <f ca="1">OFFSET(ForecastData!$E$4,MATCH($C246,ForecastData!$B$5:$B$70,0),COLUMN()-6+IF($T246="Winter",15,0))</f>
        <v>0.34865689671663702</v>
      </c>
      <c r="R246" s="8">
        <f ca="1">OFFSET(ForecastData!$E$4,MATCH($C246,ForecastData!$B$5:$B$70,0),COLUMN()-6+IF($T246="Winter",15,0))</f>
        <v>0.35710783567615084</v>
      </c>
      <c r="S246" s="10"/>
      <c r="T246" s="10" t="str">
        <f ca="1">OFFSET(ForecastData!$D$4,MATCH(C246,ForecastData!$B$5:$B$70,0),0)</f>
        <v>Winter</v>
      </c>
    </row>
    <row r="247" spans="3:20" x14ac:dyDescent="0.25">
      <c r="C247" s="15" t="s">
        <v>165</v>
      </c>
      <c r="D247" s="12" t="s">
        <v>213</v>
      </c>
      <c r="E247" s="12" t="s">
        <v>11</v>
      </c>
      <c r="F247" s="12" t="str">
        <f t="shared" si="39"/>
        <v>GRZMaximum demand forecast(non-peak season)Power factor (coincident)</v>
      </c>
      <c r="G247" s="8">
        <f ca="1">OFFSET(ForecastData!$R$4,MATCH($C247,ForecastData!$B$5:$B$70,0),IF($T247="Winter",15,0))</f>
        <v>0</v>
      </c>
      <c r="H247" s="8">
        <f ca="1">OFFSET(ForecastData!$R$4,MATCH($C247,ForecastData!$B$5:$B$70,0),IF($T247="Winter",15,0))</f>
        <v>0</v>
      </c>
      <c r="I247" s="8">
        <f ca="1">OFFSET(ForecastData!$R$4,MATCH($C247,ForecastData!$B$5:$B$70,0),IF($T247="Winter",15,0))</f>
        <v>0</v>
      </c>
      <c r="J247" s="8">
        <f ca="1">OFFSET(ForecastData!$R$4,MATCH($C247,ForecastData!$B$5:$B$70,0),IF($T247="Winter",15,0))</f>
        <v>0</v>
      </c>
      <c r="K247" s="8">
        <f ca="1">OFFSET(ForecastData!$R$4,MATCH($C247,ForecastData!$B$5:$B$70,0),IF($T247="Winter",15,0))</f>
        <v>0</v>
      </c>
      <c r="L247" s="8">
        <f ca="1">OFFSET(ForecastData!$R$4,MATCH($C247,ForecastData!$B$5:$B$70,0),IF($T247="Winter",15,0))</f>
        <v>0</v>
      </c>
      <c r="M247" s="8">
        <f ca="1">OFFSET(ForecastData!$R$4,MATCH($C247,ForecastData!$B$5:$B$70,0),IF($T247="Winter",15,0))</f>
        <v>0</v>
      </c>
      <c r="N247" s="8">
        <f ca="1">OFFSET(ForecastData!$R$4,MATCH($C247,ForecastData!$B$5:$B$70,0),IF($T247="Winter",15,0))</f>
        <v>0</v>
      </c>
      <c r="O247" s="8">
        <f ca="1">OFFSET(ForecastData!$R$4,MATCH($C247,ForecastData!$B$5:$B$70,0),IF($T247="Winter",15,0))</f>
        <v>0</v>
      </c>
      <c r="P247" s="8">
        <f ca="1">OFFSET(ForecastData!$R$4,MATCH($C247,ForecastData!$B$5:$B$70,0),IF($T247="Winter",15,0))</f>
        <v>0</v>
      </c>
      <c r="Q247" s="8">
        <f ca="1">OFFSET(ForecastData!$R$4,MATCH($C247,ForecastData!$B$5:$B$70,0),IF($T247="Winter",15,0))</f>
        <v>0</v>
      </c>
      <c r="R247" s="8">
        <f ca="1">OFFSET(ForecastData!$R$4,MATCH($C247,ForecastData!$B$5:$B$70,0),IF($T247="Winter",15,0))</f>
        <v>0</v>
      </c>
      <c r="S247" s="10"/>
      <c r="T247" s="10" t="str">
        <f ca="1">T246</f>
        <v>Winter</v>
      </c>
    </row>
    <row r="248" spans="3:20" x14ac:dyDescent="0.25">
      <c r="C248" s="15" t="s">
        <v>165</v>
      </c>
      <c r="D248" s="12" t="s">
        <v>89</v>
      </c>
      <c r="E248" s="12" t="s">
        <v>212</v>
      </c>
      <c r="F248" s="12" t="str">
        <f t="shared" si="39"/>
        <v>GRZHours exceeding95% of maximum demand</v>
      </c>
      <c r="G248" s="9">
        <f ca="1">OFFSET($AM$2,MATCH(C248,$AL$3:$AL$19,0),0)</f>
        <v>0.5</v>
      </c>
      <c r="H248" s="9">
        <f ca="1">G248</f>
        <v>0.5</v>
      </c>
      <c r="I248" s="9">
        <f t="shared" ref="I248:R248" ca="1" si="40">H248</f>
        <v>0.5</v>
      </c>
      <c r="J248" s="9">
        <f t="shared" ca="1" si="40"/>
        <v>0.5</v>
      </c>
      <c r="K248" s="9">
        <f t="shared" ca="1" si="40"/>
        <v>0.5</v>
      </c>
      <c r="L248" s="9">
        <f t="shared" ca="1" si="40"/>
        <v>0.5</v>
      </c>
      <c r="M248" s="9">
        <f t="shared" ca="1" si="40"/>
        <v>0.5</v>
      </c>
      <c r="N248" s="9">
        <f t="shared" ca="1" si="40"/>
        <v>0.5</v>
      </c>
      <c r="O248" s="9">
        <f t="shared" ca="1" si="40"/>
        <v>0.5</v>
      </c>
      <c r="P248" s="9">
        <f t="shared" ca="1" si="40"/>
        <v>0.5</v>
      </c>
      <c r="Q248" s="9">
        <f t="shared" ca="1" si="40"/>
        <v>0.5</v>
      </c>
      <c r="R248" s="9">
        <f t="shared" ca="1" si="40"/>
        <v>0.5</v>
      </c>
      <c r="S248" s="9"/>
      <c r="T248" s="9"/>
    </row>
    <row r="249" spans="3:20" x14ac:dyDescent="0.25">
      <c r="C249" s="15" t="s">
        <v>165</v>
      </c>
      <c r="D249" s="15" t="s">
        <v>12</v>
      </c>
      <c r="E249" s="6">
        <v>1</v>
      </c>
      <c r="F249" s="12" t="str">
        <f t="shared" ref="F249:F260" si="41">CONCATENATE(C249,D249,E249)</f>
        <v>GRZLoad transfer capacity (MVA)1</v>
      </c>
      <c r="G249" s="8"/>
      <c r="H249" s="8"/>
      <c r="I249" s="8"/>
      <c r="J249" s="8"/>
      <c r="K249" s="8"/>
      <c r="L249" s="8"/>
      <c r="M249" s="8"/>
      <c r="N249" s="8"/>
      <c r="O249" s="8"/>
      <c r="P249" s="8"/>
      <c r="Q249" s="8"/>
      <c r="R249" s="8"/>
      <c r="S249" s="8"/>
      <c r="T249" s="8"/>
    </row>
    <row r="250" spans="3:20" x14ac:dyDescent="0.25">
      <c r="C250" s="15" t="s">
        <v>165</v>
      </c>
      <c r="D250" s="15" t="s">
        <v>12</v>
      </c>
      <c r="E250" s="6">
        <v>2</v>
      </c>
      <c r="F250" s="12" t="str">
        <f t="shared" si="41"/>
        <v>GRZLoad transfer capacity (MVA)2</v>
      </c>
      <c r="G250" s="8"/>
      <c r="H250" s="8"/>
      <c r="I250" s="8"/>
      <c r="J250" s="8"/>
      <c r="K250" s="8"/>
      <c r="L250" s="8"/>
      <c r="M250" s="8"/>
      <c r="N250" s="8"/>
      <c r="O250" s="8"/>
      <c r="P250" s="8"/>
      <c r="Q250" s="8"/>
      <c r="R250" s="8"/>
      <c r="S250" s="8"/>
      <c r="T250" s="8"/>
    </row>
    <row r="251" spans="3:20" x14ac:dyDescent="0.25">
      <c r="C251" s="15" t="s">
        <v>165</v>
      </c>
      <c r="D251" s="15" t="s">
        <v>12</v>
      </c>
      <c r="E251" s="6">
        <v>3</v>
      </c>
      <c r="F251" s="12" t="str">
        <f t="shared" si="41"/>
        <v>GRZLoad transfer capacity (MVA)3</v>
      </c>
      <c r="G251" s="8"/>
      <c r="H251" s="8"/>
      <c r="I251" s="8"/>
      <c r="J251" s="8"/>
      <c r="K251" s="8"/>
      <c r="L251" s="8"/>
      <c r="M251" s="8"/>
      <c r="N251" s="8"/>
      <c r="O251" s="8"/>
      <c r="P251" s="8"/>
      <c r="Q251" s="8"/>
      <c r="R251" s="8"/>
      <c r="S251" s="8"/>
      <c r="T251" s="8"/>
    </row>
    <row r="252" spans="3:20" x14ac:dyDescent="0.25">
      <c r="C252" s="15" t="s">
        <v>165</v>
      </c>
      <c r="D252" s="15" t="s">
        <v>12</v>
      </c>
      <c r="E252" s="6">
        <v>4</v>
      </c>
      <c r="F252" s="12" t="str">
        <f t="shared" si="41"/>
        <v>GRZLoad transfer capacity (MVA)4</v>
      </c>
      <c r="G252" s="8"/>
      <c r="H252" s="8"/>
      <c r="I252" s="8"/>
      <c r="J252" s="8"/>
      <c r="K252" s="8"/>
      <c r="L252" s="8"/>
      <c r="M252" s="8"/>
      <c r="N252" s="8"/>
      <c r="O252" s="8"/>
      <c r="P252" s="8"/>
      <c r="Q252" s="8"/>
      <c r="R252" s="8"/>
      <c r="S252" s="8"/>
      <c r="T252" s="8"/>
    </row>
    <row r="253" spans="3:20" x14ac:dyDescent="0.25">
      <c r="C253" s="15" t="s">
        <v>165</v>
      </c>
      <c r="D253" s="12" t="s">
        <v>13</v>
      </c>
      <c r="E253" s="12" t="s">
        <v>142</v>
      </c>
      <c r="F253" s="12" t="str">
        <f t="shared" si="41"/>
        <v>GRZEmbedded generation capacity (MVA)Units less than 100 kVA</v>
      </c>
      <c r="G253" s="8">
        <v>0.11600000000000001</v>
      </c>
      <c r="H253" s="8"/>
      <c r="I253" s="8"/>
      <c r="J253" s="8"/>
      <c r="K253" s="8"/>
      <c r="L253" s="8"/>
      <c r="M253" s="8"/>
      <c r="N253" s="8"/>
      <c r="O253" s="8"/>
      <c r="P253" s="8"/>
      <c r="Q253" s="8"/>
      <c r="R253" s="8"/>
      <c r="S253" s="8"/>
      <c r="T253" s="8"/>
    </row>
    <row r="254" spans="3:20" x14ac:dyDescent="0.25">
      <c r="C254" s="15" t="s">
        <v>165</v>
      </c>
      <c r="D254" s="12" t="s">
        <v>13</v>
      </c>
      <c r="E254" s="12" t="s">
        <v>145</v>
      </c>
      <c r="F254" s="12" t="str">
        <f t="shared" si="41"/>
        <v>GRZEmbedded generation capacity (MVA)Units greater than 100 kVA</v>
      </c>
      <c r="G254" s="8"/>
      <c r="H254" s="8"/>
      <c r="I254" s="8"/>
      <c r="J254" s="8"/>
      <c r="K254" s="8"/>
      <c r="L254" s="8"/>
      <c r="M254" s="8"/>
      <c r="N254" s="8"/>
      <c r="O254" s="8"/>
      <c r="P254" s="8"/>
      <c r="Q254" s="8"/>
      <c r="R254" s="8"/>
      <c r="S254" s="8"/>
      <c r="T254" s="8"/>
    </row>
    <row r="255" spans="3:20" x14ac:dyDescent="0.25">
      <c r="C255" s="15" t="s">
        <v>166</v>
      </c>
      <c r="D255" s="15" t="s">
        <v>85</v>
      </c>
      <c r="E255" s="12" t="s">
        <v>86</v>
      </c>
      <c r="F255" s="12" t="str">
        <f t="shared" si="41"/>
        <v xml:space="preserve">NNZSubstation capacity (winter and summer) (MVA)Total </v>
      </c>
      <c r="G255" s="8">
        <v>10</v>
      </c>
      <c r="H255" s="8">
        <v>10</v>
      </c>
      <c r="I255" s="8">
        <v>10</v>
      </c>
      <c r="J255" s="8" t="s">
        <v>207</v>
      </c>
      <c r="K255" s="8">
        <v>15</v>
      </c>
      <c r="L255" s="8">
        <v>15</v>
      </c>
      <c r="M255" s="8">
        <v>15</v>
      </c>
      <c r="N255" s="8">
        <v>15</v>
      </c>
      <c r="O255" s="8">
        <v>15</v>
      </c>
      <c r="P255" s="8">
        <v>15</v>
      </c>
      <c r="Q255" s="8">
        <v>15</v>
      </c>
      <c r="R255" s="8">
        <v>15</v>
      </c>
      <c r="S255" s="8"/>
      <c r="T255" s="8"/>
    </row>
    <row r="256" spans="3:20" x14ac:dyDescent="0.25">
      <c r="C256" s="15" t="s">
        <v>166</v>
      </c>
      <c r="D256" s="15" t="s">
        <v>85</v>
      </c>
      <c r="E256" s="12" t="s">
        <v>87</v>
      </c>
      <c r="F256" s="12" t="str">
        <f t="shared" si="41"/>
        <v>NNZSubstation capacity (winter and summer) (MVA)Firm delivery</v>
      </c>
      <c r="G256" s="8">
        <v>7.5</v>
      </c>
      <c r="H256" s="8">
        <v>7.5</v>
      </c>
      <c r="I256" s="8">
        <v>7.5</v>
      </c>
      <c r="J256" s="8">
        <v>10</v>
      </c>
      <c r="K256" s="8">
        <v>10</v>
      </c>
      <c r="L256" s="8">
        <v>10</v>
      </c>
      <c r="M256" s="8">
        <v>10</v>
      </c>
      <c r="N256" s="8">
        <v>10</v>
      </c>
      <c r="O256" s="8">
        <v>10</v>
      </c>
      <c r="P256" s="8">
        <v>10</v>
      </c>
      <c r="Q256" s="8">
        <v>10</v>
      </c>
      <c r="R256" s="8">
        <v>10</v>
      </c>
      <c r="S256" s="8"/>
      <c r="T256" s="8"/>
    </row>
    <row r="257" spans="3:20" x14ac:dyDescent="0.25">
      <c r="C257" s="15" t="s">
        <v>166</v>
      </c>
      <c r="D257" s="15" t="s">
        <v>85</v>
      </c>
      <c r="E257" s="12" t="s">
        <v>88</v>
      </c>
      <c r="F257" s="12" t="str">
        <f t="shared" si="41"/>
        <v>NNZSubstation capacity (winter and summer) (MVA)Short-term firm delivery</v>
      </c>
      <c r="G257" s="8">
        <v>10</v>
      </c>
      <c r="H257" s="8">
        <v>10</v>
      </c>
      <c r="I257" s="8">
        <v>10</v>
      </c>
      <c r="J257" s="8">
        <v>13</v>
      </c>
      <c r="K257" s="8">
        <v>13</v>
      </c>
      <c r="L257" s="8">
        <v>13</v>
      </c>
      <c r="M257" s="8">
        <v>13</v>
      </c>
      <c r="N257" s="8">
        <v>13</v>
      </c>
      <c r="O257" s="8">
        <v>13</v>
      </c>
      <c r="P257" s="8">
        <v>13</v>
      </c>
      <c r="Q257" s="8">
        <v>13</v>
      </c>
      <c r="R257" s="8">
        <v>13</v>
      </c>
      <c r="S257" s="8"/>
      <c r="T257" s="8"/>
    </row>
    <row r="258" spans="3:20" x14ac:dyDescent="0.25">
      <c r="C258" s="15" t="s">
        <v>166</v>
      </c>
      <c r="D258" s="15" t="s">
        <v>197</v>
      </c>
      <c r="E258" s="12" t="s">
        <v>193</v>
      </c>
      <c r="F258" s="12" t="str">
        <f t="shared" si="41"/>
        <v>NNZSub-transmission lines capacityTotal (winter)</v>
      </c>
      <c r="G258" s="8"/>
      <c r="H258" s="8"/>
      <c r="I258" s="8"/>
      <c r="J258" s="8"/>
      <c r="K258" s="8"/>
      <c r="L258" s="8"/>
      <c r="M258" s="8"/>
      <c r="N258" s="8"/>
      <c r="O258" s="8"/>
      <c r="P258" s="8"/>
      <c r="Q258" s="8"/>
      <c r="R258" s="8"/>
      <c r="S258" s="8"/>
      <c r="T258" s="8"/>
    </row>
    <row r="259" spans="3:20" x14ac:dyDescent="0.25">
      <c r="C259" s="15" t="s">
        <v>166</v>
      </c>
      <c r="D259" s="15" t="s">
        <v>197</v>
      </c>
      <c r="E259" s="12" t="s">
        <v>195</v>
      </c>
      <c r="F259" s="12" t="str">
        <f t="shared" si="41"/>
        <v>NNZSub-transmission lines capacityFirm delivery (winter)</v>
      </c>
      <c r="G259" s="8"/>
      <c r="H259" s="8"/>
      <c r="I259" s="8"/>
      <c r="J259" s="8"/>
      <c r="K259" s="8"/>
      <c r="L259" s="8"/>
      <c r="M259" s="8"/>
      <c r="N259" s="8"/>
      <c r="O259" s="8"/>
      <c r="P259" s="8"/>
      <c r="Q259" s="8"/>
      <c r="R259" s="8"/>
      <c r="S259" s="8"/>
      <c r="T259" s="8"/>
    </row>
    <row r="260" spans="3:20" x14ac:dyDescent="0.25">
      <c r="C260" s="15" t="s">
        <v>166</v>
      </c>
      <c r="D260" s="15" t="s">
        <v>197</v>
      </c>
      <c r="E260" s="12" t="s">
        <v>196</v>
      </c>
      <c r="F260" s="12" t="str">
        <f t="shared" si="41"/>
        <v>NNZSub-transmission lines capacityTotal (summer)</v>
      </c>
      <c r="G260" s="8"/>
      <c r="H260" s="8"/>
      <c r="I260" s="8"/>
      <c r="J260" s="8"/>
      <c r="K260" s="8"/>
      <c r="L260" s="8"/>
      <c r="M260" s="8"/>
      <c r="N260" s="8"/>
      <c r="O260" s="8"/>
      <c r="P260" s="8"/>
      <c r="Q260" s="8"/>
      <c r="R260" s="8"/>
      <c r="S260" s="8"/>
      <c r="T260" s="8"/>
    </row>
    <row r="261" spans="3:20" x14ac:dyDescent="0.25">
      <c r="C261" s="15" t="s">
        <v>166</v>
      </c>
      <c r="D261" s="15" t="s">
        <v>197</v>
      </c>
      <c r="E261" s="12" t="s">
        <v>194</v>
      </c>
      <c r="F261" s="12" t="str">
        <f t="shared" ref="F261:F265" si="42">CONCATENATE(C261,D261,E261)</f>
        <v>NNZSub-transmission lines capacityFirm delivery (summer)</v>
      </c>
      <c r="G261" s="8"/>
      <c r="H261" s="8"/>
      <c r="I261" s="8"/>
      <c r="J261" s="8"/>
      <c r="K261" s="8"/>
      <c r="L261" s="8"/>
      <c r="M261" s="8"/>
      <c r="N261" s="8"/>
      <c r="O261" s="8"/>
      <c r="P261" s="8"/>
      <c r="Q261" s="8"/>
      <c r="R261" s="8"/>
      <c r="S261" s="8"/>
      <c r="T261" s="8"/>
    </row>
    <row r="262" spans="3:20" x14ac:dyDescent="0.25">
      <c r="C262" s="15" t="s">
        <v>166</v>
      </c>
      <c r="D262" s="12" t="s">
        <v>214</v>
      </c>
      <c r="E262" s="12" t="s">
        <v>211</v>
      </c>
      <c r="F262" s="12" t="str">
        <f t="shared" si="42"/>
        <v>NNZMaximum demand forecast(peak season)Maximum demand (MVA)</v>
      </c>
      <c r="G262" s="8"/>
      <c r="H262" s="8"/>
      <c r="I262" s="8"/>
      <c r="J262" s="8"/>
      <c r="K262" s="8"/>
      <c r="L262" s="8"/>
      <c r="M262" s="8"/>
      <c r="N262" s="8"/>
      <c r="O262" s="8"/>
      <c r="P262" s="8"/>
      <c r="Q262" s="8"/>
      <c r="R262" s="8"/>
      <c r="S262" s="8"/>
      <c r="T262" s="8"/>
    </row>
    <row r="263" spans="3:20" x14ac:dyDescent="0.25">
      <c r="C263" s="15" t="s">
        <v>166</v>
      </c>
      <c r="D263" s="12" t="s">
        <v>214</v>
      </c>
      <c r="E263" s="12" t="s">
        <v>11</v>
      </c>
      <c r="F263" s="12" t="str">
        <f t="shared" si="42"/>
        <v>NNZMaximum demand forecast(peak season)Power factor (coincident)</v>
      </c>
      <c r="G263" s="8"/>
      <c r="H263" s="8"/>
      <c r="I263" s="8"/>
      <c r="J263" s="8"/>
      <c r="K263" s="8"/>
      <c r="L263" s="8"/>
      <c r="M263" s="8"/>
      <c r="N263" s="8"/>
      <c r="O263" s="8"/>
      <c r="P263" s="8"/>
      <c r="Q263" s="8"/>
      <c r="R263" s="8"/>
      <c r="S263" s="10"/>
      <c r="T263" s="10"/>
    </row>
    <row r="264" spans="3:20" x14ac:dyDescent="0.25">
      <c r="C264" s="15" t="s">
        <v>166</v>
      </c>
      <c r="D264" s="12" t="s">
        <v>213</v>
      </c>
      <c r="E264" s="12" t="s">
        <v>211</v>
      </c>
      <c r="F264" s="12" t="str">
        <f t="shared" si="42"/>
        <v>NNZMaximum demand forecast(non-peak season)Maximum demand (MVA)</v>
      </c>
      <c r="G264" s="8"/>
      <c r="H264" s="8"/>
      <c r="I264" s="8"/>
      <c r="J264" s="8"/>
      <c r="K264" s="8"/>
      <c r="L264" s="8"/>
      <c r="M264" s="8"/>
      <c r="N264" s="8"/>
      <c r="O264" s="8"/>
      <c r="P264" s="8"/>
      <c r="Q264" s="8"/>
      <c r="R264" s="8"/>
      <c r="S264" s="10"/>
      <c r="T264" s="10"/>
    </row>
    <row r="265" spans="3:20" x14ac:dyDescent="0.25">
      <c r="C265" s="15" t="s">
        <v>166</v>
      </c>
      <c r="D265" s="12" t="s">
        <v>213</v>
      </c>
      <c r="E265" s="12" t="s">
        <v>11</v>
      </c>
      <c r="F265" s="12" t="str">
        <f t="shared" si="42"/>
        <v>NNZMaximum demand forecast(non-peak season)Power factor (coincident)</v>
      </c>
      <c r="G265" s="8"/>
      <c r="H265" s="8"/>
      <c r="I265" s="8"/>
      <c r="J265" s="8"/>
      <c r="K265" s="8"/>
      <c r="L265" s="8"/>
      <c r="M265" s="8"/>
      <c r="N265" s="8"/>
      <c r="O265" s="8"/>
      <c r="P265" s="8"/>
      <c r="Q265" s="8"/>
      <c r="R265" s="8"/>
      <c r="S265" s="10"/>
      <c r="T265" s="10"/>
    </row>
    <row r="266" spans="3:20" x14ac:dyDescent="0.25">
      <c r="C266" s="15" t="s">
        <v>166</v>
      </c>
      <c r="D266" s="12" t="s">
        <v>89</v>
      </c>
      <c r="E266" s="12" t="s">
        <v>212</v>
      </c>
      <c r="F266" s="12" t="str">
        <f t="shared" ref="F266:F278" si="43">CONCATENATE(C266,D266,E266)</f>
        <v>NNZHours exceeding95% of maximum demand</v>
      </c>
      <c r="G266" s="9"/>
      <c r="H266" s="9"/>
      <c r="I266" s="9"/>
      <c r="J266" s="9"/>
      <c r="K266" s="9"/>
      <c r="L266" s="9"/>
      <c r="M266" s="9"/>
      <c r="N266" s="9"/>
      <c r="O266" s="9"/>
      <c r="P266" s="9"/>
      <c r="Q266" s="9"/>
      <c r="R266" s="9"/>
      <c r="S266" s="9"/>
      <c r="T266" s="9"/>
    </row>
    <row r="267" spans="3:20" x14ac:dyDescent="0.25">
      <c r="C267" s="15" t="s">
        <v>166</v>
      </c>
      <c r="D267" s="15" t="s">
        <v>12</v>
      </c>
      <c r="E267" s="6">
        <v>1</v>
      </c>
      <c r="F267" s="12" t="str">
        <f t="shared" si="43"/>
        <v>NNZLoad transfer capacity (MVA)1</v>
      </c>
      <c r="G267" s="8"/>
      <c r="H267" s="8"/>
      <c r="I267" s="8"/>
      <c r="J267" s="8"/>
      <c r="K267" s="8"/>
      <c r="L267" s="8"/>
      <c r="M267" s="8"/>
      <c r="N267" s="8"/>
      <c r="O267" s="8"/>
      <c r="P267" s="8"/>
      <c r="Q267" s="8"/>
      <c r="R267" s="8"/>
      <c r="S267" s="8"/>
      <c r="T267" s="8"/>
    </row>
    <row r="268" spans="3:20" x14ac:dyDescent="0.25">
      <c r="C268" s="15" t="s">
        <v>166</v>
      </c>
      <c r="D268" s="15" t="s">
        <v>12</v>
      </c>
      <c r="E268" s="6">
        <v>2</v>
      </c>
      <c r="F268" s="12" t="str">
        <f t="shared" si="43"/>
        <v>NNZLoad transfer capacity (MVA)2</v>
      </c>
      <c r="G268" s="8"/>
      <c r="H268" s="8"/>
      <c r="I268" s="8"/>
      <c r="J268" s="8"/>
      <c r="K268" s="8"/>
      <c r="L268" s="8"/>
      <c r="M268" s="8"/>
      <c r="N268" s="8"/>
      <c r="O268" s="8"/>
      <c r="P268" s="8"/>
      <c r="Q268" s="8"/>
      <c r="R268" s="8"/>
      <c r="S268" s="8"/>
      <c r="T268" s="8"/>
    </row>
    <row r="269" spans="3:20" x14ac:dyDescent="0.25">
      <c r="C269" s="15" t="s">
        <v>166</v>
      </c>
      <c r="D269" s="15" t="s">
        <v>12</v>
      </c>
      <c r="E269" s="6">
        <v>3</v>
      </c>
      <c r="F269" s="12" t="str">
        <f t="shared" si="43"/>
        <v>NNZLoad transfer capacity (MVA)3</v>
      </c>
      <c r="G269" s="8"/>
      <c r="H269" s="8"/>
      <c r="I269" s="8"/>
      <c r="J269" s="8"/>
      <c r="K269" s="8"/>
      <c r="L269" s="8"/>
      <c r="M269" s="8"/>
      <c r="N269" s="8"/>
      <c r="O269" s="8"/>
      <c r="P269" s="8"/>
      <c r="Q269" s="8"/>
      <c r="R269" s="8"/>
      <c r="S269" s="8"/>
      <c r="T269" s="8"/>
    </row>
    <row r="270" spans="3:20" x14ac:dyDescent="0.25">
      <c r="C270" s="15" t="s">
        <v>166</v>
      </c>
      <c r="D270" s="15" t="s">
        <v>12</v>
      </c>
      <c r="E270" s="6">
        <v>4</v>
      </c>
      <c r="F270" s="12" t="str">
        <f t="shared" si="43"/>
        <v>NNZLoad transfer capacity (MVA)4</v>
      </c>
      <c r="G270" s="8"/>
      <c r="H270" s="8"/>
      <c r="I270" s="8"/>
      <c r="J270" s="8"/>
      <c r="K270" s="8"/>
      <c r="L270" s="8"/>
      <c r="M270" s="8"/>
      <c r="N270" s="8"/>
      <c r="O270" s="8"/>
      <c r="P270" s="8"/>
      <c r="Q270" s="8"/>
      <c r="R270" s="8"/>
      <c r="S270" s="8"/>
      <c r="T270" s="8"/>
    </row>
    <row r="271" spans="3:20" x14ac:dyDescent="0.25">
      <c r="C271" s="15" t="s">
        <v>166</v>
      </c>
      <c r="D271" s="12" t="s">
        <v>13</v>
      </c>
      <c r="E271" s="12" t="s">
        <v>142</v>
      </c>
      <c r="F271" s="12" t="str">
        <f t="shared" si="43"/>
        <v>NNZEmbedded generation capacity (MVA)Units less than 100 kVA</v>
      </c>
      <c r="G271" s="8">
        <v>0.96599999999999997</v>
      </c>
      <c r="H271" s="8"/>
      <c r="I271" s="8"/>
      <c r="J271" s="8"/>
      <c r="K271" s="8"/>
      <c r="L271" s="8"/>
      <c r="M271" s="8"/>
      <c r="N271" s="8"/>
      <c r="O271" s="8"/>
      <c r="P271" s="8"/>
      <c r="Q271" s="8"/>
      <c r="R271" s="8"/>
      <c r="S271" s="8"/>
      <c r="T271" s="8"/>
    </row>
    <row r="272" spans="3:20" x14ac:dyDescent="0.25">
      <c r="C272" s="15" t="s">
        <v>166</v>
      </c>
      <c r="D272" s="12" t="s">
        <v>13</v>
      </c>
      <c r="E272" s="12" t="s">
        <v>145</v>
      </c>
      <c r="F272" s="12" t="str">
        <f t="shared" si="43"/>
        <v>NNZEmbedded generation capacity (MVA)Units greater than 100 kVA</v>
      </c>
      <c r="G272" s="8"/>
      <c r="H272" s="8"/>
      <c r="I272" s="8"/>
      <c r="J272" s="8"/>
      <c r="K272" s="8"/>
      <c r="L272" s="8"/>
      <c r="M272" s="8"/>
      <c r="N272" s="8"/>
      <c r="O272" s="8"/>
      <c r="P272" s="8"/>
      <c r="Q272" s="8"/>
      <c r="R272" s="8"/>
      <c r="S272" s="8"/>
      <c r="T272" s="8"/>
    </row>
    <row r="273" spans="3:20" x14ac:dyDescent="0.25">
      <c r="C273" s="15" t="s">
        <v>167</v>
      </c>
      <c r="D273" s="15" t="s">
        <v>85</v>
      </c>
      <c r="E273" s="12" t="s">
        <v>86</v>
      </c>
      <c r="F273" s="12" t="str">
        <f t="shared" si="43"/>
        <v xml:space="preserve">RIZSubstation capacity (winter and summer) (MVA)Total </v>
      </c>
      <c r="G273" s="8">
        <v>5</v>
      </c>
      <c r="H273" s="8">
        <v>5</v>
      </c>
      <c r="I273" s="8">
        <v>5</v>
      </c>
      <c r="J273" s="8" t="s">
        <v>178</v>
      </c>
      <c r="K273" s="8">
        <v>10</v>
      </c>
      <c r="L273" s="8">
        <v>10</v>
      </c>
      <c r="M273" s="8">
        <v>10</v>
      </c>
      <c r="N273" s="8">
        <v>10</v>
      </c>
      <c r="O273" s="8">
        <v>10</v>
      </c>
      <c r="P273" s="8">
        <v>10</v>
      </c>
      <c r="Q273" s="8">
        <v>10</v>
      </c>
      <c r="R273" s="8">
        <v>10</v>
      </c>
      <c r="S273" s="8"/>
      <c r="T273" s="8"/>
    </row>
    <row r="274" spans="3:20" x14ac:dyDescent="0.25">
      <c r="C274" s="15" t="s">
        <v>167</v>
      </c>
      <c r="D274" s="15" t="s">
        <v>85</v>
      </c>
      <c r="E274" s="12" t="s">
        <v>87</v>
      </c>
      <c r="F274" s="12" t="str">
        <f t="shared" si="43"/>
        <v>RIZSubstation capacity (winter and summer) (MVA)Firm delivery</v>
      </c>
      <c r="G274" s="8">
        <v>2.5</v>
      </c>
      <c r="H274" s="8">
        <v>2.5</v>
      </c>
      <c r="I274" s="8">
        <v>2.5</v>
      </c>
      <c r="J274" s="8">
        <v>5</v>
      </c>
      <c r="K274" s="8">
        <v>5</v>
      </c>
      <c r="L274" s="8">
        <v>5</v>
      </c>
      <c r="M274" s="8">
        <v>5</v>
      </c>
      <c r="N274" s="8">
        <v>5</v>
      </c>
      <c r="O274" s="8">
        <v>5</v>
      </c>
      <c r="P274" s="8">
        <v>5</v>
      </c>
      <c r="Q274" s="8">
        <v>5</v>
      </c>
      <c r="R274" s="8">
        <v>5</v>
      </c>
      <c r="S274" s="8"/>
      <c r="T274" s="8"/>
    </row>
    <row r="275" spans="3:20" x14ac:dyDescent="0.25">
      <c r="C275" s="15" t="s">
        <v>167</v>
      </c>
      <c r="D275" s="15" t="s">
        <v>85</v>
      </c>
      <c r="E275" s="12" t="s">
        <v>88</v>
      </c>
      <c r="F275" s="12" t="str">
        <f t="shared" si="43"/>
        <v>RIZSubstation capacity (winter and summer) (MVA)Short-term firm delivery</v>
      </c>
      <c r="G275" s="8">
        <v>3</v>
      </c>
      <c r="H275" s="8">
        <v>3</v>
      </c>
      <c r="I275" s="8">
        <v>3</v>
      </c>
      <c r="J275" s="8">
        <v>6.5</v>
      </c>
      <c r="K275" s="8">
        <v>6.5</v>
      </c>
      <c r="L275" s="8">
        <v>6.5</v>
      </c>
      <c r="M275" s="8">
        <v>6.5</v>
      </c>
      <c r="N275" s="8">
        <v>6.5</v>
      </c>
      <c r="O275" s="8">
        <v>6.5</v>
      </c>
      <c r="P275" s="8">
        <v>6.5</v>
      </c>
      <c r="Q275" s="8">
        <v>6.5</v>
      </c>
      <c r="R275" s="8">
        <v>6.5</v>
      </c>
      <c r="S275" s="8"/>
      <c r="T275" s="8"/>
    </row>
    <row r="276" spans="3:20" x14ac:dyDescent="0.25">
      <c r="C276" s="15" t="s">
        <v>167</v>
      </c>
      <c r="D276" s="15" t="s">
        <v>197</v>
      </c>
      <c r="E276" s="12" t="s">
        <v>193</v>
      </c>
      <c r="F276" s="12" t="str">
        <f t="shared" si="43"/>
        <v>RIZSub-transmission lines capacityTotal (winter)</v>
      </c>
      <c r="G276" s="8"/>
      <c r="H276" s="8"/>
      <c r="I276" s="8"/>
      <c r="J276" s="8"/>
      <c r="K276" s="8"/>
      <c r="L276" s="8"/>
      <c r="M276" s="8"/>
      <c r="N276" s="8"/>
      <c r="O276" s="8"/>
      <c r="P276" s="8"/>
      <c r="Q276" s="8"/>
      <c r="R276" s="8"/>
      <c r="S276" s="8"/>
      <c r="T276" s="8"/>
    </row>
    <row r="277" spans="3:20" x14ac:dyDescent="0.25">
      <c r="C277" s="15" t="s">
        <v>167</v>
      </c>
      <c r="D277" s="15" t="s">
        <v>197</v>
      </c>
      <c r="E277" s="12" t="s">
        <v>195</v>
      </c>
      <c r="F277" s="12" t="str">
        <f t="shared" si="43"/>
        <v>RIZSub-transmission lines capacityFirm delivery (winter)</v>
      </c>
      <c r="G277" s="8"/>
      <c r="H277" s="8"/>
      <c r="I277" s="8"/>
      <c r="J277" s="8"/>
      <c r="K277" s="8"/>
      <c r="L277" s="8"/>
      <c r="M277" s="8"/>
      <c r="N277" s="8"/>
      <c r="O277" s="8"/>
      <c r="P277" s="8"/>
      <c r="Q277" s="8"/>
      <c r="R277" s="8"/>
      <c r="S277" s="8"/>
      <c r="T277" s="8"/>
    </row>
    <row r="278" spans="3:20" x14ac:dyDescent="0.25">
      <c r="C278" s="15" t="s">
        <v>167</v>
      </c>
      <c r="D278" s="15" t="s">
        <v>197</v>
      </c>
      <c r="E278" s="12" t="s">
        <v>196</v>
      </c>
      <c r="F278" s="12" t="str">
        <f t="shared" si="43"/>
        <v>RIZSub-transmission lines capacityTotal (summer)</v>
      </c>
      <c r="G278" s="8"/>
      <c r="H278" s="8"/>
      <c r="I278" s="8"/>
      <c r="J278" s="8"/>
      <c r="K278" s="8"/>
      <c r="L278" s="8"/>
      <c r="M278" s="8"/>
      <c r="N278" s="8"/>
      <c r="O278" s="8"/>
      <c r="P278" s="8"/>
      <c r="Q278" s="8"/>
      <c r="R278" s="8"/>
      <c r="S278" s="8"/>
      <c r="T278" s="8"/>
    </row>
    <row r="279" spans="3:20" x14ac:dyDescent="0.25">
      <c r="C279" s="15" t="s">
        <v>167</v>
      </c>
      <c r="D279" s="15" t="s">
        <v>197</v>
      </c>
      <c r="E279" s="12" t="s">
        <v>194</v>
      </c>
      <c r="F279" s="12" t="str">
        <f t="shared" ref="F279:F283" si="44">CONCATENATE(C279,D279,E279)</f>
        <v>RIZSub-transmission lines capacityFirm delivery (summer)</v>
      </c>
      <c r="G279" s="8"/>
      <c r="H279" s="8"/>
      <c r="I279" s="8"/>
      <c r="J279" s="8"/>
      <c r="K279" s="8"/>
      <c r="L279" s="8"/>
      <c r="M279" s="8"/>
      <c r="N279" s="8"/>
      <c r="O279" s="8"/>
      <c r="P279" s="8"/>
      <c r="Q279" s="8"/>
      <c r="R279" s="8"/>
      <c r="S279" s="8"/>
      <c r="T279" s="8"/>
    </row>
    <row r="280" spans="3:20" x14ac:dyDescent="0.25">
      <c r="C280" s="15" t="s">
        <v>167</v>
      </c>
      <c r="D280" s="12" t="s">
        <v>214</v>
      </c>
      <c r="E280" s="12" t="s">
        <v>211</v>
      </c>
      <c r="F280" s="12" t="str">
        <f t="shared" si="44"/>
        <v>RIZMaximum demand forecast(peak season)Maximum demand (MVA)</v>
      </c>
      <c r="G280" s="8">
        <f ca="1">OFFSET(ForecastData!$E$4,MATCH($C280,ForecastData!$B$5:$B$70,0),COLUMN()-6+IF($T282="Summer",15,0))</f>
        <v>3.2632506905342313</v>
      </c>
      <c r="H280" s="8">
        <f ca="1">OFFSET(ForecastData!$E$4,MATCH($C280,ForecastData!$B$5:$B$70,0),COLUMN()-6+IF($T282="Summer",15,0))</f>
        <v>2.3692706194534856</v>
      </c>
      <c r="I280" s="8">
        <f ca="1">OFFSET(ForecastData!$E$4,MATCH($C280,ForecastData!$B$5:$B$70,0),COLUMN()-6+IF($T282="Summer",15,0))</f>
        <v>2.2339972292761021</v>
      </c>
      <c r="J280" s="8">
        <f ca="1">OFFSET(ForecastData!$E$4,MATCH($C280,ForecastData!$B$5:$B$70,0),COLUMN()-6+IF($T282="Summer",15,0))</f>
        <v>2.1184847393708015</v>
      </c>
      <c r="K280" s="8">
        <f ca="1">OFFSET(ForecastData!$E$4,MATCH($C280,ForecastData!$B$5:$B$70,0),COLUMN()-6+IF($T282="Summer",15,0))</f>
        <v>2.028816008702099</v>
      </c>
      <c r="L280" s="8">
        <f ca="1">OFFSET(ForecastData!$E$4,MATCH($C280,ForecastData!$B$5:$B$70,0),COLUMN()-6+IF($T282="Summer",15,0))</f>
        <v>1.9742874259672805</v>
      </c>
      <c r="M280" s="8">
        <f ca="1">OFFSET(ForecastData!$E$4,MATCH($C280,ForecastData!$B$5:$B$70,0),COLUMN()-6+IF($T282="Summer",15,0))</f>
        <v>1.9520933464953747</v>
      </c>
      <c r="N280" s="8">
        <f ca="1">OFFSET(ForecastData!$E$4,MATCH($C280,ForecastData!$B$5:$B$70,0),COLUMN()-6+IF($T282="Summer",15,0))</f>
        <v>1.92832353608436</v>
      </c>
      <c r="O280" s="8">
        <f ca="1">OFFSET(ForecastData!$E$4,MATCH($C280,ForecastData!$B$5:$B$70,0),COLUMN()-6+IF($T282="Summer",15,0))</f>
        <v>1.9157749605975085</v>
      </c>
      <c r="P280" s="8">
        <f ca="1">OFFSET(ForecastData!$E$4,MATCH($C280,ForecastData!$B$5:$B$70,0),COLUMN()-6+IF($T282="Summer",15,0))</f>
        <v>1.9119901220195261</v>
      </c>
      <c r="Q280" s="8">
        <f ca="1">OFFSET(ForecastData!$E$4,MATCH($C280,ForecastData!$B$5:$B$70,0),COLUMN()-6+IF($T282="Summer",15,0))</f>
        <v>1.9179337448470042</v>
      </c>
      <c r="R280" s="8">
        <f ca="1">OFFSET(ForecastData!$E$4,MATCH($C280,ForecastData!$B$5:$B$70,0),COLUMN()-6+IF($T282="Summer",15,0))</f>
        <v>1.9272165645666166</v>
      </c>
      <c r="S280" s="8"/>
      <c r="T280" s="8"/>
    </row>
    <row r="281" spans="3:20" x14ac:dyDescent="0.25">
      <c r="C281" s="15" t="s">
        <v>167</v>
      </c>
      <c r="D281" s="12" t="s">
        <v>214</v>
      </c>
      <c r="E281" s="12" t="s">
        <v>11</v>
      </c>
      <c r="F281" s="12" t="str">
        <f t="shared" si="44"/>
        <v>RIZMaximum demand forecast(peak season)Power factor (coincident)</v>
      </c>
      <c r="G281" s="8">
        <f ca="1">OFFSET(ForecastData!$R$4,MATCH($C281,ForecastData!$B$5:$B$70,0),IF($T283="Summer",15,0))</f>
        <v>0</v>
      </c>
      <c r="H281" s="8">
        <f ca="1">OFFSET(ForecastData!$R$4,MATCH($C281,ForecastData!$B$5:$B$70,0),IF($T283="Summer",15,0))</f>
        <v>0</v>
      </c>
      <c r="I281" s="8">
        <f ca="1">OFFSET(ForecastData!$R$4,MATCH($C281,ForecastData!$B$5:$B$70,0),IF($T283="Summer",15,0))</f>
        <v>0</v>
      </c>
      <c r="J281" s="8">
        <f ca="1">OFFSET(ForecastData!$R$4,MATCH($C281,ForecastData!$B$5:$B$70,0),IF($T283="Summer",15,0))</f>
        <v>0</v>
      </c>
      <c r="K281" s="8">
        <f ca="1">OFFSET(ForecastData!$R$4,MATCH($C281,ForecastData!$B$5:$B$70,0),IF($T283="Summer",15,0))</f>
        <v>0</v>
      </c>
      <c r="L281" s="8">
        <f ca="1">OFFSET(ForecastData!$R$4,MATCH($C281,ForecastData!$B$5:$B$70,0),IF($T283="Summer",15,0))</f>
        <v>0</v>
      </c>
      <c r="M281" s="8">
        <f ca="1">OFFSET(ForecastData!$R$4,MATCH($C281,ForecastData!$B$5:$B$70,0),IF($T283="Summer",15,0))</f>
        <v>0</v>
      </c>
      <c r="N281" s="8">
        <f ca="1">OFFSET(ForecastData!$R$4,MATCH($C281,ForecastData!$B$5:$B$70,0),IF($T283="Summer",15,0))</f>
        <v>0</v>
      </c>
      <c r="O281" s="8">
        <f ca="1">OFFSET(ForecastData!$R$4,MATCH($C281,ForecastData!$B$5:$B$70,0),IF($T283="Summer",15,0))</f>
        <v>0</v>
      </c>
      <c r="P281" s="8">
        <f ca="1">OFFSET(ForecastData!$R$4,MATCH($C281,ForecastData!$B$5:$B$70,0),IF($T283="Summer",15,0))</f>
        <v>0</v>
      </c>
      <c r="Q281" s="8">
        <f ca="1">OFFSET(ForecastData!$R$4,MATCH($C281,ForecastData!$B$5:$B$70,0),IF($T283="Summer",15,0))</f>
        <v>0</v>
      </c>
      <c r="R281" s="8">
        <f ca="1">OFFSET(ForecastData!$R$4,MATCH($C281,ForecastData!$B$5:$B$70,0),IF($T283="Summer",15,0))</f>
        <v>0</v>
      </c>
      <c r="S281" s="10"/>
      <c r="T281" s="10"/>
    </row>
    <row r="282" spans="3:20" x14ac:dyDescent="0.25">
      <c r="C282" s="15" t="s">
        <v>167</v>
      </c>
      <c r="D282" s="12" t="s">
        <v>213</v>
      </c>
      <c r="E282" s="12" t="s">
        <v>211</v>
      </c>
      <c r="F282" s="12" t="str">
        <f t="shared" si="44"/>
        <v>RIZMaximum demand forecast(non-peak season)Maximum demand (MVA)</v>
      </c>
      <c r="G282" s="8">
        <f ca="1">OFFSET(ForecastData!$E$4,MATCH($C282,ForecastData!$B$5:$B$70,0),COLUMN()-6+IF($T282="Winter",15,0))</f>
        <v>2.9569504402933107</v>
      </c>
      <c r="H282" s="8">
        <f ca="1">OFFSET(ForecastData!$E$4,MATCH($C282,ForecastData!$B$5:$B$70,0),COLUMN()-6+IF($T282="Winter",15,0))</f>
        <v>3.8639297463585351</v>
      </c>
      <c r="I282" s="8">
        <f ca="1">OFFSET(ForecastData!$E$4,MATCH($C282,ForecastData!$B$5:$B$70,0),COLUMN()-6+IF($T282="Winter",15,0))</f>
        <v>3.8858420739891022</v>
      </c>
      <c r="J282" s="8">
        <f ca="1">OFFSET(ForecastData!$E$4,MATCH($C282,ForecastData!$B$5:$B$70,0),COLUMN()-6+IF($T282="Winter",15,0))</f>
        <v>3.8118554832728182</v>
      </c>
      <c r="K282" s="8">
        <f ca="1">OFFSET(ForecastData!$E$4,MATCH($C282,ForecastData!$B$5:$B$70,0),COLUMN()-6+IF($T282="Winter",15,0))</f>
        <v>3.7767227946543342</v>
      </c>
      <c r="L282" s="8">
        <f ca="1">OFFSET(ForecastData!$E$4,MATCH($C282,ForecastData!$B$5:$B$70,0),COLUMN()-6+IF($T282="Winter",15,0))</f>
        <v>3.7757254096784791</v>
      </c>
      <c r="M282" s="8">
        <f ca="1">OFFSET(ForecastData!$E$4,MATCH($C282,ForecastData!$B$5:$B$70,0),COLUMN()-6+IF($T282="Winter",15,0))</f>
        <v>3.8354808857623697</v>
      </c>
      <c r="N282" s="8">
        <f ca="1">OFFSET(ForecastData!$E$4,MATCH($C282,ForecastData!$B$5:$B$70,0),COLUMN()-6+IF($T282="Winter",15,0))</f>
        <v>3.8823409407898661</v>
      </c>
      <c r="O282" s="8">
        <f ca="1">OFFSET(ForecastData!$E$4,MATCH($C282,ForecastData!$B$5:$B$70,0),COLUMN()-6+IF($T282="Winter",15,0))</f>
        <v>3.940682416552268</v>
      </c>
      <c r="P282" s="8">
        <f ca="1">OFFSET(ForecastData!$E$4,MATCH($C282,ForecastData!$B$5:$B$70,0),COLUMN()-6+IF($T282="Winter",15,0))</f>
        <v>3.9927783760935247</v>
      </c>
      <c r="Q282" s="8">
        <f ca="1">OFFSET(ForecastData!$E$4,MATCH($C282,ForecastData!$B$5:$B$70,0),COLUMN()-6+IF($T282="Winter",15,0))</f>
        <v>4.0991212029626736</v>
      </c>
      <c r="R282" s="8">
        <f ca="1">OFFSET(ForecastData!$E$4,MATCH($C282,ForecastData!$B$5:$B$70,0),COLUMN()-6+IF($T282="Winter",15,0))</f>
        <v>4.1762420820193995</v>
      </c>
      <c r="S282" s="10"/>
      <c r="T282" s="10" t="str">
        <f ca="1">OFFSET(ForecastData!$D$4,MATCH(C282,ForecastData!$B$5:$B$70,0),0)</f>
        <v>Winter</v>
      </c>
    </row>
    <row r="283" spans="3:20" x14ac:dyDescent="0.25">
      <c r="C283" s="15" t="s">
        <v>167</v>
      </c>
      <c r="D283" s="12" t="s">
        <v>213</v>
      </c>
      <c r="E283" s="12" t="s">
        <v>11</v>
      </c>
      <c r="F283" s="12" t="str">
        <f t="shared" si="44"/>
        <v>RIZMaximum demand forecast(non-peak season)Power factor (coincident)</v>
      </c>
      <c r="G283" s="8">
        <f ca="1">OFFSET(ForecastData!$R$4,MATCH($C283,ForecastData!$B$5:$B$70,0),IF($T283="Winter",15,0))</f>
        <v>0</v>
      </c>
      <c r="H283" s="8">
        <f ca="1">OFFSET(ForecastData!$R$4,MATCH($C283,ForecastData!$B$5:$B$70,0),IF($T283="Winter",15,0))</f>
        <v>0</v>
      </c>
      <c r="I283" s="8">
        <f ca="1">OFFSET(ForecastData!$R$4,MATCH($C283,ForecastData!$B$5:$B$70,0),IF($T283="Winter",15,0))</f>
        <v>0</v>
      </c>
      <c r="J283" s="8">
        <f ca="1">OFFSET(ForecastData!$R$4,MATCH($C283,ForecastData!$B$5:$B$70,0),IF($T283="Winter",15,0))</f>
        <v>0</v>
      </c>
      <c r="K283" s="8">
        <f ca="1">OFFSET(ForecastData!$R$4,MATCH($C283,ForecastData!$B$5:$B$70,0),IF($T283="Winter",15,0))</f>
        <v>0</v>
      </c>
      <c r="L283" s="8">
        <f ca="1">OFFSET(ForecastData!$R$4,MATCH($C283,ForecastData!$B$5:$B$70,0),IF($T283="Winter",15,0))</f>
        <v>0</v>
      </c>
      <c r="M283" s="8">
        <f ca="1">OFFSET(ForecastData!$R$4,MATCH($C283,ForecastData!$B$5:$B$70,0),IF($T283="Winter",15,0))</f>
        <v>0</v>
      </c>
      <c r="N283" s="8">
        <f ca="1">OFFSET(ForecastData!$R$4,MATCH($C283,ForecastData!$B$5:$B$70,0),IF($T283="Winter",15,0))</f>
        <v>0</v>
      </c>
      <c r="O283" s="8">
        <f ca="1">OFFSET(ForecastData!$R$4,MATCH($C283,ForecastData!$B$5:$B$70,0),IF($T283="Winter",15,0))</f>
        <v>0</v>
      </c>
      <c r="P283" s="8">
        <f ca="1">OFFSET(ForecastData!$R$4,MATCH($C283,ForecastData!$B$5:$B$70,0),IF($T283="Winter",15,0))</f>
        <v>0</v>
      </c>
      <c r="Q283" s="8">
        <f ca="1">OFFSET(ForecastData!$R$4,MATCH($C283,ForecastData!$B$5:$B$70,0),IF($T283="Winter",15,0))</f>
        <v>0</v>
      </c>
      <c r="R283" s="8">
        <f ca="1">OFFSET(ForecastData!$R$4,MATCH($C283,ForecastData!$B$5:$B$70,0),IF($T283="Winter",15,0))</f>
        <v>0</v>
      </c>
      <c r="S283" s="10"/>
      <c r="T283" s="10" t="str">
        <f ca="1">T282</f>
        <v>Winter</v>
      </c>
    </row>
    <row r="284" spans="3:20" x14ac:dyDescent="0.25">
      <c r="C284" s="15" t="s">
        <v>167</v>
      </c>
      <c r="D284" s="12" t="s">
        <v>89</v>
      </c>
      <c r="E284" s="12" t="s">
        <v>212</v>
      </c>
      <c r="F284" s="12" t="str">
        <f t="shared" ref="F284:F296" si="45">CONCATENATE(C284,D284,E284)</f>
        <v>RIZHours exceeding95% of maximum demand</v>
      </c>
      <c r="G284" s="9">
        <f ca="1">OFFSET($AM$2,MATCH(C284,$AL$3:$AL$19,0),0)</f>
        <v>8.5</v>
      </c>
      <c r="H284" s="9">
        <f ca="1">G284</f>
        <v>8.5</v>
      </c>
      <c r="I284" s="9">
        <f t="shared" ref="I284:R284" ca="1" si="46">H284</f>
        <v>8.5</v>
      </c>
      <c r="J284" s="9">
        <f t="shared" ca="1" si="46"/>
        <v>8.5</v>
      </c>
      <c r="K284" s="9">
        <f t="shared" ca="1" si="46"/>
        <v>8.5</v>
      </c>
      <c r="L284" s="9">
        <f t="shared" ca="1" si="46"/>
        <v>8.5</v>
      </c>
      <c r="M284" s="9">
        <f t="shared" ca="1" si="46"/>
        <v>8.5</v>
      </c>
      <c r="N284" s="9">
        <f t="shared" ca="1" si="46"/>
        <v>8.5</v>
      </c>
      <c r="O284" s="9">
        <f t="shared" ca="1" si="46"/>
        <v>8.5</v>
      </c>
      <c r="P284" s="9">
        <f t="shared" ca="1" si="46"/>
        <v>8.5</v>
      </c>
      <c r="Q284" s="9">
        <f t="shared" ca="1" si="46"/>
        <v>8.5</v>
      </c>
      <c r="R284" s="9">
        <f t="shared" ca="1" si="46"/>
        <v>8.5</v>
      </c>
      <c r="S284" s="9"/>
      <c r="T284" s="9"/>
    </row>
    <row r="285" spans="3:20" x14ac:dyDescent="0.25">
      <c r="C285" s="15" t="s">
        <v>167</v>
      </c>
      <c r="D285" s="15" t="s">
        <v>12</v>
      </c>
      <c r="E285" s="6">
        <v>1</v>
      </c>
      <c r="F285" s="12" t="str">
        <f t="shared" si="45"/>
        <v>RIZLoad transfer capacity (MVA)1</v>
      </c>
      <c r="G285" s="8"/>
      <c r="H285" s="8"/>
      <c r="I285" s="8"/>
      <c r="J285" s="8"/>
      <c r="K285" s="8"/>
      <c r="L285" s="8"/>
      <c r="M285" s="8"/>
      <c r="N285" s="8"/>
      <c r="O285" s="8"/>
      <c r="P285" s="8"/>
      <c r="Q285" s="8"/>
      <c r="R285" s="8"/>
      <c r="S285" s="8"/>
      <c r="T285" s="8"/>
    </row>
    <row r="286" spans="3:20" x14ac:dyDescent="0.25">
      <c r="C286" s="15" t="s">
        <v>167</v>
      </c>
      <c r="D286" s="15" t="s">
        <v>12</v>
      </c>
      <c r="E286" s="6">
        <v>2</v>
      </c>
      <c r="F286" s="12" t="str">
        <f t="shared" si="45"/>
        <v>RIZLoad transfer capacity (MVA)2</v>
      </c>
      <c r="G286" s="8"/>
      <c r="H286" s="8"/>
      <c r="I286" s="8"/>
      <c r="J286" s="8"/>
      <c r="K286" s="8"/>
      <c r="L286" s="8"/>
      <c r="M286" s="8"/>
      <c r="N286" s="8"/>
      <c r="O286" s="8"/>
      <c r="P286" s="8"/>
      <c r="Q286" s="8"/>
      <c r="R286" s="8"/>
      <c r="S286" s="8"/>
      <c r="T286" s="8"/>
    </row>
    <row r="287" spans="3:20" x14ac:dyDescent="0.25">
      <c r="C287" s="15" t="s">
        <v>167</v>
      </c>
      <c r="D287" s="15" t="s">
        <v>12</v>
      </c>
      <c r="E287" s="6">
        <v>3</v>
      </c>
      <c r="F287" s="12" t="str">
        <f t="shared" si="45"/>
        <v>RIZLoad transfer capacity (MVA)3</v>
      </c>
      <c r="G287" s="8"/>
      <c r="H287" s="8"/>
      <c r="I287" s="8"/>
      <c r="J287" s="8"/>
      <c r="K287" s="8"/>
      <c r="L287" s="8"/>
      <c r="M287" s="8"/>
      <c r="N287" s="8"/>
      <c r="O287" s="8"/>
      <c r="P287" s="8"/>
      <c r="Q287" s="8"/>
      <c r="R287" s="8"/>
      <c r="S287" s="8"/>
      <c r="T287" s="8"/>
    </row>
    <row r="288" spans="3:20" x14ac:dyDescent="0.25">
      <c r="C288" s="15" t="s">
        <v>167</v>
      </c>
      <c r="D288" s="15" t="s">
        <v>12</v>
      </c>
      <c r="E288" s="6">
        <v>4</v>
      </c>
      <c r="F288" s="12" t="str">
        <f t="shared" si="45"/>
        <v>RIZLoad transfer capacity (MVA)4</v>
      </c>
      <c r="G288" s="8"/>
      <c r="H288" s="8"/>
      <c r="I288" s="8"/>
      <c r="J288" s="8"/>
      <c r="K288" s="8"/>
      <c r="L288" s="8"/>
      <c r="M288" s="8"/>
      <c r="N288" s="8"/>
      <c r="O288" s="8"/>
      <c r="P288" s="8"/>
      <c r="Q288" s="8"/>
      <c r="R288" s="8"/>
      <c r="S288" s="8"/>
      <c r="T288" s="8"/>
    </row>
    <row r="289" spans="3:20" x14ac:dyDescent="0.25">
      <c r="C289" s="15" t="s">
        <v>167</v>
      </c>
      <c r="D289" s="12" t="s">
        <v>13</v>
      </c>
      <c r="E289" s="12" t="s">
        <v>142</v>
      </c>
      <c r="F289" s="12" t="str">
        <f t="shared" si="45"/>
        <v>RIZEmbedded generation capacity (MVA)Units less than 100 kVA</v>
      </c>
      <c r="G289" s="8">
        <v>0.70599999999999996</v>
      </c>
      <c r="H289" s="8"/>
      <c r="I289" s="8"/>
      <c r="J289" s="8"/>
      <c r="K289" s="8"/>
      <c r="L289" s="8"/>
      <c r="M289" s="8"/>
      <c r="N289" s="8"/>
      <c r="O289" s="8"/>
      <c r="P289" s="8"/>
      <c r="Q289" s="8"/>
      <c r="R289" s="8"/>
      <c r="S289" s="8"/>
      <c r="T289" s="8"/>
    </row>
    <row r="290" spans="3:20" x14ac:dyDescent="0.25">
      <c r="C290" s="15" t="s">
        <v>167</v>
      </c>
      <c r="D290" s="12" t="s">
        <v>13</v>
      </c>
      <c r="E290" s="12" t="s">
        <v>145</v>
      </c>
      <c r="F290" s="12" t="str">
        <f t="shared" si="45"/>
        <v>RIZEmbedded generation capacity (MVA)Units greater than 100 kVA</v>
      </c>
      <c r="G290" s="8"/>
      <c r="H290" s="8"/>
      <c r="I290" s="8"/>
      <c r="J290" s="8"/>
      <c r="K290" s="8"/>
      <c r="L290" s="8"/>
      <c r="M290" s="8"/>
      <c r="N290" s="8"/>
      <c r="O290" s="8"/>
      <c r="P290" s="8"/>
      <c r="Q290" s="8"/>
      <c r="R290" s="8"/>
      <c r="S290" s="8"/>
      <c r="T290" s="8"/>
    </row>
    <row r="291" spans="3:20" x14ac:dyDescent="0.25">
      <c r="C291" s="15" t="s">
        <v>168</v>
      </c>
      <c r="D291" s="15" t="s">
        <v>85</v>
      </c>
      <c r="E291" s="12" t="s">
        <v>86</v>
      </c>
      <c r="F291" s="12" t="str">
        <f>CONCATENATE(C291,D291,E291)</f>
        <v xml:space="preserve">WYZSubstation capacity (winter and summer) (MVA)Total </v>
      </c>
      <c r="G291" s="8">
        <v>5</v>
      </c>
      <c r="H291" s="8">
        <v>5</v>
      </c>
      <c r="I291" s="8">
        <v>5</v>
      </c>
      <c r="J291" s="8">
        <v>5</v>
      </c>
      <c r="K291" s="8">
        <v>5</v>
      </c>
      <c r="L291" s="8">
        <v>5</v>
      </c>
      <c r="M291" s="8">
        <v>5</v>
      </c>
      <c r="N291" s="8">
        <v>5</v>
      </c>
      <c r="O291" s="8">
        <v>5</v>
      </c>
      <c r="P291" s="8">
        <v>5</v>
      </c>
      <c r="Q291" s="8">
        <v>5</v>
      </c>
      <c r="R291" s="8">
        <v>5</v>
      </c>
      <c r="S291" s="8"/>
      <c r="T291" s="8"/>
    </row>
    <row r="292" spans="3:20" x14ac:dyDescent="0.25">
      <c r="C292" s="15" t="s">
        <v>168</v>
      </c>
      <c r="D292" s="15" t="s">
        <v>85</v>
      </c>
      <c r="E292" s="12" t="s">
        <v>87</v>
      </c>
      <c r="F292" s="12" t="str">
        <f t="shared" si="45"/>
        <v>WYZSubstation capacity (winter and summer) (MVA)Firm delivery</v>
      </c>
      <c r="G292" s="8">
        <v>2.5</v>
      </c>
      <c r="H292" s="8">
        <v>2.5</v>
      </c>
      <c r="I292" s="8">
        <v>2.5</v>
      </c>
      <c r="J292" s="8">
        <v>2.5</v>
      </c>
      <c r="K292" s="8">
        <v>2.5</v>
      </c>
      <c r="L292" s="8">
        <v>2.5</v>
      </c>
      <c r="M292" s="8">
        <v>2.5</v>
      </c>
      <c r="N292" s="8">
        <v>2.5</v>
      </c>
      <c r="O292" s="8">
        <v>2.5</v>
      </c>
      <c r="P292" s="8">
        <v>2.5</v>
      </c>
      <c r="Q292" s="8">
        <v>2.5</v>
      </c>
      <c r="R292" s="8">
        <v>2.5</v>
      </c>
      <c r="S292" s="8"/>
      <c r="T292" s="8"/>
    </row>
    <row r="293" spans="3:20" x14ac:dyDescent="0.25">
      <c r="C293" s="15" t="s">
        <v>168</v>
      </c>
      <c r="D293" s="15" t="s">
        <v>85</v>
      </c>
      <c r="E293" s="12" t="s">
        <v>88</v>
      </c>
      <c r="F293" s="12" t="str">
        <f t="shared" si="45"/>
        <v>WYZSubstation capacity (winter and summer) (MVA)Short-term firm delivery</v>
      </c>
      <c r="G293" s="8">
        <v>3</v>
      </c>
      <c r="H293" s="8">
        <v>3</v>
      </c>
      <c r="I293" s="8">
        <v>3</v>
      </c>
      <c r="J293" s="8">
        <v>3</v>
      </c>
      <c r="K293" s="8">
        <v>3</v>
      </c>
      <c r="L293" s="8">
        <v>3</v>
      </c>
      <c r="M293" s="8">
        <v>3</v>
      </c>
      <c r="N293" s="8">
        <v>3</v>
      </c>
      <c r="O293" s="8">
        <v>3</v>
      </c>
      <c r="P293" s="8">
        <v>3</v>
      </c>
      <c r="Q293" s="8">
        <v>3</v>
      </c>
      <c r="R293" s="8">
        <v>3</v>
      </c>
      <c r="S293" s="8"/>
      <c r="T293" s="8"/>
    </row>
    <row r="294" spans="3:20" x14ac:dyDescent="0.25">
      <c r="C294" s="15" t="s">
        <v>168</v>
      </c>
      <c r="D294" s="15" t="s">
        <v>197</v>
      </c>
      <c r="E294" s="12" t="s">
        <v>193</v>
      </c>
      <c r="F294" s="12" t="str">
        <f t="shared" si="45"/>
        <v>WYZSub-transmission lines capacityTotal (winter)</v>
      </c>
      <c r="G294" s="8"/>
      <c r="H294" s="8"/>
      <c r="I294" s="8"/>
      <c r="J294" s="8"/>
      <c r="K294" s="8"/>
      <c r="L294" s="8"/>
      <c r="M294" s="8"/>
      <c r="N294" s="8"/>
      <c r="O294" s="8"/>
      <c r="P294" s="8"/>
      <c r="Q294" s="8"/>
      <c r="R294" s="8"/>
      <c r="S294" s="8"/>
      <c r="T294" s="8"/>
    </row>
    <row r="295" spans="3:20" x14ac:dyDescent="0.25">
      <c r="C295" s="15" t="s">
        <v>168</v>
      </c>
      <c r="D295" s="15" t="s">
        <v>197</v>
      </c>
      <c r="E295" s="12" t="s">
        <v>195</v>
      </c>
      <c r="F295" s="12" t="str">
        <f t="shared" si="45"/>
        <v>WYZSub-transmission lines capacityFirm delivery (winter)</v>
      </c>
      <c r="G295" s="8"/>
      <c r="H295" s="8"/>
      <c r="I295" s="8"/>
      <c r="J295" s="8"/>
      <c r="K295" s="8"/>
      <c r="L295" s="8"/>
      <c r="M295" s="8"/>
      <c r="N295" s="8"/>
      <c r="O295" s="8"/>
      <c r="P295" s="8"/>
      <c r="Q295" s="8"/>
      <c r="R295" s="8"/>
      <c r="S295" s="8"/>
      <c r="T295" s="8"/>
    </row>
    <row r="296" spans="3:20" x14ac:dyDescent="0.25">
      <c r="C296" s="15" t="s">
        <v>168</v>
      </c>
      <c r="D296" s="15" t="s">
        <v>197</v>
      </c>
      <c r="E296" s="12" t="s">
        <v>196</v>
      </c>
      <c r="F296" s="12" t="str">
        <f t="shared" si="45"/>
        <v>WYZSub-transmission lines capacityTotal (summer)</v>
      </c>
      <c r="G296" s="8"/>
      <c r="H296" s="8"/>
      <c r="I296" s="8"/>
      <c r="J296" s="8"/>
      <c r="K296" s="8"/>
      <c r="L296" s="8"/>
      <c r="M296" s="8"/>
      <c r="N296" s="8"/>
      <c r="O296" s="8"/>
      <c r="P296" s="8"/>
      <c r="Q296" s="8"/>
      <c r="R296" s="8"/>
      <c r="S296" s="8"/>
      <c r="T296" s="8"/>
    </row>
    <row r="297" spans="3:20" x14ac:dyDescent="0.25">
      <c r="C297" s="15" t="s">
        <v>168</v>
      </c>
      <c r="D297" s="15" t="s">
        <v>197</v>
      </c>
      <c r="E297" s="12" t="s">
        <v>194</v>
      </c>
      <c r="F297" s="12" t="str">
        <f t="shared" ref="F297:F301" si="47">CONCATENATE(C297,D297,E297)</f>
        <v>WYZSub-transmission lines capacityFirm delivery (summer)</v>
      </c>
      <c r="G297" s="8"/>
      <c r="H297" s="8"/>
      <c r="I297" s="8"/>
      <c r="J297" s="8"/>
      <c r="K297" s="8"/>
      <c r="L297" s="8"/>
      <c r="M297" s="8"/>
      <c r="N297" s="8"/>
      <c r="O297" s="8"/>
      <c r="P297" s="8"/>
      <c r="Q297" s="8"/>
      <c r="R297" s="8"/>
      <c r="S297" s="8"/>
      <c r="T297" s="8"/>
    </row>
    <row r="298" spans="3:20" x14ac:dyDescent="0.25">
      <c r="C298" s="15" t="s">
        <v>168</v>
      </c>
      <c r="D298" s="12" t="s">
        <v>214</v>
      </c>
      <c r="E298" s="12" t="s">
        <v>211</v>
      </c>
      <c r="F298" s="12" t="str">
        <f t="shared" si="47"/>
        <v>WYZMaximum demand forecast(peak season)Maximum demand (MVA)</v>
      </c>
      <c r="G298" s="8">
        <f ca="1">OFFSET(ForecastData!$E$4,MATCH($C298,ForecastData!$B$5:$B$70,0),COLUMN()-6+IF($T300="Summer",15,0))</f>
        <v>0.58305460054737102</v>
      </c>
      <c r="H298" s="8">
        <f ca="1">OFFSET(ForecastData!$E$4,MATCH($C298,ForecastData!$B$5:$B$70,0),COLUMN()-6+IF($T300="Summer",15,0))</f>
        <v>1.2222549969488063</v>
      </c>
      <c r="I298" s="8">
        <f ca="1">OFFSET(ForecastData!$E$4,MATCH($C298,ForecastData!$B$5:$B$70,0),COLUMN()-6+IF($T300="Summer",15,0))</f>
        <v>1.305378817879747</v>
      </c>
      <c r="J298" s="8">
        <f ca="1">OFFSET(ForecastData!$E$4,MATCH($C298,ForecastData!$B$5:$B$70,0),COLUMN()-6+IF($T300="Summer",15,0))</f>
        <v>1.3072227943895653</v>
      </c>
      <c r="K298" s="8">
        <f ca="1">OFFSET(ForecastData!$E$4,MATCH($C298,ForecastData!$B$5:$B$70,0),COLUMN()-6+IF($T300="Summer",15,0))</f>
        <v>1.3075565247573262</v>
      </c>
      <c r="L298" s="8">
        <f ca="1">OFFSET(ForecastData!$E$4,MATCH($C298,ForecastData!$B$5:$B$70,0),COLUMN()-6+IF($T300="Summer",15,0))</f>
        <v>1.3150751635956461</v>
      </c>
      <c r="M298" s="8">
        <f ca="1">OFFSET(ForecastData!$E$4,MATCH($C298,ForecastData!$B$5:$B$70,0),COLUMN()-6+IF($T300="Summer",15,0))</f>
        <v>1.3208680669473132</v>
      </c>
      <c r="N298" s="8">
        <f ca="1">OFFSET(ForecastData!$E$4,MATCH($C298,ForecastData!$B$5:$B$70,0),COLUMN()-6+IF($T300="Summer",15,0))</f>
        <v>1.3262634481825757</v>
      </c>
      <c r="O298" s="8">
        <f ca="1">OFFSET(ForecastData!$E$4,MATCH($C298,ForecastData!$B$5:$B$70,0),COLUMN()-6+IF($T300="Summer",15,0))</f>
        <v>1.3301617000819388</v>
      </c>
      <c r="P298" s="8">
        <f ca="1">OFFSET(ForecastData!$E$4,MATCH($C298,ForecastData!$B$5:$B$70,0),COLUMN()-6+IF($T300="Summer",15,0))</f>
        <v>1.3398067185278466</v>
      </c>
      <c r="Q298" s="8">
        <f ca="1">OFFSET(ForecastData!$E$4,MATCH($C298,ForecastData!$B$5:$B$70,0),COLUMN()-6+IF($T300="Summer",15,0))</f>
        <v>1.345732886058792</v>
      </c>
      <c r="R298" s="8">
        <f ca="1">OFFSET(ForecastData!$E$4,MATCH($C298,ForecastData!$B$5:$B$70,0),COLUMN()-6+IF($T300="Summer",15,0))</f>
        <v>1.3624135773935213</v>
      </c>
      <c r="S298" s="8"/>
      <c r="T298" s="8"/>
    </row>
    <row r="299" spans="3:20" x14ac:dyDescent="0.25">
      <c r="C299" s="15" t="s">
        <v>168</v>
      </c>
      <c r="D299" s="12" t="s">
        <v>214</v>
      </c>
      <c r="E299" s="12" t="s">
        <v>11</v>
      </c>
      <c r="F299" s="12" t="str">
        <f t="shared" si="47"/>
        <v>WYZMaximum demand forecast(peak season)Power factor (coincident)</v>
      </c>
      <c r="G299" s="8">
        <f ca="1">OFFSET(ForecastData!$R$4,MATCH($C299,ForecastData!$B$5:$B$70,0),IF($T301="Summer",15,0))</f>
        <v>0</v>
      </c>
      <c r="H299" s="8">
        <f ca="1">OFFSET(ForecastData!$R$4,MATCH($C299,ForecastData!$B$5:$B$70,0),IF($T301="Summer",15,0))</f>
        <v>0</v>
      </c>
      <c r="I299" s="8">
        <f ca="1">OFFSET(ForecastData!$R$4,MATCH($C299,ForecastData!$B$5:$B$70,0),IF($T301="Summer",15,0))</f>
        <v>0</v>
      </c>
      <c r="J299" s="8">
        <f ca="1">OFFSET(ForecastData!$R$4,MATCH($C299,ForecastData!$B$5:$B$70,0),IF($T301="Summer",15,0))</f>
        <v>0</v>
      </c>
      <c r="K299" s="8">
        <f ca="1">OFFSET(ForecastData!$R$4,MATCH($C299,ForecastData!$B$5:$B$70,0),IF($T301="Summer",15,0))</f>
        <v>0</v>
      </c>
      <c r="L299" s="8">
        <f ca="1">OFFSET(ForecastData!$R$4,MATCH($C299,ForecastData!$B$5:$B$70,0),IF($T301="Summer",15,0))</f>
        <v>0</v>
      </c>
      <c r="M299" s="8">
        <f ca="1">OFFSET(ForecastData!$R$4,MATCH($C299,ForecastData!$B$5:$B$70,0),IF($T301="Summer",15,0))</f>
        <v>0</v>
      </c>
      <c r="N299" s="8">
        <f ca="1">OFFSET(ForecastData!$R$4,MATCH($C299,ForecastData!$B$5:$B$70,0),IF($T301="Summer",15,0))</f>
        <v>0</v>
      </c>
      <c r="O299" s="8">
        <f ca="1">OFFSET(ForecastData!$R$4,MATCH($C299,ForecastData!$B$5:$B$70,0),IF($T301="Summer",15,0))</f>
        <v>0</v>
      </c>
      <c r="P299" s="8">
        <f ca="1">OFFSET(ForecastData!$R$4,MATCH($C299,ForecastData!$B$5:$B$70,0),IF($T301="Summer",15,0))</f>
        <v>0</v>
      </c>
      <c r="Q299" s="8">
        <f ca="1">OFFSET(ForecastData!$R$4,MATCH($C299,ForecastData!$B$5:$B$70,0),IF($T301="Summer",15,0))</f>
        <v>0</v>
      </c>
      <c r="R299" s="8">
        <f ca="1">OFFSET(ForecastData!$R$4,MATCH($C299,ForecastData!$B$5:$B$70,0),IF($T301="Summer",15,0))</f>
        <v>0</v>
      </c>
      <c r="S299" s="10"/>
      <c r="T299" s="10"/>
    </row>
    <row r="300" spans="3:20" x14ac:dyDescent="0.25">
      <c r="C300" s="15" t="s">
        <v>168</v>
      </c>
      <c r="D300" s="12" t="s">
        <v>213</v>
      </c>
      <c r="E300" s="12" t="s">
        <v>211</v>
      </c>
      <c r="F300" s="12" t="str">
        <f t="shared" si="47"/>
        <v>WYZMaximum demand forecast(non-peak season)Maximum demand (MVA)</v>
      </c>
      <c r="G300" s="8">
        <f ca="1">OFFSET(ForecastData!$E$4,MATCH($C300,ForecastData!$B$5:$B$70,0),COLUMN()-6+IF($T300="Winter",15,0))</f>
        <v>1.2994388627172517</v>
      </c>
      <c r="H300" s="8">
        <f ca="1">OFFSET(ForecastData!$E$4,MATCH($C300,ForecastData!$B$5:$B$70,0),COLUMN()-6+IF($T300="Winter",15,0))</f>
        <v>1.1687478919343159</v>
      </c>
      <c r="I300" s="8">
        <f ca="1">OFFSET(ForecastData!$E$4,MATCH($C300,ForecastData!$B$5:$B$70,0),COLUMN()-6+IF($T300="Winter",15,0))</f>
        <v>1.310239677142284</v>
      </c>
      <c r="J300" s="8">
        <f ca="1">OFFSET(ForecastData!$E$4,MATCH($C300,ForecastData!$B$5:$B$70,0),COLUMN()-6+IF($T300="Winter",15,0))</f>
        <v>1.3173167876940401</v>
      </c>
      <c r="K300" s="8">
        <f ca="1">OFFSET(ForecastData!$E$4,MATCH($C300,ForecastData!$B$5:$B$70,0),COLUMN()-6+IF($T300="Winter",15,0))</f>
        <v>1.3209720314168449</v>
      </c>
      <c r="L300" s="8">
        <f ca="1">OFFSET(ForecastData!$E$4,MATCH($C300,ForecastData!$B$5:$B$70,0),COLUMN()-6+IF($T300="Winter",15,0))</f>
        <v>1.3362013483461042</v>
      </c>
      <c r="M300" s="8">
        <f ca="1">OFFSET(ForecastData!$E$4,MATCH($C300,ForecastData!$B$5:$B$70,0),COLUMN()-6+IF($T300="Winter",15,0))</f>
        <v>1.3485547386532135</v>
      </c>
      <c r="N300" s="8">
        <f ca="1">OFFSET(ForecastData!$E$4,MATCH($C300,ForecastData!$B$5:$B$70,0),COLUMN()-6+IF($T300="Winter",15,0))</f>
        <v>1.3601338547801884</v>
      </c>
      <c r="O300" s="8">
        <f ca="1">OFFSET(ForecastData!$E$4,MATCH($C300,ForecastData!$B$5:$B$70,0),COLUMN()-6+IF($T300="Winter",15,0))</f>
        <v>1.3691679233538288</v>
      </c>
      <c r="P300" s="8">
        <f ca="1">OFFSET(ForecastData!$E$4,MATCH($C300,ForecastData!$B$5:$B$70,0),COLUMN()-6+IF($T300="Winter",15,0))</f>
        <v>1.3874817535829096</v>
      </c>
      <c r="Q300" s="8">
        <f ca="1">OFFSET(ForecastData!$E$4,MATCH($C300,ForecastData!$B$5:$B$70,0),COLUMN()-6+IF($T300="Winter",15,0))</f>
        <v>1.3996165942217538</v>
      </c>
      <c r="R300" s="8">
        <f ca="1">OFFSET(ForecastData!$E$4,MATCH($C300,ForecastData!$B$5:$B$70,0),COLUMN()-6+IF($T300="Winter",15,0))</f>
        <v>1.4292657710009229</v>
      </c>
      <c r="S300" s="10"/>
      <c r="T300" s="10" t="str">
        <f ca="1">OFFSET(ForecastData!$D$4,MATCH(C300,ForecastData!$B$5:$B$70,0),0)</f>
        <v>Winter</v>
      </c>
    </row>
    <row r="301" spans="3:20" x14ac:dyDescent="0.25">
      <c r="C301" s="15" t="s">
        <v>168</v>
      </c>
      <c r="D301" s="12" t="s">
        <v>213</v>
      </c>
      <c r="E301" s="12" t="s">
        <v>11</v>
      </c>
      <c r="F301" s="12" t="str">
        <f t="shared" si="47"/>
        <v>WYZMaximum demand forecast(non-peak season)Power factor (coincident)</v>
      </c>
      <c r="G301" s="8">
        <f ca="1">OFFSET(ForecastData!$R$4,MATCH($C301,ForecastData!$B$5:$B$70,0),IF($T301="Winter",15,0))</f>
        <v>0</v>
      </c>
      <c r="H301" s="8">
        <f ca="1">OFFSET(ForecastData!$R$4,MATCH($C301,ForecastData!$B$5:$B$70,0),IF($T301="Winter",15,0))</f>
        <v>0</v>
      </c>
      <c r="I301" s="8">
        <f ca="1">OFFSET(ForecastData!$R$4,MATCH($C301,ForecastData!$B$5:$B$70,0),IF($T301="Winter",15,0))</f>
        <v>0</v>
      </c>
      <c r="J301" s="8">
        <f ca="1">OFFSET(ForecastData!$R$4,MATCH($C301,ForecastData!$B$5:$B$70,0),IF($T301="Winter",15,0))</f>
        <v>0</v>
      </c>
      <c r="K301" s="8">
        <f ca="1">OFFSET(ForecastData!$R$4,MATCH($C301,ForecastData!$B$5:$B$70,0),IF($T301="Winter",15,0))</f>
        <v>0</v>
      </c>
      <c r="L301" s="8">
        <f ca="1">OFFSET(ForecastData!$R$4,MATCH($C301,ForecastData!$B$5:$B$70,0),IF($T301="Winter",15,0))</f>
        <v>0</v>
      </c>
      <c r="M301" s="8">
        <f ca="1">OFFSET(ForecastData!$R$4,MATCH($C301,ForecastData!$B$5:$B$70,0),IF($T301="Winter",15,0))</f>
        <v>0</v>
      </c>
      <c r="N301" s="8">
        <f ca="1">OFFSET(ForecastData!$R$4,MATCH($C301,ForecastData!$B$5:$B$70,0),IF($T301="Winter",15,0))</f>
        <v>0</v>
      </c>
      <c r="O301" s="8">
        <f ca="1">OFFSET(ForecastData!$R$4,MATCH($C301,ForecastData!$B$5:$B$70,0),IF($T301="Winter",15,0))</f>
        <v>0</v>
      </c>
      <c r="P301" s="8">
        <f ca="1">OFFSET(ForecastData!$R$4,MATCH($C301,ForecastData!$B$5:$B$70,0),IF($T301="Winter",15,0))</f>
        <v>0</v>
      </c>
      <c r="Q301" s="8">
        <f ca="1">OFFSET(ForecastData!$R$4,MATCH($C301,ForecastData!$B$5:$B$70,0),IF($T301="Winter",15,0))</f>
        <v>0</v>
      </c>
      <c r="R301" s="8">
        <f ca="1">OFFSET(ForecastData!$R$4,MATCH($C301,ForecastData!$B$5:$B$70,0),IF($T301="Winter",15,0))</f>
        <v>0</v>
      </c>
      <c r="S301" s="10"/>
      <c r="T301" s="10" t="str">
        <f ca="1">T300</f>
        <v>Winter</v>
      </c>
    </row>
    <row r="302" spans="3:20" x14ac:dyDescent="0.25">
      <c r="C302" s="15" t="s">
        <v>168</v>
      </c>
      <c r="D302" s="12" t="s">
        <v>89</v>
      </c>
      <c r="E302" s="12" t="s">
        <v>212</v>
      </c>
      <c r="F302" s="12" t="str">
        <f t="shared" ref="F302:F308" si="48">CONCATENATE(C302,D302,E302)</f>
        <v>WYZHours exceeding95% of maximum demand</v>
      </c>
      <c r="G302" s="9">
        <f ca="1">OFFSET($AM$2,MATCH(C302,$AL$3:$AL$19,0),0)</f>
        <v>5.5</v>
      </c>
      <c r="H302" s="9">
        <f ca="1">G302</f>
        <v>5.5</v>
      </c>
      <c r="I302" s="9">
        <f t="shared" ref="I302:R302" ca="1" si="49">H302</f>
        <v>5.5</v>
      </c>
      <c r="J302" s="9">
        <f t="shared" ca="1" si="49"/>
        <v>5.5</v>
      </c>
      <c r="K302" s="9">
        <f t="shared" ca="1" si="49"/>
        <v>5.5</v>
      </c>
      <c r="L302" s="9">
        <f t="shared" ca="1" si="49"/>
        <v>5.5</v>
      </c>
      <c r="M302" s="9">
        <f t="shared" ca="1" si="49"/>
        <v>5.5</v>
      </c>
      <c r="N302" s="9">
        <f t="shared" ca="1" si="49"/>
        <v>5.5</v>
      </c>
      <c r="O302" s="9">
        <f t="shared" ca="1" si="49"/>
        <v>5.5</v>
      </c>
      <c r="P302" s="9">
        <f t="shared" ca="1" si="49"/>
        <v>5.5</v>
      </c>
      <c r="Q302" s="9">
        <f t="shared" ca="1" si="49"/>
        <v>5.5</v>
      </c>
      <c r="R302" s="9">
        <f t="shared" ca="1" si="49"/>
        <v>5.5</v>
      </c>
      <c r="S302" s="9"/>
      <c r="T302" s="9"/>
    </row>
    <row r="303" spans="3:20" x14ac:dyDescent="0.25">
      <c r="C303" s="15" t="s">
        <v>168</v>
      </c>
      <c r="D303" s="15" t="s">
        <v>12</v>
      </c>
      <c r="E303" s="6">
        <v>1</v>
      </c>
      <c r="F303" s="12" t="str">
        <f t="shared" si="48"/>
        <v>WYZLoad transfer capacity (MVA)1</v>
      </c>
      <c r="G303" s="8"/>
      <c r="H303" s="8"/>
      <c r="I303" s="8"/>
      <c r="J303" s="8"/>
      <c r="K303" s="8"/>
      <c r="L303" s="8"/>
      <c r="M303" s="8"/>
      <c r="N303" s="8"/>
      <c r="O303" s="8"/>
      <c r="P303" s="8"/>
      <c r="Q303" s="8"/>
      <c r="R303" s="8"/>
      <c r="S303" s="8"/>
      <c r="T303" s="8"/>
    </row>
    <row r="304" spans="3:20" x14ac:dyDescent="0.25">
      <c r="C304" s="15" t="s">
        <v>168</v>
      </c>
      <c r="D304" s="15" t="s">
        <v>12</v>
      </c>
      <c r="E304" s="6">
        <v>2</v>
      </c>
      <c r="F304" s="12" t="str">
        <f t="shared" si="48"/>
        <v>WYZLoad transfer capacity (MVA)2</v>
      </c>
      <c r="G304" s="8"/>
      <c r="H304" s="8"/>
      <c r="I304" s="8"/>
      <c r="J304" s="8"/>
      <c r="K304" s="8"/>
      <c r="L304" s="8"/>
      <c r="M304" s="8"/>
      <c r="N304" s="8"/>
      <c r="O304" s="8"/>
      <c r="P304" s="8"/>
      <c r="Q304" s="8"/>
      <c r="R304" s="8"/>
      <c r="S304" s="8"/>
      <c r="T304" s="8"/>
    </row>
    <row r="305" spans="3:20" x14ac:dyDescent="0.25">
      <c r="C305" s="15" t="s">
        <v>168</v>
      </c>
      <c r="D305" s="15" t="s">
        <v>12</v>
      </c>
      <c r="E305" s="6">
        <v>3</v>
      </c>
      <c r="F305" s="12" t="str">
        <f t="shared" si="48"/>
        <v>WYZLoad transfer capacity (MVA)3</v>
      </c>
      <c r="G305" s="8"/>
      <c r="H305" s="8"/>
      <c r="I305" s="8"/>
      <c r="J305" s="8"/>
      <c r="K305" s="8"/>
      <c r="L305" s="8"/>
      <c r="M305" s="8"/>
      <c r="N305" s="8"/>
      <c r="O305" s="8"/>
      <c r="P305" s="8"/>
      <c r="Q305" s="8"/>
      <c r="R305" s="8"/>
      <c r="S305" s="8"/>
      <c r="T305" s="8"/>
    </row>
    <row r="306" spans="3:20" x14ac:dyDescent="0.25">
      <c r="C306" s="15" t="s">
        <v>168</v>
      </c>
      <c r="D306" s="15" t="s">
        <v>12</v>
      </c>
      <c r="E306" s="6">
        <v>4</v>
      </c>
      <c r="F306" s="12" t="str">
        <f t="shared" si="48"/>
        <v>WYZLoad transfer capacity (MVA)4</v>
      </c>
      <c r="G306" s="8"/>
      <c r="H306" s="8"/>
      <c r="I306" s="8"/>
      <c r="J306" s="8"/>
      <c r="K306" s="8"/>
      <c r="L306" s="8"/>
      <c r="M306" s="8"/>
      <c r="N306" s="8"/>
      <c r="O306" s="8"/>
      <c r="P306" s="8"/>
      <c r="Q306" s="8"/>
      <c r="R306" s="8"/>
      <c r="S306" s="8"/>
      <c r="T306" s="8"/>
    </row>
    <row r="307" spans="3:20" x14ac:dyDescent="0.25">
      <c r="C307" s="15" t="s">
        <v>168</v>
      </c>
      <c r="D307" s="12" t="s">
        <v>13</v>
      </c>
      <c r="E307" s="12" t="s">
        <v>142</v>
      </c>
      <c r="F307" s="12" t="str">
        <f t="shared" si="48"/>
        <v>WYZEmbedded generation capacity (MVA)Units less than 100 kVA</v>
      </c>
      <c r="G307" s="8">
        <v>0</v>
      </c>
      <c r="H307" s="8"/>
      <c r="I307" s="8"/>
      <c r="J307" s="8"/>
      <c r="K307" s="8"/>
      <c r="L307" s="8"/>
      <c r="M307" s="8"/>
      <c r="N307" s="8"/>
      <c r="O307" s="8"/>
      <c r="P307" s="8"/>
      <c r="Q307" s="8"/>
      <c r="R307" s="8"/>
      <c r="S307" s="8"/>
      <c r="T307" s="8"/>
    </row>
    <row r="308" spans="3:20" x14ac:dyDescent="0.25">
      <c r="C308" s="15" t="s">
        <v>168</v>
      </c>
      <c r="D308" s="12" t="s">
        <v>13</v>
      </c>
      <c r="E308" s="12" t="s">
        <v>145</v>
      </c>
      <c r="F308" s="12" t="str">
        <f t="shared" si="48"/>
        <v>WYZEmbedded generation capacity (MVA)Units greater than 100 kVA</v>
      </c>
      <c r="G308" s="8"/>
      <c r="H308" s="8"/>
      <c r="I308" s="8"/>
      <c r="J308" s="8"/>
      <c r="K308" s="8"/>
      <c r="L308" s="8"/>
      <c r="M308" s="8"/>
      <c r="N308" s="8"/>
      <c r="O308" s="8"/>
      <c r="P308" s="8"/>
      <c r="Q308" s="8"/>
      <c r="R308" s="8"/>
      <c r="S308" s="8"/>
      <c r="T308" s="8"/>
    </row>
  </sheetData>
  <sortState ref="AJ14:AK16">
    <sortCondition ref="AJ13"/>
  </sortState>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C3D941"/>
  </sheetPr>
  <dimension ref="A1:AV396"/>
  <sheetViews>
    <sheetView zoomScale="70" zoomScaleNormal="70" workbookViewId="0">
      <pane ySplit="4" topLeftCell="A5" activePane="bottomLeft" state="frozen"/>
      <selection pane="bottomLeft"/>
    </sheetView>
  </sheetViews>
  <sheetFormatPr defaultColWidth="8.85546875" defaultRowHeight="15" x14ac:dyDescent="0.25"/>
  <cols>
    <col min="1" max="1" width="22.5703125" style="1" customWidth="1"/>
    <col min="2" max="3" width="8.85546875" style="1"/>
    <col min="4" max="5" width="10.85546875" style="1" bestFit="1" customWidth="1"/>
    <col min="6" max="13" width="8.85546875" style="1"/>
    <col min="14" max="14" width="8.85546875" style="1" customWidth="1"/>
    <col min="15" max="15" width="0.28515625" style="1" customWidth="1"/>
    <col min="16" max="16" width="8.85546875" style="1"/>
    <col min="17" max="17" width="11.28515625" style="1" bestFit="1" customWidth="1"/>
    <col min="18" max="16384" width="8.85546875" style="1"/>
  </cols>
  <sheetData>
    <row r="1" spans="1:48" x14ac:dyDescent="0.25">
      <c r="A1" s="41" t="s">
        <v>316</v>
      </c>
    </row>
    <row r="3" spans="1:48" x14ac:dyDescent="0.25">
      <c r="C3" s="143" t="s">
        <v>60</v>
      </c>
      <c r="D3" s="144"/>
      <c r="E3" s="144"/>
      <c r="F3" s="144"/>
      <c r="G3" s="144"/>
      <c r="H3" s="144"/>
      <c r="I3" s="144"/>
      <c r="J3" s="144"/>
      <c r="K3" s="144"/>
      <c r="L3" s="144"/>
      <c r="M3" s="144"/>
      <c r="N3" s="145"/>
      <c r="P3" s="143" t="s">
        <v>8</v>
      </c>
      <c r="Q3" s="144"/>
      <c r="R3" s="144"/>
      <c r="S3" s="144"/>
      <c r="T3" s="144"/>
      <c r="U3" s="144"/>
      <c r="V3" s="144"/>
      <c r="W3" s="144"/>
      <c r="X3" s="144"/>
      <c r="Y3" s="144"/>
      <c r="Z3" s="144"/>
      <c r="AA3" s="145"/>
      <c r="AC3" s="1" t="s">
        <v>343</v>
      </c>
      <c r="AM3" s="1" t="s">
        <v>345</v>
      </c>
    </row>
    <row r="4" spans="1:48" ht="30" x14ac:dyDescent="0.25">
      <c r="A4" s="67" t="s">
        <v>148</v>
      </c>
      <c r="B4" s="65" t="s">
        <v>187</v>
      </c>
      <c r="C4" s="65" t="s">
        <v>291</v>
      </c>
      <c r="D4" s="65" t="s">
        <v>292</v>
      </c>
      <c r="E4" s="65">
        <f>2022</f>
        <v>2022</v>
      </c>
      <c r="F4" s="65">
        <f t="shared" ref="F4:N4" si="0">E4+1</f>
        <v>2023</v>
      </c>
      <c r="G4" s="65">
        <f t="shared" si="0"/>
        <v>2024</v>
      </c>
      <c r="H4" s="65">
        <f t="shared" si="0"/>
        <v>2025</v>
      </c>
      <c r="I4" s="65">
        <f t="shared" si="0"/>
        <v>2026</v>
      </c>
      <c r="J4" s="65">
        <f t="shared" si="0"/>
        <v>2027</v>
      </c>
      <c r="K4" s="65">
        <f t="shared" si="0"/>
        <v>2028</v>
      </c>
      <c r="L4" s="65">
        <f t="shared" si="0"/>
        <v>2029</v>
      </c>
      <c r="M4" s="65">
        <f t="shared" si="0"/>
        <v>2030</v>
      </c>
      <c r="N4" s="65">
        <f t="shared" si="0"/>
        <v>2031</v>
      </c>
      <c r="O4" s="66"/>
      <c r="P4" s="65" t="str">
        <f>C4</f>
        <v>2020 (Actual)</v>
      </c>
      <c r="Q4" s="65">
        <f>R4-1</f>
        <v>2021</v>
      </c>
      <c r="R4" s="65">
        <f t="shared" ref="R4:AA4" si="1">E4</f>
        <v>2022</v>
      </c>
      <c r="S4" s="65">
        <f t="shared" si="1"/>
        <v>2023</v>
      </c>
      <c r="T4" s="65">
        <f t="shared" si="1"/>
        <v>2024</v>
      </c>
      <c r="U4" s="65">
        <f t="shared" si="1"/>
        <v>2025</v>
      </c>
      <c r="V4" s="65">
        <f t="shared" si="1"/>
        <v>2026</v>
      </c>
      <c r="W4" s="65">
        <f t="shared" si="1"/>
        <v>2027</v>
      </c>
      <c r="X4" s="65">
        <f t="shared" si="1"/>
        <v>2028</v>
      </c>
      <c r="Y4" s="65">
        <f t="shared" si="1"/>
        <v>2029</v>
      </c>
      <c r="Z4" s="65">
        <f t="shared" si="1"/>
        <v>2030</v>
      </c>
      <c r="AA4" s="65">
        <f t="shared" si="1"/>
        <v>2031</v>
      </c>
      <c r="AC4" s="90">
        <v>2023</v>
      </c>
      <c r="AD4" s="90">
        <v>2024</v>
      </c>
      <c r="AE4" s="90">
        <v>2025</v>
      </c>
      <c r="AF4" s="90">
        <v>2026</v>
      </c>
      <c r="AG4" s="90">
        <v>2027</v>
      </c>
      <c r="AH4" s="90">
        <v>2028</v>
      </c>
      <c r="AI4" s="90">
        <v>2029</v>
      </c>
      <c r="AJ4" s="90">
        <v>2030</v>
      </c>
      <c r="AK4" s="90">
        <v>2031</v>
      </c>
      <c r="AL4" s="90">
        <v>2032</v>
      </c>
      <c r="AM4" s="90">
        <v>2023</v>
      </c>
      <c r="AN4" s="90">
        <v>2024</v>
      </c>
      <c r="AO4" s="90">
        <v>2025</v>
      </c>
      <c r="AP4" s="90">
        <v>2026</v>
      </c>
      <c r="AQ4" s="90">
        <v>2027</v>
      </c>
      <c r="AR4" s="90">
        <v>2028</v>
      </c>
      <c r="AS4" s="90">
        <v>2029</v>
      </c>
      <c r="AT4" s="90">
        <v>2030</v>
      </c>
      <c r="AU4" s="90">
        <v>2031</v>
      </c>
      <c r="AV4" s="90">
        <v>2032</v>
      </c>
    </row>
    <row r="5" spans="1:48" x14ac:dyDescent="0.25">
      <c r="A5" s="8" t="s">
        <v>14</v>
      </c>
      <c r="B5" s="42">
        <v>49101</v>
      </c>
      <c r="C5" s="43">
        <v>44.984444439999997</v>
      </c>
      <c r="D5" s="43">
        <v>37</v>
      </c>
      <c r="E5" s="43">
        <v>37.235444396636296</v>
      </c>
      <c r="F5" s="43">
        <v>37.235444396636296</v>
      </c>
      <c r="G5" s="43">
        <v>37.235444396636296</v>
      </c>
      <c r="H5" s="43">
        <v>37.235444396636296</v>
      </c>
      <c r="I5" s="43">
        <v>37.235444396636296</v>
      </c>
      <c r="J5" s="43">
        <v>37.235444396636296</v>
      </c>
      <c r="K5" s="43">
        <v>37.235444396636296</v>
      </c>
      <c r="L5" s="43">
        <v>37.235444396636296</v>
      </c>
      <c r="M5" s="43">
        <v>37.235444396636296</v>
      </c>
      <c r="N5" s="43">
        <v>37.235444396636296</v>
      </c>
      <c r="P5" s="43">
        <v>37</v>
      </c>
      <c r="Q5" s="43">
        <v>37.142519756459599</v>
      </c>
      <c r="R5" s="43">
        <v>37.142519756459599</v>
      </c>
      <c r="S5" s="43">
        <v>37.142519756459599</v>
      </c>
      <c r="T5" s="43">
        <v>37.142519756459599</v>
      </c>
      <c r="U5" s="43">
        <v>37.142519756459599</v>
      </c>
      <c r="V5" s="43">
        <v>37.142519756459599</v>
      </c>
      <c r="W5" s="43">
        <v>37.142519756459599</v>
      </c>
      <c r="X5" s="43">
        <v>37.142519756459599</v>
      </c>
      <c r="Y5" s="43">
        <v>37.142519756459599</v>
      </c>
      <c r="Z5" s="43">
        <v>37.142519756459599</v>
      </c>
      <c r="AA5" s="43">
        <v>37.142519756459599</v>
      </c>
      <c r="AC5" s="37">
        <f>IF(ISNA(VLOOKUP($B5,'Feeder DER'!$B$3:$V$365,'Feeder DER'!C$369,FALSE)),0,VLOOKUP($B5,'Feeder DER'!$B$3:$V$365,'Feeder DER'!C$369,FALSE)/1000)</f>
        <v>2.7519805829811731E-2</v>
      </c>
      <c r="AD5" s="37">
        <f>IF(ISNA(VLOOKUP($B5,'Feeder DER'!$B$3:$V$365,'Feeder DER'!D$369,FALSE)),0,VLOOKUP($B5,'Feeder DER'!$B$3:$V$365,'Feeder DER'!D$369,FALSE)/1000)</f>
        <v>5.7227578738526248E-2</v>
      </c>
      <c r="AE5" s="37">
        <f>IF(ISNA(VLOOKUP($B5,'Feeder DER'!$B$3:$V$365,'Feeder DER'!E$369,FALSE)),0,VLOOKUP($B5,'Feeder DER'!$B$3:$V$365,'Feeder DER'!E$369,FALSE)/1000)</f>
        <v>9.3248704303201355E-2</v>
      </c>
      <c r="AF5" s="37">
        <f>IF(ISNA(VLOOKUP($B5,'Feeder DER'!$B$3:$V$365,'Feeder DER'!F$369,FALSE)),0,VLOOKUP($B5,'Feeder DER'!$B$3:$V$365,'Feeder DER'!F$369,FALSE)/1000)</f>
        <v>0.136004093732947</v>
      </c>
      <c r="AG5" s="37">
        <f>IF(ISNA(VLOOKUP($B5,'Feeder DER'!$B$3:$V$365,'Feeder DER'!G$369,FALSE)),0,VLOOKUP($B5,'Feeder DER'!$B$3:$V$365,'Feeder DER'!G$369,FALSE)/1000)</f>
        <v>0.18235028293458286</v>
      </c>
      <c r="AH5" s="37">
        <f>IF(ISNA(VLOOKUP($B5,'Feeder DER'!$B$3:$V$365,'Feeder DER'!H$369,FALSE)),0,VLOOKUP($B5,'Feeder DER'!$B$3:$V$365,'Feeder DER'!H$369,FALSE)/1000)</f>
        <v>0.23621871665087121</v>
      </c>
      <c r="AI5" s="37">
        <f>IF(ISNA(VLOOKUP($B5,'Feeder DER'!$B$3:$V$365,'Feeder DER'!I$369,FALSE)),0,VLOOKUP($B5,'Feeder DER'!$B$3:$V$365,'Feeder DER'!I$369,FALSE)/1000)</f>
        <v>0.2986537544717528</v>
      </c>
      <c r="AJ5" s="37">
        <f>IF(ISNA(VLOOKUP($B5,'Feeder DER'!$B$3:$V$365,'Feeder DER'!J$369,FALSE)),0,VLOOKUP($B5,'Feeder DER'!$B$3:$V$365,'Feeder DER'!J$369,FALSE)/1000)</f>
        <v>0.43850788249256628</v>
      </c>
      <c r="AK5" s="37">
        <f>IF(ISNA(VLOOKUP($B5,'Feeder DER'!$B$3:$V$365,'Feeder DER'!K$369,FALSE)),0,VLOOKUP($B5,'Feeder DER'!$B$3:$V$365,'Feeder DER'!K$369,FALSE)/1000)</f>
        <v>0.556221862021405</v>
      </c>
      <c r="AL5" s="37">
        <f>IF(ISNA(VLOOKUP($B5,'Feeder DER'!$B$3:$V$365,'Feeder DER'!L$369,FALSE)),0,VLOOKUP($B5,'Feeder DER'!$B$3:$V$365,'Feeder DER'!L$369,FALSE)/1000)</f>
        <v>0.66858301706448331</v>
      </c>
      <c r="AM5" s="37">
        <f>IF(ISNA(VLOOKUP($B5,'Feeder DER'!$B$3:$V$365,'Feeder DER'!M$369,FALSE)),0,VLOOKUP($B5,'Feeder DER'!$B$3:$V$365,'Feeder DER'!M$369,FALSE)/1000)</f>
        <v>-0.26960778226826621</v>
      </c>
      <c r="AN5" s="37">
        <f>IF(ISNA(VLOOKUP($B5,'Feeder DER'!$B$3:$V$365,'Feeder DER'!N$369,FALSE)),0,VLOOKUP($B5,'Feeder DER'!$B$3:$V$365,'Feeder DER'!N$369,FALSE)/1000)</f>
        <v>-0.33478804862816758</v>
      </c>
      <c r="AO5" s="37">
        <f>IF(ISNA(VLOOKUP($B5,'Feeder DER'!$B$3:$V$365,'Feeder DER'!O$369,FALSE)),0,VLOOKUP($B5,'Feeder DER'!$B$3:$V$365,'Feeder DER'!O$369,FALSE)/1000)</f>
        <v>-0.40583677065393869</v>
      </c>
      <c r="AP5" s="37">
        <f>IF(ISNA(VLOOKUP($B5,'Feeder DER'!$B$3:$V$365,'Feeder DER'!P$369,FALSE)),0,VLOOKUP($B5,'Feeder DER'!$B$3:$V$365,'Feeder DER'!P$369,FALSE)/1000)</f>
        <v>-0.47415764936726007</v>
      </c>
      <c r="AQ5" s="37">
        <f>IF(ISNA(VLOOKUP($B5,'Feeder DER'!$B$3:$V$365,'Feeder DER'!Q$369,FALSE)),0,VLOOKUP($B5,'Feeder DER'!$B$3:$V$365,'Feeder DER'!Q$369,FALSE)/1000)</f>
        <v>-0.53302681037110233</v>
      </c>
      <c r="AR5" s="37">
        <f>IF(ISNA(VLOOKUP($B5,'Feeder DER'!$B$3:$V$365,'Feeder DER'!R$369,FALSE)),0,VLOOKUP($B5,'Feeder DER'!$B$3:$V$365,'Feeder DER'!R$369,FALSE)/1000)</f>
        <v>-0.58423340728339246</v>
      </c>
      <c r="AS5" s="37">
        <f>IF(ISNA(VLOOKUP($B5,'Feeder DER'!$B$3:$V$365,'Feeder DER'!S$369,FALSE)),0,VLOOKUP($B5,'Feeder DER'!$B$3:$V$365,'Feeder DER'!S$369,FALSE)/1000)</f>
        <v>-0.63045264064758821</v>
      </c>
      <c r="AT5" s="37">
        <f>IF(ISNA(VLOOKUP($B5,'Feeder DER'!$B$3:$V$365,'Feeder DER'!T$369,FALSE)),0,VLOOKUP($B5,'Feeder DER'!$B$3:$V$365,'Feeder DER'!T$369,FALSE)/1000)</f>
        <v>-0.66925889178702114</v>
      </c>
      <c r="AU5" s="37">
        <f>IF(ISNA(VLOOKUP($B5,'Feeder DER'!$B$3:$V$365,'Feeder DER'!U$369,FALSE)),0,VLOOKUP($B5,'Feeder DER'!$B$3:$V$365,'Feeder DER'!U$369,FALSE)/1000)</f>
        <v>-0.71349422142446406</v>
      </c>
      <c r="AV5" s="37">
        <f>IF(ISNA(VLOOKUP($B5,'Feeder DER'!$B$3:$V$365,'Feeder DER'!V$369,FALSE)),0,VLOOKUP($B5,'Feeder DER'!$B$3:$V$365,'Feeder DER'!V$369,FALSE)/1000)</f>
        <v>-0.75088793277821175</v>
      </c>
    </row>
    <row r="6" spans="1:48" x14ac:dyDescent="0.25">
      <c r="A6" s="8" t="s">
        <v>15</v>
      </c>
      <c r="B6" s="42">
        <v>56001</v>
      </c>
      <c r="C6" s="43">
        <v>6.619722222</v>
      </c>
      <c r="D6" s="43">
        <v>8</v>
      </c>
      <c r="E6" s="43">
        <v>8.2082735025800098</v>
      </c>
      <c r="F6" s="43">
        <v>8.2082735025800098</v>
      </c>
      <c r="G6" s="43">
        <v>8.2082735025800098</v>
      </c>
      <c r="H6" s="43">
        <v>8.2082735025800098</v>
      </c>
      <c r="I6" s="43">
        <v>8.2082735025800098</v>
      </c>
      <c r="J6" s="43">
        <v>8.2082735025800098</v>
      </c>
      <c r="K6" s="43">
        <v>8.2082735025800098</v>
      </c>
      <c r="L6" s="43">
        <v>8.2082735025800098</v>
      </c>
      <c r="M6" s="43">
        <v>8.2082735025800098</v>
      </c>
      <c r="N6" s="43">
        <v>8.2082735025800098</v>
      </c>
      <c r="P6" s="43">
        <v>12</v>
      </c>
      <c r="Q6" s="43">
        <v>11.96594601134812</v>
      </c>
      <c r="R6" s="43">
        <v>11.931988662208163</v>
      </c>
      <c r="S6" s="43">
        <v>11.898127678333395</v>
      </c>
      <c r="T6" s="43">
        <v>11.864362786255345</v>
      </c>
      <c r="U6" s="43">
        <v>11.830693713281599</v>
      </c>
      <c r="V6" s="43">
        <v>11.797120187493601</v>
      </c>
      <c r="W6" s="43">
        <v>11.763641937744453</v>
      </c>
      <c r="X6" s="43">
        <v>11.730258693656724</v>
      </c>
      <c r="Y6" s="43">
        <v>11.696970185620273</v>
      </c>
      <c r="Z6" s="43">
        <v>11.663776144790065</v>
      </c>
      <c r="AA6" s="43">
        <v>11.630676303084002</v>
      </c>
      <c r="AC6" s="37">
        <f>IF(ISNA(VLOOKUP($B6,'Feeder DER'!$B$3:$V$365,'Feeder DER'!C$369,FALSE)),0,VLOOKUP($B6,'Feeder DER'!$B$3:$V$365,'Feeder DER'!C$369,FALSE)/1000)</f>
        <v>3.0424969639848928E-3</v>
      </c>
      <c r="AD6" s="37">
        <f>IF(ISNA(VLOOKUP($B6,'Feeder DER'!$B$3:$V$365,'Feeder DER'!D$369,FALSE)),0,VLOOKUP($B6,'Feeder DER'!$B$3:$V$365,'Feeder DER'!D$369,FALSE)/1000)</f>
        <v>6.2842957185933841E-3</v>
      </c>
      <c r="AE6" s="37">
        <f>IF(ISNA(VLOOKUP($B6,'Feeder DER'!$B$3:$V$365,'Feeder DER'!E$369,FALSE)),0,VLOOKUP($B6,'Feeder DER'!$B$3:$V$365,'Feeder DER'!E$369,FALSE)/1000)</f>
        <v>1.0316960346076933E-2</v>
      </c>
      <c r="AF6" s="37">
        <f>IF(ISNA(VLOOKUP($B6,'Feeder DER'!$B$3:$V$365,'Feeder DER'!F$369,FALSE)),0,VLOOKUP($B6,'Feeder DER'!$B$3:$V$365,'Feeder DER'!F$369,FALSE)/1000)</f>
        <v>1.5414705285823517E-2</v>
      </c>
      <c r="AG6" s="37">
        <f>IF(ISNA(VLOOKUP($B6,'Feeder DER'!$B$3:$V$365,'Feeder DER'!G$369,FALSE)),0,VLOOKUP($B6,'Feeder DER'!$B$3:$V$365,'Feeder DER'!G$369,FALSE)/1000)</f>
        <v>2.1260652475972391E-2</v>
      </c>
      <c r="AH6" s="37">
        <f>IF(ISNA(VLOOKUP($B6,'Feeder DER'!$B$3:$V$365,'Feeder DER'!H$369,FALSE)),0,VLOOKUP($B6,'Feeder DER'!$B$3:$V$365,'Feeder DER'!H$369,FALSE)/1000)</f>
        <v>2.8429733112393406E-2</v>
      </c>
      <c r="AI6" s="37">
        <f>IF(ISNA(VLOOKUP($B6,'Feeder DER'!$B$3:$V$365,'Feeder DER'!I$369,FALSE)),0,VLOOKUP($B6,'Feeder DER'!$B$3:$V$365,'Feeder DER'!I$369,FALSE)/1000)</f>
        <v>3.704084947157605E-2</v>
      </c>
      <c r="AJ6" s="37">
        <f>IF(ISNA(VLOOKUP($B6,'Feeder DER'!$B$3:$V$365,'Feeder DER'!J$369,FALSE)),0,VLOOKUP($B6,'Feeder DER'!$B$3:$V$365,'Feeder DER'!J$369,FALSE)/1000)</f>
        <v>5.7222717524266171E-2</v>
      </c>
      <c r="AK6" s="37">
        <f>IF(ISNA(VLOOKUP($B6,'Feeder DER'!$B$3:$V$365,'Feeder DER'!K$369,FALSE)),0,VLOOKUP($B6,'Feeder DER'!$B$3:$V$365,'Feeder DER'!K$369,FALSE)/1000)</f>
        <v>7.3976489993079778E-2</v>
      </c>
      <c r="AL6" s="37">
        <f>IF(ISNA(VLOOKUP($B6,'Feeder DER'!$B$3:$V$365,'Feeder DER'!L$369,FALSE)),0,VLOOKUP($B6,'Feeder DER'!$B$3:$V$365,'Feeder DER'!L$369,FALSE)/1000)</f>
        <v>9.0166299738102446E-2</v>
      </c>
      <c r="AM6" s="37">
        <f>IF(ISNA(VLOOKUP($B6,'Feeder DER'!$B$3:$V$365,'Feeder DER'!M$369,FALSE)),0,VLOOKUP($B6,'Feeder DER'!$B$3:$V$365,'Feeder DER'!M$369,FALSE)/1000)</f>
        <v>-2.7828707056689852E-2</v>
      </c>
      <c r="AN6" s="37">
        <f>IF(ISNA(VLOOKUP($B6,'Feeder DER'!$B$3:$V$365,'Feeder DER'!N$369,FALSE)),0,VLOOKUP($B6,'Feeder DER'!$B$3:$V$365,'Feeder DER'!N$369,FALSE)/1000)</f>
        <v>-3.4255933106231505E-2</v>
      </c>
      <c r="AO6" s="37">
        <f>IF(ISNA(VLOOKUP($B6,'Feeder DER'!$B$3:$V$365,'Feeder DER'!O$369,FALSE)),0,VLOOKUP($B6,'Feeder DER'!$B$3:$V$365,'Feeder DER'!O$369,FALSE)/1000)</f>
        <v>-4.1011190997690961E-2</v>
      </c>
      <c r="AP6" s="37">
        <f>IF(ISNA(VLOOKUP($B6,'Feeder DER'!$B$3:$V$365,'Feeder DER'!P$369,FALSE)),0,VLOOKUP($B6,'Feeder DER'!$B$3:$V$365,'Feeder DER'!P$369,FALSE)/1000)</f>
        <v>-4.7021470953166812E-2</v>
      </c>
      <c r="AQ6" s="37">
        <f>IF(ISNA(VLOOKUP($B6,'Feeder DER'!$B$3:$V$365,'Feeder DER'!Q$369,FALSE)),0,VLOOKUP($B6,'Feeder DER'!$B$3:$V$365,'Feeder DER'!Q$369,FALSE)/1000)</f>
        <v>-5.1664595357530645E-2</v>
      </c>
      <c r="AR6" s="37">
        <f>IF(ISNA(VLOOKUP($B6,'Feeder DER'!$B$3:$V$365,'Feeder DER'!R$369,FALSE)),0,VLOOKUP($B6,'Feeder DER'!$B$3:$V$365,'Feeder DER'!R$369,FALSE)/1000)</f>
        <v>-5.5005041163231475E-2</v>
      </c>
      <c r="AS6" s="37">
        <f>IF(ISNA(VLOOKUP($B6,'Feeder DER'!$B$3:$V$365,'Feeder DER'!S$369,FALSE)),0,VLOOKUP($B6,'Feeder DER'!$B$3:$V$365,'Feeder DER'!S$369,FALSE)/1000)</f>
        <v>-5.7290196396430501E-2</v>
      </c>
      <c r="AT6" s="37">
        <f>IF(ISNA(VLOOKUP($B6,'Feeder DER'!$B$3:$V$365,'Feeder DER'!T$369,FALSE)),0,VLOOKUP($B6,'Feeder DER'!$B$3:$V$365,'Feeder DER'!T$369,FALSE)/1000)</f>
        <v>-5.5757567939490389E-2</v>
      </c>
      <c r="AU6" s="37">
        <f>IF(ISNA(VLOOKUP($B6,'Feeder DER'!$B$3:$V$365,'Feeder DER'!U$369,FALSE)),0,VLOOKUP($B6,'Feeder DER'!$B$3:$V$365,'Feeder DER'!U$369,FALSE)/1000)</f>
        <v>-5.5502681019846276E-2</v>
      </c>
      <c r="AV6" s="37">
        <f>IF(ISNA(VLOOKUP($B6,'Feeder DER'!$B$3:$V$365,'Feeder DER'!V$369,FALSE)),0,VLOOKUP($B6,'Feeder DER'!$B$3:$V$365,'Feeder DER'!V$369,FALSE)/1000)</f>
        <v>-5.4565906695826713E-2</v>
      </c>
    </row>
    <row r="7" spans="1:48" x14ac:dyDescent="0.25">
      <c r="A7" s="8" t="s">
        <v>15</v>
      </c>
      <c r="B7" s="42">
        <v>56002</v>
      </c>
      <c r="C7" s="43">
        <v>0</v>
      </c>
      <c r="D7" s="43">
        <v>0</v>
      </c>
      <c r="E7" s="43">
        <v>0</v>
      </c>
      <c r="F7" s="43">
        <v>0</v>
      </c>
      <c r="G7" s="43">
        <v>0</v>
      </c>
      <c r="H7" s="43">
        <v>0</v>
      </c>
      <c r="I7" s="43">
        <v>0</v>
      </c>
      <c r="J7" s="43">
        <v>0</v>
      </c>
      <c r="K7" s="43">
        <v>0</v>
      </c>
      <c r="L7" s="43">
        <v>0</v>
      </c>
      <c r="M7" s="43">
        <v>0</v>
      </c>
      <c r="N7" s="43">
        <v>0</v>
      </c>
      <c r="P7" s="43">
        <v>0</v>
      </c>
      <c r="Q7" s="43">
        <v>0</v>
      </c>
      <c r="R7" s="43">
        <v>0</v>
      </c>
      <c r="S7" s="43">
        <v>0</v>
      </c>
      <c r="T7" s="43">
        <v>0</v>
      </c>
      <c r="U7" s="43">
        <v>0</v>
      </c>
      <c r="V7" s="43">
        <v>0</v>
      </c>
      <c r="W7" s="43">
        <v>0</v>
      </c>
      <c r="X7" s="43">
        <v>0</v>
      </c>
      <c r="Y7" s="43">
        <v>0</v>
      </c>
      <c r="Z7" s="43">
        <v>0</v>
      </c>
      <c r="AA7" s="43">
        <v>0</v>
      </c>
      <c r="AC7" s="37">
        <f>IF(ISNA(VLOOKUP($B7,'Feeder DER'!$B$3:$V$365,'Feeder DER'!C$369,FALSE)),0,VLOOKUP($B7,'Feeder DER'!$B$3:$V$365,'Feeder DER'!C$369,FALSE)/1000)</f>
        <v>1.8895507460537752E-3</v>
      </c>
      <c r="AD7" s="37">
        <f>IF(ISNA(VLOOKUP($B7,'Feeder DER'!$B$3:$V$365,'Feeder DER'!D$369,FALSE)),0,VLOOKUP($B7,'Feeder DER'!$B$3:$V$365,'Feeder DER'!D$369,FALSE)/1000)</f>
        <v>3.9028783936527326E-3</v>
      </c>
      <c r="AE7" s="37">
        <f>IF(ISNA(VLOOKUP($B7,'Feeder DER'!$B$3:$V$365,'Feeder DER'!E$369,FALSE)),0,VLOOKUP($B7,'Feeder DER'!$B$3:$V$365,'Feeder DER'!E$369,FALSE)/1000)</f>
        <v>6.407375372826726E-3</v>
      </c>
      <c r="AF7" s="37">
        <f>IF(ISNA(VLOOKUP($B7,'Feeder DER'!$B$3:$V$365,'Feeder DER'!F$369,FALSE)),0,VLOOKUP($B7,'Feeder DER'!$B$3:$V$365,'Feeder DER'!F$369,FALSE)/1000)</f>
        <v>9.5733432827746056E-3</v>
      </c>
      <c r="AG7" s="37">
        <f>IF(ISNA(VLOOKUP($B7,'Feeder DER'!$B$3:$V$365,'Feeder DER'!G$369,FALSE)),0,VLOOKUP($B7,'Feeder DER'!$B$3:$V$365,'Feeder DER'!G$369,FALSE)/1000)</f>
        <v>1.3203984169288117E-2</v>
      </c>
      <c r="AH7" s="37">
        <f>IF(ISNA(VLOOKUP($B7,'Feeder DER'!$B$3:$V$365,'Feeder DER'!H$369,FALSE)),0,VLOOKUP($B7,'Feeder DER'!$B$3:$V$365,'Feeder DER'!H$369,FALSE)/1000)</f>
        <v>1.7656360564539064E-2</v>
      </c>
      <c r="AI7" s="37">
        <f>IF(ISNA(VLOOKUP($B7,'Feeder DER'!$B$3:$V$365,'Feeder DER'!I$369,FALSE)),0,VLOOKUP($B7,'Feeder DER'!$B$3:$V$365,'Feeder DER'!I$369,FALSE)/1000)</f>
        <v>2.3004317040241969E-2</v>
      </c>
      <c r="AJ7" s="37">
        <f>IF(ISNA(VLOOKUP($B7,'Feeder DER'!$B$3:$V$365,'Feeder DER'!J$369,FALSE)),0,VLOOKUP($B7,'Feeder DER'!$B$3:$V$365,'Feeder DER'!J$369,FALSE)/1000)</f>
        <v>3.553831930454425E-2</v>
      </c>
      <c r="AK7" s="37">
        <f>IF(ISNA(VLOOKUP($B7,'Feeder DER'!$B$3:$V$365,'Feeder DER'!K$369,FALSE)),0,VLOOKUP($B7,'Feeder DER'!$B$3:$V$365,'Feeder DER'!K$369,FALSE)/1000)</f>
        <v>4.5943293785175858E-2</v>
      </c>
      <c r="AL7" s="37">
        <f>IF(ISNA(VLOOKUP($B7,'Feeder DER'!$B$3:$V$365,'Feeder DER'!L$369,FALSE)),0,VLOOKUP($B7,'Feeder DER'!$B$3:$V$365,'Feeder DER'!L$369,FALSE)/1000)</f>
        <v>5.5998017732084675E-2</v>
      </c>
      <c r="AM7" s="37">
        <f>IF(ISNA(VLOOKUP($B7,'Feeder DER'!$B$3:$V$365,'Feeder DER'!M$369,FALSE)),0,VLOOKUP($B7,'Feeder DER'!$B$3:$V$365,'Feeder DER'!M$369,FALSE)/1000)</f>
        <v>-1.7283091750996855E-2</v>
      </c>
      <c r="AN7" s="37">
        <f>IF(ISNA(VLOOKUP($B7,'Feeder DER'!$B$3:$V$365,'Feeder DER'!N$369,FALSE)),0,VLOOKUP($B7,'Feeder DER'!$B$3:$V$365,'Feeder DER'!N$369,FALSE)/1000)</f>
        <v>-2.1274737402817462E-2</v>
      </c>
      <c r="AO7" s="37">
        <f>IF(ISNA(VLOOKUP($B7,'Feeder DER'!$B$3:$V$365,'Feeder DER'!O$369,FALSE)),0,VLOOKUP($B7,'Feeder DER'!$B$3:$V$365,'Feeder DER'!O$369,FALSE)/1000)</f>
        <v>-2.5470108093302808E-2</v>
      </c>
      <c r="AP7" s="37">
        <f>IF(ISNA(VLOOKUP($B7,'Feeder DER'!$B$3:$V$365,'Feeder DER'!P$369,FALSE)),0,VLOOKUP($B7,'Feeder DER'!$B$3:$V$365,'Feeder DER'!P$369,FALSE)/1000)</f>
        <v>-2.9202808276177286E-2</v>
      </c>
      <c r="AQ7" s="37">
        <f>IF(ISNA(VLOOKUP($B7,'Feeder DER'!$B$3:$V$365,'Feeder DER'!Q$369,FALSE)),0,VLOOKUP($B7,'Feeder DER'!$B$3:$V$365,'Feeder DER'!Q$369,FALSE)/1000)</f>
        <v>-3.2086432906255867E-2</v>
      </c>
      <c r="AR7" s="37">
        <f>IF(ISNA(VLOOKUP($B7,'Feeder DER'!$B$3:$V$365,'Feeder DER'!R$369,FALSE)),0,VLOOKUP($B7,'Feeder DER'!$B$3:$V$365,'Feeder DER'!R$369,FALSE)/1000)</f>
        <v>-3.416102556453323E-2</v>
      </c>
      <c r="AS7" s="37">
        <f>IF(ISNA(VLOOKUP($B7,'Feeder DER'!$B$3:$V$365,'Feeder DER'!S$369,FALSE)),0,VLOOKUP($B7,'Feeder DER'!$B$3:$V$365,'Feeder DER'!S$369,FALSE)/1000)</f>
        <v>-3.5580227235677886E-2</v>
      </c>
      <c r="AT7" s="37">
        <f>IF(ISNA(VLOOKUP($B7,'Feeder DER'!$B$3:$V$365,'Feeder DER'!T$369,FALSE)),0,VLOOKUP($B7,'Feeder DER'!$B$3:$V$365,'Feeder DER'!T$369,FALSE)/1000)</f>
        <v>-3.4628384299262453E-2</v>
      </c>
      <c r="AU7" s="37">
        <f>IF(ISNA(VLOOKUP($B7,'Feeder DER'!$B$3:$V$365,'Feeder DER'!U$369,FALSE)),0,VLOOKUP($B7,'Feeder DER'!$B$3:$V$365,'Feeder DER'!U$369,FALSE)/1000)</f>
        <v>-3.4470086107062411E-2</v>
      </c>
      <c r="AV7" s="37">
        <f>IF(ISNA(VLOOKUP($B7,'Feeder DER'!$B$3:$V$365,'Feeder DER'!V$369,FALSE)),0,VLOOKUP($B7,'Feeder DER'!$B$3:$V$365,'Feeder DER'!V$369,FALSE)/1000)</f>
        <v>-3.3888299947934478E-2</v>
      </c>
    </row>
    <row r="8" spans="1:48" x14ac:dyDescent="0.25">
      <c r="A8" s="8" t="s">
        <v>15</v>
      </c>
      <c r="B8" s="42">
        <v>56003</v>
      </c>
      <c r="C8" s="43">
        <v>39.617222220000002</v>
      </c>
      <c r="D8" s="43">
        <v>52</v>
      </c>
      <c r="E8" s="43">
        <v>52</v>
      </c>
      <c r="F8" s="43">
        <v>52</v>
      </c>
      <c r="G8" s="43">
        <v>52</v>
      </c>
      <c r="H8" s="43">
        <v>52</v>
      </c>
      <c r="I8" s="43">
        <v>52</v>
      </c>
      <c r="J8" s="43">
        <v>52</v>
      </c>
      <c r="K8" s="43">
        <v>52</v>
      </c>
      <c r="L8" s="43">
        <v>52</v>
      </c>
      <c r="M8" s="43">
        <v>52</v>
      </c>
      <c r="N8" s="43">
        <v>52</v>
      </c>
      <c r="P8" s="43">
        <v>52</v>
      </c>
      <c r="Q8" s="43">
        <v>51.85243271584185</v>
      </c>
      <c r="R8" s="43">
        <v>51.705284202902043</v>
      </c>
      <c r="S8" s="43">
        <v>51.558553272778049</v>
      </c>
      <c r="T8" s="43">
        <v>51.412238740439832</v>
      </c>
      <c r="U8" s="43">
        <v>51.26633942422027</v>
      </c>
      <c r="V8" s="43">
        <v>51.120854145805609</v>
      </c>
      <c r="W8" s="43">
        <v>50.975781730225961</v>
      </c>
      <c r="X8" s="43">
        <v>50.831121005845802</v>
      </c>
      <c r="Y8" s="43">
        <v>50.686870804354513</v>
      </c>
      <c r="Z8" s="43">
        <v>50.54302996075694</v>
      </c>
      <c r="AA8" s="43">
        <v>50.399597313363998</v>
      </c>
      <c r="AC8" s="37">
        <f>IF(ISNA(VLOOKUP($B8,'Feeder DER'!$B$3:$V$365,'Feeder DER'!C$369,FALSE)),0,VLOOKUP($B8,'Feeder DER'!$B$3:$V$365,'Feeder DER'!C$369,FALSE)/1000)</f>
        <v>1.7449415868727017E-2</v>
      </c>
      <c r="AD8" s="37">
        <f>IF(ISNA(VLOOKUP($B8,'Feeder DER'!$B$3:$V$365,'Feeder DER'!D$369,FALSE)),0,VLOOKUP($B8,'Feeder DER'!$B$3:$V$365,'Feeder DER'!D$369,FALSE)/1000)</f>
        <v>3.6180290623918386E-2</v>
      </c>
      <c r="AE8" s="37">
        <f>IF(ISNA(VLOOKUP($B8,'Feeder DER'!$B$3:$V$365,'Feeder DER'!E$369,FALSE)),0,VLOOKUP($B8,'Feeder DER'!$B$3:$V$365,'Feeder DER'!E$369,FALSE)/1000)</f>
        <v>5.9556642017801434E-2</v>
      </c>
      <c r="AF8" s="37">
        <f>IF(ISNA(VLOOKUP($B8,'Feeder DER'!$B$3:$V$365,'Feeder DER'!F$369,FALSE)),0,VLOOKUP($B8,'Feeder DER'!$B$3:$V$365,'Feeder DER'!F$369,FALSE)/1000)</f>
        <v>8.9099691656604141E-2</v>
      </c>
      <c r="AG8" s="37">
        <f>IF(ISNA(VLOOKUP($B8,'Feeder DER'!$B$3:$V$365,'Feeder DER'!G$369,FALSE)),0,VLOOKUP($B8,'Feeder DER'!$B$3:$V$365,'Feeder DER'!G$369,FALSE)/1000)</f>
        <v>0.1229244898279445</v>
      </c>
      <c r="AH8" s="37">
        <f>IF(ISNA(VLOOKUP($B8,'Feeder DER'!$B$3:$V$365,'Feeder DER'!H$369,FALSE)),0,VLOOKUP($B8,'Feeder DER'!$B$3:$V$365,'Feeder DER'!H$369,FALSE)/1000)</f>
        <v>0.16428513065540981</v>
      </c>
      <c r="AI8" s="37">
        <f>IF(ISNA(VLOOKUP($B8,'Feeder DER'!$B$3:$V$365,'Feeder DER'!I$369,FALSE)),0,VLOOKUP($B8,'Feeder DER'!$B$3:$V$365,'Feeder DER'!I$369,FALSE)/1000)</f>
        <v>0.21385143734391865</v>
      </c>
      <c r="AJ8" s="37">
        <f>IF(ISNA(VLOOKUP($B8,'Feeder DER'!$B$3:$V$365,'Feeder DER'!J$369,FALSE)),0,VLOOKUP($B8,'Feeder DER'!$B$3:$V$365,'Feeder DER'!J$369,FALSE)/1000)</f>
        <v>0.32961493917112694</v>
      </c>
      <c r="AK8" s="37">
        <f>IF(ISNA(VLOOKUP($B8,'Feeder DER'!$B$3:$V$365,'Feeder DER'!K$369,FALSE)),0,VLOOKUP($B8,'Feeder DER'!$B$3:$V$365,'Feeder DER'!K$369,FALSE)/1000)</f>
        <v>0.42579604507248153</v>
      </c>
      <c r="AL8" s="37">
        <f>IF(ISNA(VLOOKUP($B8,'Feeder DER'!$B$3:$V$365,'Feeder DER'!L$369,FALSE)),0,VLOOKUP($B8,'Feeder DER'!$B$3:$V$365,'Feeder DER'!L$369,FALSE)/1000)</f>
        <v>0.5186337476713293</v>
      </c>
      <c r="AM8" s="37">
        <f>IF(ISNA(VLOOKUP($B8,'Feeder DER'!$B$3:$V$365,'Feeder DER'!M$369,FALSE)),0,VLOOKUP($B8,'Feeder DER'!$B$3:$V$365,'Feeder DER'!M$369,FALSE)/1000)</f>
        <v>-0.13568835310047589</v>
      </c>
      <c r="AN8" s="37">
        <f>IF(ISNA(VLOOKUP($B8,'Feeder DER'!$B$3:$V$365,'Feeder DER'!N$369,FALSE)),0,VLOOKUP($B8,'Feeder DER'!$B$3:$V$365,'Feeder DER'!N$369,FALSE)/1000)</f>
        <v>-0.17345172377034396</v>
      </c>
      <c r="AO8" s="37">
        <f>IF(ISNA(VLOOKUP($B8,'Feeder DER'!$B$3:$V$365,'Feeder DER'!O$369,FALSE)),0,VLOOKUP($B8,'Feeder DER'!$B$3:$V$365,'Feeder DER'!O$369,FALSE)/1000)</f>
        <v>-0.21356966284927301</v>
      </c>
      <c r="AP8" s="37">
        <f>IF(ISNA(VLOOKUP($B8,'Feeder DER'!$B$3:$V$365,'Feeder DER'!P$369,FALSE)),0,VLOOKUP($B8,'Feeder DER'!$B$3:$V$365,'Feeder DER'!P$369,FALSE)/1000)</f>
        <v>-0.24988852700191747</v>
      </c>
      <c r="AQ8" s="37">
        <f>IF(ISNA(VLOOKUP($B8,'Feeder DER'!$B$3:$V$365,'Feeder DER'!Q$369,FALSE)),0,VLOOKUP($B8,'Feeder DER'!$B$3:$V$365,'Feeder DER'!Q$369,FALSE)/1000)</f>
        <v>-0.27864742488227245</v>
      </c>
      <c r="AR8" s="37">
        <f>IF(ISNA(VLOOKUP($B8,'Feeder DER'!$B$3:$V$365,'Feeder DER'!R$369,FALSE)),0,VLOOKUP($B8,'Feeder DER'!$B$3:$V$365,'Feeder DER'!R$369,FALSE)/1000)</f>
        <v>-0.30025016605144644</v>
      </c>
      <c r="AS8" s="37">
        <f>IF(ISNA(VLOOKUP($B8,'Feeder DER'!$B$3:$V$365,'Feeder DER'!S$369,FALSE)),0,VLOOKUP($B8,'Feeder DER'!$B$3:$V$365,'Feeder DER'!S$369,FALSE)/1000)</f>
        <v>-0.3161684968321245</v>
      </c>
      <c r="AT8" s="37">
        <f>IF(ISNA(VLOOKUP($B8,'Feeder DER'!$B$3:$V$365,'Feeder DER'!T$369,FALSE)),0,VLOOKUP($B8,'Feeder DER'!$B$3:$V$365,'Feeder DER'!T$369,FALSE)/1000)</f>
        <v>-0.31192513433497071</v>
      </c>
      <c r="AU8" s="37">
        <f>IF(ISNA(VLOOKUP($B8,'Feeder DER'!$B$3:$V$365,'Feeder DER'!U$369,FALSE)),0,VLOOKUP($B8,'Feeder DER'!$B$3:$V$365,'Feeder DER'!U$369,FALSE)/1000)</f>
        <v>-0.31523712059921788</v>
      </c>
      <c r="AV8" s="37">
        <f>IF(ISNA(VLOOKUP($B8,'Feeder DER'!$B$3:$V$365,'Feeder DER'!V$369,FALSE)),0,VLOOKUP($B8,'Feeder DER'!$B$3:$V$365,'Feeder DER'!V$369,FALSE)/1000)</f>
        <v>-0.31416754017512671</v>
      </c>
    </row>
    <row r="9" spans="1:48" x14ac:dyDescent="0.25">
      <c r="A9" s="8" t="s">
        <v>15</v>
      </c>
      <c r="B9" s="42">
        <v>56004</v>
      </c>
      <c r="C9" s="43">
        <v>155.94555560000001</v>
      </c>
      <c r="D9" s="43">
        <v>208</v>
      </c>
      <c r="E9" s="43">
        <v>208.60834536353499</v>
      </c>
      <c r="F9" s="43">
        <v>208.60834536353499</v>
      </c>
      <c r="G9" s="43">
        <v>208.60834536353499</v>
      </c>
      <c r="H9" s="43">
        <v>208.60834536353499</v>
      </c>
      <c r="I9" s="43">
        <v>208.60834536353499</v>
      </c>
      <c r="J9" s="43">
        <v>208.60834536353499</v>
      </c>
      <c r="K9" s="43">
        <v>208.60834536353499</v>
      </c>
      <c r="L9" s="43">
        <v>208.60834536353499</v>
      </c>
      <c r="M9" s="43">
        <v>208.60834536353499</v>
      </c>
      <c r="N9" s="43">
        <v>208.60834536353499</v>
      </c>
      <c r="P9" s="43">
        <v>121</v>
      </c>
      <c r="Q9" s="43">
        <v>122.87655265123553</v>
      </c>
      <c r="R9" s="43">
        <v>122.52784959043824</v>
      </c>
      <c r="S9" s="43">
        <v>122.18013609048056</v>
      </c>
      <c r="T9" s="43">
        <v>121.83340934315468</v>
      </c>
      <c r="U9" s="43">
        <v>121.48766654822204</v>
      </c>
      <c r="V9" s="43">
        <v>121.14290491339065</v>
      </c>
      <c r="W9" s="43">
        <v>120.79912165429261</v>
      </c>
      <c r="X9" s="43">
        <v>120.45631399446157</v>
      </c>
      <c r="Y9" s="43">
        <v>120.11447916531033</v>
      </c>
      <c r="Z9" s="43">
        <v>119.77361440610848</v>
      </c>
      <c r="AA9" s="43">
        <v>119.43371696396011</v>
      </c>
      <c r="AC9" s="37">
        <f>IF(ISNA(VLOOKUP($B9,'Feeder DER'!$B$3:$V$365,'Feeder DER'!C$369,FALSE)),0,VLOOKUP($B9,'Feeder DER'!$B$3:$V$365,'Feeder DER'!C$369,FALSE)/1000)</f>
        <v>5.3737305922746677E-2</v>
      </c>
      <c r="AD9" s="37">
        <f>IF(ISNA(VLOOKUP($B9,'Feeder DER'!$B$3:$V$365,'Feeder DER'!D$369,FALSE)),0,VLOOKUP($B9,'Feeder DER'!$B$3:$V$365,'Feeder DER'!D$369,FALSE)/1000)</f>
        <v>0.10640932396256664</v>
      </c>
      <c r="AE9" s="37">
        <f>IF(ISNA(VLOOKUP($B9,'Feeder DER'!$B$3:$V$365,'Feeder DER'!E$369,FALSE)),0,VLOOKUP($B9,'Feeder DER'!$B$3:$V$365,'Feeder DER'!E$369,FALSE)/1000)</f>
        <v>0.17425835130450076</v>
      </c>
      <c r="AF9" s="37">
        <f>IF(ISNA(VLOOKUP($B9,'Feeder DER'!$B$3:$V$365,'Feeder DER'!F$369,FALSE)),0,VLOOKUP($B9,'Feeder DER'!$B$3:$V$365,'Feeder DER'!F$369,FALSE)/1000)</f>
        <v>0.26458731563355964</v>
      </c>
      <c r="AG9" s="37">
        <f>IF(ISNA(VLOOKUP($B9,'Feeder DER'!$B$3:$V$365,'Feeder DER'!G$369,FALSE)),0,VLOOKUP($B9,'Feeder DER'!$B$3:$V$365,'Feeder DER'!G$369,FALSE)/1000)</f>
        <v>0.37207343884291311</v>
      </c>
      <c r="AH9" s="37">
        <f>IF(ISNA(VLOOKUP($B9,'Feeder DER'!$B$3:$V$365,'Feeder DER'!H$369,FALSE)),0,VLOOKUP($B9,'Feeder DER'!$B$3:$V$365,'Feeder DER'!H$369,FALSE)/1000)</f>
        <v>0.5076145260067072</v>
      </c>
      <c r="AI9" s="37">
        <f>IF(ISNA(VLOOKUP($B9,'Feeder DER'!$B$3:$V$365,'Feeder DER'!I$369,FALSE)),0,VLOOKUP($B9,'Feeder DER'!$B$3:$V$365,'Feeder DER'!I$369,FALSE)/1000)</f>
        <v>0.67312554745211806</v>
      </c>
      <c r="AJ9" s="37">
        <f>IF(ISNA(VLOOKUP($B9,'Feeder DER'!$B$3:$V$365,'Feeder DER'!J$369,FALSE)),0,VLOOKUP($B9,'Feeder DER'!$B$3:$V$365,'Feeder DER'!J$369,FALSE)/1000)</f>
        <v>1.0679250359105796</v>
      </c>
      <c r="AK9" s="37">
        <f>IF(ISNA(VLOOKUP($B9,'Feeder DER'!$B$3:$V$365,'Feeder DER'!K$369,FALSE)),0,VLOOKUP($B9,'Feeder DER'!$B$3:$V$365,'Feeder DER'!K$369,FALSE)/1000)</f>
        <v>1.3939554325828853</v>
      </c>
      <c r="AL9" s="37">
        <f>IF(ISNA(VLOOKUP($B9,'Feeder DER'!$B$3:$V$365,'Feeder DER'!L$369,FALSE)),0,VLOOKUP($B9,'Feeder DER'!$B$3:$V$365,'Feeder DER'!L$369,FALSE)/1000)</f>
        <v>1.7102482424909882</v>
      </c>
      <c r="AM9" s="37">
        <f>IF(ISNA(VLOOKUP($B9,'Feeder DER'!$B$3:$V$365,'Feeder DER'!M$369,FALSE)),0,VLOOKUP($B9,'Feeder DER'!$B$3:$V$365,'Feeder DER'!M$369,FALSE)/1000)</f>
        <v>-0.42685650402356934</v>
      </c>
      <c r="AN9" s="37">
        <f>IF(ISNA(VLOOKUP($B9,'Feeder DER'!$B$3:$V$365,'Feeder DER'!N$369,FALSE)),0,VLOOKUP($B9,'Feeder DER'!$B$3:$V$365,'Feeder DER'!N$369,FALSE)/1000)</f>
        <v>-0.52749092155391841</v>
      </c>
      <c r="AO9" s="37">
        <f>IF(ISNA(VLOOKUP($B9,'Feeder DER'!$B$3:$V$365,'Feeder DER'!O$369,FALSE)),0,VLOOKUP($B9,'Feeder DER'!$B$3:$V$365,'Feeder DER'!O$369,FALSE)/1000)</f>
        <v>-0.63378444511629384</v>
      </c>
      <c r="AP9" s="37">
        <f>IF(ISNA(VLOOKUP($B9,'Feeder DER'!$B$3:$V$365,'Feeder DER'!P$369,FALSE)),0,VLOOKUP($B9,'Feeder DER'!$B$3:$V$365,'Feeder DER'!P$369,FALSE)/1000)</f>
        <v>-0.72731117638369125</v>
      </c>
      <c r="AQ9" s="37">
        <f>IF(ISNA(VLOOKUP($B9,'Feeder DER'!$B$3:$V$365,'Feeder DER'!Q$369,FALSE)),0,VLOOKUP($B9,'Feeder DER'!$B$3:$V$365,'Feeder DER'!Q$369,FALSE)/1000)</f>
        <v>-0.79777007585955939</v>
      </c>
      <c r="AR9" s="37">
        <f>IF(ISNA(VLOOKUP($B9,'Feeder DER'!$B$3:$V$365,'Feeder DER'!R$369,FALSE)),0,VLOOKUP($B9,'Feeder DER'!$B$3:$V$365,'Feeder DER'!R$369,FALSE)/1000)</f>
        <v>-0.84482316728841156</v>
      </c>
      <c r="AS9" s="37">
        <f>IF(ISNA(VLOOKUP($B9,'Feeder DER'!$B$3:$V$365,'Feeder DER'!S$369,FALSE)),0,VLOOKUP($B9,'Feeder DER'!$B$3:$V$365,'Feeder DER'!S$369,FALSE)/1000)</f>
        <v>-0.87239802617317608</v>
      </c>
      <c r="AT9" s="37">
        <f>IF(ISNA(VLOOKUP($B9,'Feeder DER'!$B$3:$V$365,'Feeder DER'!T$369,FALSE)),0,VLOOKUP($B9,'Feeder DER'!$B$3:$V$365,'Feeder DER'!T$369,FALSE)/1000)</f>
        <v>-0.81650072864211276</v>
      </c>
      <c r="AU9" s="37">
        <f>IF(ISNA(VLOOKUP($B9,'Feeder DER'!$B$3:$V$365,'Feeder DER'!U$369,FALSE)),0,VLOOKUP($B9,'Feeder DER'!$B$3:$V$365,'Feeder DER'!U$369,FALSE)/1000)</f>
        <v>-0.78953009939320196</v>
      </c>
      <c r="AV9" s="37">
        <f>IF(ISNA(VLOOKUP($B9,'Feeder DER'!$B$3:$V$365,'Feeder DER'!V$369,FALSE)),0,VLOOKUP($B9,'Feeder DER'!$B$3:$V$365,'Feeder DER'!V$369,FALSE)/1000)</f>
        <v>-0.75120281202652783</v>
      </c>
    </row>
    <row r="10" spans="1:48" x14ac:dyDescent="0.25">
      <c r="A10" s="8" t="s">
        <v>319</v>
      </c>
      <c r="B10" s="42">
        <v>27171</v>
      </c>
      <c r="C10" s="43">
        <v>109.97777720000001</v>
      </c>
      <c r="D10" s="43">
        <v>102</v>
      </c>
      <c r="E10" s="43">
        <v>102.5758756122235</v>
      </c>
      <c r="F10" s="43">
        <v>103.04693884323413</v>
      </c>
      <c r="G10" s="43">
        <v>103.52016535646182</v>
      </c>
      <c r="H10" s="43">
        <v>103.99556508643262</v>
      </c>
      <c r="I10" s="43">
        <v>104.47314801329534</v>
      </c>
      <c r="J10" s="43">
        <v>104.95292416303099</v>
      </c>
      <c r="K10" s="43">
        <v>105.43490360766329</v>
      </c>
      <c r="L10" s="43">
        <v>105.91909646547012</v>
      </c>
      <c r="M10" s="43">
        <v>106.40551290119592</v>
      </c>
      <c r="N10" s="43">
        <v>106.8941631262651</v>
      </c>
      <c r="P10" s="43">
        <v>192.66667179999999</v>
      </c>
      <c r="Q10" s="43">
        <v>200.37316163295617</v>
      </c>
      <c r="R10" s="43">
        <v>201.20303127601235</v>
      </c>
      <c r="S10" s="43">
        <v>202.03633792439825</v>
      </c>
      <c r="T10" s="43">
        <v>202.87309581288645</v>
      </c>
      <c r="U10" s="43">
        <v>203.71331923520455</v>
      </c>
      <c r="V10" s="43">
        <v>204.55702254427936</v>
      </c>
      <c r="W10" s="43">
        <v>205.40422015248208</v>
      </c>
      <c r="X10" s="43">
        <v>206.25492653187445</v>
      </c>
      <c r="Y10" s="43">
        <v>207.10915621445599</v>
      </c>
      <c r="Z10" s="43">
        <v>207.96692379241233</v>
      </c>
      <c r="AA10" s="43">
        <v>208.82824391836434</v>
      </c>
      <c r="AC10" s="37">
        <f>IF(ISNA(VLOOKUP($B10,'Feeder DER'!$B$3:$V$365,'Feeder DER'!C$369,FALSE)),0,VLOOKUP($B10,'Feeder DER'!$B$3:$V$365,'Feeder DER'!C$369,FALSE)/1000)</f>
        <v>3.7939118154120939E-2</v>
      </c>
      <c r="AD10" s="37">
        <f>IF(ISNA(VLOOKUP($B10,'Feeder DER'!$B$3:$V$365,'Feeder DER'!D$369,FALSE)),0,VLOOKUP($B10,'Feeder DER'!$B$3:$V$365,'Feeder DER'!D$369,FALSE)/1000)</f>
        <v>7.992123177416334E-2</v>
      </c>
      <c r="AE10" s="37">
        <f>IF(ISNA(VLOOKUP($B10,'Feeder DER'!$B$3:$V$365,'Feeder DER'!E$369,FALSE)),0,VLOOKUP($B10,'Feeder DER'!$B$3:$V$365,'Feeder DER'!E$369,FALSE)/1000)</f>
        <v>0.12956336334003199</v>
      </c>
      <c r="AF10" s="37">
        <f>IF(ISNA(VLOOKUP($B10,'Feeder DER'!$B$3:$V$365,'Feeder DER'!F$369,FALSE)),0,VLOOKUP($B10,'Feeder DER'!$B$3:$V$365,'Feeder DER'!F$369,FALSE)/1000)</f>
        <v>0.18525200856482818</v>
      </c>
      <c r="AG10" s="37">
        <f>IF(ISNA(VLOOKUP($B10,'Feeder DER'!$B$3:$V$365,'Feeder DER'!G$369,FALSE)),0,VLOOKUP($B10,'Feeder DER'!$B$3:$V$365,'Feeder DER'!G$369,FALSE)/1000)</f>
        <v>0.24239796814604117</v>
      </c>
      <c r="AH10" s="37">
        <f>IF(ISNA(VLOOKUP($B10,'Feeder DER'!$B$3:$V$365,'Feeder DER'!H$369,FALSE)),0,VLOOKUP($B10,'Feeder DER'!$B$3:$V$365,'Feeder DER'!H$369,FALSE)/1000)</f>
        <v>0.30516692829965469</v>
      </c>
      <c r="AI10" s="37">
        <f>IF(ISNA(VLOOKUP($B10,'Feeder DER'!$B$3:$V$365,'Feeder DER'!I$369,FALSE)),0,VLOOKUP($B10,'Feeder DER'!$B$3:$V$365,'Feeder DER'!I$369,FALSE)/1000)</f>
        <v>0.37543308967028455</v>
      </c>
      <c r="AJ10" s="37">
        <f>IF(ISNA(VLOOKUP($B10,'Feeder DER'!$B$3:$V$365,'Feeder DER'!J$369,FALSE)),0,VLOOKUP($B10,'Feeder DER'!$B$3:$V$365,'Feeder DER'!J$369,FALSE)/1000)</f>
        <v>0.52618522162407477</v>
      </c>
      <c r="AK10" s="37">
        <f>IF(ISNA(VLOOKUP($B10,'Feeder DER'!$B$3:$V$365,'Feeder DER'!K$369,FALSE)),0,VLOOKUP($B10,'Feeder DER'!$B$3:$V$365,'Feeder DER'!K$369,FALSE)/1000)</f>
        <v>0.65388895761061805</v>
      </c>
      <c r="AL10" s="37">
        <f>IF(ISNA(VLOOKUP($B10,'Feeder DER'!$B$3:$V$365,'Feeder DER'!L$369,FALSE)),0,VLOOKUP($B10,'Feeder DER'!$B$3:$V$365,'Feeder DER'!L$369,FALSE)/1000)</f>
        <v>0.77344691134333576</v>
      </c>
      <c r="AM10" s="37">
        <f>IF(ISNA(VLOOKUP($B10,'Feeder DER'!$B$3:$V$365,'Feeder DER'!M$369,FALSE)),0,VLOOKUP($B10,'Feeder DER'!$B$3:$V$365,'Feeder DER'!M$369,FALSE)/1000)</f>
        <v>-0.37010936956876239</v>
      </c>
      <c r="AN10" s="37">
        <f>IF(ISNA(VLOOKUP($B10,'Feeder DER'!$B$3:$V$365,'Feeder DER'!N$369,FALSE)),0,VLOOKUP($B10,'Feeder DER'!$B$3:$V$365,'Feeder DER'!N$369,FALSE)/1000)</f>
        <v>-0.4674019896802159</v>
      </c>
      <c r="AO10" s="37">
        <f>IF(ISNA(VLOOKUP($B10,'Feeder DER'!$B$3:$V$365,'Feeder DER'!O$369,FALSE)),0,VLOOKUP($B10,'Feeder DER'!$B$3:$V$365,'Feeder DER'!O$369,FALSE)/1000)</f>
        <v>-0.57479880530772676</v>
      </c>
      <c r="AP10" s="37">
        <f>IF(ISNA(VLOOKUP($B10,'Feeder DER'!$B$3:$V$365,'Feeder DER'!P$369,FALSE)),0,VLOOKUP($B10,'Feeder DER'!$B$3:$V$365,'Feeder DER'!P$369,FALSE)/1000)</f>
        <v>-0.68119473406197073</v>
      </c>
      <c r="AQ10" s="37">
        <f>IF(ISNA(VLOOKUP($B10,'Feeder DER'!$B$3:$V$365,'Feeder DER'!Q$369,FALSE)),0,VLOOKUP($B10,'Feeder DER'!$B$3:$V$365,'Feeder DER'!Q$369,FALSE)/1000)</f>
        <v>-0.77654058156255423</v>
      </c>
      <c r="AR10" s="37">
        <f>IF(ISNA(VLOOKUP($B10,'Feeder DER'!$B$3:$V$365,'Feeder DER'!R$369,FALSE)),0,VLOOKUP($B10,'Feeder DER'!$B$3:$V$365,'Feeder DER'!R$369,FALSE)/1000)</f>
        <v>-0.86452604801025057</v>
      </c>
      <c r="AS10" s="37">
        <f>IF(ISNA(VLOOKUP($B10,'Feeder DER'!$B$3:$V$365,'Feeder DER'!S$369,FALSE)),0,VLOOKUP($B10,'Feeder DER'!$B$3:$V$365,'Feeder DER'!S$369,FALSE)/1000)</f>
        <v>-0.94921482278813407</v>
      </c>
      <c r="AT10" s="37">
        <f>IF(ISNA(VLOOKUP($B10,'Feeder DER'!$B$3:$V$365,'Feeder DER'!T$369,FALSE)),0,VLOOKUP($B10,'Feeder DER'!$B$3:$V$365,'Feeder DER'!T$369,FALSE)/1000)</f>
        <v>-1.0481102406233089</v>
      </c>
      <c r="AU10" s="37">
        <f>IF(ISNA(VLOOKUP($B10,'Feeder DER'!$B$3:$V$365,'Feeder DER'!U$369,FALSE)),0,VLOOKUP($B10,'Feeder DER'!$B$3:$V$365,'Feeder DER'!U$369,FALSE)/1000)</f>
        <v>-1.1480642011499111</v>
      </c>
      <c r="AV10" s="37">
        <f>IF(ISNA(VLOOKUP($B10,'Feeder DER'!$B$3:$V$365,'Feeder DER'!V$369,FALSE)),0,VLOOKUP($B10,'Feeder DER'!$B$3:$V$365,'Feeder DER'!V$369,FALSE)/1000)</f>
        <v>-1.2372416358750908</v>
      </c>
    </row>
    <row r="11" spans="1:48" x14ac:dyDescent="0.25">
      <c r="A11" s="8" t="s">
        <v>319</v>
      </c>
      <c r="B11" s="42">
        <v>27172</v>
      </c>
      <c r="C11" s="43">
        <v>14.83333335</v>
      </c>
      <c r="D11" s="43">
        <v>0</v>
      </c>
      <c r="E11" s="43">
        <v>0</v>
      </c>
      <c r="F11" s="43">
        <v>0</v>
      </c>
      <c r="G11" s="43">
        <v>0</v>
      </c>
      <c r="H11" s="43">
        <v>0</v>
      </c>
      <c r="I11" s="43">
        <v>0</v>
      </c>
      <c r="J11" s="43">
        <v>0</v>
      </c>
      <c r="K11" s="43">
        <v>0</v>
      </c>
      <c r="L11" s="43">
        <v>0</v>
      </c>
      <c r="M11" s="43">
        <v>0</v>
      </c>
      <c r="N11" s="43">
        <v>0</v>
      </c>
      <c r="P11" s="43">
        <v>0</v>
      </c>
      <c r="Q11" s="43">
        <v>0</v>
      </c>
      <c r="R11" s="43">
        <v>0</v>
      </c>
      <c r="S11" s="43">
        <v>0</v>
      </c>
      <c r="T11" s="43">
        <v>0</v>
      </c>
      <c r="U11" s="43">
        <v>0</v>
      </c>
      <c r="V11" s="43">
        <v>0</v>
      </c>
      <c r="W11" s="43">
        <v>0</v>
      </c>
      <c r="X11" s="43">
        <v>0</v>
      </c>
      <c r="Y11" s="43">
        <v>0</v>
      </c>
      <c r="Z11" s="43">
        <v>0</v>
      </c>
      <c r="AA11" s="43">
        <v>0</v>
      </c>
      <c r="AC11" s="37">
        <f>IF(ISNA(VLOOKUP($B11,'Feeder DER'!$B$3:$V$365,'Feeder DER'!C$369,FALSE)),0,VLOOKUP($B11,'Feeder DER'!$B$3:$V$365,'Feeder DER'!C$369,FALSE)/1000)</f>
        <v>0</v>
      </c>
      <c r="AD11" s="37">
        <f>IF(ISNA(VLOOKUP($B11,'Feeder DER'!$B$3:$V$365,'Feeder DER'!D$369,FALSE)),0,VLOOKUP($B11,'Feeder DER'!$B$3:$V$365,'Feeder DER'!D$369,FALSE)/1000)</f>
        <v>0</v>
      </c>
      <c r="AE11" s="37">
        <f>IF(ISNA(VLOOKUP($B11,'Feeder DER'!$B$3:$V$365,'Feeder DER'!E$369,FALSE)),0,VLOOKUP($B11,'Feeder DER'!$B$3:$V$365,'Feeder DER'!E$369,FALSE)/1000)</f>
        <v>0</v>
      </c>
      <c r="AF11" s="37">
        <f>IF(ISNA(VLOOKUP($B11,'Feeder DER'!$B$3:$V$365,'Feeder DER'!F$369,FALSE)),0,VLOOKUP($B11,'Feeder DER'!$B$3:$V$365,'Feeder DER'!F$369,FALSE)/1000)</f>
        <v>0</v>
      </c>
      <c r="AG11" s="37">
        <f>IF(ISNA(VLOOKUP($B11,'Feeder DER'!$B$3:$V$365,'Feeder DER'!G$369,FALSE)),0,VLOOKUP($B11,'Feeder DER'!$B$3:$V$365,'Feeder DER'!G$369,FALSE)/1000)</f>
        <v>0</v>
      </c>
      <c r="AH11" s="37">
        <f>IF(ISNA(VLOOKUP($B11,'Feeder DER'!$B$3:$V$365,'Feeder DER'!H$369,FALSE)),0,VLOOKUP($B11,'Feeder DER'!$B$3:$V$365,'Feeder DER'!H$369,FALSE)/1000)</f>
        <v>0</v>
      </c>
      <c r="AI11" s="37">
        <f>IF(ISNA(VLOOKUP($B11,'Feeder DER'!$B$3:$V$365,'Feeder DER'!I$369,FALSE)),0,VLOOKUP($B11,'Feeder DER'!$B$3:$V$365,'Feeder DER'!I$369,FALSE)/1000)</f>
        <v>0</v>
      </c>
      <c r="AJ11" s="37">
        <f>IF(ISNA(VLOOKUP($B11,'Feeder DER'!$B$3:$V$365,'Feeder DER'!J$369,FALSE)),0,VLOOKUP($B11,'Feeder DER'!$B$3:$V$365,'Feeder DER'!J$369,FALSE)/1000)</f>
        <v>0</v>
      </c>
      <c r="AK11" s="37">
        <f>IF(ISNA(VLOOKUP($B11,'Feeder DER'!$B$3:$V$365,'Feeder DER'!K$369,FALSE)),0,VLOOKUP($B11,'Feeder DER'!$B$3:$V$365,'Feeder DER'!K$369,FALSE)/1000)</f>
        <v>0</v>
      </c>
      <c r="AL11" s="37">
        <f>IF(ISNA(VLOOKUP($B11,'Feeder DER'!$B$3:$V$365,'Feeder DER'!L$369,FALSE)),0,VLOOKUP($B11,'Feeder DER'!$B$3:$V$365,'Feeder DER'!L$369,FALSE)/1000)</f>
        <v>0</v>
      </c>
      <c r="AM11" s="37">
        <f>IF(ISNA(VLOOKUP($B11,'Feeder DER'!$B$3:$V$365,'Feeder DER'!M$369,FALSE)),0,VLOOKUP($B11,'Feeder DER'!$B$3:$V$365,'Feeder DER'!M$369,FALSE)/1000)</f>
        <v>0</v>
      </c>
      <c r="AN11" s="37">
        <f>IF(ISNA(VLOOKUP($B11,'Feeder DER'!$B$3:$V$365,'Feeder DER'!N$369,FALSE)),0,VLOOKUP($B11,'Feeder DER'!$B$3:$V$365,'Feeder DER'!N$369,FALSE)/1000)</f>
        <v>0</v>
      </c>
      <c r="AO11" s="37">
        <f>IF(ISNA(VLOOKUP($B11,'Feeder DER'!$B$3:$V$365,'Feeder DER'!O$369,FALSE)),0,VLOOKUP($B11,'Feeder DER'!$B$3:$V$365,'Feeder DER'!O$369,FALSE)/1000)</f>
        <v>0</v>
      </c>
      <c r="AP11" s="37">
        <f>IF(ISNA(VLOOKUP($B11,'Feeder DER'!$B$3:$V$365,'Feeder DER'!P$369,FALSE)),0,VLOOKUP($B11,'Feeder DER'!$B$3:$V$365,'Feeder DER'!P$369,FALSE)/1000)</f>
        <v>0</v>
      </c>
      <c r="AQ11" s="37">
        <f>IF(ISNA(VLOOKUP($B11,'Feeder DER'!$B$3:$V$365,'Feeder DER'!Q$369,FALSE)),0,VLOOKUP($B11,'Feeder DER'!$B$3:$V$365,'Feeder DER'!Q$369,FALSE)/1000)</f>
        <v>0</v>
      </c>
      <c r="AR11" s="37">
        <f>IF(ISNA(VLOOKUP($B11,'Feeder DER'!$B$3:$V$365,'Feeder DER'!R$369,FALSE)),0,VLOOKUP($B11,'Feeder DER'!$B$3:$V$365,'Feeder DER'!R$369,FALSE)/1000)</f>
        <v>0</v>
      </c>
      <c r="AS11" s="37">
        <f>IF(ISNA(VLOOKUP($B11,'Feeder DER'!$B$3:$V$365,'Feeder DER'!S$369,FALSE)),0,VLOOKUP($B11,'Feeder DER'!$B$3:$V$365,'Feeder DER'!S$369,FALSE)/1000)</f>
        <v>0</v>
      </c>
      <c r="AT11" s="37">
        <f>IF(ISNA(VLOOKUP($B11,'Feeder DER'!$B$3:$V$365,'Feeder DER'!T$369,FALSE)),0,VLOOKUP($B11,'Feeder DER'!$B$3:$V$365,'Feeder DER'!T$369,FALSE)/1000)</f>
        <v>0</v>
      </c>
      <c r="AU11" s="37">
        <f>IF(ISNA(VLOOKUP($B11,'Feeder DER'!$B$3:$V$365,'Feeder DER'!U$369,FALSE)),0,VLOOKUP($B11,'Feeder DER'!$B$3:$V$365,'Feeder DER'!U$369,FALSE)/1000)</f>
        <v>0</v>
      </c>
      <c r="AV11" s="37">
        <f>IF(ISNA(VLOOKUP($B11,'Feeder DER'!$B$3:$V$365,'Feeder DER'!V$369,FALSE)),0,VLOOKUP($B11,'Feeder DER'!$B$3:$V$365,'Feeder DER'!V$369,FALSE)/1000)</f>
        <v>0</v>
      </c>
    </row>
    <row r="12" spans="1:48" x14ac:dyDescent="0.25">
      <c r="A12" s="8" t="s">
        <v>319</v>
      </c>
      <c r="B12" s="42">
        <v>27173</v>
      </c>
      <c r="C12" s="43">
        <v>23.86666679</v>
      </c>
      <c r="D12" s="43">
        <v>27</v>
      </c>
      <c r="E12" s="43">
        <v>27.123993162733203</v>
      </c>
      <c r="F12" s="43">
        <v>27.248555744148057</v>
      </c>
      <c r="G12" s="43">
        <v>27.373690359208386</v>
      </c>
      <c r="H12" s="43">
        <v>27.499399634886817</v>
      </c>
      <c r="I12" s="43">
        <v>27.625686210219925</v>
      </c>
      <c r="J12" s="43">
        <v>27.752552736363636</v>
      </c>
      <c r="K12" s="43">
        <v>27.880001876648887</v>
      </c>
      <c r="L12" s="43">
        <v>28.008036306637528</v>
      </c>
      <c r="M12" s="43">
        <v>28.136658714178505</v>
      </c>
      <c r="N12" s="43">
        <v>28.265871799464271</v>
      </c>
      <c r="P12" s="43">
        <v>39.333332059999996</v>
      </c>
      <c r="Q12" s="43">
        <v>40.531202583372718</v>
      </c>
      <c r="R12" s="43">
        <v>40.699067452831208</v>
      </c>
      <c r="S12" s="43">
        <v>40.867627554915487</v>
      </c>
      <c r="T12" s="43">
        <v>41.036885769015413</v>
      </c>
      <c r="U12" s="43">
        <v>41.2068449864462</v>
      </c>
      <c r="V12" s="43">
        <v>41.377508110497786</v>
      </c>
      <c r="W12" s="43">
        <v>41.548878056484426</v>
      </c>
      <c r="X12" s="43">
        <v>41.720957751794522</v>
      </c>
      <c r="Y12" s="43">
        <v>41.893750135940586</v>
      </c>
      <c r="Z12" s="43">
        <v>42.067258160609491</v>
      </c>
      <c r="AA12" s="43">
        <v>42.241484789712871</v>
      </c>
      <c r="AC12" s="37">
        <f>IF(ISNA(VLOOKUP($B12,'Feeder DER'!$B$3:$V$365,'Feeder DER'!C$369,FALSE)),0,VLOOKUP($B12,'Feeder DER'!$B$3:$V$365,'Feeder DER'!C$369,FALSE)/1000)</f>
        <v>1.1522663250181567E-2</v>
      </c>
      <c r="AD12" s="37">
        <f>IF(ISNA(VLOOKUP($B12,'Feeder DER'!$B$3:$V$365,'Feeder DER'!D$369,FALSE)),0,VLOOKUP($B12,'Feeder DER'!$B$3:$V$365,'Feeder DER'!D$369,FALSE)/1000)</f>
        <v>2.3477181358621767E-2</v>
      </c>
      <c r="AE12" s="37">
        <f>IF(ISNA(VLOOKUP($B12,'Feeder DER'!$B$3:$V$365,'Feeder DER'!E$369,FALSE)),0,VLOOKUP($B12,'Feeder DER'!$B$3:$V$365,'Feeder DER'!E$369,FALSE)/1000)</f>
        <v>3.7397940981109719E-2</v>
      </c>
      <c r="AF12" s="37">
        <f>IF(ISNA(VLOOKUP($B12,'Feeder DER'!$B$3:$V$365,'Feeder DER'!F$369,FALSE)),0,VLOOKUP($B12,'Feeder DER'!$B$3:$V$365,'Feeder DER'!F$369,FALSE)/1000)</f>
        <v>5.2825990088091392E-2</v>
      </c>
      <c r="AG12" s="37">
        <f>IF(ISNA(VLOOKUP($B12,'Feeder DER'!$B$3:$V$365,'Feeder DER'!G$369,FALSE)),0,VLOOKUP($B12,'Feeder DER'!$B$3:$V$365,'Feeder DER'!G$369,FALSE)/1000)</f>
        <v>6.854355446413693E-2</v>
      </c>
      <c r="AH12" s="37">
        <f>IF(ISNA(VLOOKUP($B12,'Feeder DER'!$B$3:$V$365,'Feeder DER'!H$369,FALSE)),0,VLOOKUP($B12,'Feeder DER'!$B$3:$V$365,'Feeder DER'!H$369,FALSE)/1000)</f>
        <v>8.5780557574383978E-2</v>
      </c>
      <c r="AI12" s="37">
        <f>IF(ISNA(VLOOKUP($B12,'Feeder DER'!$B$3:$V$365,'Feeder DER'!I$369,FALSE)),0,VLOOKUP($B12,'Feeder DER'!$B$3:$V$365,'Feeder DER'!I$369,FALSE)/1000)</f>
        <v>0.10494275240404073</v>
      </c>
      <c r="AJ12" s="37">
        <f>IF(ISNA(VLOOKUP($B12,'Feeder DER'!$B$3:$V$365,'Feeder DER'!J$369,FALSE)),0,VLOOKUP($B12,'Feeder DER'!$B$3:$V$365,'Feeder DER'!J$369,FALSE)/1000)</f>
        <v>0.14583203302320186</v>
      </c>
      <c r="AK12" s="37">
        <f>IF(ISNA(VLOOKUP($B12,'Feeder DER'!$B$3:$V$365,'Feeder DER'!K$369,FALSE)),0,VLOOKUP($B12,'Feeder DER'!$B$3:$V$365,'Feeder DER'!K$369,FALSE)/1000)</f>
        <v>0.18061735198055903</v>
      </c>
      <c r="AL12" s="37">
        <f>IF(ISNA(VLOOKUP($B12,'Feeder DER'!$B$3:$V$365,'Feeder DER'!L$369,FALSE)),0,VLOOKUP($B12,'Feeder DER'!$B$3:$V$365,'Feeder DER'!L$369,FALSE)/1000)</f>
        <v>0.21323371378626893</v>
      </c>
      <c r="AM12" s="37">
        <f>IF(ISNA(VLOOKUP($B12,'Feeder DER'!$B$3:$V$365,'Feeder DER'!M$369,FALSE)),0,VLOOKUP($B12,'Feeder DER'!$B$3:$V$365,'Feeder DER'!M$369,FALSE)/1000)</f>
        <v>-0.14093941004517649</v>
      </c>
      <c r="AN12" s="37">
        <f>IF(ISNA(VLOOKUP($B12,'Feeder DER'!$B$3:$V$365,'Feeder DER'!N$369,FALSE)),0,VLOOKUP($B12,'Feeder DER'!$B$3:$V$365,'Feeder DER'!N$369,FALSE)/1000)</f>
        <v>-0.16754869975163078</v>
      </c>
      <c r="AO12" s="37">
        <f>IF(ISNA(VLOOKUP($B12,'Feeder DER'!$B$3:$V$365,'Feeder DER'!O$369,FALSE)),0,VLOOKUP($B12,'Feeder DER'!$B$3:$V$365,'Feeder DER'!O$369,FALSE)/1000)</f>
        <v>-0.19624881685746992</v>
      </c>
      <c r="AP12" s="37">
        <f>IF(ISNA(VLOOKUP($B12,'Feeder DER'!$B$3:$V$365,'Feeder DER'!P$369,FALSE)),0,VLOOKUP($B12,'Feeder DER'!$B$3:$V$365,'Feeder DER'!P$369,FALSE)/1000)</f>
        <v>-0.22388520412391699</v>
      </c>
      <c r="AQ12" s="37">
        <f>IF(ISNA(VLOOKUP($B12,'Feeder DER'!$B$3:$V$365,'Feeder DER'!Q$369,FALSE)),0,VLOOKUP($B12,'Feeder DER'!$B$3:$V$365,'Feeder DER'!Q$369,FALSE)/1000)</f>
        <v>-0.24791373357772503</v>
      </c>
      <c r="AR12" s="37">
        <f>IF(ISNA(VLOOKUP($B12,'Feeder DER'!$B$3:$V$365,'Feeder DER'!R$369,FALSE)),0,VLOOKUP($B12,'Feeder DER'!$B$3:$V$365,'Feeder DER'!R$369,FALSE)/1000)</f>
        <v>-0.26939444743407381</v>
      </c>
      <c r="AS12" s="37">
        <f>IF(ISNA(VLOOKUP($B12,'Feeder DER'!$B$3:$V$365,'Feeder DER'!S$369,FALSE)),0,VLOOKUP($B12,'Feeder DER'!$B$3:$V$365,'Feeder DER'!S$369,FALSE)/1000)</f>
        <v>-0.28942112849335233</v>
      </c>
      <c r="AT12" s="37">
        <f>IF(ISNA(VLOOKUP($B12,'Feeder DER'!$B$3:$V$365,'Feeder DER'!T$369,FALSE)),0,VLOOKUP($B12,'Feeder DER'!$B$3:$V$365,'Feeder DER'!T$369,FALSE)/1000)</f>
        <v>-0.31145805144050537</v>
      </c>
      <c r="AU12" s="37">
        <f>IF(ISNA(VLOOKUP($B12,'Feeder DER'!$B$3:$V$365,'Feeder DER'!U$369,FALSE)),0,VLOOKUP($B12,'Feeder DER'!$B$3:$V$365,'Feeder DER'!U$369,FALSE)/1000)</f>
        <v>-0.33350738945530228</v>
      </c>
      <c r="AV12" s="37">
        <f>IF(ISNA(VLOOKUP($B12,'Feeder DER'!$B$3:$V$365,'Feeder DER'!V$369,FALSE)),0,VLOOKUP($B12,'Feeder DER'!$B$3:$V$365,'Feeder DER'!V$369,FALSE)/1000)</f>
        <v>-0.35275029473516489</v>
      </c>
    </row>
    <row r="13" spans="1:48" x14ac:dyDescent="0.25">
      <c r="A13" s="8" t="s">
        <v>319</v>
      </c>
      <c r="B13" s="42">
        <v>27174</v>
      </c>
      <c r="C13" s="43">
        <v>0</v>
      </c>
      <c r="D13" s="43">
        <v>0</v>
      </c>
      <c r="E13" s="43">
        <v>0</v>
      </c>
      <c r="F13" s="43">
        <v>0</v>
      </c>
      <c r="G13" s="43">
        <v>0</v>
      </c>
      <c r="H13" s="43">
        <v>0</v>
      </c>
      <c r="I13" s="43">
        <v>0</v>
      </c>
      <c r="J13" s="43">
        <v>0</v>
      </c>
      <c r="K13" s="43">
        <v>0</v>
      </c>
      <c r="L13" s="43">
        <v>0</v>
      </c>
      <c r="M13" s="43">
        <v>0</v>
      </c>
      <c r="N13" s="43">
        <v>0</v>
      </c>
      <c r="P13" s="43">
        <v>0</v>
      </c>
      <c r="Q13" s="43">
        <v>0</v>
      </c>
      <c r="R13" s="43">
        <v>0</v>
      </c>
      <c r="S13" s="43">
        <v>0</v>
      </c>
      <c r="T13" s="43">
        <v>0</v>
      </c>
      <c r="U13" s="43">
        <v>0</v>
      </c>
      <c r="V13" s="43">
        <v>0</v>
      </c>
      <c r="W13" s="43">
        <v>0</v>
      </c>
      <c r="X13" s="43">
        <v>0</v>
      </c>
      <c r="Y13" s="43">
        <v>0</v>
      </c>
      <c r="Z13" s="43">
        <v>0</v>
      </c>
      <c r="AA13" s="43">
        <v>0</v>
      </c>
      <c r="AC13" s="37">
        <f>IF(ISNA(VLOOKUP($B13,'Feeder DER'!$B$3:$V$365,'Feeder DER'!C$369,FALSE)),0,VLOOKUP($B13,'Feeder DER'!$B$3:$V$365,'Feeder DER'!C$369,FALSE)/1000)</f>
        <v>0</v>
      </c>
      <c r="AD13" s="37">
        <f>IF(ISNA(VLOOKUP($B13,'Feeder DER'!$B$3:$V$365,'Feeder DER'!D$369,FALSE)),0,VLOOKUP($B13,'Feeder DER'!$B$3:$V$365,'Feeder DER'!D$369,FALSE)/1000)</f>
        <v>0</v>
      </c>
      <c r="AE13" s="37">
        <f>IF(ISNA(VLOOKUP($B13,'Feeder DER'!$B$3:$V$365,'Feeder DER'!E$369,FALSE)),0,VLOOKUP($B13,'Feeder DER'!$B$3:$V$365,'Feeder DER'!E$369,FALSE)/1000)</f>
        <v>0</v>
      </c>
      <c r="AF13" s="37">
        <f>IF(ISNA(VLOOKUP($B13,'Feeder DER'!$B$3:$V$365,'Feeder DER'!F$369,FALSE)),0,VLOOKUP($B13,'Feeder DER'!$B$3:$V$365,'Feeder DER'!F$369,FALSE)/1000)</f>
        <v>0</v>
      </c>
      <c r="AG13" s="37">
        <f>IF(ISNA(VLOOKUP($B13,'Feeder DER'!$B$3:$V$365,'Feeder DER'!G$369,FALSE)),0,VLOOKUP($B13,'Feeder DER'!$B$3:$V$365,'Feeder DER'!G$369,FALSE)/1000)</f>
        <v>0</v>
      </c>
      <c r="AH13" s="37">
        <f>IF(ISNA(VLOOKUP($B13,'Feeder DER'!$B$3:$V$365,'Feeder DER'!H$369,FALSE)),0,VLOOKUP($B13,'Feeder DER'!$B$3:$V$365,'Feeder DER'!H$369,FALSE)/1000)</f>
        <v>0</v>
      </c>
      <c r="AI13" s="37">
        <f>IF(ISNA(VLOOKUP($B13,'Feeder DER'!$B$3:$V$365,'Feeder DER'!I$369,FALSE)),0,VLOOKUP($B13,'Feeder DER'!$B$3:$V$365,'Feeder DER'!I$369,FALSE)/1000)</f>
        <v>0</v>
      </c>
      <c r="AJ13" s="37">
        <f>IF(ISNA(VLOOKUP($B13,'Feeder DER'!$B$3:$V$365,'Feeder DER'!J$369,FALSE)),0,VLOOKUP($B13,'Feeder DER'!$B$3:$V$365,'Feeder DER'!J$369,FALSE)/1000)</f>
        <v>0</v>
      </c>
      <c r="AK13" s="37">
        <f>IF(ISNA(VLOOKUP($B13,'Feeder DER'!$B$3:$V$365,'Feeder DER'!K$369,FALSE)),0,VLOOKUP($B13,'Feeder DER'!$B$3:$V$365,'Feeder DER'!K$369,FALSE)/1000)</f>
        <v>0</v>
      </c>
      <c r="AL13" s="37">
        <f>IF(ISNA(VLOOKUP($B13,'Feeder DER'!$B$3:$V$365,'Feeder DER'!L$369,FALSE)),0,VLOOKUP($B13,'Feeder DER'!$B$3:$V$365,'Feeder DER'!L$369,FALSE)/1000)</f>
        <v>0</v>
      </c>
      <c r="AM13" s="37">
        <f>IF(ISNA(VLOOKUP($B13,'Feeder DER'!$B$3:$V$365,'Feeder DER'!M$369,FALSE)),0,VLOOKUP($B13,'Feeder DER'!$B$3:$V$365,'Feeder DER'!M$369,FALSE)/1000)</f>
        <v>0</v>
      </c>
      <c r="AN13" s="37">
        <f>IF(ISNA(VLOOKUP($B13,'Feeder DER'!$B$3:$V$365,'Feeder DER'!N$369,FALSE)),0,VLOOKUP($B13,'Feeder DER'!$B$3:$V$365,'Feeder DER'!N$369,FALSE)/1000)</f>
        <v>0</v>
      </c>
      <c r="AO13" s="37">
        <f>IF(ISNA(VLOOKUP($B13,'Feeder DER'!$B$3:$V$365,'Feeder DER'!O$369,FALSE)),0,VLOOKUP($B13,'Feeder DER'!$B$3:$V$365,'Feeder DER'!O$369,FALSE)/1000)</f>
        <v>0</v>
      </c>
      <c r="AP13" s="37">
        <f>IF(ISNA(VLOOKUP($B13,'Feeder DER'!$B$3:$V$365,'Feeder DER'!P$369,FALSE)),0,VLOOKUP($B13,'Feeder DER'!$B$3:$V$365,'Feeder DER'!P$369,FALSE)/1000)</f>
        <v>0</v>
      </c>
      <c r="AQ13" s="37">
        <f>IF(ISNA(VLOOKUP($B13,'Feeder DER'!$B$3:$V$365,'Feeder DER'!Q$369,FALSE)),0,VLOOKUP($B13,'Feeder DER'!$B$3:$V$365,'Feeder DER'!Q$369,FALSE)/1000)</f>
        <v>0</v>
      </c>
      <c r="AR13" s="37">
        <f>IF(ISNA(VLOOKUP($B13,'Feeder DER'!$B$3:$V$365,'Feeder DER'!R$369,FALSE)),0,VLOOKUP($B13,'Feeder DER'!$B$3:$V$365,'Feeder DER'!R$369,FALSE)/1000)</f>
        <v>0</v>
      </c>
      <c r="AS13" s="37">
        <f>IF(ISNA(VLOOKUP($B13,'Feeder DER'!$B$3:$V$365,'Feeder DER'!S$369,FALSE)),0,VLOOKUP($B13,'Feeder DER'!$B$3:$V$365,'Feeder DER'!S$369,FALSE)/1000)</f>
        <v>0</v>
      </c>
      <c r="AT13" s="37">
        <f>IF(ISNA(VLOOKUP($B13,'Feeder DER'!$B$3:$V$365,'Feeder DER'!T$369,FALSE)),0,VLOOKUP($B13,'Feeder DER'!$B$3:$V$365,'Feeder DER'!T$369,FALSE)/1000)</f>
        <v>0</v>
      </c>
      <c r="AU13" s="37">
        <f>IF(ISNA(VLOOKUP($B13,'Feeder DER'!$B$3:$V$365,'Feeder DER'!U$369,FALSE)),0,VLOOKUP($B13,'Feeder DER'!$B$3:$V$365,'Feeder DER'!U$369,FALSE)/1000)</f>
        <v>0</v>
      </c>
      <c r="AV13" s="37">
        <f>IF(ISNA(VLOOKUP($B13,'Feeder DER'!$B$3:$V$365,'Feeder DER'!V$369,FALSE)),0,VLOOKUP($B13,'Feeder DER'!$B$3:$V$365,'Feeder DER'!V$369,FALSE)/1000)</f>
        <v>0</v>
      </c>
    </row>
    <row r="14" spans="1:48" x14ac:dyDescent="0.25">
      <c r="A14" s="8" t="s">
        <v>319</v>
      </c>
      <c r="B14" s="42">
        <v>27175</v>
      </c>
      <c r="C14" s="43">
        <v>87.283333839999997</v>
      </c>
      <c r="D14" s="43">
        <v>77</v>
      </c>
      <c r="E14" s="43">
        <v>77.353610130757644</v>
      </c>
      <c r="F14" s="43">
        <v>77.708844159237046</v>
      </c>
      <c r="G14" s="43">
        <v>78.065709542927607</v>
      </c>
      <c r="H14" s="43">
        <v>78.424213773566095</v>
      </c>
      <c r="I14" s="43">
        <v>78.784364377293841</v>
      </c>
      <c r="J14" s="43">
        <v>79.146168914814794</v>
      </c>
      <c r="K14" s="43">
        <v>79.5096349815542</v>
      </c>
      <c r="L14" s="43">
        <v>79.874770207818102</v>
      </c>
      <c r="M14" s="43">
        <v>80.241582258953471</v>
      </c>
      <c r="N14" s="43">
        <v>80.610078835509171</v>
      </c>
      <c r="P14" s="43">
        <v>155</v>
      </c>
      <c r="Q14" s="43">
        <v>161.43669194211256</v>
      </c>
      <c r="R14" s="43">
        <v>162.10530149454144</v>
      </c>
      <c r="S14" s="43">
        <v>162.77668017416329</v>
      </c>
      <c r="T14" s="43">
        <v>163.45083944965273</v>
      </c>
      <c r="U14" s="43">
        <v>164.12779083718328</v>
      </c>
      <c r="V14" s="43">
        <v>164.80754590062412</v>
      </c>
      <c r="W14" s="43">
        <v>165.49011625173756</v>
      </c>
      <c r="X14" s="43">
        <v>166.17551355037742</v>
      </c>
      <c r="Y14" s="43">
        <v>166.8637495046882</v>
      </c>
      <c r="Z14" s="43">
        <v>167.55483587130516</v>
      </c>
      <c r="AA14" s="43">
        <v>168.24878445555501</v>
      </c>
      <c r="AC14" s="37">
        <f>IF(ISNA(VLOOKUP($B14,'Feeder DER'!$B$3:$V$365,'Feeder DER'!C$369,FALSE)),0,VLOOKUP($B14,'Feeder DER'!$B$3:$V$365,'Feeder DER'!C$369,FALSE)/1000)</f>
        <v>3.2047111540244984E-2</v>
      </c>
      <c r="AD14" s="37">
        <f>IF(ISNA(VLOOKUP($B14,'Feeder DER'!$B$3:$V$365,'Feeder DER'!D$369,FALSE)),0,VLOOKUP($B14,'Feeder DER'!$B$3:$V$365,'Feeder DER'!D$369,FALSE)/1000)</f>
        <v>6.7515093448221278E-2</v>
      </c>
      <c r="AE14" s="37">
        <f>IF(ISNA(VLOOKUP($B14,'Feeder DER'!$B$3:$V$365,'Feeder DER'!E$369,FALSE)),0,VLOOKUP($B14,'Feeder DER'!$B$3:$V$365,'Feeder DER'!E$369,FALSE)/1000)</f>
        <v>0.10945572516156817</v>
      </c>
      <c r="AF14" s="37">
        <f>IF(ISNA(VLOOKUP($B14,'Feeder DER'!$B$3:$V$365,'Feeder DER'!F$369,FALSE)),0,VLOOKUP($B14,'Feeder DER'!$B$3:$V$365,'Feeder DER'!F$369,FALSE)/1000)</f>
        <v>0.15650591792492013</v>
      </c>
      <c r="AG14" s="37">
        <f>IF(ISNA(VLOOKUP($B14,'Feeder DER'!$B$3:$V$365,'Feeder DER'!G$369,FALSE)),0,VLOOKUP($B14,'Feeder DER'!$B$3:$V$365,'Feeder DER'!G$369,FALSE)/1000)</f>
        <v>0.20478807069342225</v>
      </c>
      <c r="AH14" s="37">
        <f>IF(ISNA(VLOOKUP($B14,'Feeder DER'!$B$3:$V$365,'Feeder DER'!H$369,FALSE)),0,VLOOKUP($B14,'Feeder DER'!$B$3:$V$365,'Feeder DER'!H$369,FALSE)/1000)</f>
        <v>0.25782130134216752</v>
      </c>
      <c r="AI14" s="37">
        <f>IF(ISNA(VLOOKUP($B14,'Feeder DER'!$B$3:$V$365,'Feeder DER'!I$369,FALSE)),0,VLOOKUP($B14,'Feeder DER'!$B$3:$V$365,'Feeder DER'!I$369,FALSE)/1000)</f>
        <v>0.31719148054014912</v>
      </c>
      <c r="AJ14" s="37">
        <f>IF(ISNA(VLOOKUP($B14,'Feeder DER'!$B$3:$V$365,'Feeder DER'!J$369,FALSE)),0,VLOOKUP($B14,'Feeder DER'!$B$3:$V$365,'Feeder DER'!J$369,FALSE)/1000)</f>
        <v>0.44456270263596803</v>
      </c>
      <c r="AK14" s="37">
        <f>IF(ISNA(VLOOKUP($B14,'Feeder DER'!$B$3:$V$365,'Feeder DER'!K$369,FALSE)),0,VLOOKUP($B14,'Feeder DER'!$B$3:$V$365,'Feeder DER'!K$369,FALSE)/1000)</f>
        <v>0.55246075037088327</v>
      </c>
      <c r="AL14" s="37">
        <f>IF(ISNA(VLOOKUP($B14,'Feeder DER'!$B$3:$V$365,'Feeder DER'!L$369,FALSE)),0,VLOOKUP($B14,'Feeder DER'!$B$3:$V$365,'Feeder DER'!L$369,FALSE)/1000)</f>
        <v>0.65347608910453625</v>
      </c>
      <c r="AM14" s="37">
        <f>IF(ISNA(VLOOKUP($B14,'Feeder DER'!$B$3:$V$365,'Feeder DER'!M$369,FALSE)),0,VLOOKUP($B14,'Feeder DER'!$B$3:$V$365,'Feeder DER'!M$369,FALSE)/1000)</f>
        <v>-0.31247785674279349</v>
      </c>
      <c r="AN14" s="37">
        <f>IF(ISNA(VLOOKUP($B14,'Feeder DER'!$B$3:$V$365,'Feeder DER'!N$369,FALSE)),0,VLOOKUP($B14,'Feeder DER'!$B$3:$V$365,'Feeder DER'!N$369,FALSE)/1000)</f>
        <v>-0.39467993961170938</v>
      </c>
      <c r="AO14" s="37">
        <f>IF(ISNA(VLOOKUP($B14,'Feeder DER'!$B$3:$V$365,'Feeder DER'!O$369,FALSE)),0,VLOOKUP($B14,'Feeder DER'!$B$3:$V$365,'Feeder DER'!O$369,FALSE)/1000)</f>
        <v>-0.48542260173621399</v>
      </c>
      <c r="AP14" s="37">
        <f>IF(ISNA(VLOOKUP($B14,'Feeder DER'!$B$3:$V$365,'Feeder DER'!P$369,FALSE)),0,VLOOKUP($B14,'Feeder DER'!$B$3:$V$365,'Feeder DER'!P$369,FALSE)/1000)</f>
        <v>-0.57532379804561429</v>
      </c>
      <c r="AQ14" s="37">
        <f>IF(ISNA(VLOOKUP($B14,'Feeder DER'!$B$3:$V$365,'Feeder DER'!Q$369,FALSE)),0,VLOOKUP($B14,'Feeder DER'!$B$3:$V$365,'Feeder DER'!Q$369,FALSE)/1000)</f>
        <v>-0.65589190316417367</v>
      </c>
      <c r="AR14" s="37">
        <f>IF(ISNA(VLOOKUP($B14,'Feeder DER'!$B$3:$V$365,'Feeder DER'!R$369,FALSE)),0,VLOOKUP($B14,'Feeder DER'!$B$3:$V$365,'Feeder DER'!R$369,FALSE)/1000)</f>
        <v>-0.73024402636198316</v>
      </c>
      <c r="AS14" s="37">
        <f>IF(ISNA(VLOOKUP($B14,'Feeder DER'!$B$3:$V$365,'Feeder DER'!S$369,FALSE)),0,VLOOKUP($B14,'Feeder DER'!$B$3:$V$365,'Feeder DER'!S$369,FALSE)/1000)</f>
        <v>-0.80181364846482606</v>
      </c>
      <c r="AT14" s="37">
        <f>IF(ISNA(VLOOKUP($B14,'Feeder DER'!$B$3:$V$365,'Feeder DER'!T$369,FALSE)),0,VLOOKUP($B14,'Feeder DER'!$B$3:$V$365,'Feeder DER'!T$369,FALSE)/1000)</f>
        <v>-0.88539588250673096</v>
      </c>
      <c r="AU14" s="37">
        <f>IF(ISNA(VLOOKUP($B14,'Feeder DER'!$B$3:$V$365,'Feeder DER'!U$369,FALSE)),0,VLOOKUP($B14,'Feeder DER'!$B$3:$V$365,'Feeder DER'!U$369,FALSE)/1000)</f>
        <v>-0.96987502620833976</v>
      </c>
      <c r="AV14" s="37">
        <f>IF(ISNA(VLOOKUP($B14,'Feeder DER'!$B$3:$V$365,'Feeder DER'!V$369,FALSE)),0,VLOOKUP($B14,'Feeder DER'!$B$3:$V$365,'Feeder DER'!V$369,FALSE)/1000)</f>
        <v>-1.0452463868491977</v>
      </c>
    </row>
    <row r="15" spans="1:48" x14ac:dyDescent="0.25">
      <c r="A15" s="8" t="s">
        <v>319</v>
      </c>
      <c r="B15" s="42">
        <v>27176</v>
      </c>
      <c r="C15" s="43">
        <v>0</v>
      </c>
      <c r="D15" s="43">
        <v>163</v>
      </c>
      <c r="E15" s="43">
        <v>163.7485513157597</v>
      </c>
      <c r="F15" s="43">
        <v>164.50054023319012</v>
      </c>
      <c r="G15" s="43">
        <v>165.25598253892471</v>
      </c>
      <c r="H15" s="43">
        <v>166.01489409209449</v>
      </c>
      <c r="I15" s="43">
        <v>166.77729082466104</v>
      </c>
      <c r="J15" s="43">
        <v>167.54318874175084</v>
      </c>
      <c r="K15" s="43">
        <v>168.31260392199141</v>
      </c>
      <c r="L15" s="43">
        <v>169.08555251784875</v>
      </c>
      <c r="M15" s="43">
        <v>169.86205075596649</v>
      </c>
      <c r="N15" s="43">
        <v>170.64211493750651</v>
      </c>
      <c r="P15" s="43">
        <v>164.66667179999999</v>
      </c>
      <c r="Q15" s="43">
        <v>169.63199217976828</v>
      </c>
      <c r="R15" s="43">
        <v>170.33454355767685</v>
      </c>
      <c r="S15" s="43">
        <v>171.04000463694695</v>
      </c>
      <c r="T15" s="43">
        <v>171.74838746845808</v>
      </c>
      <c r="U15" s="43">
        <v>172.45970415299993</v>
      </c>
      <c r="V15" s="43">
        <v>173.17396684147909</v>
      </c>
      <c r="W15" s="43">
        <v>173.89118773512658</v>
      </c>
      <c r="X15" s="43">
        <v>174.61137908570629</v>
      </c>
      <c r="Y15" s="43">
        <v>175.33455319572425</v>
      </c>
      <c r="Z15" s="43">
        <v>176.06072241863887</v>
      </c>
      <c r="AA15" s="43">
        <v>176.78989915907184</v>
      </c>
      <c r="AC15" s="37">
        <f>IF(ISNA(VLOOKUP($B15,'Feeder DER'!$B$3:$V$365,'Feeder DER'!C$369,FALSE)),0,VLOOKUP($B15,'Feeder DER'!$B$3:$V$365,'Feeder DER'!C$369,FALSE)/1000)</f>
        <v>1.0131932070198994E-2</v>
      </c>
      <c r="AD15" s="37">
        <f>IF(ISNA(VLOOKUP($B15,'Feeder DER'!$B$3:$V$365,'Feeder DER'!D$369,FALSE)),0,VLOOKUP($B15,'Feeder DER'!$B$3:$V$365,'Feeder DER'!D$369,FALSE)/1000)</f>
        <v>2.1359249187047062E-2</v>
      </c>
      <c r="AE15" s="37">
        <f>IF(ISNA(VLOOKUP($B15,'Feeder DER'!$B$3:$V$365,'Feeder DER'!E$369,FALSE)),0,VLOOKUP($B15,'Feeder DER'!$B$3:$V$365,'Feeder DER'!E$369,FALSE)/1000)</f>
        <v>3.4635356549940301E-2</v>
      </c>
      <c r="AF15" s="37">
        <f>IF(ISNA(VLOOKUP($B15,'Feeder DER'!$B$3:$V$365,'Feeder DER'!F$369,FALSE)),0,VLOOKUP($B15,'Feeder DER'!$B$3:$V$365,'Feeder DER'!F$369,FALSE)/1000)</f>
        <v>4.9529410179806978E-2</v>
      </c>
      <c r="AG15" s="37">
        <f>IF(ISNA(VLOOKUP($B15,'Feeder DER'!$B$3:$V$365,'Feeder DER'!G$369,FALSE)),0,VLOOKUP($B15,'Feeder DER'!$B$3:$V$365,'Feeder DER'!G$369,FALSE)/1000)</f>
        <v>6.4814140918502461E-2</v>
      </c>
      <c r="AH15" s="37">
        <f>IF(ISNA(VLOOKUP($B15,'Feeder DER'!$B$3:$V$365,'Feeder DER'!H$369,FALSE)),0,VLOOKUP($B15,'Feeder DER'!$B$3:$V$365,'Feeder DER'!H$369,FALSE)/1000)</f>
        <v>8.1603980187208935E-2</v>
      </c>
      <c r="AI15" s="37">
        <f>IF(ISNA(VLOOKUP($B15,'Feeder DER'!$B$3:$V$365,'Feeder DER'!I$369,FALSE)),0,VLOOKUP($B15,'Feeder DER'!$B$3:$V$365,'Feeder DER'!I$369,FALSE)/1000)</f>
        <v>0.10039992480188609</v>
      </c>
      <c r="AJ15" s="37">
        <f>IF(ISNA(VLOOKUP($B15,'Feeder DER'!$B$3:$V$365,'Feeder DER'!J$369,FALSE)),0,VLOOKUP($B15,'Feeder DER'!$B$3:$V$365,'Feeder DER'!J$369,FALSE)/1000)</f>
        <v>0.14072859661905965</v>
      </c>
      <c r="AK15" s="37">
        <f>IF(ISNA(VLOOKUP($B15,'Feeder DER'!$B$3:$V$365,'Feeder DER'!K$369,FALSE)),0,VLOOKUP($B15,'Feeder DER'!$B$3:$V$365,'Feeder DER'!K$369,FALSE)/1000)</f>
        <v>0.17488930355835697</v>
      </c>
      <c r="AL15" s="37">
        <f>IF(ISNA(VLOOKUP($B15,'Feeder DER'!$B$3:$V$365,'Feeder DER'!L$369,FALSE)),0,VLOOKUP($B15,'Feeder DER'!$B$3:$V$365,'Feeder DER'!L$369,FALSE)/1000)</f>
        <v>0.20687110493256858</v>
      </c>
      <c r="AM15" s="37">
        <f>IF(ISNA(VLOOKUP($B15,'Feeder DER'!$B$3:$V$365,'Feeder DER'!M$369,FALSE)),0,VLOOKUP($B15,'Feeder DER'!$B$3:$V$365,'Feeder DER'!M$369,FALSE)/1000)</f>
        <v>-9.8867003483055049E-2</v>
      </c>
      <c r="AN15" s="37">
        <f>IF(ISNA(VLOOKUP($B15,'Feeder DER'!$B$3:$V$365,'Feeder DER'!N$369,FALSE)),0,VLOOKUP($B15,'Feeder DER'!$B$3:$V$365,'Feeder DER'!N$369,FALSE)/1000)</f>
        <v>-0.12488449354617925</v>
      </c>
      <c r="AO15" s="37">
        <f>IF(ISNA(VLOOKUP($B15,'Feeder DER'!$B$3:$V$365,'Feeder DER'!O$369,FALSE)),0,VLOOKUP($B15,'Feeder DER'!$B$3:$V$365,'Feeder DER'!O$369,FALSE)/1000)</f>
        <v>-0.15360321857139536</v>
      </c>
      <c r="AP15" s="37">
        <f>IF(ISNA(VLOOKUP($B15,'Feeder DER'!$B$3:$V$365,'Feeder DER'!P$369,FALSE)),0,VLOOKUP($B15,'Feeder DER'!$B$3:$V$365,'Feeder DER'!P$369,FALSE)/1000)</f>
        <v>-0.18205294954187276</v>
      </c>
      <c r="AQ15" s="37">
        <f>IF(ISNA(VLOOKUP($B15,'Feeder DER'!$B$3:$V$365,'Feeder DER'!Q$369,FALSE)),0,VLOOKUP($B15,'Feeder DER'!$B$3:$V$365,'Feeder DER'!Q$369,FALSE)/1000)</f>
        <v>-0.20754643276188434</v>
      </c>
      <c r="AR15" s="37">
        <f>IF(ISNA(VLOOKUP($B15,'Feeder DER'!$B$3:$V$365,'Feeder DER'!R$369,FALSE)),0,VLOOKUP($B15,'Feeder DER'!$B$3:$V$365,'Feeder DER'!R$369,FALSE)/1000)</f>
        <v>-0.23107008388816941</v>
      </c>
      <c r="AS15" s="37">
        <f>IF(ISNA(VLOOKUP($B15,'Feeder DER'!$B$3:$V$365,'Feeder DER'!S$369,FALSE)),0,VLOOKUP($B15,'Feeder DER'!$B$3:$V$365,'Feeder DER'!S$369,FALSE)/1000)</f>
        <v>-0.25371051212131396</v>
      </c>
      <c r="AT15" s="37">
        <f>IF(ISNA(VLOOKUP($B15,'Feeder DER'!$B$3:$V$365,'Feeder DER'!T$369,FALSE)),0,VLOOKUP($B15,'Feeder DER'!$B$3:$V$365,'Feeder DER'!T$369,FALSE)/1000)</f>
        <v>-0.28014204375402957</v>
      </c>
      <c r="AU15" s="37">
        <f>IF(ISNA(VLOOKUP($B15,'Feeder DER'!$B$3:$V$365,'Feeder DER'!U$369,FALSE)),0,VLOOKUP($B15,'Feeder DER'!$B$3:$V$365,'Feeder DER'!U$369,FALSE)/1000)</f>
        <v>-0.30685829479835397</v>
      </c>
      <c r="AV15" s="37">
        <f>IF(ISNA(VLOOKUP($B15,'Feeder DER'!$B$3:$V$365,'Feeder DER'!V$369,FALSE)),0,VLOOKUP($B15,'Feeder DER'!$B$3:$V$365,'Feeder DER'!V$369,FALSE)/1000)</f>
        <v>-0.33069062494458307</v>
      </c>
    </row>
    <row r="16" spans="1:48" x14ac:dyDescent="0.25">
      <c r="A16" s="8" t="s">
        <v>319</v>
      </c>
      <c r="B16" s="42">
        <v>27178</v>
      </c>
      <c r="C16" s="43">
        <v>125.17777719999999</v>
      </c>
      <c r="D16" s="43">
        <v>91.333335880000007</v>
      </c>
      <c r="E16" s="43">
        <v>93.983762505033411</v>
      </c>
      <c r="F16" s="43">
        <v>94.415367836832118</v>
      </c>
      <c r="G16" s="43">
        <v>94.848955246784243</v>
      </c>
      <c r="H16" s="43">
        <v>95.2845338372653</v>
      </c>
      <c r="I16" s="43">
        <v>95.72211275245202</v>
      </c>
      <c r="J16" s="43">
        <v>96.161701178514264</v>
      </c>
      <c r="K16" s="43">
        <v>96.603308343807939</v>
      </c>
      <c r="L16" s="43">
        <v>97.046943519068662</v>
      </c>
      <c r="M16" s="43">
        <v>97.492616017606437</v>
      </c>
      <c r="N16" s="43">
        <v>97.940335195501135</v>
      </c>
      <c r="P16" s="43">
        <v>117.33333589999999</v>
      </c>
      <c r="Q16" s="43">
        <v>123.00671638681956</v>
      </c>
      <c r="R16" s="43">
        <v>123.51616355524041</v>
      </c>
      <c r="S16" s="43">
        <v>124.02772066062272</v>
      </c>
      <c r="T16" s="43">
        <v>124.54139644152517</v>
      </c>
      <c r="U16" s="43">
        <v>125.05719967269825</v>
      </c>
      <c r="V16" s="43">
        <v>125.57513916523415</v>
      </c>
      <c r="W16" s="43">
        <v>126.09522376671724</v>
      </c>
      <c r="X16" s="43">
        <v>126.61746236137523</v>
      </c>
      <c r="Y16" s="43">
        <v>127.14186387023095</v>
      </c>
      <c r="Z16" s="43">
        <v>127.6684372512547</v>
      </c>
      <c r="AA16" s="43">
        <v>128.19719149951732</v>
      </c>
      <c r="AC16" s="37">
        <f>IF(ISNA(VLOOKUP($B16,'Feeder DER'!$B$3:$V$365,'Feeder DER'!C$369,FALSE)),0,VLOOKUP($B16,'Feeder DER'!$B$3:$V$365,'Feeder DER'!C$369,FALSE)/1000)</f>
        <v>2.3769489770537357E-2</v>
      </c>
      <c r="AD16" s="37">
        <f>IF(ISNA(VLOOKUP($B16,'Feeder DER'!$B$3:$V$365,'Feeder DER'!D$369,FALSE)),0,VLOOKUP($B16,'Feeder DER'!$B$3:$V$365,'Feeder DER'!D$369,FALSE)/1000)</f>
        <v>5.0075293186443104E-2</v>
      </c>
      <c r="AE16" s="37">
        <f>IF(ISNA(VLOOKUP($B16,'Feeder DER'!$B$3:$V$365,'Feeder DER'!E$369,FALSE)),0,VLOOKUP($B16,'Feeder DER'!$B$3:$V$365,'Feeder DER'!E$369,FALSE)/1000)</f>
        <v>8.1181723095077027E-2</v>
      </c>
      <c r="AF16" s="37">
        <f>IF(ISNA(VLOOKUP($B16,'Feeder DER'!$B$3:$V$365,'Feeder DER'!F$369,FALSE)),0,VLOOKUP($B16,'Feeder DER'!$B$3:$V$365,'Feeder DER'!F$369,FALSE)/1000)</f>
        <v>0.11607776290457292</v>
      </c>
      <c r="AG16" s="37">
        <f>IF(ISNA(VLOOKUP($B16,'Feeder DER'!$B$3:$V$365,'Feeder DER'!G$369,FALSE)),0,VLOOKUP($B16,'Feeder DER'!$B$3:$V$365,'Feeder DER'!G$369,FALSE)/1000)</f>
        <v>0.15188747092241808</v>
      </c>
      <c r="AH16" s="37">
        <f>IF(ISNA(VLOOKUP($B16,'Feeder DER'!$B$3:$V$365,'Feeder DER'!H$369,FALSE)),0,VLOOKUP($B16,'Feeder DER'!$B$3:$V$365,'Feeder DER'!H$369,FALSE)/1000)</f>
        <v>0.19122086555993298</v>
      </c>
      <c r="AI16" s="37">
        <f>IF(ISNA(VLOOKUP($B16,'Feeder DER'!$B$3:$V$365,'Feeder DER'!I$369,FALSE)),0,VLOOKUP($B16,'Feeder DER'!$B$3:$V$365,'Feeder DER'!I$369,FALSE)/1000)</f>
        <v>0.23525422130714124</v>
      </c>
      <c r="AJ16" s="37">
        <f>IF(ISNA(VLOOKUP($B16,'Feeder DER'!$B$3:$V$365,'Feeder DER'!J$369,FALSE)),0,VLOOKUP($B16,'Feeder DER'!$B$3:$V$365,'Feeder DER'!J$369,FALSE)/1000)</f>
        <v>0.32972192372253389</v>
      </c>
      <c r="AK16" s="37">
        <f>IF(ISNA(VLOOKUP($B16,'Feeder DER'!$B$3:$V$365,'Feeder DER'!K$369,FALSE)),0,VLOOKUP($B16,'Feeder DER'!$B$3:$V$365,'Feeder DER'!K$369,FALSE)/1000)</f>
        <v>0.40974707308463626</v>
      </c>
      <c r="AL16" s="37">
        <f>IF(ISNA(VLOOKUP($B16,'Feeder DER'!$B$3:$V$365,'Feeder DER'!L$369,FALSE)),0,VLOOKUP($B16,'Feeder DER'!$B$3:$V$365,'Feeder DER'!L$369,FALSE)/1000)</f>
        <v>0.48466748593764247</v>
      </c>
      <c r="AM16" s="37">
        <f>IF(ISNA(VLOOKUP($B16,'Feeder DER'!$B$3:$V$365,'Feeder DER'!M$369,FALSE)),0,VLOOKUP($B16,'Feeder DER'!$B$3:$V$365,'Feeder DER'!M$369,FALSE)/1000)</f>
        <v>-0.23176106746520414</v>
      </c>
      <c r="AN16" s="37">
        <f>IF(ISNA(VLOOKUP($B16,'Feeder DER'!$B$3:$V$365,'Feeder DER'!N$369,FALSE)),0,VLOOKUP($B16,'Feeder DER'!$B$3:$V$365,'Feeder DER'!N$369,FALSE)/1000)</f>
        <v>-0.29272873788679121</v>
      </c>
      <c r="AO16" s="37">
        <f>IF(ISNA(VLOOKUP($B16,'Feeder DER'!$B$3:$V$365,'Feeder DER'!O$369,FALSE)),0,VLOOKUP($B16,'Feeder DER'!$B$3:$V$365,'Feeder DER'!O$369,FALSE)/1000)</f>
        <v>-0.36003092104861634</v>
      </c>
      <c r="AP16" s="37">
        <f>IF(ISNA(VLOOKUP($B16,'Feeder DER'!$B$3:$V$365,'Feeder DER'!P$369,FALSE)),0,VLOOKUP($B16,'Feeder DER'!$B$3:$V$365,'Feeder DER'!P$369,FALSE)/1000)</f>
        <v>-0.42670919053254364</v>
      </c>
      <c r="AQ16" s="37">
        <f>IF(ISNA(VLOOKUP($B16,'Feeder DER'!$B$3:$V$365,'Feeder DER'!Q$369,FALSE)),0,VLOOKUP($B16,'Feeder DER'!$B$3:$V$365,'Feeder DER'!Q$369,FALSE)/1000)</f>
        <v>-0.48646544676331549</v>
      </c>
      <c r="AR16" s="37">
        <f>IF(ISNA(VLOOKUP($B16,'Feeder DER'!$B$3:$V$365,'Feeder DER'!R$369,FALSE)),0,VLOOKUP($B16,'Feeder DER'!$B$3:$V$365,'Feeder DER'!R$369,FALSE)/1000)</f>
        <v>-0.54161160023791122</v>
      </c>
      <c r="AS16" s="37">
        <f>IF(ISNA(VLOOKUP($B16,'Feeder DER'!$B$3:$V$365,'Feeder DER'!S$369,FALSE)),0,VLOOKUP($B16,'Feeder DER'!$B$3:$V$365,'Feeder DER'!S$369,FALSE)/1000)</f>
        <v>-0.59469420386397676</v>
      </c>
      <c r="AT16" s="37">
        <f>IF(ISNA(VLOOKUP($B16,'Feeder DER'!$B$3:$V$365,'Feeder DER'!T$369,FALSE)),0,VLOOKUP($B16,'Feeder DER'!$B$3:$V$365,'Feeder DER'!T$369,FALSE)/1000)</f>
        <v>-0.65668708712110524</v>
      </c>
      <c r="AU16" s="37">
        <f>IF(ISNA(VLOOKUP($B16,'Feeder DER'!$B$3:$V$365,'Feeder DER'!U$369,FALSE)),0,VLOOKUP($B16,'Feeder DER'!$B$3:$V$365,'Feeder DER'!U$369,FALSE)/1000)</f>
        <v>-0.71934513222339136</v>
      </c>
      <c r="AV16" s="37">
        <f>IF(ISNA(VLOOKUP($B16,'Feeder DER'!$B$3:$V$365,'Feeder DER'!V$369,FALSE)),0,VLOOKUP($B16,'Feeder DER'!$B$3:$V$365,'Feeder DER'!V$369,FALSE)/1000)</f>
        <v>-0.77524820019723317</v>
      </c>
    </row>
    <row r="17" spans="1:48" x14ac:dyDescent="0.25">
      <c r="A17" s="8" t="s">
        <v>38</v>
      </c>
      <c r="B17" s="42">
        <v>48180</v>
      </c>
      <c r="C17" s="43">
        <v>135.0070308</v>
      </c>
      <c r="D17" s="43">
        <v>132.5</v>
      </c>
      <c r="E17" s="43">
        <v>133.50056877598257</v>
      </c>
      <c r="F17" s="43">
        <v>134.50869330951585</v>
      </c>
      <c r="G17" s="43">
        <v>135.52443065761938</v>
      </c>
      <c r="H17" s="43">
        <v>136.54783830817658</v>
      </c>
      <c r="I17" s="43">
        <v>137.57897418318848</v>
      </c>
      <c r="J17" s="43">
        <v>138.61789664205193</v>
      </c>
      <c r="K17" s="43">
        <v>139.66466448486261</v>
      </c>
      <c r="L17" s="43">
        <v>140.71933695574288</v>
      </c>
      <c r="M17" s="43">
        <v>141.78197374619484</v>
      </c>
      <c r="N17" s="43">
        <v>142.85263499847878</v>
      </c>
      <c r="P17" s="43">
        <v>311.2000122</v>
      </c>
      <c r="Q17" s="43">
        <v>317.068522630117</v>
      </c>
      <c r="R17" s="43">
        <v>319.34665256843726</v>
      </c>
      <c r="S17" s="43">
        <v>321.64115081721872</v>
      </c>
      <c r="T17" s="43">
        <v>323.95213498239013</v>
      </c>
      <c r="U17" s="43">
        <v>326.2797235148762</v>
      </c>
      <c r="V17" s="43">
        <v>328.62403571666869</v>
      </c>
      <c r="W17" s="43">
        <v>330.98519174694144</v>
      </c>
      <c r="X17" s="43">
        <v>333.36331262820914</v>
      </c>
      <c r="Y17" s="43">
        <v>335.75852025253045</v>
      </c>
      <c r="Z17" s="43">
        <v>338.17093738775554</v>
      </c>
      <c r="AA17" s="43">
        <v>340.60068768381882</v>
      </c>
      <c r="AC17" s="37">
        <f>IF(ISNA(VLOOKUP($B17,'Feeder DER'!$B$3:$V$365,'Feeder DER'!C$369,FALSE)),0,VLOOKUP($B17,'Feeder DER'!$B$3:$V$365,'Feeder DER'!C$369,FALSE)/1000)</f>
        <v>4.670690462576E-2</v>
      </c>
      <c r="AD17" s="37">
        <f>IF(ISNA(VLOOKUP($B17,'Feeder DER'!$B$3:$V$365,'Feeder DER'!D$369,FALSE)),0,VLOOKUP($B17,'Feeder DER'!$B$3:$V$365,'Feeder DER'!D$369,FALSE)/1000)</f>
        <v>9.6360347962937659E-2</v>
      </c>
      <c r="AE17" s="37">
        <f>IF(ISNA(VLOOKUP($B17,'Feeder DER'!$B$3:$V$365,'Feeder DER'!E$369,FALSE)),0,VLOOKUP($B17,'Feeder DER'!$B$3:$V$365,'Feeder DER'!E$369,FALSE)/1000)</f>
        <v>0.15488019641462103</v>
      </c>
      <c r="AF17" s="37">
        <f>IF(ISNA(VLOOKUP($B17,'Feeder DER'!$B$3:$V$365,'Feeder DER'!F$369,FALSE)),0,VLOOKUP($B17,'Feeder DER'!$B$3:$V$365,'Feeder DER'!F$369,FALSE)/1000)</f>
        <v>0.22113309169676174</v>
      </c>
      <c r="AG17" s="37">
        <f>IF(ISNA(VLOOKUP($B17,'Feeder DER'!$B$3:$V$365,'Feeder DER'!G$369,FALSE)),0,VLOOKUP($B17,'Feeder DER'!$B$3:$V$365,'Feeder DER'!G$369,FALSE)/1000)</f>
        <v>0.29000887874593456</v>
      </c>
      <c r="AH17" s="37">
        <f>IF(ISNA(VLOOKUP($B17,'Feeder DER'!$B$3:$V$365,'Feeder DER'!H$369,FALSE)),0,VLOOKUP($B17,'Feeder DER'!$B$3:$V$365,'Feeder DER'!H$369,FALSE)/1000)</f>
        <v>0.36705218521163069</v>
      </c>
      <c r="AI17" s="37">
        <f>IF(ISNA(VLOOKUP($B17,'Feeder DER'!$B$3:$V$365,'Feeder DER'!I$369,FALSE)),0,VLOOKUP($B17,'Feeder DER'!$B$3:$V$365,'Feeder DER'!I$369,FALSE)/1000)</f>
        <v>0.45397198755140267</v>
      </c>
      <c r="AJ17" s="37">
        <f>IF(ISNA(VLOOKUP($B17,'Feeder DER'!$B$3:$V$365,'Feeder DER'!J$369,FALSE)),0,VLOOKUP($B17,'Feeder DER'!$B$3:$V$365,'Feeder DER'!J$369,FALSE)/1000)</f>
        <v>0.6424806839440701</v>
      </c>
      <c r="AK17" s="37">
        <f>IF(ISNA(VLOOKUP($B17,'Feeder DER'!$B$3:$V$365,'Feeder DER'!K$369,FALSE)),0,VLOOKUP($B17,'Feeder DER'!$B$3:$V$365,'Feeder DER'!K$369,FALSE)/1000)</f>
        <v>0.80190022313867981</v>
      </c>
      <c r="AL17" s="37">
        <f>IF(ISNA(VLOOKUP($B17,'Feeder DER'!$B$3:$V$365,'Feeder DER'!L$369,FALSE)),0,VLOOKUP($B17,'Feeder DER'!$B$3:$V$365,'Feeder DER'!L$369,FALSE)/1000)</f>
        <v>0.95240037298934677</v>
      </c>
      <c r="AM17" s="37">
        <f>IF(ISNA(VLOOKUP($B17,'Feeder DER'!$B$3:$V$365,'Feeder DER'!M$369,FALSE)),0,VLOOKUP($B17,'Feeder DER'!$B$3:$V$365,'Feeder DER'!M$369,FALSE)/1000)</f>
        <v>-0.47297869716377966</v>
      </c>
      <c r="AN17" s="37">
        <f>IF(ISNA(VLOOKUP($B17,'Feeder DER'!$B$3:$V$365,'Feeder DER'!N$369,FALSE)),0,VLOOKUP($B17,'Feeder DER'!$B$3:$V$365,'Feeder DER'!N$369,FALSE)/1000)</f>
        <v>-0.58295263936683117</v>
      </c>
      <c r="AO17" s="37">
        <f>IF(ISNA(VLOOKUP($B17,'Feeder DER'!$B$3:$V$365,'Feeder DER'!O$369,FALSE)),0,VLOOKUP($B17,'Feeder DER'!$B$3:$V$365,'Feeder DER'!O$369,FALSE)/1000)</f>
        <v>-0.70192064259119369</v>
      </c>
      <c r="AP17" s="37">
        <f>IF(ISNA(VLOOKUP($B17,'Feeder DER'!$B$3:$V$365,'Feeder DER'!P$369,FALSE)),0,VLOOKUP($B17,'Feeder DER'!$B$3:$V$365,'Feeder DER'!P$369,FALSE)/1000)</f>
        <v>-0.81641806291675312</v>
      </c>
      <c r="AQ17" s="37">
        <f>IF(ISNA(VLOOKUP($B17,'Feeder DER'!$B$3:$V$365,'Feeder DER'!Q$369,FALSE)),0,VLOOKUP($B17,'Feeder DER'!$B$3:$V$365,'Feeder DER'!Q$369,FALSE)/1000)</f>
        <v>-0.91569544582581419</v>
      </c>
      <c r="AR17" s="37">
        <f>IF(ISNA(VLOOKUP($B17,'Feeder DER'!$B$3:$V$365,'Feeder DER'!R$369,FALSE)),0,VLOOKUP($B17,'Feeder DER'!$B$3:$V$365,'Feeder DER'!R$369,FALSE)/1000)</f>
        <v>-1.0037379308972494</v>
      </c>
      <c r="AS17" s="37">
        <f>IF(ISNA(VLOOKUP($B17,'Feeder DER'!$B$3:$V$365,'Feeder DER'!S$369,FALSE)),0,VLOOKUP($B17,'Feeder DER'!$B$3:$V$365,'Feeder DER'!S$369,FALSE)/1000)</f>
        <v>-1.0850641318342158</v>
      </c>
      <c r="AT17" s="37">
        <f>IF(ISNA(VLOOKUP($B17,'Feeder DER'!$B$3:$V$365,'Feeder DER'!T$369,FALSE)),0,VLOOKUP($B17,'Feeder DER'!$B$3:$V$365,'Feeder DER'!T$369,FALSE)/1000)</f>
        <v>-1.1685929674629567</v>
      </c>
      <c r="AU17" s="37">
        <f>IF(ISNA(VLOOKUP($B17,'Feeder DER'!$B$3:$V$365,'Feeder DER'!U$369,FALSE)),0,VLOOKUP($B17,'Feeder DER'!$B$3:$V$365,'Feeder DER'!U$369,FALSE)/1000)</f>
        <v>-1.255382856055167</v>
      </c>
      <c r="AV17" s="37">
        <f>IF(ISNA(VLOOKUP($B17,'Feeder DER'!$B$3:$V$365,'Feeder DER'!V$369,FALSE)),0,VLOOKUP($B17,'Feeder DER'!$B$3:$V$365,'Feeder DER'!V$369,FALSE)/1000)</f>
        <v>-1.3305152296204394</v>
      </c>
    </row>
    <row r="18" spans="1:48" x14ac:dyDescent="0.25">
      <c r="A18" s="8" t="s">
        <v>38</v>
      </c>
      <c r="B18" s="42">
        <v>48181</v>
      </c>
      <c r="C18" s="43">
        <v>39.095139770000003</v>
      </c>
      <c r="D18" s="43">
        <v>165.5</v>
      </c>
      <c r="E18" s="43">
        <v>168.07273583424561</v>
      </c>
      <c r="F18" s="43">
        <v>169.34193078948871</v>
      </c>
      <c r="G18" s="43">
        <v>170.62071002279106</v>
      </c>
      <c r="H18" s="43">
        <v>171.90914590946863</v>
      </c>
      <c r="I18" s="43">
        <v>173.2073113713769</v>
      </c>
      <c r="J18" s="43">
        <v>174.51527988103794</v>
      </c>
      <c r="K18" s="43">
        <v>175.83312546579887</v>
      </c>
      <c r="L18" s="43">
        <v>177.16092271202155</v>
      </c>
      <c r="M18" s="43">
        <v>178.49874676930386</v>
      </c>
      <c r="N18" s="43">
        <v>179.84667335473318</v>
      </c>
      <c r="P18" s="43">
        <v>182.3000031</v>
      </c>
      <c r="Q18" s="43">
        <v>183.94582436946254</v>
      </c>
      <c r="R18" s="43">
        <v>185.2674708263514</v>
      </c>
      <c r="S18" s="43">
        <v>186.59861328220077</v>
      </c>
      <c r="T18" s="43">
        <v>187.9393199655417</v>
      </c>
      <c r="U18" s="43">
        <v>189.28965959512556</v>
      </c>
      <c r="V18" s="43">
        <v>190.6497013834464</v>
      </c>
      <c r="W18" s="43">
        <v>192.01951504028841</v>
      </c>
      <c r="X18" s="43">
        <v>193.39917077629894</v>
      </c>
      <c r="Y18" s="43">
        <v>194.78873930658722</v>
      </c>
      <c r="Z18" s="43">
        <v>196.18829185434888</v>
      </c>
      <c r="AA18" s="43">
        <v>197.59790015451654</v>
      </c>
      <c r="AC18" s="37">
        <f>IF(ISNA(VLOOKUP($B18,'Feeder DER'!$B$3:$V$365,'Feeder DER'!C$369,FALSE)),0,VLOOKUP($B18,'Feeder DER'!$B$3:$V$365,'Feeder DER'!C$369,FALSE)/1000)</f>
        <v>2.9943830177515348E-3</v>
      </c>
      <c r="AD18" s="37">
        <f>IF(ISNA(VLOOKUP($B18,'Feeder DER'!$B$3:$V$365,'Feeder DER'!D$369,FALSE)),0,VLOOKUP($B18,'Feeder DER'!$B$3:$V$365,'Feeder DER'!D$369,FALSE)/1000)</f>
        <v>6.2268349922748748E-3</v>
      </c>
      <c r="AE18" s="37">
        <f>IF(ISNA(VLOOKUP($B18,'Feeder DER'!$B$3:$V$365,'Feeder DER'!E$369,FALSE)),0,VLOOKUP($B18,'Feeder DER'!$B$3:$V$365,'Feeder DER'!E$369,FALSE)/1000)</f>
        <v>1.0146232074441597E-2</v>
      </c>
      <c r="AF18" s="37">
        <f>IF(ISNA(VLOOKUP($B18,'Feeder DER'!$B$3:$V$365,'Feeder DER'!F$369,FALSE)),0,VLOOKUP($B18,'Feeder DER'!$B$3:$V$365,'Feeder DER'!F$369,FALSE)/1000)</f>
        <v>1.4798372893222214E-2</v>
      </c>
      <c r="AG18" s="37">
        <f>IF(ISNA(VLOOKUP($B18,'Feeder DER'!$B$3:$V$365,'Feeder DER'!G$369,FALSE)),0,VLOOKUP($B18,'Feeder DER'!$B$3:$V$365,'Feeder DER'!G$369,FALSE)/1000)</f>
        <v>1.9841222495472741E-2</v>
      </c>
      <c r="AH18" s="37">
        <f>IF(ISNA(VLOOKUP($B18,'Feeder DER'!$B$3:$V$365,'Feeder DER'!H$369,FALSE)),0,VLOOKUP($B18,'Feeder DER'!$B$3:$V$365,'Feeder DER'!H$369,FALSE)/1000)</f>
        <v>2.5702554661493758E-2</v>
      </c>
      <c r="AI18" s="37">
        <f>IF(ISNA(VLOOKUP($B18,'Feeder DER'!$B$3:$V$365,'Feeder DER'!I$369,FALSE)),0,VLOOKUP($B18,'Feeder DER'!$B$3:$V$365,'Feeder DER'!I$369,FALSE)/1000)</f>
        <v>3.249600437257414E-2</v>
      </c>
      <c r="AJ18" s="37">
        <f>IF(ISNA(VLOOKUP($B18,'Feeder DER'!$B$3:$V$365,'Feeder DER'!J$369,FALSE)),0,VLOOKUP($B18,'Feeder DER'!$B$3:$V$365,'Feeder DER'!J$369,FALSE)/1000)</f>
        <v>4.771329291369892E-2</v>
      </c>
      <c r="AK18" s="37">
        <f>IF(ISNA(VLOOKUP($B18,'Feeder DER'!$B$3:$V$365,'Feeder DER'!K$369,FALSE)),0,VLOOKUP($B18,'Feeder DER'!$B$3:$V$365,'Feeder DER'!K$369,FALSE)/1000)</f>
        <v>6.0521549753624372E-2</v>
      </c>
      <c r="AL18" s="37">
        <f>IF(ISNA(VLOOKUP($B18,'Feeder DER'!$B$3:$V$365,'Feeder DER'!L$369,FALSE)),0,VLOOKUP($B18,'Feeder DER'!$B$3:$V$365,'Feeder DER'!L$369,FALSE)/1000)</f>
        <v>7.2747374913752064E-2</v>
      </c>
      <c r="AM18" s="37">
        <f>IF(ISNA(VLOOKUP($B18,'Feeder DER'!$B$3:$V$365,'Feeder DER'!M$369,FALSE)),0,VLOOKUP($B18,'Feeder DER'!$B$3:$V$365,'Feeder DER'!M$369,FALSE)/1000)</f>
        <v>-2.9335561801210306E-2</v>
      </c>
      <c r="AN18" s="37">
        <f>IF(ISNA(VLOOKUP($B18,'Feeder DER'!$B$3:$V$365,'Feeder DER'!N$369,FALSE)),0,VLOOKUP($B18,'Feeder DER'!$B$3:$V$365,'Feeder DER'!N$369,FALSE)/1000)</f>
        <v>-3.6427715135707348E-2</v>
      </c>
      <c r="AO18" s="37">
        <f>IF(ISNA(VLOOKUP($B18,'Feeder DER'!$B$3:$V$365,'Feeder DER'!O$369,FALSE)),0,VLOOKUP($B18,'Feeder DER'!$B$3:$V$365,'Feeder DER'!O$369,FALSE)/1000)</f>
        <v>-4.4158405097060677E-2</v>
      </c>
      <c r="AP18" s="37">
        <f>IF(ISNA(VLOOKUP($B18,'Feeder DER'!$B$3:$V$365,'Feeder DER'!P$369,FALSE)),0,VLOOKUP($B18,'Feeder DER'!$B$3:$V$365,'Feeder DER'!P$369,FALSE)/1000)</f>
        <v>-5.1592283091774396E-2</v>
      </c>
      <c r="AQ18" s="37">
        <f>IF(ISNA(VLOOKUP($B18,'Feeder DER'!$B$3:$V$365,'Feeder DER'!Q$369,FALSE)),0,VLOOKUP($B18,'Feeder DER'!$B$3:$V$365,'Feeder DER'!Q$369,FALSE)/1000)</f>
        <v>-5.7997735843487809E-2</v>
      </c>
      <c r="AR18" s="37">
        <f>IF(ISNA(VLOOKUP($B18,'Feeder DER'!$B$3:$V$365,'Feeder DER'!R$369,FALSE)),0,VLOOKUP($B18,'Feeder DER'!$B$3:$V$365,'Feeder DER'!R$369,FALSE)/1000)</f>
        <v>-6.3569438098192946E-2</v>
      </c>
      <c r="AS18" s="37">
        <f>IF(ISNA(VLOOKUP($B18,'Feeder DER'!$B$3:$V$365,'Feeder DER'!S$369,FALSE)),0,VLOOKUP($B18,'Feeder DER'!$B$3:$V$365,'Feeder DER'!S$369,FALSE)/1000)</f>
        <v>-6.859847385284637E-2</v>
      </c>
      <c r="AT18" s="37">
        <f>IF(ISNA(VLOOKUP($B18,'Feeder DER'!$B$3:$V$365,'Feeder DER'!T$369,FALSE)),0,VLOOKUP($B18,'Feeder DER'!$B$3:$V$365,'Feeder DER'!T$369,FALSE)/1000)</f>
        <v>-7.2820915686670706E-2</v>
      </c>
      <c r="AU18" s="37">
        <f>IF(ISNA(VLOOKUP($B18,'Feeder DER'!$B$3:$V$365,'Feeder DER'!U$369,FALSE)),0,VLOOKUP($B18,'Feeder DER'!$B$3:$V$365,'Feeder DER'!U$369,FALSE)/1000)</f>
        <v>-7.7634086268983146E-2</v>
      </c>
      <c r="AV18" s="37">
        <f>IF(ISNA(VLOOKUP($B18,'Feeder DER'!$B$3:$V$365,'Feeder DER'!V$369,FALSE)),0,VLOOKUP($B18,'Feeder DER'!$B$3:$V$365,'Feeder DER'!V$369,FALSE)/1000)</f>
        <v>-8.1702832063950501E-2</v>
      </c>
    </row>
    <row r="19" spans="1:48" x14ac:dyDescent="0.25">
      <c r="A19" s="8" t="s">
        <v>38</v>
      </c>
      <c r="B19" s="42">
        <v>48182</v>
      </c>
      <c r="C19" s="43">
        <v>221.5615597</v>
      </c>
      <c r="D19" s="43">
        <v>179.5</v>
      </c>
      <c r="E19" s="43">
        <v>181.41345492633053</v>
      </c>
      <c r="F19" s="43">
        <v>182.7833918209902</v>
      </c>
      <c r="G19" s="43">
        <v>184.16367374268279</v>
      </c>
      <c r="H19" s="43">
        <v>185.5543788114916</v>
      </c>
      <c r="I19" s="43">
        <v>186.95558573742079</v>
      </c>
      <c r="J19" s="43">
        <v>188.36737382485018</v>
      </c>
      <c r="K19" s="43">
        <v>189.78982297702362</v>
      </c>
      <c r="L19" s="43">
        <v>191.2230137005713</v>
      </c>
      <c r="M19" s="43">
        <v>192.66702711006621</v>
      </c>
      <c r="N19" s="43">
        <v>194.12194493261504</v>
      </c>
      <c r="P19" s="43">
        <v>263.89999390000003</v>
      </c>
      <c r="Q19" s="43">
        <v>272.82030155588546</v>
      </c>
      <c r="R19" s="43">
        <v>274.78050905803815</v>
      </c>
      <c r="S19" s="43">
        <v>276.75480060536484</v>
      </c>
      <c r="T19" s="43">
        <v>278.74327739140153</v>
      </c>
      <c r="U19" s="43">
        <v>280.74604133675746</v>
      </c>
      <c r="V19" s="43">
        <v>282.76319509433898</v>
      </c>
      <c r="W19" s="43">
        <v>284.79484205461131</v>
      </c>
      <c r="X19" s="43">
        <v>286.84108635089763</v>
      </c>
      <c r="Y19" s="43">
        <v>288.90203286471666</v>
      </c>
      <c r="Z19" s="43">
        <v>290.9777872311584</v>
      </c>
      <c r="AA19" s="43">
        <v>293.06845584429851</v>
      </c>
      <c r="AC19" s="37">
        <f>IF(ISNA(VLOOKUP($B19,'Feeder DER'!$B$3:$V$365,'Feeder DER'!C$369,FALSE)),0,VLOOKUP($B19,'Feeder DER'!$B$3:$V$365,'Feeder DER'!C$369,FALSE)/1000)</f>
        <v>5.7998347260496998E-2</v>
      </c>
      <c r="AD19" s="37">
        <f>IF(ISNA(VLOOKUP($B19,'Feeder DER'!$B$3:$V$365,'Feeder DER'!D$369,FALSE)),0,VLOOKUP($B19,'Feeder DER'!$B$3:$V$365,'Feeder DER'!D$369,FALSE)/1000)</f>
        <v>0.12060786348132407</v>
      </c>
      <c r="AE19" s="37">
        <f>IF(ISNA(VLOOKUP($B19,'Feeder DER'!$B$3:$V$365,'Feeder DER'!E$369,FALSE)),0,VLOOKUP($B19,'Feeder DER'!$B$3:$V$365,'Feeder DER'!E$369,FALSE)/1000)</f>
        <v>0.19652285220376764</v>
      </c>
      <c r="AF19" s="37">
        <f>IF(ISNA(VLOOKUP($B19,'Feeder DER'!$B$3:$V$365,'Feeder DER'!F$369,FALSE)),0,VLOOKUP($B19,'Feeder DER'!$B$3:$V$365,'Feeder DER'!F$369,FALSE)/1000)</f>
        <v>0.28663038925324452</v>
      </c>
      <c r="AG19" s="37">
        <f>IF(ISNA(VLOOKUP($B19,'Feeder DER'!$B$3:$V$365,'Feeder DER'!G$369,FALSE)),0,VLOOKUP($B19,'Feeder DER'!$B$3:$V$365,'Feeder DER'!G$369,FALSE)/1000)</f>
        <v>0.38430558333493042</v>
      </c>
      <c r="AH19" s="37">
        <f>IF(ISNA(VLOOKUP($B19,'Feeder DER'!$B$3:$V$365,'Feeder DER'!H$369,FALSE)),0,VLOOKUP($B19,'Feeder DER'!$B$3:$V$365,'Feeder DER'!H$369,FALSE)/1000)</f>
        <v>0.49783400516964699</v>
      </c>
      <c r="AI19" s="37">
        <f>IF(ISNA(VLOOKUP($B19,'Feeder DER'!$B$3:$V$365,'Feeder DER'!I$369,FALSE)),0,VLOOKUP($B19,'Feeder DER'!$B$3:$V$365,'Feeder DER'!I$369,FALSE)/1000)</f>
        <v>0.62941665612116815</v>
      </c>
      <c r="AJ19" s="37">
        <f>IF(ISNA(VLOOKUP($B19,'Feeder DER'!$B$3:$V$365,'Feeder DER'!J$369,FALSE)),0,VLOOKUP($B19,'Feeder DER'!$B$3:$V$365,'Feeder DER'!J$369,FALSE)/1000)</f>
        <v>0.92416104250700171</v>
      </c>
      <c r="AK19" s="37">
        <f>IF(ISNA(VLOOKUP($B19,'Feeder DER'!$B$3:$V$365,'Feeder DER'!K$369,FALSE)),0,VLOOKUP($B19,'Feeder DER'!$B$3:$V$365,'Feeder DER'!K$369,FALSE)/1000)</f>
        <v>1.1722447791565103</v>
      </c>
      <c r="AL19" s="37">
        <f>IF(ISNA(VLOOKUP($B19,'Feeder DER'!$B$3:$V$365,'Feeder DER'!L$369,FALSE)),0,VLOOKUP($B19,'Feeder DER'!$B$3:$V$365,'Feeder DER'!L$369,FALSE)/1000)</f>
        <v>1.4090473688651741</v>
      </c>
      <c r="AM19" s="37">
        <f>IF(ISNA(VLOOKUP($B19,'Feeder DER'!$B$3:$V$365,'Feeder DER'!M$369,FALSE)),0,VLOOKUP($B19,'Feeder DER'!$B$3:$V$365,'Feeder DER'!M$369,FALSE)/1000)</f>
        <v>-0.56820189345915673</v>
      </c>
      <c r="AN19" s="37">
        <f>IF(ISNA(VLOOKUP($B19,'Feeder DER'!$B$3:$V$365,'Feeder DER'!N$369,FALSE)),0,VLOOKUP($B19,'Feeder DER'!$B$3:$V$365,'Feeder DER'!N$369,FALSE)/1000)</f>
        <v>-0.70557014911661764</v>
      </c>
      <c r="AO19" s="37">
        <f>IF(ISNA(VLOOKUP($B19,'Feeder DER'!$B$3:$V$365,'Feeder DER'!O$369,FALSE)),0,VLOOKUP($B19,'Feeder DER'!$B$3:$V$365,'Feeder DER'!O$369,FALSE)/1000)</f>
        <v>-0.85530625110616332</v>
      </c>
      <c r="AP19" s="37">
        <f>IF(ISNA(VLOOKUP($B19,'Feeder DER'!$B$3:$V$365,'Feeder DER'!P$369,FALSE)),0,VLOOKUP($B19,'Feeder DER'!$B$3:$V$365,'Feeder DER'!P$369,FALSE)/1000)</f>
        <v>-0.99929338797996381</v>
      </c>
      <c r="AQ19" s="37">
        <f>IF(ISNA(VLOOKUP($B19,'Feeder DER'!$B$3:$V$365,'Feeder DER'!Q$369,FALSE)),0,VLOOKUP($B19,'Feeder DER'!$B$3:$V$365,'Feeder DER'!Q$369,FALSE)/1000)</f>
        <v>-1.1233609073494606</v>
      </c>
      <c r="AR19" s="37">
        <f>IF(ISNA(VLOOKUP($B19,'Feeder DER'!$B$3:$V$365,'Feeder DER'!R$369,FALSE)),0,VLOOKUP($B19,'Feeder DER'!$B$3:$V$365,'Feeder DER'!R$369,FALSE)/1000)</f>
        <v>-1.2312794736399995</v>
      </c>
      <c r="AS19" s="37">
        <f>IF(ISNA(VLOOKUP($B19,'Feeder DER'!$B$3:$V$365,'Feeder DER'!S$369,FALSE)),0,VLOOKUP($B19,'Feeder DER'!$B$3:$V$365,'Feeder DER'!S$369,FALSE)/1000)</f>
        <v>-1.3286871066497743</v>
      </c>
      <c r="AT19" s="37">
        <f>IF(ISNA(VLOOKUP($B19,'Feeder DER'!$B$3:$V$365,'Feeder DER'!T$369,FALSE)),0,VLOOKUP($B19,'Feeder DER'!$B$3:$V$365,'Feeder DER'!T$369,FALSE)/1000)</f>
        <v>-1.4104717835977765</v>
      </c>
      <c r="AU19" s="37">
        <f>IF(ISNA(VLOOKUP($B19,'Feeder DER'!$B$3:$V$365,'Feeder DER'!U$369,FALSE)),0,VLOOKUP($B19,'Feeder DER'!$B$3:$V$365,'Feeder DER'!U$369,FALSE)/1000)</f>
        <v>-1.5036983138051851</v>
      </c>
      <c r="AV19" s="37">
        <f>IF(ISNA(VLOOKUP($B19,'Feeder DER'!$B$3:$V$365,'Feeder DER'!V$369,FALSE)),0,VLOOKUP($B19,'Feeder DER'!$B$3:$V$365,'Feeder DER'!V$369,FALSE)/1000)</f>
        <v>-1.582506044857708</v>
      </c>
    </row>
    <row r="20" spans="1:48" x14ac:dyDescent="0.25">
      <c r="A20" s="8" t="s">
        <v>38</v>
      </c>
      <c r="B20" s="42">
        <v>48183</v>
      </c>
      <c r="C20" s="43">
        <v>141.85708690000001</v>
      </c>
      <c r="D20" s="43">
        <v>164.6000061</v>
      </c>
      <c r="E20" s="43">
        <v>166.11177686702038</v>
      </c>
      <c r="F20" s="43">
        <v>167.36616371423639</v>
      </c>
      <c r="G20" s="43">
        <v>168.6300230166398</v>
      </c>
      <c r="H20" s="43">
        <v>169.90342630512032</v>
      </c>
      <c r="I20" s="43">
        <v>171.18644565073058</v>
      </c>
      <c r="J20" s="43">
        <v>172.47915366876498</v>
      </c>
      <c r="K20" s="43">
        <v>173.78162352286961</v>
      </c>
      <c r="L20" s="43">
        <v>175.09392892918311</v>
      </c>
      <c r="M20" s="43">
        <v>176.41614416050876</v>
      </c>
      <c r="N20" s="43">
        <v>177.74834405051814</v>
      </c>
      <c r="P20" s="43">
        <v>226.1999969</v>
      </c>
      <c r="Q20" s="43">
        <v>232.21180460938101</v>
      </c>
      <c r="R20" s="43">
        <v>234.14904100831404</v>
      </c>
      <c r="S20" s="43">
        <v>235.83139640558034</v>
      </c>
      <c r="T20" s="43">
        <v>237.52583948712891</v>
      </c>
      <c r="U20" s="43">
        <v>239.23245710268935</v>
      </c>
      <c r="V20" s="43">
        <v>240.95133672600454</v>
      </c>
      <c r="W20" s="43">
        <v>242.68256645931413</v>
      </c>
      <c r="X20" s="43">
        <v>244.4262350378703</v>
      </c>
      <c r="Y20" s="43">
        <v>246.18243183448598</v>
      </c>
      <c r="Z20" s="43">
        <v>247.95124686411569</v>
      </c>
      <c r="AA20" s="43">
        <v>249.73277078846922</v>
      </c>
      <c r="AC20" s="37">
        <f>IF(ISNA(VLOOKUP($B20,'Feeder DER'!$B$3:$V$365,'Feeder DER'!C$369,FALSE)),0,VLOOKUP($B20,'Feeder DER'!$B$3:$V$365,'Feeder DER'!C$369,FALSE)/1000)</f>
        <v>5.5926932115839989E-2</v>
      </c>
      <c r="AD20" s="37">
        <f>IF(ISNA(VLOOKUP($B20,'Feeder DER'!$B$3:$V$365,'Feeder DER'!D$369,FALSE)),0,VLOOKUP($B20,'Feeder DER'!$B$3:$V$365,'Feeder DER'!D$369,FALSE)/1000)</f>
        <v>0.11491143687745185</v>
      </c>
      <c r="AE20" s="37">
        <f>IF(ISNA(VLOOKUP($B20,'Feeder DER'!$B$3:$V$365,'Feeder DER'!E$369,FALSE)),0,VLOOKUP($B20,'Feeder DER'!$B$3:$V$365,'Feeder DER'!E$369,FALSE)/1000)</f>
        <v>0.18449130908678263</v>
      </c>
      <c r="AF20" s="37">
        <f>IF(ISNA(VLOOKUP($B20,'Feeder DER'!$B$3:$V$365,'Feeder DER'!F$369,FALSE)),0,VLOOKUP($B20,'Feeder DER'!$B$3:$V$365,'Feeder DER'!F$369,FALSE)/1000)</f>
        <v>0.26375525841104819</v>
      </c>
      <c r="AG20" s="37">
        <f>IF(ISNA(VLOOKUP($B20,'Feeder DER'!$B$3:$V$365,'Feeder DER'!G$369,FALSE)),0,VLOOKUP($B20,'Feeder DER'!$B$3:$V$365,'Feeder DER'!G$369,FALSE)/1000)</f>
        <v>0.34675030699595072</v>
      </c>
      <c r="AH20" s="37">
        <f>IF(ISNA(VLOOKUP($B20,'Feeder DER'!$B$3:$V$365,'Feeder DER'!H$369,FALSE)),0,VLOOKUP($B20,'Feeder DER'!$B$3:$V$365,'Feeder DER'!H$369,FALSE)/1000)</f>
        <v>0.44038588961478431</v>
      </c>
      <c r="AI20" s="37">
        <f>IF(ISNA(VLOOKUP($B20,'Feeder DER'!$B$3:$V$365,'Feeder DER'!I$369,FALSE)),0,VLOOKUP($B20,'Feeder DER'!$B$3:$V$365,'Feeder DER'!I$369,FALSE)/1000)</f>
        <v>0.54674319637134272</v>
      </c>
      <c r="AJ20" s="37">
        <f>IF(ISNA(VLOOKUP($B20,'Feeder DER'!$B$3:$V$365,'Feeder DER'!J$369,FALSE)),0,VLOOKUP($B20,'Feeder DER'!$B$3:$V$365,'Feeder DER'!J$369,FALSE)/1000)</f>
        <v>0.77953628829706578</v>
      </c>
      <c r="AK20" s="37">
        <f>IF(ISNA(VLOOKUP($B20,'Feeder DER'!$B$3:$V$365,'Feeder DER'!K$369,FALSE)),0,VLOOKUP($B20,'Feeder DER'!$B$3:$V$365,'Feeder DER'!K$369,FALSE)/1000)</f>
        <v>0.97619937101799359</v>
      </c>
      <c r="AL20" s="37">
        <f>IF(ISNA(VLOOKUP($B20,'Feeder DER'!$B$3:$V$365,'Feeder DER'!L$369,FALSE)),0,VLOOKUP($B20,'Feeder DER'!$B$3:$V$365,'Feeder DER'!L$369,FALSE)/1000)</f>
        <v>1.1626446872696778</v>
      </c>
      <c r="AM20" s="37">
        <f>IF(ISNA(VLOOKUP($B20,'Feeder DER'!$B$3:$V$365,'Feeder DER'!M$369,FALSE)),0,VLOOKUP($B20,'Feeder DER'!$B$3:$V$365,'Feeder DER'!M$369,FALSE)/1000)</f>
        <v>-0.5869195560489664</v>
      </c>
      <c r="AN20" s="37">
        <f>IF(ISNA(VLOOKUP($B20,'Feeder DER'!$B$3:$V$365,'Feeder DER'!N$369,FALSE)),0,VLOOKUP($B20,'Feeder DER'!$B$3:$V$365,'Feeder DER'!N$369,FALSE)/1000)</f>
        <v>-0.7155856310294112</v>
      </c>
      <c r="AO20" s="37">
        <f>IF(ISNA(VLOOKUP($B20,'Feeder DER'!$B$3:$V$365,'Feeder DER'!O$369,FALSE)),0,VLOOKUP($B20,'Feeder DER'!$B$3:$V$365,'Feeder DER'!O$369,FALSE)/1000)</f>
        <v>-0.85388410617414578</v>
      </c>
      <c r="AP20" s="37">
        <f>IF(ISNA(VLOOKUP($B20,'Feeder DER'!$B$3:$V$365,'Feeder DER'!P$369,FALSE)),0,VLOOKUP($B20,'Feeder DER'!$B$3:$V$365,'Feeder DER'!P$369,FALSE)/1000)</f>
        <v>-0.98558870615975303</v>
      </c>
      <c r="AQ20" s="37">
        <f>IF(ISNA(VLOOKUP($B20,'Feeder DER'!$B$3:$V$365,'Feeder DER'!Q$369,FALSE)),0,VLOOKUP($B20,'Feeder DER'!$B$3:$V$365,'Feeder DER'!Q$369,FALSE)/1000)</f>
        <v>-1.0983119816616236</v>
      </c>
      <c r="AR20" s="37">
        <f>IF(ISNA(VLOOKUP($B20,'Feeder DER'!$B$3:$V$365,'Feeder DER'!R$369,FALSE)),0,VLOOKUP($B20,'Feeder DER'!$B$3:$V$365,'Feeder DER'!R$369,FALSE)/1000)</f>
        <v>-1.1965495534634294</v>
      </c>
      <c r="AS20" s="37">
        <f>IF(ISNA(VLOOKUP($B20,'Feeder DER'!$B$3:$V$365,'Feeder DER'!S$369,FALSE)),0,VLOOKUP($B20,'Feeder DER'!$B$3:$V$365,'Feeder DER'!S$369,FALSE)/1000)</f>
        <v>-1.2855554050909446</v>
      </c>
      <c r="AT20" s="37">
        <f>IF(ISNA(VLOOKUP($B20,'Feeder DER'!$B$3:$V$365,'Feeder DER'!T$369,FALSE)),0,VLOOKUP($B20,'Feeder DER'!$B$3:$V$365,'Feeder DER'!T$369,FALSE)/1000)</f>
        <v>-1.3701075163852827</v>
      </c>
      <c r="AU20" s="37">
        <f>IF(ISNA(VLOOKUP($B20,'Feeder DER'!$B$3:$V$365,'Feeder DER'!U$369,FALSE)),0,VLOOKUP($B20,'Feeder DER'!$B$3:$V$365,'Feeder DER'!U$369,FALSE)/1000)</f>
        <v>-1.4598696718716018</v>
      </c>
      <c r="AV20" s="37">
        <f>IF(ISNA(VLOOKUP($B20,'Feeder DER'!$B$3:$V$365,'Feeder DER'!V$369,FALSE)),0,VLOOKUP($B20,'Feeder DER'!$B$3:$V$365,'Feeder DER'!V$369,FALSE)/1000)</f>
        <v>-1.5366338239319191</v>
      </c>
    </row>
    <row r="21" spans="1:48" x14ac:dyDescent="0.25">
      <c r="A21" s="8" t="s">
        <v>38</v>
      </c>
      <c r="B21" s="42">
        <v>48184</v>
      </c>
      <c r="C21" s="43">
        <v>145.73714319999999</v>
      </c>
      <c r="D21" s="43">
        <v>146.6999969</v>
      </c>
      <c r="E21" s="43">
        <v>147.80779641950852</v>
      </c>
      <c r="F21" s="43">
        <v>148.92396144550207</v>
      </c>
      <c r="G21" s="43">
        <v>150.04855514978885</v>
      </c>
      <c r="H21" s="43">
        <v>151.18164118121661</v>
      </c>
      <c r="I21" s="43">
        <v>152.3232836692749</v>
      </c>
      <c r="J21" s="43">
        <v>153.47354722772479</v>
      </c>
      <c r="K21" s="43">
        <v>154.6324969582557</v>
      </c>
      <c r="L21" s="43">
        <v>155.80019845417004</v>
      </c>
      <c r="M21" s="43">
        <v>156.97671780409556</v>
      </c>
      <c r="N21" s="43">
        <v>158.16212159572578</v>
      </c>
      <c r="P21" s="43">
        <v>226.8000031</v>
      </c>
      <c r="Q21" s="43">
        <v>234.977649517402</v>
      </c>
      <c r="R21" s="43">
        <v>236.66595844747576</v>
      </c>
      <c r="S21" s="43">
        <v>238.36639783782616</v>
      </c>
      <c r="T21" s="43">
        <v>240.07905484552728</v>
      </c>
      <c r="U21" s="43">
        <v>241.80401725387478</v>
      </c>
      <c r="V21" s="43">
        <v>243.54137347688524</v>
      </c>
      <c r="W21" s="43">
        <v>245.29121256382788</v>
      </c>
      <c r="X21" s="43">
        <v>247.05362420378884</v>
      </c>
      <c r="Y21" s="43">
        <v>248.82869873026826</v>
      </c>
      <c r="Z21" s="43">
        <v>250.61652712581034</v>
      </c>
      <c r="AA21" s="43">
        <v>252.41720102666679</v>
      </c>
      <c r="AC21" s="37">
        <f>IF(ISNA(VLOOKUP($B21,'Feeder DER'!$B$3:$V$365,'Feeder DER'!C$369,FALSE)),0,VLOOKUP($B21,'Feeder DER'!$B$3:$V$365,'Feeder DER'!C$369,FALSE)/1000)</f>
        <v>4.4309739179347128E-2</v>
      </c>
      <c r="AD21" s="37">
        <f>IF(ISNA(VLOOKUP($B21,'Feeder DER'!$B$3:$V$365,'Feeder DER'!D$369,FALSE)),0,VLOOKUP($B21,'Feeder DER'!$B$3:$V$365,'Feeder DER'!D$369,FALSE)/1000)</f>
        <v>9.2142332088067519E-2</v>
      </c>
      <c r="AE21" s="37">
        <f>IF(ISNA(VLOOKUP($B21,'Feeder DER'!$B$3:$V$365,'Feeder DER'!E$369,FALSE)),0,VLOOKUP($B21,'Feeder DER'!$B$3:$V$365,'Feeder DER'!E$369,FALSE)/1000)</f>
        <v>0.15014007700632032</v>
      </c>
      <c r="AF21" s="37">
        <f>IF(ISNA(VLOOKUP($B21,'Feeder DER'!$B$3:$V$365,'Feeder DER'!F$369,FALSE)),0,VLOOKUP($B21,'Feeder DER'!$B$3:$V$365,'Feeder DER'!F$369,FALSE)/1000)</f>
        <v>0.21898068459851444</v>
      </c>
      <c r="AG21" s="37">
        <f>IF(ISNA(VLOOKUP($B21,'Feeder DER'!$B$3:$V$365,'Feeder DER'!G$369,FALSE)),0,VLOOKUP($B21,'Feeder DER'!$B$3:$V$365,'Feeder DER'!G$369,FALSE)/1000)</f>
        <v>0.29360285192705504</v>
      </c>
      <c r="AH21" s="37">
        <f>IF(ISNA(VLOOKUP($B21,'Feeder DER'!$B$3:$V$365,'Feeder DER'!H$369,FALSE)),0,VLOOKUP($B21,'Feeder DER'!$B$3:$V$365,'Feeder DER'!H$369,FALSE)/1000)</f>
        <v>0.38033661243138978</v>
      </c>
      <c r="AI21" s="37">
        <f>IF(ISNA(VLOOKUP($B21,'Feeder DER'!$B$3:$V$365,'Feeder DER'!I$369,FALSE)),0,VLOOKUP($B21,'Feeder DER'!$B$3:$V$365,'Feeder DER'!I$369,FALSE)/1000)</f>
        <v>0.48086349327511491</v>
      </c>
      <c r="AJ21" s="37">
        <f>IF(ISNA(VLOOKUP($B21,'Feeder DER'!$B$3:$V$365,'Feeder DER'!J$369,FALSE)),0,VLOOKUP($B21,'Feeder DER'!$B$3:$V$365,'Feeder DER'!J$369,FALSE)/1000)</f>
        <v>0.70604313204437807</v>
      </c>
      <c r="AK21" s="37">
        <f>IF(ISNA(VLOOKUP($B21,'Feeder DER'!$B$3:$V$365,'Feeder DER'!K$369,FALSE)),0,VLOOKUP($B21,'Feeder DER'!$B$3:$V$365,'Feeder DER'!K$369,FALSE)/1000)</f>
        <v>0.8955748374256558</v>
      </c>
      <c r="AL21" s="37">
        <f>IF(ISNA(VLOOKUP($B21,'Feeder DER'!$B$3:$V$365,'Feeder DER'!L$369,FALSE)),0,VLOOKUP($B21,'Feeder DER'!$B$3:$V$365,'Feeder DER'!L$369,FALSE)/1000)</f>
        <v>1.0764879406880219</v>
      </c>
      <c r="AM21" s="37">
        <f>IF(ISNA(VLOOKUP($B21,'Feeder DER'!$B$3:$V$365,'Feeder DER'!M$369,FALSE)),0,VLOOKUP($B21,'Feeder DER'!$B$3:$V$365,'Feeder DER'!M$369,FALSE)/1000)</f>
        <v>-0.43409646808219537</v>
      </c>
      <c r="AN21" s="37">
        <f>IF(ISNA(VLOOKUP($B21,'Feeder DER'!$B$3:$V$365,'Feeder DER'!N$369,FALSE)),0,VLOOKUP($B21,'Feeder DER'!$B$3:$V$365,'Feeder DER'!N$369,FALSE)/1000)</f>
        <v>-0.53904345135338383</v>
      </c>
      <c r="AO21" s="37">
        <f>IF(ISNA(VLOOKUP($B21,'Feeder DER'!$B$3:$V$365,'Feeder DER'!O$369,FALSE)),0,VLOOKUP($B21,'Feeder DER'!$B$3:$V$365,'Feeder DER'!O$369,FALSE)/1000)</f>
        <v>-0.65343925637674316</v>
      </c>
      <c r="AP21" s="37">
        <f>IF(ISNA(VLOOKUP($B21,'Feeder DER'!$B$3:$V$365,'Feeder DER'!P$369,FALSE)),0,VLOOKUP($B21,'Feeder DER'!$B$3:$V$365,'Feeder DER'!P$369,FALSE)/1000)</f>
        <v>-0.76344295098899506</v>
      </c>
      <c r="AQ21" s="37">
        <f>IF(ISNA(VLOOKUP($B21,'Feeder DER'!$B$3:$V$365,'Feeder DER'!Q$369,FALSE)),0,VLOOKUP($B21,'Feeder DER'!$B$3:$V$365,'Feeder DER'!Q$369,FALSE)/1000)</f>
        <v>-0.8582284006363734</v>
      </c>
      <c r="AR21" s="37">
        <f>IF(ISNA(VLOOKUP($B21,'Feeder DER'!$B$3:$V$365,'Feeder DER'!R$369,FALSE)),0,VLOOKUP($B21,'Feeder DER'!$B$3:$V$365,'Feeder DER'!R$369,FALSE)/1000)</f>
        <v>-0.94067632804826007</v>
      </c>
      <c r="AS21" s="37">
        <f>IF(ISNA(VLOOKUP($B21,'Feeder DER'!$B$3:$V$365,'Feeder DER'!S$369,FALSE)),0,VLOOKUP($B21,'Feeder DER'!$B$3:$V$365,'Feeder DER'!S$369,FALSE)/1000)</f>
        <v>-1.0150940833224766</v>
      </c>
      <c r="AT21" s="37">
        <f>IF(ISNA(VLOOKUP($B21,'Feeder DER'!$B$3:$V$365,'Feeder DER'!T$369,FALSE)),0,VLOOKUP($B21,'Feeder DER'!$B$3:$V$365,'Feeder DER'!T$369,FALSE)/1000)</f>
        <v>-1.0775761690301393</v>
      </c>
      <c r="AU21" s="37">
        <f>IF(ISNA(VLOOKUP($B21,'Feeder DER'!$B$3:$V$365,'Feeder DER'!U$369,FALSE)),0,VLOOKUP($B21,'Feeder DER'!$B$3:$V$365,'Feeder DER'!U$369,FALSE)/1000)</f>
        <v>-1.1487996337184054</v>
      </c>
      <c r="AV21" s="37">
        <f>IF(ISNA(VLOOKUP($B21,'Feeder DER'!$B$3:$V$365,'Feeder DER'!V$369,FALSE)),0,VLOOKUP($B21,'Feeder DER'!$B$3:$V$365,'Feeder DER'!V$369,FALSE)/1000)</f>
        <v>-1.2090073839939341</v>
      </c>
    </row>
    <row r="22" spans="1:48" x14ac:dyDescent="0.25">
      <c r="A22" s="8" t="s">
        <v>38</v>
      </c>
      <c r="B22" s="42">
        <v>48185</v>
      </c>
      <c r="C22" s="43">
        <v>138.6497517</v>
      </c>
      <c r="D22" s="43">
        <v>128.4000092</v>
      </c>
      <c r="E22" s="43">
        <v>129.369617049369</v>
      </c>
      <c r="F22" s="43">
        <v>130.34654685601367</v>
      </c>
      <c r="G22" s="43">
        <v>131.33085391141952</v>
      </c>
      <c r="H22" s="43">
        <v>132.32259392460364</v>
      </c>
      <c r="I22" s="43">
        <v>133.32182302526763</v>
      </c>
      <c r="J22" s="43">
        <v>134.32859776697447</v>
      </c>
      <c r="K22" s="43">
        <v>135.34297513034923</v>
      </c>
      <c r="L22" s="43">
        <v>136.36501252630404</v>
      </c>
      <c r="M22" s="43">
        <v>137.39476779928737</v>
      </c>
      <c r="N22" s="43">
        <v>138.43229923055787</v>
      </c>
      <c r="P22" s="43">
        <v>208.6999969</v>
      </c>
      <c r="Q22" s="43">
        <v>214.40803603967294</v>
      </c>
      <c r="R22" s="43">
        <v>215.9485527767703</v>
      </c>
      <c r="S22" s="43">
        <v>217.50013809068557</v>
      </c>
      <c r="T22" s="43">
        <v>219.06287150888494</v>
      </c>
      <c r="U22" s="43">
        <v>220.63683313023762</v>
      </c>
      <c r="V22" s="43">
        <v>222.22210362912134</v>
      </c>
      <c r="W22" s="43">
        <v>223.81876425955733</v>
      </c>
      <c r="X22" s="43">
        <v>225.42689685937509</v>
      </c>
      <c r="Y22" s="43">
        <v>227.046583854407</v>
      </c>
      <c r="Z22" s="43">
        <v>228.67790826271312</v>
      </c>
      <c r="AA22" s="43">
        <v>230.32095369883635</v>
      </c>
      <c r="AC22" s="37">
        <f>IF(ISNA(VLOOKUP($B22,'Feeder DER'!$B$3:$V$365,'Feeder DER'!C$369,FALSE)),0,VLOOKUP($B22,'Feeder DER'!$B$3:$V$365,'Feeder DER'!C$369,FALSE)/1000)</f>
        <v>4.4656429816074303E-2</v>
      </c>
      <c r="AD22" s="37">
        <f>IF(ISNA(VLOOKUP($B22,'Feeder DER'!$B$3:$V$365,'Feeder DER'!D$369,FALSE)),0,VLOOKUP($B22,'Feeder DER'!$B$3:$V$365,'Feeder DER'!D$369,FALSE)/1000)</f>
        <v>9.2795973529527662E-2</v>
      </c>
      <c r="AE22" s="37">
        <f>IF(ISNA(VLOOKUP($B22,'Feeder DER'!$B$3:$V$365,'Feeder DER'!E$369,FALSE)),0,VLOOKUP($B22,'Feeder DER'!$B$3:$V$365,'Feeder DER'!E$369,FALSE)/1000)</f>
        <v>0.15121276113306409</v>
      </c>
      <c r="AF22" s="37">
        <f>IF(ISNA(VLOOKUP($B22,'Feeder DER'!$B$3:$V$365,'Feeder DER'!F$369,FALSE)),0,VLOOKUP($B22,'Feeder DER'!$B$3:$V$365,'Feeder DER'!F$369,FALSE)/1000)</f>
        <v>0.22065862105656053</v>
      </c>
      <c r="AG22" s="37">
        <f>IF(ISNA(VLOOKUP($B22,'Feeder DER'!$B$3:$V$365,'Feeder DER'!G$369,FALSE)),0,VLOOKUP($B22,'Feeder DER'!$B$3:$V$365,'Feeder DER'!G$369,FALSE)/1000)</f>
        <v>0.29604098035127813</v>
      </c>
      <c r="AH22" s="37">
        <f>IF(ISNA(VLOOKUP($B22,'Feeder DER'!$B$3:$V$365,'Feeder DER'!H$369,FALSE)),0,VLOOKUP($B22,'Feeder DER'!$B$3:$V$365,'Feeder DER'!H$369,FALSE)/1000)</f>
        <v>0.38377210878013435</v>
      </c>
      <c r="AI22" s="37">
        <f>IF(ISNA(VLOOKUP($B22,'Feeder DER'!$B$3:$V$365,'Feeder DER'!I$369,FALSE)),0,VLOOKUP($B22,'Feeder DER'!$B$3:$V$365,'Feeder DER'!I$369,FALSE)/1000)</f>
        <v>0.4855463236669586</v>
      </c>
      <c r="AJ22" s="37">
        <f>IF(ISNA(VLOOKUP($B22,'Feeder DER'!$B$3:$V$365,'Feeder DER'!J$369,FALSE)),0,VLOOKUP($B22,'Feeder DER'!$B$3:$V$365,'Feeder DER'!J$369,FALSE)/1000)</f>
        <v>0.71377401899224813</v>
      </c>
      <c r="AK22" s="37">
        <f>IF(ISNA(VLOOKUP($B22,'Feeder DER'!$B$3:$V$365,'Feeder DER'!K$369,FALSE)),0,VLOOKUP($B22,'Feeder DER'!$B$3:$V$365,'Feeder DER'!K$369,FALSE)/1000)</f>
        <v>0.90581998855868073</v>
      </c>
      <c r="AL22" s="37">
        <f>IF(ISNA(VLOOKUP($B22,'Feeder DER'!$B$3:$V$365,'Feeder DER'!L$369,FALSE)),0,VLOOKUP($B22,'Feeder DER'!$B$3:$V$365,'Feeder DER'!L$369,FALSE)/1000)</f>
        <v>1.0891944058694614</v>
      </c>
      <c r="AM22" s="37">
        <f>IF(ISNA(VLOOKUP($B22,'Feeder DER'!$B$3:$V$365,'Feeder DER'!M$369,FALSE)),0,VLOOKUP($B22,'Feeder DER'!$B$3:$V$365,'Feeder DER'!M$369,FALSE)/1000)</f>
        <v>-0.43599014682315423</v>
      </c>
      <c r="AN22" s="37">
        <f>IF(ISNA(VLOOKUP($B22,'Feeder DER'!$B$3:$V$365,'Feeder DER'!N$369,FALSE)),0,VLOOKUP($B22,'Feeder DER'!$B$3:$V$365,'Feeder DER'!N$369,FALSE)/1000)</f>
        <v>-0.54147523029825095</v>
      </c>
      <c r="AO22" s="37">
        <f>IF(ISNA(VLOOKUP($B22,'Feeder DER'!$B$3:$V$365,'Feeder DER'!O$369,FALSE)),0,VLOOKUP($B22,'Feeder DER'!$B$3:$V$365,'Feeder DER'!O$369,FALSE)/1000)</f>
        <v>-0.65643966608541016</v>
      </c>
      <c r="AP22" s="37">
        <f>IF(ISNA(VLOOKUP($B22,'Feeder DER'!$B$3:$V$365,'Feeder DER'!P$369,FALSE)),0,VLOOKUP($B22,'Feeder DER'!$B$3:$V$365,'Feeder DER'!P$369,FALSE)/1000)</f>
        <v>-0.76692507777763963</v>
      </c>
      <c r="AQ22" s="37">
        <f>IF(ISNA(VLOOKUP($B22,'Feeder DER'!$B$3:$V$365,'Feeder DER'!Q$369,FALSE)),0,VLOOKUP($B22,'Feeder DER'!$B$3:$V$365,'Feeder DER'!Q$369,FALSE)/1000)</f>
        <v>-0.8620445552728766</v>
      </c>
      <c r="AR22" s="37">
        <f>IF(ISNA(VLOOKUP($B22,'Feeder DER'!$B$3:$V$365,'Feeder DER'!R$369,FALSE)),0,VLOOKUP($B22,'Feeder DER'!$B$3:$V$365,'Feeder DER'!R$369,FALSE)/1000)</f>
        <v>-0.94466201175173792</v>
      </c>
      <c r="AS22" s="37">
        <f>IF(ISNA(VLOOKUP($B22,'Feeder DER'!$B$3:$V$365,'Feeder DER'!S$369,FALSE)),0,VLOOKUP($B22,'Feeder DER'!$B$3:$V$365,'Feeder DER'!S$369,FALSE)/1000)</f>
        <v>-1.0191064434792738</v>
      </c>
      <c r="AT22" s="37">
        <f>IF(ISNA(VLOOKUP($B22,'Feeder DER'!$B$3:$V$365,'Feeder DER'!T$369,FALSE)),0,VLOOKUP($B22,'Feeder DER'!$B$3:$V$365,'Feeder DER'!T$369,FALSE)/1000)</f>
        <v>-1.0808710344137125</v>
      </c>
      <c r="AU22" s="37">
        <f>IF(ISNA(VLOOKUP($B22,'Feeder DER'!$B$3:$V$365,'Feeder DER'!U$369,FALSE)),0,VLOOKUP($B22,'Feeder DER'!$B$3:$V$365,'Feeder DER'!U$369,FALSE)/1000)</f>
        <v>-1.151650960568475</v>
      </c>
      <c r="AV22" s="37">
        <f>IF(ISNA(VLOOKUP($B22,'Feeder DER'!$B$3:$V$365,'Feeder DER'!V$369,FALSE)),0,VLOOKUP($B22,'Feeder DER'!$B$3:$V$365,'Feeder DER'!V$369,FALSE)/1000)</f>
        <v>-1.2113495314272573</v>
      </c>
    </row>
    <row r="23" spans="1:48" x14ac:dyDescent="0.25">
      <c r="A23" s="8" t="s">
        <v>38</v>
      </c>
      <c r="B23" s="42">
        <v>48186</v>
      </c>
      <c r="C23" s="43">
        <v>0</v>
      </c>
      <c r="D23" s="43">
        <v>0</v>
      </c>
      <c r="E23" s="43">
        <v>0</v>
      </c>
      <c r="F23" s="43">
        <v>0</v>
      </c>
      <c r="G23" s="43">
        <v>0</v>
      </c>
      <c r="H23" s="43">
        <v>0</v>
      </c>
      <c r="I23" s="43">
        <v>0</v>
      </c>
      <c r="J23" s="43">
        <v>0</v>
      </c>
      <c r="K23" s="43">
        <v>0</v>
      </c>
      <c r="L23" s="43">
        <v>0</v>
      </c>
      <c r="M23" s="43">
        <v>0</v>
      </c>
      <c r="N23" s="43">
        <v>0</v>
      </c>
      <c r="P23" s="43">
        <v>0</v>
      </c>
      <c r="Q23" s="43">
        <v>0</v>
      </c>
      <c r="R23" s="43">
        <v>0</v>
      </c>
      <c r="S23" s="43">
        <v>0</v>
      </c>
      <c r="T23" s="43">
        <v>0</v>
      </c>
      <c r="U23" s="43">
        <v>0</v>
      </c>
      <c r="V23" s="43">
        <v>0</v>
      </c>
      <c r="W23" s="43">
        <v>0</v>
      </c>
      <c r="X23" s="43">
        <v>0</v>
      </c>
      <c r="Y23" s="43">
        <v>0</v>
      </c>
      <c r="Z23" s="43">
        <v>0</v>
      </c>
      <c r="AA23" s="43">
        <v>0</v>
      </c>
      <c r="AC23" s="37">
        <f>IF(ISNA(VLOOKUP($B23,'Feeder DER'!$B$3:$V$365,'Feeder DER'!C$369,FALSE)),0,VLOOKUP($B23,'Feeder DER'!$B$3:$V$365,'Feeder DER'!C$369,FALSE)/1000)</f>
        <v>0</v>
      </c>
      <c r="AD23" s="37">
        <f>IF(ISNA(VLOOKUP($B23,'Feeder DER'!$B$3:$V$365,'Feeder DER'!D$369,FALSE)),0,VLOOKUP($B23,'Feeder DER'!$B$3:$V$365,'Feeder DER'!D$369,FALSE)/1000)</f>
        <v>0</v>
      </c>
      <c r="AE23" s="37">
        <f>IF(ISNA(VLOOKUP($B23,'Feeder DER'!$B$3:$V$365,'Feeder DER'!E$369,FALSE)),0,VLOOKUP($B23,'Feeder DER'!$B$3:$V$365,'Feeder DER'!E$369,FALSE)/1000)</f>
        <v>0</v>
      </c>
      <c r="AF23" s="37">
        <f>IF(ISNA(VLOOKUP($B23,'Feeder DER'!$B$3:$V$365,'Feeder DER'!F$369,FALSE)),0,VLOOKUP($B23,'Feeder DER'!$B$3:$V$365,'Feeder DER'!F$369,FALSE)/1000)</f>
        <v>0</v>
      </c>
      <c r="AG23" s="37">
        <f>IF(ISNA(VLOOKUP($B23,'Feeder DER'!$B$3:$V$365,'Feeder DER'!G$369,FALSE)),0,VLOOKUP($B23,'Feeder DER'!$B$3:$V$365,'Feeder DER'!G$369,FALSE)/1000)</f>
        <v>0</v>
      </c>
      <c r="AH23" s="37">
        <f>IF(ISNA(VLOOKUP($B23,'Feeder DER'!$B$3:$V$365,'Feeder DER'!H$369,FALSE)),0,VLOOKUP($B23,'Feeder DER'!$B$3:$V$365,'Feeder DER'!H$369,FALSE)/1000)</f>
        <v>0</v>
      </c>
      <c r="AI23" s="37">
        <f>IF(ISNA(VLOOKUP($B23,'Feeder DER'!$B$3:$V$365,'Feeder DER'!I$369,FALSE)),0,VLOOKUP($B23,'Feeder DER'!$B$3:$V$365,'Feeder DER'!I$369,FALSE)/1000)</f>
        <v>0</v>
      </c>
      <c r="AJ23" s="37">
        <f>IF(ISNA(VLOOKUP($B23,'Feeder DER'!$B$3:$V$365,'Feeder DER'!J$369,FALSE)),0,VLOOKUP($B23,'Feeder DER'!$B$3:$V$365,'Feeder DER'!J$369,FALSE)/1000)</f>
        <v>0</v>
      </c>
      <c r="AK23" s="37">
        <f>IF(ISNA(VLOOKUP($B23,'Feeder DER'!$B$3:$V$365,'Feeder DER'!K$369,FALSE)),0,VLOOKUP($B23,'Feeder DER'!$B$3:$V$365,'Feeder DER'!K$369,FALSE)/1000)</f>
        <v>0</v>
      </c>
      <c r="AL23" s="37">
        <f>IF(ISNA(VLOOKUP($B23,'Feeder DER'!$B$3:$V$365,'Feeder DER'!L$369,FALSE)),0,VLOOKUP($B23,'Feeder DER'!$B$3:$V$365,'Feeder DER'!L$369,FALSE)/1000)</f>
        <v>0</v>
      </c>
      <c r="AM23" s="37">
        <f>IF(ISNA(VLOOKUP($B23,'Feeder DER'!$B$3:$V$365,'Feeder DER'!M$369,FALSE)),0,VLOOKUP($B23,'Feeder DER'!$B$3:$V$365,'Feeder DER'!M$369,FALSE)/1000)</f>
        <v>0</v>
      </c>
      <c r="AN23" s="37">
        <f>IF(ISNA(VLOOKUP($B23,'Feeder DER'!$B$3:$V$365,'Feeder DER'!N$369,FALSE)),0,VLOOKUP($B23,'Feeder DER'!$B$3:$V$365,'Feeder DER'!N$369,FALSE)/1000)</f>
        <v>0</v>
      </c>
      <c r="AO23" s="37">
        <f>IF(ISNA(VLOOKUP($B23,'Feeder DER'!$B$3:$V$365,'Feeder DER'!O$369,FALSE)),0,VLOOKUP($B23,'Feeder DER'!$B$3:$V$365,'Feeder DER'!O$369,FALSE)/1000)</f>
        <v>0</v>
      </c>
      <c r="AP23" s="37">
        <f>IF(ISNA(VLOOKUP($B23,'Feeder DER'!$B$3:$V$365,'Feeder DER'!P$369,FALSE)),0,VLOOKUP($B23,'Feeder DER'!$B$3:$V$365,'Feeder DER'!P$369,FALSE)/1000)</f>
        <v>0</v>
      </c>
      <c r="AQ23" s="37">
        <f>IF(ISNA(VLOOKUP($B23,'Feeder DER'!$B$3:$V$365,'Feeder DER'!Q$369,FALSE)),0,VLOOKUP($B23,'Feeder DER'!$B$3:$V$365,'Feeder DER'!Q$369,FALSE)/1000)</f>
        <v>0</v>
      </c>
      <c r="AR23" s="37">
        <f>IF(ISNA(VLOOKUP($B23,'Feeder DER'!$B$3:$V$365,'Feeder DER'!R$369,FALSE)),0,VLOOKUP($B23,'Feeder DER'!$B$3:$V$365,'Feeder DER'!R$369,FALSE)/1000)</f>
        <v>0</v>
      </c>
      <c r="AS23" s="37">
        <f>IF(ISNA(VLOOKUP($B23,'Feeder DER'!$B$3:$V$365,'Feeder DER'!S$369,FALSE)),0,VLOOKUP($B23,'Feeder DER'!$B$3:$V$365,'Feeder DER'!S$369,FALSE)/1000)</f>
        <v>0</v>
      </c>
      <c r="AT23" s="37">
        <f>IF(ISNA(VLOOKUP($B23,'Feeder DER'!$B$3:$V$365,'Feeder DER'!T$369,FALSE)),0,VLOOKUP($B23,'Feeder DER'!$B$3:$V$365,'Feeder DER'!T$369,FALSE)/1000)</f>
        <v>0</v>
      </c>
      <c r="AU23" s="37">
        <f>IF(ISNA(VLOOKUP($B23,'Feeder DER'!$B$3:$V$365,'Feeder DER'!U$369,FALSE)),0,VLOOKUP($B23,'Feeder DER'!$B$3:$V$365,'Feeder DER'!U$369,FALSE)/1000)</f>
        <v>0</v>
      </c>
      <c r="AV23" s="37">
        <f>IF(ISNA(VLOOKUP($B23,'Feeder DER'!$B$3:$V$365,'Feeder DER'!V$369,FALSE)),0,VLOOKUP($B23,'Feeder DER'!$B$3:$V$365,'Feeder DER'!V$369,FALSE)/1000)</f>
        <v>0</v>
      </c>
    </row>
    <row r="24" spans="1:48" x14ac:dyDescent="0.25">
      <c r="A24" s="8" t="s">
        <v>38</v>
      </c>
      <c r="B24" s="42">
        <v>48188</v>
      </c>
      <c r="C24" s="43">
        <v>169.44658519999999</v>
      </c>
      <c r="D24" s="43">
        <v>68.300003050000001</v>
      </c>
      <c r="E24" s="43">
        <v>68.815767959066747</v>
      </c>
      <c r="F24" s="43">
        <v>69.335427647482618</v>
      </c>
      <c r="G24" s="43">
        <v>69.859011526527667</v>
      </c>
      <c r="H24" s="43">
        <v>70.386549229580112</v>
      </c>
      <c r="I24" s="43">
        <v>70.918070613793532</v>
      </c>
      <c r="J24" s="43">
        <v>71.453605761786648</v>
      </c>
      <c r="K24" s="43">
        <v>71.993184983345984</v>
      </c>
      <c r="L24" s="43">
        <v>72.536838817141245</v>
      </c>
      <c r="M24" s="43">
        <v>73.084598032453783</v>
      </c>
      <c r="N24" s="43">
        <v>73.636493630918011</v>
      </c>
      <c r="P24" s="43">
        <v>113.8000031</v>
      </c>
      <c r="Q24" s="43">
        <v>116.86432221102007</v>
      </c>
      <c r="R24" s="43">
        <v>117.70398963982066</v>
      </c>
      <c r="S24" s="43">
        <v>118.54969005950889</v>
      </c>
      <c r="T24" s="43">
        <v>119.40146681698353</v>
      </c>
      <c r="U24" s="43">
        <v>120.25936357058984</v>
      </c>
      <c r="V24" s="43">
        <v>121.12342429235724</v>
      </c>
      <c r="W24" s="43">
        <v>121.99369327025319</v>
      </c>
      <c r="X24" s="43">
        <v>122.87021511045313</v>
      </c>
      <c r="Y24" s="43">
        <v>123.75303473962684</v>
      </c>
      <c r="Z24" s="43">
        <v>124.64219740724118</v>
      </c>
      <c r="AA24" s="43">
        <v>125.53774868787939</v>
      </c>
      <c r="AC24" s="37">
        <f>IF(ISNA(VLOOKUP($B24,'Feeder DER'!$B$3:$V$365,'Feeder DER'!C$369,FALSE)),0,VLOOKUP($B24,'Feeder DER'!$B$3:$V$365,'Feeder DER'!C$369,FALSE)/1000)</f>
        <v>2.3990711558890276E-2</v>
      </c>
      <c r="AD24" s="37">
        <f>IF(ISNA(VLOOKUP($B24,'Feeder DER'!$B$3:$V$365,'Feeder DER'!D$369,FALSE)),0,VLOOKUP($B24,'Feeder DER'!$B$3:$V$365,'Feeder DER'!D$369,FALSE)/1000)</f>
        <v>4.9888808926202274E-2</v>
      </c>
      <c r="AE24" s="37">
        <f>IF(ISNA(VLOOKUP($B24,'Feeder DER'!$B$3:$V$365,'Feeder DER'!E$369,FALSE)),0,VLOOKUP($B24,'Feeder DER'!$B$3:$V$365,'Feeder DER'!E$369,FALSE)/1000)</f>
        <v>8.1290645072609469E-2</v>
      </c>
      <c r="AF24" s="37">
        <f>IF(ISNA(VLOOKUP($B24,'Feeder DER'!$B$3:$V$365,'Feeder DER'!F$369,FALSE)),0,VLOOKUP($B24,'Feeder DER'!$B$3:$V$365,'Feeder DER'!F$369,FALSE)/1000)</f>
        <v>0.11856315425164941</v>
      </c>
      <c r="AG24" s="37">
        <f>IF(ISNA(VLOOKUP($B24,'Feeder DER'!$B$3:$V$365,'Feeder DER'!G$369,FALSE)),0,VLOOKUP($B24,'Feeder DER'!$B$3:$V$365,'Feeder DER'!G$369,FALSE)/1000)</f>
        <v>0.15896598499348996</v>
      </c>
      <c r="AH24" s="37">
        <f>IF(ISNA(VLOOKUP($B24,'Feeder DER'!$B$3:$V$365,'Feeder DER'!H$369,FALSE)),0,VLOOKUP($B24,'Feeder DER'!$B$3:$V$365,'Feeder DER'!H$369,FALSE)/1000)</f>
        <v>0.2059264200855393</v>
      </c>
      <c r="AI24" s="37">
        <f>IF(ISNA(VLOOKUP($B24,'Feeder DER'!$B$3:$V$365,'Feeder DER'!I$369,FALSE)),0,VLOOKUP($B24,'Feeder DER'!$B$3:$V$365,'Feeder DER'!I$369,FALSE)/1000)</f>
        <v>0.26035489217550467</v>
      </c>
      <c r="AJ24" s="37">
        <f>IF(ISNA(VLOOKUP($B24,'Feeder DER'!$B$3:$V$365,'Feeder DER'!J$369,FALSE)),0,VLOOKUP($B24,'Feeder DER'!$B$3:$V$365,'Feeder DER'!J$369,FALSE)/1000)</f>
        <v>0.38227435870142107</v>
      </c>
      <c r="AK24" s="37">
        <f>IF(ISNA(VLOOKUP($B24,'Feeder DER'!$B$3:$V$365,'Feeder DER'!K$369,FALSE)),0,VLOOKUP($B24,'Feeder DER'!$B$3:$V$365,'Feeder DER'!K$369,FALSE)/1000)</f>
        <v>0.484892892668919</v>
      </c>
      <c r="AL24" s="37">
        <f>IF(ISNA(VLOOKUP($B24,'Feeder DER'!$B$3:$V$365,'Feeder DER'!L$369,FALSE)),0,VLOOKUP($B24,'Feeder DER'!$B$3:$V$365,'Feeder DER'!L$369,FALSE)/1000)</f>
        <v>0.58284503948756128</v>
      </c>
      <c r="AM24" s="37">
        <f>IF(ISNA(VLOOKUP($B24,'Feeder DER'!$B$3:$V$365,'Feeder DER'!M$369,FALSE)),0,VLOOKUP($B24,'Feeder DER'!$B$3:$V$365,'Feeder DER'!M$369,FALSE)/1000)</f>
        <v>-0.23503372728826827</v>
      </c>
      <c r="AN24" s="37">
        <f>IF(ISNA(VLOOKUP($B24,'Feeder DER'!$B$3:$V$365,'Feeder DER'!N$369,FALSE)),0,VLOOKUP($B24,'Feeder DER'!$B$3:$V$365,'Feeder DER'!N$369,FALSE)/1000)</f>
        <v>-0.29185538436108394</v>
      </c>
      <c r="AO24" s="37">
        <f>IF(ISNA(VLOOKUP($B24,'Feeder DER'!$B$3:$V$365,'Feeder DER'!O$369,FALSE)),0,VLOOKUP($B24,'Feeder DER'!$B$3:$V$365,'Feeder DER'!O$369,FALSE)/1000)</f>
        <v>-0.35379293607525997</v>
      </c>
      <c r="AP24" s="37">
        <f>IF(ISNA(VLOOKUP($B24,'Feeder DER'!$B$3:$V$365,'Feeder DER'!P$369,FALSE)),0,VLOOKUP($B24,'Feeder DER'!$B$3:$V$365,'Feeder DER'!P$369,FALSE)/1000)</f>
        <v>-0.41335245858052594</v>
      </c>
      <c r="AQ24" s="37">
        <f>IF(ISNA(VLOOKUP($B24,'Feeder DER'!$B$3:$V$365,'Feeder DER'!Q$369,FALSE)),0,VLOOKUP($B24,'Feeder DER'!$B$3:$V$365,'Feeder DER'!Q$369,FALSE)/1000)</f>
        <v>-0.46467233598413454</v>
      </c>
      <c r="AR24" s="37">
        <f>IF(ISNA(VLOOKUP($B24,'Feeder DER'!$B$3:$V$365,'Feeder DER'!R$369,FALSE)),0,VLOOKUP($B24,'Feeder DER'!$B$3:$V$365,'Feeder DER'!R$369,FALSE)/1000)</f>
        <v>-0.50931228381052218</v>
      </c>
      <c r="AS24" s="37">
        <f>IF(ISNA(VLOOKUP($B24,'Feeder DER'!$B$3:$V$365,'Feeder DER'!S$369,FALSE)),0,VLOOKUP($B24,'Feeder DER'!$B$3:$V$365,'Feeder DER'!S$369,FALSE)/1000)</f>
        <v>-0.5496044393210191</v>
      </c>
      <c r="AT24" s="37">
        <f>IF(ISNA(VLOOKUP($B24,'Feeder DER'!$B$3:$V$365,'Feeder DER'!T$369,FALSE)),0,VLOOKUP($B24,'Feeder DER'!$B$3:$V$365,'Feeder DER'!T$369,FALSE)/1000)</f>
        <v>-0.58343424115630216</v>
      </c>
      <c r="AU24" s="37">
        <f>IF(ISNA(VLOOKUP($B24,'Feeder DER'!$B$3:$V$365,'Feeder DER'!U$369,FALSE)),0,VLOOKUP($B24,'Feeder DER'!$B$3:$V$365,'Feeder DER'!U$369,FALSE)/1000)</f>
        <v>-0.62199690546459097</v>
      </c>
      <c r="AV24" s="37">
        <f>IF(ISNA(VLOOKUP($B24,'Feeder DER'!$B$3:$V$365,'Feeder DER'!V$369,FALSE)),0,VLOOKUP($B24,'Feeder DER'!$B$3:$V$365,'Feeder DER'!V$369,FALSE)/1000)</f>
        <v>-0.65459530927427012</v>
      </c>
    </row>
    <row r="25" spans="1:48" x14ac:dyDescent="0.25">
      <c r="A25" s="8" t="s">
        <v>38</v>
      </c>
      <c r="B25" s="42">
        <v>48189</v>
      </c>
      <c r="C25" s="43">
        <v>68.400779569999997</v>
      </c>
      <c r="D25" s="43">
        <v>67.700004579999998</v>
      </c>
      <c r="E25" s="43">
        <v>68.211238623144339</v>
      </c>
      <c r="F25" s="43">
        <v>68.726333230973879</v>
      </c>
      <c r="G25" s="43">
        <v>69.245317556397922</v>
      </c>
      <c r="H25" s="43">
        <v>69.768220972472861</v>
      </c>
      <c r="I25" s="43">
        <v>70.295073074064618</v>
      </c>
      <c r="J25" s="43">
        <v>70.825903679523648</v>
      </c>
      <c r="K25" s="43">
        <v>71.360742832372551</v>
      </c>
      <c r="L25" s="43">
        <v>71.899620803006457</v>
      </c>
      <c r="M25" s="43">
        <v>72.442568090406269</v>
      </c>
      <c r="N25" s="43">
        <v>72.989615423864763</v>
      </c>
      <c r="P25" s="43">
        <v>108.9000015</v>
      </c>
      <c r="Q25" s="43">
        <v>112.33491993869993</v>
      </c>
      <c r="R25" s="43">
        <v>113.14204371783869</v>
      </c>
      <c r="S25" s="43">
        <v>113.95496666250146</v>
      </c>
      <c r="T25" s="43">
        <v>114.77373043955726</v>
      </c>
      <c r="U25" s="43">
        <v>115.59837701525055</v>
      </c>
      <c r="V25" s="43">
        <v>116.42894865735231</v>
      </c>
      <c r="W25" s="43">
        <v>117.26548793732647</v>
      </c>
      <c r="X25" s="43">
        <v>118.10803773251192</v>
      </c>
      <c r="Y25" s="43">
        <v>118.95664122832024</v>
      </c>
      <c r="Z25" s="43">
        <v>119.81134192044918</v>
      </c>
      <c r="AA25" s="43">
        <v>120.67218361711205</v>
      </c>
      <c r="AC25" s="37">
        <f>IF(ISNA(VLOOKUP($B25,'Feeder DER'!$B$3:$V$365,'Feeder DER'!C$369,FALSE)),0,VLOOKUP($B25,'Feeder DER'!$B$3:$V$365,'Feeder DER'!C$369,FALSE)/1000)</f>
        <v>2.0140790536066877E-2</v>
      </c>
      <c r="AD25" s="37">
        <f>IF(ISNA(VLOOKUP($B25,'Feeder DER'!$B$3:$V$365,'Feeder DER'!D$369,FALSE)),0,VLOOKUP($B25,'Feeder DER'!$B$3:$V$365,'Feeder DER'!D$369,FALSE)/1000)</f>
        <v>4.1882878221848864E-2</v>
      </c>
      <c r="AE25" s="37">
        <f>IF(ISNA(VLOOKUP($B25,'Feeder DER'!$B$3:$V$365,'Feeder DER'!E$369,FALSE)),0,VLOOKUP($B25,'Feeder DER'!$B$3:$V$365,'Feeder DER'!E$369,FALSE)/1000)</f>
        <v>6.8245489548327418E-2</v>
      </c>
      <c r="AF25" s="37">
        <f>IF(ISNA(VLOOKUP($B25,'Feeder DER'!$B$3:$V$365,'Feeder DER'!F$369,FALSE)),0,VLOOKUP($B25,'Feeder DER'!$B$3:$V$365,'Feeder DER'!F$369,FALSE)/1000)</f>
        <v>9.9536674817506568E-2</v>
      </c>
      <c r="AG25" s="37">
        <f>IF(ISNA(VLOOKUP($B25,'Feeder DER'!$B$3:$V$365,'Feeder DER'!G$369,FALSE)),0,VLOOKUP($B25,'Feeder DER'!$B$3:$V$365,'Feeder DER'!G$369,FALSE)/1000)</f>
        <v>0.13345584178502501</v>
      </c>
      <c r="AH25" s="37">
        <f>IF(ISNA(VLOOKUP($B25,'Feeder DER'!$B$3:$V$365,'Feeder DER'!H$369,FALSE)),0,VLOOKUP($B25,'Feeder DER'!$B$3:$V$365,'Feeder DER'!H$369,FALSE)/1000)</f>
        <v>0.17288027837790446</v>
      </c>
      <c r="AI25" s="37">
        <f>IF(ISNA(VLOOKUP($B25,'Feeder DER'!$B$3:$V$365,'Feeder DER'!I$369,FALSE)),0,VLOOKUP($B25,'Feeder DER'!$B$3:$V$365,'Feeder DER'!I$369,FALSE)/1000)</f>
        <v>0.21857431512505229</v>
      </c>
      <c r="AJ25" s="37">
        <f>IF(ISNA(VLOOKUP($B25,'Feeder DER'!$B$3:$V$365,'Feeder DER'!J$369,FALSE)),0,VLOOKUP($B25,'Feeder DER'!$B$3:$V$365,'Feeder DER'!J$369,FALSE)/1000)</f>
        <v>0.32092869638380822</v>
      </c>
      <c r="AK25" s="37">
        <f>IF(ISNA(VLOOKUP($B25,'Feeder DER'!$B$3:$V$365,'Feeder DER'!K$369,FALSE)),0,VLOOKUP($B25,'Feeder DER'!$B$3:$V$365,'Feeder DER'!K$369,FALSE)/1000)</f>
        <v>0.40707947155711627</v>
      </c>
      <c r="AL25" s="37">
        <f>IF(ISNA(VLOOKUP($B25,'Feeder DER'!$B$3:$V$365,'Feeder DER'!L$369,FALSE)),0,VLOOKUP($B25,'Feeder DER'!$B$3:$V$365,'Feeder DER'!L$369,FALSE)/1000)</f>
        <v>0.48931270031273716</v>
      </c>
      <c r="AM25" s="37">
        <f>IF(ISNA(VLOOKUP($B25,'Feeder DER'!$B$3:$V$365,'Feeder DER'!M$369,FALSE)),0,VLOOKUP($B25,'Feeder DER'!$B$3:$V$365,'Feeder DER'!M$369,FALSE)/1000)</f>
        <v>-0.1973165764009979</v>
      </c>
      <c r="AN25" s="37">
        <f>IF(ISNA(VLOOKUP($B25,'Feeder DER'!$B$3:$V$365,'Feeder DER'!N$369,FALSE)),0,VLOOKUP($B25,'Feeder DER'!$B$3:$V$365,'Feeder DER'!N$369,FALSE)/1000)</f>
        <v>-0.24501975061517445</v>
      </c>
      <c r="AO25" s="37">
        <f>IF(ISNA(VLOOKUP($B25,'Feeder DER'!$B$3:$V$365,'Feeder DER'!O$369,FALSE)),0,VLOOKUP($B25,'Feeder DER'!$B$3:$V$365,'Feeder DER'!O$369,FALSE)/1000)</f>
        <v>-0.29701784380761054</v>
      </c>
      <c r="AP25" s="37">
        <f>IF(ISNA(VLOOKUP($B25,'Feeder DER'!$B$3:$V$365,'Feeder DER'!P$369,FALSE)),0,VLOOKUP($B25,'Feeder DER'!$B$3:$V$365,'Feeder DER'!P$369,FALSE)/1000)</f>
        <v>-0.34701952317681595</v>
      </c>
      <c r="AQ25" s="37">
        <f>IF(ISNA(VLOOKUP($B25,'Feeder DER'!$B$3:$V$365,'Feeder DER'!Q$369,FALSE)),0,VLOOKUP($B25,'Feeder DER'!$B$3:$V$365,'Feeder DER'!Q$369,FALSE)/1000)</f>
        <v>-0.39010381847107872</v>
      </c>
      <c r="AR25" s="37">
        <f>IF(ISNA(VLOOKUP($B25,'Feeder DER'!$B$3:$V$365,'Feeder DER'!R$369,FALSE)),0,VLOOKUP($B25,'Feeder DER'!$B$3:$V$365,'Feeder DER'!R$369,FALSE)/1000)</f>
        <v>-0.42758014911284559</v>
      </c>
      <c r="AS25" s="37">
        <f>IF(ISNA(VLOOKUP($B25,'Feeder DER'!$B$3:$V$365,'Feeder DER'!S$369,FALSE)),0,VLOOKUP($B25,'Feeder DER'!$B$3:$V$365,'Feeder DER'!S$369,FALSE)/1000)</f>
        <v>-0.46140640151021667</v>
      </c>
      <c r="AT25" s="37">
        <f>IF(ISNA(VLOOKUP($B25,'Feeder DER'!$B$3:$V$365,'Feeder DER'!T$369,FALSE)),0,VLOOKUP($B25,'Feeder DER'!$B$3:$V$365,'Feeder DER'!T$369,FALSE)/1000)</f>
        <v>-0.48980734955915411</v>
      </c>
      <c r="AU25" s="37">
        <f>IF(ISNA(VLOOKUP($B25,'Feeder DER'!$B$3:$V$365,'Feeder DER'!U$369,FALSE)),0,VLOOKUP($B25,'Feeder DER'!$B$3:$V$365,'Feeder DER'!U$369,FALSE)/1000)</f>
        <v>-0.52218165169018416</v>
      </c>
      <c r="AV25" s="37">
        <f>IF(ISNA(VLOOKUP($B25,'Feeder DER'!$B$3:$V$365,'Feeder DER'!V$369,FALSE)),0,VLOOKUP($B25,'Feeder DER'!$B$3:$V$365,'Feeder DER'!V$369,FALSE)/1000)</f>
        <v>-0.54954881090633378</v>
      </c>
    </row>
    <row r="26" spans="1:48" x14ac:dyDescent="0.25">
      <c r="A26" s="8" t="s">
        <v>38</v>
      </c>
      <c r="B26" s="42">
        <v>48190</v>
      </c>
      <c r="C26" s="43">
        <v>157.4081147</v>
      </c>
      <c r="D26" s="43">
        <v>116.2000046</v>
      </c>
      <c r="E26" s="43">
        <v>117.07748457261728</v>
      </c>
      <c r="F26" s="43">
        <v>117.9615908023074</v>
      </c>
      <c r="G26" s="43">
        <v>118.85237332700189</v>
      </c>
      <c r="H26" s="43">
        <v>119.74988256249185</v>
      </c>
      <c r="I26" s="43">
        <v>120.65416930528134</v>
      </c>
      <c r="J26" s="43">
        <v>121.56528473546231</v>
      </c>
      <c r="K26" s="43">
        <v>122.48328041961125</v>
      </c>
      <c r="L26" s="43">
        <v>123.40820831370769</v>
      </c>
      <c r="M26" s="43">
        <v>124.34012076607483</v>
      </c>
      <c r="N26" s="43">
        <v>125.27907052034227</v>
      </c>
      <c r="P26" s="43">
        <v>177.1999969</v>
      </c>
      <c r="Q26" s="43">
        <v>184.68489582483215</v>
      </c>
      <c r="R26" s="43">
        <v>186.01185249288631</v>
      </c>
      <c r="S26" s="43">
        <v>187.34834331364434</v>
      </c>
      <c r="T26" s="43">
        <v>188.694436789771</v>
      </c>
      <c r="U26" s="43">
        <v>190.0502019161211</v>
      </c>
      <c r="V26" s="43">
        <v>191.41570818327588</v>
      </c>
      <c r="W26" s="43">
        <v>192.79102558110475</v>
      </c>
      <c r="X26" s="43">
        <v>194.17622460235273</v>
      </c>
      <c r="Y26" s="43">
        <v>195.57137624625358</v>
      </c>
      <c r="Z26" s="43">
        <v>196.97655202216887</v>
      </c>
      <c r="AA26" s="43">
        <v>198.39182395325329</v>
      </c>
      <c r="AC26" s="37">
        <f>IF(ISNA(VLOOKUP($B26,'Feeder DER'!$B$3:$V$365,'Feeder DER'!C$369,FALSE)),0,VLOOKUP($B26,'Feeder DER'!$B$3:$V$365,'Feeder DER'!C$369,FALSE)/1000)</f>
        <v>3.9140863732037928E-2</v>
      </c>
      <c r="AD26" s="37">
        <f>IF(ISNA(VLOOKUP($B26,'Feeder DER'!$B$3:$V$365,'Feeder DER'!D$369,FALSE)),0,VLOOKUP($B26,'Feeder DER'!$B$3:$V$365,'Feeder DER'!D$369,FALSE)/1000)</f>
        <v>8.1393628827593018E-2</v>
      </c>
      <c r="AE26" s="37">
        <f>IF(ISNA(VLOOKUP($B26,'Feeder DER'!$B$3:$V$365,'Feeder DER'!E$369,FALSE)),0,VLOOKUP($B26,'Feeder DER'!$B$3:$V$365,'Feeder DER'!E$369,FALSE)/1000)</f>
        <v>0.13262574783020087</v>
      </c>
      <c r="AF26" s="37">
        <f>IF(ISNA(VLOOKUP($B26,'Feeder DER'!$B$3:$V$365,'Feeder DER'!F$369,FALSE)),0,VLOOKUP($B26,'Feeder DER'!$B$3:$V$365,'Feeder DER'!F$369,FALSE)/1000)</f>
        <v>0.19343587424711894</v>
      </c>
      <c r="AG26" s="37">
        <f>IF(ISNA(VLOOKUP($B26,'Feeder DER'!$B$3:$V$365,'Feeder DER'!G$369,FALSE)),0,VLOOKUP($B26,'Feeder DER'!$B$3:$V$365,'Feeder DER'!G$369,FALSE)/1000)</f>
        <v>0.25935312261939375</v>
      </c>
      <c r="AH26" s="37">
        <f>IF(ISNA(VLOOKUP($B26,'Feeder DER'!$B$3:$V$365,'Feeder DER'!H$369,FALSE)),0,VLOOKUP($B26,'Feeder DER'!$B$3:$V$365,'Feeder DER'!H$369,FALSE)/1000)</f>
        <v>0.33596910736095414</v>
      </c>
      <c r="AI26" s="37">
        <f>IF(ISNA(VLOOKUP($B26,'Feeder DER'!$B$3:$V$365,'Feeder DER'!I$369,FALSE)),0,VLOOKUP($B26,'Feeder DER'!$B$3:$V$365,'Feeder DER'!I$369,FALSE)/1000)</f>
        <v>0.42476920001293339</v>
      </c>
      <c r="AJ26" s="37">
        <f>IF(ISNA(VLOOKUP($B26,'Feeder DER'!$B$3:$V$365,'Feeder DER'!J$369,FALSE)),0,VLOOKUP($B26,'Feeder DER'!$B$3:$V$365,'Feeder DER'!J$369,FALSE)/1000)</f>
        <v>0.62368090022906453</v>
      </c>
      <c r="AK26" s="37">
        <f>IF(ISNA(VLOOKUP($B26,'Feeder DER'!$B$3:$V$365,'Feeder DER'!K$369,FALSE)),0,VLOOKUP($B26,'Feeder DER'!$B$3:$V$365,'Feeder DER'!K$369,FALSE)/1000)</f>
        <v>0.79110311463666128</v>
      </c>
      <c r="AL26" s="37">
        <f>IF(ISNA(VLOOKUP($B26,'Feeder DER'!$B$3:$V$365,'Feeder DER'!L$369,FALSE)),0,VLOOKUP($B26,'Feeder DER'!$B$3:$V$365,'Feeder DER'!L$369,FALSE)/1000)</f>
        <v>0.95091211494404504</v>
      </c>
      <c r="AM26" s="37">
        <f>IF(ISNA(VLOOKUP($B26,'Feeder DER'!$B$3:$V$365,'Feeder DER'!M$369,FALSE)),0,VLOOKUP($B26,'Feeder DER'!$B$3:$V$365,'Feeder DER'!M$369,FALSE)/1000)</f>
        <v>-0.3834577006872491</v>
      </c>
      <c r="AN26" s="37">
        <f>IF(ISNA(VLOOKUP($B26,'Feeder DER'!$B$3:$V$365,'Feeder DER'!N$369,FALSE)),0,VLOOKUP($B26,'Feeder DER'!$B$3:$V$365,'Feeder DER'!N$369,FALSE)/1000)</f>
        <v>-0.47616227641674608</v>
      </c>
      <c r="AO26" s="37">
        <f>IF(ISNA(VLOOKUP($B26,'Feeder DER'!$B$3:$V$365,'Feeder DER'!O$369,FALSE)),0,VLOOKUP($B26,'Feeder DER'!$B$3:$V$365,'Feeder DER'!O$369,FALSE)/1000)</f>
        <v>-0.57721343805443615</v>
      </c>
      <c r="AP26" s="37">
        <f>IF(ISNA(VLOOKUP($B26,'Feeder DER'!$B$3:$V$365,'Feeder DER'!P$369,FALSE)),0,VLOOKUP($B26,'Feeder DER'!$B$3:$V$365,'Feeder DER'!P$369,FALSE)/1000)</f>
        <v>-0.67438484327105119</v>
      </c>
      <c r="AQ26" s="37">
        <f>IF(ISNA(VLOOKUP($B26,'Feeder DER'!$B$3:$V$365,'Feeder DER'!Q$369,FALSE)),0,VLOOKUP($B26,'Feeder DER'!$B$3:$V$365,'Feeder DER'!Q$369,FALSE)/1000)</f>
        <v>-0.75811326138273361</v>
      </c>
      <c r="AR26" s="37">
        <f>IF(ISNA(VLOOKUP($B26,'Feeder DER'!$B$3:$V$365,'Feeder DER'!R$369,FALSE)),0,VLOOKUP($B26,'Feeder DER'!$B$3:$V$365,'Feeder DER'!R$369,FALSE)/1000)</f>
        <v>-0.83094336942637936</v>
      </c>
      <c r="AS26" s="37">
        <f>IF(ISNA(VLOOKUP($B26,'Feeder DER'!$B$3:$V$365,'Feeder DER'!S$369,FALSE)),0,VLOOKUP($B26,'Feeder DER'!$B$3:$V$365,'Feeder DER'!S$369,FALSE)/1000)</f>
        <v>-0.89668005107649185</v>
      </c>
      <c r="AT26" s="37">
        <f>IF(ISNA(VLOOKUP($B26,'Feeder DER'!$B$3:$V$365,'Feeder DER'!T$369,FALSE)),0,VLOOKUP($B26,'Feeder DER'!$B$3:$V$365,'Feeder DER'!T$369,FALSE)/1000)</f>
        <v>-0.95187339790433834</v>
      </c>
      <c r="AU26" s="37">
        <f>IF(ISNA(VLOOKUP($B26,'Feeder DER'!$B$3:$V$365,'Feeder DER'!U$369,FALSE)),0,VLOOKUP($B26,'Feeder DER'!$B$3:$V$365,'Feeder DER'!U$369,FALSE)/1000)</f>
        <v>-1.0147884133731369</v>
      </c>
      <c r="AV26" s="37">
        <f>IF(ISNA(VLOOKUP($B26,'Feeder DER'!$B$3:$V$365,'Feeder DER'!V$369,FALSE)),0,VLOOKUP($B26,'Feeder DER'!$B$3:$V$365,'Feeder DER'!V$369,FALSE)/1000)</f>
        <v>-1.067972733407353</v>
      </c>
    </row>
    <row r="27" spans="1:48" x14ac:dyDescent="0.25">
      <c r="A27" s="8" t="s">
        <v>38</v>
      </c>
      <c r="B27" s="42">
        <v>48191</v>
      </c>
      <c r="C27" s="43">
        <v>41.04336198</v>
      </c>
      <c r="D27" s="43">
        <v>41.799999239999998</v>
      </c>
      <c r="E27" s="43">
        <v>42.115650365099157</v>
      </c>
      <c r="F27" s="43">
        <v>42.43368511782004</v>
      </c>
      <c r="G27" s="43">
        <v>42.754121498037144</v>
      </c>
      <c r="H27" s="43">
        <v>43.076977641550357</v>
      </c>
      <c r="I27" s="43">
        <v>43.40227182111137</v>
      </c>
      <c r="J27" s="43">
        <v>43.730022447457877</v>
      </c>
      <c r="K27" s="43">
        <v>44.060248070355556</v>
      </c>
      <c r="L27" s="43">
        <v>44.392967379647963</v>
      </c>
      <c r="M27" s="43">
        <v>44.728199206314287</v>
      </c>
      <c r="N27" s="43">
        <v>45.065962523535163</v>
      </c>
      <c r="P27" s="43">
        <v>65.700004579999998</v>
      </c>
      <c r="Q27" s="43">
        <v>67.711613583804379</v>
      </c>
      <c r="R27" s="43">
        <v>68.198119947784221</v>
      </c>
      <c r="S27" s="43">
        <v>68.688121848639724</v>
      </c>
      <c r="T27" s="43">
        <v>69.181644401721798</v>
      </c>
      <c r="U27" s="43">
        <v>69.678712902834562</v>
      </c>
      <c r="V27" s="43">
        <v>70.179352829531894</v>
      </c>
      <c r="W27" s="43">
        <v>70.683589842423288</v>
      </c>
      <c r="X27" s="43">
        <v>71.191449786489144</v>
      </c>
      <c r="Y27" s="43">
        <v>71.702958692405431</v>
      </c>
      <c r="Z27" s="43">
        <v>72.218142777877929</v>
      </c>
      <c r="AA27" s="43">
        <v>72.737028448985996</v>
      </c>
      <c r="AC27" s="37">
        <f>IF(ISNA(VLOOKUP($B27,'Feeder DER'!$B$3:$V$365,'Feeder DER'!C$369,FALSE)),0,VLOOKUP($B27,'Feeder DER'!$B$3:$V$365,'Feeder DER'!C$369,FALSE)/1000)</f>
        <v>1.7263169693243079E-2</v>
      </c>
      <c r="AD27" s="37">
        <f>IF(ISNA(VLOOKUP($B27,'Feeder DER'!$B$3:$V$365,'Feeder DER'!D$369,FALSE)),0,VLOOKUP($B27,'Feeder DER'!$B$3:$V$365,'Feeder DER'!D$369,FALSE)/1000)</f>
        <v>3.5704246262463074E-2</v>
      </c>
      <c r="AE27" s="37">
        <f>IF(ISNA(VLOOKUP($B27,'Feeder DER'!$B$3:$V$365,'Feeder DER'!E$369,FALSE)),0,VLOOKUP($B27,'Feeder DER'!$B$3:$V$365,'Feeder DER'!E$369,FALSE)/1000)</f>
        <v>5.7802321935214299E-2</v>
      </c>
      <c r="AF27" s="37">
        <f>IF(ISNA(VLOOKUP($B27,'Feeder DER'!$B$3:$V$365,'Feeder DER'!F$369,FALSE)),0,VLOOKUP($B27,'Feeder DER'!$B$3:$V$365,'Feeder DER'!F$369,FALSE)/1000)</f>
        <v>8.3579918455653809E-2</v>
      </c>
      <c r="AG27" s="37">
        <f>IF(ISNA(VLOOKUP($B27,'Feeder DER'!$B$3:$V$365,'Feeder DER'!G$369,FALSE)),0,VLOOKUP($B27,'Feeder DER'!$B$3:$V$365,'Feeder DER'!G$369,FALSE)/1000)</f>
        <v>0.11112374700899126</v>
      </c>
      <c r="AH27" s="37">
        <f>IF(ISNA(VLOOKUP($B27,'Feeder DER'!$B$3:$V$365,'Feeder DER'!H$369,FALSE)),0,VLOOKUP($B27,'Feeder DER'!$B$3:$V$365,'Feeder DER'!H$369,FALSE)/1000)</f>
        <v>0.14275096395433909</v>
      </c>
      <c r="AI27" s="37">
        <f>IF(ISNA(VLOOKUP($B27,'Feeder DER'!$B$3:$V$365,'Feeder DER'!I$369,FALSE)),0,VLOOKUP($B27,'Feeder DER'!$B$3:$V$365,'Feeder DER'!I$369,FALSE)/1000)</f>
        <v>0.17911049026360573</v>
      </c>
      <c r="AJ27" s="37">
        <f>IF(ISNA(VLOOKUP($B27,'Feeder DER'!$B$3:$V$365,'Feeder DER'!J$369,FALSE)),0,VLOOKUP($B27,'Feeder DER'!$B$3:$V$365,'Feeder DER'!J$369,FALSE)/1000)</f>
        <v>0.25980692359813867</v>
      </c>
      <c r="AK27" s="37">
        <f>IF(ISNA(VLOOKUP($B27,'Feeder DER'!$B$3:$V$365,'Feeder DER'!K$369,FALSE)),0,VLOOKUP($B27,'Feeder DER'!$B$3:$V$365,'Feeder DER'!K$369,FALSE)/1000)</f>
        <v>0.32782708105468433</v>
      </c>
      <c r="AL27" s="37">
        <f>IF(ISNA(VLOOKUP($B27,'Feeder DER'!$B$3:$V$365,'Feeder DER'!L$369,FALSE)),0,VLOOKUP($B27,'Feeder DER'!$B$3:$V$365,'Feeder DER'!L$369,FALSE)/1000)</f>
        <v>0.39257704383796937</v>
      </c>
      <c r="AM27" s="37">
        <f>IF(ISNA(VLOOKUP($B27,'Feeder DER'!$B$3:$V$365,'Feeder DER'!M$369,FALSE)),0,VLOOKUP($B27,'Feeder DER'!$B$3:$V$365,'Feeder DER'!M$369,FALSE)/1000)</f>
        <v>-0.17431778821658103</v>
      </c>
      <c r="AN27" s="37">
        <f>IF(ISNA(VLOOKUP($B27,'Feeder DER'!$B$3:$V$365,'Feeder DER'!N$369,FALSE)),0,VLOOKUP($B27,'Feeder DER'!$B$3:$V$365,'Feeder DER'!N$369,FALSE)/1000)</f>
        <v>-0.21469070193512899</v>
      </c>
      <c r="AO27" s="37">
        <f>IF(ISNA(VLOOKUP($B27,'Feeder DER'!$B$3:$V$365,'Feeder DER'!O$369,FALSE)),0,VLOOKUP($B27,'Feeder DER'!$B$3:$V$365,'Feeder DER'!O$369,FALSE)/1000)</f>
        <v>-0.25844195753265198</v>
      </c>
      <c r="AP27" s="37">
        <f>IF(ISNA(VLOOKUP($B27,'Feeder DER'!$B$3:$V$365,'Feeder DER'!P$369,FALSE)),0,VLOOKUP($B27,'Feeder DER'!$B$3:$V$365,'Feeder DER'!P$369,FALSE)/1000)</f>
        <v>-0.30035096392388588</v>
      </c>
      <c r="AQ27" s="37">
        <f>IF(ISNA(VLOOKUP($B27,'Feeder DER'!$B$3:$V$365,'Feeder DER'!Q$369,FALSE)),0,VLOOKUP($B27,'Feeder DER'!$B$3:$V$365,'Feeder DER'!Q$369,FALSE)/1000)</f>
        <v>-0.33637109809677368</v>
      </c>
      <c r="AR27" s="37">
        <f>IF(ISNA(VLOOKUP($B27,'Feeder DER'!$B$3:$V$365,'Feeder DER'!R$369,FALSE)),0,VLOOKUP($B27,'Feeder DER'!$B$3:$V$365,'Feeder DER'!R$369,FALSE)/1000)</f>
        <v>-0.3677419768148899</v>
      </c>
      <c r="AS27" s="37">
        <f>IF(ISNA(VLOOKUP($B27,'Feeder DER'!$B$3:$V$365,'Feeder DER'!S$369,FALSE)),0,VLOOKUP($B27,'Feeder DER'!$B$3:$V$365,'Feeder DER'!S$369,FALSE)/1000)</f>
        <v>-0.39611733019700229</v>
      </c>
      <c r="AT27" s="37">
        <f>IF(ISNA(VLOOKUP($B27,'Feeder DER'!$B$3:$V$365,'Feeder DER'!T$369,FALSE)),0,VLOOKUP($B27,'Feeder DER'!$B$3:$V$365,'Feeder DER'!T$369,FALSE)/1000)</f>
        <v>-0.42132976659934357</v>
      </c>
      <c r="AU27" s="37">
        <f>IF(ISNA(VLOOKUP($B27,'Feeder DER'!$B$3:$V$365,'Feeder DER'!U$369,FALSE)),0,VLOOKUP($B27,'Feeder DER'!$B$3:$V$365,'Feeder DER'!U$369,FALSE)/1000)</f>
        <v>-0.44914947994818849</v>
      </c>
      <c r="AV27" s="37">
        <f>IF(ISNA(VLOOKUP($B27,'Feeder DER'!$B$3:$V$365,'Feeder DER'!V$369,FALSE)),0,VLOOKUP($B27,'Feeder DER'!$B$3:$V$365,'Feeder DER'!V$369,FALSE)/1000)</f>
        <v>-0.47279739527512804</v>
      </c>
    </row>
    <row r="28" spans="1:48" x14ac:dyDescent="0.25">
      <c r="A28" s="8" t="s">
        <v>38</v>
      </c>
      <c r="B28" s="42">
        <v>48192</v>
      </c>
      <c r="C28" s="43">
        <v>221.5615597</v>
      </c>
      <c r="D28" s="43">
        <v>140.4000092</v>
      </c>
      <c r="E28" s="43">
        <v>141.46023459889196</v>
      </c>
      <c r="F28" s="43">
        <v>142.52846625008306</v>
      </c>
      <c r="G28" s="43">
        <v>143.60476461248697</v>
      </c>
      <c r="H28" s="43">
        <v>144.6891906015706</v>
      </c>
      <c r="I28" s="43">
        <v>145.7818055928017</v>
      </c>
      <c r="J28" s="43">
        <v>146.8826714251226</v>
      </c>
      <c r="K28" s="43">
        <v>147.99185040445002</v>
      </c>
      <c r="L28" s="43">
        <v>149.10940530720154</v>
      </c>
      <c r="M28" s="43">
        <v>150.23539938384843</v>
      </c>
      <c r="N28" s="43">
        <v>151.36989636249558</v>
      </c>
      <c r="P28" s="43">
        <v>241.9000092</v>
      </c>
      <c r="Q28" s="43">
        <v>251.03912922550327</v>
      </c>
      <c r="R28" s="43">
        <v>252.84283951258729</v>
      </c>
      <c r="S28" s="43">
        <v>254.6595094160059</v>
      </c>
      <c r="T28" s="43">
        <v>256.48923205030013</v>
      </c>
      <c r="U28" s="43">
        <v>258.33210119903686</v>
      </c>
      <c r="V28" s="43">
        <v>260.18821131961562</v>
      </c>
      <c r="W28" s="43">
        <v>262.05765754811017</v>
      </c>
      <c r="X28" s="43">
        <v>263.94053570414485</v>
      </c>
      <c r="Y28" s="43">
        <v>265.83694229580567</v>
      </c>
      <c r="Z28" s="43">
        <v>267.74697452458696</v>
      </c>
      <c r="AA28" s="43">
        <v>269.67073029037363</v>
      </c>
      <c r="AC28" s="37">
        <f>IF(ISNA(VLOOKUP($B28,'Feeder DER'!$B$3:$V$365,'Feeder DER'!C$369,FALSE)),0,VLOOKUP($B28,'Feeder DER'!$B$3:$V$365,'Feeder DER'!C$369,FALSE)/1000)</f>
        <v>7.2647408862776083E-2</v>
      </c>
      <c r="AD28" s="37">
        <f>IF(ISNA(VLOOKUP($B28,'Feeder DER'!$B$3:$V$365,'Feeder DER'!D$369,FALSE)),0,VLOOKUP($B28,'Feeder DER'!$B$3:$V$365,'Feeder DER'!D$369,FALSE)/1000)</f>
        <v>0.14787791321838425</v>
      </c>
      <c r="AE28" s="37">
        <f>IF(ISNA(VLOOKUP($B28,'Feeder DER'!$B$3:$V$365,'Feeder DER'!E$369,FALSE)),0,VLOOKUP($B28,'Feeder DER'!$B$3:$V$365,'Feeder DER'!E$369,FALSE)/1000)</f>
        <v>0.23457668148492339</v>
      </c>
      <c r="AF28" s="37">
        <f>IF(ISNA(VLOOKUP($B28,'Feeder DER'!$B$3:$V$365,'Feeder DER'!F$369,FALSE)),0,VLOOKUP($B28,'Feeder DER'!$B$3:$V$365,'Feeder DER'!F$369,FALSE)/1000)</f>
        <v>0.32958966163522646</v>
      </c>
      <c r="AG28" s="37">
        <f>IF(ISNA(VLOOKUP($B28,'Feeder DER'!$B$3:$V$365,'Feeder DER'!G$369,FALSE)),0,VLOOKUP($B28,'Feeder DER'!$B$3:$V$365,'Feeder DER'!G$369,FALSE)/1000)</f>
        <v>0.42557814715703668</v>
      </c>
      <c r="AH28" s="37">
        <f>IF(ISNA(VLOOKUP($B28,'Feeder DER'!$B$3:$V$365,'Feeder DER'!H$369,FALSE)),0,VLOOKUP($B28,'Feeder DER'!$B$3:$V$365,'Feeder DER'!H$369,FALSE)/1000)</f>
        <v>0.53029260942298739</v>
      </c>
      <c r="AI28" s="37">
        <f>IF(ISNA(VLOOKUP($B28,'Feeder DER'!$B$3:$V$365,'Feeder DER'!I$369,FALSE)),0,VLOOKUP($B28,'Feeder DER'!$B$3:$V$365,'Feeder DER'!I$369,FALSE)/1000)</f>
        <v>0.64637495842764581</v>
      </c>
      <c r="AJ28" s="37">
        <f>IF(ISNA(VLOOKUP($B28,'Feeder DER'!$B$3:$V$365,'Feeder DER'!J$369,FALSE)),0,VLOOKUP($B28,'Feeder DER'!$B$3:$V$365,'Feeder DER'!J$369,FALSE)/1000)</f>
        <v>0.89302017030211622</v>
      </c>
      <c r="AK28" s="37">
        <f>IF(ISNA(VLOOKUP($B28,'Feeder DER'!$B$3:$V$365,'Feeder DER'!K$369,FALSE)),0,VLOOKUP($B28,'Feeder DER'!$B$3:$V$365,'Feeder DER'!K$369,FALSE)/1000)</f>
        <v>1.1023615157291811</v>
      </c>
      <c r="AL28" s="37">
        <f>IF(ISNA(VLOOKUP($B28,'Feeder DER'!$B$3:$V$365,'Feeder DER'!L$369,FALSE)),0,VLOOKUP($B28,'Feeder DER'!$B$3:$V$365,'Feeder DER'!L$369,FALSE)/1000)</f>
        <v>1.2989492791695039</v>
      </c>
      <c r="AM28" s="37">
        <f>IF(ISNA(VLOOKUP($B28,'Feeder DER'!$B$3:$V$365,'Feeder DER'!M$369,FALSE)),0,VLOOKUP($B28,'Feeder DER'!$B$3:$V$365,'Feeder DER'!M$369,FALSE)/1000)</f>
        <v>-0.79520052211430148</v>
      </c>
      <c r="AN28" s="37">
        <f>IF(ISNA(VLOOKUP($B28,'Feeder DER'!$B$3:$V$365,'Feeder DER'!N$369,FALSE)),0,VLOOKUP($B28,'Feeder DER'!$B$3:$V$365,'Feeder DER'!N$369,FALSE)/1000)</f>
        <v>-0.95928675168237509</v>
      </c>
      <c r="AO28" s="37">
        <f>IF(ISNA(VLOOKUP($B28,'Feeder DER'!$B$3:$V$365,'Feeder DER'!O$369,FALSE)),0,VLOOKUP($B28,'Feeder DER'!$B$3:$V$365,'Feeder DER'!O$369,FALSE)/1000)</f>
        <v>-1.1339715485719655</v>
      </c>
      <c r="AP28" s="37">
        <f>IF(ISNA(VLOOKUP($B28,'Feeder DER'!$B$3:$V$365,'Feeder DER'!P$369,FALSE)),0,VLOOKUP($B28,'Feeder DER'!$B$3:$V$365,'Feeder DER'!P$369,FALSE)/1000)</f>
        <v>-1.2995332302041771</v>
      </c>
      <c r="AQ28" s="37">
        <f>IF(ISNA(VLOOKUP($B28,'Feeder DER'!$B$3:$V$365,'Feeder DER'!Q$369,FALSE)),0,VLOOKUP($B28,'Feeder DER'!$B$3:$V$365,'Feeder DER'!Q$369,FALSE)/1000)</f>
        <v>-1.4410275118811038</v>
      </c>
      <c r="AR28" s="37">
        <f>IF(ISNA(VLOOKUP($B28,'Feeder DER'!$B$3:$V$365,'Feeder DER'!R$369,FALSE)),0,VLOOKUP($B28,'Feeder DER'!$B$3:$V$365,'Feeder DER'!R$369,FALSE)/1000)</f>
        <v>-1.565265968995823</v>
      </c>
      <c r="AS28" s="37">
        <f>IF(ISNA(VLOOKUP($B28,'Feeder DER'!$B$3:$V$365,'Feeder DER'!S$369,FALSE)),0,VLOOKUP($B28,'Feeder DER'!$B$3:$V$365,'Feeder DER'!S$369,FALSE)/1000)</f>
        <v>-1.6789351394741898</v>
      </c>
      <c r="AT28" s="37">
        <f>IF(ISNA(VLOOKUP($B28,'Feeder DER'!$B$3:$V$365,'Feeder DER'!T$369,FALSE)),0,VLOOKUP($B28,'Feeder DER'!$B$3:$V$365,'Feeder DER'!T$369,FALSE)/1000)</f>
        <v>-1.8004511690051708</v>
      </c>
      <c r="AU28" s="37">
        <f>IF(ISNA(VLOOKUP($B28,'Feeder DER'!$B$3:$V$365,'Feeder DER'!U$369,FALSE)),0,VLOOKUP($B28,'Feeder DER'!$B$3:$V$365,'Feeder DER'!U$369,FALSE)/1000)</f>
        <v>-1.9222518419793899</v>
      </c>
      <c r="AV28" s="37">
        <f>IF(ISNA(VLOOKUP($B28,'Feeder DER'!$B$3:$V$365,'Feeder DER'!V$369,FALSE)),0,VLOOKUP($B28,'Feeder DER'!$B$3:$V$365,'Feeder DER'!V$369,FALSE)/1000)</f>
        <v>-2.0277845230490468</v>
      </c>
    </row>
    <row r="29" spans="1:48" x14ac:dyDescent="0.25">
      <c r="A29" s="8" t="s">
        <v>17</v>
      </c>
      <c r="B29" s="42">
        <v>91001</v>
      </c>
      <c r="C29" s="43">
        <v>126.172222</v>
      </c>
      <c r="D29" s="43">
        <v>134.66667179999999</v>
      </c>
      <c r="E29" s="43">
        <v>134.57592594354085</v>
      </c>
      <c r="F29" s="43">
        <v>134.30245123237177</v>
      </c>
      <c r="G29" s="43">
        <v>134.02953225520284</v>
      </c>
      <c r="H29" s="43">
        <v>133.75716788271473</v>
      </c>
      <c r="I29" s="43">
        <v>133.48535698788302</v>
      </c>
      <c r="J29" s="43">
        <v>133.21409844597355</v>
      </c>
      <c r="K29" s="43">
        <v>132.94339113453773</v>
      </c>
      <c r="L29" s="43">
        <v>132.67323393340794</v>
      </c>
      <c r="M29" s="43">
        <v>132.40362572469289</v>
      </c>
      <c r="N29" s="43">
        <v>132.13456539277297</v>
      </c>
      <c r="P29" s="43">
        <v>149.33332820000001</v>
      </c>
      <c r="Q29" s="43">
        <v>153.11954053764623</v>
      </c>
      <c r="R29" s="43">
        <v>152.6800725630676</v>
      </c>
      <c r="S29" s="43">
        <v>152.24186590432103</v>
      </c>
      <c r="T29" s="43">
        <v>151.80491694130743</v>
      </c>
      <c r="U29" s="43">
        <v>151.36922206431771</v>
      </c>
      <c r="V29" s="43">
        <v>150.93477767400299</v>
      </c>
      <c r="W29" s="43">
        <v>150.50158018134488</v>
      </c>
      <c r="X29" s="43">
        <v>150.06962600762583</v>
      </c>
      <c r="Y29" s="43">
        <v>149.63891158439955</v>
      </c>
      <c r="Z29" s="43">
        <v>149.20943335346155</v>
      </c>
      <c r="AA29" s="43">
        <v>148.78118776681973</v>
      </c>
      <c r="AC29" s="37">
        <f>IF(ISNA(VLOOKUP($B29,'Feeder DER'!$B$3:$V$365,'Feeder DER'!C$369,FALSE)),0,VLOOKUP($B29,'Feeder DER'!$B$3:$V$365,'Feeder DER'!C$369,FALSE)/1000)</f>
        <v>3.2915566534493026E-2</v>
      </c>
      <c r="AD29" s="37">
        <f>IF(ISNA(VLOOKUP($B29,'Feeder DER'!$B$3:$V$365,'Feeder DER'!D$369,FALSE)),0,VLOOKUP($B29,'Feeder DER'!$B$3:$V$365,'Feeder DER'!D$369,FALSE)/1000)</f>
        <v>6.2422763075969126E-2</v>
      </c>
      <c r="AE29" s="37">
        <f>IF(ISNA(VLOOKUP($B29,'Feeder DER'!$B$3:$V$365,'Feeder DER'!E$369,FALSE)),0,VLOOKUP($B29,'Feeder DER'!$B$3:$V$365,'Feeder DER'!E$369,FALSE)/1000)</f>
        <v>9.9859695401961365E-2</v>
      </c>
      <c r="AF29" s="37">
        <f>IF(ISNA(VLOOKUP($B29,'Feeder DER'!$B$3:$V$365,'Feeder DER'!F$369,FALSE)),0,VLOOKUP($B29,'Feeder DER'!$B$3:$V$365,'Feeder DER'!F$369,FALSE)/1000)</f>
        <v>0.14826112827333832</v>
      </c>
      <c r="AG29" s="37">
        <f>IF(ISNA(VLOOKUP($B29,'Feeder DER'!$B$3:$V$365,'Feeder DER'!G$369,FALSE)),0,VLOOKUP($B29,'Feeder DER'!$B$3:$V$365,'Feeder DER'!G$369,FALSE)/1000)</f>
        <v>0.20457582848096487</v>
      </c>
      <c r="AH29" s="37">
        <f>IF(ISNA(VLOOKUP($B29,'Feeder DER'!$B$3:$V$365,'Feeder DER'!H$369,FALSE)),0,VLOOKUP($B29,'Feeder DER'!$B$3:$V$365,'Feeder DER'!H$369,FALSE)/1000)</f>
        <v>0.27424835259660274</v>
      </c>
      <c r="AI29" s="37">
        <f>IF(ISNA(VLOOKUP($B29,'Feeder DER'!$B$3:$V$365,'Feeder DER'!I$369,FALSE)),0,VLOOKUP($B29,'Feeder DER'!$B$3:$V$365,'Feeder DER'!I$369,FALSE)/1000)</f>
        <v>0.35831386825021638</v>
      </c>
      <c r="AJ29" s="37">
        <f>IF(ISNA(VLOOKUP($B29,'Feeder DER'!$B$3:$V$365,'Feeder DER'!J$369,FALSE)),0,VLOOKUP($B29,'Feeder DER'!$B$3:$V$365,'Feeder DER'!J$369,FALSE)/1000)</f>
        <v>0.55602802634050741</v>
      </c>
      <c r="AK29" s="37">
        <f>IF(ISNA(VLOOKUP($B29,'Feeder DER'!$B$3:$V$365,'Feeder DER'!K$369,FALSE)),0,VLOOKUP($B29,'Feeder DER'!$B$3:$V$365,'Feeder DER'!K$369,FALSE)/1000)</f>
        <v>0.71990332400760271</v>
      </c>
      <c r="AL29" s="37">
        <f>IF(ISNA(VLOOKUP($B29,'Feeder DER'!$B$3:$V$365,'Feeder DER'!L$369,FALSE)),0,VLOOKUP($B29,'Feeder DER'!$B$3:$V$365,'Feeder DER'!L$369,FALSE)/1000)</f>
        <v>0.87832186439604232</v>
      </c>
      <c r="AM29" s="37">
        <f>IF(ISNA(VLOOKUP($B29,'Feeder DER'!$B$3:$V$365,'Feeder DER'!M$369,FALSE)),0,VLOOKUP($B29,'Feeder DER'!$B$3:$V$365,'Feeder DER'!M$369,FALSE)/1000)</f>
        <v>-0.26211798381246504</v>
      </c>
      <c r="AN29" s="37">
        <f>IF(ISNA(VLOOKUP($B29,'Feeder DER'!$B$3:$V$365,'Feeder DER'!N$369,FALSE)),0,VLOOKUP($B29,'Feeder DER'!$B$3:$V$365,'Feeder DER'!N$369,FALSE)/1000)</f>
        <v>-0.32106982352563518</v>
      </c>
      <c r="AO29" s="37">
        <f>IF(ISNA(VLOOKUP($B29,'Feeder DER'!$B$3:$V$365,'Feeder DER'!O$369,FALSE)),0,VLOOKUP($B29,'Feeder DER'!$B$3:$V$365,'Feeder DER'!O$369,FALSE)/1000)</f>
        <v>-0.38415156059399824</v>
      </c>
      <c r="AP29" s="37">
        <f>IF(ISNA(VLOOKUP($B29,'Feeder DER'!$B$3:$V$365,'Feeder DER'!P$369,FALSE)),0,VLOOKUP($B29,'Feeder DER'!$B$3:$V$365,'Feeder DER'!P$369,FALSE)/1000)</f>
        <v>-0.44151188774156025</v>
      </c>
      <c r="AQ29" s="37">
        <f>IF(ISNA(VLOOKUP($B29,'Feeder DER'!$B$3:$V$365,'Feeder DER'!Q$369,FALSE)),0,VLOOKUP($B29,'Feeder DER'!$B$3:$V$365,'Feeder DER'!Q$369,FALSE)/1000)</f>
        <v>-0.48708698074967588</v>
      </c>
      <c r="AR29" s="37">
        <f>IF(ISNA(VLOOKUP($B29,'Feeder DER'!$B$3:$V$365,'Feeder DER'!R$369,FALSE)),0,VLOOKUP($B29,'Feeder DER'!$B$3:$V$365,'Feeder DER'!R$369,FALSE)/1000)</f>
        <v>-0.52122298497476738</v>
      </c>
      <c r="AS29" s="37">
        <f>IF(ISNA(VLOOKUP($B29,'Feeder DER'!$B$3:$V$365,'Feeder DER'!S$369,FALSE)),0,VLOOKUP($B29,'Feeder DER'!$B$3:$V$365,'Feeder DER'!S$369,FALSE)/1000)</f>
        <v>-0.54626293510952906</v>
      </c>
      <c r="AT29" s="37">
        <f>IF(ISNA(VLOOKUP($B29,'Feeder DER'!$B$3:$V$365,'Feeder DER'!T$369,FALSE)),0,VLOOKUP($B29,'Feeder DER'!$B$3:$V$365,'Feeder DER'!T$369,FALSE)/1000)</f>
        <v>-0.53620813224126573</v>
      </c>
      <c r="AU29" s="37">
        <f>IF(ISNA(VLOOKUP($B29,'Feeder DER'!$B$3:$V$365,'Feeder DER'!U$369,FALSE)),0,VLOOKUP($B29,'Feeder DER'!$B$3:$V$365,'Feeder DER'!U$369,FALSE)/1000)</f>
        <v>-0.5392881917349529</v>
      </c>
      <c r="AV29" s="37">
        <f>IF(ISNA(VLOOKUP($B29,'Feeder DER'!$B$3:$V$365,'Feeder DER'!V$369,FALSE)),0,VLOOKUP($B29,'Feeder DER'!$B$3:$V$365,'Feeder DER'!V$369,FALSE)/1000)</f>
        <v>-0.53601582440362383</v>
      </c>
    </row>
    <row r="30" spans="1:48" x14ac:dyDescent="0.25">
      <c r="A30" s="8" t="s">
        <v>17</v>
      </c>
      <c r="B30" s="42">
        <v>91002</v>
      </c>
      <c r="C30" s="43">
        <v>83.566667179999996</v>
      </c>
      <c r="D30" s="43">
        <v>76.666664119999993</v>
      </c>
      <c r="E30" s="43">
        <v>76.510868098687013</v>
      </c>
      <c r="F30" s="43">
        <v>76.35538867390963</v>
      </c>
      <c r="G30" s="43">
        <v>76.200225202305049</v>
      </c>
      <c r="H30" s="43">
        <v>76.045377041817844</v>
      </c>
      <c r="I30" s="43">
        <v>75.89084355169733</v>
      </c>
      <c r="J30" s="43">
        <v>75.736624092494907</v>
      </c>
      <c r="K30" s="43">
        <v>75.5827180260614</v>
      </c>
      <c r="L30" s="43">
        <v>75.429124715544461</v>
      </c>
      <c r="M30" s="43">
        <v>75.275843525385866</v>
      </c>
      <c r="N30" s="43">
        <v>75.122873821318947</v>
      </c>
      <c r="P30" s="43">
        <v>55.666667940000004</v>
      </c>
      <c r="Q30" s="43">
        <v>57.285874161076428</v>
      </c>
      <c r="R30" s="43">
        <v>57.121458130299843</v>
      </c>
      <c r="S30" s="43">
        <v>56.957513989523576</v>
      </c>
      <c r="T30" s="43">
        <v>56.794040384377432</v>
      </c>
      <c r="U30" s="43">
        <v>56.631035964378384</v>
      </c>
      <c r="V30" s="43">
        <v>56.468499382919433</v>
      </c>
      <c r="W30" s="43">
        <v>56.306429297258454</v>
      </c>
      <c r="X30" s="43">
        <v>56.144824368507138</v>
      </c>
      <c r="Y30" s="43">
        <v>55.983683261619909</v>
      </c>
      <c r="Z30" s="43">
        <v>55.823004645382902</v>
      </c>
      <c r="AA30" s="43">
        <v>55.662787192402966</v>
      </c>
      <c r="AC30" s="37">
        <f>IF(ISNA(VLOOKUP($B30,'Feeder DER'!$B$3:$V$365,'Feeder DER'!C$369,FALSE)),0,VLOOKUP($B30,'Feeder DER'!$B$3:$V$365,'Feeder DER'!C$369,FALSE)/1000)</f>
        <v>3.4700607983168485E-2</v>
      </c>
      <c r="AD30" s="37">
        <f>IF(ISNA(VLOOKUP($B30,'Feeder DER'!$B$3:$V$365,'Feeder DER'!D$369,FALSE)),0,VLOOKUP($B30,'Feeder DER'!$B$3:$V$365,'Feeder DER'!D$369,FALSE)/1000)</f>
        <v>6.5675181220792384E-2</v>
      </c>
      <c r="AE30" s="37">
        <f>IF(ISNA(VLOOKUP($B30,'Feeder DER'!$B$3:$V$365,'Feeder DER'!E$369,FALSE)),0,VLOOKUP($B30,'Feeder DER'!$B$3:$V$365,'Feeder DER'!E$369,FALSE)/1000)</f>
        <v>0.104468397703276</v>
      </c>
      <c r="AF30" s="37">
        <f>IF(ISNA(VLOOKUP($B30,'Feeder DER'!$B$3:$V$365,'Feeder DER'!F$369,FALSE)),0,VLOOKUP($B30,'Feeder DER'!$B$3:$V$365,'Feeder DER'!F$369,FALSE)/1000)</f>
        <v>0.15364435439212723</v>
      </c>
      <c r="AG30" s="37">
        <f>IF(ISNA(VLOOKUP($B30,'Feeder DER'!$B$3:$V$365,'Feeder DER'!G$369,FALSE)),0,VLOOKUP($B30,'Feeder DER'!$B$3:$V$365,'Feeder DER'!G$369,FALSE)/1000)</f>
        <v>0.21003305695730395</v>
      </c>
      <c r="AH30" s="37">
        <f>IF(ISNA(VLOOKUP($B30,'Feeder DER'!$B$3:$V$365,'Feeder DER'!H$369,FALSE)),0,VLOOKUP($B30,'Feeder DER'!$B$3:$V$365,'Feeder DER'!H$369,FALSE)/1000)</f>
        <v>0.27900781953736919</v>
      </c>
      <c r="AI30" s="37">
        <f>IF(ISNA(VLOOKUP($B30,'Feeder DER'!$B$3:$V$365,'Feeder DER'!I$369,FALSE)),0,VLOOKUP($B30,'Feeder DER'!$B$3:$V$365,'Feeder DER'!I$369,FALSE)/1000)</f>
        <v>0.36165350001059787</v>
      </c>
      <c r="AJ30" s="37">
        <f>IF(ISNA(VLOOKUP($B30,'Feeder DER'!$B$3:$V$365,'Feeder DER'!J$369,FALSE)),0,VLOOKUP($B30,'Feeder DER'!$B$3:$V$365,'Feeder DER'!J$369,FALSE)/1000)</f>
        <v>0.55456567728618367</v>
      </c>
      <c r="AK30" s="37">
        <f>IF(ISNA(VLOOKUP($B30,'Feeder DER'!$B$3:$V$365,'Feeder DER'!K$369,FALSE)),0,VLOOKUP($B30,'Feeder DER'!$B$3:$V$365,'Feeder DER'!K$369,FALSE)/1000)</f>
        <v>0.71472670630771062</v>
      </c>
      <c r="AL30" s="37">
        <f>IF(ISNA(VLOOKUP($B30,'Feeder DER'!$B$3:$V$365,'Feeder DER'!L$369,FALSE)),0,VLOOKUP($B30,'Feeder DER'!$B$3:$V$365,'Feeder DER'!L$369,FALSE)/1000)</f>
        <v>0.869247092342321</v>
      </c>
      <c r="AM30" s="37">
        <f>IF(ISNA(VLOOKUP($B30,'Feeder DER'!$B$3:$V$365,'Feeder DER'!M$369,FALSE)),0,VLOOKUP($B30,'Feeder DER'!$B$3:$V$365,'Feeder DER'!M$369,FALSE)/1000)</f>
        <v>-0.28073793660855395</v>
      </c>
      <c r="AN30" s="37">
        <f>IF(ISNA(VLOOKUP($B30,'Feeder DER'!$B$3:$V$365,'Feeder DER'!N$369,FALSE)),0,VLOOKUP($B30,'Feeder DER'!$B$3:$V$365,'Feeder DER'!N$369,FALSE)/1000)</f>
        <v>-0.34348756139590936</v>
      </c>
      <c r="AO30" s="37">
        <f>IF(ISNA(VLOOKUP($B30,'Feeder DER'!$B$3:$V$365,'Feeder DER'!O$369,FALSE)),0,VLOOKUP($B30,'Feeder DER'!$B$3:$V$365,'Feeder DER'!O$369,FALSE)/1000)</f>
        <v>-0.41050532910790422</v>
      </c>
      <c r="AP30" s="37">
        <f>IF(ISNA(VLOOKUP($B30,'Feeder DER'!$B$3:$V$365,'Feeder DER'!P$369,FALSE)),0,VLOOKUP($B30,'Feeder DER'!$B$3:$V$365,'Feeder DER'!P$369,FALSE)/1000)</f>
        <v>-0.47165494036318206</v>
      </c>
      <c r="AQ30" s="37">
        <f>IF(ISNA(VLOOKUP($B30,'Feeder DER'!$B$3:$V$365,'Feeder DER'!Q$369,FALSE)),0,VLOOKUP($B30,'Feeder DER'!$B$3:$V$365,'Feeder DER'!Q$369,FALSE)/1000)</f>
        <v>-0.52060030988695072</v>
      </c>
      <c r="AR30" s="37">
        <f>IF(ISNA(VLOOKUP($B30,'Feeder DER'!$B$3:$V$365,'Feeder DER'!R$369,FALSE)),0,VLOOKUP($B30,'Feeder DER'!$B$3:$V$365,'Feeder DER'!R$369,FALSE)/1000)</f>
        <v>-0.5580033293997626</v>
      </c>
      <c r="AS30" s="37">
        <f>IF(ISNA(VLOOKUP($B30,'Feeder DER'!$B$3:$V$365,'Feeder DER'!S$369,FALSE)),0,VLOOKUP($B30,'Feeder DER'!$B$3:$V$365,'Feeder DER'!S$369,FALSE)/1000)</f>
        <v>-0.58633860601254473</v>
      </c>
      <c r="AT30" s="37">
        <f>IF(ISNA(VLOOKUP($B30,'Feeder DER'!$B$3:$V$365,'Feeder DER'!T$369,FALSE)),0,VLOOKUP($B30,'Feeder DER'!$B$3:$V$365,'Feeder DER'!T$369,FALSE)/1000)</f>
        <v>-0.58246189272767301</v>
      </c>
      <c r="AU30" s="37">
        <f>IF(ISNA(VLOOKUP($B30,'Feeder DER'!$B$3:$V$365,'Feeder DER'!U$369,FALSE)),0,VLOOKUP($B30,'Feeder DER'!$B$3:$V$365,'Feeder DER'!U$369,FALSE)/1000)</f>
        <v>-0.5905470910008862</v>
      </c>
      <c r="AV30" s="37">
        <f>IF(ISNA(VLOOKUP($B30,'Feeder DER'!$B$3:$V$365,'Feeder DER'!V$369,FALSE)),0,VLOOKUP($B30,'Feeder DER'!$B$3:$V$365,'Feeder DER'!V$369,FALSE)/1000)</f>
        <v>-0.59190750845452555</v>
      </c>
    </row>
    <row r="31" spans="1:48" x14ac:dyDescent="0.25">
      <c r="A31" s="8" t="s">
        <v>17</v>
      </c>
      <c r="B31" s="42">
        <v>91003</v>
      </c>
      <c r="C31" s="43">
        <v>135.88333230000001</v>
      </c>
      <c r="D31" s="43">
        <v>156</v>
      </c>
      <c r="E31" s="43">
        <v>155.68298895479808</v>
      </c>
      <c r="F31" s="43">
        <v>155.3666221147422</v>
      </c>
      <c r="G31" s="43">
        <v>155.05089817072883</v>
      </c>
      <c r="H31" s="43">
        <v>154.73581581631473</v>
      </c>
      <c r="I31" s="43">
        <v>154.42137374771153</v>
      </c>
      <c r="J31" s="43">
        <v>154.10757066378025</v>
      </c>
      <c r="K31" s="43">
        <v>153.79440526602608</v>
      </c>
      <c r="L31" s="43">
        <v>153.48187625859282</v>
      </c>
      <c r="M31" s="43">
        <v>153.16998234825763</v>
      </c>
      <c r="N31" s="43">
        <v>152.85872224442571</v>
      </c>
      <c r="P31" s="43">
        <v>186.66667179999999</v>
      </c>
      <c r="Q31" s="43">
        <v>192.52093096888979</v>
      </c>
      <c r="R31" s="43">
        <v>191.96837717138092</v>
      </c>
      <c r="S31" s="43">
        <v>191.41740925701527</v>
      </c>
      <c r="T31" s="43">
        <v>190.86802267415396</v>
      </c>
      <c r="U31" s="43">
        <v>190.3202128842218</v>
      </c>
      <c r="V31" s="43">
        <v>189.7739753616697</v>
      </c>
      <c r="W31" s="43">
        <v>189.22930559393731</v>
      </c>
      <c r="X31" s="43">
        <v>188.68619908141585</v>
      </c>
      <c r="Y31" s="43">
        <v>188.14465133741081</v>
      </c>
      <c r="Z31" s="43">
        <v>187.60465788810492</v>
      </c>
      <c r="AA31" s="43">
        <v>187.06621427252125</v>
      </c>
      <c r="AC31" s="37">
        <f>IF(ISNA(VLOOKUP($B31,'Feeder DER'!$B$3:$V$365,'Feeder DER'!C$369,FALSE)),0,VLOOKUP($B31,'Feeder DER'!$B$3:$V$365,'Feeder DER'!C$369,FALSE)/1000)</f>
        <v>3.2569508521620459E-2</v>
      </c>
      <c r="AD31" s="37">
        <f>IF(ISNA(VLOOKUP($B31,'Feeder DER'!$B$3:$V$365,'Feeder DER'!D$369,FALSE)),0,VLOOKUP($B31,'Feeder DER'!$B$3:$V$365,'Feeder DER'!D$369,FALSE)/1000)</f>
        <v>6.2894015443883955E-2</v>
      </c>
      <c r="AE31" s="37">
        <f>IF(ISNA(VLOOKUP($B31,'Feeder DER'!$B$3:$V$365,'Feeder DER'!E$369,FALSE)),0,VLOOKUP($B31,'Feeder DER'!$B$3:$V$365,'Feeder DER'!E$369,FALSE)/1000)</f>
        <v>9.957425298597869E-2</v>
      </c>
      <c r="AF31" s="37">
        <f>IF(ISNA(VLOOKUP($B31,'Feeder DER'!$B$3:$V$365,'Feeder DER'!F$369,FALSE)),0,VLOOKUP($B31,'Feeder DER'!$B$3:$V$365,'Feeder DER'!F$369,FALSE)/1000)</f>
        <v>0.14222002276296808</v>
      </c>
      <c r="AG31" s="37">
        <f>IF(ISNA(VLOOKUP($B31,'Feeder DER'!$B$3:$V$365,'Feeder DER'!G$369,FALSE)),0,VLOOKUP($B31,'Feeder DER'!$B$3:$V$365,'Feeder DER'!G$369,FALSE)/1000)</f>
        <v>0.18735520066532355</v>
      </c>
      <c r="AH31" s="37">
        <f>IF(ISNA(VLOOKUP($B31,'Feeder DER'!$B$3:$V$365,'Feeder DER'!H$369,FALSE)),0,VLOOKUP($B31,'Feeder DER'!$B$3:$V$365,'Feeder DER'!H$369,FALSE)/1000)</f>
        <v>0.23828418536649798</v>
      </c>
      <c r="AI31" s="37">
        <f>IF(ISNA(VLOOKUP($B31,'Feeder DER'!$B$3:$V$365,'Feeder DER'!I$369,FALSE)),0,VLOOKUP($B31,'Feeder DER'!$B$3:$V$365,'Feeder DER'!I$369,FALSE)/1000)</f>
        <v>0.29650821995192805</v>
      </c>
      <c r="AJ31" s="37">
        <f>IF(ISNA(VLOOKUP($B31,'Feeder DER'!$B$3:$V$365,'Feeder DER'!J$369,FALSE)),0,VLOOKUP($B31,'Feeder DER'!$B$3:$V$365,'Feeder DER'!J$369,FALSE)/1000)</f>
        <v>0.42350584698364085</v>
      </c>
      <c r="AK31" s="37">
        <f>IF(ISNA(VLOOKUP($B31,'Feeder DER'!$B$3:$V$365,'Feeder DER'!K$369,FALSE)),0,VLOOKUP($B31,'Feeder DER'!$B$3:$V$365,'Feeder DER'!K$369,FALSE)/1000)</f>
        <v>0.52966339624070302</v>
      </c>
      <c r="AL31" s="37">
        <f>IF(ISNA(VLOOKUP($B31,'Feeder DER'!$B$3:$V$365,'Feeder DER'!L$369,FALSE)),0,VLOOKUP($B31,'Feeder DER'!$B$3:$V$365,'Feeder DER'!L$369,FALSE)/1000)</f>
        <v>0.62900528701127112</v>
      </c>
      <c r="AM31" s="37">
        <f>IF(ISNA(VLOOKUP($B31,'Feeder DER'!$B$3:$V$365,'Feeder DER'!M$369,FALSE)),0,VLOOKUP($B31,'Feeder DER'!$B$3:$V$365,'Feeder DER'!M$369,FALSE)/1000)</f>
        <v>-0.30759540222468934</v>
      </c>
      <c r="AN31" s="37">
        <f>IF(ISNA(VLOOKUP($B31,'Feeder DER'!$B$3:$V$365,'Feeder DER'!N$369,FALSE)),0,VLOOKUP($B31,'Feeder DER'!$B$3:$V$365,'Feeder DER'!N$369,FALSE)/1000)</f>
        <v>-0.37709936749133666</v>
      </c>
      <c r="AO31" s="37">
        <f>IF(ISNA(VLOOKUP($B31,'Feeder DER'!$B$3:$V$365,'Feeder DER'!O$369,FALSE)),0,VLOOKUP($B31,'Feeder DER'!$B$3:$V$365,'Feeder DER'!O$369,FALSE)/1000)</f>
        <v>-0.45452571033751515</v>
      </c>
      <c r="AP31" s="37">
        <f>IF(ISNA(VLOOKUP($B31,'Feeder DER'!$B$3:$V$365,'Feeder DER'!P$369,FALSE)),0,VLOOKUP($B31,'Feeder DER'!$B$3:$V$365,'Feeder DER'!P$369,FALSE)/1000)</f>
        <v>-0.53156169015566523</v>
      </c>
      <c r="AQ31" s="37">
        <f>IF(ISNA(VLOOKUP($B31,'Feeder DER'!$B$3:$V$365,'Feeder DER'!Q$369,FALSE)),0,VLOOKUP($B31,'Feeder DER'!$B$3:$V$365,'Feeder DER'!Q$369,FALSE)/1000)</f>
        <v>-0.60090579419580425</v>
      </c>
      <c r="AR31" s="37">
        <f>IF(ISNA(VLOOKUP($B31,'Feeder DER'!$B$3:$V$365,'Feeder DER'!R$369,FALSE)),0,VLOOKUP($B31,'Feeder DER'!$B$3:$V$365,'Feeder DER'!R$369,FALSE)/1000)</f>
        <v>-0.66481171128557748</v>
      </c>
      <c r="AS31" s="37">
        <f>IF(ISNA(VLOOKUP($B31,'Feeder DER'!$B$3:$V$365,'Feeder DER'!S$369,FALSE)),0,VLOOKUP($B31,'Feeder DER'!$B$3:$V$365,'Feeder DER'!S$369,FALSE)/1000)</f>
        <v>-0.72624702316488432</v>
      </c>
      <c r="AT31" s="37">
        <f>IF(ISNA(VLOOKUP($B31,'Feeder DER'!$B$3:$V$365,'Feeder DER'!T$369,FALSE)),0,VLOOKUP($B31,'Feeder DER'!$B$3:$V$365,'Feeder DER'!T$369,FALSE)/1000)</f>
        <v>-0.79439972502930545</v>
      </c>
      <c r="AU31" s="37">
        <f>IF(ISNA(VLOOKUP($B31,'Feeder DER'!$B$3:$V$365,'Feeder DER'!U$369,FALSE)),0,VLOOKUP($B31,'Feeder DER'!$B$3:$V$365,'Feeder DER'!U$369,FALSE)/1000)</f>
        <v>-0.86461137952844169</v>
      </c>
      <c r="AV31" s="37">
        <f>IF(ISNA(VLOOKUP($B31,'Feeder DER'!$B$3:$V$365,'Feeder DER'!V$369,FALSE)),0,VLOOKUP($B31,'Feeder DER'!$B$3:$V$365,'Feeder DER'!V$369,FALSE)/1000)</f>
        <v>-0.92736237589580528</v>
      </c>
    </row>
    <row r="32" spans="1:48" x14ac:dyDescent="0.25">
      <c r="A32" s="8" t="s">
        <v>17</v>
      </c>
      <c r="B32" s="42">
        <v>91004</v>
      </c>
      <c r="C32" s="43">
        <v>130.22222260000001</v>
      </c>
      <c r="D32" s="43">
        <v>132.66667179999999</v>
      </c>
      <c r="E32" s="43">
        <v>132.39707692634116</v>
      </c>
      <c r="F32" s="43">
        <v>132.12802990237898</v>
      </c>
      <c r="G32" s="43">
        <v>131.85952961481601</v>
      </c>
      <c r="H32" s="43">
        <v>131.59157495261712</v>
      </c>
      <c r="I32" s="43">
        <v>131.32416480700496</v>
      </c>
      <c r="J32" s="43">
        <v>131.05729807145536</v>
      </c>
      <c r="K32" s="43">
        <v>130.79097364169272</v>
      </c>
      <c r="L32" s="43">
        <v>130.52519041568547</v>
      </c>
      <c r="M32" s="43">
        <v>130.25994729364152</v>
      </c>
      <c r="N32" s="43">
        <v>129.99524317800368</v>
      </c>
      <c r="P32" s="43">
        <v>142.66667179999999</v>
      </c>
      <c r="Q32" s="43">
        <v>142.257204575401</v>
      </c>
      <c r="R32" s="43">
        <v>141.84891256156362</v>
      </c>
      <c r="S32" s="43">
        <v>141.44179238551865</v>
      </c>
      <c r="T32" s="43">
        <v>141.03584068397765</v>
      </c>
      <c r="U32" s="43">
        <v>140.63105410330513</v>
      </c>
      <c r="V32" s="43">
        <v>140.22742929949086</v>
      </c>
      <c r="W32" s="43">
        <v>139.8249629381223</v>
      </c>
      <c r="X32" s="43">
        <v>139.42365169435689</v>
      </c>
      <c r="Y32" s="43">
        <v>139.02349225289481</v>
      </c>
      <c r="Z32" s="43">
        <v>138.62448130795141</v>
      </c>
      <c r="AA32" s="43">
        <v>138.22661556322996</v>
      </c>
      <c r="AC32" s="37">
        <f>IF(ISNA(VLOOKUP($B32,'Feeder DER'!$B$3:$V$365,'Feeder DER'!C$369,FALSE)),0,VLOOKUP($B32,'Feeder DER'!$B$3:$V$365,'Feeder DER'!C$369,FALSE)/1000)</f>
        <v>3.2183247235755219E-2</v>
      </c>
      <c r="AD32" s="37">
        <f>IF(ISNA(VLOOKUP($B32,'Feeder DER'!$B$3:$V$365,'Feeder DER'!D$369,FALSE)),0,VLOOKUP($B32,'Feeder DER'!$B$3:$V$365,'Feeder DER'!D$369,FALSE)/1000)</f>
        <v>6.45815790664791E-2</v>
      </c>
      <c r="AE32" s="37">
        <f>IF(ISNA(VLOOKUP($B32,'Feeder DER'!$B$3:$V$365,'Feeder DER'!E$369,FALSE)),0,VLOOKUP($B32,'Feeder DER'!$B$3:$V$365,'Feeder DER'!E$369,FALSE)/1000)</f>
        <v>0.10310294623049612</v>
      </c>
      <c r="AF32" s="37">
        <f>IF(ISNA(VLOOKUP($B32,'Feeder DER'!$B$3:$V$365,'Feeder DER'!F$369,FALSE)),0,VLOOKUP($B32,'Feeder DER'!$B$3:$V$365,'Feeder DER'!F$369,FALSE)/1000)</f>
        <v>0.14704176975939939</v>
      </c>
      <c r="AG32" s="37">
        <f>IF(ISNA(VLOOKUP($B32,'Feeder DER'!$B$3:$V$365,'Feeder DER'!G$369,FALSE)),0,VLOOKUP($B32,'Feeder DER'!$B$3:$V$365,'Feeder DER'!G$369,FALSE)/1000)</f>
        <v>0.19293394238062347</v>
      </c>
      <c r="AH32" s="37">
        <f>IF(ISNA(VLOOKUP($B32,'Feeder DER'!$B$3:$V$365,'Feeder DER'!H$369,FALSE)),0,VLOOKUP($B32,'Feeder DER'!$B$3:$V$365,'Feeder DER'!H$369,FALSE)/1000)</f>
        <v>0.24432293961001575</v>
      </c>
      <c r="AI32" s="37">
        <f>IF(ISNA(VLOOKUP($B32,'Feeder DER'!$B$3:$V$365,'Feeder DER'!I$369,FALSE)),0,VLOOKUP($B32,'Feeder DER'!$B$3:$V$365,'Feeder DER'!I$369,FALSE)/1000)</f>
        <v>0.30222318150739491</v>
      </c>
      <c r="AJ32" s="37">
        <f>IF(ISNA(VLOOKUP($B32,'Feeder DER'!$B$3:$V$365,'Feeder DER'!J$369,FALSE)),0,VLOOKUP($B32,'Feeder DER'!$B$3:$V$365,'Feeder DER'!J$369,FALSE)/1000)</f>
        <v>0.42739580762832613</v>
      </c>
      <c r="AK32" s="37">
        <f>IF(ISNA(VLOOKUP($B32,'Feeder DER'!$B$3:$V$365,'Feeder DER'!K$369,FALSE)),0,VLOOKUP($B32,'Feeder DER'!$B$3:$V$365,'Feeder DER'!K$369,FALSE)/1000)</f>
        <v>0.53310555848565133</v>
      </c>
      <c r="AL32" s="37">
        <f>IF(ISNA(VLOOKUP($B32,'Feeder DER'!$B$3:$V$365,'Feeder DER'!L$369,FALSE)),0,VLOOKUP($B32,'Feeder DER'!$B$3:$V$365,'Feeder DER'!L$369,FALSE)/1000)</f>
        <v>0.63261141071998106</v>
      </c>
      <c r="AM32" s="37">
        <f>IF(ISNA(VLOOKUP($B32,'Feeder DER'!$B$3:$V$365,'Feeder DER'!M$369,FALSE)),0,VLOOKUP($B32,'Feeder DER'!$B$3:$V$365,'Feeder DER'!M$369,FALSE)/1000)</f>
        <v>-0.31730469208034467</v>
      </c>
      <c r="AN32" s="37">
        <f>IF(ISNA(VLOOKUP($B32,'Feeder DER'!$B$3:$V$365,'Feeder DER'!N$369,FALSE)),0,VLOOKUP($B32,'Feeder DER'!$B$3:$V$365,'Feeder DER'!N$369,FALSE)/1000)</f>
        <v>-0.39038726243515681</v>
      </c>
      <c r="AO32" s="37">
        <f>IF(ISNA(VLOOKUP($B32,'Feeder DER'!$B$3:$V$365,'Feeder DER'!O$369,FALSE)),0,VLOOKUP($B32,'Feeder DER'!$B$3:$V$365,'Feeder DER'!O$369,FALSE)/1000)</f>
        <v>-0.47020909449412374</v>
      </c>
      <c r="AP32" s="37">
        <f>IF(ISNA(VLOOKUP($B32,'Feeder DER'!$B$3:$V$365,'Feeder DER'!P$369,FALSE)),0,VLOOKUP($B32,'Feeder DER'!$B$3:$V$365,'Feeder DER'!P$369,FALSE)/1000)</f>
        <v>-0.54762476915824299</v>
      </c>
      <c r="AQ32" s="37">
        <f>IF(ISNA(VLOOKUP($B32,'Feeder DER'!$B$3:$V$365,'Feeder DER'!Q$369,FALSE)),0,VLOOKUP($B32,'Feeder DER'!$B$3:$V$365,'Feeder DER'!Q$369,FALSE)/1000)</f>
        <v>-0.61532217544252565</v>
      </c>
      <c r="AR32" s="37">
        <f>IF(ISNA(VLOOKUP($B32,'Feeder DER'!$B$3:$V$365,'Feeder DER'!R$369,FALSE)),0,VLOOKUP($B32,'Feeder DER'!$B$3:$V$365,'Feeder DER'!R$369,FALSE)/1000)</f>
        <v>-0.6757142831886841</v>
      </c>
      <c r="AS32" s="37">
        <f>IF(ISNA(VLOOKUP($B32,'Feeder DER'!$B$3:$V$365,'Feeder DER'!S$369,FALSE)),0,VLOOKUP($B32,'Feeder DER'!$B$3:$V$365,'Feeder DER'!S$369,FALSE)/1000)</f>
        <v>-0.73175818672305104</v>
      </c>
      <c r="AT32" s="37">
        <f>IF(ISNA(VLOOKUP($B32,'Feeder DER'!$B$3:$V$365,'Feeder DER'!T$369,FALSE)),0,VLOOKUP($B32,'Feeder DER'!$B$3:$V$365,'Feeder DER'!T$369,FALSE)/1000)</f>
        <v>-0.78924116502195107</v>
      </c>
      <c r="AU32" s="37">
        <f>IF(ISNA(VLOOKUP($B32,'Feeder DER'!$B$3:$V$365,'Feeder DER'!U$369,FALSE)),0,VLOOKUP($B32,'Feeder DER'!$B$3:$V$365,'Feeder DER'!U$369,FALSE)/1000)</f>
        <v>-0.8488790484784986</v>
      </c>
      <c r="AV32" s="37">
        <f>IF(ISNA(VLOOKUP($B32,'Feeder DER'!$B$3:$V$365,'Feeder DER'!V$369,FALSE)),0,VLOOKUP($B32,'Feeder DER'!$B$3:$V$365,'Feeder DER'!V$369,FALSE)/1000)</f>
        <v>-0.90092559429322205</v>
      </c>
    </row>
    <row r="33" spans="1:48" x14ac:dyDescent="0.25">
      <c r="A33" s="8" t="s">
        <v>17</v>
      </c>
      <c r="B33" s="42">
        <v>91005</v>
      </c>
      <c r="C33" s="43">
        <v>168.20000049999999</v>
      </c>
      <c r="D33" s="43">
        <v>62.333332059999996</v>
      </c>
      <c r="E33" s="43">
        <v>64.049047257467976</v>
      </c>
      <c r="F33" s="43">
        <v>63.918891774036716</v>
      </c>
      <c r="G33" s="43">
        <v>63.789000782437768</v>
      </c>
      <c r="H33" s="43">
        <v>63.659373745191445</v>
      </c>
      <c r="I33" s="43">
        <v>63.530010125910273</v>
      </c>
      <c r="J33" s="43">
        <v>63.400909389296793</v>
      </c>
      <c r="K33" s="43">
        <v>63.272071001141327</v>
      </c>
      <c r="L33" s="43">
        <v>63.143494428319777</v>
      </c>
      <c r="M33" s="43">
        <v>63.015179138791424</v>
      </c>
      <c r="N33" s="43">
        <v>62.887124601596717</v>
      </c>
      <c r="P33" s="43">
        <v>98.666664119999993</v>
      </c>
      <c r="Q33" s="43">
        <v>108.79405437379289</v>
      </c>
      <c r="R33" s="43">
        <v>108.4818048558413</v>
      </c>
      <c r="S33" s="43">
        <v>108.17045152437731</v>
      </c>
      <c r="T33" s="43">
        <v>107.85999180725854</v>
      </c>
      <c r="U33" s="43">
        <v>107.55042313972488</v>
      </c>
      <c r="V33" s="43">
        <v>107.24174296437738</v>
      </c>
      <c r="W33" s="43">
        <v>106.93394873115703</v>
      </c>
      <c r="X33" s="43">
        <v>106.62703789732376</v>
      </c>
      <c r="Y33" s="43">
        <v>106.3210079274354</v>
      </c>
      <c r="Z33" s="43">
        <v>106.01585629332675</v>
      </c>
      <c r="AA33" s="43">
        <v>105.71158047408869</v>
      </c>
      <c r="AC33" s="37">
        <f>IF(ISNA(VLOOKUP($B33,'Feeder DER'!$B$3:$V$365,'Feeder DER'!C$369,FALSE)),0,VLOOKUP($B33,'Feeder DER'!$B$3:$V$365,'Feeder DER'!C$369,FALSE)/1000)</f>
        <v>5.3021354300087239E-2</v>
      </c>
      <c r="AD33" s="37">
        <f>IF(ISNA(VLOOKUP($B33,'Feeder DER'!$B$3:$V$365,'Feeder DER'!D$369,FALSE)),0,VLOOKUP($B33,'Feeder DER'!$B$3:$V$365,'Feeder DER'!D$369,FALSE)/1000)</f>
        <v>0.10679152042490864</v>
      </c>
      <c r="AE33" s="37">
        <f>IF(ISNA(VLOOKUP($B33,'Feeder DER'!$B$3:$V$365,'Feeder DER'!E$369,FALSE)),0,VLOOKUP($B33,'Feeder DER'!$B$3:$V$365,'Feeder DER'!E$369,FALSE)/1000)</f>
        <v>0.17047152207726585</v>
      </c>
      <c r="AF33" s="37">
        <f>IF(ISNA(VLOOKUP($B33,'Feeder DER'!$B$3:$V$365,'Feeder DER'!F$369,FALSE)),0,VLOOKUP($B33,'Feeder DER'!$B$3:$V$365,'Feeder DER'!F$369,FALSE)/1000)</f>
        <v>0.24260183798124102</v>
      </c>
      <c r="AG33" s="37">
        <f>IF(ISNA(VLOOKUP($B33,'Feeder DER'!$B$3:$V$365,'Feeder DER'!G$369,FALSE)),0,VLOOKUP($B33,'Feeder DER'!$B$3:$V$365,'Feeder DER'!G$369,FALSE)/1000)</f>
        <v>0.31745985600635956</v>
      </c>
      <c r="AH33" s="37">
        <f>IF(ISNA(VLOOKUP($B33,'Feeder DER'!$B$3:$V$365,'Feeder DER'!H$369,FALSE)),0,VLOOKUP($B33,'Feeder DER'!$B$3:$V$365,'Feeder DER'!H$369,FALSE)/1000)</f>
        <v>0.40077667489243501</v>
      </c>
      <c r="AI33" s="37">
        <f>IF(ISNA(VLOOKUP($B33,'Feeder DER'!$B$3:$V$365,'Feeder DER'!I$369,FALSE)),0,VLOOKUP($B33,'Feeder DER'!$B$3:$V$365,'Feeder DER'!I$369,FALSE)/1000)</f>
        <v>0.4942419698955734</v>
      </c>
      <c r="AJ33" s="37">
        <f>IF(ISNA(VLOOKUP($B33,'Feeder DER'!$B$3:$V$365,'Feeder DER'!J$369,FALSE)),0,VLOOKUP($B33,'Feeder DER'!$B$3:$V$365,'Feeder DER'!J$369,FALSE)/1000)</f>
        <v>0.69517055959880714</v>
      </c>
      <c r="AK33" s="37">
        <f>IF(ISNA(VLOOKUP($B33,'Feeder DER'!$B$3:$V$365,'Feeder DER'!K$369,FALSE)),0,VLOOKUP($B33,'Feeder DER'!$B$3:$V$365,'Feeder DER'!K$369,FALSE)/1000)</f>
        <v>0.86513401228883169</v>
      </c>
      <c r="AL33" s="37">
        <f>IF(ISNA(VLOOKUP($B33,'Feeder DER'!$B$3:$V$365,'Feeder DER'!L$369,FALSE)),0,VLOOKUP($B33,'Feeder DER'!$B$3:$V$365,'Feeder DER'!L$369,FALSE)/1000)</f>
        <v>1.0248969986295804</v>
      </c>
      <c r="AM33" s="37">
        <f>IF(ISNA(VLOOKUP($B33,'Feeder DER'!$B$3:$V$365,'Feeder DER'!M$369,FALSE)),0,VLOOKUP($B33,'Feeder DER'!$B$3:$V$365,'Feeder DER'!M$369,FALSE)/1000)</f>
        <v>-0.52773236969393422</v>
      </c>
      <c r="AN33" s="37">
        <f>IF(ISNA(VLOOKUP($B33,'Feeder DER'!$B$3:$V$365,'Feeder DER'!N$369,FALSE)),0,VLOOKUP($B33,'Feeder DER'!$B$3:$V$365,'Feeder DER'!N$369,FALSE)/1000)</f>
        <v>-0.649364606653412</v>
      </c>
      <c r="AO33" s="37">
        <f>IF(ISNA(VLOOKUP($B33,'Feeder DER'!$B$3:$V$365,'Feeder DER'!O$369,FALSE)),0,VLOOKUP($B33,'Feeder DER'!$B$3:$V$365,'Feeder DER'!O$369,FALSE)/1000)</f>
        <v>-0.78207931728411573</v>
      </c>
      <c r="AP33" s="37">
        <f>IF(ISNA(VLOOKUP($B33,'Feeder DER'!$B$3:$V$365,'Feeder DER'!P$369,FALSE)),0,VLOOKUP($B33,'Feeder DER'!$B$3:$V$365,'Feeder DER'!P$369,FALSE)/1000)</f>
        <v>-0.9107737478111203</v>
      </c>
      <c r="AQ33" s="37">
        <f>IF(ISNA(VLOOKUP($B33,'Feeder DER'!$B$3:$V$365,'Feeder DER'!Q$369,FALSE)),0,VLOOKUP($B33,'Feeder DER'!$B$3:$V$365,'Feeder DER'!Q$369,FALSE)/1000)</f>
        <v>-1.0233445163765493</v>
      </c>
      <c r="AR33" s="37">
        <f>IF(ISNA(VLOOKUP($B33,'Feeder DER'!$B$3:$V$365,'Feeder DER'!R$369,FALSE)),0,VLOOKUP($B33,'Feeder DER'!$B$3:$V$365,'Feeder DER'!R$369,FALSE)/1000)</f>
        <v>-1.123927043825435</v>
      </c>
      <c r="AS33" s="37">
        <f>IF(ISNA(VLOOKUP($B33,'Feeder DER'!$B$3:$V$365,'Feeder DER'!S$369,FALSE)),0,VLOOKUP($B33,'Feeder DER'!$B$3:$V$365,'Feeder DER'!S$369,FALSE)/1000)</f>
        <v>-1.2174263643144685</v>
      </c>
      <c r="AT33" s="37">
        <f>IF(ISNA(VLOOKUP($B33,'Feeder DER'!$B$3:$V$365,'Feeder DER'!T$369,FALSE)),0,VLOOKUP($B33,'Feeder DER'!$B$3:$V$365,'Feeder DER'!T$369,FALSE)/1000)</f>
        <v>-1.315077773746903</v>
      </c>
      <c r="AU33" s="37">
        <f>IF(ISNA(VLOOKUP($B33,'Feeder DER'!$B$3:$V$365,'Feeder DER'!U$369,FALSE)),0,VLOOKUP($B33,'Feeder DER'!$B$3:$V$365,'Feeder DER'!U$369,FALSE)/1000)</f>
        <v>-1.4155253977494628</v>
      </c>
      <c r="AV33" s="37">
        <f>IF(ISNA(VLOOKUP($B33,'Feeder DER'!$B$3:$V$365,'Feeder DER'!V$369,FALSE)),0,VLOOKUP($B33,'Feeder DER'!$B$3:$V$365,'Feeder DER'!V$369,FALSE)/1000)</f>
        <v>-1.503387821813738</v>
      </c>
    </row>
    <row r="34" spans="1:48" x14ac:dyDescent="0.25">
      <c r="A34" s="8" t="s">
        <v>17</v>
      </c>
      <c r="B34" s="42">
        <v>91006</v>
      </c>
      <c r="C34" s="43">
        <v>169.60555500000001</v>
      </c>
      <c r="D34" s="43">
        <v>142</v>
      </c>
      <c r="E34" s="43">
        <v>144.80695608224875</v>
      </c>
      <c r="F34" s="43">
        <v>144.51269066878629</v>
      </c>
      <c r="G34" s="43">
        <v>144.21902323856929</v>
      </c>
      <c r="H34" s="43">
        <v>143.92595257642276</v>
      </c>
      <c r="I34" s="43">
        <v>143.63347746964115</v>
      </c>
      <c r="J34" s="43">
        <v>143.34159670798323</v>
      </c>
      <c r="K34" s="43">
        <v>143.05030908366714</v>
      </c>
      <c r="L34" s="43">
        <v>142.75961339136541</v>
      </c>
      <c r="M34" s="43">
        <v>142.4695084281999</v>
      </c>
      <c r="N34" s="43">
        <v>142.1799929937369</v>
      </c>
      <c r="P34" s="43">
        <v>214</v>
      </c>
      <c r="Q34" s="43">
        <v>228.13971930598481</v>
      </c>
      <c r="R34" s="43">
        <v>227.48493612147226</v>
      </c>
      <c r="S34" s="43">
        <v>226.83203222838702</v>
      </c>
      <c r="T34" s="43">
        <v>226.18100223297989</v>
      </c>
      <c r="U34" s="43">
        <v>225.53184075698229</v>
      </c>
      <c r="V34" s="43">
        <v>224.88454243756178</v>
      </c>
      <c r="W34" s="43">
        <v>224.23910192727774</v>
      </c>
      <c r="X34" s="43">
        <v>223.59551389403725</v>
      </c>
      <c r="Y34" s="43">
        <v>222.95377302105101</v>
      </c>
      <c r="Z34" s="43">
        <v>222.31387400678943</v>
      </c>
      <c r="AA34" s="43">
        <v>221.67581156493884</v>
      </c>
      <c r="AC34" s="37">
        <f>IF(ISNA(VLOOKUP($B34,'Feeder DER'!$B$3:$V$365,'Feeder DER'!C$369,FALSE)),0,VLOOKUP($B34,'Feeder DER'!$B$3:$V$365,'Feeder DER'!C$369,FALSE)/1000)</f>
        <v>7.7791337147359599E-2</v>
      </c>
      <c r="AD34" s="37">
        <f>IF(ISNA(VLOOKUP($B34,'Feeder DER'!$B$3:$V$365,'Feeder DER'!D$369,FALSE)),0,VLOOKUP($B34,'Feeder DER'!$B$3:$V$365,'Feeder DER'!D$369,FALSE)/1000)</f>
        <v>0.15658594294798883</v>
      </c>
      <c r="AE34" s="37">
        <f>IF(ISNA(VLOOKUP($B34,'Feeder DER'!$B$3:$V$365,'Feeder DER'!E$369,FALSE)),0,VLOOKUP($B34,'Feeder DER'!$B$3:$V$365,'Feeder DER'!E$369,FALSE)/1000)</f>
        <v>0.24998799166856439</v>
      </c>
      <c r="AF34" s="37">
        <f>IF(ISNA(VLOOKUP($B34,'Feeder DER'!$B$3:$V$365,'Feeder DER'!F$369,FALSE)),0,VLOOKUP($B34,'Feeder DER'!$B$3:$V$365,'Feeder DER'!F$369,FALSE)/1000)</f>
        <v>0.35583392736219394</v>
      </c>
      <c r="AG34" s="37">
        <f>IF(ISNA(VLOOKUP($B34,'Feeder DER'!$B$3:$V$365,'Feeder DER'!G$369,FALSE)),0,VLOOKUP($B34,'Feeder DER'!$B$3:$V$365,'Feeder DER'!G$369,FALSE)/1000)</f>
        <v>0.46568535495683877</v>
      </c>
      <c r="AH34" s="37">
        <f>IF(ISNA(VLOOKUP($B34,'Feeder DER'!$B$3:$V$365,'Feeder DER'!H$369,FALSE)),0,VLOOKUP($B34,'Feeder DER'!$B$3:$V$365,'Feeder DER'!H$369,FALSE)/1000)</f>
        <v>0.58789000936337621</v>
      </c>
      <c r="AI34" s="37">
        <f>IF(ISNA(VLOOKUP($B34,'Feeder DER'!$B$3:$V$365,'Feeder DER'!I$369,FALSE)),0,VLOOKUP($B34,'Feeder DER'!$B$3:$V$365,'Feeder DER'!I$369,FALSE)/1000)</f>
        <v>0.72490139686011257</v>
      </c>
      <c r="AJ34" s="37">
        <f>IF(ISNA(VLOOKUP($B34,'Feeder DER'!$B$3:$V$365,'Feeder DER'!J$369,FALSE)),0,VLOOKUP($B34,'Feeder DER'!$B$3:$V$365,'Feeder DER'!J$369,FALSE)/1000)</f>
        <v>1.019155490521205</v>
      </c>
      <c r="AK34" s="37">
        <f>IF(ISNA(VLOOKUP($B34,'Feeder DER'!$B$3:$V$365,'Feeder DER'!K$369,FALSE)),0,VLOOKUP($B34,'Feeder DER'!$B$3:$V$365,'Feeder DER'!K$369,FALSE)/1000)</f>
        <v>1.2680370192437809</v>
      </c>
      <c r="AL34" s="37">
        <f>IF(ISNA(VLOOKUP($B34,'Feeder DER'!$B$3:$V$365,'Feeder DER'!L$369,FALSE)),0,VLOOKUP($B34,'Feeder DER'!$B$3:$V$365,'Feeder DER'!L$369,FALSE)/1000)</f>
        <v>1.5018056578543098</v>
      </c>
      <c r="AM34" s="37">
        <f>IF(ISNA(VLOOKUP($B34,'Feeder DER'!$B$3:$V$365,'Feeder DER'!M$369,FALSE)),0,VLOOKUP($B34,'Feeder DER'!$B$3:$V$365,'Feeder DER'!M$369,FALSE)/1000)</f>
        <v>-0.77482157332088275</v>
      </c>
      <c r="AN34" s="37">
        <f>IF(ISNA(VLOOKUP($B34,'Feeder DER'!$B$3:$V$365,'Feeder DER'!N$369,FALSE)),0,VLOOKUP($B34,'Feeder DER'!$B$3:$V$365,'Feeder DER'!N$369,FALSE)/1000)</f>
        <v>-0.95349886827950692</v>
      </c>
      <c r="AO34" s="37">
        <f>IF(ISNA(VLOOKUP($B34,'Feeder DER'!$B$3:$V$365,'Feeder DER'!O$369,FALSE)),0,VLOOKUP($B34,'Feeder DER'!$B$3:$V$365,'Feeder DER'!O$369,FALSE)/1000)</f>
        <v>-1.1488185769794153</v>
      </c>
      <c r="AP34" s="37">
        <f>IF(ISNA(VLOOKUP($B34,'Feeder DER'!$B$3:$V$365,'Feeder DER'!P$369,FALSE)),0,VLOOKUP($B34,'Feeder DER'!$B$3:$V$365,'Feeder DER'!P$369,FALSE)/1000)</f>
        <v>-1.3387231395202888</v>
      </c>
      <c r="AQ34" s="37">
        <f>IF(ISNA(VLOOKUP($B34,'Feeder DER'!$B$3:$V$365,'Feeder DER'!Q$369,FALSE)),0,VLOOKUP($B34,'Feeder DER'!$B$3:$V$365,'Feeder DER'!Q$369,FALSE)/1000)</f>
        <v>-1.5053531539933513</v>
      </c>
      <c r="AR34" s="37">
        <f>IF(ISNA(VLOOKUP($B34,'Feeder DER'!$B$3:$V$365,'Feeder DER'!R$369,FALSE)),0,VLOOKUP($B34,'Feeder DER'!$B$3:$V$365,'Feeder DER'!R$369,FALSE)/1000)</f>
        <v>-1.6548018522387731</v>
      </c>
      <c r="AS34" s="37">
        <f>IF(ISNA(VLOOKUP($B34,'Feeder DER'!$B$3:$V$365,'Feeder DER'!S$369,FALSE)),0,VLOOKUP($B34,'Feeder DER'!$B$3:$V$365,'Feeder DER'!S$369,FALSE)/1000)</f>
        <v>-1.794303931472996</v>
      </c>
      <c r="AT34" s="37">
        <f>IF(ISNA(VLOOKUP($B34,'Feeder DER'!$B$3:$V$365,'Feeder DER'!T$369,FALSE)),0,VLOOKUP($B34,'Feeder DER'!$B$3:$V$365,'Feeder DER'!T$369,FALSE)/1000)</f>
        <v>-1.941749274761787</v>
      </c>
      <c r="AU34" s="37">
        <f>IF(ISNA(VLOOKUP($B34,'Feeder DER'!$B$3:$V$365,'Feeder DER'!U$369,FALSE)),0,VLOOKUP($B34,'Feeder DER'!$B$3:$V$365,'Feeder DER'!U$369,FALSE)/1000)</f>
        <v>-2.0930768149900705</v>
      </c>
      <c r="AV34" s="37">
        <f>IF(ISNA(VLOOKUP($B34,'Feeder DER'!$B$3:$V$365,'Feeder DER'!V$369,FALSE)),0,VLOOKUP($B34,'Feeder DER'!$B$3:$V$365,'Feeder DER'!V$369,FALSE)/1000)</f>
        <v>-2.225871842388794</v>
      </c>
    </row>
    <row r="35" spans="1:48" x14ac:dyDescent="0.25">
      <c r="A35" s="8" t="s">
        <v>17</v>
      </c>
      <c r="B35" s="42">
        <v>91007</v>
      </c>
      <c r="C35" s="43">
        <v>95.738889060000005</v>
      </c>
      <c r="D35" s="43">
        <v>60.333332059999996</v>
      </c>
      <c r="E35" s="43">
        <v>60.688491020338702</v>
      </c>
      <c r="F35" s="43">
        <v>60.565164597453546</v>
      </c>
      <c r="G35" s="43">
        <v>60.442088788915953</v>
      </c>
      <c r="H35" s="43">
        <v>60.31926308544697</v>
      </c>
      <c r="I35" s="43">
        <v>60.196686978802568</v>
      </c>
      <c r="J35" s="43">
        <v>60.074359961771528</v>
      </c>
      <c r="K35" s="43">
        <v>59.952281528173337</v>
      </c>
      <c r="L35" s="43">
        <v>59.830451172856122</v>
      </c>
      <c r="M35" s="43">
        <v>59.708868391694523</v>
      </c>
      <c r="N35" s="43">
        <v>59.587532681587632</v>
      </c>
      <c r="P35" s="43">
        <v>99</v>
      </c>
      <c r="Q35" s="43">
        <v>101.02148394657657</v>
      </c>
      <c r="R35" s="43">
        <v>100.73154246175338</v>
      </c>
      <c r="S35" s="43">
        <v>100.44243313719291</v>
      </c>
      <c r="T35" s="43">
        <v>100.15415358451426</v>
      </c>
      <c r="U35" s="43">
        <v>99.86670142219144</v>
      </c>
      <c r="V35" s="43">
        <v>99.580074275533633</v>
      </c>
      <c r="W35" s="43">
        <v>99.294269776665644</v>
      </c>
      <c r="X35" s="43">
        <v>99.009285564508303</v>
      </c>
      <c r="Y35" s="43">
        <v>98.725119284758961</v>
      </c>
      <c r="Z35" s="43">
        <v>98.441768589872055</v>
      </c>
      <c r="AA35" s="43">
        <v>98.15923113903969</v>
      </c>
      <c r="AC35" s="37">
        <f>IF(ISNA(VLOOKUP($B35,'Feeder DER'!$B$3:$V$365,'Feeder DER'!C$369,FALSE)),0,VLOOKUP($B35,'Feeder DER'!$B$3:$V$365,'Feeder DER'!C$369,FALSE)/1000)</f>
        <v>3.9863267876221777E-2</v>
      </c>
      <c r="AD35" s="37">
        <f>IF(ISNA(VLOOKUP($B35,'Feeder DER'!$B$3:$V$365,'Feeder DER'!D$369,FALSE)),0,VLOOKUP($B35,'Feeder DER'!$B$3:$V$365,'Feeder DER'!D$369,FALSE)/1000)</f>
        <v>7.7006427738264757E-2</v>
      </c>
      <c r="AE35" s="37">
        <f>IF(ISNA(VLOOKUP($B35,'Feeder DER'!$B$3:$V$365,'Feeder DER'!E$369,FALSE)),0,VLOOKUP($B35,'Feeder DER'!$B$3:$V$365,'Feeder DER'!E$369,FALSE)/1000)</f>
        <v>0.12189738658756732</v>
      </c>
      <c r="AF35" s="37">
        <f>IF(ISNA(VLOOKUP($B35,'Feeder DER'!$B$3:$V$365,'Feeder DER'!F$369,FALSE)),0,VLOOKUP($B35,'Feeder DER'!$B$3:$V$365,'Feeder DER'!F$369,FALSE)/1000)</f>
        <v>0.17398299979076634</v>
      </c>
      <c r="AG35" s="37">
        <f>IF(ISNA(VLOOKUP($B35,'Feeder DER'!$B$3:$V$365,'Feeder DER'!G$369,FALSE)),0,VLOOKUP($B35,'Feeder DER'!$B$3:$V$365,'Feeder DER'!G$369,FALSE)/1000)</f>
        <v>0.22899753153714347</v>
      </c>
      <c r="AH35" s="37">
        <f>IF(ISNA(VLOOKUP($B35,'Feeder DER'!$B$3:$V$365,'Feeder DER'!H$369,FALSE)),0,VLOOKUP($B35,'Feeder DER'!$B$3:$V$365,'Feeder DER'!H$369,FALSE)/1000)</f>
        <v>0.29096204995413888</v>
      </c>
      <c r="AI35" s="37">
        <f>IF(ISNA(VLOOKUP($B35,'Feeder DER'!$B$3:$V$365,'Feeder DER'!I$369,FALSE)),0,VLOOKUP($B35,'Feeder DER'!$B$3:$V$365,'Feeder DER'!I$369,FALSE)/1000)</f>
        <v>0.36180819304205591</v>
      </c>
      <c r="AJ35" s="37">
        <f>IF(ISNA(VLOOKUP($B35,'Feeder DER'!$B$3:$V$365,'Feeder DER'!J$369,FALSE)),0,VLOOKUP($B35,'Feeder DER'!$B$3:$V$365,'Feeder DER'!J$369,FALSE)/1000)</f>
        <v>0.51583626597389043</v>
      </c>
      <c r="AK35" s="37">
        <f>IF(ISNA(VLOOKUP($B35,'Feeder DER'!$B$3:$V$365,'Feeder DER'!K$369,FALSE)),0,VLOOKUP($B35,'Feeder DER'!$B$3:$V$365,'Feeder DER'!K$369,FALSE)/1000)</f>
        <v>0.64462314831409195</v>
      </c>
      <c r="AL35" s="37">
        <f>IF(ISNA(VLOOKUP($B35,'Feeder DER'!$B$3:$V$365,'Feeder DER'!L$369,FALSE)),0,VLOOKUP($B35,'Feeder DER'!$B$3:$V$365,'Feeder DER'!L$369,FALSE)/1000)</f>
        <v>0.76503634791246633</v>
      </c>
      <c r="AM35" s="37">
        <f>IF(ISNA(VLOOKUP($B35,'Feeder DER'!$B$3:$V$365,'Feeder DER'!M$369,FALSE)),0,VLOOKUP($B35,'Feeder DER'!$B$3:$V$365,'Feeder DER'!M$369,FALSE)/1000)</f>
        <v>-0.37758797174371028</v>
      </c>
      <c r="AN35" s="37">
        <f>IF(ISNA(VLOOKUP($B35,'Feeder DER'!$B$3:$V$365,'Feeder DER'!N$369,FALSE)),0,VLOOKUP($B35,'Feeder DER'!$B$3:$V$365,'Feeder DER'!N$369,FALSE)/1000)</f>
        <v>-0.46291676605406001</v>
      </c>
      <c r="AO35" s="37">
        <f>IF(ISNA(VLOOKUP($B35,'Feeder DER'!$B$3:$V$365,'Feeder DER'!O$369,FALSE)),0,VLOOKUP($B35,'Feeder DER'!$B$3:$V$365,'Feeder DER'!O$369,FALSE)/1000)</f>
        <v>-0.55803347014392435</v>
      </c>
      <c r="AP35" s="37">
        <f>IF(ISNA(VLOOKUP($B35,'Feeder DER'!$B$3:$V$365,'Feeder DER'!P$369,FALSE)),0,VLOOKUP($B35,'Feeder DER'!$B$3:$V$365,'Feeder DER'!P$369,FALSE)/1000)</f>
        <v>-0.65279585226073478</v>
      </c>
      <c r="AQ35" s="37">
        <f>IF(ISNA(VLOOKUP($B35,'Feeder DER'!$B$3:$V$365,'Feeder DER'!Q$369,FALSE)),0,VLOOKUP($B35,'Feeder DER'!$B$3:$V$365,'Feeder DER'!Q$369,FALSE)/1000)</f>
        <v>-0.7382360671212892</v>
      </c>
      <c r="AR35" s="37">
        <f>IF(ISNA(VLOOKUP($B35,'Feeder DER'!$B$3:$V$365,'Feeder DER'!R$369,FALSE)),0,VLOOKUP($B35,'Feeder DER'!$B$3:$V$365,'Feeder DER'!R$369,FALSE)/1000)</f>
        <v>-0.81715551577574574</v>
      </c>
      <c r="AS35" s="37">
        <f>IF(ISNA(VLOOKUP($B35,'Feeder DER'!$B$3:$V$365,'Feeder DER'!S$369,FALSE)),0,VLOOKUP($B35,'Feeder DER'!$B$3:$V$365,'Feeder DER'!S$369,FALSE)/1000)</f>
        <v>-0.89320167453269061</v>
      </c>
      <c r="AT35" s="37">
        <f>IF(ISNA(VLOOKUP($B35,'Feeder DER'!$B$3:$V$365,'Feeder DER'!T$369,FALSE)),0,VLOOKUP($B35,'Feeder DER'!$B$3:$V$365,'Feeder DER'!T$369,FALSE)/1000)</f>
        <v>-0.97841443336470268</v>
      </c>
      <c r="AU35" s="37">
        <f>IF(ISNA(VLOOKUP($B35,'Feeder DER'!$B$3:$V$365,'Feeder DER'!U$369,FALSE)),0,VLOOKUP($B35,'Feeder DER'!$B$3:$V$365,'Feeder DER'!U$369,FALSE)/1000)</f>
        <v>-1.0659024505677919</v>
      </c>
      <c r="AV35" s="37">
        <f>IF(ISNA(VLOOKUP($B35,'Feeder DER'!$B$3:$V$365,'Feeder DER'!V$369,FALSE)),0,VLOOKUP($B35,'Feeder DER'!$B$3:$V$365,'Feeder DER'!V$369,FALSE)/1000)</f>
        <v>-1.1442314509289513</v>
      </c>
    </row>
    <row r="36" spans="1:48" x14ac:dyDescent="0.25">
      <c r="A36" s="8" t="s">
        <v>17</v>
      </c>
      <c r="B36" s="42">
        <v>91008</v>
      </c>
      <c r="C36" s="43">
        <v>270.78333279999998</v>
      </c>
      <c r="D36" s="43">
        <v>148.33332820000001</v>
      </c>
      <c r="E36" s="43">
        <v>153.01497598945812</v>
      </c>
      <c r="F36" s="43">
        <v>152.70403087747118</v>
      </c>
      <c r="G36" s="43">
        <v>152.39371764391342</v>
      </c>
      <c r="H36" s="43">
        <v>152.08403500473071</v>
      </c>
      <c r="I36" s="43">
        <v>151.7749816784783</v>
      </c>
      <c r="J36" s="43">
        <v>151.46655638631552</v>
      </c>
      <c r="K36" s="43">
        <v>151.15875785200038</v>
      </c>
      <c r="L36" s="43">
        <v>150.85158480188443</v>
      </c>
      <c r="M36" s="43">
        <v>150.54503596490744</v>
      </c>
      <c r="N36" s="43">
        <v>150.2391100725921</v>
      </c>
      <c r="P36" s="43">
        <v>275.66665649999999</v>
      </c>
      <c r="Q36" s="43">
        <v>282.16078397657895</v>
      </c>
      <c r="R36" s="43">
        <v>281.35095508208053</v>
      </c>
      <c r="S36" s="43">
        <v>280.54345047527767</v>
      </c>
      <c r="T36" s="43">
        <v>279.73826348523863</v>
      </c>
      <c r="U36" s="43">
        <v>278.93538746017782</v>
      </c>
      <c r="V36" s="43">
        <v>278.13481576740099</v>
      </c>
      <c r="W36" s="43">
        <v>277.33654179325038</v>
      </c>
      <c r="X36" s="43">
        <v>276.54055894305003</v>
      </c>
      <c r="Y36" s="43">
        <v>275.7468606410514</v>
      </c>
      <c r="Z36" s="43">
        <v>274.95544033037885</v>
      </c>
      <c r="AA36" s="43">
        <v>274.16629147297579</v>
      </c>
      <c r="AC36" s="37">
        <f>IF(ISNA(VLOOKUP($B36,'Feeder DER'!$B$3:$V$365,'Feeder DER'!C$369,FALSE)),0,VLOOKUP($B36,'Feeder DER'!$B$3:$V$365,'Feeder DER'!C$369,FALSE)/1000)</f>
        <v>8.9155272765082838E-2</v>
      </c>
      <c r="AD36" s="37">
        <f>IF(ISNA(VLOOKUP($B36,'Feeder DER'!$B$3:$V$365,'Feeder DER'!D$369,FALSE)),0,VLOOKUP($B36,'Feeder DER'!$B$3:$V$365,'Feeder DER'!D$369,FALSE)/1000)</f>
        <v>0.172226950660131</v>
      </c>
      <c r="AE36" s="37">
        <f>IF(ISNA(VLOOKUP($B36,'Feeder DER'!$B$3:$V$365,'Feeder DER'!E$369,FALSE)),0,VLOOKUP($B36,'Feeder DER'!$B$3:$V$365,'Feeder DER'!E$369,FALSE)/1000)</f>
        <v>0.27262678976321192</v>
      </c>
      <c r="AF36" s="37">
        <f>IF(ISNA(VLOOKUP($B36,'Feeder DER'!$B$3:$V$365,'Feeder DER'!F$369,FALSE)),0,VLOOKUP($B36,'Feeder DER'!$B$3:$V$365,'Feeder DER'!F$369,FALSE)/1000)</f>
        <v>0.38911766719671398</v>
      </c>
      <c r="AG36" s="37">
        <f>IF(ISNA(VLOOKUP($B36,'Feeder DER'!$B$3:$V$365,'Feeder DER'!G$369,FALSE)),0,VLOOKUP($B36,'Feeder DER'!$B$3:$V$365,'Feeder DER'!G$369,FALSE)/1000)</f>
        <v>0.51215914987498845</v>
      </c>
      <c r="AH36" s="37">
        <f>IF(ISNA(VLOOKUP($B36,'Feeder DER'!$B$3:$V$365,'Feeder DER'!H$369,FALSE)),0,VLOOKUP($B36,'Feeder DER'!$B$3:$V$365,'Feeder DER'!H$369,FALSE)/1000)</f>
        <v>0.65074446501719074</v>
      </c>
      <c r="AI36" s="37">
        <f>IF(ISNA(VLOOKUP($B36,'Feeder DER'!$B$3:$V$365,'Feeder DER'!I$369,FALSE)),0,VLOOKUP($B36,'Feeder DER'!$B$3:$V$365,'Feeder DER'!I$369,FALSE)/1000)</f>
        <v>0.80919377306112494</v>
      </c>
      <c r="AJ36" s="37">
        <f>IF(ISNA(VLOOKUP($B36,'Feeder DER'!$B$3:$V$365,'Feeder DER'!J$369,FALSE)),0,VLOOKUP($B36,'Feeder DER'!$B$3:$V$365,'Feeder DER'!J$369,FALSE)/1000)</f>
        <v>1.1536817086302278</v>
      </c>
      <c r="AK36" s="37">
        <f>IF(ISNA(VLOOKUP($B36,'Feeder DER'!$B$3:$V$365,'Feeder DER'!K$369,FALSE)),0,VLOOKUP($B36,'Feeder DER'!$B$3:$V$365,'Feeder DER'!K$369,FALSE)/1000)</f>
        <v>1.441717041289301</v>
      </c>
      <c r="AL36" s="37">
        <f>IF(ISNA(VLOOKUP($B36,'Feeder DER'!$B$3:$V$365,'Feeder DER'!L$369,FALSE)),0,VLOOKUP($B36,'Feeder DER'!$B$3:$V$365,'Feeder DER'!L$369,FALSE)/1000)</f>
        <v>1.7110244068581206</v>
      </c>
      <c r="AM36" s="37">
        <f>IF(ISNA(VLOOKUP($B36,'Feeder DER'!$B$3:$V$365,'Feeder DER'!M$369,FALSE)),0,VLOOKUP($B36,'Feeder DER'!$B$3:$V$365,'Feeder DER'!M$369,FALSE)/1000)</f>
        <v>-0.84448567333099278</v>
      </c>
      <c r="AN36" s="37">
        <f>IF(ISNA(VLOOKUP($B36,'Feeder DER'!$B$3:$V$365,'Feeder DER'!N$369,FALSE)),0,VLOOKUP($B36,'Feeder DER'!$B$3:$V$365,'Feeder DER'!N$369,FALSE)/1000)</f>
        <v>-1.0353258210849785</v>
      </c>
      <c r="AO36" s="37">
        <f>IF(ISNA(VLOOKUP($B36,'Feeder DER'!$B$3:$V$365,'Feeder DER'!O$369,FALSE)),0,VLOOKUP($B36,'Feeder DER'!$B$3:$V$365,'Feeder DER'!O$369,FALSE)/1000)</f>
        <v>-1.2480568928069207</v>
      </c>
      <c r="AP36" s="37">
        <f>IF(ISNA(VLOOKUP($B36,'Feeder DER'!$B$3:$V$365,'Feeder DER'!P$369,FALSE)),0,VLOOKUP($B36,'Feeder DER'!$B$3:$V$365,'Feeder DER'!P$369,FALSE)/1000)</f>
        <v>-1.4599955138885297</v>
      </c>
      <c r="AQ36" s="37">
        <f>IF(ISNA(VLOOKUP($B36,'Feeder DER'!$B$3:$V$365,'Feeder DER'!Q$369,FALSE)),0,VLOOKUP($B36,'Feeder DER'!$B$3:$V$365,'Feeder DER'!Q$369,FALSE)/1000)</f>
        <v>-1.6510848567053984</v>
      </c>
      <c r="AR36" s="37">
        <f>IF(ISNA(VLOOKUP($B36,'Feeder DER'!$B$3:$V$365,'Feeder DER'!R$369,FALSE)),0,VLOOKUP($B36,'Feeder DER'!$B$3:$V$365,'Feeder DER'!R$369,FALSE)/1000)</f>
        <v>-1.8275903301930596</v>
      </c>
      <c r="AS36" s="37">
        <f>IF(ISNA(VLOOKUP($B36,'Feeder DER'!$B$3:$V$365,'Feeder DER'!S$369,FALSE)),0,VLOOKUP($B36,'Feeder DER'!$B$3:$V$365,'Feeder DER'!S$369,FALSE)/1000)</f>
        <v>-1.9976696134009573</v>
      </c>
      <c r="AT36" s="37">
        <f>IF(ISNA(VLOOKUP($B36,'Feeder DER'!$B$3:$V$365,'Feeder DER'!T$369,FALSE)),0,VLOOKUP($B36,'Feeder DER'!$B$3:$V$365,'Feeder DER'!T$369,FALSE)/1000)</f>
        <v>-2.1882502446809369</v>
      </c>
      <c r="AU36" s="37">
        <f>IF(ISNA(VLOOKUP($B36,'Feeder DER'!$B$3:$V$365,'Feeder DER'!U$369,FALSE)),0,VLOOKUP($B36,'Feeder DER'!$B$3:$V$365,'Feeder DER'!U$369,FALSE)/1000)</f>
        <v>-2.3839195526171872</v>
      </c>
      <c r="AV36" s="37">
        <f>IF(ISNA(VLOOKUP($B36,'Feeder DER'!$B$3:$V$365,'Feeder DER'!V$369,FALSE)),0,VLOOKUP($B36,'Feeder DER'!$B$3:$V$365,'Feeder DER'!V$369,FALSE)/1000)</f>
        <v>-2.5591044725866059</v>
      </c>
    </row>
    <row r="37" spans="1:48" x14ac:dyDescent="0.25">
      <c r="A37" s="8" t="s">
        <v>17</v>
      </c>
      <c r="B37" s="42">
        <v>91009</v>
      </c>
      <c r="C37" s="43">
        <v>91.394444780000001</v>
      </c>
      <c r="D37" s="43">
        <v>88</v>
      </c>
      <c r="E37" s="43">
        <v>89.812184105621114</v>
      </c>
      <c r="F37" s="43">
        <v>89.62967478283143</v>
      </c>
      <c r="G37" s="43">
        <v>89.447536341267238</v>
      </c>
      <c r="H37" s="43">
        <v>89.265768027252619</v>
      </c>
      <c r="I37" s="43">
        <v>89.084369088643186</v>
      </c>
      <c r="J37" s="43">
        <v>88.903338774823027</v>
      </c>
      <c r="K37" s="43">
        <v>88.722676336701568</v>
      </c>
      <c r="L37" s="43">
        <v>88.542381026710487</v>
      </c>
      <c r="M37" s="43">
        <v>88.362452098800588</v>
      </c>
      <c r="N37" s="43">
        <v>88.182888808438761</v>
      </c>
      <c r="P37" s="43">
        <v>156.33332820000001</v>
      </c>
      <c r="Q37" s="43">
        <v>160.33110397463244</v>
      </c>
      <c r="R37" s="43">
        <v>159.87093811155395</v>
      </c>
      <c r="S37" s="43">
        <v>159.41209296926073</v>
      </c>
      <c r="T37" s="43">
        <v>158.95456475715565</v>
      </c>
      <c r="U37" s="43">
        <v>158.49834969552097</v>
      </c>
      <c r="V37" s="43">
        <v>158.04344401548713</v>
      </c>
      <c r="W37" s="43">
        <v>157.58984395900157</v>
      </c>
      <c r="X37" s="43">
        <v>157.13754577879774</v>
      </c>
      <c r="Y37" s="43">
        <v>156.68654573836406</v>
      </c>
      <c r="Z37" s="43">
        <v>156.23684011191312</v>
      </c>
      <c r="AA37" s="43">
        <v>155.78842518435093</v>
      </c>
      <c r="AC37" s="37">
        <f>IF(ISNA(VLOOKUP($B37,'Feeder DER'!$B$3:$V$365,'Feeder DER'!C$369,FALSE)),0,VLOOKUP($B37,'Feeder DER'!$B$3:$V$365,'Feeder DER'!C$369,FALSE)/1000)</f>
        <v>7.9977634813720097E-2</v>
      </c>
      <c r="AD37" s="37">
        <f>IF(ISNA(VLOOKUP($B37,'Feeder DER'!$B$3:$V$365,'Feeder DER'!D$369,FALSE)),0,VLOOKUP($B37,'Feeder DER'!$B$3:$V$365,'Feeder DER'!D$369,FALSE)/1000)</f>
        <v>0.15951377654434634</v>
      </c>
      <c r="AE37" s="37">
        <f>IF(ISNA(VLOOKUP($B37,'Feeder DER'!$B$3:$V$365,'Feeder DER'!E$369,FALSE)),0,VLOOKUP($B37,'Feeder DER'!$B$3:$V$365,'Feeder DER'!E$369,FALSE)/1000)</f>
        <v>0.25412614531297723</v>
      </c>
      <c r="AF37" s="37">
        <f>IF(ISNA(VLOOKUP($B37,'Feeder DER'!$B$3:$V$365,'Feeder DER'!F$369,FALSE)),0,VLOOKUP($B37,'Feeder DER'!$B$3:$V$365,'Feeder DER'!F$369,FALSE)/1000)</f>
        <v>0.36136219366786976</v>
      </c>
      <c r="AG37" s="37">
        <f>IF(ISNA(VLOOKUP($B37,'Feeder DER'!$B$3:$V$365,'Feeder DER'!G$369,FALSE)),0,VLOOKUP($B37,'Feeder DER'!$B$3:$V$365,'Feeder DER'!G$369,FALSE)/1000)</f>
        <v>0.47243227154935802</v>
      </c>
      <c r="AH37" s="37">
        <f>IF(ISNA(VLOOKUP($B37,'Feeder DER'!$B$3:$V$365,'Feeder DER'!H$369,FALSE)),0,VLOOKUP($B37,'Feeder DER'!$B$3:$V$365,'Feeder DER'!H$369,FALSE)/1000)</f>
        <v>0.59541261612116658</v>
      </c>
      <c r="AI37" s="37">
        <f>IF(ISNA(VLOOKUP($B37,'Feeder DER'!$B$3:$V$365,'Feeder DER'!I$369,FALSE)),0,VLOOKUP($B37,'Feeder DER'!$B$3:$V$365,'Feeder DER'!I$369,FALSE)/1000)</f>
        <v>0.73265330989556543</v>
      </c>
      <c r="AJ37" s="37">
        <f>IF(ISNA(VLOOKUP($B37,'Feeder DER'!$B$3:$V$365,'Feeder DER'!J$369,FALSE)),0,VLOOKUP($B37,'Feeder DER'!$B$3:$V$365,'Feeder DER'!J$369,FALSE)/1000)</f>
        <v>1.0292628130042114</v>
      </c>
      <c r="AK37" s="37">
        <f>IF(ISNA(VLOOKUP($B37,'Feeder DER'!$B$3:$V$365,'Feeder DER'!K$369,FALSE)),0,VLOOKUP($B37,'Feeder DER'!$B$3:$V$365,'Feeder DER'!K$369,FALSE)/1000)</f>
        <v>1.2791934933998783</v>
      </c>
      <c r="AL37" s="37">
        <f>IF(ISNA(VLOOKUP($B37,'Feeder DER'!$B$3:$V$365,'Feeder DER'!L$369,FALSE)),0,VLOOKUP($B37,'Feeder DER'!$B$3:$V$365,'Feeder DER'!L$369,FALSE)/1000)</f>
        <v>1.5125768903782999</v>
      </c>
      <c r="AM37" s="37">
        <f>IF(ISNA(VLOOKUP($B37,'Feeder DER'!$B$3:$V$365,'Feeder DER'!M$369,FALSE)),0,VLOOKUP($B37,'Feeder DER'!$B$3:$V$365,'Feeder DER'!M$369,FALSE)/1000)</f>
        <v>-0.79517357957458545</v>
      </c>
      <c r="AN37" s="37">
        <f>IF(ISNA(VLOOKUP($B37,'Feeder DER'!$B$3:$V$365,'Feeder DER'!N$369,FALSE)),0,VLOOKUP($B37,'Feeder DER'!$B$3:$V$365,'Feeder DER'!N$369,FALSE)/1000)</f>
        <v>-0.97796267178617202</v>
      </c>
      <c r="AO37" s="37">
        <f>IF(ISNA(VLOOKUP($B37,'Feeder DER'!$B$3:$V$365,'Feeder DER'!O$369,FALSE)),0,VLOOKUP($B37,'Feeder DER'!$B$3:$V$365,'Feeder DER'!O$369,FALSE)/1000)</f>
        <v>-1.179646761474286</v>
      </c>
      <c r="AP37" s="37">
        <f>IF(ISNA(VLOOKUP($B37,'Feeder DER'!$B$3:$V$365,'Feeder DER'!P$369,FALSE)),0,VLOOKUP($B37,'Feeder DER'!$B$3:$V$365,'Feeder DER'!P$369,FALSE)/1000)</f>
        <v>-1.3784395203235926</v>
      </c>
      <c r="AQ37" s="37">
        <f>IF(ISNA(VLOOKUP($B37,'Feeder DER'!$B$3:$V$365,'Feeder DER'!Q$369,FALSE)),0,VLOOKUP($B37,'Feeder DER'!$B$3:$V$365,'Feeder DER'!Q$369,FALSE)/1000)</f>
        <v>-1.5556990783430107</v>
      </c>
      <c r="AR37" s="37">
        <f>IF(ISNA(VLOOKUP($B37,'Feeder DER'!$B$3:$V$365,'Feeder DER'!R$369,FALSE)),0,VLOOKUP($B37,'Feeder DER'!$B$3:$V$365,'Feeder DER'!R$369,FALSE)/1000)</f>
        <v>-1.7178407193162586</v>
      </c>
      <c r="AS37" s="37">
        <f>IF(ISNA(VLOOKUP($B37,'Feeder DER'!$B$3:$V$365,'Feeder DER'!S$369,FALSE)),0,VLOOKUP($B37,'Feeder DER'!$B$3:$V$365,'Feeder DER'!S$369,FALSE)/1000)</f>
        <v>-1.8724322990911977</v>
      </c>
      <c r="AT37" s="37">
        <f>IF(ISNA(VLOOKUP($B37,'Feeder DER'!$B$3:$V$365,'Feeder DER'!T$369,FALSE)),0,VLOOKUP($B37,'Feeder DER'!$B$3:$V$365,'Feeder DER'!T$369,FALSE)/1000)</f>
        <v>-2.0462936455087255</v>
      </c>
      <c r="AU37" s="37">
        <f>IF(ISNA(VLOOKUP($B37,'Feeder DER'!$B$3:$V$365,'Feeder DER'!U$369,FALSE)),0,VLOOKUP($B37,'Feeder DER'!$B$3:$V$365,'Feeder DER'!U$369,FALSE)/1000)</f>
        <v>-2.2224567467507215</v>
      </c>
      <c r="AV37" s="37">
        <f>IF(ISNA(VLOOKUP($B37,'Feeder DER'!$B$3:$V$365,'Feeder DER'!V$369,FALSE)),0,VLOOKUP($B37,'Feeder DER'!$B$3:$V$365,'Feeder DER'!V$369,FALSE)/1000)</f>
        <v>-2.3794354625056755</v>
      </c>
    </row>
    <row r="38" spans="1:48" x14ac:dyDescent="0.25">
      <c r="A38" s="8" t="s">
        <v>17</v>
      </c>
      <c r="B38" s="42">
        <v>91010</v>
      </c>
      <c r="C38" s="43">
        <v>97.083333330000002</v>
      </c>
      <c r="D38" s="43">
        <v>86.666664119999993</v>
      </c>
      <c r="E38" s="43">
        <v>92.067569722781116</v>
      </c>
      <c r="F38" s="43">
        <v>91.880477181069452</v>
      </c>
      <c r="G38" s="43">
        <v>91.693764834243666</v>
      </c>
      <c r="H38" s="43">
        <v>91.507431909701339</v>
      </c>
      <c r="I38" s="43">
        <v>91.321477636410066</v>
      </c>
      <c r="J38" s="43">
        <v>91.135901244904289</v>
      </c>
      <c r="K38" s="43">
        <v>90.950701967282072</v>
      </c>
      <c r="L38" s="43">
        <v>90.765879037201969</v>
      </c>
      <c r="M38" s="43">
        <v>90.581431689879835</v>
      </c>
      <c r="N38" s="43">
        <v>90.397359162085635</v>
      </c>
      <c r="P38" s="43">
        <v>156.33332820000001</v>
      </c>
      <c r="Q38" s="43">
        <v>161.56294994855591</v>
      </c>
      <c r="R38" s="43">
        <v>161.09924856771624</v>
      </c>
      <c r="S38" s="43">
        <v>160.63687805494172</v>
      </c>
      <c r="T38" s="43">
        <v>160.1758345905115</v>
      </c>
      <c r="U38" s="43">
        <v>159.71611436566778</v>
      </c>
      <c r="V38" s="43">
        <v>159.25771358258424</v>
      </c>
      <c r="W38" s="43">
        <v>158.80062845433469</v>
      </c>
      <c r="X38" s="43">
        <v>158.3448552048618</v>
      </c>
      <c r="Y38" s="43">
        <v>157.89039006894586</v>
      </c>
      <c r="Z38" s="43">
        <v>157.43722929217375</v>
      </c>
      <c r="AA38" s="43">
        <v>156.98536913090786</v>
      </c>
      <c r="AC38" s="37">
        <f>IF(ISNA(VLOOKUP($B38,'Feeder DER'!$B$3:$V$365,'Feeder DER'!C$369,FALSE)),0,VLOOKUP($B38,'Feeder DER'!$B$3:$V$365,'Feeder DER'!C$369,FALSE)/1000)</f>
        <v>4.7501738367473838E-2</v>
      </c>
      <c r="AD38" s="37">
        <f>IF(ISNA(VLOOKUP($B38,'Feeder DER'!$B$3:$V$365,'Feeder DER'!D$369,FALSE)),0,VLOOKUP($B38,'Feeder DER'!$B$3:$V$365,'Feeder DER'!D$369,FALSE)/1000)</f>
        <v>9.1762150418650795E-2</v>
      </c>
      <c r="AE38" s="37">
        <f>IF(ISNA(VLOOKUP($B38,'Feeder DER'!$B$3:$V$365,'Feeder DER'!E$369,FALSE)),0,VLOOKUP($B38,'Feeder DER'!$B$3:$V$365,'Feeder DER'!E$369,FALSE)/1000)</f>
        <v>0.14525496964626283</v>
      </c>
      <c r="AF38" s="37">
        <f>IF(ISNA(VLOOKUP($B38,'Feeder DER'!$B$3:$V$365,'Feeder DER'!F$369,FALSE)),0,VLOOKUP($B38,'Feeder DER'!$B$3:$V$365,'Feeder DER'!F$369,FALSE)/1000)</f>
        <v>0.20732105963091318</v>
      </c>
      <c r="AG38" s="37">
        <f>IF(ISNA(VLOOKUP($B38,'Feeder DER'!$B$3:$V$365,'Feeder DER'!G$369,FALSE)),0,VLOOKUP($B38,'Feeder DER'!$B$3:$V$365,'Feeder DER'!G$369,FALSE)/1000)</f>
        <v>0.27287729805923078</v>
      </c>
      <c r="AH38" s="37">
        <f>IF(ISNA(VLOOKUP($B38,'Feeder DER'!$B$3:$V$365,'Feeder DER'!H$369,FALSE)),0,VLOOKUP($B38,'Feeder DER'!$B$3:$V$365,'Feeder DER'!H$369,FALSE)/1000)</f>
        <v>0.34671525713097973</v>
      </c>
      <c r="AI38" s="37">
        <f>IF(ISNA(VLOOKUP($B38,'Feeder DER'!$B$3:$V$365,'Feeder DER'!I$369,FALSE)),0,VLOOKUP($B38,'Feeder DER'!$B$3:$V$365,'Feeder DER'!I$369,FALSE)/1000)</f>
        <v>0.43113670907406654</v>
      </c>
      <c r="AJ38" s="37">
        <f>IF(ISNA(VLOOKUP($B38,'Feeder DER'!$B$3:$V$365,'Feeder DER'!J$369,FALSE)),0,VLOOKUP($B38,'Feeder DER'!$B$3:$V$365,'Feeder DER'!J$369,FALSE)/1000)</f>
        <v>0.61467914328625262</v>
      </c>
      <c r="AK38" s="37">
        <f>IF(ISNA(VLOOKUP($B38,'Feeder DER'!$B$3:$V$365,'Feeder DER'!K$369,FALSE)),0,VLOOKUP($B38,'Feeder DER'!$B$3:$V$365,'Feeder DER'!K$369,FALSE)/1000)</f>
        <v>0.76814375158385795</v>
      </c>
      <c r="AL38" s="37">
        <f>IF(ISNA(VLOOKUP($B38,'Feeder DER'!$B$3:$V$365,'Feeder DER'!L$369,FALSE)),0,VLOOKUP($B38,'Feeder DER'!$B$3:$V$365,'Feeder DER'!L$369,FALSE)/1000)</f>
        <v>0.91163013912922608</v>
      </c>
      <c r="AM38" s="37">
        <f>IF(ISNA(VLOOKUP($B38,'Feeder DER'!$B$3:$V$365,'Feeder DER'!M$369,FALSE)),0,VLOOKUP($B38,'Feeder DER'!$B$3:$V$365,'Feeder DER'!M$369,FALSE)/1000)</f>
        <v>-0.44994015794609782</v>
      </c>
      <c r="AN38" s="37">
        <f>IF(ISNA(VLOOKUP($B38,'Feeder DER'!$B$3:$V$365,'Feeder DER'!N$369,FALSE)),0,VLOOKUP($B38,'Feeder DER'!$B$3:$V$365,'Feeder DER'!N$369,FALSE)/1000)</f>
        <v>-0.55161937990873022</v>
      </c>
      <c r="AO38" s="37">
        <f>IF(ISNA(VLOOKUP($B38,'Feeder DER'!$B$3:$V$365,'Feeder DER'!O$369,FALSE)),0,VLOOKUP($B38,'Feeder DER'!$B$3:$V$365,'Feeder DER'!O$369,FALSE)/1000)</f>
        <v>-0.664962039273299</v>
      </c>
      <c r="AP38" s="37">
        <f>IF(ISNA(VLOOKUP($B38,'Feeder DER'!$B$3:$V$365,'Feeder DER'!P$369,FALSE)),0,VLOOKUP($B38,'Feeder DER'!$B$3:$V$365,'Feeder DER'!P$369,FALSE)/1000)</f>
        <v>-0.77788248263404913</v>
      </c>
      <c r="AQ38" s="37">
        <f>IF(ISNA(VLOOKUP($B38,'Feeder DER'!$B$3:$V$365,'Feeder DER'!Q$369,FALSE)),0,VLOOKUP($B38,'Feeder DER'!$B$3:$V$365,'Feeder DER'!Q$369,FALSE)/1000)</f>
        <v>-0.87969447519243449</v>
      </c>
      <c r="AR38" s="37">
        <f>IF(ISNA(VLOOKUP($B38,'Feeder DER'!$B$3:$V$365,'Feeder DER'!R$369,FALSE)),0,VLOOKUP($B38,'Feeder DER'!$B$3:$V$365,'Feeder DER'!R$369,FALSE)/1000)</f>
        <v>-0.9737362134094214</v>
      </c>
      <c r="AS38" s="37">
        <f>IF(ISNA(VLOOKUP($B38,'Feeder DER'!$B$3:$V$365,'Feeder DER'!S$369,FALSE)),0,VLOOKUP($B38,'Feeder DER'!$B$3:$V$365,'Feeder DER'!S$369,FALSE)/1000)</f>
        <v>-1.064354091209613</v>
      </c>
      <c r="AT38" s="37">
        <f>IF(ISNA(VLOOKUP($B38,'Feeder DER'!$B$3:$V$365,'Feeder DER'!T$369,FALSE)),0,VLOOKUP($B38,'Feeder DER'!$B$3:$V$365,'Feeder DER'!T$369,FALSE)/1000)</f>
        <v>-1.1658950433507531</v>
      </c>
      <c r="AU38" s="37">
        <f>IF(ISNA(VLOOKUP($B38,'Feeder DER'!$B$3:$V$365,'Feeder DER'!U$369,FALSE)),0,VLOOKUP($B38,'Feeder DER'!$B$3:$V$365,'Feeder DER'!U$369,FALSE)/1000)</f>
        <v>-1.2701472315149136</v>
      </c>
      <c r="AV38" s="37">
        <f>IF(ISNA(VLOOKUP($B38,'Feeder DER'!$B$3:$V$365,'Feeder DER'!V$369,FALSE)),0,VLOOKUP($B38,'Feeder DER'!$B$3:$V$365,'Feeder DER'!V$369,FALSE)/1000)</f>
        <v>-1.3634853816458754</v>
      </c>
    </row>
    <row r="39" spans="1:48" x14ac:dyDescent="0.25">
      <c r="A39" s="8" t="s">
        <v>17</v>
      </c>
      <c r="B39" s="42">
        <v>91011</v>
      </c>
      <c r="C39" s="43">
        <v>111.73888839999999</v>
      </c>
      <c r="D39" s="43">
        <v>101</v>
      </c>
      <c r="E39" s="43">
        <v>100.79475566945261</v>
      </c>
      <c r="F39" s="43">
        <v>100.58992842044206</v>
      </c>
      <c r="G39" s="43">
        <v>100.38551740540777</v>
      </c>
      <c r="H39" s="43">
        <v>100.18152177851147</v>
      </c>
      <c r="I39" s="43">
        <v>99.977940695633748</v>
      </c>
      <c r="J39" s="43">
        <v>99.774773314370563</v>
      </c>
      <c r="K39" s="43">
        <v>99.572018794029717</v>
      </c>
      <c r="L39" s="43">
        <v>99.369676295627414</v>
      </c>
      <c r="M39" s="43">
        <v>99.167744981884766</v>
      </c>
      <c r="N39" s="43">
        <v>98.966224017224349</v>
      </c>
      <c r="P39" s="43">
        <v>85.333335880000007</v>
      </c>
      <c r="Q39" s="43">
        <v>87.240635725477219</v>
      </c>
      <c r="R39" s="43">
        <v>86.990246615448498</v>
      </c>
      <c r="S39" s="43">
        <v>86.740576146519757</v>
      </c>
      <c r="T39" s="43">
        <v>86.491622256121147</v>
      </c>
      <c r="U39" s="43">
        <v>86.243382887602593</v>
      </c>
      <c r="V39" s="43">
        <v>85.995855990216782</v>
      </c>
      <c r="W39" s="43">
        <v>85.749039519102283</v>
      </c>
      <c r="X39" s="43">
        <v>85.502931435266589</v>
      </c>
      <c r="Y39" s="43">
        <v>85.257529705569297</v>
      </c>
      <c r="Z39" s="43">
        <v>85.012832302705348</v>
      </c>
      <c r="AA39" s="43">
        <v>84.768837205188206</v>
      </c>
      <c r="AC39" s="37">
        <f>IF(ISNA(VLOOKUP($B39,'Feeder DER'!$B$3:$V$365,'Feeder DER'!C$369,FALSE)),0,VLOOKUP($B39,'Feeder DER'!$B$3:$V$365,'Feeder DER'!C$369,FALSE)/1000)</f>
        <v>6.4024402612628262E-2</v>
      </c>
      <c r="AD39" s="37">
        <f>IF(ISNA(VLOOKUP($B39,'Feeder DER'!$B$3:$V$365,'Feeder DER'!D$369,FALSE)),0,VLOOKUP($B39,'Feeder DER'!$B$3:$V$365,'Feeder DER'!D$369,FALSE)/1000)</f>
        <v>0.12135273835082201</v>
      </c>
      <c r="AE39" s="37">
        <f>IF(ISNA(VLOOKUP($B39,'Feeder DER'!$B$3:$V$365,'Feeder DER'!E$369,FALSE)),0,VLOOKUP($B39,'Feeder DER'!$B$3:$V$365,'Feeder DER'!E$369,FALSE)/1000)</f>
        <v>0.18851808791644095</v>
      </c>
      <c r="AF39" s="37">
        <f>IF(ISNA(VLOOKUP($B39,'Feeder DER'!$B$3:$V$365,'Feeder DER'!F$369,FALSE)),0,VLOOKUP($B39,'Feeder DER'!$B$3:$V$365,'Feeder DER'!F$369,FALSE)/1000)</f>
        <v>0.26342858157071442</v>
      </c>
      <c r="AG39" s="37">
        <f>IF(ISNA(VLOOKUP($B39,'Feeder DER'!$B$3:$V$365,'Feeder DER'!G$369,FALSE)),0,VLOOKUP($B39,'Feeder DER'!$B$3:$V$365,'Feeder DER'!G$369,FALSE)/1000)</f>
        <v>0.34011975976988956</v>
      </c>
      <c r="AH39" s="37">
        <f>IF(ISNA(VLOOKUP($B39,'Feeder DER'!$B$3:$V$365,'Feeder DER'!H$369,FALSE)),0,VLOOKUP($B39,'Feeder DER'!$B$3:$V$365,'Feeder DER'!H$369,FALSE)/1000)</f>
        <v>0.42445978161782927</v>
      </c>
      <c r="AI39" s="37">
        <f>IF(ISNA(VLOOKUP($B39,'Feeder DER'!$B$3:$V$365,'Feeder DER'!I$369,FALSE)),0,VLOOKUP($B39,'Feeder DER'!$B$3:$V$365,'Feeder DER'!I$369,FALSE)/1000)</f>
        <v>0.51825493010098467</v>
      </c>
      <c r="AJ39" s="37">
        <f>IF(ISNA(VLOOKUP($B39,'Feeder DER'!$B$3:$V$365,'Feeder DER'!J$369,FALSE)),0,VLOOKUP($B39,'Feeder DER'!$B$3:$V$365,'Feeder DER'!J$369,FALSE)/1000)</f>
        <v>0.71796606631231386</v>
      </c>
      <c r="AK39" s="37">
        <f>IF(ISNA(VLOOKUP($B39,'Feeder DER'!$B$3:$V$365,'Feeder DER'!K$369,FALSE)),0,VLOOKUP($B39,'Feeder DER'!$B$3:$V$365,'Feeder DER'!K$369,FALSE)/1000)</f>
        <v>0.88677829764486082</v>
      </c>
      <c r="AL39" s="37">
        <f>IF(ISNA(VLOOKUP($B39,'Feeder DER'!$B$3:$V$365,'Feeder DER'!L$369,FALSE)),0,VLOOKUP($B39,'Feeder DER'!$B$3:$V$365,'Feeder DER'!L$369,FALSE)/1000)</f>
        <v>1.0447996594966176</v>
      </c>
      <c r="AM39" s="37">
        <f>IF(ISNA(VLOOKUP($B39,'Feeder DER'!$B$3:$V$365,'Feeder DER'!M$369,FALSE)),0,VLOOKUP($B39,'Feeder DER'!$B$3:$V$365,'Feeder DER'!M$369,FALSE)/1000)</f>
        <v>-0.58687546318889405</v>
      </c>
      <c r="AN39" s="37">
        <f>IF(ISNA(VLOOKUP($B39,'Feeder DER'!$B$3:$V$365,'Feeder DER'!N$369,FALSE)),0,VLOOKUP($B39,'Feeder DER'!$B$3:$V$365,'Feeder DER'!N$369,FALSE)/1000)</f>
        <v>-0.71606266290444431</v>
      </c>
      <c r="AO39" s="37">
        <f>IF(ISNA(VLOOKUP($B39,'Feeder DER'!$B$3:$V$365,'Feeder DER'!O$369,FALSE)),0,VLOOKUP($B39,'Feeder DER'!$B$3:$V$365,'Feeder DER'!O$369,FALSE)/1000)</f>
        <v>-0.85595620452870702</v>
      </c>
      <c r="AP39" s="37">
        <f>IF(ISNA(VLOOKUP($B39,'Feeder DER'!$B$3:$V$365,'Feeder DER'!P$369,FALSE)),0,VLOOKUP($B39,'Feeder DER'!$B$3:$V$365,'Feeder DER'!P$369,FALSE)/1000)</f>
        <v>-0.9906217372402828</v>
      </c>
      <c r="AQ39" s="37">
        <f>IF(ISNA(VLOOKUP($B39,'Feeder DER'!$B$3:$V$365,'Feeder DER'!Q$369,FALSE)),0,VLOOKUP($B39,'Feeder DER'!$B$3:$V$365,'Feeder DER'!Q$369,FALSE)/1000)</f>
        <v>-1.107575238700659</v>
      </c>
      <c r="AR39" s="37">
        <f>IF(ISNA(VLOOKUP($B39,'Feeder DER'!$B$3:$V$365,'Feeder DER'!R$369,FALSE)),0,VLOOKUP($B39,'Feeder DER'!$B$3:$V$365,'Feeder DER'!R$369,FALSE)/1000)</f>
        <v>-1.2115114930302182</v>
      </c>
      <c r="AS39" s="37">
        <f>IF(ISNA(VLOOKUP($B39,'Feeder DER'!$B$3:$V$365,'Feeder DER'!S$369,FALSE)),0,VLOOKUP($B39,'Feeder DER'!$B$3:$V$365,'Feeder DER'!S$369,FALSE)/1000)</f>
        <v>-1.3075909335177855</v>
      </c>
      <c r="AT39" s="37">
        <f>IF(ISNA(VLOOKUP($B39,'Feeder DER'!$B$3:$V$365,'Feeder DER'!T$369,FALSE)),0,VLOOKUP($B39,'Feeder DER'!$B$3:$V$365,'Feeder DER'!T$369,FALSE)/1000)</f>
        <v>-1.4095170725959305</v>
      </c>
      <c r="AU39" s="37">
        <f>IF(ISNA(VLOOKUP($B39,'Feeder DER'!$B$3:$V$365,'Feeder DER'!U$369,FALSE)),0,VLOOKUP($B39,'Feeder DER'!$B$3:$V$365,'Feeder DER'!U$369,FALSE)/1000)</f>
        <v>-1.5125066526067823</v>
      </c>
      <c r="AV39" s="37">
        <f>IF(ISNA(VLOOKUP($B39,'Feeder DER'!$B$3:$V$365,'Feeder DER'!V$369,FALSE)),0,VLOOKUP($B39,'Feeder DER'!$B$3:$V$365,'Feeder DER'!V$369,FALSE)/1000)</f>
        <v>-1.6018927185673706</v>
      </c>
    </row>
    <row r="40" spans="1:48" x14ac:dyDescent="0.25">
      <c r="A40" s="8" t="s">
        <v>17</v>
      </c>
      <c r="B40" s="42">
        <v>91012</v>
      </c>
      <c r="C40" s="43">
        <v>113.43333320000001</v>
      </c>
      <c r="D40" s="43">
        <v>113</v>
      </c>
      <c r="E40" s="43">
        <v>112.77037020443707</v>
      </c>
      <c r="F40" s="43">
        <v>112.54120704465299</v>
      </c>
      <c r="G40" s="43">
        <v>112.3125095723869</v>
      </c>
      <c r="H40" s="43">
        <v>112.0842768413049</v>
      </c>
      <c r="I40" s="43">
        <v>111.85650790699616</v>
      </c>
      <c r="J40" s="43">
        <v>111.62920182696902</v>
      </c>
      <c r="K40" s="43">
        <v>111.40235766064708</v>
      </c>
      <c r="L40" s="43">
        <v>111.17597446936529</v>
      </c>
      <c r="M40" s="43">
        <v>110.95005131636609</v>
      </c>
      <c r="N40" s="43">
        <v>110.72458726679552</v>
      </c>
      <c r="P40" s="43">
        <v>62.333332059999996</v>
      </c>
      <c r="Q40" s="43">
        <v>64.714334406018835</v>
      </c>
      <c r="R40" s="43">
        <v>64.528597971807002</v>
      </c>
      <c r="S40" s="43">
        <v>64.343394619227084</v>
      </c>
      <c r="T40" s="43">
        <v>64.158722818282953</v>
      </c>
      <c r="U40" s="43">
        <v>63.97458104336971</v>
      </c>
      <c r="V40" s="43">
        <v>63.790967773261094</v>
      </c>
      <c r="W40" s="43">
        <v>63.607881491096911</v>
      </c>
      <c r="X40" s="43">
        <v>63.425320684370504</v>
      </c>
      <c r="Y40" s="43">
        <v>63.243283844916249</v>
      </c>
      <c r="Z40" s="43">
        <v>63.061769468897118</v>
      </c>
      <c r="AA40" s="43">
        <v>62.880776056792236</v>
      </c>
      <c r="AC40" s="37">
        <f>IF(ISNA(VLOOKUP($B40,'Feeder DER'!$B$3:$V$365,'Feeder DER'!C$369,FALSE)),0,VLOOKUP($B40,'Feeder DER'!$B$3:$V$365,'Feeder DER'!C$369,FALSE)/1000)</f>
        <v>4.6067780216603085E-2</v>
      </c>
      <c r="AD40" s="37">
        <f>IF(ISNA(VLOOKUP($B40,'Feeder DER'!$B$3:$V$365,'Feeder DER'!D$369,FALSE)),0,VLOOKUP($B40,'Feeder DER'!$B$3:$V$365,'Feeder DER'!D$369,FALSE)/1000)</f>
        <v>9.1432464909296227E-2</v>
      </c>
      <c r="AE40" s="37">
        <f>IF(ISNA(VLOOKUP($B40,'Feeder DER'!$B$3:$V$365,'Feeder DER'!E$369,FALSE)),0,VLOOKUP($B40,'Feeder DER'!$B$3:$V$365,'Feeder DER'!E$369,FALSE)/1000)</f>
        <v>0.14610015244763758</v>
      </c>
      <c r="AF40" s="37">
        <f>IF(ISNA(VLOOKUP($B40,'Feeder DER'!$B$3:$V$365,'Feeder DER'!F$369,FALSE)),0,VLOOKUP($B40,'Feeder DER'!$B$3:$V$365,'Feeder DER'!F$369,FALSE)/1000)</f>
        <v>0.21035867409592343</v>
      </c>
      <c r="AG40" s="37">
        <f>IF(ISNA(VLOOKUP($B40,'Feeder DER'!$B$3:$V$365,'Feeder DER'!G$369,FALSE)),0,VLOOKUP($B40,'Feeder DER'!$B$3:$V$365,'Feeder DER'!G$369,FALSE)/1000)</f>
        <v>0.27943884851069956</v>
      </c>
      <c r="AH40" s="37">
        <f>IF(ISNA(VLOOKUP($B40,'Feeder DER'!$B$3:$V$365,'Feeder DER'!H$369,FALSE)),0,VLOOKUP($B40,'Feeder DER'!$B$3:$V$365,'Feeder DER'!H$369,FALSE)/1000)</f>
        <v>0.35910354641815867</v>
      </c>
      <c r="AI40" s="37">
        <f>IF(ISNA(VLOOKUP($B40,'Feeder DER'!$B$3:$V$365,'Feeder DER'!I$369,FALSE)),0,VLOOKUP($B40,'Feeder DER'!$B$3:$V$365,'Feeder DER'!I$369,FALSE)/1000)</f>
        <v>0.45083177024736193</v>
      </c>
      <c r="AJ40" s="37">
        <f>IF(ISNA(VLOOKUP($B40,'Feeder DER'!$B$3:$V$365,'Feeder DER'!J$369,FALSE)),0,VLOOKUP($B40,'Feeder DER'!$B$3:$V$365,'Feeder DER'!J$369,FALSE)/1000)</f>
        <v>0.65484038471835082</v>
      </c>
      <c r="AK40" s="37">
        <f>IF(ISNA(VLOOKUP($B40,'Feeder DER'!$B$3:$V$365,'Feeder DER'!K$369,FALSE)),0,VLOOKUP($B40,'Feeder DER'!$B$3:$V$365,'Feeder DER'!K$369,FALSE)/1000)</f>
        <v>0.8261085237685305</v>
      </c>
      <c r="AL40" s="37">
        <f>IF(ISNA(VLOOKUP($B40,'Feeder DER'!$B$3:$V$365,'Feeder DER'!L$369,FALSE)),0,VLOOKUP($B40,'Feeder DER'!$B$3:$V$365,'Feeder DER'!L$369,FALSE)/1000)</f>
        <v>0.98890570188118498</v>
      </c>
      <c r="AM40" s="37">
        <f>IF(ISNA(VLOOKUP($B40,'Feeder DER'!$B$3:$V$365,'Feeder DER'!M$369,FALSE)),0,VLOOKUP($B40,'Feeder DER'!$B$3:$V$365,'Feeder DER'!M$369,FALSE)/1000)</f>
        <v>-0.43326278037326837</v>
      </c>
      <c r="AN40" s="37">
        <f>IF(ISNA(VLOOKUP($B40,'Feeder DER'!$B$3:$V$365,'Feeder DER'!N$369,FALSE)),0,VLOOKUP($B40,'Feeder DER'!$B$3:$V$365,'Feeder DER'!N$369,FALSE)/1000)</f>
        <v>-0.53262865253414693</v>
      </c>
      <c r="AO40" s="37">
        <f>IF(ISNA(VLOOKUP($B40,'Feeder DER'!$B$3:$V$365,'Feeder DER'!O$369,FALSE)),0,VLOOKUP($B40,'Feeder DER'!$B$3:$V$365,'Feeder DER'!O$369,FALSE)/1000)</f>
        <v>-0.64039852687354826</v>
      </c>
      <c r="AP40" s="37">
        <f>IF(ISNA(VLOOKUP($B40,'Feeder DER'!$B$3:$V$365,'Feeder DER'!P$369,FALSE)),0,VLOOKUP($B40,'Feeder DER'!$B$3:$V$365,'Feeder DER'!P$369,FALSE)/1000)</f>
        <v>-0.74317760400981758</v>
      </c>
      <c r="AQ40" s="37">
        <f>IF(ISNA(VLOOKUP($B40,'Feeder DER'!$B$3:$V$365,'Feeder DER'!Q$369,FALSE)),0,VLOOKUP($B40,'Feeder DER'!$B$3:$V$365,'Feeder DER'!Q$369,FALSE)/1000)</f>
        <v>-0.83103355676702806</v>
      </c>
      <c r="AR40" s="37">
        <f>IF(ISNA(VLOOKUP($B40,'Feeder DER'!$B$3:$V$365,'Feeder DER'!R$369,FALSE)),0,VLOOKUP($B40,'Feeder DER'!$B$3:$V$365,'Feeder DER'!R$369,FALSE)/1000)</f>
        <v>-0.90668155164238418</v>
      </c>
      <c r="AS40" s="37">
        <f>IF(ISNA(VLOOKUP($B40,'Feeder DER'!$B$3:$V$365,'Feeder DER'!S$369,FALSE)),0,VLOOKUP($B40,'Feeder DER'!$B$3:$V$365,'Feeder DER'!S$369,FALSE)/1000)</f>
        <v>-0.97410013473700341</v>
      </c>
      <c r="AT40" s="37">
        <f>IF(ISNA(VLOOKUP($B40,'Feeder DER'!$B$3:$V$365,'Feeder DER'!T$369,FALSE)),0,VLOOKUP($B40,'Feeder DER'!$B$3:$V$365,'Feeder DER'!T$369,FALSE)/1000)</f>
        <v>-1.0294455225464985</v>
      </c>
      <c r="AU40" s="37">
        <f>IF(ISNA(VLOOKUP($B40,'Feeder DER'!$B$3:$V$365,'Feeder DER'!U$369,FALSE)),0,VLOOKUP($B40,'Feeder DER'!$B$3:$V$365,'Feeder DER'!U$369,FALSE)/1000)</f>
        <v>-1.0918178540342047</v>
      </c>
      <c r="AV40" s="37">
        <f>IF(ISNA(VLOOKUP($B40,'Feeder DER'!$B$3:$V$365,'Feeder DER'!V$369,FALSE)),0,VLOOKUP($B40,'Feeder DER'!$B$3:$V$365,'Feeder DER'!V$369,FALSE)/1000)</f>
        <v>-1.1438305155832942</v>
      </c>
    </row>
    <row r="41" spans="1:48" x14ac:dyDescent="0.25">
      <c r="A41" s="8" t="s">
        <v>320</v>
      </c>
      <c r="B41" s="42">
        <v>29481</v>
      </c>
      <c r="C41" s="43">
        <v>42.38388964</v>
      </c>
      <c r="D41" s="43">
        <v>37.299999239999998</v>
      </c>
      <c r="E41" s="43">
        <v>37.773527088570084</v>
      </c>
      <c r="F41" s="43">
        <v>38.253066428505861</v>
      </c>
      <c r="G41" s="43">
        <v>38.738693576392606</v>
      </c>
      <c r="H41" s="43">
        <v>39.230485817663578</v>
      </c>
      <c r="I41" s="43">
        <v>39.728521418899625</v>
      </c>
      <c r="J41" s="43">
        <v>40.232879640284999</v>
      </c>
      <c r="K41" s="43">
        <v>40.743640748221239</v>
      </c>
      <c r="L41" s="43">
        <v>41.260886028101247</v>
      </c>
      <c r="M41" s="43">
        <v>41.784697797245464</v>
      </c>
      <c r="N41" s="43">
        <v>42.315159418002345</v>
      </c>
      <c r="P41" s="43">
        <v>74.133331299999995</v>
      </c>
      <c r="Q41" s="43">
        <v>77.196477273048956</v>
      </c>
      <c r="R41" s="43">
        <v>77.968981955963926</v>
      </c>
      <c r="S41" s="43">
        <v>78.749217088586022</v>
      </c>
      <c r="T41" s="43">
        <v>79.537260029478858</v>
      </c>
      <c r="U41" s="43">
        <v>80.333188911332769</v>
      </c>
      <c r="V41" s="43">
        <v>81.137082648711427</v>
      </c>
      <c r="W41" s="43">
        <v>81.949020945876072</v>
      </c>
      <c r="X41" s="43">
        <v>82.769084304688022</v>
      </c>
      <c r="Y41" s="43">
        <v>83.597354032590218</v>
      </c>
      <c r="Z41" s="43">
        <v>84.433912250668683</v>
      </c>
      <c r="AA41" s="43">
        <v>85.278841901794692</v>
      </c>
      <c r="AC41" s="37">
        <f>IF(ISNA(VLOOKUP($B41,'Feeder DER'!$B$3:$V$365,'Feeder DER'!C$369,FALSE)),0,VLOOKUP($B41,'Feeder DER'!$B$3:$V$365,'Feeder DER'!C$369,FALSE)/1000)</f>
        <v>1.5276990856529117E-2</v>
      </c>
      <c r="AD41" s="37">
        <f>IF(ISNA(VLOOKUP($B41,'Feeder DER'!$B$3:$V$365,'Feeder DER'!D$369,FALSE)),0,VLOOKUP($B41,'Feeder DER'!$B$3:$V$365,'Feeder DER'!D$369,FALSE)/1000)</f>
        <v>3.1391723114456399E-2</v>
      </c>
      <c r="AE41" s="37">
        <f>IF(ISNA(VLOOKUP($B41,'Feeder DER'!$B$3:$V$365,'Feeder DER'!E$369,FALSE)),0,VLOOKUP($B41,'Feeder DER'!$B$3:$V$365,'Feeder DER'!E$369,FALSE)/1000)</f>
        <v>5.0233333410812805E-2</v>
      </c>
      <c r="AF41" s="37">
        <f>IF(ISNA(VLOOKUP($B41,'Feeder DER'!$B$3:$V$365,'Feeder DER'!F$369,FALSE)),0,VLOOKUP($B41,'Feeder DER'!$B$3:$V$365,'Feeder DER'!F$369,FALSE)/1000)</f>
        <v>7.1182976010691859E-2</v>
      </c>
      <c r="AG41" s="37">
        <f>IF(ISNA(VLOOKUP($B41,'Feeder DER'!$B$3:$V$365,'Feeder DER'!G$369,FALSE)),0,VLOOKUP($B41,'Feeder DER'!$B$3:$V$365,'Feeder DER'!G$369,FALSE)/1000)</f>
        <v>9.2567461239789081E-2</v>
      </c>
      <c r="AH41" s="37">
        <f>IF(ISNA(VLOOKUP($B41,'Feeder DER'!$B$3:$V$365,'Feeder DER'!H$369,FALSE)),0,VLOOKUP($B41,'Feeder DER'!$B$3:$V$365,'Feeder DER'!H$369,FALSE)/1000)</f>
        <v>0.11602919197541166</v>
      </c>
      <c r="AI41" s="37">
        <f>IF(ISNA(VLOOKUP($B41,'Feeder DER'!$B$3:$V$365,'Feeder DER'!I$369,FALSE)),0,VLOOKUP($B41,'Feeder DER'!$B$3:$V$365,'Feeder DER'!I$369,FALSE)/1000)</f>
        <v>0.14210937331768034</v>
      </c>
      <c r="AJ41" s="37">
        <f>IF(ISNA(VLOOKUP($B41,'Feeder DER'!$B$3:$V$365,'Feeder DER'!J$369,FALSE)),0,VLOOKUP($B41,'Feeder DER'!$B$3:$V$365,'Feeder DER'!J$369,FALSE)/1000)</f>
        <v>0.19800348945465321</v>
      </c>
      <c r="AK41" s="37">
        <f>IF(ISNA(VLOOKUP($B41,'Feeder DER'!$B$3:$V$365,'Feeder DER'!K$369,FALSE)),0,VLOOKUP($B41,'Feeder DER'!$B$3:$V$365,'Feeder DER'!K$369,FALSE)/1000)</f>
        <v>0.24545511219543623</v>
      </c>
      <c r="AL41" s="37">
        <f>IF(ISNA(VLOOKUP($B41,'Feeder DER'!$B$3:$V$365,'Feeder DER'!L$369,FALSE)),0,VLOOKUP($B41,'Feeder DER'!$B$3:$V$365,'Feeder DER'!L$369,FALSE)/1000)</f>
        <v>0.28992947407281283</v>
      </c>
      <c r="AM41" s="37">
        <f>IF(ISNA(VLOOKUP($B41,'Feeder DER'!$B$3:$V$365,'Feeder DER'!M$369,FALSE)),0,VLOOKUP($B41,'Feeder DER'!$B$3:$V$365,'Feeder DER'!M$369,FALSE)/1000)</f>
        <v>-0.17735612029686101</v>
      </c>
      <c r="AN41" s="37">
        <f>IF(ISNA(VLOOKUP($B41,'Feeder DER'!$B$3:$V$365,'Feeder DER'!N$369,FALSE)),0,VLOOKUP($B41,'Feeder DER'!$B$3:$V$365,'Feeder DER'!N$369,FALSE)/1000)</f>
        <v>-0.21361459993506055</v>
      </c>
      <c r="AO41" s="37">
        <f>IF(ISNA(VLOOKUP($B41,'Feeder DER'!$B$3:$V$365,'Feeder DER'!O$369,FALSE)),0,VLOOKUP($B41,'Feeder DER'!$B$3:$V$365,'Feeder DER'!O$369,FALSE)/1000)</f>
        <v>-0.25297091602613098</v>
      </c>
      <c r="AP41" s="37">
        <f>IF(ISNA(VLOOKUP($B41,'Feeder DER'!$B$3:$V$365,'Feeder DER'!P$369,FALSE)),0,VLOOKUP($B41,'Feeder DER'!$B$3:$V$365,'Feeder DER'!P$369,FALSE)/1000)</f>
        <v>-0.29116999834421536</v>
      </c>
      <c r="AQ41" s="37">
        <f>IF(ISNA(VLOOKUP($B41,'Feeder DER'!$B$3:$V$365,'Feeder DER'!Q$369,FALSE)),0,VLOOKUP($B41,'Feeder DER'!$B$3:$V$365,'Feeder DER'!Q$369,FALSE)/1000)</f>
        <v>-0.32466958011556418</v>
      </c>
      <c r="AR41" s="37">
        <f>IF(ISNA(VLOOKUP($B41,'Feeder DER'!$B$3:$V$365,'Feeder DER'!R$369,FALSE)),0,VLOOKUP($B41,'Feeder DER'!$B$3:$V$365,'Feeder DER'!R$369,FALSE)/1000)</f>
        <v>-0.35489526561891488</v>
      </c>
      <c r="AS41" s="37">
        <f>IF(ISNA(VLOOKUP($B41,'Feeder DER'!$B$3:$V$365,'Feeder DER'!S$369,FALSE)),0,VLOOKUP($B41,'Feeder DER'!$B$3:$V$365,'Feeder DER'!S$369,FALSE)/1000)</f>
        <v>-0.38334399070514208</v>
      </c>
      <c r="AT41" s="37">
        <f>IF(ISNA(VLOOKUP($B41,'Feeder DER'!$B$3:$V$365,'Feeder DER'!T$369,FALSE)),0,VLOOKUP($B41,'Feeder DER'!$B$3:$V$365,'Feeder DER'!T$369,FALSE)/1000)</f>
        <v>-0.41522560511555007</v>
      </c>
      <c r="AU41" s="37">
        <f>IF(ISNA(VLOOKUP($B41,'Feeder DER'!$B$3:$V$365,'Feeder DER'!U$369,FALSE)),0,VLOOKUP($B41,'Feeder DER'!$B$3:$V$365,'Feeder DER'!U$369,FALSE)/1000)</f>
        <v>-0.44709074267890064</v>
      </c>
      <c r="AV41" s="37">
        <f>IF(ISNA(VLOOKUP($B41,'Feeder DER'!$B$3:$V$365,'Feeder DER'!V$369,FALSE)),0,VLOOKUP($B41,'Feeder DER'!$B$3:$V$365,'Feeder DER'!V$369,FALSE)/1000)</f>
        <v>-0.47535142779862838</v>
      </c>
    </row>
    <row r="42" spans="1:48" x14ac:dyDescent="0.25">
      <c r="A42" s="8" t="s">
        <v>320</v>
      </c>
      <c r="B42" s="42">
        <v>29482</v>
      </c>
      <c r="C42" s="43">
        <v>38.152222700000003</v>
      </c>
      <c r="D42" s="43">
        <v>42.033332819999998</v>
      </c>
      <c r="E42" s="43">
        <v>42.56695089142184</v>
      </c>
      <c r="F42" s="43">
        <v>43.107343306609557</v>
      </c>
      <c r="G42" s="43">
        <v>43.654596066648786</v>
      </c>
      <c r="H42" s="43">
        <v>44.208796264418986</v>
      </c>
      <c r="I42" s="43">
        <v>44.770032098453918</v>
      </c>
      <c r="J42" s="43">
        <v>45.338392886978014</v>
      </c>
      <c r="K42" s="43">
        <v>45.913969082121014</v>
      </c>
      <c r="L42" s="43">
        <v>46.496852284313015</v>
      </c>
      <c r="M42" s="43">
        <v>47.087135256862261</v>
      </c>
      <c r="N42" s="43">
        <v>47.684911940718052</v>
      </c>
      <c r="P42" s="43">
        <v>40.799999239999998</v>
      </c>
      <c r="Q42" s="43">
        <v>41.208284586549496</v>
      </c>
      <c r="R42" s="43">
        <v>41.620655642101745</v>
      </c>
      <c r="S42" s="43">
        <v>42.037153292322117</v>
      </c>
      <c r="T42" s="43">
        <v>42.457818832018589</v>
      </c>
      <c r="U42" s="43">
        <v>42.882693969236037</v>
      </c>
      <c r="V42" s="43">
        <v>43.311820829391479</v>
      </c>
      <c r="W42" s="43">
        <v>43.745241959450745</v>
      </c>
      <c r="X42" s="43">
        <v>44.183000332146882</v>
      </c>
      <c r="Y42" s="43">
        <v>44.625139350240829</v>
      </c>
      <c r="Z42" s="43">
        <v>45.071702850824678</v>
      </c>
      <c r="AA42" s="43">
        <v>45.522735109668048</v>
      </c>
      <c r="AC42" s="37">
        <f>IF(ISNA(VLOOKUP($B42,'Feeder DER'!$B$3:$V$365,'Feeder DER'!C$369,FALSE)),0,VLOOKUP($B42,'Feeder DER'!$B$3:$V$365,'Feeder DER'!C$369,FALSE)/1000)</f>
        <v>6.8794967283181789E-3</v>
      </c>
      <c r="AD42" s="37">
        <f>IF(ISNA(VLOOKUP($B42,'Feeder DER'!$B$3:$V$365,'Feeder DER'!D$369,FALSE)),0,VLOOKUP($B42,'Feeder DER'!$B$3:$V$365,'Feeder DER'!D$369,FALSE)/1000)</f>
        <v>1.37482267134735E-2</v>
      </c>
      <c r="AE42" s="37">
        <f>IF(ISNA(VLOOKUP($B42,'Feeder DER'!$B$3:$V$365,'Feeder DER'!E$369,FALSE)),0,VLOOKUP($B42,'Feeder DER'!$B$3:$V$365,'Feeder DER'!E$369,FALSE)/1000)</f>
        <v>2.1669340436803793E-2</v>
      </c>
      <c r="AF42" s="37">
        <f>IF(ISNA(VLOOKUP($B42,'Feeder DER'!$B$3:$V$365,'Feeder DER'!F$369,FALSE)),0,VLOOKUP($B42,'Feeder DER'!$B$3:$V$365,'Feeder DER'!F$369,FALSE)/1000)</f>
        <v>3.0379316040498549E-2</v>
      </c>
      <c r="AG42" s="37">
        <f>IF(ISNA(VLOOKUP($B42,'Feeder DER'!$B$3:$V$365,'Feeder DER'!G$369,FALSE)),0,VLOOKUP($B42,'Feeder DER'!$B$3:$V$365,'Feeder DER'!G$369,FALSE)/1000)</f>
        <v>3.9210488642796568E-2</v>
      </c>
      <c r="AH42" s="37">
        <f>IF(ISNA(VLOOKUP($B42,'Feeder DER'!$B$3:$V$365,'Feeder DER'!H$369,FALSE)),0,VLOOKUP($B42,'Feeder DER'!$B$3:$V$365,'Feeder DER'!H$369,FALSE)/1000)</f>
        <v>4.8885276487180072E-2</v>
      </c>
      <c r="AI42" s="37">
        <f>IF(ISNA(VLOOKUP($B42,'Feeder DER'!$B$3:$V$365,'Feeder DER'!I$369,FALSE)),0,VLOOKUP($B42,'Feeder DER'!$B$3:$V$365,'Feeder DER'!I$369,FALSE)/1000)</f>
        <v>5.9642639403847321E-2</v>
      </c>
      <c r="AJ42" s="37">
        <f>IF(ISNA(VLOOKUP($B42,'Feeder DER'!$B$3:$V$365,'Feeder DER'!J$369,FALSE)),0,VLOOKUP($B42,'Feeder DER'!$B$3:$V$365,'Feeder DER'!J$369,FALSE)/1000)</f>
        <v>8.26145900980058E-2</v>
      </c>
      <c r="AK42" s="37">
        <f>IF(ISNA(VLOOKUP($B42,'Feeder DER'!$B$3:$V$365,'Feeder DER'!K$369,FALSE)),0,VLOOKUP($B42,'Feeder DER'!$B$3:$V$365,'Feeder DER'!K$369,FALSE)/1000)</f>
        <v>0.10201333532971474</v>
      </c>
      <c r="AL42" s="37">
        <f>IF(ISNA(VLOOKUP($B42,'Feeder DER'!$B$3:$V$365,'Feeder DER'!L$369,FALSE)),0,VLOOKUP($B42,'Feeder DER'!$B$3:$V$365,'Feeder DER'!L$369,FALSE)/1000)</f>
        <v>0.12023781580170795</v>
      </c>
      <c r="AM42" s="37">
        <f>IF(ISNA(VLOOKUP($B42,'Feeder DER'!$B$3:$V$365,'Feeder DER'!M$369,FALSE)),0,VLOOKUP($B42,'Feeder DER'!$B$3:$V$365,'Feeder DER'!M$369,FALSE)/1000)</f>
        <v>-9.3773536527482007E-2</v>
      </c>
      <c r="AN42" s="37">
        <f>IF(ISNA(VLOOKUP($B42,'Feeder DER'!$B$3:$V$365,'Feeder DER'!N$369,FALSE)),0,VLOOKUP($B42,'Feeder DER'!$B$3:$V$365,'Feeder DER'!N$369,FALSE)/1000)</f>
        <v>-0.10866840086240888</v>
      </c>
      <c r="AO42" s="37">
        <f>IF(ISNA(VLOOKUP($B42,'Feeder DER'!$B$3:$V$365,'Feeder DER'!O$369,FALSE)),0,VLOOKUP($B42,'Feeder DER'!$B$3:$V$365,'Feeder DER'!O$369,FALSE)/1000)</f>
        <v>-0.12448159607557344</v>
      </c>
      <c r="AP42" s="37">
        <f>IF(ISNA(VLOOKUP($B42,'Feeder DER'!$B$3:$V$365,'Feeder DER'!P$369,FALSE)),0,VLOOKUP($B42,'Feeder DER'!$B$3:$V$365,'Feeder DER'!P$369,FALSE)/1000)</f>
        <v>-0.13940335335210535</v>
      </c>
      <c r="AQ42" s="37">
        <f>IF(ISNA(VLOOKUP($B42,'Feeder DER'!$B$3:$V$365,'Feeder DER'!Q$369,FALSE)),0,VLOOKUP($B42,'Feeder DER'!$B$3:$V$365,'Feeder DER'!Q$369,FALSE)/1000)</f>
        <v>-0.15208611714507672</v>
      </c>
      <c r="AR42" s="37">
        <f>IF(ISNA(VLOOKUP($B42,'Feeder DER'!$B$3:$V$365,'Feeder DER'!R$369,FALSE)),0,VLOOKUP($B42,'Feeder DER'!$B$3:$V$365,'Feeder DER'!R$369,FALSE)/1000)</f>
        <v>-0.16314233730468097</v>
      </c>
      <c r="AS42" s="37">
        <f>IF(ISNA(VLOOKUP($B42,'Feeder DER'!$B$3:$V$365,'Feeder DER'!S$369,FALSE)),0,VLOOKUP($B42,'Feeder DER'!$B$3:$V$365,'Feeder DER'!S$369,FALSE)/1000)</f>
        <v>-0.17317766730896214</v>
      </c>
      <c r="AT42" s="37">
        <f>IF(ISNA(VLOOKUP($B42,'Feeder DER'!$B$3:$V$365,'Feeder DER'!T$369,FALSE)),0,VLOOKUP($B42,'Feeder DER'!$B$3:$V$365,'Feeder DER'!T$369,FALSE)/1000)</f>
        <v>-0.18363561727082803</v>
      </c>
      <c r="AU42" s="37">
        <f>IF(ISNA(VLOOKUP($B42,'Feeder DER'!$B$3:$V$365,'Feeder DER'!U$369,FALSE)),0,VLOOKUP($B42,'Feeder DER'!$B$3:$V$365,'Feeder DER'!U$369,FALSE)/1000)</f>
        <v>-0.19413434163467136</v>
      </c>
      <c r="AV42" s="37">
        <f>IF(ISNA(VLOOKUP($B42,'Feeder DER'!$B$3:$V$365,'Feeder DER'!V$369,FALSE)),0,VLOOKUP($B42,'Feeder DER'!$B$3:$V$365,'Feeder DER'!V$369,FALSE)/1000)</f>
        <v>-0.20285087292855267</v>
      </c>
    </row>
    <row r="43" spans="1:48" x14ac:dyDescent="0.25">
      <c r="A43" s="8" t="s">
        <v>320</v>
      </c>
      <c r="B43" s="42">
        <v>29483</v>
      </c>
      <c r="C43" s="43">
        <v>86.031112669999999</v>
      </c>
      <c r="D43" s="43">
        <v>83.566665650000004</v>
      </c>
      <c r="E43" s="43">
        <v>84.627554234549493</v>
      </c>
      <c r="F43" s="43">
        <v>85.701910923636504</v>
      </c>
      <c r="G43" s="43">
        <v>86.789906696421809</v>
      </c>
      <c r="H43" s="43">
        <v>87.891714702666562</v>
      </c>
      <c r="I43" s="43">
        <v>89.007510290288394</v>
      </c>
      <c r="J43" s="43">
        <v>90.137471033267218</v>
      </c>
      <c r="K43" s="43">
        <v>91.281776759905398</v>
      </c>
      <c r="L43" s="43">
        <v>92.44060958144658</v>
      </c>
      <c r="M43" s="43">
        <v>93.614153921057934</v>
      </c>
      <c r="N43" s="43">
        <v>94.802596543180286</v>
      </c>
      <c r="P43" s="43">
        <v>160.36666869999999</v>
      </c>
      <c r="Q43" s="43">
        <v>168.43945703391032</v>
      </c>
      <c r="R43" s="43">
        <v>170.12502966549695</v>
      </c>
      <c r="S43" s="43">
        <v>171.82746981225128</v>
      </c>
      <c r="T43" s="43">
        <v>173.54694626729591</v>
      </c>
      <c r="U43" s="43">
        <v>175.28362951286528</v>
      </c>
      <c r="V43" s="43">
        <v>177.03769173720846</v>
      </c>
      <c r="W43" s="43">
        <v>178.80930685166135</v>
      </c>
      <c r="X43" s="43">
        <v>180.59865050788949</v>
      </c>
      <c r="Y43" s="43">
        <v>182.40590011530361</v>
      </c>
      <c r="Z43" s="43">
        <v>184.23123485864932</v>
      </c>
      <c r="AA43" s="43">
        <v>186.07483571577291</v>
      </c>
      <c r="AC43" s="37">
        <f>IF(ISNA(VLOOKUP($B43,'Feeder DER'!$B$3:$V$365,'Feeder DER'!C$369,FALSE)),0,VLOOKUP($B43,'Feeder DER'!$B$3:$V$365,'Feeder DER'!C$369,FALSE)/1000)</f>
        <v>3.903260555074143E-2</v>
      </c>
      <c r="AD43" s="37">
        <f>IF(ISNA(VLOOKUP($B43,'Feeder DER'!$B$3:$V$365,'Feeder DER'!D$369,FALSE)),0,VLOOKUP($B43,'Feeder DER'!$B$3:$V$365,'Feeder DER'!D$369,FALSE)/1000)</f>
        <v>7.8004123197012762E-2</v>
      </c>
      <c r="AE43" s="37">
        <f>IF(ISNA(VLOOKUP($B43,'Feeder DER'!$B$3:$V$365,'Feeder DER'!E$369,FALSE)),0,VLOOKUP($B43,'Feeder DER'!$B$3:$V$365,'Feeder DER'!E$369,FALSE)/1000)</f>
        <v>0.1229466124073974</v>
      </c>
      <c r="AF43" s="37">
        <f>IF(ISNA(VLOOKUP($B43,'Feeder DER'!$B$3:$V$365,'Feeder DER'!F$369,FALSE)),0,VLOOKUP($B43,'Feeder DER'!$B$3:$V$365,'Feeder DER'!F$369,FALSE)/1000)</f>
        <v>0.17236491370495627</v>
      </c>
      <c r="AG43" s="37">
        <f>IF(ISNA(VLOOKUP($B43,'Feeder DER'!$B$3:$V$365,'Feeder DER'!G$369,FALSE)),0,VLOOKUP($B43,'Feeder DER'!$B$3:$V$365,'Feeder DER'!G$369,FALSE)/1000)</f>
        <v>0.22247085754778198</v>
      </c>
      <c r="AH43" s="37">
        <f>IF(ISNA(VLOOKUP($B43,'Feeder DER'!$B$3:$V$365,'Feeder DER'!H$369,FALSE)),0,VLOOKUP($B43,'Feeder DER'!$B$3:$V$365,'Feeder DER'!H$369,FALSE)/1000)</f>
        <v>0.27736327084924867</v>
      </c>
      <c r="AI43" s="37">
        <f>IF(ISNA(VLOOKUP($B43,'Feeder DER'!$B$3:$V$365,'Feeder DER'!I$369,FALSE)),0,VLOOKUP($B43,'Feeder DER'!$B$3:$V$365,'Feeder DER'!I$369,FALSE)/1000)</f>
        <v>0.33839795406438195</v>
      </c>
      <c r="AJ43" s="37">
        <f>IF(ISNA(VLOOKUP($B43,'Feeder DER'!$B$3:$V$365,'Feeder DER'!J$369,FALSE)),0,VLOOKUP($B43,'Feeder DER'!$B$3:$V$365,'Feeder DER'!J$369,FALSE)/1000)</f>
        <v>0.46873526296740886</v>
      </c>
      <c r="AK43" s="37">
        <f>IF(ISNA(VLOOKUP($B43,'Feeder DER'!$B$3:$V$365,'Feeder DER'!K$369,FALSE)),0,VLOOKUP($B43,'Feeder DER'!$B$3:$V$365,'Feeder DER'!K$369,FALSE)/1000)</f>
        <v>0.5787990657005091</v>
      </c>
      <c r="AL43" s="37">
        <f>IF(ISNA(VLOOKUP($B43,'Feeder DER'!$B$3:$V$365,'Feeder DER'!L$369,FALSE)),0,VLOOKUP($B43,'Feeder DER'!$B$3:$V$365,'Feeder DER'!L$369,FALSE)/1000)</f>
        <v>0.68220037334302375</v>
      </c>
      <c r="AM43" s="37">
        <f>IF(ISNA(VLOOKUP($B43,'Feeder DER'!$B$3:$V$365,'Feeder DER'!M$369,FALSE)),0,VLOOKUP($B43,'Feeder DER'!$B$3:$V$365,'Feeder DER'!M$369,FALSE)/1000)</f>
        <v>-0.53204843419847969</v>
      </c>
      <c r="AN43" s="37">
        <f>IF(ISNA(VLOOKUP($B43,'Feeder DER'!$B$3:$V$365,'Feeder DER'!N$369,FALSE)),0,VLOOKUP($B43,'Feeder DER'!$B$3:$V$365,'Feeder DER'!N$369,FALSE)/1000)</f>
        <v>-0.61655830276544032</v>
      </c>
      <c r="AO43" s="37">
        <f>IF(ISNA(VLOOKUP($B43,'Feeder DER'!$B$3:$V$365,'Feeder DER'!O$369,FALSE)),0,VLOOKUP($B43,'Feeder DER'!$B$3:$V$365,'Feeder DER'!O$369,FALSE)/1000)</f>
        <v>-0.70627855929403371</v>
      </c>
      <c r="AP43" s="37">
        <f>IF(ISNA(VLOOKUP($B43,'Feeder DER'!$B$3:$V$365,'Feeder DER'!P$369,FALSE)),0,VLOOKUP($B43,'Feeder DER'!$B$3:$V$365,'Feeder DER'!P$369,FALSE)/1000)</f>
        <v>-0.79094101192683886</v>
      </c>
      <c r="AQ43" s="37">
        <f>IF(ISNA(VLOOKUP($B43,'Feeder DER'!$B$3:$V$365,'Feeder DER'!Q$369,FALSE)),0,VLOOKUP($B43,'Feeder DER'!$B$3:$V$365,'Feeder DER'!Q$369,FALSE)/1000)</f>
        <v>-0.8628999554330592</v>
      </c>
      <c r="AR43" s="37">
        <f>IF(ISNA(VLOOKUP($B43,'Feeder DER'!$B$3:$V$365,'Feeder DER'!R$369,FALSE)),0,VLOOKUP($B43,'Feeder DER'!$B$3:$V$365,'Feeder DER'!R$369,FALSE)/1000)</f>
        <v>-0.92563028257975011</v>
      </c>
      <c r="AS43" s="37">
        <f>IF(ISNA(VLOOKUP($B43,'Feeder DER'!$B$3:$V$365,'Feeder DER'!S$369,FALSE)),0,VLOOKUP($B43,'Feeder DER'!$B$3:$V$365,'Feeder DER'!S$369,FALSE)/1000)</f>
        <v>-0.9825683251572318</v>
      </c>
      <c r="AT43" s="37">
        <f>IF(ISNA(VLOOKUP($B43,'Feeder DER'!$B$3:$V$365,'Feeder DER'!T$369,FALSE)),0,VLOOKUP($B43,'Feeder DER'!$B$3:$V$365,'Feeder DER'!T$369,FALSE)/1000)</f>
        <v>-1.0419042114656909</v>
      </c>
      <c r="AU43" s="37">
        <f>IF(ISNA(VLOOKUP($B43,'Feeder DER'!$B$3:$V$365,'Feeder DER'!U$369,FALSE)),0,VLOOKUP($B43,'Feeder DER'!$B$3:$V$365,'Feeder DER'!U$369,FALSE)/1000)</f>
        <v>-1.1014714418988447</v>
      </c>
      <c r="AV43" s="37">
        <f>IF(ISNA(VLOOKUP($B43,'Feeder DER'!$B$3:$V$365,'Feeder DER'!V$369,FALSE)),0,VLOOKUP($B43,'Feeder DER'!$B$3:$V$365,'Feeder DER'!V$369,FALSE)/1000)</f>
        <v>-1.1509269386017171</v>
      </c>
    </row>
    <row r="44" spans="1:48" x14ac:dyDescent="0.25">
      <c r="A44" s="8" t="s">
        <v>320</v>
      </c>
      <c r="B44" s="42">
        <v>29485</v>
      </c>
      <c r="C44" s="43">
        <v>98.219446180000006</v>
      </c>
      <c r="D44" s="43">
        <v>96.933334349999996</v>
      </c>
      <c r="E44" s="43">
        <v>98.163914355488501</v>
      </c>
      <c r="F44" s="43">
        <v>99.410116717930507</v>
      </c>
      <c r="G44" s="43">
        <v>100.67213976497288</v>
      </c>
      <c r="H44" s="43">
        <v>101.95018434205515</v>
      </c>
      <c r="I44" s="43">
        <v>103.24445384437317</v>
      </c>
      <c r="J44" s="43">
        <v>104.55515424924856</v>
      </c>
      <c r="K44" s="43">
        <v>105.88249414890912</v>
      </c>
      <c r="L44" s="43">
        <v>107.22668478368533</v>
      </c>
      <c r="M44" s="43">
        <v>108.58794007562837</v>
      </c>
      <c r="N44" s="43">
        <v>109.96647666255485</v>
      </c>
      <c r="P44" s="43">
        <v>94.933334349999996</v>
      </c>
      <c r="Q44" s="43">
        <v>102.00026751120892</v>
      </c>
      <c r="R44" s="43">
        <v>103.02098357357902</v>
      </c>
      <c r="S44" s="43">
        <v>104.05191393543481</v>
      </c>
      <c r="T44" s="43">
        <v>105.0931608112097</v>
      </c>
      <c r="U44" s="43">
        <v>106.14482743819632</v>
      </c>
      <c r="V44" s="43">
        <v>107.20701808678224</v>
      </c>
      <c r="W44" s="43">
        <v>108.27983807078822</v>
      </c>
      <c r="X44" s="43">
        <v>109.36339375790973</v>
      </c>
      <c r="Y44" s="43">
        <v>110.45779258026319</v>
      </c>
      <c r="Z44" s="43">
        <v>111.56314304503751</v>
      </c>
      <c r="AA44" s="43">
        <v>112.6795547452524</v>
      </c>
      <c r="AC44" s="37">
        <f>IF(ISNA(VLOOKUP($B44,'Feeder DER'!$B$3:$V$365,'Feeder DER'!C$369,FALSE)),0,VLOOKUP($B44,'Feeder DER'!$B$3:$V$365,'Feeder DER'!C$369,FALSE)/1000)</f>
        <v>4.8790756938426793E-5</v>
      </c>
      <c r="AD44" s="37">
        <f>IF(ISNA(VLOOKUP($B44,'Feeder DER'!$B$3:$V$365,'Feeder DER'!D$369,FALSE)),0,VLOOKUP($B44,'Feeder DER'!$B$3:$V$365,'Feeder DER'!D$369,FALSE)/1000)</f>
        <v>9.7505153996265971E-5</v>
      </c>
      <c r="AE44" s="37">
        <f>IF(ISNA(VLOOKUP($B44,'Feeder DER'!$B$3:$V$365,'Feeder DER'!E$369,FALSE)),0,VLOOKUP($B44,'Feeder DER'!$B$3:$V$365,'Feeder DER'!E$369,FALSE)/1000)</f>
        <v>1.5368326550924678E-4</v>
      </c>
      <c r="AF44" s="37">
        <f>IF(ISNA(VLOOKUP($B44,'Feeder DER'!$B$3:$V$365,'Feeder DER'!F$369,FALSE)),0,VLOOKUP($B44,'Feeder DER'!$B$3:$V$365,'Feeder DER'!F$369,FALSE)/1000)</f>
        <v>2.1545614213119534E-4</v>
      </c>
      <c r="AG44" s="37">
        <f>IF(ISNA(VLOOKUP($B44,'Feeder DER'!$B$3:$V$365,'Feeder DER'!G$369,FALSE)),0,VLOOKUP($B44,'Feeder DER'!$B$3:$V$365,'Feeder DER'!G$369,FALSE)/1000)</f>
        <v>2.780885719347274E-4</v>
      </c>
      <c r="AH44" s="37">
        <f>IF(ISNA(VLOOKUP($B44,'Feeder DER'!$B$3:$V$365,'Feeder DER'!H$369,FALSE)),0,VLOOKUP($B44,'Feeder DER'!$B$3:$V$365,'Feeder DER'!H$369,FALSE)/1000)</f>
        <v>3.4670408856156079E-4</v>
      </c>
      <c r="AI44" s="37">
        <f>IF(ISNA(VLOOKUP($B44,'Feeder DER'!$B$3:$V$365,'Feeder DER'!I$369,FALSE)),0,VLOOKUP($B44,'Feeder DER'!$B$3:$V$365,'Feeder DER'!I$369,FALSE)/1000)</f>
        <v>4.2299744258047746E-4</v>
      </c>
      <c r="AJ44" s="37">
        <f>IF(ISNA(VLOOKUP($B44,'Feeder DER'!$B$3:$V$365,'Feeder DER'!J$369,FALSE)),0,VLOOKUP($B44,'Feeder DER'!$B$3:$V$365,'Feeder DER'!J$369,FALSE)/1000)</f>
        <v>5.8591907870926096E-4</v>
      </c>
      <c r="AK44" s="37">
        <f>IF(ISNA(VLOOKUP($B44,'Feeder DER'!$B$3:$V$365,'Feeder DER'!K$369,FALSE)),0,VLOOKUP($B44,'Feeder DER'!$B$3:$V$365,'Feeder DER'!K$369,FALSE)/1000)</f>
        <v>7.2349883212563634E-4</v>
      </c>
      <c r="AL44" s="37">
        <f>IF(ISNA(VLOOKUP($B44,'Feeder DER'!$B$3:$V$365,'Feeder DER'!L$369,FALSE)),0,VLOOKUP($B44,'Feeder DER'!$B$3:$V$365,'Feeder DER'!L$369,FALSE)/1000)</f>
        <v>8.5275046667877981E-4</v>
      </c>
      <c r="AM44" s="37">
        <f>IF(ISNA(VLOOKUP($B44,'Feeder DER'!$B$3:$V$365,'Feeder DER'!M$369,FALSE)),0,VLOOKUP($B44,'Feeder DER'!$B$3:$V$365,'Feeder DER'!M$369,FALSE)/1000)</f>
        <v>-6.6506054274809937E-4</v>
      </c>
      <c r="AN44" s="37">
        <f>IF(ISNA(VLOOKUP($B44,'Feeder DER'!$B$3:$V$365,'Feeder DER'!N$369,FALSE)),0,VLOOKUP($B44,'Feeder DER'!$B$3:$V$365,'Feeder DER'!N$369,FALSE)/1000)</f>
        <v>-7.7069787845680045E-4</v>
      </c>
      <c r="AO44" s="37">
        <f>IF(ISNA(VLOOKUP($B44,'Feeder DER'!$B$3:$V$365,'Feeder DER'!O$369,FALSE)),0,VLOOKUP($B44,'Feeder DER'!$B$3:$V$365,'Feeder DER'!O$369,FALSE)/1000)</f>
        <v>-8.82848199117542E-4</v>
      </c>
      <c r="AP44" s="37">
        <f>IF(ISNA(VLOOKUP($B44,'Feeder DER'!$B$3:$V$365,'Feeder DER'!P$369,FALSE)),0,VLOOKUP($B44,'Feeder DER'!$B$3:$V$365,'Feeder DER'!P$369,FALSE)/1000)</f>
        <v>-9.886762649085484E-4</v>
      </c>
      <c r="AQ44" s="37">
        <f>IF(ISNA(VLOOKUP($B44,'Feeder DER'!$B$3:$V$365,'Feeder DER'!Q$369,FALSE)),0,VLOOKUP($B44,'Feeder DER'!$B$3:$V$365,'Feeder DER'!Q$369,FALSE)/1000)</f>
        <v>-1.0786249442913238E-3</v>
      </c>
      <c r="AR44" s="37">
        <f>IF(ISNA(VLOOKUP($B44,'Feeder DER'!$B$3:$V$365,'Feeder DER'!R$369,FALSE)),0,VLOOKUP($B44,'Feeder DER'!$B$3:$V$365,'Feeder DER'!R$369,FALSE)/1000)</f>
        <v>-1.1570378532246874E-3</v>
      </c>
      <c r="AS44" s="37">
        <f>IF(ISNA(VLOOKUP($B44,'Feeder DER'!$B$3:$V$365,'Feeder DER'!S$369,FALSE)),0,VLOOKUP($B44,'Feeder DER'!$B$3:$V$365,'Feeder DER'!S$369,FALSE)/1000)</f>
        <v>-1.2282104064465398E-3</v>
      </c>
      <c r="AT44" s="37">
        <f>IF(ISNA(VLOOKUP($B44,'Feeder DER'!$B$3:$V$365,'Feeder DER'!T$369,FALSE)),0,VLOOKUP($B44,'Feeder DER'!$B$3:$V$365,'Feeder DER'!T$369,FALSE)/1000)</f>
        <v>-1.3023802643321136E-3</v>
      </c>
      <c r="AU44" s="37">
        <f>IF(ISNA(VLOOKUP($B44,'Feeder DER'!$B$3:$V$365,'Feeder DER'!U$369,FALSE)),0,VLOOKUP($B44,'Feeder DER'!$B$3:$V$365,'Feeder DER'!U$369,FALSE)/1000)</f>
        <v>-1.3768393023735558E-3</v>
      </c>
      <c r="AV44" s="37">
        <f>IF(ISNA(VLOOKUP($B44,'Feeder DER'!$B$3:$V$365,'Feeder DER'!V$369,FALSE)),0,VLOOKUP($B44,'Feeder DER'!$B$3:$V$365,'Feeder DER'!V$369,FALSE)/1000)</f>
        <v>-1.4386586732521463E-3</v>
      </c>
    </row>
    <row r="45" spans="1:48" x14ac:dyDescent="0.25">
      <c r="A45" s="8" t="s">
        <v>320</v>
      </c>
      <c r="B45" s="42">
        <v>29486</v>
      </c>
      <c r="C45" s="43">
        <v>31.95722284</v>
      </c>
      <c r="D45" s="43">
        <v>43.300003050000001</v>
      </c>
      <c r="E45" s="43">
        <v>44.377329361121269</v>
      </c>
      <c r="F45" s="43">
        <v>44.940704742510633</v>
      </c>
      <c r="G45" s="43">
        <v>45.511232240192818</v>
      </c>
      <c r="H45" s="43">
        <v>46.089002651119834</v>
      </c>
      <c r="I45" s="43">
        <v>46.6741079249216</v>
      </c>
      <c r="J45" s="43">
        <v>47.266641178539331</v>
      </c>
      <c r="K45" s="43">
        <v>47.866696711044696</v>
      </c>
      <c r="L45" s="43">
        <v>48.4743700186471</v>
      </c>
      <c r="M45" s="43">
        <v>49.089757809891474</v>
      </c>
      <c r="N45" s="43">
        <v>49.712958021049026</v>
      </c>
      <c r="P45" s="43">
        <v>47.633335109999997</v>
      </c>
      <c r="Q45" s="43">
        <v>48.636376852706398</v>
      </c>
      <c r="R45" s="43">
        <v>49.123080782807243</v>
      </c>
      <c r="S45" s="43">
        <v>49.614655156203909</v>
      </c>
      <c r="T45" s="43">
        <v>50.11114871139312</v>
      </c>
      <c r="U45" s="43">
        <v>50.612610674597427</v>
      </c>
      <c r="V45" s="43">
        <v>51.119090764645904</v>
      </c>
      <c r="W45" s="43">
        <v>51.630639197903641</v>
      </c>
      <c r="X45" s="43">
        <v>52.147306693250592</v>
      </c>
      <c r="Y45" s="43">
        <v>52.669144477110237</v>
      </c>
      <c r="Z45" s="43">
        <v>53.196204288528577</v>
      </c>
      <c r="AA45" s="43">
        <v>53.728538384303917</v>
      </c>
      <c r="AC45" s="37">
        <f>IF(ISNA(VLOOKUP($B45,'Feeder DER'!$B$3:$V$365,'Feeder DER'!C$369,FALSE)),0,VLOOKUP($B45,'Feeder DER'!$B$3:$V$365,'Feeder DER'!C$369,FALSE)/1000)</f>
        <v>2.2931655761060593E-3</v>
      </c>
      <c r="AD45" s="37">
        <f>IF(ISNA(VLOOKUP($B45,'Feeder DER'!$B$3:$V$365,'Feeder DER'!D$369,FALSE)),0,VLOOKUP($B45,'Feeder DER'!$B$3:$V$365,'Feeder DER'!D$369,FALSE)/1000)</f>
        <v>4.5827422378245004E-3</v>
      </c>
      <c r="AE45" s="37">
        <f>IF(ISNA(VLOOKUP($B45,'Feeder DER'!$B$3:$V$365,'Feeder DER'!E$369,FALSE)),0,VLOOKUP($B45,'Feeder DER'!$B$3:$V$365,'Feeder DER'!E$369,FALSE)/1000)</f>
        <v>7.2231134789345966E-3</v>
      </c>
      <c r="AF45" s="37">
        <f>IF(ISNA(VLOOKUP($B45,'Feeder DER'!$B$3:$V$365,'Feeder DER'!F$369,FALSE)),0,VLOOKUP($B45,'Feeder DER'!$B$3:$V$365,'Feeder DER'!F$369,FALSE)/1000)</f>
        <v>1.012643868016618E-2</v>
      </c>
      <c r="AG45" s="37">
        <f>IF(ISNA(VLOOKUP($B45,'Feeder DER'!$B$3:$V$365,'Feeder DER'!G$369,FALSE)),0,VLOOKUP($B45,'Feeder DER'!$B$3:$V$365,'Feeder DER'!G$369,FALSE)/1000)</f>
        <v>1.3070162880932188E-2</v>
      </c>
      <c r="AH45" s="37">
        <f>IF(ISNA(VLOOKUP($B45,'Feeder DER'!$B$3:$V$365,'Feeder DER'!H$369,FALSE)),0,VLOOKUP($B45,'Feeder DER'!$B$3:$V$365,'Feeder DER'!H$369,FALSE)/1000)</f>
        <v>1.6295092162393356E-2</v>
      </c>
      <c r="AI45" s="37">
        <f>IF(ISNA(VLOOKUP($B45,'Feeder DER'!$B$3:$V$365,'Feeder DER'!I$369,FALSE)),0,VLOOKUP($B45,'Feeder DER'!$B$3:$V$365,'Feeder DER'!I$369,FALSE)/1000)</f>
        <v>1.988087980128244E-2</v>
      </c>
      <c r="AJ45" s="37">
        <f>IF(ISNA(VLOOKUP($B45,'Feeder DER'!$B$3:$V$365,'Feeder DER'!J$369,FALSE)),0,VLOOKUP($B45,'Feeder DER'!$B$3:$V$365,'Feeder DER'!J$369,FALSE)/1000)</f>
        <v>2.7538196699335268E-2</v>
      </c>
      <c r="AK45" s="37">
        <f>IF(ISNA(VLOOKUP($B45,'Feeder DER'!$B$3:$V$365,'Feeder DER'!K$369,FALSE)),0,VLOOKUP($B45,'Feeder DER'!$B$3:$V$365,'Feeder DER'!K$369,FALSE)/1000)</f>
        <v>3.4004445109904906E-2</v>
      </c>
      <c r="AL45" s="37">
        <f>IF(ISNA(VLOOKUP($B45,'Feeder DER'!$B$3:$V$365,'Feeder DER'!L$369,FALSE)),0,VLOOKUP($B45,'Feeder DER'!$B$3:$V$365,'Feeder DER'!L$369,FALSE)/1000)</f>
        <v>4.0079271933902649E-2</v>
      </c>
      <c r="AM45" s="37">
        <f>IF(ISNA(VLOOKUP($B45,'Feeder DER'!$B$3:$V$365,'Feeder DER'!M$369,FALSE)),0,VLOOKUP($B45,'Feeder DER'!$B$3:$V$365,'Feeder DER'!M$369,FALSE)/1000)</f>
        <v>-3.1257845509160664E-2</v>
      </c>
      <c r="AN45" s="37">
        <f>IF(ISNA(VLOOKUP($B45,'Feeder DER'!$B$3:$V$365,'Feeder DER'!N$369,FALSE)),0,VLOOKUP($B45,'Feeder DER'!$B$3:$V$365,'Feeder DER'!N$369,FALSE)/1000)</f>
        <v>-3.6222800287469617E-2</v>
      </c>
      <c r="AO45" s="37">
        <f>IF(ISNA(VLOOKUP($B45,'Feeder DER'!$B$3:$V$365,'Feeder DER'!O$369,FALSE)),0,VLOOKUP($B45,'Feeder DER'!$B$3:$V$365,'Feeder DER'!O$369,FALSE)/1000)</f>
        <v>-4.1493865358524472E-2</v>
      </c>
      <c r="AP45" s="37">
        <f>IF(ISNA(VLOOKUP($B45,'Feeder DER'!$B$3:$V$365,'Feeder DER'!P$369,FALSE)),0,VLOOKUP($B45,'Feeder DER'!$B$3:$V$365,'Feeder DER'!P$369,FALSE)/1000)</f>
        <v>-4.6467784450701773E-2</v>
      </c>
      <c r="AQ45" s="37">
        <f>IF(ISNA(VLOOKUP($B45,'Feeder DER'!$B$3:$V$365,'Feeder DER'!Q$369,FALSE)),0,VLOOKUP($B45,'Feeder DER'!$B$3:$V$365,'Feeder DER'!Q$369,FALSE)/1000)</f>
        <v>-5.0695372381692222E-2</v>
      </c>
      <c r="AR45" s="37">
        <f>IF(ISNA(VLOOKUP($B45,'Feeder DER'!$B$3:$V$365,'Feeder DER'!R$369,FALSE)),0,VLOOKUP($B45,'Feeder DER'!$B$3:$V$365,'Feeder DER'!R$369,FALSE)/1000)</f>
        <v>-5.4380779101560313E-2</v>
      </c>
      <c r="AS45" s="37">
        <f>IF(ISNA(VLOOKUP($B45,'Feeder DER'!$B$3:$V$365,'Feeder DER'!S$369,FALSE)),0,VLOOKUP($B45,'Feeder DER'!$B$3:$V$365,'Feeder DER'!S$369,FALSE)/1000)</f>
        <v>-5.7725889102987357E-2</v>
      </c>
      <c r="AT45" s="37">
        <f>IF(ISNA(VLOOKUP($B45,'Feeder DER'!$B$3:$V$365,'Feeder DER'!T$369,FALSE)),0,VLOOKUP($B45,'Feeder DER'!$B$3:$V$365,'Feeder DER'!T$369,FALSE)/1000)</f>
        <v>-6.1211872423609336E-2</v>
      </c>
      <c r="AU45" s="37">
        <f>IF(ISNA(VLOOKUP($B45,'Feeder DER'!$B$3:$V$365,'Feeder DER'!U$369,FALSE)),0,VLOOKUP($B45,'Feeder DER'!$B$3:$V$365,'Feeder DER'!U$369,FALSE)/1000)</f>
        <v>-6.4711447211557124E-2</v>
      </c>
      <c r="AV45" s="37">
        <f>IF(ISNA(VLOOKUP($B45,'Feeder DER'!$B$3:$V$365,'Feeder DER'!V$369,FALSE)),0,VLOOKUP($B45,'Feeder DER'!$B$3:$V$365,'Feeder DER'!V$369,FALSE)/1000)</f>
        <v>-6.7616957642850875E-2</v>
      </c>
    </row>
    <row r="46" spans="1:48" x14ac:dyDescent="0.25">
      <c r="A46" s="8" t="s">
        <v>320</v>
      </c>
      <c r="B46" s="42">
        <v>29488</v>
      </c>
      <c r="C46" s="43">
        <v>183.5455589</v>
      </c>
      <c r="D46" s="43">
        <v>222.8999939</v>
      </c>
      <c r="E46" s="43">
        <v>223.92362631543972</v>
      </c>
      <c r="F46" s="43">
        <v>224.95195959831153</v>
      </c>
      <c r="G46" s="43">
        <v>225.98501533659399</v>
      </c>
      <c r="H46" s="43">
        <v>227.02281521740494</v>
      </c>
      <c r="I46" s="43">
        <v>228.06538102745685</v>
      </c>
      <c r="J46" s="43">
        <v>229.11273465351417</v>
      </c>
      <c r="K46" s="43">
        <v>230.16489808285277</v>
      </c>
      <c r="L46" s="43">
        <v>231.22189340372159</v>
      </c>
      <c r="M46" s="43">
        <v>232.2837428058063</v>
      </c>
      <c r="N46" s="43">
        <v>233.35046858069509</v>
      </c>
      <c r="P46" s="43">
        <v>236.23333740000001</v>
      </c>
      <c r="Q46" s="43">
        <v>241.75380149364992</v>
      </c>
      <c r="R46" s="43">
        <v>242.75505405321431</v>
      </c>
      <c r="S46" s="43">
        <v>243.76045342115086</v>
      </c>
      <c r="T46" s="43">
        <v>244.77001677196714</v>
      </c>
      <c r="U46" s="43">
        <v>245.78376135130105</v>
      </c>
      <c r="V46" s="43">
        <v>246.80170447621535</v>
      </c>
      <c r="W46" s="43">
        <v>247.8238635354935</v>
      </c>
      <c r="X46" s="43">
        <v>248.85025598993673</v>
      </c>
      <c r="Y46" s="43">
        <v>249.8808993726623</v>
      </c>
      <c r="Z46" s="43">
        <v>250.91581128940294</v>
      </c>
      <c r="AA46" s="43">
        <v>251.95500941880769</v>
      </c>
      <c r="AC46" s="37">
        <f>IF(ISNA(VLOOKUP($B46,'Feeder DER'!$B$3:$V$365,'Feeder DER'!C$369,FALSE)),0,VLOOKUP($B46,'Feeder DER'!$B$3:$V$365,'Feeder DER'!C$369,FALSE)/1000)</f>
        <v>2.3990197847161096E-2</v>
      </c>
      <c r="AD46" s="37">
        <f>IF(ISNA(VLOOKUP($B46,'Feeder DER'!$B$3:$V$365,'Feeder DER'!D$369,FALSE)),0,VLOOKUP($B46,'Feeder DER'!$B$3:$V$365,'Feeder DER'!D$369,FALSE)/1000)</f>
        <v>4.7127788219575986E-2</v>
      </c>
      <c r="AE46" s="37">
        <f>IF(ISNA(VLOOKUP($B46,'Feeder DER'!$B$3:$V$365,'Feeder DER'!E$369,FALSE)),0,VLOOKUP($B46,'Feeder DER'!$B$3:$V$365,'Feeder DER'!E$369,FALSE)/1000)</f>
        <v>7.3834247579867715E-2</v>
      </c>
      <c r="AF46" s="37">
        <f>IF(ISNA(VLOOKUP($B46,'Feeder DER'!$B$3:$V$365,'Feeder DER'!F$369,FALSE)),0,VLOOKUP($B46,'Feeder DER'!$B$3:$V$365,'Feeder DER'!F$369,FALSE)/1000)</f>
        <v>0.1032569164187135</v>
      </c>
      <c r="AG46" s="37">
        <f>IF(ISNA(VLOOKUP($B46,'Feeder DER'!$B$3:$V$365,'Feeder DER'!G$369,FALSE)),0,VLOOKUP($B46,'Feeder DER'!$B$3:$V$365,'Feeder DER'!G$369,FALSE)/1000)</f>
        <v>0.13314881316224195</v>
      </c>
      <c r="AH46" s="37">
        <f>IF(ISNA(VLOOKUP($B46,'Feeder DER'!$B$3:$V$365,'Feeder DER'!H$369,FALSE)),0,VLOOKUP($B46,'Feeder DER'!$B$3:$V$365,'Feeder DER'!H$369,FALSE)/1000)</f>
        <v>0.16596606202709593</v>
      </c>
      <c r="AI46" s="37">
        <f>IF(ISNA(VLOOKUP($B46,'Feeder DER'!$B$3:$V$365,'Feeder DER'!I$369,FALSE)),0,VLOOKUP($B46,'Feeder DER'!$B$3:$V$365,'Feeder DER'!I$369,FALSE)/1000)</f>
        <v>0.20251708816195754</v>
      </c>
      <c r="AJ46" s="37">
        <f>IF(ISNA(VLOOKUP($B46,'Feeder DER'!$B$3:$V$365,'Feeder DER'!J$369,FALSE)),0,VLOOKUP($B46,'Feeder DER'!$B$3:$V$365,'Feeder DER'!J$369,FALSE)/1000)</f>
        <v>0.28073749009606008</v>
      </c>
      <c r="AK46" s="37">
        <f>IF(ISNA(VLOOKUP($B46,'Feeder DER'!$B$3:$V$365,'Feeder DER'!K$369,FALSE)),0,VLOOKUP($B46,'Feeder DER'!$B$3:$V$365,'Feeder DER'!K$369,FALSE)/1000)</f>
        <v>0.34680576039634597</v>
      </c>
      <c r="AL46" s="37">
        <f>IF(ISNA(VLOOKUP($B46,'Feeder DER'!$B$3:$V$365,'Feeder DER'!L$369,FALSE)),0,VLOOKUP($B46,'Feeder DER'!$B$3:$V$365,'Feeder DER'!L$369,FALSE)/1000)</f>
        <v>0.408929508780354</v>
      </c>
      <c r="AM46" s="37">
        <f>IF(ISNA(VLOOKUP($B46,'Feeder DER'!$B$3:$V$365,'Feeder DER'!M$369,FALSE)),0,VLOOKUP($B46,'Feeder DER'!$B$3:$V$365,'Feeder DER'!M$369,FALSE)/1000)</f>
        <v>-0.30199167780001562</v>
      </c>
      <c r="AN46" s="37">
        <f>IF(ISNA(VLOOKUP($B46,'Feeder DER'!$B$3:$V$365,'Feeder DER'!N$369,FALSE)),0,VLOOKUP($B46,'Feeder DER'!$B$3:$V$365,'Feeder DER'!N$369,FALSE)/1000)</f>
        <v>-0.352105339019682</v>
      </c>
      <c r="AO46" s="37">
        <f>IF(ISNA(VLOOKUP($B46,'Feeder DER'!$B$3:$V$365,'Feeder DER'!O$369,FALSE)),0,VLOOKUP($B46,'Feeder DER'!$B$3:$V$365,'Feeder DER'!O$369,FALSE)/1000)</f>
        <v>-0.40529662457837129</v>
      </c>
      <c r="AP46" s="37">
        <f>IF(ISNA(VLOOKUP($B46,'Feeder DER'!$B$3:$V$365,'Feeder DER'!P$369,FALSE)),0,VLOOKUP($B46,'Feeder DER'!$B$3:$V$365,'Feeder DER'!P$369,FALSE)/1000)</f>
        <v>-0.45544939020223918</v>
      </c>
      <c r="AQ46" s="37">
        <f>IF(ISNA(VLOOKUP($B46,'Feeder DER'!$B$3:$V$365,'Feeder DER'!Q$369,FALSE)),0,VLOOKUP($B46,'Feeder DER'!$B$3:$V$365,'Feeder DER'!Q$369,FALSE)/1000)</f>
        <v>-0.49802682681821081</v>
      </c>
      <c r="AR46" s="37">
        <f>IF(ISNA(VLOOKUP($B46,'Feeder DER'!$B$3:$V$365,'Feeder DER'!R$369,FALSE)),0,VLOOKUP($B46,'Feeder DER'!$B$3:$V$365,'Feeder DER'!R$369,FALSE)/1000)</f>
        <v>-0.53507183916776302</v>
      </c>
      <c r="AS46" s="37">
        <f>IF(ISNA(VLOOKUP($B46,'Feeder DER'!$B$3:$V$365,'Feeder DER'!S$369,FALSE)),0,VLOOKUP($B46,'Feeder DER'!$B$3:$V$365,'Feeder DER'!S$369,FALSE)/1000)</f>
        <v>-0.56862078192327803</v>
      </c>
      <c r="AT46" s="37">
        <f>IF(ISNA(VLOOKUP($B46,'Feeder DER'!$B$3:$V$365,'Feeder DER'!T$369,FALSE)),0,VLOOKUP($B46,'Feeder DER'!$B$3:$V$365,'Feeder DER'!T$369,FALSE)/1000)</f>
        <v>-0.60319633058957056</v>
      </c>
      <c r="AU46" s="37">
        <f>IF(ISNA(VLOOKUP($B46,'Feeder DER'!$B$3:$V$365,'Feeder DER'!U$369,FALSE)),0,VLOOKUP($B46,'Feeder DER'!$B$3:$V$365,'Feeder DER'!U$369,FALSE)/1000)</f>
        <v>-0.63805182575795016</v>
      </c>
      <c r="AV46" s="37">
        <f>IF(ISNA(VLOOKUP($B46,'Feeder DER'!$B$3:$V$365,'Feeder DER'!V$369,FALSE)),0,VLOOKUP($B46,'Feeder DER'!$B$3:$V$365,'Feeder DER'!V$369,FALSE)/1000)</f>
        <v>-0.66710253471106751</v>
      </c>
    </row>
    <row r="47" spans="1:48" x14ac:dyDescent="0.25">
      <c r="A47" s="8" t="s">
        <v>320</v>
      </c>
      <c r="B47" s="42">
        <v>29489</v>
      </c>
      <c r="C47" s="43">
        <v>79.735557299999996</v>
      </c>
      <c r="D47" s="43">
        <v>87.5</v>
      </c>
      <c r="E47" s="43">
        <v>87.901829694042789</v>
      </c>
      <c r="F47" s="43">
        <v>88.305504726405744</v>
      </c>
      <c r="G47" s="43">
        <v>88.711033571508665</v>
      </c>
      <c r="H47" s="43">
        <v>89.118424742688759</v>
      </c>
      <c r="I47" s="43">
        <v>89.527686792379384</v>
      </c>
      <c r="J47" s="43">
        <v>89.938828312289559</v>
      </c>
      <c r="K47" s="43">
        <v>90.351857933584341</v>
      </c>
      <c r="L47" s="43">
        <v>90.766784327066048</v>
      </c>
      <c r="M47" s="43">
        <v>91.183616203356252</v>
      </c>
      <c r="N47" s="43">
        <v>91.602362313078643</v>
      </c>
      <c r="P47" s="43">
        <v>108.16666410000001</v>
      </c>
      <c r="Q47" s="43">
        <v>111.97634783309221</v>
      </c>
      <c r="R47" s="43">
        <v>112.44011139828066</v>
      </c>
      <c r="S47" s="43">
        <v>112.9057956962717</v>
      </c>
      <c r="T47" s="43">
        <v>113.37340868201214</v>
      </c>
      <c r="U47" s="43">
        <v>113.84295834339518</v>
      </c>
      <c r="V47" s="43">
        <v>114.31445270139683</v>
      </c>
      <c r="W47" s="43">
        <v>114.78789981021296</v>
      </c>
      <c r="X47" s="43">
        <v>115.26330775739684</v>
      </c>
      <c r="Y47" s="43">
        <v>115.74068466399736</v>
      </c>
      <c r="Z47" s="43">
        <v>116.22003868469766</v>
      </c>
      <c r="AA47" s="43">
        <v>116.70137800795452</v>
      </c>
      <c r="AC47" s="37">
        <f>IF(ISNA(VLOOKUP($B47,'Feeder DER'!$B$3:$V$365,'Feeder DER'!C$369,FALSE)),0,VLOOKUP($B47,'Feeder DER'!$B$3:$V$365,'Feeder DER'!C$369,FALSE)/1000)</f>
        <v>1.0587594255638613E-2</v>
      </c>
      <c r="AD47" s="37">
        <f>IF(ISNA(VLOOKUP($B47,'Feeder DER'!$B$3:$V$365,'Feeder DER'!D$369,FALSE)),0,VLOOKUP($B47,'Feeder DER'!$B$3:$V$365,'Feeder DER'!D$369,FALSE)/1000)</f>
        <v>2.115861841718971E-2</v>
      </c>
      <c r="AE47" s="37">
        <f>IF(ISNA(VLOOKUP($B47,'Feeder DER'!$B$3:$V$365,'Feeder DER'!E$369,FALSE)),0,VLOOKUP($B47,'Feeder DER'!$B$3:$V$365,'Feeder DER'!E$369,FALSE)/1000)</f>
        <v>3.3349268615506543E-2</v>
      </c>
      <c r="AF47" s="37">
        <f>IF(ISNA(VLOOKUP($B47,'Feeder DER'!$B$3:$V$365,'Feeder DER'!F$369,FALSE)),0,VLOOKUP($B47,'Feeder DER'!$B$3:$V$365,'Feeder DER'!F$369,FALSE)/1000)</f>
        <v>4.6753982842469392E-2</v>
      </c>
      <c r="AG47" s="37">
        <f>IF(ISNA(VLOOKUP($B47,'Feeder DER'!$B$3:$V$365,'Feeder DER'!G$369,FALSE)),0,VLOOKUP($B47,'Feeder DER'!$B$3:$V$365,'Feeder DER'!G$369,FALSE)/1000)</f>
        <v>6.0345220109835847E-2</v>
      </c>
      <c r="AH47" s="37">
        <f>IF(ISNA(VLOOKUP($B47,'Feeder DER'!$B$3:$V$365,'Feeder DER'!H$369,FALSE)),0,VLOOKUP($B47,'Feeder DER'!$B$3:$V$365,'Feeder DER'!H$369,FALSE)/1000)</f>
        <v>7.5234787217858701E-2</v>
      </c>
      <c r="AI47" s="37">
        <f>IF(ISNA(VLOOKUP($B47,'Feeder DER'!$B$3:$V$365,'Feeder DER'!I$369,FALSE)),0,VLOOKUP($B47,'Feeder DER'!$B$3:$V$365,'Feeder DER'!I$369,FALSE)/1000)</f>
        <v>9.1790445039963586E-2</v>
      </c>
      <c r="AJ47" s="37">
        <f>IF(ISNA(VLOOKUP($B47,'Feeder DER'!$B$3:$V$365,'Feeder DER'!J$369,FALSE)),0,VLOOKUP($B47,'Feeder DER'!$B$3:$V$365,'Feeder DER'!J$369,FALSE)/1000)</f>
        <v>0.12714444007990963</v>
      </c>
      <c r="AK47" s="37">
        <f>IF(ISNA(VLOOKUP($B47,'Feeder DER'!$B$3:$V$365,'Feeder DER'!K$369,FALSE)),0,VLOOKUP($B47,'Feeder DER'!$B$3:$V$365,'Feeder DER'!K$369,FALSE)/1000)</f>
        <v>0.15699924657126305</v>
      </c>
      <c r="AL47" s="37">
        <f>IF(ISNA(VLOOKUP($B47,'Feeder DER'!$B$3:$V$365,'Feeder DER'!L$369,FALSE)),0,VLOOKUP($B47,'Feeder DER'!$B$3:$V$365,'Feeder DER'!L$369,FALSE)/1000)</f>
        <v>0.18504685126929518</v>
      </c>
      <c r="AM47" s="37">
        <f>IF(ISNA(VLOOKUP($B47,'Feeder DER'!$B$3:$V$365,'Feeder DER'!M$369,FALSE)),0,VLOOKUP($B47,'Feeder DER'!$B$3:$V$365,'Feeder DER'!M$369,FALSE)/1000)</f>
        <v>-0.14431813777633756</v>
      </c>
      <c r="AN47" s="37">
        <f>IF(ISNA(VLOOKUP($B47,'Feeder DER'!$B$3:$V$365,'Feeder DER'!N$369,FALSE)),0,VLOOKUP($B47,'Feeder DER'!$B$3:$V$365,'Feeder DER'!N$369,FALSE)/1000)</f>
        <v>-0.16724143962512575</v>
      </c>
      <c r="AO47" s="37">
        <f>IF(ISNA(VLOOKUP($B47,'Feeder DER'!$B$3:$V$365,'Feeder DER'!O$369,FALSE)),0,VLOOKUP($B47,'Feeder DER'!$B$3:$V$365,'Feeder DER'!O$369,FALSE)/1000)</f>
        <v>-0.1915780592085066</v>
      </c>
      <c r="AP47" s="37">
        <f>IF(ISNA(VLOOKUP($B47,'Feeder DER'!$B$3:$V$365,'Feeder DER'!P$369,FALSE)),0,VLOOKUP($B47,'Feeder DER'!$B$3:$V$365,'Feeder DER'!P$369,FALSE)/1000)</f>
        <v>-0.21454274948515498</v>
      </c>
      <c r="AQ47" s="37">
        <f>IF(ISNA(VLOOKUP($B47,'Feeder DER'!$B$3:$V$365,'Feeder DER'!Q$369,FALSE)),0,VLOOKUP($B47,'Feeder DER'!$B$3:$V$365,'Feeder DER'!Q$369,FALSE)/1000)</f>
        <v>-0.23406161291121727</v>
      </c>
      <c r="AR47" s="37">
        <f>IF(ISNA(VLOOKUP($B47,'Feeder DER'!$B$3:$V$365,'Feeder DER'!R$369,FALSE)),0,VLOOKUP($B47,'Feeder DER'!$B$3:$V$365,'Feeder DER'!R$369,FALSE)/1000)</f>
        <v>-0.2510772141497572</v>
      </c>
      <c r="AS47" s="37">
        <f>IF(ISNA(VLOOKUP($B47,'Feeder DER'!$B$3:$V$365,'Feeder DER'!S$369,FALSE)),0,VLOOKUP($B47,'Feeder DER'!$B$3:$V$365,'Feeder DER'!S$369,FALSE)/1000)</f>
        <v>-0.26652165819889917</v>
      </c>
      <c r="AT47" s="37">
        <f>IF(ISNA(VLOOKUP($B47,'Feeder DER'!$B$3:$V$365,'Feeder DER'!T$369,FALSE)),0,VLOOKUP($B47,'Feeder DER'!$B$3:$V$365,'Feeder DER'!T$369,FALSE)/1000)</f>
        <v>-0.28261651736006871</v>
      </c>
      <c r="AU47" s="37">
        <f>IF(ISNA(VLOOKUP($B47,'Feeder DER'!$B$3:$V$365,'Feeder DER'!U$369,FALSE)),0,VLOOKUP($B47,'Feeder DER'!$B$3:$V$365,'Feeder DER'!U$369,FALSE)/1000)</f>
        <v>-0.29877412861506153</v>
      </c>
      <c r="AV47" s="37">
        <f>IF(ISNA(VLOOKUP($B47,'Feeder DER'!$B$3:$V$365,'Feeder DER'!V$369,FALSE)),0,VLOOKUP($B47,'Feeder DER'!$B$3:$V$365,'Feeder DER'!V$369,FALSE)/1000)</f>
        <v>-0.31218893209571574</v>
      </c>
    </row>
    <row r="48" spans="1:48" x14ac:dyDescent="0.25">
      <c r="A48" s="8" t="s">
        <v>320</v>
      </c>
      <c r="B48" s="42">
        <v>29490</v>
      </c>
      <c r="C48" s="43">
        <v>46.49277859</v>
      </c>
      <c r="D48" s="43">
        <v>44.799999239999998</v>
      </c>
      <c r="E48" s="43">
        <v>45.005736039859727</v>
      </c>
      <c r="F48" s="43">
        <v>45.212417652923349</v>
      </c>
      <c r="G48" s="43">
        <v>45.420048418093735</v>
      </c>
      <c r="H48" s="43">
        <v>45.62863269419946</v>
      </c>
      <c r="I48" s="43">
        <v>45.838174860086326</v>
      </c>
      <c r="J48" s="43">
        <v>46.048679314709275</v>
      </c>
      <c r="K48" s="43">
        <v>46.260150477224748</v>
      </c>
      <c r="L48" s="43">
        <v>46.47259278708345</v>
      </c>
      <c r="M48" s="43">
        <v>46.686010704123547</v>
      </c>
      <c r="N48" s="43">
        <v>46.900408708664301</v>
      </c>
      <c r="P48" s="43">
        <v>80.100006100000002</v>
      </c>
      <c r="Q48" s="43">
        <v>84.171019210609728</v>
      </c>
      <c r="R48" s="43">
        <v>84.519623649940456</v>
      </c>
      <c r="S48" s="43">
        <v>84.869671876649093</v>
      </c>
      <c r="T48" s="43">
        <v>85.221169870355382</v>
      </c>
      <c r="U48" s="43">
        <v>85.574123635444394</v>
      </c>
      <c r="V48" s="43">
        <v>85.928539201169102</v>
      </c>
      <c r="W48" s="43">
        <v>86.284422621753322</v>
      </c>
      <c r="X48" s="43">
        <v>86.641779976495215</v>
      </c>
      <c r="Y48" s="43">
        <v>87.000617369871051</v>
      </c>
      <c r="Z48" s="43">
        <v>87.360940931639547</v>
      </c>
      <c r="AA48" s="43">
        <v>87.722756816946543</v>
      </c>
      <c r="AC48" s="37">
        <f>IF(ISNA(VLOOKUP($B48,'Feeder DER'!$B$3:$V$365,'Feeder DER'!C$369,FALSE)),0,VLOOKUP($B48,'Feeder DER'!$B$3:$V$365,'Feeder DER'!C$369,FALSE)/1000)</f>
        <v>1.6930392657634099E-2</v>
      </c>
      <c r="AD48" s="37">
        <f>IF(ISNA(VLOOKUP($B48,'Feeder DER'!$B$3:$V$365,'Feeder DER'!D$369,FALSE)),0,VLOOKUP($B48,'Feeder DER'!$B$3:$V$365,'Feeder DER'!D$369,FALSE)/1000)</f>
        <v>3.3834288436704281E-2</v>
      </c>
      <c r="AE48" s="37">
        <f>IF(ISNA(VLOOKUP($B48,'Feeder DER'!$B$3:$V$365,'Feeder DER'!E$369,FALSE)),0,VLOOKUP($B48,'Feeder DER'!$B$3:$V$365,'Feeder DER'!E$369,FALSE)/1000)</f>
        <v>5.332809313170863E-2</v>
      </c>
      <c r="AF48" s="37">
        <f>IF(ISNA(VLOOKUP($B48,'Feeder DER'!$B$3:$V$365,'Feeder DER'!F$369,FALSE)),0,VLOOKUP($B48,'Feeder DER'!$B$3:$V$365,'Feeder DER'!F$369,FALSE)/1000)</f>
        <v>7.4763281319524783E-2</v>
      </c>
      <c r="AG48" s="37">
        <f>IF(ISNA(VLOOKUP($B48,'Feeder DER'!$B$3:$V$365,'Feeder DER'!G$369,FALSE)),0,VLOOKUP($B48,'Feeder DER'!$B$3:$V$365,'Feeder DER'!G$369,FALSE)/1000)</f>
        <v>9.6496734461350431E-2</v>
      </c>
      <c r="AH48" s="37">
        <f>IF(ISNA(VLOOKUP($B48,'Feeder DER'!$B$3:$V$365,'Feeder DER'!H$369,FALSE)),0,VLOOKUP($B48,'Feeder DER'!$B$3:$V$365,'Feeder DER'!H$369,FALSE)/1000)</f>
        <v>0.1203063187308616</v>
      </c>
      <c r="AI48" s="37">
        <f>IF(ISNA(VLOOKUP($B48,'Feeder DER'!$B$3:$V$365,'Feeder DER'!I$369,FALSE)),0,VLOOKUP($B48,'Feeder DER'!$B$3:$V$365,'Feeder DER'!I$369,FALSE)/1000)</f>
        <v>0.14678011257542567</v>
      </c>
      <c r="AJ48" s="37">
        <f>IF(ISNA(VLOOKUP($B48,'Feeder DER'!$B$3:$V$365,'Feeder DER'!J$369,FALSE)),0,VLOOKUP($B48,'Feeder DER'!$B$3:$V$365,'Feeder DER'!J$369,FALSE)/1000)</f>
        <v>0.20331392031211359</v>
      </c>
      <c r="AK48" s="37">
        <f>IF(ISNA(VLOOKUP($B48,'Feeder DER'!$B$3:$V$365,'Feeder DER'!K$369,FALSE)),0,VLOOKUP($B48,'Feeder DER'!$B$3:$V$365,'Feeder DER'!K$369,FALSE)/1000)</f>
        <v>0.25105409474759582</v>
      </c>
      <c r="AL48" s="37">
        <f>IF(ISNA(VLOOKUP($B48,'Feeder DER'!$B$3:$V$365,'Feeder DER'!L$369,FALSE)),0,VLOOKUP($B48,'Feeder DER'!$B$3:$V$365,'Feeder DER'!L$369,FALSE)/1000)</f>
        <v>0.29590441193753658</v>
      </c>
      <c r="AM48" s="37">
        <f>IF(ISNA(VLOOKUP($B48,'Feeder DER'!$B$3:$V$365,'Feeder DER'!M$369,FALSE)),0,VLOOKUP($B48,'Feeder DER'!$B$3:$V$365,'Feeder DER'!M$369,FALSE)/1000)</f>
        <v>-0.23077600833359047</v>
      </c>
      <c r="AN48" s="37">
        <f>IF(ISNA(VLOOKUP($B48,'Feeder DER'!$B$3:$V$365,'Feeder DER'!N$369,FALSE)),0,VLOOKUP($B48,'Feeder DER'!$B$3:$V$365,'Feeder DER'!N$369,FALSE)/1000)</f>
        <v>-0.26743216382450974</v>
      </c>
      <c r="AO48" s="37">
        <f>IF(ISNA(VLOOKUP($B48,'Feeder DER'!$B$3:$V$365,'Feeder DER'!O$369,FALSE)),0,VLOOKUP($B48,'Feeder DER'!$B$3:$V$365,'Feeder DER'!O$369,FALSE)/1000)</f>
        <v>-0.30634832509378712</v>
      </c>
      <c r="AP48" s="37">
        <f>IF(ISNA(VLOOKUP($B48,'Feeder DER'!$B$3:$V$365,'Feeder DER'!P$369,FALSE)),0,VLOOKUP($B48,'Feeder DER'!$B$3:$V$365,'Feeder DER'!P$369,FALSE)/1000)</f>
        <v>-0.34307066392326629</v>
      </c>
      <c r="AQ48" s="37">
        <f>IF(ISNA(VLOOKUP($B48,'Feeder DER'!$B$3:$V$365,'Feeder DER'!Q$369,FALSE)),0,VLOOKUP($B48,'Feeder DER'!$B$3:$V$365,'Feeder DER'!Q$369,FALSE)/1000)</f>
        <v>-0.37428285566908931</v>
      </c>
      <c r="AR48" s="37">
        <f>IF(ISNA(VLOOKUP($B48,'Feeder DER'!$B$3:$V$365,'Feeder DER'!R$369,FALSE)),0,VLOOKUP($B48,'Feeder DER'!$B$3:$V$365,'Feeder DER'!R$369,FALSE)/1000)</f>
        <v>-0.40149213506896658</v>
      </c>
      <c r="AS48" s="37">
        <f>IF(ISNA(VLOOKUP($B48,'Feeder DER'!$B$3:$V$365,'Feeder DER'!S$369,FALSE)),0,VLOOKUP($B48,'Feeder DER'!$B$3:$V$365,'Feeder DER'!S$369,FALSE)/1000)</f>
        <v>-0.42618901103694934</v>
      </c>
      <c r="AT48" s="37">
        <f>IF(ISNA(VLOOKUP($B48,'Feeder DER'!$B$3:$V$365,'Feeder DER'!T$369,FALSE)),0,VLOOKUP($B48,'Feeder DER'!$B$3:$V$365,'Feeder DER'!T$369,FALSE)/1000)</f>
        <v>-0.4519259517232434</v>
      </c>
      <c r="AU48" s="37">
        <f>IF(ISNA(VLOOKUP($B48,'Feeder DER'!$B$3:$V$365,'Feeder DER'!U$369,FALSE)),0,VLOOKUP($B48,'Feeder DER'!$B$3:$V$365,'Feeder DER'!U$369,FALSE)/1000)</f>
        <v>-0.47776323792362391</v>
      </c>
      <c r="AV48" s="37">
        <f>IF(ISNA(VLOOKUP($B48,'Feeder DER'!$B$3:$V$365,'Feeder DER'!V$369,FALSE)),0,VLOOKUP($B48,'Feeder DER'!$B$3:$V$365,'Feeder DER'!V$369,FALSE)/1000)</f>
        <v>-0.49921455961849487</v>
      </c>
    </row>
    <row r="49" spans="1:48" x14ac:dyDescent="0.25">
      <c r="A49" s="8" t="s">
        <v>320</v>
      </c>
      <c r="B49" s="42">
        <v>29491</v>
      </c>
      <c r="C49" s="43">
        <v>83.668334200000004</v>
      </c>
      <c r="D49" s="43">
        <v>73.300003050000001</v>
      </c>
      <c r="E49" s="43">
        <v>73.636621539130473</v>
      </c>
      <c r="F49" s="43">
        <v>73.974785894598057</v>
      </c>
      <c r="G49" s="43">
        <v>74.314503215545571</v>
      </c>
      <c r="H49" s="43">
        <v>74.655780633717512</v>
      </c>
      <c r="I49" s="43">
        <v>74.998625313609764</v>
      </c>
      <c r="J49" s="43">
        <v>75.34304445262002</v>
      </c>
      <c r="K49" s="43">
        <v>75.689045281198858</v>
      </c>
      <c r="L49" s="43">
        <v>76.03663506300154</v>
      </c>
      <c r="M49" s="43">
        <v>76.385821095040498</v>
      </c>
      <c r="N49" s="43">
        <v>76.736610707838523</v>
      </c>
      <c r="P49" s="43">
        <v>77.033332819999998</v>
      </c>
      <c r="Q49" s="43">
        <v>81.172624448721521</v>
      </c>
      <c r="R49" s="43">
        <v>81.508810674103287</v>
      </c>
      <c r="S49" s="43">
        <v>81.846389255330436</v>
      </c>
      <c r="T49" s="43">
        <v>82.185365959012827</v>
      </c>
      <c r="U49" s="43">
        <v>82.525746575643424</v>
      </c>
      <c r="V49" s="43">
        <v>82.867536919697216</v>
      </c>
      <c r="W49" s="43">
        <v>83.210742829730535</v>
      </c>
      <c r="X49" s="43">
        <v>83.55537016848082</v>
      </c>
      <c r="Y49" s="43">
        <v>83.901424822966732</v>
      </c>
      <c r="Z49" s="43">
        <v>84.248912704588733</v>
      </c>
      <c r="AA49" s="43">
        <v>84.597839749230062</v>
      </c>
      <c r="AC49" s="37">
        <f>IF(ISNA(VLOOKUP($B49,'Feeder DER'!$B$3:$V$365,'Feeder DER'!C$369,FALSE)),0,VLOOKUP($B49,'Feeder DER'!$B$3:$V$365,'Feeder DER'!C$369,FALSE)/1000)</f>
        <v>2.7322823885519007E-3</v>
      </c>
      <c r="AD49" s="37">
        <f>IF(ISNA(VLOOKUP($B49,'Feeder DER'!$B$3:$V$365,'Feeder DER'!D$369,FALSE)),0,VLOOKUP($B49,'Feeder DER'!$B$3:$V$365,'Feeder DER'!D$369,FALSE)/1000)</f>
        <v>5.4602886237908937E-3</v>
      </c>
      <c r="AE49" s="37">
        <f>IF(ISNA(VLOOKUP($B49,'Feeder DER'!$B$3:$V$365,'Feeder DER'!E$369,FALSE)),0,VLOOKUP($B49,'Feeder DER'!$B$3:$V$365,'Feeder DER'!E$369,FALSE)/1000)</f>
        <v>8.6062628685178184E-3</v>
      </c>
      <c r="AF49" s="37">
        <f>IF(ISNA(VLOOKUP($B49,'Feeder DER'!$B$3:$V$365,'Feeder DER'!F$369,FALSE)),0,VLOOKUP($B49,'Feeder DER'!$B$3:$V$365,'Feeder DER'!F$369,FALSE)/1000)</f>
        <v>1.2065543959346942E-2</v>
      </c>
      <c r="AG49" s="37">
        <f>IF(ISNA(VLOOKUP($B49,'Feeder DER'!$B$3:$V$365,'Feeder DER'!G$369,FALSE)),0,VLOOKUP($B49,'Feeder DER'!$B$3:$V$365,'Feeder DER'!G$369,FALSE)/1000)</f>
        <v>1.557296002834474E-2</v>
      </c>
      <c r="AH49" s="37">
        <f>IF(ISNA(VLOOKUP($B49,'Feeder DER'!$B$3:$V$365,'Feeder DER'!H$369,FALSE)),0,VLOOKUP($B49,'Feeder DER'!$B$3:$V$365,'Feeder DER'!H$369,FALSE)/1000)</f>
        <v>1.9415428959447409E-2</v>
      </c>
      <c r="AI49" s="37">
        <f>IF(ISNA(VLOOKUP($B49,'Feeder DER'!$B$3:$V$365,'Feeder DER'!I$369,FALSE)),0,VLOOKUP($B49,'Feeder DER'!$B$3:$V$365,'Feeder DER'!I$369,FALSE)/1000)</f>
        <v>2.3687856784506738E-2</v>
      </c>
      <c r="AJ49" s="37">
        <f>IF(ISNA(VLOOKUP($B49,'Feeder DER'!$B$3:$V$365,'Feeder DER'!J$369,FALSE)),0,VLOOKUP($B49,'Feeder DER'!$B$3:$V$365,'Feeder DER'!J$369,FALSE)/1000)</f>
        <v>3.2811468407718619E-2</v>
      </c>
      <c r="AK49" s="37">
        <f>IF(ISNA(VLOOKUP($B49,'Feeder DER'!$B$3:$V$365,'Feeder DER'!K$369,FALSE)),0,VLOOKUP($B49,'Feeder DER'!$B$3:$V$365,'Feeder DER'!K$369,FALSE)/1000)</f>
        <v>4.0515934599035637E-2</v>
      </c>
      <c r="AL49" s="37">
        <f>IF(ISNA(VLOOKUP($B49,'Feeder DER'!$B$3:$V$365,'Feeder DER'!L$369,FALSE)),0,VLOOKUP($B49,'Feeder DER'!$B$3:$V$365,'Feeder DER'!L$369,FALSE)/1000)</f>
        <v>4.7754026134011668E-2</v>
      </c>
      <c r="AM49" s="37">
        <f>IF(ISNA(VLOOKUP($B49,'Feeder DER'!$B$3:$V$365,'Feeder DER'!M$369,FALSE)),0,VLOOKUP($B49,'Feeder DER'!$B$3:$V$365,'Feeder DER'!M$369,FALSE)/1000)</f>
        <v>-3.7243390393893565E-2</v>
      </c>
      <c r="AN49" s="37">
        <f>IF(ISNA(VLOOKUP($B49,'Feeder DER'!$B$3:$V$365,'Feeder DER'!N$369,FALSE)),0,VLOOKUP($B49,'Feeder DER'!$B$3:$V$365,'Feeder DER'!N$369,FALSE)/1000)</f>
        <v>-4.3159081193580834E-2</v>
      </c>
      <c r="AO49" s="37">
        <f>IF(ISNA(VLOOKUP($B49,'Feeder DER'!$B$3:$V$365,'Feeder DER'!O$369,FALSE)),0,VLOOKUP($B49,'Feeder DER'!$B$3:$V$365,'Feeder DER'!O$369,FALSE)/1000)</f>
        <v>-4.9439499150582364E-2</v>
      </c>
      <c r="AP49" s="37">
        <f>IF(ISNA(VLOOKUP($B49,'Feeder DER'!$B$3:$V$365,'Feeder DER'!P$369,FALSE)),0,VLOOKUP($B49,'Feeder DER'!$B$3:$V$365,'Feeder DER'!P$369,FALSE)/1000)</f>
        <v>-5.5365870834878719E-2</v>
      </c>
      <c r="AQ49" s="37">
        <f>IF(ISNA(VLOOKUP($B49,'Feeder DER'!$B$3:$V$365,'Feeder DER'!Q$369,FALSE)),0,VLOOKUP($B49,'Feeder DER'!$B$3:$V$365,'Feeder DER'!Q$369,FALSE)/1000)</f>
        <v>-6.0402996880314148E-2</v>
      </c>
      <c r="AR49" s="37">
        <f>IF(ISNA(VLOOKUP($B49,'Feeder DER'!$B$3:$V$365,'Feeder DER'!R$369,FALSE)),0,VLOOKUP($B49,'Feeder DER'!$B$3:$V$365,'Feeder DER'!R$369,FALSE)/1000)</f>
        <v>-6.4794119780582526E-2</v>
      </c>
      <c r="AS49" s="37">
        <f>IF(ISNA(VLOOKUP($B49,'Feeder DER'!$B$3:$V$365,'Feeder DER'!S$369,FALSE)),0,VLOOKUP($B49,'Feeder DER'!$B$3:$V$365,'Feeder DER'!S$369,FALSE)/1000)</f>
        <v>-6.8779782761006228E-2</v>
      </c>
      <c r="AT49" s="37">
        <f>IF(ISNA(VLOOKUP($B49,'Feeder DER'!$B$3:$V$365,'Feeder DER'!T$369,FALSE)),0,VLOOKUP($B49,'Feeder DER'!$B$3:$V$365,'Feeder DER'!T$369,FALSE)/1000)</f>
        <v>-7.2933294802598372E-2</v>
      </c>
      <c r="AU49" s="37">
        <f>IF(ISNA(VLOOKUP($B49,'Feeder DER'!$B$3:$V$365,'Feeder DER'!U$369,FALSE)),0,VLOOKUP($B49,'Feeder DER'!$B$3:$V$365,'Feeder DER'!U$369,FALSE)/1000)</f>
        <v>-7.710300093291915E-2</v>
      </c>
      <c r="AV49" s="37">
        <f>IF(ISNA(VLOOKUP($B49,'Feeder DER'!$B$3:$V$365,'Feeder DER'!V$369,FALSE)),0,VLOOKUP($B49,'Feeder DER'!$B$3:$V$365,'Feeder DER'!V$369,FALSE)/1000)</f>
        <v>-8.0564885702120226E-2</v>
      </c>
    </row>
    <row r="50" spans="1:48" x14ac:dyDescent="0.25">
      <c r="A50" s="8" t="s">
        <v>320</v>
      </c>
      <c r="B50" s="42">
        <v>29492</v>
      </c>
      <c r="C50" s="43">
        <v>1.607222277</v>
      </c>
      <c r="D50" s="43">
        <v>2.966666698</v>
      </c>
      <c r="E50" s="43">
        <v>2.9802906382466774</v>
      </c>
      <c r="F50" s="43">
        <v>2.9939771442503944</v>
      </c>
      <c r="G50" s="43">
        <v>3.0077265033343399</v>
      </c>
      <c r="H50" s="43">
        <v>3.021539004141188</v>
      </c>
      <c r="I50" s="43">
        <v>3.0354149366391581</v>
      </c>
      <c r="J50" s="43">
        <v>3.0493545921281022</v>
      </c>
      <c r="K50" s="43">
        <v>3.06335826324562</v>
      </c>
      <c r="L50" s="43">
        <v>3.0774262439732021</v>
      </c>
      <c r="M50" s="43">
        <v>3.0915588296424019</v>
      </c>
      <c r="N50" s="43">
        <v>3.105756316941036</v>
      </c>
      <c r="P50" s="43">
        <v>2.733333349</v>
      </c>
      <c r="Q50" s="43">
        <v>2.7446537791025265</v>
      </c>
      <c r="R50" s="43">
        <v>2.7560210941332137</v>
      </c>
      <c r="S50" s="43">
        <v>2.7674354882716523</v>
      </c>
      <c r="T50" s="43">
        <v>2.7788971565016518</v>
      </c>
      <c r="U50" s="43">
        <v>2.7904062946145705</v>
      </c>
      <c r="V50" s="43">
        <v>2.8019630992126601</v>
      </c>
      <c r="W50" s="43">
        <v>2.8135677677124247</v>
      </c>
      <c r="X50" s="43">
        <v>2.825220498347992</v>
      </c>
      <c r="Y50" s="43">
        <v>2.8369214901745012</v>
      </c>
      <c r="Z50" s="43">
        <v>2.8486709430715016</v>
      </c>
      <c r="AA50" s="43">
        <v>2.8604690577463683</v>
      </c>
      <c r="AC50" s="37">
        <f>IF(ISNA(VLOOKUP($B50,'Feeder DER'!$B$3:$V$365,'Feeder DER'!C$369,FALSE)),0,VLOOKUP($B50,'Feeder DER'!$B$3:$V$365,'Feeder DER'!C$369,FALSE)/1000)</f>
        <v>0</v>
      </c>
      <c r="AD50" s="37">
        <f>IF(ISNA(VLOOKUP($B50,'Feeder DER'!$B$3:$V$365,'Feeder DER'!D$369,FALSE)),0,VLOOKUP($B50,'Feeder DER'!$B$3:$V$365,'Feeder DER'!D$369,FALSE)/1000)</f>
        <v>0</v>
      </c>
      <c r="AE50" s="37">
        <f>IF(ISNA(VLOOKUP($B50,'Feeder DER'!$B$3:$V$365,'Feeder DER'!E$369,FALSE)),0,VLOOKUP($B50,'Feeder DER'!$B$3:$V$365,'Feeder DER'!E$369,FALSE)/1000)</f>
        <v>0</v>
      </c>
      <c r="AF50" s="37">
        <f>IF(ISNA(VLOOKUP($B50,'Feeder DER'!$B$3:$V$365,'Feeder DER'!F$369,FALSE)),0,VLOOKUP($B50,'Feeder DER'!$B$3:$V$365,'Feeder DER'!F$369,FALSE)/1000)</f>
        <v>0</v>
      </c>
      <c r="AG50" s="37">
        <f>IF(ISNA(VLOOKUP($B50,'Feeder DER'!$B$3:$V$365,'Feeder DER'!G$369,FALSE)),0,VLOOKUP($B50,'Feeder DER'!$B$3:$V$365,'Feeder DER'!G$369,FALSE)/1000)</f>
        <v>0</v>
      </c>
      <c r="AH50" s="37">
        <f>IF(ISNA(VLOOKUP($B50,'Feeder DER'!$B$3:$V$365,'Feeder DER'!H$369,FALSE)),0,VLOOKUP($B50,'Feeder DER'!$B$3:$V$365,'Feeder DER'!H$369,FALSE)/1000)</f>
        <v>0</v>
      </c>
      <c r="AI50" s="37">
        <f>IF(ISNA(VLOOKUP($B50,'Feeder DER'!$B$3:$V$365,'Feeder DER'!I$369,FALSE)),0,VLOOKUP($B50,'Feeder DER'!$B$3:$V$365,'Feeder DER'!I$369,FALSE)/1000)</f>
        <v>0</v>
      </c>
      <c r="AJ50" s="37">
        <f>IF(ISNA(VLOOKUP($B50,'Feeder DER'!$B$3:$V$365,'Feeder DER'!J$369,FALSE)),0,VLOOKUP($B50,'Feeder DER'!$B$3:$V$365,'Feeder DER'!J$369,FALSE)/1000)</f>
        <v>0</v>
      </c>
      <c r="AK50" s="37">
        <f>IF(ISNA(VLOOKUP($B50,'Feeder DER'!$B$3:$V$365,'Feeder DER'!K$369,FALSE)),0,VLOOKUP($B50,'Feeder DER'!$B$3:$V$365,'Feeder DER'!K$369,FALSE)/1000)</f>
        <v>0</v>
      </c>
      <c r="AL50" s="37">
        <f>IF(ISNA(VLOOKUP($B50,'Feeder DER'!$B$3:$V$365,'Feeder DER'!L$369,FALSE)),0,VLOOKUP($B50,'Feeder DER'!$B$3:$V$365,'Feeder DER'!L$369,FALSE)/1000)</f>
        <v>0</v>
      </c>
      <c r="AM50" s="37">
        <f>IF(ISNA(VLOOKUP($B50,'Feeder DER'!$B$3:$V$365,'Feeder DER'!M$369,FALSE)),0,VLOOKUP($B50,'Feeder DER'!$B$3:$V$365,'Feeder DER'!M$369,FALSE)/1000)</f>
        <v>0</v>
      </c>
      <c r="AN50" s="37">
        <f>IF(ISNA(VLOOKUP($B50,'Feeder DER'!$B$3:$V$365,'Feeder DER'!N$369,FALSE)),0,VLOOKUP($B50,'Feeder DER'!$B$3:$V$365,'Feeder DER'!N$369,FALSE)/1000)</f>
        <v>0</v>
      </c>
      <c r="AO50" s="37">
        <f>IF(ISNA(VLOOKUP($B50,'Feeder DER'!$B$3:$V$365,'Feeder DER'!O$369,FALSE)),0,VLOOKUP($B50,'Feeder DER'!$B$3:$V$365,'Feeder DER'!O$369,FALSE)/1000)</f>
        <v>0</v>
      </c>
      <c r="AP50" s="37">
        <f>IF(ISNA(VLOOKUP($B50,'Feeder DER'!$B$3:$V$365,'Feeder DER'!P$369,FALSE)),0,VLOOKUP($B50,'Feeder DER'!$B$3:$V$365,'Feeder DER'!P$369,FALSE)/1000)</f>
        <v>0</v>
      </c>
      <c r="AQ50" s="37">
        <f>IF(ISNA(VLOOKUP($B50,'Feeder DER'!$B$3:$V$365,'Feeder DER'!Q$369,FALSE)),0,VLOOKUP($B50,'Feeder DER'!$B$3:$V$365,'Feeder DER'!Q$369,FALSE)/1000)</f>
        <v>0</v>
      </c>
      <c r="AR50" s="37">
        <f>IF(ISNA(VLOOKUP($B50,'Feeder DER'!$B$3:$V$365,'Feeder DER'!R$369,FALSE)),0,VLOOKUP($B50,'Feeder DER'!$B$3:$V$365,'Feeder DER'!R$369,FALSE)/1000)</f>
        <v>0</v>
      </c>
      <c r="AS50" s="37">
        <f>IF(ISNA(VLOOKUP($B50,'Feeder DER'!$B$3:$V$365,'Feeder DER'!S$369,FALSE)),0,VLOOKUP($B50,'Feeder DER'!$B$3:$V$365,'Feeder DER'!S$369,FALSE)/1000)</f>
        <v>0</v>
      </c>
      <c r="AT50" s="37">
        <f>IF(ISNA(VLOOKUP($B50,'Feeder DER'!$B$3:$V$365,'Feeder DER'!T$369,FALSE)),0,VLOOKUP($B50,'Feeder DER'!$B$3:$V$365,'Feeder DER'!T$369,FALSE)/1000)</f>
        <v>0</v>
      </c>
      <c r="AU50" s="37">
        <f>IF(ISNA(VLOOKUP($B50,'Feeder DER'!$B$3:$V$365,'Feeder DER'!U$369,FALSE)),0,VLOOKUP($B50,'Feeder DER'!$B$3:$V$365,'Feeder DER'!U$369,FALSE)/1000)</f>
        <v>0</v>
      </c>
      <c r="AV50" s="37">
        <f>IF(ISNA(VLOOKUP($B50,'Feeder DER'!$B$3:$V$365,'Feeder DER'!V$369,FALSE)),0,VLOOKUP($B50,'Feeder DER'!$B$3:$V$365,'Feeder DER'!V$369,FALSE)/1000)</f>
        <v>0</v>
      </c>
    </row>
    <row r="51" spans="1:48" x14ac:dyDescent="0.25">
      <c r="A51" s="8" t="s">
        <v>39</v>
      </c>
      <c r="B51" s="42">
        <v>20534</v>
      </c>
      <c r="C51" s="43">
        <v>49.205556299999998</v>
      </c>
      <c r="D51" s="43">
        <v>32.311306309999999</v>
      </c>
      <c r="E51" s="43">
        <v>32.485505763014928</v>
      </c>
      <c r="F51" s="43">
        <v>32.624310951945141</v>
      </c>
      <c r="G51" s="43">
        <v>32.76370923247179</v>
      </c>
      <c r="H51" s="43">
        <v>32.90370313877709</v>
      </c>
      <c r="I51" s="43">
        <v>33.044295215871401</v>
      </c>
      <c r="J51" s="43">
        <v>33.1854880196395</v>
      </c>
      <c r="K51" s="43">
        <v>33.327284116887022</v>
      </c>
      <c r="L51" s="43">
        <v>33.469686085387146</v>
      </c>
      <c r="M51" s="43">
        <v>33.612696513927446</v>
      </c>
      <c r="N51" s="43">
        <v>33.756318002356956</v>
      </c>
      <c r="P51" s="43">
        <v>65.640418299999993</v>
      </c>
      <c r="Q51" s="43">
        <v>68.234767099135823</v>
      </c>
      <c r="R51" s="43">
        <v>68.55322916263475</v>
      </c>
      <c r="S51" s="43">
        <v>68.873177537147839</v>
      </c>
      <c r="T51" s="43">
        <v>69.194619159515241</v>
      </c>
      <c r="U51" s="43">
        <v>69.517560998952405</v>
      </c>
      <c r="V51" s="43">
        <v>69.842010057201179</v>
      </c>
      <c r="W51" s="43">
        <v>70.167973368681587</v>
      </c>
      <c r="X51" s="43">
        <v>70.49545800064439</v>
      </c>
      <c r="Y51" s="43">
        <v>70.824471053324274</v>
      </c>
      <c r="Z51" s="43">
        <v>71.155019660093785</v>
      </c>
      <c r="AA51" s="43">
        <v>71.487110987618038</v>
      </c>
      <c r="AC51" s="37">
        <f>IF(ISNA(VLOOKUP($B51,'Feeder DER'!$B$3:$V$365,'Feeder DER'!C$369,FALSE)),0,VLOOKUP($B51,'Feeder DER'!$B$3:$V$365,'Feeder DER'!C$369,FALSE)/1000)</f>
        <v>9.4115897798071387E-3</v>
      </c>
      <c r="AD51" s="37">
        <f>IF(ISNA(VLOOKUP($B51,'Feeder DER'!$B$3:$V$365,'Feeder DER'!D$369,FALSE)),0,VLOOKUP($B51,'Feeder DER'!$B$3:$V$365,'Feeder DER'!D$369,FALSE)/1000)</f>
        <v>1.9668147377824304E-2</v>
      </c>
      <c r="AE51" s="37">
        <f>IF(ISNA(VLOOKUP($B51,'Feeder DER'!$B$3:$V$365,'Feeder DER'!E$369,FALSE)),0,VLOOKUP($B51,'Feeder DER'!$B$3:$V$365,'Feeder DER'!E$369,FALSE)/1000)</f>
        <v>3.198998693088545E-2</v>
      </c>
      <c r="AF51" s="37">
        <f>IF(ISNA(VLOOKUP($B51,'Feeder DER'!$B$3:$V$365,'Feeder DER'!F$369,FALSE)),0,VLOOKUP($B51,'Feeder DER'!$B$3:$V$365,'Feeder DER'!F$369,FALSE)/1000)</f>
        <v>4.6164848212052891E-2</v>
      </c>
      <c r="AG51" s="37">
        <f>IF(ISNA(VLOOKUP($B51,'Feeder DER'!$B$3:$V$365,'Feeder DER'!G$369,FALSE)),0,VLOOKUP($B51,'Feeder DER'!$B$3:$V$365,'Feeder DER'!G$369,FALSE)/1000)</f>
        <v>6.1035460115606052E-2</v>
      </c>
      <c r="AH51" s="37">
        <f>IF(ISNA(VLOOKUP($B51,'Feeder DER'!$B$3:$V$365,'Feeder DER'!H$369,FALSE)),0,VLOOKUP($B51,'Feeder DER'!$B$3:$V$365,'Feeder DER'!H$369,FALSE)/1000)</f>
        <v>7.7830290595225851E-2</v>
      </c>
      <c r="AI51" s="37">
        <f>IF(ISNA(VLOOKUP($B51,'Feeder DER'!$B$3:$V$365,'Feeder DER'!I$369,FALSE)),0,VLOOKUP($B51,'Feeder DER'!$B$3:$V$365,'Feeder DER'!I$369,FALSE)/1000)</f>
        <v>9.693370444653715E-2</v>
      </c>
      <c r="AJ51" s="37">
        <f>IF(ISNA(VLOOKUP($B51,'Feeder DER'!$B$3:$V$365,'Feeder DER'!J$369,FALSE)),0,VLOOKUP($B51,'Feeder DER'!$B$3:$V$365,'Feeder DER'!J$369,FALSE)/1000)</f>
        <v>0.13845704642651677</v>
      </c>
      <c r="AK51" s="37">
        <f>IF(ISNA(VLOOKUP($B51,'Feeder DER'!$B$3:$V$365,'Feeder DER'!K$369,FALSE)),0,VLOOKUP($B51,'Feeder DER'!$B$3:$V$365,'Feeder DER'!K$369,FALSE)/1000)</f>
        <v>0.17349734641288134</v>
      </c>
      <c r="AL51" s="37">
        <f>IF(ISNA(VLOOKUP($B51,'Feeder DER'!$B$3:$V$365,'Feeder DER'!L$369,FALSE)),0,VLOOKUP($B51,'Feeder DER'!$B$3:$V$365,'Feeder DER'!L$369,FALSE)/1000)</f>
        <v>0.20644844571467705</v>
      </c>
      <c r="AM51" s="37">
        <f>IF(ISNA(VLOOKUP($B51,'Feeder DER'!$B$3:$V$365,'Feeder DER'!M$369,FALSE)),0,VLOOKUP($B51,'Feeder DER'!$B$3:$V$365,'Feeder DER'!M$369,FALSE)/1000)</f>
        <v>-8.9878111742831501E-2</v>
      </c>
      <c r="AN51" s="37">
        <f>IF(ISNA(VLOOKUP($B51,'Feeder DER'!$B$3:$V$365,'Feeder DER'!N$369,FALSE)),0,VLOOKUP($B51,'Feeder DER'!$B$3:$V$365,'Feeder DER'!N$369,FALSE)/1000)</f>
        <v>-0.11357866786543902</v>
      </c>
      <c r="AO51" s="37">
        <f>IF(ISNA(VLOOKUP($B51,'Feeder DER'!$B$3:$V$365,'Feeder DER'!O$369,FALSE)),0,VLOOKUP($B51,'Feeder DER'!$B$3:$V$365,'Feeder DER'!O$369,FALSE)/1000)</f>
        <v>-0.13995959730934435</v>
      </c>
      <c r="AP51" s="37">
        <f>IF(ISNA(VLOOKUP($B51,'Feeder DER'!$B$3:$V$365,'Feeder DER'!P$369,FALSE)),0,VLOOKUP($B51,'Feeder DER'!$B$3:$V$365,'Feeder DER'!P$369,FALSE)/1000)</f>
        <v>-0.16630298476398966</v>
      </c>
      <c r="AQ51" s="37">
        <f>IF(ISNA(VLOOKUP($B51,'Feeder DER'!$B$3:$V$365,'Feeder DER'!Q$369,FALSE)),0,VLOOKUP($B51,'Feeder DER'!$B$3:$V$365,'Feeder DER'!Q$369,FALSE)/1000)</f>
        <v>-0.19009250154979246</v>
      </c>
      <c r="AR51" s="37">
        <f>IF(ISNA(VLOOKUP($B51,'Feeder DER'!$B$3:$V$365,'Feeder DER'!R$369,FALSE)),0,VLOOKUP($B51,'Feeder DER'!$B$3:$V$365,'Feeder DER'!R$369,FALSE)/1000)</f>
        <v>-0.21216462395804964</v>
      </c>
      <c r="AS51" s="37">
        <f>IF(ISNA(VLOOKUP($B51,'Feeder DER'!$B$3:$V$365,'Feeder DER'!S$369,FALSE)),0,VLOOKUP($B51,'Feeder DER'!$B$3:$V$365,'Feeder DER'!S$369,FALSE)/1000)</f>
        <v>-0.23353166715657253</v>
      </c>
      <c r="AT51" s="37">
        <f>IF(ISNA(VLOOKUP($B51,'Feeder DER'!$B$3:$V$365,'Feeder DER'!T$369,FALSE)),0,VLOOKUP($B51,'Feeder DER'!$B$3:$V$365,'Feeder DER'!T$369,FALSE)/1000)</f>
        <v>-0.25808765011813217</v>
      </c>
      <c r="AU51" s="37">
        <f>IF(ISNA(VLOOKUP($B51,'Feeder DER'!$B$3:$V$365,'Feeder DER'!U$369,FALSE)),0,VLOOKUP($B51,'Feeder DER'!$B$3:$V$365,'Feeder DER'!U$369,FALSE)/1000)</f>
        <v>-0.28317067521669276</v>
      </c>
      <c r="AV51" s="37">
        <f>IF(ISNA(VLOOKUP($B51,'Feeder DER'!$B$3:$V$365,'Feeder DER'!V$369,FALSE)),0,VLOOKUP($B51,'Feeder DER'!$B$3:$V$365,'Feeder DER'!V$369,FALSE)/1000)</f>
        <v>-0.30546779416292225</v>
      </c>
    </row>
    <row r="52" spans="1:48" x14ac:dyDescent="0.25">
      <c r="A52" s="8" t="s">
        <v>39</v>
      </c>
      <c r="B52" s="42">
        <v>20535</v>
      </c>
      <c r="C52" s="43">
        <v>159.19167049999999</v>
      </c>
      <c r="D52" s="43">
        <v>117.08052929999999</v>
      </c>
      <c r="E52" s="43">
        <v>117.82853451099918</v>
      </c>
      <c r="F52" s="43">
        <v>118.33199633528113</v>
      </c>
      <c r="G52" s="43">
        <v>118.83760936860223</v>
      </c>
      <c r="H52" s="43">
        <v>119.34538280272261</v>
      </c>
      <c r="I52" s="43">
        <v>119.8553258686773</v>
      </c>
      <c r="J52" s="43">
        <v>120.36744783694398</v>
      </c>
      <c r="K52" s="43">
        <v>120.88175801761157</v>
      </c>
      <c r="L52" s="43">
        <v>121.39826576054946</v>
      </c>
      <c r="M52" s="43">
        <v>121.91698045557749</v>
      </c>
      <c r="N52" s="43">
        <v>122.4379115326366</v>
      </c>
      <c r="P52" s="43">
        <v>245.4293662</v>
      </c>
      <c r="Q52" s="43">
        <v>256.94789041415339</v>
      </c>
      <c r="R52" s="43">
        <v>258.1471054019338</v>
      </c>
      <c r="S52" s="43">
        <v>259.35191730893621</v>
      </c>
      <c r="T52" s="43">
        <v>260.56235225683616</v>
      </c>
      <c r="U52" s="43">
        <v>261.778436489223</v>
      </c>
      <c r="V52" s="43">
        <v>263.00019637216889</v>
      </c>
      <c r="W52" s="43">
        <v>264.22765839480053</v>
      </c>
      <c r="X52" s="43">
        <v>265.46084916987337</v>
      </c>
      <c r="Y52" s="43">
        <v>266.69979543434863</v>
      </c>
      <c r="Z52" s="43">
        <v>267.9445240499731</v>
      </c>
      <c r="AA52" s="43">
        <v>269.19506200386132</v>
      </c>
      <c r="AC52" s="37">
        <f>IF(ISNA(VLOOKUP($B52,'Feeder DER'!$B$3:$V$365,'Feeder DER'!C$369,FALSE)),0,VLOOKUP($B52,'Feeder DER'!$B$3:$V$365,'Feeder DER'!C$369,FALSE)/1000)</f>
        <v>2.8898995350357597E-2</v>
      </c>
      <c r="AD52" s="37">
        <f>IF(ISNA(VLOOKUP($B52,'Feeder DER'!$B$3:$V$365,'Feeder DER'!D$369,FALSE)),0,VLOOKUP($B52,'Feeder DER'!$B$3:$V$365,'Feeder DER'!D$369,FALSE)/1000)</f>
        <v>6.080343274816153E-2</v>
      </c>
      <c r="AE52" s="37">
        <f>IF(ISNA(VLOOKUP($B52,'Feeder DER'!$B$3:$V$365,'Feeder DER'!E$369,FALSE)),0,VLOOKUP($B52,'Feeder DER'!$B$3:$V$365,'Feeder DER'!E$369,FALSE)/1000)</f>
        <v>9.9112971347304041E-2</v>
      </c>
      <c r="AF52" s="37">
        <f>IF(ISNA(VLOOKUP($B52,'Feeder DER'!$B$3:$V$365,'Feeder DER'!F$369,FALSE)),0,VLOOKUP($B52,'Feeder DER'!$B$3:$V$365,'Feeder DER'!F$369,FALSE)/1000)</f>
        <v>0.14313096611359299</v>
      </c>
      <c r="AG52" s="37">
        <f>IF(ISNA(VLOOKUP($B52,'Feeder DER'!$B$3:$V$365,'Feeder DER'!G$369,FALSE)),0,VLOOKUP($B52,'Feeder DER'!$B$3:$V$365,'Feeder DER'!G$369,FALSE)/1000)</f>
        <v>0.18925803878228373</v>
      </c>
      <c r="AH52" s="37">
        <f>IF(ISNA(VLOOKUP($B52,'Feeder DER'!$B$3:$V$365,'Feeder DER'!H$369,FALSE)),0,VLOOKUP($B52,'Feeder DER'!$B$3:$V$365,'Feeder DER'!H$369,FALSE)/1000)</f>
        <v>0.24127985121789056</v>
      </c>
      <c r="AI52" s="37">
        <f>IF(ISNA(VLOOKUP($B52,'Feeder DER'!$B$3:$V$365,'Feeder DER'!I$369,FALSE)),0,VLOOKUP($B52,'Feeder DER'!$B$3:$V$365,'Feeder DER'!I$369,FALSE)/1000)</f>
        <v>0.30041806909440488</v>
      </c>
      <c r="AJ52" s="37">
        <f>IF(ISNA(VLOOKUP($B52,'Feeder DER'!$B$3:$V$365,'Feeder DER'!J$369,FALSE)),0,VLOOKUP($B52,'Feeder DER'!$B$3:$V$365,'Feeder DER'!J$369,FALSE)/1000)</f>
        <v>0.42880285397638745</v>
      </c>
      <c r="AK52" s="37">
        <f>IF(ISNA(VLOOKUP($B52,'Feeder DER'!$B$3:$V$365,'Feeder DER'!K$369,FALSE)),0,VLOOKUP($B52,'Feeder DER'!$B$3:$V$365,'Feeder DER'!K$369,FALSE)/1000)</f>
        <v>0.53718383168363748</v>
      </c>
      <c r="AL52" s="37">
        <f>IF(ISNA(VLOOKUP($B52,'Feeder DER'!$B$3:$V$365,'Feeder DER'!L$369,FALSE)),0,VLOOKUP($B52,'Feeder DER'!$B$3:$V$365,'Feeder DER'!L$369,FALSE)/1000)</f>
        <v>0.63916167375428601</v>
      </c>
      <c r="AM52" s="37">
        <f>IF(ISNA(VLOOKUP($B52,'Feeder DER'!$B$3:$V$365,'Feeder DER'!M$369,FALSE)),0,VLOOKUP($B52,'Feeder DER'!$B$3:$V$365,'Feeder DER'!M$369,FALSE)/1000)</f>
        <v>-0.27739927460628294</v>
      </c>
      <c r="AN52" s="37">
        <f>IF(ISNA(VLOOKUP($B52,'Feeder DER'!$B$3:$V$365,'Feeder DER'!N$369,FALSE)),0,VLOOKUP($B52,'Feeder DER'!$B$3:$V$365,'Feeder DER'!N$369,FALSE)/1000)</f>
        <v>-0.35121120665392142</v>
      </c>
      <c r="AO52" s="37">
        <f>IF(ISNA(VLOOKUP($B52,'Feeder DER'!$B$3:$V$365,'Feeder DER'!O$369,FALSE)),0,VLOOKUP($B52,'Feeder DER'!$B$3:$V$365,'Feeder DER'!O$369,FALSE)/1000)</f>
        <v>-0.43339208034005083</v>
      </c>
      <c r="AP52" s="37">
        <f>IF(ISNA(VLOOKUP($B52,'Feeder DER'!$B$3:$V$365,'Feeder DER'!P$369,FALSE)),0,VLOOKUP($B52,'Feeder DER'!$B$3:$V$365,'Feeder DER'!P$369,FALSE)/1000)</f>
        <v>-0.51549660609528813</v>
      </c>
      <c r="AQ52" s="37">
        <f>IF(ISNA(VLOOKUP($B52,'Feeder DER'!$B$3:$V$365,'Feeder DER'!Q$369,FALSE)),0,VLOOKUP($B52,'Feeder DER'!$B$3:$V$365,'Feeder DER'!Q$369,FALSE)/1000)</f>
        <v>-0.58968706736101051</v>
      </c>
      <c r="AR52" s="37">
        <f>IF(ISNA(VLOOKUP($B52,'Feeder DER'!$B$3:$V$365,'Feeder DER'!R$369,FALSE)),0,VLOOKUP($B52,'Feeder DER'!$B$3:$V$365,'Feeder DER'!R$369,FALSE)/1000)</f>
        <v>-0.65857990282506118</v>
      </c>
      <c r="AS52" s="37">
        <f>IF(ISNA(VLOOKUP($B52,'Feeder DER'!$B$3:$V$365,'Feeder DER'!S$369,FALSE)),0,VLOOKUP($B52,'Feeder DER'!$B$3:$V$365,'Feeder DER'!S$369,FALSE)/1000)</f>
        <v>-0.72532881416510953</v>
      </c>
      <c r="AT52" s="37">
        <f>IF(ISNA(VLOOKUP($B52,'Feeder DER'!$B$3:$V$365,'Feeder DER'!T$369,FALSE)),0,VLOOKUP($B52,'Feeder DER'!$B$3:$V$365,'Feeder DER'!T$369,FALSE)/1000)</f>
        <v>-0.80229984053289904</v>
      </c>
      <c r="AU52" s="37">
        <f>IF(ISNA(VLOOKUP($B52,'Feeder DER'!$B$3:$V$365,'Feeder DER'!U$369,FALSE)),0,VLOOKUP($B52,'Feeder DER'!$B$3:$V$365,'Feeder DER'!U$369,FALSE)/1000)</f>
        <v>-0.88091499936662165</v>
      </c>
      <c r="AV52" s="37">
        <f>IF(ISNA(VLOOKUP($B52,'Feeder DER'!$B$3:$V$365,'Feeder DER'!V$369,FALSE)),0,VLOOKUP($B52,'Feeder DER'!$B$3:$V$365,'Feeder DER'!V$369,FALSE)/1000)</f>
        <v>-0.95089845657209249</v>
      </c>
    </row>
    <row r="53" spans="1:48" x14ac:dyDescent="0.25">
      <c r="A53" s="8" t="s">
        <v>39</v>
      </c>
      <c r="B53" s="42">
        <v>20536</v>
      </c>
      <c r="C53" s="43">
        <v>85.812780000000004</v>
      </c>
      <c r="D53" s="43">
        <v>72.33450148</v>
      </c>
      <c r="E53" s="43">
        <v>72.643574831584857</v>
      </c>
      <c r="F53" s="43">
        <v>72.953968802441366</v>
      </c>
      <c r="G53" s="43">
        <v>73.265689035357084</v>
      </c>
      <c r="H53" s="43">
        <v>73.578741197230244</v>
      </c>
      <c r="I53" s="43">
        <v>73.893130979172824</v>
      </c>
      <c r="J53" s="43">
        <v>74.208864096613965</v>
      </c>
      <c r="K53" s="43">
        <v>74.525946289403905</v>
      </c>
      <c r="L53" s="43">
        <v>74.844383321918301</v>
      </c>
      <c r="M53" s="43">
        <v>75.164180983163021</v>
      </c>
      <c r="N53" s="43">
        <v>75.48534508687942</v>
      </c>
      <c r="P53" s="43">
        <v>148.56680890000001</v>
      </c>
      <c r="Q53" s="43">
        <v>154.49581743614615</v>
      </c>
      <c r="R53" s="43">
        <v>155.21687297592965</v>
      </c>
      <c r="S53" s="43">
        <v>155.94129379187453</v>
      </c>
      <c r="T53" s="43">
        <v>156.66909559023784</v>
      </c>
      <c r="U53" s="43">
        <v>157.40029415058009</v>
      </c>
      <c r="V53" s="43">
        <v>158.13490532610746</v>
      </c>
      <c r="W53" s="43">
        <v>158.87294504401538</v>
      </c>
      <c r="X53" s="43">
        <v>159.61442930583399</v>
      </c>
      <c r="Y53" s="43">
        <v>160.35937418777502</v>
      </c>
      <c r="Z53" s="43">
        <v>161.10779584108028</v>
      </c>
      <c r="AA53" s="43">
        <v>161.85971049237193</v>
      </c>
      <c r="AC53" s="37">
        <f>IF(ISNA(VLOOKUP($B53,'Feeder DER'!$B$3:$V$365,'Feeder DER'!C$369,FALSE)),0,VLOOKUP($B53,'Feeder DER'!$B$3:$V$365,'Feeder DER'!C$369,FALSE)/1000)</f>
        <v>2.8328102825700197E-2</v>
      </c>
      <c r="AD53" s="37">
        <f>IF(ISNA(VLOOKUP($B53,'Feeder DER'!$B$3:$V$365,'Feeder DER'!D$369,FALSE)),0,VLOOKUP($B53,'Feeder DER'!$B$3:$V$365,'Feeder DER'!D$369,FALSE)/1000)</f>
        <v>5.9146685730096085E-2</v>
      </c>
      <c r="AE53" s="37">
        <f>IF(ISNA(VLOOKUP($B53,'Feeder DER'!$B$3:$V$365,'Feeder DER'!E$369,FALSE)),0,VLOOKUP($B53,'Feeder DER'!$B$3:$V$365,'Feeder DER'!E$369,FALSE)/1000)</f>
        <v>9.6173435971803473E-2</v>
      </c>
      <c r="AF53" s="37">
        <f>IF(ISNA(VLOOKUP($B53,'Feeder DER'!$B$3:$V$365,'Feeder DER'!F$369,FALSE)),0,VLOOKUP($B53,'Feeder DER'!$B$3:$V$365,'Feeder DER'!F$369,FALSE)/1000)</f>
        <v>0.13877523567966518</v>
      </c>
      <c r="AG53" s="37">
        <f>IF(ISNA(VLOOKUP($B53,'Feeder DER'!$B$3:$V$365,'Feeder DER'!G$369,FALSE)),0,VLOOKUP($B53,'Feeder DER'!$B$3:$V$365,'Feeder DER'!G$369,FALSE)/1000)</f>
        <v>0.18347469209206213</v>
      </c>
      <c r="AH53" s="37">
        <f>IF(ISNA(VLOOKUP($B53,'Feeder DER'!$B$3:$V$365,'Feeder DER'!H$369,FALSE)),0,VLOOKUP($B53,'Feeder DER'!$B$3:$V$365,'Feeder DER'!H$369,FALSE)/1000)</f>
        <v>0.23396764930794489</v>
      </c>
      <c r="AI53" s="37">
        <f>IF(ISNA(VLOOKUP($B53,'Feeder DER'!$B$3:$V$365,'Feeder DER'!I$369,FALSE)),0,VLOOKUP($B53,'Feeder DER'!$B$3:$V$365,'Feeder DER'!I$369,FALSE)/1000)</f>
        <v>0.29140568761887758</v>
      </c>
      <c r="AJ53" s="37">
        <f>IF(ISNA(VLOOKUP($B53,'Feeder DER'!$B$3:$V$365,'Feeder DER'!J$369,FALSE)),0,VLOOKUP($B53,'Feeder DER'!$B$3:$V$365,'Feeder DER'!J$369,FALSE)/1000)</f>
        <v>0.41627386741354661</v>
      </c>
      <c r="AK53" s="37">
        <f>IF(ISNA(VLOOKUP($B53,'Feeder DER'!$B$3:$V$365,'Feeder DER'!K$369,FALSE)),0,VLOOKUP($B53,'Feeder DER'!$B$3:$V$365,'Feeder DER'!K$369,FALSE)/1000)</f>
        <v>0.52164111241185851</v>
      </c>
      <c r="AL53" s="37">
        <f>IF(ISNA(VLOOKUP($B53,'Feeder DER'!$B$3:$V$365,'Feeder DER'!L$369,FALSE)),0,VLOOKUP($B53,'Feeder DER'!$B$3:$V$365,'Feeder DER'!L$369,FALSE)/1000)</f>
        <v>0.62071850623768898</v>
      </c>
      <c r="AM53" s="37">
        <f>IF(ISNA(VLOOKUP($B53,'Feeder DER'!$B$3:$V$365,'Feeder DER'!M$369,FALSE)),0,VLOOKUP($B53,'Feeder DER'!$B$3:$V$365,'Feeder DER'!M$369,FALSE)/1000)</f>
        <v>-0.27034294268506265</v>
      </c>
      <c r="AN53" s="37">
        <f>IF(ISNA(VLOOKUP($B53,'Feeder DER'!$B$3:$V$365,'Feeder DER'!N$369,FALSE)),0,VLOOKUP($B53,'Feeder DER'!$B$3:$V$365,'Feeder DER'!N$369,FALSE)/1000)</f>
        <v>-0.34154631218282744</v>
      </c>
      <c r="AO53" s="37">
        <f>IF(ISNA(VLOOKUP($B53,'Feeder DER'!$B$3:$V$365,'Feeder DER'!O$369,FALSE)),0,VLOOKUP($B53,'Feeder DER'!$B$3:$V$365,'Feeder DER'!O$369,FALSE)/1000)</f>
        <v>-0.42079956505751293</v>
      </c>
      <c r="AP53" s="37">
        <f>IF(ISNA(VLOOKUP($B53,'Feeder DER'!$B$3:$V$365,'Feeder DER'!P$369,FALSE)),0,VLOOKUP($B53,'Feeder DER'!$B$3:$V$365,'Feeder DER'!P$369,FALSE)/1000)</f>
        <v>-0.49993481732490347</v>
      </c>
      <c r="AQ53" s="37">
        <f>IF(ISNA(VLOOKUP($B53,'Feeder DER'!$B$3:$V$365,'Feeder DER'!Q$369,FALSE)),0,VLOOKUP($B53,'Feeder DER'!$B$3:$V$365,'Feeder DER'!Q$369,FALSE)/1000)</f>
        <v>-0.57139241073399138</v>
      </c>
      <c r="AR53" s="37">
        <f>IF(ISNA(VLOOKUP($B53,'Feeder DER'!$B$3:$V$365,'Feeder DER'!R$369,FALSE)),0,VLOOKUP($B53,'Feeder DER'!$B$3:$V$365,'Feeder DER'!R$369,FALSE)/1000)</f>
        <v>-0.63768390438483313</v>
      </c>
      <c r="AS53" s="37">
        <f>IF(ISNA(VLOOKUP($B53,'Feeder DER'!$B$3:$V$365,'Feeder DER'!S$369,FALSE)),0,VLOOKUP($B53,'Feeder DER'!$B$3:$V$365,'Feeder DER'!S$369,FALSE)/1000)</f>
        <v>-0.70185046005093921</v>
      </c>
      <c r="AT53" s="37">
        <f>IF(ISNA(VLOOKUP($B53,'Feeder DER'!$B$3:$V$365,'Feeder DER'!T$369,FALSE)),0,VLOOKUP($B53,'Feeder DER'!$B$3:$V$365,'Feeder DER'!T$369,FALSE)/1000)</f>
        <v>-0.77556017243832631</v>
      </c>
      <c r="AU53" s="37">
        <f>IF(ISNA(VLOOKUP($B53,'Feeder DER'!$B$3:$V$365,'Feeder DER'!U$369,FALSE)),0,VLOOKUP($B53,'Feeder DER'!$B$3:$V$365,'Feeder DER'!U$369,FALSE)/1000)</f>
        <v>-0.85085292117583933</v>
      </c>
      <c r="AV53" s="37">
        <f>IF(ISNA(VLOOKUP($B53,'Feeder DER'!$B$3:$V$365,'Feeder DER'!V$369,FALSE)),0,VLOOKUP($B53,'Feeder DER'!$B$3:$V$365,'Feeder DER'!V$369,FALSE)/1000)</f>
        <v>-0.91777026593903965</v>
      </c>
    </row>
    <row r="54" spans="1:48" x14ac:dyDescent="0.25">
      <c r="A54" s="8" t="s">
        <v>39</v>
      </c>
      <c r="B54" s="42">
        <v>20537</v>
      </c>
      <c r="C54" s="43">
        <v>74.711112720000003</v>
      </c>
      <c r="D54" s="43">
        <v>64.265584590000003</v>
      </c>
      <c r="E54" s="43">
        <v>64.540180795329263</v>
      </c>
      <c r="F54" s="43">
        <v>64.815950304791087</v>
      </c>
      <c r="G54" s="43">
        <v>65.092898131719821</v>
      </c>
      <c r="H54" s="43">
        <v>65.371029310870952</v>
      </c>
      <c r="I54" s="43">
        <v>65.650348898512661</v>
      </c>
      <c r="J54" s="43">
        <v>65.930861972517718</v>
      </c>
      <c r="K54" s="43">
        <v>66.212573632455801</v>
      </c>
      <c r="L54" s="43">
        <v>66.495488999686202</v>
      </c>
      <c r="M54" s="43">
        <v>66.77961321745093</v>
      </c>
      <c r="N54" s="43">
        <v>67.064951450968238</v>
      </c>
      <c r="P54" s="43">
        <v>133.04953</v>
      </c>
      <c r="Q54" s="43">
        <v>138.95422156507871</v>
      </c>
      <c r="R54" s="43">
        <v>139.60274210691935</v>
      </c>
      <c r="S54" s="43">
        <v>140.25428939302478</v>
      </c>
      <c r="T54" s="43">
        <v>140.90887754967204</v>
      </c>
      <c r="U54" s="43">
        <v>141.56652076906767</v>
      </c>
      <c r="V54" s="43">
        <v>142.22723330965539</v>
      </c>
      <c r="W54" s="43">
        <v>142.89102949642526</v>
      </c>
      <c r="X54" s="43">
        <v>143.55792372122426</v>
      </c>
      <c r="Y54" s="43">
        <v>144.22793044306829</v>
      </c>
      <c r="Z54" s="43">
        <v>144.90106418845571</v>
      </c>
      <c r="AA54" s="43">
        <v>145.57733955168223</v>
      </c>
      <c r="AC54" s="37">
        <f>IF(ISNA(VLOOKUP($B54,'Feeder DER'!$B$3:$V$365,'Feeder DER'!C$369,FALSE)),0,VLOOKUP($B54,'Feeder DER'!$B$3:$V$365,'Feeder DER'!C$369,FALSE)/1000)</f>
        <v>2.2733431783835488E-2</v>
      </c>
      <c r="AD54" s="37">
        <f>IF(ISNA(VLOOKUP($B54,'Feeder DER'!$B$3:$V$365,'Feeder DER'!D$369,FALSE)),0,VLOOKUP($B54,'Feeder DER'!$B$3:$V$365,'Feeder DER'!D$369,FALSE)/1000)</f>
        <v>4.696574100937826E-2</v>
      </c>
      <c r="AE54" s="37">
        <f>IF(ISNA(VLOOKUP($B54,'Feeder DER'!$B$3:$V$365,'Feeder DER'!E$369,FALSE)),0,VLOOKUP($B54,'Feeder DER'!$B$3:$V$365,'Feeder DER'!E$369,FALSE)/1000)</f>
        <v>7.6102907036687262E-2</v>
      </c>
      <c r="AF54" s="37">
        <f>IF(ISNA(VLOOKUP($B54,'Feeder DER'!$B$3:$V$365,'Feeder DER'!F$369,FALSE)),0,VLOOKUP($B54,'Feeder DER'!$B$3:$V$365,'Feeder DER'!F$369,FALSE)/1000)</f>
        <v>0.10969143803334597</v>
      </c>
      <c r="AG54" s="37">
        <f>IF(ISNA(VLOOKUP($B54,'Feeder DER'!$B$3:$V$365,'Feeder DER'!G$369,FALSE)),0,VLOOKUP($B54,'Feeder DER'!$B$3:$V$365,'Feeder DER'!G$369,FALSE)/1000)</f>
        <v>0.14499652226527282</v>
      </c>
      <c r="AH54" s="37">
        <f>IF(ISNA(VLOOKUP($B54,'Feeder DER'!$B$3:$V$365,'Feeder DER'!H$369,FALSE)),0,VLOOKUP($B54,'Feeder DER'!$B$3:$V$365,'Feeder DER'!H$369,FALSE)/1000)</f>
        <v>0.18496760160401737</v>
      </c>
      <c r="AI54" s="37">
        <f>IF(ISNA(VLOOKUP($B54,'Feeder DER'!$B$3:$V$365,'Feeder DER'!I$369,FALSE)),0,VLOOKUP($B54,'Feeder DER'!$B$3:$V$365,'Feeder DER'!I$369,FALSE)/1000)</f>
        <v>0.23047841935683314</v>
      </c>
      <c r="AJ54" s="37">
        <f>IF(ISNA(VLOOKUP($B54,'Feeder DER'!$B$3:$V$365,'Feeder DER'!J$369,FALSE)),0,VLOOKUP($B54,'Feeder DER'!$B$3:$V$365,'Feeder DER'!J$369,FALSE)/1000)</f>
        <v>0.32961029210615994</v>
      </c>
      <c r="AK54" s="37">
        <f>IF(ISNA(VLOOKUP($B54,'Feeder DER'!$B$3:$V$365,'Feeder DER'!K$369,FALSE)),0,VLOOKUP($B54,'Feeder DER'!$B$3:$V$365,'Feeder DER'!K$369,FALSE)/1000)</f>
        <v>0.41321071585483532</v>
      </c>
      <c r="AL54" s="37">
        <f>IF(ISNA(VLOOKUP($B54,'Feeder DER'!$B$3:$V$365,'Feeder DER'!L$369,FALSE)),0,VLOOKUP($B54,'Feeder DER'!$B$3:$V$365,'Feeder DER'!L$369,FALSE)/1000)</f>
        <v>0.49174901737792454</v>
      </c>
      <c r="AM54" s="37">
        <f>IF(ISNA(VLOOKUP($B54,'Feeder DER'!$B$3:$V$365,'Feeder DER'!M$369,FALSE)),0,VLOOKUP($B54,'Feeder DER'!$B$3:$V$365,'Feeder DER'!M$369,FALSE)/1000)</f>
        <v>-0.21522229122000677</v>
      </c>
      <c r="AN54" s="37">
        <f>IF(ISNA(VLOOKUP($B54,'Feeder DER'!$B$3:$V$365,'Feeder DER'!N$369,FALSE)),0,VLOOKUP($B54,'Feeder DER'!$B$3:$V$365,'Feeder DER'!N$369,FALSE)/1000)</f>
        <v>-0.2711013994175886</v>
      </c>
      <c r="AO54" s="37">
        <f>IF(ISNA(VLOOKUP($B54,'Feeder DER'!$B$3:$V$365,'Feeder DER'!O$369,FALSE)),0,VLOOKUP($B54,'Feeder DER'!$B$3:$V$365,'Feeder DER'!O$369,FALSE)/1000)</f>
        <v>-0.33327194479393213</v>
      </c>
      <c r="AP54" s="37">
        <f>IF(ISNA(VLOOKUP($B54,'Feeder DER'!$B$3:$V$365,'Feeder DER'!P$369,FALSE)),0,VLOOKUP($B54,'Feeder DER'!$B$3:$V$365,'Feeder DER'!P$369,FALSE)/1000)</f>
        <v>-0.39530045025034755</v>
      </c>
      <c r="AQ54" s="37">
        <f>IF(ISNA(VLOOKUP($B54,'Feeder DER'!$B$3:$V$365,'Feeder DER'!Q$369,FALSE)),0,VLOOKUP($B54,'Feeder DER'!$B$3:$V$365,'Feeder DER'!Q$369,FALSE)/1000)</f>
        <v>-0.45125542428116239</v>
      </c>
      <c r="AR54" s="37">
        <f>IF(ISNA(VLOOKUP($B54,'Feeder DER'!$B$3:$V$365,'Feeder DER'!R$369,FALSE)),0,VLOOKUP($B54,'Feeder DER'!$B$3:$V$365,'Feeder DER'!R$369,FALSE)/1000)</f>
        <v>-0.50309405683450148</v>
      </c>
      <c r="AS54" s="37">
        <f>IF(ISNA(VLOOKUP($B54,'Feeder DER'!$B$3:$V$365,'Feeder DER'!S$369,FALSE)),0,VLOOKUP($B54,'Feeder DER'!$B$3:$V$365,'Feeder DER'!S$369,FALSE)/1000)</f>
        <v>-0.55320178581263024</v>
      </c>
      <c r="AT54" s="37">
        <f>IF(ISNA(VLOOKUP($B54,'Feeder DER'!$B$3:$V$365,'Feeder DER'!T$369,FALSE)),0,VLOOKUP($B54,'Feeder DER'!$B$3:$V$365,'Feeder DER'!T$369,FALSE)/1000)</f>
        <v>-0.61044468750176162</v>
      </c>
      <c r="AU54" s="37">
        <f>IF(ISNA(VLOOKUP($B54,'Feeder DER'!$B$3:$V$365,'Feeder DER'!U$369,FALSE)),0,VLOOKUP($B54,'Feeder DER'!$B$3:$V$365,'Feeder DER'!U$369,FALSE)/1000)</f>
        <v>-0.66892659298623758</v>
      </c>
      <c r="AV54" s="37">
        <f>IF(ISNA(VLOOKUP($B54,'Feeder DER'!$B$3:$V$365,'Feeder DER'!V$369,FALSE)),0,VLOOKUP($B54,'Feeder DER'!$B$3:$V$365,'Feeder DER'!V$369,FALSE)/1000)</f>
        <v>-0.72078129258558088</v>
      </c>
    </row>
    <row r="55" spans="1:48" x14ac:dyDescent="0.25">
      <c r="A55" s="8" t="s">
        <v>39</v>
      </c>
      <c r="B55" s="42">
        <v>20538</v>
      </c>
      <c r="C55" s="43">
        <v>0</v>
      </c>
      <c r="D55" s="43">
        <v>0</v>
      </c>
      <c r="E55" s="43">
        <v>0</v>
      </c>
      <c r="F55" s="43">
        <v>0</v>
      </c>
      <c r="G55" s="43">
        <v>0</v>
      </c>
      <c r="H55" s="43">
        <v>0</v>
      </c>
      <c r="I55" s="43">
        <v>0</v>
      </c>
      <c r="J55" s="43">
        <v>0</v>
      </c>
      <c r="K55" s="43">
        <v>0</v>
      </c>
      <c r="L55" s="43">
        <v>0</v>
      </c>
      <c r="M55" s="43">
        <v>0</v>
      </c>
      <c r="N55" s="43">
        <v>0</v>
      </c>
      <c r="P55" s="43">
        <v>0</v>
      </c>
      <c r="Q55" s="43">
        <v>0</v>
      </c>
      <c r="R55" s="43">
        <v>0</v>
      </c>
      <c r="S55" s="43">
        <v>0</v>
      </c>
      <c r="T55" s="43">
        <v>0</v>
      </c>
      <c r="U55" s="43">
        <v>0</v>
      </c>
      <c r="V55" s="43">
        <v>0</v>
      </c>
      <c r="W55" s="43">
        <v>0</v>
      </c>
      <c r="X55" s="43">
        <v>0</v>
      </c>
      <c r="Y55" s="43">
        <v>0</v>
      </c>
      <c r="Z55" s="43">
        <v>0</v>
      </c>
      <c r="AA55" s="43">
        <v>0</v>
      </c>
      <c r="AC55" s="37">
        <f>IF(ISNA(VLOOKUP($B55,'Feeder DER'!$B$3:$V$365,'Feeder DER'!C$369,FALSE)),0,VLOOKUP($B55,'Feeder DER'!$B$3:$V$365,'Feeder DER'!C$369,FALSE)/1000)</f>
        <v>0</v>
      </c>
      <c r="AD55" s="37">
        <f>IF(ISNA(VLOOKUP($B55,'Feeder DER'!$B$3:$V$365,'Feeder DER'!D$369,FALSE)),0,VLOOKUP($B55,'Feeder DER'!$B$3:$V$365,'Feeder DER'!D$369,FALSE)/1000)</f>
        <v>0</v>
      </c>
      <c r="AE55" s="37">
        <f>IF(ISNA(VLOOKUP($B55,'Feeder DER'!$B$3:$V$365,'Feeder DER'!E$369,FALSE)),0,VLOOKUP($B55,'Feeder DER'!$B$3:$V$365,'Feeder DER'!E$369,FALSE)/1000)</f>
        <v>0</v>
      </c>
      <c r="AF55" s="37">
        <f>IF(ISNA(VLOOKUP($B55,'Feeder DER'!$B$3:$V$365,'Feeder DER'!F$369,FALSE)),0,VLOOKUP($B55,'Feeder DER'!$B$3:$V$365,'Feeder DER'!F$369,FALSE)/1000)</f>
        <v>0</v>
      </c>
      <c r="AG55" s="37">
        <f>IF(ISNA(VLOOKUP($B55,'Feeder DER'!$B$3:$V$365,'Feeder DER'!G$369,FALSE)),0,VLOOKUP($B55,'Feeder DER'!$B$3:$V$365,'Feeder DER'!G$369,FALSE)/1000)</f>
        <v>0</v>
      </c>
      <c r="AH55" s="37">
        <f>IF(ISNA(VLOOKUP($B55,'Feeder DER'!$B$3:$V$365,'Feeder DER'!H$369,FALSE)),0,VLOOKUP($B55,'Feeder DER'!$B$3:$V$365,'Feeder DER'!H$369,FALSE)/1000)</f>
        <v>0</v>
      </c>
      <c r="AI55" s="37">
        <f>IF(ISNA(VLOOKUP($B55,'Feeder DER'!$B$3:$V$365,'Feeder DER'!I$369,FALSE)),0,VLOOKUP($B55,'Feeder DER'!$B$3:$V$365,'Feeder DER'!I$369,FALSE)/1000)</f>
        <v>0</v>
      </c>
      <c r="AJ55" s="37">
        <f>IF(ISNA(VLOOKUP($B55,'Feeder DER'!$B$3:$V$365,'Feeder DER'!J$369,FALSE)),0,VLOOKUP($B55,'Feeder DER'!$B$3:$V$365,'Feeder DER'!J$369,FALSE)/1000)</f>
        <v>0</v>
      </c>
      <c r="AK55" s="37">
        <f>IF(ISNA(VLOOKUP($B55,'Feeder DER'!$B$3:$V$365,'Feeder DER'!K$369,FALSE)),0,VLOOKUP($B55,'Feeder DER'!$B$3:$V$365,'Feeder DER'!K$369,FALSE)/1000)</f>
        <v>0</v>
      </c>
      <c r="AL55" s="37">
        <f>IF(ISNA(VLOOKUP($B55,'Feeder DER'!$B$3:$V$365,'Feeder DER'!L$369,FALSE)),0,VLOOKUP($B55,'Feeder DER'!$B$3:$V$365,'Feeder DER'!L$369,FALSE)/1000)</f>
        <v>0</v>
      </c>
      <c r="AM55" s="37">
        <f>IF(ISNA(VLOOKUP($B55,'Feeder DER'!$B$3:$V$365,'Feeder DER'!M$369,FALSE)),0,VLOOKUP($B55,'Feeder DER'!$B$3:$V$365,'Feeder DER'!M$369,FALSE)/1000)</f>
        <v>0</v>
      </c>
      <c r="AN55" s="37">
        <f>IF(ISNA(VLOOKUP($B55,'Feeder DER'!$B$3:$V$365,'Feeder DER'!N$369,FALSE)),0,VLOOKUP($B55,'Feeder DER'!$B$3:$V$365,'Feeder DER'!N$369,FALSE)/1000)</f>
        <v>0</v>
      </c>
      <c r="AO55" s="37">
        <f>IF(ISNA(VLOOKUP($B55,'Feeder DER'!$B$3:$V$365,'Feeder DER'!O$369,FALSE)),0,VLOOKUP($B55,'Feeder DER'!$B$3:$V$365,'Feeder DER'!O$369,FALSE)/1000)</f>
        <v>0</v>
      </c>
      <c r="AP55" s="37">
        <f>IF(ISNA(VLOOKUP($B55,'Feeder DER'!$B$3:$V$365,'Feeder DER'!P$369,FALSE)),0,VLOOKUP($B55,'Feeder DER'!$B$3:$V$365,'Feeder DER'!P$369,FALSE)/1000)</f>
        <v>0</v>
      </c>
      <c r="AQ55" s="37">
        <f>IF(ISNA(VLOOKUP($B55,'Feeder DER'!$B$3:$V$365,'Feeder DER'!Q$369,FALSE)),0,VLOOKUP($B55,'Feeder DER'!$B$3:$V$365,'Feeder DER'!Q$369,FALSE)/1000)</f>
        <v>0</v>
      </c>
      <c r="AR55" s="37">
        <f>IF(ISNA(VLOOKUP($B55,'Feeder DER'!$B$3:$V$365,'Feeder DER'!R$369,FALSE)),0,VLOOKUP($B55,'Feeder DER'!$B$3:$V$365,'Feeder DER'!R$369,FALSE)/1000)</f>
        <v>0</v>
      </c>
      <c r="AS55" s="37">
        <f>IF(ISNA(VLOOKUP($B55,'Feeder DER'!$B$3:$V$365,'Feeder DER'!S$369,FALSE)),0,VLOOKUP($B55,'Feeder DER'!$B$3:$V$365,'Feeder DER'!S$369,FALSE)/1000)</f>
        <v>0</v>
      </c>
      <c r="AT55" s="37">
        <f>IF(ISNA(VLOOKUP($B55,'Feeder DER'!$B$3:$V$365,'Feeder DER'!T$369,FALSE)),0,VLOOKUP($B55,'Feeder DER'!$B$3:$V$365,'Feeder DER'!T$369,FALSE)/1000)</f>
        <v>0</v>
      </c>
      <c r="AU55" s="37">
        <f>IF(ISNA(VLOOKUP($B55,'Feeder DER'!$B$3:$V$365,'Feeder DER'!U$369,FALSE)),0,VLOOKUP($B55,'Feeder DER'!$B$3:$V$365,'Feeder DER'!U$369,FALSE)/1000)</f>
        <v>0</v>
      </c>
      <c r="AV55" s="37">
        <f>IF(ISNA(VLOOKUP($B55,'Feeder DER'!$B$3:$V$365,'Feeder DER'!V$369,FALSE)),0,VLOOKUP($B55,'Feeder DER'!$B$3:$V$365,'Feeder DER'!V$369,FALSE)/1000)</f>
        <v>0</v>
      </c>
    </row>
    <row r="56" spans="1:48" x14ac:dyDescent="0.25">
      <c r="A56" s="8" t="s">
        <v>39</v>
      </c>
      <c r="B56" s="42">
        <v>20539</v>
      </c>
      <c r="C56" s="43">
        <v>46.580556170000001</v>
      </c>
      <c r="D56" s="43">
        <v>24.66666794</v>
      </c>
      <c r="E56" s="43">
        <v>24.772064529133257</v>
      </c>
      <c r="F56" s="43">
        <v>24.877911460446004</v>
      </c>
      <c r="G56" s="43">
        <v>24.984210658175837</v>
      </c>
      <c r="H56" s="43">
        <v>25.09096405478229</v>
      </c>
      <c r="I56" s="43">
        <v>25.19817359098198</v>
      </c>
      <c r="J56" s="43">
        <v>25.305841215783889</v>
      </c>
      <c r="K56" s="43">
        <v>25.413968886524788</v>
      </c>
      <c r="L56" s="43">
        <v>25.522558568904824</v>
      </c>
      <c r="M56" s="43">
        <v>25.631612237023255</v>
      </c>
      <c r="N56" s="43">
        <v>25.741131873414343</v>
      </c>
      <c r="P56" s="43">
        <v>35.566665649999997</v>
      </c>
      <c r="Q56" s="43">
        <v>36.675608963021361</v>
      </c>
      <c r="R56" s="43">
        <v>36.846779622891489</v>
      </c>
      <c r="S56" s="43">
        <v>37.018749162333869</v>
      </c>
      <c r="T56" s="43">
        <v>37.191521309841285</v>
      </c>
      <c r="U56" s="43">
        <v>37.365099811307971</v>
      </c>
      <c r="V56" s="43">
        <v>37.539488430110822</v>
      </c>
      <c r="W56" s="43">
        <v>37.714690947190981</v>
      </c>
      <c r="X56" s="43">
        <v>37.890711161135826</v>
      </c>
      <c r="Y56" s="43">
        <v>38.067552888261325</v>
      </c>
      <c r="Z56" s="43">
        <v>38.245219962694762</v>
      </c>
      <c r="AA56" s="43">
        <v>38.423716236457885</v>
      </c>
      <c r="AC56" s="37">
        <f>IF(ISNA(VLOOKUP($B56,'Feeder DER'!$B$3:$V$365,'Feeder DER'!C$369,FALSE)),0,VLOOKUP($B56,'Feeder DER'!$B$3:$V$365,'Feeder DER'!C$369,FALSE)/1000)</f>
        <v>4.8871387168148749E-3</v>
      </c>
      <c r="AD56" s="37">
        <f>IF(ISNA(VLOOKUP($B56,'Feeder DER'!$B$3:$V$365,'Feeder DER'!D$369,FALSE)),0,VLOOKUP($B56,'Feeder DER'!$B$3:$V$365,'Feeder DER'!D$369,FALSE)/1000)</f>
        <v>1.0096499878827693E-2</v>
      </c>
      <c r="AE56" s="37">
        <f>IF(ISNA(VLOOKUP($B56,'Feeder DER'!$B$3:$V$365,'Feeder DER'!E$369,FALSE)),0,VLOOKUP($B56,'Feeder DER'!$B$3:$V$365,'Feeder DER'!E$369,FALSE)/1000)</f>
        <v>1.6360286778418269E-2</v>
      </c>
      <c r="AF56" s="37">
        <f>IF(ISNA(VLOOKUP($B56,'Feeder DER'!$B$3:$V$365,'Feeder DER'!F$369,FALSE)),0,VLOOKUP($B56,'Feeder DER'!$B$3:$V$365,'Feeder DER'!F$369,FALSE)/1000)</f>
        <v>2.3581009625526055E-2</v>
      </c>
      <c r="AG56" s="37">
        <f>IF(ISNA(VLOOKUP($B56,'Feeder DER'!$B$3:$V$365,'Feeder DER'!G$369,FALSE)),0,VLOOKUP($B56,'Feeder DER'!$B$3:$V$365,'Feeder DER'!G$369,FALSE)/1000)</f>
        <v>3.1170749955577975E-2</v>
      </c>
      <c r="AH56" s="37">
        <f>IF(ISNA(VLOOKUP($B56,'Feeder DER'!$B$3:$V$365,'Feeder DER'!H$369,FALSE)),0,VLOOKUP($B56,'Feeder DER'!$B$3:$V$365,'Feeder DER'!H$369,FALSE)/1000)</f>
        <v>3.9763566528399866E-2</v>
      </c>
      <c r="AI56" s="37">
        <f>IF(ISNA(VLOOKUP($B56,'Feeder DER'!$B$3:$V$365,'Feeder DER'!I$369,FALSE)),0,VLOOKUP($B56,'Feeder DER'!$B$3:$V$365,'Feeder DER'!I$369,FALSE)/1000)</f>
        <v>4.9547293050140453E-2</v>
      </c>
      <c r="AJ56" s="37">
        <f>IF(ISNA(VLOOKUP($B56,'Feeder DER'!$B$3:$V$365,'Feeder DER'!J$369,FALSE)),0,VLOOKUP($B56,'Feeder DER'!$B$3:$V$365,'Feeder DER'!J$369,FALSE)/1000)</f>
        <v>7.0858251201565775E-2</v>
      </c>
      <c r="AK56" s="37">
        <f>IF(ISNA(VLOOKUP($B56,'Feeder DER'!$B$3:$V$365,'Feeder DER'!K$369,FALSE)),0,VLOOKUP($B56,'Feeder DER'!$B$3:$V$365,'Feeder DER'!K$369,FALSE)/1000)</f>
        <v>8.883032297362399E-2</v>
      </c>
      <c r="AL56" s="37">
        <f>IF(ISNA(VLOOKUP($B56,'Feeder DER'!$B$3:$V$365,'Feeder DER'!L$369,FALSE)),0,VLOOKUP($B56,'Feeder DER'!$B$3:$V$365,'Feeder DER'!L$369,FALSE)/1000)</f>
        <v>0.10571416074066493</v>
      </c>
      <c r="AM56" s="37">
        <f>IF(ISNA(VLOOKUP($B56,'Feeder DER'!$B$3:$V$365,'Feeder DER'!M$369,FALSE)),0,VLOOKUP($B56,'Feeder DER'!$B$3:$V$365,'Feeder DER'!M$369,FALSE)/1000)</f>
        <v>-4.6267594006233342E-2</v>
      </c>
      <c r="AN56" s="37">
        <f>IF(ISNA(VLOOKUP($B56,'Feeder DER'!$B$3:$V$365,'Feeder DER'!N$369,FALSE)),0,VLOOKUP($B56,'Feeder DER'!$B$3:$V$365,'Feeder DER'!N$369,FALSE)/1000)</f>
        <v>-5.8280252531800428E-2</v>
      </c>
      <c r="AO56" s="37">
        <f>IF(ISNA(VLOOKUP($B56,'Feeder DER'!$B$3:$V$365,'Feeder DER'!O$369,FALSE)),0,VLOOKUP($B56,'Feeder DER'!$B$3:$V$365,'Feeder DER'!O$369,FALSE)/1000)</f>
        <v>-7.1645418083719686E-2</v>
      </c>
      <c r="AP56" s="37">
        <f>IF(ISNA(VLOOKUP($B56,'Feeder DER'!$B$3:$V$365,'Feeder DER'!P$369,FALSE)),0,VLOOKUP($B56,'Feeder DER'!$B$3:$V$365,'Feeder DER'!P$369,FALSE)/1000)</f>
        <v>-8.4980048483770346E-2</v>
      </c>
      <c r="AQ56" s="37">
        <f>IF(ISNA(VLOOKUP($B56,'Feeder DER'!$B$3:$V$365,'Feeder DER'!Q$369,FALSE)),0,VLOOKUP($B56,'Feeder DER'!$B$3:$V$365,'Feeder DER'!Q$369,FALSE)/1000)</f>
        <v>-9.7009016330974515E-2</v>
      </c>
      <c r="AR56" s="37">
        <f>IF(ISNA(VLOOKUP($B56,'Feeder DER'!$B$3:$V$365,'Feeder DER'!R$369,FALSE)),0,VLOOKUP($B56,'Feeder DER'!$B$3:$V$365,'Feeder DER'!R$369,FALSE)/1000)</f>
        <v>-0.10815307018905952</v>
      </c>
      <c r="AS56" s="37">
        <f>IF(ISNA(VLOOKUP($B56,'Feeder DER'!$B$3:$V$365,'Feeder DER'!S$369,FALSE)),0,VLOOKUP($B56,'Feeder DER'!$B$3:$V$365,'Feeder DER'!S$369,FALSE)/1000)</f>
        <v>-0.11892502158773932</v>
      </c>
      <c r="AT56" s="37">
        <f>IF(ISNA(VLOOKUP($B56,'Feeder DER'!$B$3:$V$365,'Feeder DER'!T$369,FALSE)),0,VLOOKUP($B56,'Feeder DER'!$B$3:$V$365,'Feeder DER'!T$369,FALSE)/1000)</f>
        <v>-0.13123086277211782</v>
      </c>
      <c r="AU56" s="37">
        <f>IF(ISNA(VLOOKUP($B56,'Feeder DER'!$B$3:$V$365,'Feeder DER'!U$369,FALSE)),0,VLOOKUP($B56,'Feeder DER'!$B$3:$V$365,'Feeder DER'!U$369,FALSE)/1000)</f>
        <v>-0.14380305984486746</v>
      </c>
      <c r="AV56" s="37">
        <f>IF(ISNA(VLOOKUP($B56,'Feeder DER'!$B$3:$V$365,'Feeder DER'!V$369,FALSE)),0,VLOOKUP($B56,'Feeder DER'!$B$3:$V$365,'Feeder DER'!V$369,FALSE)/1000)</f>
        <v>-0.15495056772975047</v>
      </c>
    </row>
    <row r="57" spans="1:48" x14ac:dyDescent="0.25">
      <c r="A57" s="8" t="s">
        <v>39</v>
      </c>
      <c r="B57" s="42">
        <v>20540</v>
      </c>
      <c r="C57" s="43">
        <v>128.5855584</v>
      </c>
      <c r="D57" s="43">
        <v>117.4666672</v>
      </c>
      <c r="E57" s="43">
        <v>117.9685828251605</v>
      </c>
      <c r="F57" s="43">
        <v>118.47264305270723</v>
      </c>
      <c r="G57" s="43">
        <v>118.9788570461712</v>
      </c>
      <c r="H57" s="43">
        <v>119.48723400823768</v>
      </c>
      <c r="I57" s="43">
        <v>119.99778318091347</v>
      </c>
      <c r="J57" s="43">
        <v>120.51051384569496</v>
      </c>
      <c r="K57" s="43">
        <v>121.02543532373682</v>
      </c>
      <c r="L57" s="43">
        <v>121.54255697602146</v>
      </c>
      <c r="M57" s="43">
        <v>122.06188820352925</v>
      </c>
      <c r="N57" s="43">
        <v>122.58343844740936</v>
      </c>
      <c r="P57" s="43">
        <v>129.8000031</v>
      </c>
      <c r="Q57" s="43">
        <v>134.92374055649995</v>
      </c>
      <c r="R57" s="43">
        <v>135.55345022884617</v>
      </c>
      <c r="S57" s="43">
        <v>136.18609885226067</v>
      </c>
      <c r="T57" s="43">
        <v>136.82170014327627</v>
      </c>
      <c r="U57" s="43">
        <v>137.46026788244293</v>
      </c>
      <c r="V57" s="43">
        <v>138.10181591462654</v>
      </c>
      <c r="W57" s="43">
        <v>138.74635814930909</v>
      </c>
      <c r="X57" s="43">
        <v>139.39390856089025</v>
      </c>
      <c r="Y57" s="43">
        <v>140.04448118899035</v>
      </c>
      <c r="Z57" s="43">
        <v>140.69809013875471</v>
      </c>
      <c r="AA57" s="43">
        <v>141.35474958115958</v>
      </c>
      <c r="AC57" s="37">
        <f>IF(ISNA(VLOOKUP($B57,'Feeder DER'!$B$3:$V$365,'Feeder DER'!C$369,FALSE)),0,VLOOKUP($B57,'Feeder DER'!$B$3:$V$365,'Feeder DER'!C$369,FALSE)/1000)</f>
        <v>4.9695062232780465E-3</v>
      </c>
      <c r="AD57" s="37">
        <f>IF(ISNA(VLOOKUP($B57,'Feeder DER'!$B$3:$V$365,'Feeder DER'!D$369,FALSE)),0,VLOOKUP($B57,'Feeder DER'!$B$3:$V$365,'Feeder DER'!D$369,FALSE)/1000)</f>
        <v>1.0266665607122543E-2</v>
      </c>
      <c r="AE57" s="37">
        <f>IF(ISNA(VLOOKUP($B57,'Feeder DER'!$B$3:$V$365,'Feeder DER'!E$369,FALSE)),0,VLOOKUP($B57,'Feeder DER'!$B$3:$V$365,'Feeder DER'!E$369,FALSE)/1000)</f>
        <v>1.6636021948841052E-2</v>
      </c>
      <c r="AF57" s="37">
        <f>IF(ISNA(VLOOKUP($B57,'Feeder DER'!$B$3:$V$365,'Feeder DER'!F$369,FALSE)),0,VLOOKUP($B57,'Feeder DER'!$B$3:$V$365,'Feeder DER'!F$369,FALSE)/1000)</f>
        <v>2.3978442372023685E-2</v>
      </c>
      <c r="AG57" s="37">
        <f>IF(ISNA(VLOOKUP($B57,'Feeder DER'!$B$3:$V$365,'Feeder DER'!G$369,FALSE)),0,VLOOKUP($B57,'Feeder DER'!$B$3:$V$365,'Feeder DER'!G$369,FALSE)/1000)</f>
        <v>3.1696099673930417E-2</v>
      </c>
      <c r="AH57" s="37">
        <f>IF(ISNA(VLOOKUP($B57,'Feeder DER'!$B$3:$V$365,'Feeder DER'!H$369,FALSE)),0,VLOOKUP($B57,'Feeder DER'!$B$3:$V$365,'Feeder DER'!H$369,FALSE)/1000)</f>
        <v>4.0433738997979647E-2</v>
      </c>
      <c r="AI57" s="37">
        <f>IF(ISNA(VLOOKUP($B57,'Feeder DER'!$B$3:$V$365,'Feeder DER'!I$369,FALSE)),0,VLOOKUP($B57,'Feeder DER'!$B$3:$V$365,'Feeder DER'!I$369,FALSE)/1000)</f>
        <v>5.0382359786940577E-2</v>
      </c>
      <c r="AJ57" s="37">
        <f>IF(ISNA(VLOOKUP($B57,'Feeder DER'!$B$3:$V$365,'Feeder DER'!J$369,FALSE)),0,VLOOKUP($B57,'Feeder DER'!$B$3:$V$365,'Feeder DER'!J$369,FALSE)/1000)</f>
        <v>7.2052491390356216E-2</v>
      </c>
      <c r="AK57" s="37">
        <f>IF(ISNA(VLOOKUP($B57,'Feeder DER'!$B$3:$V$365,'Feeder DER'!K$369,FALSE)),0,VLOOKUP($B57,'Feeder DER'!$B$3:$V$365,'Feeder DER'!K$369,FALSE)/1000)</f>
        <v>9.0327463248460374E-2</v>
      </c>
      <c r="AL57" s="37">
        <f>IF(ISNA(VLOOKUP($B57,'Feeder DER'!$B$3:$V$365,'Feeder DER'!L$369,FALSE)),0,VLOOKUP($B57,'Feeder DER'!$B$3:$V$365,'Feeder DER'!L$369,FALSE)/1000)</f>
        <v>0.10749586007899076</v>
      </c>
      <c r="AM57" s="37">
        <f>IF(ISNA(VLOOKUP($B57,'Feeder DER'!$B$3:$V$365,'Feeder DER'!M$369,FALSE)),0,VLOOKUP($B57,'Feeder DER'!$B$3:$V$365,'Feeder DER'!M$369,FALSE)/1000)</f>
        <v>-4.7047384916450774E-2</v>
      </c>
      <c r="AN57" s="37">
        <f>IF(ISNA(VLOOKUP($B57,'Feeder DER'!$B$3:$V$365,'Feeder DER'!N$369,FALSE)),0,VLOOKUP($B57,'Feeder DER'!$B$3:$V$365,'Feeder DER'!N$369,FALSE)/1000)</f>
        <v>-5.9262503978965625E-2</v>
      </c>
      <c r="AO57" s="37">
        <f>IF(ISNA(VLOOKUP($B57,'Feeder DER'!$B$3:$V$365,'Feeder DER'!O$369,FALSE)),0,VLOOKUP($B57,'Feeder DER'!$B$3:$V$365,'Feeder DER'!O$369,FALSE)/1000)</f>
        <v>-7.2852925130074533E-2</v>
      </c>
      <c r="AP57" s="37">
        <f>IF(ISNA(VLOOKUP($B57,'Feeder DER'!$B$3:$V$365,'Feeder DER'!P$369,FALSE)),0,VLOOKUP($B57,'Feeder DER'!$B$3:$V$365,'Feeder DER'!P$369,FALSE)/1000)</f>
        <v>-8.6412296491923779E-2</v>
      </c>
      <c r="AQ57" s="37">
        <f>IF(ISNA(VLOOKUP($B57,'Feeder DER'!$B$3:$V$365,'Feeder DER'!Q$369,FALSE)),0,VLOOKUP($B57,'Feeder DER'!$B$3:$V$365,'Feeder DER'!Q$369,FALSE)/1000)</f>
        <v>-9.8643999752283079E-2</v>
      </c>
      <c r="AR57" s="37">
        <f>IF(ISNA(VLOOKUP($B57,'Feeder DER'!$B$3:$V$365,'Feeder DER'!R$369,FALSE)),0,VLOOKUP($B57,'Feeder DER'!$B$3:$V$365,'Feeder DER'!R$369,FALSE)/1000)</f>
        <v>-0.10997587474280773</v>
      </c>
      <c r="AS57" s="37">
        <f>IF(ISNA(VLOOKUP($B57,'Feeder DER'!$B$3:$V$365,'Feeder DER'!S$369,FALSE)),0,VLOOKUP($B57,'Feeder DER'!$B$3:$V$365,'Feeder DER'!S$369,FALSE)/1000)</f>
        <v>-0.12092937588416192</v>
      </c>
      <c r="AT57" s="37">
        <f>IF(ISNA(VLOOKUP($B57,'Feeder DER'!$B$3:$V$365,'Feeder DER'!T$369,FALSE)),0,VLOOKUP($B57,'Feeder DER'!$B$3:$V$365,'Feeder DER'!T$369,FALSE)/1000)</f>
        <v>-0.13344261888625464</v>
      </c>
      <c r="AU57" s="37">
        <f>IF(ISNA(VLOOKUP($B57,'Feeder DER'!$B$3:$V$365,'Feeder DER'!U$369,FALSE)),0,VLOOKUP($B57,'Feeder DER'!$B$3:$V$365,'Feeder DER'!U$369,FALSE)/1000)</f>
        <v>-0.14622670692090459</v>
      </c>
      <c r="AV57" s="37">
        <f>IF(ISNA(VLOOKUP($B57,'Feeder DER'!$B$3:$V$365,'Feeder DER'!V$369,FALSE)),0,VLOOKUP($B57,'Feeder DER'!$B$3:$V$365,'Feeder DER'!V$369,FALSE)/1000)</f>
        <v>-0.15756209415216205</v>
      </c>
    </row>
    <row r="58" spans="1:48" x14ac:dyDescent="0.25">
      <c r="A58" s="8" t="s">
        <v>39</v>
      </c>
      <c r="B58" s="42">
        <v>20541</v>
      </c>
      <c r="C58" s="43">
        <v>153.13111470000001</v>
      </c>
      <c r="D58" s="43">
        <v>151.6999969</v>
      </c>
      <c r="E58" s="43">
        <v>152.34818587646316</v>
      </c>
      <c r="F58" s="43">
        <v>152.99914445713065</v>
      </c>
      <c r="G58" s="43">
        <v>153.65288447606278</v>
      </c>
      <c r="H58" s="43">
        <v>154.30941781788485</v>
      </c>
      <c r="I58" s="43">
        <v>154.96875641800318</v>
      </c>
      <c r="J58" s="43">
        <v>155.63091226282216</v>
      </c>
      <c r="K58" s="43">
        <v>156.29589738996205</v>
      </c>
      <c r="L58" s="43">
        <v>156.96372388847792</v>
      </c>
      <c r="M58" s="43">
        <v>157.6344038990793</v>
      </c>
      <c r="N58" s="43">
        <v>158.307949614351</v>
      </c>
      <c r="P58" s="43">
        <v>243.43333440000001</v>
      </c>
      <c r="Q58" s="43">
        <v>264.83020400895117</v>
      </c>
      <c r="R58" s="43">
        <v>266.06620695629033</v>
      </c>
      <c r="S58" s="43">
        <v>267.30797851786872</v>
      </c>
      <c r="T58" s="43">
        <v>268.55554561668873</v>
      </c>
      <c r="U58" s="43">
        <v>269.80893530140639</v>
      </c>
      <c r="V58" s="43">
        <v>271.06817474691809</v>
      </c>
      <c r="W58" s="43">
        <v>272.33329125494942</v>
      </c>
      <c r="X58" s="43">
        <v>273.60431225464743</v>
      </c>
      <c r="Y58" s="43">
        <v>274.88126530317516</v>
      </c>
      <c r="Z58" s="43">
        <v>276.16417808630905</v>
      </c>
      <c r="AA58" s="43">
        <v>277.45307841903934</v>
      </c>
      <c r="AC58" s="37">
        <f>IF(ISNA(VLOOKUP($B58,'Feeder DER'!$B$3:$V$365,'Feeder DER'!C$369,FALSE)),0,VLOOKUP($B58,'Feeder DER'!$B$3:$V$365,'Feeder DER'!C$369,FALSE)/1000)</f>
        <v>2.2166705233768663E-2</v>
      </c>
      <c r="AD58" s="37">
        <f>IF(ISNA(VLOOKUP($B58,'Feeder DER'!$B$3:$V$365,'Feeder DER'!D$369,FALSE)),0,VLOOKUP($B58,'Feeder DER'!$B$3:$V$365,'Feeder DER'!D$369,FALSE)/1000)</f>
        <v>4.6059135094598858E-2</v>
      </c>
      <c r="AE58" s="37">
        <f>IF(ISNA(VLOOKUP($B58,'Feeder DER'!$B$3:$V$365,'Feeder DER'!E$369,FALSE)),0,VLOOKUP($B58,'Feeder DER'!$B$3:$V$365,'Feeder DER'!E$369,FALSE)/1000)</f>
        <v>7.4640460108515966E-2</v>
      </c>
      <c r="AF58" s="37">
        <f>IF(ISNA(VLOOKUP($B58,'Feeder DER'!$B$3:$V$365,'Feeder DER'!F$369,FALSE)),0,VLOOKUP($B58,'Feeder DER'!$B$3:$V$365,'Feeder DER'!F$369,FALSE)/1000)</f>
        <v>0.10734107324358111</v>
      </c>
      <c r="AG58" s="37">
        <f>IF(ISNA(VLOOKUP($B58,'Feeder DER'!$B$3:$V$365,'Feeder DER'!G$369,FALSE)),0,VLOOKUP($B58,'Feeder DER'!$B$3:$V$365,'Feeder DER'!G$369,FALSE)/1000)</f>
        <v>0.14149505757982525</v>
      </c>
      <c r="AH58" s="37">
        <f>IF(ISNA(VLOOKUP($B58,'Feeder DER'!$B$3:$V$365,'Feeder DER'!H$369,FALSE)),0,VLOOKUP($B58,'Feeder DER'!$B$3:$V$365,'Feeder DER'!H$369,FALSE)/1000)</f>
        <v>0.17978515538842532</v>
      </c>
      <c r="AI58" s="37">
        <f>IF(ISNA(VLOOKUP($B58,'Feeder DER'!$B$3:$V$365,'Feeder DER'!I$369,FALSE)),0,VLOOKUP($B58,'Feeder DER'!$B$3:$V$365,'Feeder DER'!I$369,FALSE)/1000)</f>
        <v>0.22335391159706908</v>
      </c>
      <c r="AJ58" s="37">
        <f>IF(ISNA(VLOOKUP($B58,'Feeder DER'!$B$3:$V$365,'Feeder DER'!J$369,FALSE)),0,VLOOKUP($B58,'Feeder DER'!$B$3:$V$365,'Feeder DER'!J$369,FALSE)/1000)</f>
        <v>0.31780929013843862</v>
      </c>
      <c r="AK58" s="37">
        <f>IF(ISNA(VLOOKUP($B58,'Feeder DER'!$B$3:$V$365,'Feeder DER'!K$369,FALSE)),0,VLOOKUP($B58,'Feeder DER'!$B$3:$V$365,'Feeder DER'!K$369,FALSE)/1000)</f>
        <v>0.39713359345876348</v>
      </c>
      <c r="AL58" s="37">
        <f>IF(ISNA(VLOOKUP($B58,'Feeder DER'!$B$3:$V$365,'Feeder DER'!L$369,FALSE)),0,VLOOKUP($B58,'Feeder DER'!$B$3:$V$365,'Feeder DER'!L$369,FALSE)/1000)</f>
        <v>0.4719277025195785</v>
      </c>
      <c r="AM58" s="37">
        <f>IF(ISNA(VLOOKUP($B58,'Feeder DER'!$B$3:$V$365,'Feeder DER'!M$369,FALSE)),0,VLOOKUP($B58,'Feeder DER'!$B$3:$V$365,'Feeder DER'!M$369,FALSE)/1000)</f>
        <v>-0.20511119250693446</v>
      </c>
      <c r="AN58" s="37">
        <f>IF(ISNA(VLOOKUP($B58,'Feeder DER'!$B$3:$V$365,'Feeder DER'!N$369,FALSE)),0,VLOOKUP($B58,'Feeder DER'!$B$3:$V$365,'Feeder DER'!N$369,FALSE)/1000)</f>
        <v>-0.26018967734864429</v>
      </c>
      <c r="AO58" s="37">
        <f>IF(ISNA(VLOOKUP($B58,'Feeder DER'!$B$3:$V$365,'Feeder DER'!O$369,FALSE)),0,VLOOKUP($B58,'Feeder DER'!$B$3:$V$365,'Feeder DER'!O$369,FALSE)/1000)</f>
        <v>-0.32126614787947788</v>
      </c>
      <c r="AP58" s="37">
        <f>IF(ISNA(VLOOKUP($B58,'Feeder DER'!$B$3:$V$365,'Feeder DER'!P$369,FALSE)),0,VLOOKUP($B58,'Feeder DER'!$B$3:$V$365,'Feeder DER'!P$369,FALSE)/1000)</f>
        <v>-0.38199375041797995</v>
      </c>
      <c r="AQ58" s="37">
        <f>IF(ISNA(VLOOKUP($B58,'Feeder DER'!$B$3:$V$365,'Feeder DER'!Q$369,FALSE)),0,VLOOKUP($B58,'Feeder DER'!$B$3:$V$365,'Feeder DER'!Q$369,FALSE)/1000)</f>
        <v>-0.43658467879920415</v>
      </c>
      <c r="AR58" s="37">
        <f>IF(ISNA(VLOOKUP($B58,'Feeder DER'!$B$3:$V$365,'Feeder DER'!R$369,FALSE)),0,VLOOKUP($B58,'Feeder DER'!$B$3:$V$365,'Feeder DER'!R$369,FALSE)/1000)</f>
        <v>-0.48701110534075015</v>
      </c>
      <c r="AS58" s="37">
        <f>IF(ISNA(VLOOKUP($B58,'Feeder DER'!$B$3:$V$365,'Feeder DER'!S$369,FALSE)),0,VLOOKUP($B58,'Feeder DER'!$B$3:$V$365,'Feeder DER'!S$369,FALSE)/1000)</f>
        <v>-0.535604472667781</v>
      </c>
      <c r="AT58" s="37">
        <f>IF(ISNA(VLOOKUP($B58,'Feeder DER'!$B$3:$V$365,'Feeder DER'!T$369,FALSE)),0,VLOOKUP($B58,'Feeder DER'!$B$3:$V$365,'Feeder DER'!T$369,FALSE)/1000)</f>
        <v>-0.59121110988182113</v>
      </c>
      <c r="AU58" s="37">
        <f>IF(ISNA(VLOOKUP($B58,'Feeder DER'!$B$3:$V$365,'Feeder DER'!U$369,FALSE)),0,VLOOKUP($B58,'Feeder DER'!$B$3:$V$365,'Feeder DER'!U$369,FALSE)/1000)</f>
        <v>-0.64792785161700606</v>
      </c>
      <c r="AV58" s="37">
        <f>IF(ISNA(VLOOKUP($B58,'Feeder DER'!$B$3:$V$365,'Feeder DER'!V$369,FALSE)),0,VLOOKUP($B58,'Feeder DER'!$B$3:$V$365,'Feeder DER'!V$369,FALSE)/1000)</f>
        <v>-0.69809349991335667</v>
      </c>
    </row>
    <row r="59" spans="1:48" x14ac:dyDescent="0.25">
      <c r="A59" s="8" t="s">
        <v>39</v>
      </c>
      <c r="B59" s="42">
        <v>20544</v>
      </c>
      <c r="C59" s="43">
        <v>175.20444789999999</v>
      </c>
      <c r="D59" s="43">
        <v>97.866668700000005</v>
      </c>
      <c r="E59" s="43">
        <v>98.843882202428588</v>
      </c>
      <c r="F59" s="43">
        <v>99.266225749849184</v>
      </c>
      <c r="G59" s="43">
        <v>99.690373901339072</v>
      </c>
      <c r="H59" s="43">
        <v>100.11633436767274</v>
      </c>
      <c r="I59" s="43">
        <v>100.54411489257153</v>
      </c>
      <c r="J59" s="43">
        <v>100.97372325284442</v>
      </c>
      <c r="K59" s="43">
        <v>101.40516725852942</v>
      </c>
      <c r="L59" s="43">
        <v>101.83845475303551</v>
      </c>
      <c r="M59" s="43">
        <v>102.27359361328529</v>
      </c>
      <c r="N59" s="43">
        <v>102.71059174985812</v>
      </c>
      <c r="P59" s="43">
        <v>149.63333130000001</v>
      </c>
      <c r="Q59" s="43">
        <v>156.28387919789586</v>
      </c>
      <c r="R59" s="43">
        <v>157.01327989459156</v>
      </c>
      <c r="S59" s="43">
        <v>157.74608481556857</v>
      </c>
      <c r="T59" s="43">
        <v>158.48230984886069</v>
      </c>
      <c r="U59" s="43">
        <v>159.22197095665371</v>
      </c>
      <c r="V59" s="43">
        <v>159.96508417563126</v>
      </c>
      <c r="W59" s="43">
        <v>160.71166561732267</v>
      </c>
      <c r="X59" s="43">
        <v>161.46173146845226</v>
      </c>
      <c r="Y59" s="43">
        <v>162.21529799129021</v>
      </c>
      <c r="Z59" s="43">
        <v>162.97238152400521</v>
      </c>
      <c r="AA59" s="43">
        <v>163.73299848101871</v>
      </c>
      <c r="AC59" s="37">
        <f>IF(ISNA(VLOOKUP($B59,'Feeder DER'!$B$3:$V$365,'Feeder DER'!C$369,FALSE)),0,VLOOKUP($B59,'Feeder DER'!$B$3:$V$365,'Feeder DER'!C$369,FALSE)/1000)</f>
        <v>2.3529651012979484E-2</v>
      </c>
      <c r="AD59" s="37">
        <f>IF(ISNA(VLOOKUP($B59,'Feeder DER'!$B$3:$V$365,'Feeder DER'!D$369,FALSE)),0,VLOOKUP($B59,'Feeder DER'!$B$3:$V$365,'Feeder DER'!D$369,FALSE)/1000)</f>
        <v>4.8610676382895131E-2</v>
      </c>
      <c r="AE59" s="37">
        <f>IF(ISNA(VLOOKUP($B59,'Feeder DER'!$B$3:$V$365,'Feeder DER'!E$369,FALSE)),0,VLOOKUP($B59,'Feeder DER'!$B$3:$V$365,'Feeder DER'!E$369,FALSE)/1000)</f>
        <v>7.8768347017440787E-2</v>
      </c>
      <c r="AF59" s="37">
        <f>IF(ISNA(VLOOKUP($B59,'Feeder DER'!$B$3:$V$365,'Feeder DER'!F$369,FALSE)),0,VLOOKUP($B59,'Feeder DER'!$B$3:$V$365,'Feeder DER'!F$369,FALSE)/1000)</f>
        <v>0.11353328791615637</v>
      </c>
      <c r="AG59" s="37">
        <f>IF(ISNA(VLOOKUP($B59,'Feeder DER'!$B$3:$V$365,'Feeder DER'!G$369,FALSE)),0,VLOOKUP($B59,'Feeder DER'!$B$3:$V$365,'Feeder DER'!G$369,FALSE)/1000)</f>
        <v>0.15007490287601308</v>
      </c>
      <c r="AH59" s="37">
        <f>IF(ISNA(VLOOKUP($B59,'Feeder DER'!$B$3:$V$365,'Feeder DER'!H$369,FALSE)),0,VLOOKUP($B59,'Feeder DER'!$B$3:$V$365,'Feeder DER'!H$369,FALSE)/1000)</f>
        <v>0.19144593547662186</v>
      </c>
      <c r="AI59" s="37">
        <f>IF(ISNA(VLOOKUP($B59,'Feeder DER'!$B$3:$V$365,'Feeder DER'!I$369,FALSE)),0,VLOOKUP($B59,'Feeder DER'!$B$3:$V$365,'Feeder DER'!I$369,FALSE)/1000)</f>
        <v>0.23855073114590095</v>
      </c>
      <c r="AJ59" s="37">
        <f>IF(ISNA(VLOOKUP($B59,'Feeder DER'!$B$3:$V$365,'Feeder DER'!J$369,FALSE)),0,VLOOKUP($B59,'Feeder DER'!$B$3:$V$365,'Feeder DER'!J$369,FALSE)/1000)</f>
        <v>0.34115461393113411</v>
      </c>
      <c r="AK59" s="37">
        <f>IF(ISNA(VLOOKUP($B59,'Feeder DER'!$B$3:$V$365,'Feeder DER'!K$369,FALSE)),0,VLOOKUP($B59,'Feeder DER'!$B$3:$V$365,'Feeder DER'!K$369,FALSE)/1000)</f>
        <v>0.4276830718449201</v>
      </c>
      <c r="AL59" s="37">
        <f>IF(ISNA(VLOOKUP($B59,'Feeder DER'!$B$3:$V$365,'Feeder DER'!L$369,FALSE)),0,VLOOKUP($B59,'Feeder DER'!$B$3:$V$365,'Feeder DER'!L$369,FALSE)/1000)</f>
        <v>0.50897211098174078</v>
      </c>
      <c r="AM59" s="37">
        <f>IF(ISNA(VLOOKUP($B59,'Feeder DER'!$B$3:$V$365,'Feeder DER'!M$369,FALSE)),0,VLOOKUP($B59,'Feeder DER'!$B$3:$V$365,'Feeder DER'!M$369,FALSE)/1000)</f>
        <v>-0.22276027001877516</v>
      </c>
      <c r="AN59" s="37">
        <f>IF(ISNA(VLOOKUP($B59,'Feeder DER'!$B$3:$V$365,'Feeder DER'!N$369,FALSE)),0,VLOOKUP($B59,'Feeder DER'!$B$3:$V$365,'Feeder DER'!N$369,FALSE)/1000)</f>
        <v>-0.28059649674018527</v>
      </c>
      <c r="AO59" s="37">
        <f>IF(ISNA(VLOOKUP($B59,'Feeder DER'!$B$3:$V$365,'Feeder DER'!O$369,FALSE)),0,VLOOKUP($B59,'Feeder DER'!$B$3:$V$365,'Feeder DER'!O$369,FALSE)/1000)</f>
        <v>-0.34494451290869538</v>
      </c>
      <c r="AP59" s="37">
        <f>IF(ISNA(VLOOKUP($B59,'Feeder DER'!$B$3:$V$365,'Feeder DER'!P$369,FALSE)),0,VLOOKUP($B59,'Feeder DER'!$B$3:$V$365,'Feeder DER'!P$369,FALSE)/1000)</f>
        <v>-0.40914551432916396</v>
      </c>
      <c r="AQ59" s="37">
        <f>IF(ISNA(VLOOKUP($B59,'Feeder DER'!$B$3:$V$365,'Feeder DER'!Q$369,FALSE)),0,VLOOKUP($B59,'Feeder DER'!$B$3:$V$365,'Feeder DER'!Q$369,FALSE)/1000)</f>
        <v>-0.46706026402047846</v>
      </c>
      <c r="AR59" s="37">
        <f>IF(ISNA(VLOOKUP($B59,'Feeder DER'!$B$3:$V$365,'Feeder DER'!R$369,FALSE)),0,VLOOKUP($B59,'Feeder DER'!$B$3:$V$365,'Feeder DER'!R$369,FALSE)/1000)</f>
        <v>-0.52071450085406756</v>
      </c>
      <c r="AS59" s="37">
        <f>IF(ISNA(VLOOKUP($B59,'Feeder DER'!$B$3:$V$365,'Feeder DER'!S$369,FALSE)),0,VLOOKUP($B59,'Feeder DER'!$B$3:$V$365,'Feeder DER'!S$369,FALSE)/1000)</f>
        <v>-0.57257721067804823</v>
      </c>
      <c r="AT59" s="37">
        <f>IF(ISNA(VLOOKUP($B59,'Feeder DER'!$B$3:$V$365,'Feeder DER'!T$369,FALSE)),0,VLOOKUP($B59,'Feeder DER'!$B$3:$V$365,'Feeder DER'!T$369,FALSE)/1000)</f>
        <v>-0.63182499660508418</v>
      </c>
      <c r="AU59" s="37">
        <f>IF(ISNA(VLOOKUP($B59,'Feeder DER'!$B$3:$V$365,'Feeder DER'!U$369,FALSE)),0,VLOOKUP($B59,'Feeder DER'!$B$3:$V$365,'Feeder DER'!U$369,FALSE)/1000)</f>
        <v>-0.6923551813879294</v>
      </c>
      <c r="AV59" s="37">
        <f>IF(ISNA(VLOOKUP($B59,'Feeder DER'!$B$3:$V$365,'Feeder DER'!V$369,FALSE)),0,VLOOKUP($B59,'Feeder DER'!$B$3:$V$365,'Feeder DER'!V$369,FALSE)/1000)</f>
        <v>-0.74602604800222572</v>
      </c>
    </row>
    <row r="60" spans="1:48" x14ac:dyDescent="0.25">
      <c r="A60" s="8" t="s">
        <v>39</v>
      </c>
      <c r="B60" s="42">
        <v>20545</v>
      </c>
      <c r="C60" s="43">
        <v>84.141668449999997</v>
      </c>
      <c r="D60" s="43">
        <v>30.700000760000002</v>
      </c>
      <c r="E60" s="43">
        <v>30.831176781599794</v>
      </c>
      <c r="F60" s="43">
        <v>30.962913296626844</v>
      </c>
      <c r="G60" s="43">
        <v>31.095212699976788</v>
      </c>
      <c r="H60" s="43">
        <v>31.228077396778257</v>
      </c>
      <c r="I60" s="43">
        <v>31.361509802436601</v>
      </c>
      <c r="J60" s="43">
        <v>31.495512342677795</v>
      </c>
      <c r="K60" s="43">
        <v>31.630087453592537</v>
      </c>
      <c r="L60" s="43">
        <v>31.765237581680541</v>
      </c>
      <c r="M60" s="43">
        <v>31.900965183895007</v>
      </c>
      <c r="N60" s="43">
        <v>32.037272727687295</v>
      </c>
      <c r="P60" s="43">
        <v>58.700000760000002</v>
      </c>
      <c r="Q60" s="43">
        <v>61.227602400090532</v>
      </c>
      <c r="R60" s="43">
        <v>61.513360957382822</v>
      </c>
      <c r="S60" s="43">
        <v>61.800453193438692</v>
      </c>
      <c r="T60" s="43">
        <v>62.088885332740311</v>
      </c>
      <c r="U60" s="43">
        <v>62.378663628820448</v>
      </c>
      <c r="V60" s="43">
        <v>62.669794364398079</v>
      </c>
      <c r="W60" s="43">
        <v>62.96228385151457</v>
      </c>
      <c r="X60" s="43">
        <v>63.256138431670564</v>
      </c>
      <c r="Y60" s="43">
        <v>63.551364475963439</v>
      </c>
      <c r="Z60" s="43">
        <v>63.847968385225464</v>
      </c>
      <c r="AA60" s="43">
        <v>64.145956590162569</v>
      </c>
      <c r="AC60" s="37">
        <f>IF(ISNA(VLOOKUP($B60,'Feeder DER'!$B$3:$V$365,'Feeder DER'!C$369,FALSE)),0,VLOOKUP($B60,'Feeder DER'!$B$3:$V$365,'Feeder DER'!C$369,FALSE)/1000)</f>
        <v>1.1696185917770434E-2</v>
      </c>
      <c r="AD60" s="37">
        <f>IF(ISNA(VLOOKUP($B60,'Feeder DER'!$B$3:$V$365,'Feeder DER'!D$369,FALSE)),0,VLOOKUP($B60,'Feeder DER'!$B$3:$V$365,'Feeder DER'!D$369,FALSE)/1000)</f>
        <v>2.4163533417868522E-2</v>
      </c>
      <c r="AE60" s="37">
        <f>IF(ISNA(VLOOKUP($B60,'Feeder DER'!$B$3:$V$365,'Feeder DER'!E$369,FALSE)),0,VLOOKUP($B60,'Feeder DER'!$B$3:$V$365,'Feeder DER'!E$369,FALSE)/1000)</f>
        <v>3.9154394200034741E-2</v>
      </c>
      <c r="AF60" s="37">
        <f>IF(ISNA(VLOOKUP($B60,'Feeder DER'!$B$3:$V$365,'Feeder DER'!F$369,FALSE)),0,VLOOKUP($B60,'Feeder DER'!$B$3:$V$365,'Feeder DER'!F$369,FALSE)/1000)</f>
        <v>5.6435450002663493E-2</v>
      </c>
      <c r="AG60" s="37">
        <f>IF(ISNA(VLOOKUP($B60,'Feeder DER'!$B$3:$V$365,'Feeder DER'!G$369,FALSE)),0,VLOOKUP($B60,'Feeder DER'!$B$3:$V$365,'Feeder DER'!G$369,FALSE)/1000)</f>
        <v>7.4599660006046176E-2</v>
      </c>
      <c r="AH60" s="37">
        <f>IF(ISNA(VLOOKUP($B60,'Feeder DER'!$B$3:$V$365,'Feeder DER'!H$369,FALSE)),0,VLOOKUP($B60,'Feeder DER'!$B$3:$V$365,'Feeder DER'!H$369,FALSE)/1000)</f>
        <v>9.5164490680327771E-2</v>
      </c>
      <c r="AI60" s="37">
        <f>IF(ISNA(VLOOKUP($B60,'Feeder DER'!$B$3:$V$365,'Feeder DER'!I$369,FALSE)),0,VLOOKUP($B60,'Feeder DER'!$B$3:$V$365,'Feeder DER'!I$369,FALSE)/1000)</f>
        <v>0.11857947662561705</v>
      </c>
      <c r="AJ60" s="37">
        <f>IF(ISNA(VLOOKUP($B60,'Feeder DER'!$B$3:$V$365,'Feeder DER'!J$369,FALSE)),0,VLOOKUP($B60,'Feeder DER'!$B$3:$V$365,'Feeder DER'!J$369,FALSE)/1000)</f>
        <v>0.16958210680824168</v>
      </c>
      <c r="AK60" s="37">
        <f>IF(ISNA(VLOOKUP($B60,'Feeder DER'!$B$3:$V$365,'Feeder DER'!K$369,FALSE)),0,VLOOKUP($B60,'Feeder DER'!$B$3:$V$365,'Feeder DER'!K$369,FALSE)/1000)</f>
        <v>0.21259391902676306</v>
      </c>
      <c r="AL60" s="37">
        <f>IF(ISNA(VLOOKUP($B60,'Feeder DER'!$B$3:$V$365,'Feeder DER'!L$369,FALSE)),0,VLOOKUP($B60,'Feeder DER'!$B$3:$V$365,'Feeder DER'!L$369,FALSE)/1000)</f>
        <v>0.25300130604226556</v>
      </c>
      <c r="AM60" s="37">
        <f>IF(ISNA(VLOOKUP($B60,'Feeder DER'!$B$3:$V$365,'Feeder DER'!M$369,FALSE)),0,VLOOKUP($B60,'Feeder DER'!$B$3:$V$365,'Feeder DER'!M$369,FALSE)/1000)</f>
        <v>-0.11073030925087306</v>
      </c>
      <c r="AN60" s="37">
        <f>IF(ISNA(VLOOKUP($B60,'Feeder DER'!$B$3:$V$365,'Feeder DER'!N$369,FALSE)),0,VLOOKUP($B60,'Feeder DER'!$B$3:$V$365,'Feeder DER'!N$369,FALSE)/1000)</f>
        <v>-0.139479705497455</v>
      </c>
      <c r="AO60" s="37">
        <f>IF(ISNA(VLOOKUP($B60,'Feeder DER'!$B$3:$V$365,'Feeder DER'!O$369,FALSE)),0,VLOOKUP($B60,'Feeder DER'!$B$3:$V$365,'Feeder DER'!O$369,FALSE)/1000)</f>
        <v>-0.17146600058238531</v>
      </c>
      <c r="AP60" s="37">
        <f>IF(ISNA(VLOOKUP($B60,'Feeder DER'!$B$3:$V$365,'Feeder DER'!P$369,FALSE)),0,VLOOKUP($B60,'Feeder DER'!$B$3:$V$365,'Feeder DER'!P$369,FALSE)/1000)</f>
        <v>-0.20337921715778748</v>
      </c>
      <c r="AQ60" s="37">
        <f>IF(ISNA(VLOOKUP($B60,'Feeder DER'!$B$3:$V$365,'Feeder DER'!Q$369,FALSE)),0,VLOOKUP($B60,'Feeder DER'!$B$3:$V$365,'Feeder DER'!Q$369,FALSE)/1000)</f>
        <v>-0.23216764582581545</v>
      </c>
      <c r="AR60" s="37">
        <f>IF(ISNA(VLOOKUP($B60,'Feeder DER'!$B$3:$V$365,'Feeder DER'!R$369,FALSE)),0,VLOOKUP($B60,'Feeder DER'!$B$3:$V$365,'Feeder DER'!R$369,FALSE)/1000)</f>
        <v>-0.25883824663224358</v>
      </c>
      <c r="AS60" s="37">
        <f>IF(ISNA(VLOOKUP($B60,'Feeder DER'!$B$3:$V$365,'Feeder DER'!S$369,FALSE)),0,VLOOKUP($B60,'Feeder DER'!$B$3:$V$365,'Feeder DER'!S$369,FALSE)/1000)</f>
        <v>-0.28461831009200544</v>
      </c>
      <c r="AT60" s="37">
        <f>IF(ISNA(VLOOKUP($B60,'Feeder DER'!$B$3:$V$365,'Feeder DER'!T$369,FALSE)),0,VLOOKUP($B60,'Feeder DER'!$B$3:$V$365,'Feeder DER'!T$369,FALSE)/1000)</f>
        <v>-0.31406936820742803</v>
      </c>
      <c r="AU60" s="37">
        <f>IF(ISNA(VLOOKUP($B60,'Feeder DER'!$B$3:$V$365,'Feeder DER'!U$369,FALSE)),0,VLOOKUP($B60,'Feeder DER'!$B$3:$V$365,'Feeder DER'!U$369,FALSE)/1000)</f>
        <v>-0.34415788479726717</v>
      </c>
      <c r="AV60" s="37">
        <f>IF(ISNA(VLOOKUP($B60,'Feeder DER'!$B$3:$V$365,'Feeder DER'!V$369,FALSE)),0,VLOOKUP($B60,'Feeder DER'!$B$3:$V$365,'Feeder DER'!V$369,FALSE)/1000)</f>
        <v>-0.37083675198243654</v>
      </c>
    </row>
    <row r="61" spans="1:48" x14ac:dyDescent="0.25">
      <c r="A61" s="8" t="s">
        <v>39</v>
      </c>
      <c r="B61" s="42">
        <v>20547</v>
      </c>
      <c r="C61" s="43">
        <v>25.261555990000002</v>
      </c>
      <c r="D61" s="43">
        <v>20.520000459999999</v>
      </c>
      <c r="E61" s="43">
        <v>20.607679025372409</v>
      </c>
      <c r="F61" s="43">
        <v>20.695732226741576</v>
      </c>
      <c r="G61" s="43">
        <v>20.784161664865103</v>
      </c>
      <c r="H61" s="43">
        <v>20.872968947340361</v>
      </c>
      <c r="I61" s="43">
        <v>20.962155688633722</v>
      </c>
      <c r="J61" s="43">
        <v>21.051723510109909</v>
      </c>
      <c r="K61" s="43">
        <v>21.14167404006146</v>
      </c>
      <c r="L61" s="43">
        <v>21.232008913738344</v>
      </c>
      <c r="M61" s="43">
        <v>21.322729773377684</v>
      </c>
      <c r="N61" s="43">
        <v>21.413838268233604</v>
      </c>
      <c r="P61" s="43">
        <v>44.656665799999999</v>
      </c>
      <c r="Q61" s="43">
        <v>46.43982753458684</v>
      </c>
      <c r="R61" s="43">
        <v>46.656569291523034</v>
      </c>
      <c r="S61" s="43">
        <v>46.874322615290843</v>
      </c>
      <c r="T61" s="43">
        <v>47.093092227026922</v>
      </c>
      <c r="U61" s="43">
        <v>47.312882869902204</v>
      </c>
      <c r="V61" s="43">
        <v>47.533699309224716</v>
      </c>
      <c r="W61" s="43">
        <v>47.755546332542906</v>
      </c>
      <c r="X61" s="43">
        <v>47.97842874974944</v>
      </c>
      <c r="Y61" s="43">
        <v>48.202351393185488</v>
      </c>
      <c r="Z61" s="43">
        <v>48.42731911774549</v>
      </c>
      <c r="AA61" s="43">
        <v>48.653336800982423</v>
      </c>
      <c r="AC61" s="37">
        <f>IF(ISNA(VLOOKUP($B61,'Feeder DER'!$B$3:$V$365,'Feeder DER'!C$369,FALSE)),0,VLOOKUP($B61,'Feeder DER'!$B$3:$V$365,'Feeder DER'!C$369,FALSE)/1000)</f>
        <v>4.2967475232605072E-2</v>
      </c>
      <c r="AD61" s="37">
        <f>IF(ISNA(VLOOKUP($B61,'Feeder DER'!$B$3:$V$365,'Feeder DER'!D$369,FALSE)),0,VLOOKUP($B61,'Feeder DER'!$B$3:$V$365,'Feeder DER'!D$369,FALSE)/1000)</f>
        <v>9.002748357543483E-2</v>
      </c>
      <c r="AE61" s="37">
        <f>IF(ISNA(VLOOKUP($B61,'Feeder DER'!$B$3:$V$365,'Feeder DER'!E$369,FALSE)),0,VLOOKUP($B61,'Feeder DER'!$B$3:$V$365,'Feeder DER'!E$369,FALSE)/1000)</f>
        <v>0.14652362155640666</v>
      </c>
      <c r="AF61" s="37">
        <f>IF(ISNA(VLOOKUP($B61,'Feeder DER'!$B$3:$V$365,'Feeder DER'!F$369,FALSE)),0,VLOOKUP($B61,'Feeder DER'!$B$3:$V$365,'Feeder DER'!F$369,FALSE)/1000)</f>
        <v>0.21144357887796486</v>
      </c>
      <c r="AG61" s="37">
        <f>IF(ISNA(VLOOKUP($B61,'Feeder DER'!$B$3:$V$365,'Feeder DER'!G$369,FALSE)),0,VLOOKUP($B61,'Feeder DER'!$B$3:$V$365,'Feeder DER'!G$369,FALSE)/1000)</f>
        <v>0.27948293184254802</v>
      </c>
      <c r="AH61" s="37">
        <f>IF(ISNA(VLOOKUP($B61,'Feeder DER'!$B$3:$V$365,'Feeder DER'!H$369,FALSE)),0,VLOOKUP($B61,'Feeder DER'!$B$3:$V$365,'Feeder DER'!H$369,FALSE)/1000)</f>
        <v>0.35624646114131997</v>
      </c>
      <c r="AI61" s="37">
        <f>IF(ISNA(VLOOKUP($B61,'Feeder DER'!$B$3:$V$365,'Feeder DER'!I$369,FALSE)),0,VLOOKUP($B61,'Feeder DER'!$B$3:$V$365,'Feeder DER'!I$369,FALSE)/1000)</f>
        <v>0.44351830135517628</v>
      </c>
      <c r="AJ61" s="37">
        <f>IF(ISNA(VLOOKUP($B61,'Feeder DER'!$B$3:$V$365,'Feeder DER'!J$369,FALSE)),0,VLOOKUP($B61,'Feeder DER'!$B$3:$V$365,'Feeder DER'!J$369,FALSE)/1000)</f>
        <v>0.63306549219148311</v>
      </c>
      <c r="AK61" s="37">
        <f>IF(ISNA(VLOOKUP($B61,'Feeder DER'!$B$3:$V$365,'Feeder DER'!K$369,FALSE)),0,VLOOKUP($B61,'Feeder DER'!$B$3:$V$365,'Feeder DER'!K$369,FALSE)/1000)</f>
        <v>0.79300438039515997</v>
      </c>
      <c r="AL61" s="37">
        <f>IF(ISNA(VLOOKUP($B61,'Feeder DER'!$B$3:$V$365,'Feeder DER'!L$369,FALSE)),0,VLOOKUP($B61,'Feeder DER'!$B$3:$V$365,'Feeder DER'!L$369,FALSE)/1000)</f>
        <v>0.94341340256130957</v>
      </c>
      <c r="AM61" s="37">
        <f>IF(ISNA(VLOOKUP($B61,'Feeder DER'!$B$3:$V$365,'Feeder DER'!M$369,FALSE)),0,VLOOKUP($B61,'Feeder DER'!$B$3:$V$365,'Feeder DER'!M$369,FALSE)/1000)</f>
        <v>-0.409955735750901</v>
      </c>
      <c r="AN61" s="37">
        <f>IF(ISNA(VLOOKUP($B61,'Feeder DER'!$B$3:$V$365,'Feeder DER'!N$369,FALSE)),0,VLOOKUP($B61,'Feeder DER'!$B$3:$V$365,'Feeder DER'!N$369,FALSE)/1000)</f>
        <v>-0.51871941645462993</v>
      </c>
      <c r="AO61" s="37">
        <f>IF(ISNA(VLOOKUP($B61,'Feeder DER'!$B$3:$V$365,'Feeder DER'!O$369,FALSE)),0,VLOOKUP($B61,'Feeder DER'!$B$3:$V$365,'Feeder DER'!O$369,FALSE)/1000)</f>
        <v>-0.63974240557888218</v>
      </c>
      <c r="AP61" s="37">
        <f>IF(ISNA(VLOOKUP($B61,'Feeder DER'!$B$3:$V$365,'Feeder DER'!P$369,FALSE)),0,VLOOKUP($B61,'Feeder DER'!$B$3:$V$365,'Feeder DER'!P$369,FALSE)/1000)</f>
        <v>-0.76055996292135697</v>
      </c>
      <c r="AQ61" s="37">
        <f>IF(ISNA(VLOOKUP($B61,'Feeder DER'!$B$3:$V$365,'Feeder DER'!Q$369,FALSE)),0,VLOOKUP($B61,'Feeder DER'!$B$3:$V$365,'Feeder DER'!Q$369,FALSE)/1000)</f>
        <v>-0.8696383956908601</v>
      </c>
      <c r="AR61" s="37">
        <f>IF(ISNA(VLOOKUP($B61,'Feeder DER'!$B$3:$V$365,'Feeder DER'!R$369,FALSE)),0,VLOOKUP($B61,'Feeder DER'!$B$3:$V$365,'Feeder DER'!R$369,FALSE)/1000)</f>
        <v>-0.97083195514260934</v>
      </c>
      <c r="AS61" s="37">
        <f>IF(ISNA(VLOOKUP($B61,'Feeder DER'!$B$3:$V$365,'Feeder DER'!S$369,FALSE)),0,VLOOKUP($B61,'Feeder DER'!$B$3:$V$365,'Feeder DER'!S$369,FALSE)/1000)</f>
        <v>-1.0687823340157818</v>
      </c>
      <c r="AT61" s="37">
        <f>IF(ISNA(VLOOKUP($B61,'Feeder DER'!$B$3:$V$365,'Feeder DER'!T$369,FALSE)),0,VLOOKUP($B61,'Feeder DER'!$B$3:$V$365,'Feeder DER'!T$369,FALSE)/1000)</f>
        <v>-1.1814985562052529</v>
      </c>
      <c r="AU61" s="37">
        <f>IF(ISNA(VLOOKUP($B61,'Feeder DER'!$B$3:$V$365,'Feeder DER'!U$369,FALSE)),0,VLOOKUP($B61,'Feeder DER'!$B$3:$V$365,'Feeder DER'!U$369,FALSE)/1000)</f>
        <v>-1.2965695181144345</v>
      </c>
      <c r="AV61" s="37">
        <f>IF(ISNA(VLOOKUP($B61,'Feeder DER'!$B$3:$V$365,'Feeder DER'!V$369,FALSE)),0,VLOOKUP($B61,'Feeder DER'!$B$3:$V$365,'Feeder DER'!V$369,FALSE)/1000)</f>
        <v>-1.3988304748394478</v>
      </c>
    </row>
    <row r="62" spans="1:48" x14ac:dyDescent="0.25">
      <c r="A62" s="8" t="s">
        <v>39</v>
      </c>
      <c r="B62" s="42">
        <v>20548</v>
      </c>
      <c r="C62" s="43">
        <v>173.21444750000001</v>
      </c>
      <c r="D62" s="43">
        <v>134.66667179999999</v>
      </c>
      <c r="E62" s="43">
        <v>135.38915788597672</v>
      </c>
      <c r="F62" s="43">
        <v>135.96765334720055</v>
      </c>
      <c r="G62" s="43">
        <v>136.54862062377418</v>
      </c>
      <c r="H62" s="43">
        <v>137.13207027735544</v>
      </c>
      <c r="I62" s="43">
        <v>137.71801291473037</v>
      </c>
      <c r="J62" s="43">
        <v>138.30645918800607</v>
      </c>
      <c r="K62" s="43">
        <v>138.89741979480434</v>
      </c>
      <c r="L62" s="43">
        <v>139.49090547845611</v>
      </c>
      <c r="M62" s="43">
        <v>140.08692702819684</v>
      </c>
      <c r="N62" s="43">
        <v>140.68549527936256</v>
      </c>
      <c r="P62" s="43">
        <v>315</v>
      </c>
      <c r="Q62" s="43">
        <v>328.03107525910667</v>
      </c>
      <c r="R62" s="43">
        <v>329.56204631037463</v>
      </c>
      <c r="S62" s="43">
        <v>331.10016263700396</v>
      </c>
      <c r="T62" s="43">
        <v>332.64545758708442</v>
      </c>
      <c r="U62" s="43">
        <v>334.19796466434633</v>
      </c>
      <c r="V62" s="43">
        <v>335.7577175288871</v>
      </c>
      <c r="W62" s="43">
        <v>337.32474999790088</v>
      </c>
      <c r="X62" s="43">
        <v>338.89909604641184</v>
      </c>
      <c r="Y62" s="43">
        <v>340.4807898080108</v>
      </c>
      <c r="Z62" s="43">
        <v>342.0698655755952</v>
      </c>
      <c r="AA62" s="43">
        <v>343.66635780211271</v>
      </c>
      <c r="AC62" s="37">
        <f>IF(ISNA(VLOOKUP($B62,'Feeder DER'!$B$3:$V$365,'Feeder DER'!C$369,FALSE)),0,VLOOKUP($B62,'Feeder DER'!$B$3:$V$365,'Feeder DER'!C$369,FALSE)/1000)</f>
        <v>3.7050543259304E-2</v>
      </c>
      <c r="AD62" s="37">
        <f>IF(ISNA(VLOOKUP($B62,'Feeder DER'!$B$3:$V$365,'Feeder DER'!D$369,FALSE)),0,VLOOKUP($B62,'Feeder DER'!$B$3:$V$365,'Feeder DER'!D$369,FALSE)/1000)</f>
        <v>7.7035845757340987E-2</v>
      </c>
      <c r="AE62" s="37">
        <f>IF(ISNA(VLOOKUP($B62,'Feeder DER'!$B$3:$V$365,'Feeder DER'!E$369,FALSE)),0,VLOOKUP($B62,'Feeder DER'!$B$3:$V$365,'Feeder DER'!E$369,FALSE)/1000)</f>
        <v>0.12472928954574908</v>
      </c>
      <c r="AF62" s="37">
        <f>IF(ISNA(VLOOKUP($B62,'Feeder DER'!$B$3:$V$365,'Feeder DER'!F$369,FALSE)),0,VLOOKUP($B62,'Feeder DER'!$B$3:$V$365,'Feeder DER'!F$369,FALSE)/1000)</f>
        <v>0.17911829982232255</v>
      </c>
      <c r="AG62" s="37">
        <f>IF(ISNA(VLOOKUP($B62,'Feeder DER'!$B$3:$V$365,'Feeder DER'!G$369,FALSE)),0,VLOOKUP($B62,'Feeder DER'!$B$3:$V$365,'Feeder DER'!G$369,FALSE)/1000)</f>
        <v>0.23575566070169268</v>
      </c>
      <c r="AH62" s="37">
        <f>IF(ISNA(VLOOKUP($B62,'Feeder DER'!$B$3:$V$365,'Feeder DER'!H$369,FALSE)),0,VLOOKUP($B62,'Feeder DER'!$B$3:$V$365,'Feeder DER'!H$369,FALSE)/1000)</f>
        <v>0.2993222939365886</v>
      </c>
      <c r="AI62" s="37">
        <f>IF(ISNA(VLOOKUP($B62,'Feeder DER'!$B$3:$V$365,'Feeder DER'!I$369,FALSE)),0,VLOOKUP($B62,'Feeder DER'!$B$3:$V$365,'Feeder DER'!I$369,FALSE)/1000)</f>
        <v>0.37136259296064877</v>
      </c>
      <c r="AJ62" s="37">
        <f>IF(ISNA(VLOOKUP($B62,'Feeder DER'!$B$3:$V$365,'Feeder DER'!J$369,FALSE)),0,VLOOKUP($B62,'Feeder DER'!$B$3:$V$365,'Feeder DER'!J$369,FALSE)/1000)</f>
        <v>0.52738975654484621</v>
      </c>
      <c r="AK62" s="37">
        <f>IF(ISNA(VLOOKUP($B62,'Feeder DER'!$B$3:$V$365,'Feeder DER'!K$369,FALSE)),0,VLOOKUP($B62,'Feeder DER'!$B$3:$V$365,'Feeder DER'!K$369,FALSE)/1000)</f>
        <v>0.65854688681368712</v>
      </c>
      <c r="AL62" s="37">
        <f>IF(ISNA(VLOOKUP($B62,'Feeder DER'!$B$3:$V$365,'Feeder DER'!L$369,FALSE)),0,VLOOKUP($B62,'Feeder DER'!$B$3:$V$365,'Feeder DER'!L$369,FALSE)/1000)</f>
        <v>0.78148455493230473</v>
      </c>
      <c r="AM62" s="37">
        <f>IF(ISNA(VLOOKUP($B62,'Feeder DER'!$B$3:$V$365,'Feeder DER'!M$369,FALSE)),0,VLOOKUP($B62,'Feeder DER'!$B$3:$V$365,'Feeder DER'!M$369,FALSE)/1000)</f>
        <v>-0.33767387437562879</v>
      </c>
      <c r="AN62" s="37">
        <f>IF(ISNA(VLOOKUP($B62,'Feeder DER'!$B$3:$V$365,'Feeder DER'!N$369,FALSE)),0,VLOOKUP($B62,'Feeder DER'!$B$3:$V$365,'Feeder DER'!N$369,FALSE)/1000)</f>
        <v>-0.42959244027024768</v>
      </c>
      <c r="AO62" s="37">
        <f>IF(ISNA(VLOOKUP($B62,'Feeder DER'!$B$3:$V$365,'Feeder DER'!O$369,FALSE)),0,VLOOKUP($B62,'Feeder DER'!$B$3:$V$365,'Feeder DER'!O$369,FALSE)/1000)</f>
        <v>-0.53122037062337712</v>
      </c>
      <c r="AP62" s="37">
        <f>IF(ISNA(VLOOKUP($B62,'Feeder DER'!$B$3:$V$365,'Feeder DER'!P$369,FALSE)),0,VLOOKUP($B62,'Feeder DER'!$B$3:$V$365,'Feeder DER'!P$369,FALSE)/1000)</f>
        <v>-0.63196050090564548</v>
      </c>
      <c r="AQ62" s="37">
        <f>IF(ISNA(VLOOKUP($B62,'Feeder DER'!$B$3:$V$365,'Feeder DER'!Q$369,FALSE)),0,VLOOKUP($B62,'Feeder DER'!$B$3:$V$365,'Feeder DER'!Q$369,FALSE)/1000)</f>
        <v>-0.7222355640656376</v>
      </c>
      <c r="AR62" s="37">
        <f>IF(ISNA(VLOOKUP($B62,'Feeder DER'!$B$3:$V$365,'Feeder DER'!R$369,FALSE)),0,VLOOKUP($B62,'Feeder DER'!$B$3:$V$365,'Feeder DER'!R$369,FALSE)/1000)</f>
        <v>-0.80539255184897574</v>
      </c>
      <c r="AS62" s="37">
        <f>IF(ISNA(VLOOKUP($B62,'Feeder DER'!$B$3:$V$365,'Feeder DER'!S$369,FALSE)),0,VLOOKUP($B62,'Feeder DER'!$B$3:$V$365,'Feeder DER'!S$369,FALSE)/1000)</f>
        <v>-0.88530082531622412</v>
      </c>
      <c r="AT62" s="37">
        <f>IF(ISNA(VLOOKUP($B62,'Feeder DER'!$B$3:$V$365,'Feeder DER'!T$369,FALSE)),0,VLOOKUP($B62,'Feeder DER'!$B$3:$V$365,'Feeder DER'!T$369,FALSE)/1000)</f>
        <v>-0.97692706531523554</v>
      </c>
      <c r="AU62" s="37">
        <f>IF(ISNA(VLOOKUP($B62,'Feeder DER'!$B$3:$V$365,'Feeder DER'!U$369,FALSE)),0,VLOOKUP($B62,'Feeder DER'!$B$3:$V$365,'Feeder DER'!U$369,FALSE)/1000)</f>
        <v>-1.0696586281611382</v>
      </c>
      <c r="AV62" s="37">
        <f>IF(ISNA(VLOOKUP($B62,'Feeder DER'!$B$3:$V$365,'Feeder DER'!V$369,FALSE)),0,VLOOKUP($B62,'Feeder DER'!$B$3:$V$365,'Feeder DER'!V$369,FALSE)/1000)</f>
        <v>-1.1509685343033143</v>
      </c>
    </row>
    <row r="63" spans="1:48" x14ac:dyDescent="0.25">
      <c r="A63" s="8" t="s">
        <v>39</v>
      </c>
      <c r="B63" s="42">
        <v>20549</v>
      </c>
      <c r="C63" s="43">
        <v>106.7888907</v>
      </c>
      <c r="D63" s="43">
        <v>87.466667180000002</v>
      </c>
      <c r="E63" s="43">
        <v>87.840397770854409</v>
      </c>
      <c r="F63" s="43">
        <v>88.215725250661421</v>
      </c>
      <c r="G63" s="43">
        <v>88.592656442663198</v>
      </c>
      <c r="H63" s="43">
        <v>88.971198199256492</v>
      </c>
      <c r="I63" s="43">
        <v>89.351357402117216</v>
      </c>
      <c r="J63" s="43">
        <v>89.733140962325535</v>
      </c>
      <c r="K63" s="43">
        <v>90.116555820491527</v>
      </c>
      <c r="L63" s="43">
        <v>90.501608946881348</v>
      </c>
      <c r="M63" s="43">
        <v>90.888307341543936</v>
      </c>
      <c r="N63" s="43">
        <v>91.276658034438285</v>
      </c>
      <c r="P63" s="43">
        <v>158.8000031</v>
      </c>
      <c r="Q63" s="43">
        <v>166.09615184950124</v>
      </c>
      <c r="R63" s="43">
        <v>166.87134791898256</v>
      </c>
      <c r="S63" s="43">
        <v>167.65016194673353</v>
      </c>
      <c r="T63" s="43">
        <v>168.4326108183171</v>
      </c>
      <c r="U63" s="43">
        <v>169.21871149810372</v>
      </c>
      <c r="V63" s="43">
        <v>170.00848102963917</v>
      </c>
      <c r="W63" s="43">
        <v>170.80193653601404</v>
      </c>
      <c r="X63" s="43">
        <v>171.599095220235</v>
      </c>
      <c r="Y63" s="43">
        <v>172.39997436559779</v>
      </c>
      <c r="Z63" s="43">
        <v>173.2045913360619</v>
      </c>
      <c r="AA63" s="43">
        <v>174.01296357662707</v>
      </c>
      <c r="AC63" s="37">
        <f>IF(ISNA(VLOOKUP($B63,'Feeder DER'!$B$3:$V$365,'Feeder DER'!C$369,FALSE)),0,VLOOKUP($B63,'Feeder DER'!$B$3:$V$365,'Feeder DER'!C$369,FALSE)/1000)</f>
        <v>3.0318819723276897E-2</v>
      </c>
      <c r="AD63" s="37">
        <f>IF(ISNA(VLOOKUP($B63,'Feeder DER'!$B$3:$V$365,'Feeder DER'!D$369,FALSE)),0,VLOOKUP($B63,'Feeder DER'!$B$3:$V$365,'Feeder DER'!D$369,FALSE)/1000)</f>
        <v>6.3245949872841073E-2</v>
      </c>
      <c r="AE63" s="37">
        <f>IF(ISNA(VLOOKUP($B63,'Feeder DER'!$B$3:$V$365,'Feeder DER'!E$369,FALSE)),0,VLOOKUP($B63,'Feeder DER'!$B$3:$V$365,'Feeder DER'!E$369,FALSE)/1000)</f>
        <v>0.1024984692540985</v>
      </c>
      <c r="AF63" s="37">
        <f>IF(ISNA(VLOOKUP($B63,'Feeder DER'!$B$3:$V$365,'Feeder DER'!F$369,FALSE)),0,VLOOKUP($B63,'Feeder DER'!$B$3:$V$365,'Feeder DER'!F$369,FALSE)/1000)</f>
        <v>0.14717772390536712</v>
      </c>
      <c r="AG63" s="37">
        <f>IF(ISNA(VLOOKUP($B63,'Feeder DER'!$B$3:$V$365,'Feeder DER'!G$369,FALSE)),0,VLOOKUP($B63,'Feeder DER'!$B$3:$V$365,'Feeder DER'!G$369,FALSE)/1000)</f>
        <v>0.19363804268626911</v>
      </c>
      <c r="AH63" s="37">
        <f>IF(ISNA(VLOOKUP($B63,'Feeder DER'!$B$3:$V$365,'Feeder DER'!H$369,FALSE)),0,VLOOKUP($B63,'Feeder DER'!$B$3:$V$365,'Feeder DER'!H$369,FALSE)/1000)</f>
        <v>0.24536751878187651</v>
      </c>
      <c r="AI63" s="37">
        <f>IF(ISNA(VLOOKUP($B63,'Feeder DER'!$B$3:$V$365,'Feeder DER'!I$369,FALSE)),0,VLOOKUP($B63,'Feeder DER'!$B$3:$V$365,'Feeder DER'!I$369,FALSE)/1000)</f>
        <v>0.30420155529192083</v>
      </c>
      <c r="AJ63" s="37">
        <f>IF(ISNA(VLOOKUP($B63,'Feeder DER'!$B$3:$V$365,'Feeder DER'!J$369,FALSE)),0,VLOOKUP($B63,'Feeder DER'!$B$3:$V$365,'Feeder DER'!J$369,FALSE)/1000)</f>
        <v>0.43132493243981068</v>
      </c>
      <c r="AK63" s="37">
        <f>IF(ISNA(VLOOKUP($B63,'Feeder DER'!$B$3:$V$365,'Feeder DER'!K$369,FALSE)),0,VLOOKUP($B63,'Feeder DER'!$B$3:$V$365,'Feeder DER'!K$369,FALSE)/1000)</f>
        <v>0.53824791567782848</v>
      </c>
      <c r="AL63" s="37">
        <f>IF(ISNA(VLOOKUP($B63,'Feeder DER'!$B$3:$V$365,'Feeder DER'!L$369,FALSE)),0,VLOOKUP($B63,'Feeder DER'!$B$3:$V$365,'Feeder DER'!L$369,FALSE)/1000)</f>
        <v>0.63838944433201528</v>
      </c>
      <c r="AM63" s="37">
        <f>IF(ISNA(VLOOKUP($B63,'Feeder DER'!$B$3:$V$365,'Feeder DER'!M$369,FALSE)),0,VLOOKUP($B63,'Feeder DER'!$B$3:$V$365,'Feeder DER'!M$369,FALSE)/1000)</f>
        <v>-0.27609044959700585</v>
      </c>
      <c r="AN63" s="37">
        <f>IF(ISNA(VLOOKUP($B63,'Feeder DER'!$B$3:$V$365,'Feeder DER'!N$369,FALSE)),0,VLOOKUP($B63,'Feeder DER'!$B$3:$V$365,'Feeder DER'!N$369,FALSE)/1000)</f>
        <v>-0.35198069659540665</v>
      </c>
      <c r="AO63" s="37">
        <f>IF(ISNA(VLOOKUP($B63,'Feeder DER'!$B$3:$V$365,'Feeder DER'!O$369,FALSE)),0,VLOOKUP($B63,'Feeder DER'!$B$3:$V$365,'Feeder DER'!O$369,FALSE)/1000)</f>
        <v>-0.43594658201604852</v>
      </c>
      <c r="AP63" s="37">
        <f>IF(ISNA(VLOOKUP($B63,'Feeder DER'!$B$3:$V$365,'Feeder DER'!P$369,FALSE)),0,VLOOKUP($B63,'Feeder DER'!$B$3:$V$365,'Feeder DER'!P$369,FALSE)/1000)</f>
        <v>-0.5192378968232888</v>
      </c>
      <c r="AQ63" s="37">
        <f>IF(ISNA(VLOOKUP($B63,'Feeder DER'!$B$3:$V$365,'Feeder DER'!Q$369,FALSE)),0,VLOOKUP($B63,'Feeder DER'!$B$3:$V$365,'Feeder DER'!Q$369,FALSE)/1000)</f>
        <v>-0.59393436426608082</v>
      </c>
      <c r="AR63" s="37">
        <f>IF(ISNA(VLOOKUP($B63,'Feeder DER'!$B$3:$V$365,'Feeder DER'!R$369,FALSE)),0,VLOOKUP($B63,'Feeder DER'!$B$3:$V$365,'Feeder DER'!R$369,FALSE)/1000)</f>
        <v>-0.66279329296784928</v>
      </c>
      <c r="AS63" s="37">
        <f>IF(ISNA(VLOOKUP($B63,'Feeder DER'!$B$3:$V$365,'Feeder DER'!S$369,FALSE)),0,VLOOKUP($B63,'Feeder DER'!$B$3:$V$365,'Feeder DER'!S$369,FALSE)/1000)</f>
        <v>-0.72900868056176205</v>
      </c>
      <c r="AT63" s="37">
        <f>IF(ISNA(VLOOKUP($B63,'Feeder DER'!$B$3:$V$365,'Feeder DER'!T$369,FALSE)),0,VLOOKUP($B63,'Feeder DER'!$B$3:$V$365,'Feeder DER'!T$369,FALSE)/1000)</f>
        <v>-0.80486908694524129</v>
      </c>
      <c r="AU63" s="37">
        <f>IF(ISNA(VLOOKUP($B63,'Feeder DER'!$B$3:$V$365,'Feeder DER'!U$369,FALSE)),0,VLOOKUP($B63,'Feeder DER'!$B$3:$V$365,'Feeder DER'!U$369,FALSE)/1000)</f>
        <v>-0.88215588395589162</v>
      </c>
      <c r="AV63" s="37">
        <f>IF(ISNA(VLOOKUP($B63,'Feeder DER'!$B$3:$V$365,'Feeder DER'!V$369,FALSE)),0,VLOOKUP($B63,'Feeder DER'!$B$3:$V$365,'Feeder DER'!V$369,FALSE)/1000)</f>
        <v>-0.95039872529161418</v>
      </c>
    </row>
    <row r="64" spans="1:48" x14ac:dyDescent="0.25">
      <c r="A64" s="8" t="s">
        <v>39</v>
      </c>
      <c r="B64" s="42">
        <v>20551</v>
      </c>
      <c r="C64" s="43">
        <v>58.394444909999997</v>
      </c>
      <c r="D64" s="43">
        <v>59.466667180000002</v>
      </c>
      <c r="E64" s="43">
        <v>60.050052564797085</v>
      </c>
      <c r="F64" s="43">
        <v>60.306636499562714</v>
      </c>
      <c r="G64" s="43">
        <v>60.56431677501029</v>
      </c>
      <c r="H64" s="43">
        <v>60.82309807562207</v>
      </c>
      <c r="I64" s="43">
        <v>61.082985105896341</v>
      </c>
      <c r="J64" s="43">
        <v>61.343982590432915</v>
      </c>
      <c r="K64" s="43">
        <v>61.606095274019047</v>
      </c>
      <c r="L64" s="43">
        <v>61.869327921715687</v>
      </c>
      <c r="M64" s="43">
        <v>62.133685318944096</v>
      </c>
      <c r="N64" s="43">
        <v>62.399172271572844</v>
      </c>
      <c r="P64" s="43">
        <v>58.599998470000003</v>
      </c>
      <c r="Q64" s="43">
        <v>58.873493599054626</v>
      </c>
      <c r="R64" s="43">
        <v>59.148265171583127</v>
      </c>
      <c r="S64" s="43">
        <v>59.424319144941855</v>
      </c>
      <c r="T64" s="43">
        <v>59.701661504291046</v>
      </c>
      <c r="U64" s="43">
        <v>59.980298262724588</v>
      </c>
      <c r="V64" s="43">
        <v>60.260235461400399</v>
      </c>
      <c r="W64" s="43">
        <v>60.541479169671398</v>
      </c>
      <c r="X64" s="43">
        <v>60.824035485217095</v>
      </c>
      <c r="Y64" s="43">
        <v>61.107910534175815</v>
      </c>
      <c r="Z64" s="43">
        <v>61.393110471277495</v>
      </c>
      <c r="AA64" s="43">
        <v>61.679641479977136</v>
      </c>
      <c r="AC64" s="37">
        <f>IF(ISNA(VLOOKUP($B64,'Feeder DER'!$B$3:$V$365,'Feeder DER'!C$369,FALSE)),0,VLOOKUP($B64,'Feeder DER'!$B$3:$V$365,'Feeder DER'!C$369,FALSE)/1000)</f>
        <v>5.9304604653483877E-3</v>
      </c>
      <c r="AD64" s="37">
        <f>IF(ISNA(VLOOKUP($B64,'Feeder DER'!$B$3:$V$365,'Feeder DER'!D$369,FALSE)),0,VLOOKUP($B64,'Feeder DER'!$B$3:$V$365,'Feeder DER'!D$369,FALSE)/1000)</f>
        <v>1.2251932437229111E-2</v>
      </c>
      <c r="AE64" s="37">
        <f>IF(ISNA(VLOOKUP($B64,'Feeder DER'!$B$3:$V$365,'Feeder DER'!E$369,FALSE)),0,VLOOKUP($B64,'Feeder DER'!$B$3:$V$365,'Feeder DER'!E$369,FALSE)/1000)</f>
        <v>1.9852932270440153E-2</v>
      </c>
      <c r="AF64" s="37">
        <f>IF(ISNA(VLOOKUP($B64,'Feeder DER'!$B$3:$V$365,'Feeder DER'!F$369,FALSE)),0,VLOOKUP($B64,'Feeder DER'!$B$3:$V$365,'Feeder DER'!F$369,FALSE)/1000)</f>
        <v>2.8615157747829377E-2</v>
      </c>
      <c r="AG64" s="37">
        <f>IF(ISNA(VLOOKUP($B64,'Feeder DER'!$B$3:$V$365,'Feeder DER'!G$369,FALSE)),0,VLOOKUP($B64,'Feeder DER'!$B$3:$V$365,'Feeder DER'!G$369,FALSE)/1000)</f>
        <v>3.7825179721375515E-2</v>
      </c>
      <c r="AH64" s="37">
        <f>IF(ISNA(VLOOKUP($B64,'Feeder DER'!$B$3:$V$365,'Feeder DER'!H$369,FALSE)),0,VLOOKUP($B64,'Feeder DER'!$B$3:$V$365,'Feeder DER'!H$369,FALSE)/1000)</f>
        <v>4.825241780974366E-2</v>
      </c>
      <c r="AI64" s="37">
        <f>IF(ISNA(VLOOKUP($B64,'Feeder DER'!$B$3:$V$365,'Feeder DER'!I$369,FALSE)),0,VLOOKUP($B64,'Feeder DER'!$B$3:$V$365,'Feeder DER'!I$369,FALSE)/1000)</f>
        <v>6.0124805049608633E-2</v>
      </c>
      <c r="AJ64" s="37">
        <f>IF(ISNA(VLOOKUP($B64,'Feeder DER'!$B$3:$V$365,'Feeder DER'!J$369,FALSE)),0,VLOOKUP($B64,'Feeder DER'!$B$3:$V$365,'Feeder DER'!J$369,FALSE)/1000)</f>
        <v>8.5985293592911294E-2</v>
      </c>
      <c r="AK64" s="37">
        <f>IF(ISNA(VLOOKUP($B64,'Feeder DER'!$B$3:$V$365,'Feeder DER'!K$369,FALSE)),0,VLOOKUP($B64,'Feeder DER'!$B$3:$V$365,'Feeder DER'!K$369,FALSE)/1000)</f>
        <v>0.10779409978821788</v>
      </c>
      <c r="AL64" s="37">
        <f>IF(ISNA(VLOOKUP($B64,'Feeder DER'!$B$3:$V$365,'Feeder DER'!L$369,FALSE)),0,VLOOKUP($B64,'Feeder DER'!$B$3:$V$365,'Feeder DER'!L$369,FALSE)/1000)</f>
        <v>0.12828235235945856</v>
      </c>
      <c r="AM64" s="37">
        <f>IF(ISNA(VLOOKUP($B64,'Feeder DER'!$B$3:$V$365,'Feeder DER'!M$369,FALSE)),0,VLOOKUP($B64,'Feeder DER'!$B$3:$V$365,'Feeder DER'!M$369,FALSE)/1000)</f>
        <v>-5.6144945535653946E-2</v>
      </c>
      <c r="AN64" s="37">
        <f>IF(ISNA(VLOOKUP($B64,'Feeder DER'!$B$3:$V$365,'Feeder DER'!N$369,FALSE)),0,VLOOKUP($B64,'Feeder DER'!$B$3:$V$365,'Feeder DER'!N$369,FALSE)/1000)</f>
        <v>-7.0722104195892671E-2</v>
      </c>
      <c r="AO64" s="37">
        <f>IF(ISNA(VLOOKUP($B64,'Feeder DER'!$B$3:$V$365,'Feeder DER'!O$369,FALSE)),0,VLOOKUP($B64,'Feeder DER'!$B$3:$V$365,'Feeder DER'!O$369,FALSE)/1000)</f>
        <v>-8.694050733754749E-2</v>
      </c>
      <c r="AP64" s="37">
        <f>IF(ISNA(VLOOKUP($B64,'Feeder DER'!$B$3:$V$365,'Feeder DER'!P$369,FALSE)),0,VLOOKUP($B64,'Feeder DER'!$B$3:$V$365,'Feeder DER'!P$369,FALSE)/1000)</f>
        <v>-0.10312185658704714</v>
      </c>
      <c r="AQ64" s="37">
        <f>IF(ISNA(VLOOKUP($B64,'Feeder DER'!$B$3:$V$365,'Feeder DER'!Q$369,FALSE)),0,VLOOKUP($B64,'Feeder DER'!$B$3:$V$365,'Feeder DER'!Q$369,FALSE)/1000)</f>
        <v>-0.11771880633421629</v>
      </c>
      <c r="AR64" s="37">
        <f>IF(ISNA(VLOOKUP($B64,'Feeder DER'!$B$3:$V$365,'Feeder DER'!R$369,FALSE)),0,VLOOKUP($B64,'Feeder DER'!$B$3:$V$365,'Feeder DER'!R$369,FALSE)/1000)</f>
        <v>-0.13124192786986999</v>
      </c>
      <c r="AS64" s="37">
        <f>IF(ISNA(VLOOKUP($B64,'Feeder DER'!$B$3:$V$365,'Feeder DER'!S$369,FALSE)),0,VLOOKUP($B64,'Feeder DER'!$B$3:$V$365,'Feeder DER'!S$369,FALSE)/1000)</f>
        <v>-0.14431350934242526</v>
      </c>
      <c r="AT64" s="37">
        <f>IF(ISNA(VLOOKUP($B64,'Feeder DER'!$B$3:$V$365,'Feeder DER'!T$369,FALSE)),0,VLOOKUP($B64,'Feeder DER'!$B$3:$V$365,'Feeder DER'!T$369,FALSE)/1000)</f>
        <v>-0.15924644021785081</v>
      </c>
      <c r="AU64" s="37">
        <f>IF(ISNA(VLOOKUP($B64,'Feeder DER'!$B$3:$V$365,'Feeder DER'!U$369,FALSE)),0,VLOOKUP($B64,'Feeder DER'!$B$3:$V$365,'Feeder DER'!U$369,FALSE)/1000)</f>
        <v>-0.17450258947467065</v>
      </c>
      <c r="AV64" s="37">
        <f>IF(ISNA(VLOOKUP($B64,'Feeder DER'!$B$3:$V$365,'Feeder DER'!V$369,FALSE)),0,VLOOKUP($B64,'Feeder DER'!$B$3:$V$365,'Feeder DER'!V$369,FALSE)/1000)</f>
        <v>-0.1880299024136298</v>
      </c>
    </row>
    <row r="65" spans="1:48" x14ac:dyDescent="0.25">
      <c r="A65" s="8" t="s">
        <v>39</v>
      </c>
      <c r="B65" s="42">
        <v>20552</v>
      </c>
      <c r="C65" s="43">
        <v>106.6783349</v>
      </c>
      <c r="D65" s="43">
        <v>85.966667180000002</v>
      </c>
      <c r="E65" s="43">
        <v>86.333988519143375</v>
      </c>
      <c r="F65" s="43">
        <v>86.702879361567696</v>
      </c>
      <c r="G65" s="43">
        <v>87.073346413500673</v>
      </c>
      <c r="H65" s="43">
        <v>87.445396409824639</v>
      </c>
      <c r="I65" s="43">
        <v>87.819036114198951</v>
      </c>
      <c r="J65" s="43">
        <v>88.194272319182986</v>
      </c>
      <c r="K65" s="43">
        <v>88.571111846359571</v>
      </c>
      <c r="L65" s="43">
        <v>88.949561546459051</v>
      </c>
      <c r="M65" s="43">
        <v>89.329628299483801</v>
      </c>
      <c r="N65" s="43">
        <v>89.711319014833308</v>
      </c>
      <c r="P65" s="43">
        <v>188.1000061</v>
      </c>
      <c r="Q65" s="43">
        <v>195.8257664874767</v>
      </c>
      <c r="R65" s="43">
        <v>196.73971520208514</v>
      </c>
      <c r="S65" s="43">
        <v>197.65792945471708</v>
      </c>
      <c r="T65" s="43">
        <v>198.58042915328895</v>
      </c>
      <c r="U65" s="43">
        <v>199.50723429863046</v>
      </c>
      <c r="V65" s="43">
        <v>200.43836498491825</v>
      </c>
      <c r="W65" s="43">
        <v>201.37384140011153</v>
      </c>
      <c r="X65" s="43">
        <v>202.31368382638982</v>
      </c>
      <c r="Y65" s="43">
        <v>203.25791264059262</v>
      </c>
      <c r="Z65" s="43">
        <v>204.20654831466129</v>
      </c>
      <c r="AA65" s="43">
        <v>205.15961141608284</v>
      </c>
      <c r="AC65" s="37">
        <f>IF(ISNA(VLOOKUP($B65,'Feeder DER'!$B$3:$V$365,'Feeder DER'!C$369,FALSE)),0,VLOOKUP($B65,'Feeder DER'!$B$3:$V$365,'Feeder DER'!C$369,FALSE)/1000)</f>
        <v>2.8526613071745255E-2</v>
      </c>
      <c r="AD65" s="37">
        <f>IF(ISNA(VLOOKUP($B65,'Feeder DER'!$B$3:$V$365,'Feeder DER'!D$369,FALSE)),0,VLOOKUP($B65,'Feeder DER'!$B$3:$V$365,'Feeder DER'!D$369,FALSE)/1000)</f>
        <v>5.8934063899449288E-2</v>
      </c>
      <c r="AE65" s="37">
        <f>IF(ISNA(VLOOKUP($B65,'Feeder DER'!$B$3:$V$365,'Feeder DER'!E$369,FALSE)),0,VLOOKUP($B65,'Feeder DER'!$B$3:$V$365,'Feeder DER'!E$369,FALSE)/1000)</f>
        <v>9.5496280689756088E-2</v>
      </c>
      <c r="AF65" s="37">
        <f>IF(ISNA(VLOOKUP($B65,'Feeder DER'!$B$3:$V$365,'Feeder DER'!F$369,FALSE)),0,VLOOKUP($B65,'Feeder DER'!$B$3:$V$365,'Feeder DER'!F$369,FALSE)/1000)</f>
        <v>0.13764420787034592</v>
      </c>
      <c r="AG65" s="37">
        <f>IF(ISNA(VLOOKUP($B65,'Feeder DER'!$B$3:$V$365,'Feeder DER'!G$369,FALSE)),0,VLOOKUP($B65,'Feeder DER'!$B$3:$V$365,'Feeder DER'!G$369,FALSE)/1000)</f>
        <v>0.18194611912272765</v>
      </c>
      <c r="AH65" s="37">
        <f>IF(ISNA(VLOOKUP($B65,'Feeder DER'!$B$3:$V$365,'Feeder DER'!H$369,FALSE)),0,VLOOKUP($B65,'Feeder DER'!$B$3:$V$365,'Feeder DER'!H$369,FALSE)/1000)</f>
        <v>0.23210306529779476</v>
      </c>
      <c r="AI65" s="37">
        <f>IF(ISNA(VLOOKUP($B65,'Feeder DER'!$B$3:$V$365,'Feeder DER'!I$369,FALSE)),0,VLOOKUP($B65,'Feeder DER'!$B$3:$V$365,'Feeder DER'!I$369,FALSE)/1000)</f>
        <v>0.28921144651177488</v>
      </c>
      <c r="AJ65" s="37">
        <f>IF(ISNA(VLOOKUP($B65,'Feeder DER'!$B$3:$V$365,'Feeder DER'!J$369,FALSE)),0,VLOOKUP($B65,'Feeder DER'!$B$3:$V$365,'Feeder DER'!J$369,FALSE)/1000)</f>
        <v>0.41360518538442037</v>
      </c>
      <c r="AK65" s="37">
        <f>IF(ISNA(VLOOKUP($B65,'Feeder DER'!$B$3:$V$365,'Feeder DER'!K$369,FALSE)),0,VLOOKUP($B65,'Feeder DER'!$B$3:$V$365,'Feeder DER'!K$369,FALSE)/1000)</f>
        <v>0.5185095818516593</v>
      </c>
      <c r="AL65" s="37">
        <f>IF(ISNA(VLOOKUP($B65,'Feeder DER'!$B$3:$V$365,'Feeder DER'!L$369,FALSE)),0,VLOOKUP($B65,'Feeder DER'!$B$3:$V$365,'Feeder DER'!L$369,FALSE)/1000)</f>
        <v>0.6170618708401735</v>
      </c>
      <c r="AM65" s="37">
        <f>IF(ISNA(VLOOKUP($B65,'Feeder DER'!$B$3:$V$365,'Feeder DER'!M$369,FALSE)),0,VLOOKUP($B65,'Feeder DER'!$B$3:$V$365,'Feeder DER'!M$369,FALSE)/1000)</f>
        <v>-0.27006758523863167</v>
      </c>
      <c r="AN65" s="37">
        <f>IF(ISNA(VLOOKUP($B65,'Feeder DER'!$B$3:$V$365,'Feeder DER'!N$369,FALSE)),0,VLOOKUP($B65,'Feeder DER'!$B$3:$V$365,'Feeder DER'!N$369,FALSE)/1000)</f>
        <v>-0.34018641786820597</v>
      </c>
      <c r="AO65" s="37">
        <f>IF(ISNA(VLOOKUP($B65,'Feeder DER'!$B$3:$V$365,'Feeder DER'!O$369,FALSE)),0,VLOOKUP($B65,'Feeder DER'!$B$3:$V$365,'Feeder DER'!O$369,FALSE)/1000)</f>
        <v>-0.41819994038755487</v>
      </c>
      <c r="AP65" s="37">
        <f>IF(ISNA(VLOOKUP($B65,'Feeder DER'!$B$3:$V$365,'Feeder DER'!P$369,FALSE)),0,VLOOKUP($B65,'Feeder DER'!$B$3:$V$365,'Feeder DER'!P$369,FALSE)/1000)</f>
        <v>-0.49603522682380558</v>
      </c>
      <c r="AQ65" s="37">
        <f>IF(ISNA(VLOOKUP($B65,'Feeder DER'!$B$3:$V$365,'Feeder DER'!Q$369,FALSE)),0,VLOOKUP($B65,'Feeder DER'!$B$3:$V$365,'Feeder DER'!Q$369,FALSE)/1000)</f>
        <v>-0.56624925824653105</v>
      </c>
      <c r="AR65" s="37">
        <f>IF(ISNA(VLOOKUP($B65,'Feeder DER'!$B$3:$V$365,'Feeder DER'!R$369,FALSE)),0,VLOOKUP($B65,'Feeder DER'!$B$3:$V$365,'Feeder DER'!R$369,FALSE)/1000)</f>
        <v>-0.6312979771147913</v>
      </c>
      <c r="AS65" s="37">
        <f>IF(ISNA(VLOOKUP($B65,'Feeder DER'!$B$3:$V$365,'Feeder DER'!S$369,FALSE)),0,VLOOKUP($B65,'Feeder DER'!$B$3:$V$365,'Feeder DER'!S$369,FALSE)/1000)</f>
        <v>-0.69417470466101783</v>
      </c>
      <c r="AT65" s="37">
        <f>IF(ISNA(VLOOKUP($B65,'Feeder DER'!$B$3:$V$365,'Feeder DER'!T$369,FALSE)),0,VLOOKUP($B65,'Feeder DER'!$B$3:$V$365,'Feeder DER'!T$369,FALSE)/1000)</f>
        <v>-0.76600486752938424</v>
      </c>
      <c r="AU65" s="37">
        <f>IF(ISNA(VLOOKUP($B65,'Feeder DER'!$B$3:$V$365,'Feeder DER'!U$369,FALSE)),0,VLOOKUP($B65,'Feeder DER'!$B$3:$V$365,'Feeder DER'!U$369,FALSE)/1000)</f>
        <v>-0.83938977066751308</v>
      </c>
      <c r="AV65" s="37">
        <f>IF(ISNA(VLOOKUP($B65,'Feeder DER'!$B$3:$V$365,'Feeder DER'!V$369,FALSE)),0,VLOOKUP($B65,'Feeder DER'!$B$3:$V$365,'Feeder DER'!V$369,FALSE)/1000)</f>
        <v>-0.9044586509618584</v>
      </c>
    </row>
    <row r="66" spans="1:48" x14ac:dyDescent="0.25">
      <c r="A66" s="8" t="s">
        <v>39</v>
      </c>
      <c r="B66" s="42">
        <v>20553</v>
      </c>
      <c r="C66" s="43">
        <v>107.9605562</v>
      </c>
      <c r="D66" s="43">
        <v>91.533332819999998</v>
      </c>
      <c r="E66" s="43">
        <v>92.42485409671994</v>
      </c>
      <c r="F66" s="43">
        <v>92.81977019956075</v>
      </c>
      <c r="G66" s="43">
        <v>93.216373713540122</v>
      </c>
      <c r="H66" s="43">
        <v>93.614671848686541</v>
      </c>
      <c r="I66" s="43">
        <v>94.01467184583575</v>
      </c>
      <c r="J66" s="43">
        <v>94.416380976762397</v>
      </c>
      <c r="K66" s="43">
        <v>94.819806544312186</v>
      </c>
      <c r="L66" s="43">
        <v>95.224955882534715</v>
      </c>
      <c r="M66" s="43">
        <v>95.63183635681672</v>
      </c>
      <c r="N66" s="43">
        <v>96.04045536401604</v>
      </c>
      <c r="P66" s="43">
        <v>167.26666259999999</v>
      </c>
      <c r="Q66" s="43">
        <v>172.67652042461086</v>
      </c>
      <c r="R66" s="43">
        <v>173.48242807770421</v>
      </c>
      <c r="S66" s="43">
        <v>174.29209702471127</v>
      </c>
      <c r="T66" s="43">
        <v>175.10554482016431</v>
      </c>
      <c r="U66" s="43">
        <v>175.92278910052531</v>
      </c>
      <c r="V66" s="43">
        <v>176.74384758456824</v>
      </c>
      <c r="W66" s="43">
        <v>177.56873807376337</v>
      </c>
      <c r="X66" s="43">
        <v>178.39747845266308</v>
      </c>
      <c r="Y66" s="43">
        <v>179.23008668928972</v>
      </c>
      <c r="Z66" s="43">
        <v>180.06658083552512</v>
      </c>
      <c r="AA66" s="43">
        <v>180.90697902750199</v>
      </c>
      <c r="AC66" s="37">
        <f>IF(ISNA(VLOOKUP($B66,'Feeder DER'!$B$3:$V$365,'Feeder DER'!C$369,FALSE)),0,VLOOKUP($B66,'Feeder DER'!$B$3:$V$365,'Feeder DER'!C$369,FALSE)/1000)</f>
        <v>4.1628760597382242E-2</v>
      </c>
      <c r="AD66" s="37">
        <f>IF(ISNA(VLOOKUP($B66,'Feeder DER'!$B$3:$V$365,'Feeder DER'!D$369,FALSE)),0,VLOOKUP($B66,'Feeder DER'!$B$3:$V$365,'Feeder DER'!D$369,FALSE)/1000)</f>
        <v>8.2456367976198916E-2</v>
      </c>
      <c r="AE66" s="37">
        <f>IF(ISNA(VLOOKUP($B66,'Feeder DER'!$B$3:$V$365,'Feeder DER'!E$369,FALSE)),0,VLOOKUP($B66,'Feeder DER'!$B$3:$V$365,'Feeder DER'!E$369,FALSE)/1000)</f>
        <v>0.13000044164136343</v>
      </c>
      <c r="AF66" s="37">
        <f>IF(ISNA(VLOOKUP($B66,'Feeder DER'!$B$3:$V$365,'Feeder DER'!F$369,FALSE)),0,VLOOKUP($B66,'Feeder DER'!$B$3:$V$365,'Feeder DER'!F$369,FALSE)/1000)</f>
        <v>0.18223495519062183</v>
      </c>
      <c r="AG66" s="37">
        <f>IF(ISNA(VLOOKUP($B66,'Feeder DER'!$B$3:$V$365,'Feeder DER'!G$369,FALSE)),0,VLOOKUP($B66,'Feeder DER'!$B$3:$V$365,'Feeder DER'!G$369,FALSE)/1000)</f>
        <v>0.23486699927495347</v>
      </c>
      <c r="AH66" s="37">
        <f>IF(ISNA(VLOOKUP($B66,'Feeder DER'!$B$3:$V$365,'Feeder DER'!H$369,FALSE)),0,VLOOKUP($B66,'Feeder DER'!$B$3:$V$365,'Feeder DER'!H$369,FALSE)/1000)</f>
        <v>0.29176294474899317</v>
      </c>
      <c r="AI66" s="37">
        <f>IF(ISNA(VLOOKUP($B66,'Feeder DER'!$B$3:$V$365,'Feeder DER'!I$369,FALSE)),0,VLOOKUP($B66,'Feeder DER'!$B$3:$V$365,'Feeder DER'!I$369,FALSE)/1000)</f>
        <v>0.35444716563977779</v>
      </c>
      <c r="AJ66" s="37">
        <f>IF(ISNA(VLOOKUP($B66,'Feeder DER'!$B$3:$V$365,'Feeder DER'!J$369,FALSE)),0,VLOOKUP($B66,'Feeder DER'!$B$3:$V$365,'Feeder DER'!J$369,FALSE)/1000)</f>
        <v>0.48783797384369865</v>
      </c>
      <c r="AK66" s="37">
        <f>IF(ISNA(VLOOKUP($B66,'Feeder DER'!$B$3:$V$365,'Feeder DER'!K$369,FALSE)),0,VLOOKUP($B66,'Feeder DER'!$B$3:$V$365,'Feeder DER'!K$369,FALSE)/1000)</f>
        <v>0.60104919606100315</v>
      </c>
      <c r="AL66" s="37">
        <f>IF(ISNA(VLOOKUP($B66,'Feeder DER'!$B$3:$V$365,'Feeder DER'!L$369,FALSE)),0,VLOOKUP($B66,'Feeder DER'!$B$3:$V$365,'Feeder DER'!L$369,FALSE)/1000)</f>
        <v>0.70654265007555161</v>
      </c>
      <c r="AM66" s="37">
        <f>IF(ISNA(VLOOKUP($B66,'Feeder DER'!$B$3:$V$365,'Feeder DER'!M$369,FALSE)),0,VLOOKUP($B66,'Feeder DER'!$B$3:$V$365,'Feeder DER'!M$369,FALSE)/1000)</f>
        <v>-0.3845961970933357</v>
      </c>
      <c r="AN66" s="37">
        <f>IF(ISNA(VLOOKUP($B66,'Feeder DER'!$B$3:$V$365,'Feeder DER'!N$369,FALSE)),0,VLOOKUP($B66,'Feeder DER'!$B$3:$V$365,'Feeder DER'!N$369,FALSE)/1000)</f>
        <v>-0.47799380900986882</v>
      </c>
      <c r="AO66" s="37">
        <f>IF(ISNA(VLOOKUP($B66,'Feeder DER'!$B$3:$V$365,'Feeder DER'!O$369,FALSE)),0,VLOOKUP($B66,'Feeder DER'!$B$3:$V$365,'Feeder DER'!O$369,FALSE)/1000)</f>
        <v>-0.5798691084414731</v>
      </c>
      <c r="AP66" s="37">
        <f>IF(ISNA(VLOOKUP($B66,'Feeder DER'!$B$3:$V$365,'Feeder DER'!P$369,FALSE)),0,VLOOKUP($B66,'Feeder DER'!$B$3:$V$365,'Feeder DER'!P$369,FALSE)/1000)</f>
        <v>-0.6796288601950814</v>
      </c>
      <c r="AQ66" s="37">
        <f>IF(ISNA(VLOOKUP($B66,'Feeder DER'!$B$3:$V$365,'Feeder DER'!Q$369,FALSE)),0,VLOOKUP($B66,'Feeder DER'!$B$3:$V$365,'Feeder DER'!Q$369,FALSE)/1000)</f>
        <v>-0.76806745287812617</v>
      </c>
      <c r="AR66" s="37">
        <f>IF(ISNA(VLOOKUP($B66,'Feeder DER'!$B$3:$V$365,'Feeder DER'!R$369,FALSE)),0,VLOOKUP($B66,'Feeder DER'!$B$3:$V$365,'Feeder DER'!R$369,FALSE)/1000)</f>
        <v>-0.84903178961147963</v>
      </c>
      <c r="AS66" s="37">
        <f>IF(ISNA(VLOOKUP($B66,'Feeder DER'!$B$3:$V$365,'Feeder DER'!S$369,FALSE)),0,VLOOKUP($B66,'Feeder DER'!$B$3:$V$365,'Feeder DER'!S$369,FALSE)/1000)</f>
        <v>-0.9263938316737792</v>
      </c>
      <c r="AT66" s="37">
        <f>IF(ISNA(VLOOKUP($B66,'Feeder DER'!$B$3:$V$365,'Feeder DER'!T$369,FALSE)),0,VLOOKUP($B66,'Feeder DER'!$B$3:$V$365,'Feeder DER'!T$369,FALSE)/1000)</f>
        <v>-1.0180322182989823</v>
      </c>
      <c r="AU66" s="37">
        <f>IF(ISNA(VLOOKUP($B66,'Feeder DER'!$B$3:$V$365,'Feeder DER'!U$369,FALSE)),0,VLOOKUP($B66,'Feeder DER'!$B$3:$V$365,'Feeder DER'!U$369,FALSE)/1000)</f>
        <v>-1.1092001173523509</v>
      </c>
      <c r="AV66" s="37">
        <f>IF(ISNA(VLOOKUP($B66,'Feeder DER'!$B$3:$V$365,'Feeder DER'!V$369,FALSE)),0,VLOOKUP($B66,'Feeder DER'!$B$3:$V$365,'Feeder DER'!V$369,FALSE)/1000)</f>
        <v>-1.190126942327836</v>
      </c>
    </row>
    <row r="67" spans="1:48" x14ac:dyDescent="0.25">
      <c r="A67" s="8" t="s">
        <v>39</v>
      </c>
      <c r="B67" s="42">
        <v>20554</v>
      </c>
      <c r="C67" s="43">
        <v>103.1372243</v>
      </c>
      <c r="D67" s="43">
        <v>96.900001529999997</v>
      </c>
      <c r="E67" s="43">
        <v>97.314039197070059</v>
      </c>
      <c r="F67" s="43">
        <v>97.72984597855752</v>
      </c>
      <c r="G67" s="43">
        <v>98.147429433595448</v>
      </c>
      <c r="H67" s="43">
        <v>98.566797153615838</v>
      </c>
      <c r="I67" s="43">
        <v>98.987956762487627</v>
      </c>
      <c r="J67" s="43">
        <v>99.41091591665527</v>
      </c>
      <c r="K67" s="43">
        <v>99.835682305277942</v>
      </c>
      <c r="L67" s="43">
        <v>100.26226365036932</v>
      </c>
      <c r="M67" s="43">
        <v>100.69066770693799</v>
      </c>
      <c r="N67" s="43">
        <v>101.12090226312837</v>
      </c>
      <c r="P67" s="43">
        <v>140.26666259999999</v>
      </c>
      <c r="Q67" s="43">
        <v>143.78561148809865</v>
      </c>
      <c r="R67" s="43">
        <v>144.45668086347189</v>
      </c>
      <c r="S67" s="43">
        <v>145.13088222195458</v>
      </c>
      <c r="T67" s="43">
        <v>145.80823018098951</v>
      </c>
      <c r="U67" s="43">
        <v>146.4887394262413</v>
      </c>
      <c r="V67" s="43">
        <v>147.1724247119148</v>
      </c>
      <c r="W67" s="43">
        <v>147.85930086107498</v>
      </c>
      <c r="X67" s="43">
        <v>148.54938276596835</v>
      </c>
      <c r="Y67" s="43">
        <v>149.24268538834573</v>
      </c>
      <c r="Z67" s="43">
        <v>149.93922375978681</v>
      </c>
      <c r="AA67" s="43">
        <v>150.63901298202589</v>
      </c>
      <c r="AC67" s="37">
        <f>IF(ISNA(VLOOKUP($B67,'Feeder DER'!$B$3:$V$365,'Feeder DER'!C$369,FALSE)),0,VLOOKUP($B67,'Feeder DER'!$B$3:$V$365,'Feeder DER'!C$369,FALSE)/1000)</f>
        <v>1.1421627562893192E-2</v>
      </c>
      <c r="AD67" s="37">
        <f>IF(ISNA(VLOOKUP($B67,'Feeder DER'!$B$3:$V$365,'Feeder DER'!D$369,FALSE)),0,VLOOKUP($B67,'Feeder DER'!$B$3:$V$365,'Feeder DER'!D$369,FALSE)/1000)</f>
        <v>2.3596314323552362E-2</v>
      </c>
      <c r="AE67" s="37">
        <f>IF(ISNA(VLOOKUP($B67,'Feeder DER'!$B$3:$V$365,'Feeder DER'!E$369,FALSE)),0,VLOOKUP($B67,'Feeder DER'!$B$3:$V$365,'Feeder DER'!E$369,FALSE)/1000)</f>
        <v>3.8235276965292143E-2</v>
      </c>
      <c r="AF67" s="37">
        <f>IF(ISNA(VLOOKUP($B67,'Feeder DER'!$B$3:$V$365,'Feeder DER'!F$369,FALSE)),0,VLOOKUP($B67,'Feeder DER'!$B$3:$V$365,'Feeder DER'!F$369,FALSE)/1000)</f>
        <v>5.5110674181004723E-2</v>
      </c>
      <c r="AG67" s="37">
        <f>IF(ISNA(VLOOKUP($B67,'Feeder DER'!$B$3:$V$365,'Feeder DER'!G$369,FALSE)),0,VLOOKUP($B67,'Feeder DER'!$B$3:$V$365,'Feeder DER'!G$369,FALSE)/1000)</f>
        <v>7.2848494278204723E-2</v>
      </c>
      <c r="AH67" s="37">
        <f>IF(ISNA(VLOOKUP($B67,'Feeder DER'!$B$3:$V$365,'Feeder DER'!H$369,FALSE)),0,VLOOKUP($B67,'Feeder DER'!$B$3:$V$365,'Feeder DER'!H$369,FALSE)/1000)</f>
        <v>9.2930582448395194E-2</v>
      </c>
      <c r="AI67" s="37">
        <f>IF(ISNA(VLOOKUP($B67,'Feeder DER'!$B$3:$V$365,'Feeder DER'!I$369,FALSE)),0,VLOOKUP($B67,'Feeder DER'!$B$3:$V$365,'Feeder DER'!I$369,FALSE)/1000)</f>
        <v>0.11579592083628332</v>
      </c>
      <c r="AJ67" s="37">
        <f>IF(ISNA(VLOOKUP($B67,'Feeder DER'!$B$3:$V$365,'Feeder DER'!J$369,FALSE)),0,VLOOKUP($B67,'Feeder DER'!$B$3:$V$365,'Feeder DER'!J$369,FALSE)/1000)</f>
        <v>0.16560130617894026</v>
      </c>
      <c r="AK67" s="37">
        <f>IF(ISNA(VLOOKUP($B67,'Feeder DER'!$B$3:$V$365,'Feeder DER'!K$369,FALSE)),0,VLOOKUP($B67,'Feeder DER'!$B$3:$V$365,'Feeder DER'!K$369,FALSE)/1000)</f>
        <v>0.20760345144397518</v>
      </c>
      <c r="AL67" s="37">
        <f>IF(ISNA(VLOOKUP($B67,'Feeder DER'!$B$3:$V$365,'Feeder DER'!L$369,FALSE)),0,VLOOKUP($B67,'Feeder DER'!$B$3:$V$365,'Feeder DER'!L$369,FALSE)/1000)</f>
        <v>0.24706230824784617</v>
      </c>
      <c r="AM67" s="37">
        <f>IF(ISNA(VLOOKUP($B67,'Feeder DER'!$B$3:$V$365,'Feeder DER'!M$369,FALSE)),0,VLOOKUP($B67,'Feeder DER'!$B$3:$V$365,'Feeder DER'!M$369,FALSE)/1000)</f>
        <v>-0.10813100621681501</v>
      </c>
      <c r="AN67" s="37">
        <f>IF(ISNA(VLOOKUP($B67,'Feeder DER'!$B$3:$V$365,'Feeder DER'!N$369,FALSE)),0,VLOOKUP($B67,'Feeder DER'!$B$3:$V$365,'Feeder DER'!N$369,FALSE)/1000)</f>
        <v>-0.13620553400690438</v>
      </c>
      <c r="AO67" s="37">
        <f>IF(ISNA(VLOOKUP($B67,'Feeder DER'!$B$3:$V$365,'Feeder DER'!O$369,FALSE)),0,VLOOKUP($B67,'Feeder DER'!$B$3:$V$365,'Feeder DER'!O$369,FALSE)/1000)</f>
        <v>-0.16744097709453593</v>
      </c>
      <c r="AP67" s="37">
        <f>IF(ISNA(VLOOKUP($B67,'Feeder DER'!$B$3:$V$365,'Feeder DER'!P$369,FALSE)),0,VLOOKUP($B67,'Feeder DER'!$B$3:$V$365,'Feeder DER'!P$369,FALSE)/1000)</f>
        <v>-0.19860505713060936</v>
      </c>
      <c r="AQ67" s="37">
        <f>IF(ISNA(VLOOKUP($B67,'Feeder DER'!$B$3:$V$365,'Feeder DER'!Q$369,FALSE)),0,VLOOKUP($B67,'Feeder DER'!$B$3:$V$365,'Feeder DER'!Q$369,FALSE)/1000)</f>
        <v>-0.22671770108812017</v>
      </c>
      <c r="AR67" s="37">
        <f>IF(ISNA(VLOOKUP($B67,'Feeder DER'!$B$3:$V$365,'Feeder DER'!R$369,FALSE)),0,VLOOKUP($B67,'Feeder DER'!$B$3:$V$365,'Feeder DER'!R$369,FALSE)/1000)</f>
        <v>-0.25276223145308296</v>
      </c>
      <c r="AS67" s="37">
        <f>IF(ISNA(VLOOKUP($B67,'Feeder DER'!$B$3:$V$365,'Feeder DER'!S$369,FALSE)),0,VLOOKUP($B67,'Feeder DER'!$B$3:$V$365,'Feeder DER'!S$369,FALSE)/1000)</f>
        <v>-0.2779371291039302</v>
      </c>
      <c r="AT67" s="37">
        <f>IF(ISNA(VLOOKUP($B67,'Feeder DER'!$B$3:$V$365,'Feeder DER'!T$369,FALSE)),0,VLOOKUP($B67,'Feeder DER'!$B$3:$V$365,'Feeder DER'!T$369,FALSE)/1000)</f>
        <v>-0.30669684782697199</v>
      </c>
      <c r="AU67" s="37">
        <f>IF(ISNA(VLOOKUP($B67,'Feeder DER'!$B$3:$V$365,'Feeder DER'!U$369,FALSE)),0,VLOOKUP($B67,'Feeder DER'!$B$3:$V$365,'Feeder DER'!U$369,FALSE)/1000)</f>
        <v>-0.33607906121047687</v>
      </c>
      <c r="AV67" s="37">
        <f>IF(ISNA(VLOOKUP($B67,'Feeder DER'!$B$3:$V$365,'Feeder DER'!V$369,FALSE)),0,VLOOKUP($B67,'Feeder DER'!$B$3:$V$365,'Feeder DER'!V$369,FALSE)/1000)</f>
        <v>-0.36213166390773155</v>
      </c>
    </row>
    <row r="68" spans="1:48" x14ac:dyDescent="0.25">
      <c r="A68" s="8" t="s">
        <v>321</v>
      </c>
      <c r="B68" s="42">
        <v>21081</v>
      </c>
      <c r="C68" s="43">
        <v>112.1500003</v>
      </c>
      <c r="D68" s="43">
        <v>101.66666410000001</v>
      </c>
      <c r="E68" s="43">
        <v>102.04863751993571</v>
      </c>
      <c r="F68" s="43">
        <v>102.43204605820473</v>
      </c>
      <c r="G68" s="43">
        <v>102.81689510671271</v>
      </c>
      <c r="H68" s="43">
        <v>103.20319007762325</v>
      </c>
      <c r="I68" s="43">
        <v>103.59093640343413</v>
      </c>
      <c r="J68" s="43">
        <v>103.98013953705363</v>
      </c>
      <c r="K68" s="43">
        <v>104.37080495187725</v>
      </c>
      <c r="L68" s="43">
        <v>104.76293814186465</v>
      </c>
      <c r="M68" s="43">
        <v>105.15654462161696</v>
      </c>
      <c r="N68" s="43">
        <v>105.55162992645427</v>
      </c>
      <c r="P68" s="43">
        <v>178</v>
      </c>
      <c r="Q68" s="43">
        <v>185.70146088743482</v>
      </c>
      <c r="R68" s="43">
        <v>186.47312762937369</v>
      </c>
      <c r="S68" s="43">
        <v>187.24800096730687</v>
      </c>
      <c r="T68" s="43">
        <v>188.02609422597322</v>
      </c>
      <c r="U68" s="43">
        <v>188.80742078548155</v>
      </c>
      <c r="V68" s="43">
        <v>189.59199408154049</v>
      </c>
      <c r="W68" s="43">
        <v>190.37982760568966</v>
      </c>
      <c r="X68" s="43">
        <v>191.17093490553162</v>
      </c>
      <c r="Y68" s="43">
        <v>191.96532958496488</v>
      </c>
      <c r="Z68" s="43">
        <v>192.76302530441774</v>
      </c>
      <c r="AA68" s="43">
        <v>193.56403578108333</v>
      </c>
      <c r="AC68" s="37">
        <f>IF(ISNA(VLOOKUP($B68,'Feeder DER'!$B$3:$V$365,'Feeder DER'!C$369,FALSE)),0,VLOOKUP($B68,'Feeder DER'!$B$3:$V$365,'Feeder DER'!C$369,FALSE)/1000)</f>
        <v>3.3206033249872133E-2</v>
      </c>
      <c r="AD68" s="37">
        <f>IF(ISNA(VLOOKUP($B68,'Feeder DER'!$B$3:$V$365,'Feeder DER'!D$369,FALSE)),0,VLOOKUP($B68,'Feeder DER'!$B$3:$V$365,'Feeder DER'!D$369,FALSE)/1000)</f>
        <v>6.9658283326530596E-2</v>
      </c>
      <c r="AE68" s="37">
        <f>IF(ISNA(VLOOKUP($B68,'Feeder DER'!$B$3:$V$365,'Feeder DER'!E$369,FALSE)),0,VLOOKUP($B68,'Feeder DER'!$B$3:$V$365,'Feeder DER'!E$369,FALSE)/1000)</f>
        <v>0.11290015901605875</v>
      </c>
      <c r="AF68" s="37">
        <f>IF(ISNA(VLOOKUP($B68,'Feeder DER'!$B$3:$V$365,'Feeder DER'!F$369,FALSE)),0,VLOOKUP($B68,'Feeder DER'!$B$3:$V$365,'Feeder DER'!F$369,FALSE)/1000)</f>
        <v>0.16175957699925339</v>
      </c>
      <c r="AG68" s="37">
        <f>IF(ISNA(VLOOKUP($B68,'Feeder DER'!$B$3:$V$365,'Feeder DER'!G$369,FALSE)),0,VLOOKUP($B68,'Feeder DER'!$B$3:$V$365,'Feeder DER'!G$369,FALSE)/1000)</f>
        <v>0.21224475329532611</v>
      </c>
      <c r="AH68" s="37">
        <f>IF(ISNA(VLOOKUP($B68,'Feeder DER'!$B$3:$V$365,'Feeder DER'!H$369,FALSE)),0,VLOOKUP($B68,'Feeder DER'!$B$3:$V$365,'Feeder DER'!H$369,FALSE)/1000)</f>
        <v>0.26809633094137947</v>
      </c>
      <c r="AI68" s="37">
        <f>IF(ISNA(VLOOKUP($B68,'Feeder DER'!$B$3:$V$365,'Feeder DER'!I$369,FALSE)),0,VLOOKUP($B68,'Feeder DER'!$B$3:$V$365,'Feeder DER'!I$369,FALSE)/1000)</f>
        <v>0.33113737694286222</v>
      </c>
      <c r="AJ68" s="37">
        <f>IF(ISNA(VLOOKUP($B68,'Feeder DER'!$B$3:$V$365,'Feeder DER'!J$369,FALSE)),0,VLOOKUP($B68,'Feeder DER'!$B$3:$V$365,'Feeder DER'!J$369,FALSE)/1000)</f>
        <v>0.46711543343486162</v>
      </c>
      <c r="AK68" s="37">
        <f>IF(ISNA(VLOOKUP($B68,'Feeder DER'!$B$3:$V$365,'Feeder DER'!K$369,FALSE)),0,VLOOKUP($B68,'Feeder DER'!$B$3:$V$365,'Feeder DER'!K$369,FALSE)/1000)</f>
        <v>0.58174768806634813</v>
      </c>
      <c r="AL68" s="37">
        <f>IF(ISNA(VLOOKUP($B68,'Feeder DER'!$B$3:$V$365,'Feeder DER'!L$369,FALSE)),0,VLOOKUP($B68,'Feeder DER'!$B$3:$V$365,'Feeder DER'!L$369,FALSE)/1000)</f>
        <v>0.68897906550471189</v>
      </c>
      <c r="AM68" s="37">
        <f>IF(ISNA(VLOOKUP($B68,'Feeder DER'!$B$3:$V$365,'Feeder DER'!M$369,FALSE)),0,VLOOKUP($B68,'Feeder DER'!$B$3:$V$365,'Feeder DER'!M$369,FALSE)/1000)</f>
        <v>-0.29538555714801101</v>
      </c>
      <c r="AN68" s="37">
        <f>IF(ISNA(VLOOKUP($B68,'Feeder DER'!$B$3:$V$365,'Feeder DER'!N$369,FALSE)),0,VLOOKUP($B68,'Feeder DER'!$B$3:$V$365,'Feeder DER'!N$369,FALSE)/1000)</f>
        <v>-0.3793760683033589</v>
      </c>
      <c r="AO68" s="37">
        <f>IF(ISNA(VLOOKUP($B68,'Feeder DER'!$B$3:$V$365,'Feeder DER'!O$369,FALSE)),0,VLOOKUP($B68,'Feeder DER'!$B$3:$V$365,'Feeder DER'!O$369,FALSE)/1000)</f>
        <v>-0.47200984697232834</v>
      </c>
      <c r="AP68" s="37">
        <f>IF(ISNA(VLOOKUP($B68,'Feeder DER'!$B$3:$V$365,'Feeder DER'!P$369,FALSE)),0,VLOOKUP($B68,'Feeder DER'!$B$3:$V$365,'Feeder DER'!P$369,FALSE)/1000)</f>
        <v>-0.56359467618194148</v>
      </c>
      <c r="AQ68" s="37">
        <f>IF(ISNA(VLOOKUP($B68,'Feeder DER'!$B$3:$V$365,'Feeder DER'!Q$369,FALSE)),0,VLOOKUP($B68,'Feeder DER'!$B$3:$V$365,'Feeder DER'!Q$369,FALSE)/1000)</f>
        <v>-0.64544987818238675</v>
      </c>
      <c r="AR68" s="37">
        <f>IF(ISNA(VLOOKUP($B68,'Feeder DER'!$B$3:$V$365,'Feeder DER'!R$369,FALSE)),0,VLOOKUP($B68,'Feeder DER'!$B$3:$V$365,'Feeder DER'!R$369,FALSE)/1000)</f>
        <v>-0.72068935517254995</v>
      </c>
      <c r="AS68" s="37">
        <f>IF(ISNA(VLOOKUP($B68,'Feeder DER'!$B$3:$V$365,'Feeder DER'!S$369,FALSE)),0,VLOOKUP($B68,'Feeder DER'!$B$3:$V$365,'Feeder DER'!S$369,FALSE)/1000)</f>
        <v>-0.79281933107992508</v>
      </c>
      <c r="AT68" s="37">
        <f>IF(ISNA(VLOOKUP($B68,'Feeder DER'!$B$3:$V$365,'Feeder DER'!T$369,FALSE)),0,VLOOKUP($B68,'Feeder DER'!$B$3:$V$365,'Feeder DER'!T$369,FALSE)/1000)</f>
        <v>-0.87559532267516105</v>
      </c>
      <c r="AU68" s="37">
        <f>IF(ISNA(VLOOKUP($B68,'Feeder DER'!$B$3:$V$365,'Feeder DER'!U$369,FALSE)),0,VLOOKUP($B68,'Feeder DER'!$B$3:$V$365,'Feeder DER'!U$369,FALSE)/1000)</f>
        <v>-0.95978904193638126</v>
      </c>
      <c r="AV68" s="37">
        <f>IF(ISNA(VLOOKUP($B68,'Feeder DER'!$B$3:$V$365,'Feeder DER'!V$369,FALSE)),0,VLOOKUP($B68,'Feeder DER'!$B$3:$V$365,'Feeder DER'!V$369,FALSE)/1000)</f>
        <v>-1.033946208563</v>
      </c>
    </row>
    <row r="69" spans="1:48" x14ac:dyDescent="0.25">
      <c r="A69" s="8" t="s">
        <v>321</v>
      </c>
      <c r="B69" s="42">
        <v>21082</v>
      </c>
      <c r="C69" s="43">
        <v>26.872222170000001</v>
      </c>
      <c r="D69" s="43">
        <v>30</v>
      </c>
      <c r="E69" s="43">
        <v>30.112713471023302</v>
      </c>
      <c r="F69" s="43">
        <v>30.225850419598274</v>
      </c>
      <c r="G69" s="43">
        <v>30.339412436779075</v>
      </c>
      <c r="H69" s="43">
        <v>30.45340111959764</v>
      </c>
      <c r="I69" s="43">
        <v>30.567818071086133</v>
      </c>
      <c r="J69" s="43">
        <v>30.6826649002995</v>
      </c>
      <c r="K69" s="43">
        <v>30.797943222338088</v>
      </c>
      <c r="L69" s="43">
        <v>30.913654658370366</v>
      </c>
      <c r="M69" s="43">
        <v>31.02980083565572</v>
      </c>
      <c r="N69" s="43">
        <v>31.146383387567337</v>
      </c>
      <c r="P69" s="43">
        <v>49</v>
      </c>
      <c r="Q69" s="43">
        <v>50.63151454596688</v>
      </c>
      <c r="R69" s="43">
        <v>50.841909529842638</v>
      </c>
      <c r="S69" s="43">
        <v>51.053178792310241</v>
      </c>
      <c r="T69" s="43">
        <v>51.265325966360557</v>
      </c>
      <c r="U69" s="43">
        <v>51.478354700081049</v>
      </c>
      <c r="V69" s="43">
        <v>51.692268656718497</v>
      </c>
      <c r="W69" s="43">
        <v>51.907071514741993</v>
      </c>
      <c r="X69" s="43">
        <v>52.122766967906195</v>
      </c>
      <c r="Y69" s="43">
        <v>52.339358725314845</v>
      </c>
      <c r="Z69" s="43">
        <v>52.556850511484562</v>
      </c>
      <c r="AA69" s="43">
        <v>52.775246066408869</v>
      </c>
      <c r="AC69" s="37">
        <f>IF(ISNA(VLOOKUP($B69,'Feeder DER'!$B$3:$V$365,'Feeder DER'!C$369,FALSE)),0,VLOOKUP($B69,'Feeder DER'!$B$3:$V$365,'Feeder DER'!C$369,FALSE)/1000)</f>
        <v>7.8271364088984326E-3</v>
      </c>
      <c r="AD69" s="37">
        <f>IF(ISNA(VLOOKUP($B69,'Feeder DER'!$B$3:$V$365,'Feeder DER'!D$369,FALSE)),0,VLOOKUP($B69,'Feeder DER'!$B$3:$V$365,'Feeder DER'!D$369,FALSE)/1000)</f>
        <v>1.6419452498396499E-2</v>
      </c>
      <c r="AE69" s="37">
        <f>IF(ISNA(VLOOKUP($B69,'Feeder DER'!$B$3:$V$365,'Feeder DER'!E$369,FALSE)),0,VLOOKUP($B69,'Feeder DER'!$B$3:$V$365,'Feeder DER'!E$369,FALSE)/1000)</f>
        <v>2.6612180339499563E-2</v>
      </c>
      <c r="AF69" s="37">
        <f>IF(ISNA(VLOOKUP($B69,'Feeder DER'!$B$3:$V$365,'Feeder DER'!F$369,FALSE)),0,VLOOKUP($B69,'Feeder DER'!$B$3:$V$365,'Feeder DER'!F$369,FALSE)/1000)</f>
        <v>3.8129043149824009E-2</v>
      </c>
      <c r="AG69" s="37">
        <f>IF(ISNA(VLOOKUP($B69,'Feeder DER'!$B$3:$V$365,'Feeder DER'!G$369,FALSE)),0,VLOOKUP($B69,'Feeder DER'!$B$3:$V$365,'Feeder DER'!G$369,FALSE)/1000)</f>
        <v>5.0029120419612584E-2</v>
      </c>
      <c r="AH69" s="37">
        <f>IF(ISNA(VLOOKUP($B69,'Feeder DER'!$B$3:$V$365,'Feeder DER'!H$369,FALSE)),0,VLOOKUP($B69,'Feeder DER'!$B$3:$V$365,'Feeder DER'!H$369,FALSE)/1000)</f>
        <v>6.3194135150468025E-2</v>
      </c>
      <c r="AI69" s="37">
        <f>IF(ISNA(VLOOKUP($B69,'Feeder DER'!$B$3:$V$365,'Feeder DER'!I$369,FALSE)),0,VLOOKUP($B69,'Feeder DER'!$B$3:$V$365,'Feeder DER'!I$369,FALSE)/1000)</f>
        <v>7.8053810279388958E-2</v>
      </c>
      <c r="AJ69" s="37">
        <f>IF(ISNA(VLOOKUP($B69,'Feeder DER'!$B$3:$V$365,'Feeder DER'!J$369,FALSE)),0,VLOOKUP($B69,'Feeder DER'!$B$3:$V$365,'Feeder DER'!J$369,FALSE)/1000)</f>
        <v>0.1101057807382174</v>
      </c>
      <c r="AK69" s="37">
        <f>IF(ISNA(VLOOKUP($B69,'Feeder DER'!$B$3:$V$365,'Feeder DER'!K$369,FALSE)),0,VLOOKUP($B69,'Feeder DER'!$B$3:$V$365,'Feeder DER'!K$369,FALSE)/1000)</f>
        <v>0.13712624075849636</v>
      </c>
      <c r="AL69" s="37">
        <f>IF(ISNA(VLOOKUP($B69,'Feeder DER'!$B$3:$V$365,'Feeder DER'!L$369,FALSE)),0,VLOOKUP($B69,'Feeder DER'!$B$3:$V$365,'Feeder DER'!L$369,FALSE)/1000)</f>
        <v>0.16240220829753926</v>
      </c>
      <c r="AM69" s="37">
        <f>IF(ISNA(VLOOKUP($B69,'Feeder DER'!$B$3:$V$365,'Feeder DER'!M$369,FALSE)),0,VLOOKUP($B69,'Feeder DER'!$B$3:$V$365,'Feeder DER'!M$369,FALSE)/1000)</f>
        <v>-6.9626595613459741E-2</v>
      </c>
      <c r="AN69" s="37">
        <f>IF(ISNA(VLOOKUP($B69,'Feeder DER'!$B$3:$V$365,'Feeder DER'!N$369,FALSE)),0,VLOOKUP($B69,'Feeder DER'!$B$3:$V$365,'Feeder DER'!N$369,FALSE)/1000)</f>
        <v>-8.9424358957220326E-2</v>
      </c>
      <c r="AO69" s="37">
        <f>IF(ISNA(VLOOKUP($B69,'Feeder DER'!$B$3:$V$365,'Feeder DER'!O$369,FALSE)),0,VLOOKUP($B69,'Feeder DER'!$B$3:$V$365,'Feeder DER'!O$369,FALSE)/1000)</f>
        <v>-0.11125946392919168</v>
      </c>
      <c r="AP69" s="37">
        <f>IF(ISNA(VLOOKUP($B69,'Feeder DER'!$B$3:$V$365,'Feeder DER'!P$369,FALSE)),0,VLOOKUP($B69,'Feeder DER'!$B$3:$V$365,'Feeder DER'!P$369,FALSE)/1000)</f>
        <v>-0.13284731652860052</v>
      </c>
      <c r="AQ69" s="37">
        <f>IF(ISNA(VLOOKUP($B69,'Feeder DER'!$B$3:$V$365,'Feeder DER'!Q$369,FALSE)),0,VLOOKUP($B69,'Feeder DER'!$B$3:$V$365,'Feeder DER'!Q$369,FALSE)/1000)</f>
        <v>-0.15214175700013408</v>
      </c>
      <c r="AR69" s="37">
        <f>IF(ISNA(VLOOKUP($B69,'Feeder DER'!$B$3:$V$365,'Feeder DER'!R$369,FALSE)),0,VLOOKUP($B69,'Feeder DER'!$B$3:$V$365,'Feeder DER'!R$369,FALSE)/1000)</f>
        <v>-0.16987677657638678</v>
      </c>
      <c r="AS69" s="37">
        <f>IF(ISNA(VLOOKUP($B69,'Feeder DER'!$B$3:$V$365,'Feeder DER'!S$369,FALSE)),0,VLOOKUP($B69,'Feeder DER'!$B$3:$V$365,'Feeder DER'!S$369,FALSE)/1000)</f>
        <v>-0.18687884232598237</v>
      </c>
      <c r="AT69" s="37">
        <f>IF(ISNA(VLOOKUP($B69,'Feeder DER'!$B$3:$V$365,'Feeder DER'!T$369,FALSE)),0,VLOOKUP($B69,'Feeder DER'!$B$3:$V$365,'Feeder DER'!T$369,FALSE)/1000)</f>
        <v>-0.20639032605914512</v>
      </c>
      <c r="AU69" s="37">
        <f>IF(ISNA(VLOOKUP($B69,'Feeder DER'!$B$3:$V$365,'Feeder DER'!U$369,FALSE)),0,VLOOKUP($B69,'Feeder DER'!$B$3:$V$365,'Feeder DER'!U$369,FALSE)/1000)</f>
        <v>-0.22623598845643275</v>
      </c>
      <c r="AV69" s="37">
        <f>IF(ISNA(VLOOKUP($B69,'Feeder DER'!$B$3:$V$365,'Feeder DER'!V$369,FALSE)),0,VLOOKUP($B69,'Feeder DER'!$B$3:$V$365,'Feeder DER'!V$369,FALSE)/1000)</f>
        <v>-0.2437158920184215</v>
      </c>
    </row>
    <row r="70" spans="1:48" x14ac:dyDescent="0.25">
      <c r="A70" s="8" t="s">
        <v>321</v>
      </c>
      <c r="B70" s="42">
        <v>21083</v>
      </c>
      <c r="C70" s="43">
        <v>153.2666667</v>
      </c>
      <c r="D70" s="43">
        <v>169</v>
      </c>
      <c r="E70" s="43">
        <v>169.63495255343128</v>
      </c>
      <c r="F70" s="43">
        <v>170.2722906970703</v>
      </c>
      <c r="G70" s="43">
        <v>170.91202339385549</v>
      </c>
      <c r="H70" s="43">
        <v>171.55415964040006</v>
      </c>
      <c r="I70" s="43">
        <v>172.19870846711856</v>
      </c>
      <c r="J70" s="43">
        <v>172.84567893835384</v>
      </c>
      <c r="K70" s="43">
        <v>173.49508015250456</v>
      </c>
      <c r="L70" s="43">
        <v>174.14692124215304</v>
      </c>
      <c r="M70" s="43">
        <v>174.80121137419385</v>
      </c>
      <c r="N70" s="43">
        <v>175.45795974996264</v>
      </c>
      <c r="P70" s="43">
        <v>195.66667179999999</v>
      </c>
      <c r="Q70" s="43">
        <v>199.73105905000622</v>
      </c>
      <c r="R70" s="43">
        <v>200.56102460259035</v>
      </c>
      <c r="S70" s="43">
        <v>201.39443900695423</v>
      </c>
      <c r="T70" s="43">
        <v>202.23131659451025</v>
      </c>
      <c r="U70" s="43">
        <v>203.07167175622376</v>
      </c>
      <c r="V70" s="43">
        <v>203.91551894286056</v>
      </c>
      <c r="W70" s="43">
        <v>204.76287266523539</v>
      </c>
      <c r="X70" s="43">
        <v>205.61374749446145</v>
      </c>
      <c r="Y70" s="43">
        <v>206.46815806220098</v>
      </c>
      <c r="Z70" s="43">
        <v>207.32611906091685</v>
      </c>
      <c r="AA70" s="43">
        <v>208.18764524412521</v>
      </c>
      <c r="AC70" s="37">
        <f>IF(ISNA(VLOOKUP($B70,'Feeder DER'!$B$3:$V$365,'Feeder DER'!C$369,FALSE)),0,VLOOKUP($B70,'Feeder DER'!$B$3:$V$365,'Feeder DER'!C$369,FALSE)/1000)</f>
        <v>1.0673367830316046E-2</v>
      </c>
      <c r="AD70" s="37">
        <f>IF(ISNA(VLOOKUP($B70,'Feeder DER'!$B$3:$V$365,'Feeder DER'!D$369,FALSE)),0,VLOOKUP($B70,'Feeder DER'!$B$3:$V$365,'Feeder DER'!D$369,FALSE)/1000)</f>
        <v>2.239016249781341E-2</v>
      </c>
      <c r="AE70" s="37">
        <f>IF(ISNA(VLOOKUP($B70,'Feeder DER'!$B$3:$V$365,'Feeder DER'!E$369,FALSE)),0,VLOOKUP($B70,'Feeder DER'!$B$3:$V$365,'Feeder DER'!E$369,FALSE)/1000)</f>
        <v>3.6289336826590315E-2</v>
      </c>
      <c r="AF70" s="37">
        <f>IF(ISNA(VLOOKUP($B70,'Feeder DER'!$B$3:$V$365,'Feeder DER'!F$369,FALSE)),0,VLOOKUP($B70,'Feeder DER'!$B$3:$V$365,'Feeder DER'!F$369,FALSE)/1000)</f>
        <v>5.1994149749760021E-2</v>
      </c>
      <c r="AG70" s="37">
        <f>IF(ISNA(VLOOKUP($B70,'Feeder DER'!$B$3:$V$365,'Feeder DER'!G$369,FALSE)),0,VLOOKUP($B70,'Feeder DER'!$B$3:$V$365,'Feeder DER'!G$369,FALSE)/1000)</f>
        <v>6.8221527844926258E-2</v>
      </c>
      <c r="AH70" s="37">
        <f>IF(ISNA(VLOOKUP($B70,'Feeder DER'!$B$3:$V$365,'Feeder DER'!H$369,FALSE)),0,VLOOKUP($B70,'Feeder DER'!$B$3:$V$365,'Feeder DER'!H$369,FALSE)/1000)</f>
        <v>8.6173820659729131E-2</v>
      </c>
      <c r="AI70" s="37">
        <f>IF(ISNA(VLOOKUP($B70,'Feeder DER'!$B$3:$V$365,'Feeder DER'!I$369,FALSE)),0,VLOOKUP($B70,'Feeder DER'!$B$3:$V$365,'Feeder DER'!I$369,FALSE)/1000)</f>
        <v>0.10643701401734856</v>
      </c>
      <c r="AJ70" s="37">
        <f>IF(ISNA(VLOOKUP($B70,'Feeder DER'!$B$3:$V$365,'Feeder DER'!J$369,FALSE)),0,VLOOKUP($B70,'Feeder DER'!$B$3:$V$365,'Feeder DER'!J$369,FALSE)/1000)</f>
        <v>0.15014424646120553</v>
      </c>
      <c r="AK70" s="37">
        <f>IF(ISNA(VLOOKUP($B70,'Feeder DER'!$B$3:$V$365,'Feeder DER'!K$369,FALSE)),0,VLOOKUP($B70,'Feeder DER'!$B$3:$V$365,'Feeder DER'!K$369,FALSE)/1000)</f>
        <v>0.18699032830704049</v>
      </c>
      <c r="AL70" s="37">
        <f>IF(ISNA(VLOOKUP($B70,'Feeder DER'!$B$3:$V$365,'Feeder DER'!L$369,FALSE)),0,VLOOKUP($B70,'Feeder DER'!$B$3:$V$365,'Feeder DER'!L$369,FALSE)/1000)</f>
        <v>0.22145755676937171</v>
      </c>
      <c r="AM70" s="37">
        <f>IF(ISNA(VLOOKUP($B70,'Feeder DER'!$B$3:$V$365,'Feeder DER'!M$369,FALSE)),0,VLOOKUP($B70,'Feeder DER'!$B$3:$V$365,'Feeder DER'!M$369,FALSE)/1000)</f>
        <v>-9.4945357654717843E-2</v>
      </c>
      <c r="AN70" s="37">
        <f>IF(ISNA(VLOOKUP($B70,'Feeder DER'!$B$3:$V$365,'Feeder DER'!N$369,FALSE)),0,VLOOKUP($B70,'Feeder DER'!$B$3:$V$365,'Feeder DER'!N$369,FALSE)/1000)</f>
        <v>-0.12194230766893681</v>
      </c>
      <c r="AO70" s="37">
        <f>IF(ISNA(VLOOKUP($B70,'Feeder DER'!$B$3:$V$365,'Feeder DER'!O$369,FALSE)),0,VLOOKUP($B70,'Feeder DER'!$B$3:$V$365,'Feeder DER'!O$369,FALSE)/1000)</f>
        <v>-0.15171745081253413</v>
      </c>
      <c r="AP70" s="37">
        <f>IF(ISNA(VLOOKUP($B70,'Feeder DER'!$B$3:$V$365,'Feeder DER'!P$369,FALSE)),0,VLOOKUP($B70,'Feeder DER'!$B$3:$V$365,'Feeder DER'!P$369,FALSE)/1000)</f>
        <v>-0.1811554316299098</v>
      </c>
      <c r="AQ70" s="37">
        <f>IF(ISNA(VLOOKUP($B70,'Feeder DER'!$B$3:$V$365,'Feeder DER'!Q$369,FALSE)),0,VLOOKUP($B70,'Feeder DER'!$B$3:$V$365,'Feeder DER'!Q$369,FALSE)/1000)</f>
        <v>-0.20746603227291008</v>
      </c>
      <c r="AR70" s="37">
        <f>IF(ISNA(VLOOKUP($B70,'Feeder DER'!$B$3:$V$365,'Feeder DER'!R$369,FALSE)),0,VLOOKUP($B70,'Feeder DER'!$B$3:$V$365,'Feeder DER'!R$369,FALSE)/1000)</f>
        <v>-0.23165014987689109</v>
      </c>
      <c r="AS70" s="37">
        <f>IF(ISNA(VLOOKUP($B70,'Feeder DER'!$B$3:$V$365,'Feeder DER'!S$369,FALSE)),0,VLOOKUP($B70,'Feeder DER'!$B$3:$V$365,'Feeder DER'!S$369,FALSE)/1000)</f>
        <v>-0.25483478498997592</v>
      </c>
      <c r="AT70" s="37">
        <f>IF(ISNA(VLOOKUP($B70,'Feeder DER'!$B$3:$V$365,'Feeder DER'!T$369,FALSE)),0,VLOOKUP($B70,'Feeder DER'!$B$3:$V$365,'Feeder DER'!T$369,FALSE)/1000)</f>
        <v>-0.28144135371701606</v>
      </c>
      <c r="AU70" s="37">
        <f>IF(ISNA(VLOOKUP($B70,'Feeder DER'!$B$3:$V$365,'Feeder DER'!U$369,FALSE)),0,VLOOKUP($B70,'Feeder DER'!$B$3:$V$365,'Feeder DER'!U$369,FALSE)/1000)</f>
        <v>-0.30850362062240827</v>
      </c>
      <c r="AV70" s="37">
        <f>IF(ISNA(VLOOKUP($B70,'Feeder DER'!$B$3:$V$365,'Feeder DER'!V$369,FALSE)),0,VLOOKUP($B70,'Feeder DER'!$B$3:$V$365,'Feeder DER'!V$369,FALSE)/1000)</f>
        <v>-0.33233985275239292</v>
      </c>
    </row>
    <row r="71" spans="1:48" x14ac:dyDescent="0.25">
      <c r="A71" s="8" t="s">
        <v>321</v>
      </c>
      <c r="B71" s="42">
        <v>21084</v>
      </c>
      <c r="C71" s="43">
        <v>140.9722214</v>
      </c>
      <c r="D71" s="43">
        <v>149</v>
      </c>
      <c r="E71" s="43">
        <v>149.55981023941573</v>
      </c>
      <c r="F71" s="43">
        <v>150.12172375067144</v>
      </c>
      <c r="G71" s="43">
        <v>150.68574843600274</v>
      </c>
      <c r="H71" s="43">
        <v>151.25189222733493</v>
      </c>
      <c r="I71" s="43">
        <v>151.82016308639444</v>
      </c>
      <c r="J71" s="43">
        <v>152.39056900482083</v>
      </c>
      <c r="K71" s="43">
        <v>152.96311800427915</v>
      </c>
      <c r="L71" s="43">
        <v>153.53781813657281</v>
      </c>
      <c r="M71" s="43">
        <v>154.11467748375674</v>
      </c>
      <c r="N71" s="43">
        <v>154.69370415825111</v>
      </c>
      <c r="P71" s="43">
        <v>176.33332820000001</v>
      </c>
      <c r="Q71" s="43">
        <v>177.80609098489819</v>
      </c>
      <c r="R71" s="43">
        <v>178.54494918381334</v>
      </c>
      <c r="S71" s="43">
        <v>179.28687764559228</v>
      </c>
      <c r="T71" s="43">
        <v>180.03188912845309</v>
      </c>
      <c r="U71" s="43">
        <v>180.77999644362959</v>
      </c>
      <c r="V71" s="43">
        <v>181.5312124555916</v>
      </c>
      <c r="W71" s="43">
        <v>182.28555008226613</v>
      </c>
      <c r="X71" s="43">
        <v>183.04302229525956</v>
      </c>
      <c r="Y71" s="43">
        <v>183.8036421200807</v>
      </c>
      <c r="Z71" s="43">
        <v>184.56742263636471</v>
      </c>
      <c r="AA71" s="43">
        <v>185.33437697809813</v>
      </c>
      <c r="AC71" s="37">
        <f>IF(ISNA(VLOOKUP($B71,'Feeder DER'!$B$3:$V$365,'Feeder DER'!C$369,FALSE)),0,VLOOKUP($B71,'Feeder DER'!$B$3:$V$365,'Feeder DER'!C$369,FALSE)/1000)</f>
        <v>3.8627426433524735E-3</v>
      </c>
      <c r="AD71" s="37">
        <f>IF(ISNA(VLOOKUP($B71,'Feeder DER'!$B$3:$V$365,'Feeder DER'!D$369,FALSE)),0,VLOOKUP($B71,'Feeder DER'!$B$3:$V$365,'Feeder DER'!D$369,FALSE)/1000)</f>
        <v>8.1031064277800897E-3</v>
      </c>
      <c r="AE71" s="37">
        <f>IF(ISNA(VLOOKUP($B71,'Feeder DER'!$B$3:$V$365,'Feeder DER'!E$369,FALSE)),0,VLOOKUP($B71,'Feeder DER'!$B$3:$V$365,'Feeder DER'!E$369,FALSE)/1000)</f>
        <v>1.3133283803908878E-2</v>
      </c>
      <c r="AF71" s="37">
        <f>IF(ISNA(VLOOKUP($B71,'Feeder DER'!$B$3:$V$365,'Feeder DER'!F$369,FALSE)),0,VLOOKUP($B71,'Feeder DER'!$B$3:$V$365,'Feeder DER'!F$369,FALSE)/1000)</f>
        <v>1.8816930385627435E-2</v>
      </c>
      <c r="AG71" s="37">
        <f>IF(ISNA(VLOOKUP($B71,'Feeder DER'!$B$3:$V$365,'Feeder DER'!G$369,FALSE)),0,VLOOKUP($B71,'Feeder DER'!$B$3:$V$365,'Feeder DER'!G$369,FALSE)/1000)</f>
        <v>2.4689695791497119E-2</v>
      </c>
      <c r="AH71" s="37">
        <f>IF(ISNA(VLOOKUP($B71,'Feeder DER'!$B$3:$V$365,'Feeder DER'!H$369,FALSE)),0,VLOOKUP($B71,'Feeder DER'!$B$3:$V$365,'Feeder DER'!H$369,FALSE)/1000)</f>
        <v>3.1186716048282919E-2</v>
      </c>
      <c r="AI71" s="37">
        <f>IF(ISNA(VLOOKUP($B71,'Feeder DER'!$B$3:$V$365,'Feeder DER'!I$369,FALSE)),0,VLOOKUP($B71,'Feeder DER'!$B$3:$V$365,'Feeder DER'!I$369,FALSE)/1000)</f>
        <v>3.8520062215802335E-2</v>
      </c>
      <c r="AJ71" s="37">
        <f>IF(ISNA(VLOOKUP($B71,'Feeder DER'!$B$3:$V$365,'Feeder DER'!J$369,FALSE)),0,VLOOKUP($B71,'Feeder DER'!$B$3:$V$365,'Feeder DER'!J$369,FALSE)/1000)</f>
        <v>5.4337917766912484E-2</v>
      </c>
      <c r="AK71" s="37">
        <f>IF(ISNA(VLOOKUP($B71,'Feeder DER'!$B$3:$V$365,'Feeder DER'!K$369,FALSE)),0,VLOOKUP($B71,'Feeder DER'!$B$3:$V$365,'Feeder DER'!K$369,FALSE)/1000)</f>
        <v>6.7672690244452743E-2</v>
      </c>
      <c r="AL71" s="37">
        <f>IF(ISNA(VLOOKUP($B71,'Feeder DER'!$B$3:$V$365,'Feeder DER'!L$369,FALSE)),0,VLOOKUP($B71,'Feeder DER'!$B$3:$V$365,'Feeder DER'!L$369,FALSE)/1000)</f>
        <v>8.0146544354629756E-2</v>
      </c>
      <c r="AM71" s="37">
        <f>IF(ISNA(VLOOKUP($B71,'Feeder DER'!$B$3:$V$365,'Feeder DER'!M$369,FALSE)),0,VLOOKUP($B71,'Feeder DER'!$B$3:$V$365,'Feeder DER'!M$369,FALSE)/1000)</f>
        <v>-3.4361177055993126E-2</v>
      </c>
      <c r="AN71" s="37">
        <f>IF(ISNA(VLOOKUP($B71,'Feeder DER'!$B$3:$V$365,'Feeder DER'!N$369,FALSE)),0,VLOOKUP($B71,'Feeder DER'!$B$3:$V$365,'Feeder DER'!N$369,FALSE)/1000)</f>
        <v>-4.4131501823043789E-2</v>
      </c>
      <c r="AO71" s="37">
        <f>IF(ISNA(VLOOKUP($B71,'Feeder DER'!$B$3:$V$365,'Feeder DER'!O$369,FALSE)),0,VLOOKUP($B71,'Feeder DER'!$B$3:$V$365,'Feeder DER'!O$369,FALSE)/1000)</f>
        <v>-5.4907267913107585E-2</v>
      </c>
      <c r="AP71" s="37">
        <f>IF(ISNA(VLOOKUP($B71,'Feeder DER'!$B$3:$V$365,'Feeder DER'!P$369,FALSE)),0,VLOOKUP($B71,'Feeder DER'!$B$3:$V$365,'Feeder DER'!P$369,FALSE)/1000)</f>
        <v>-6.5561013351776873E-2</v>
      </c>
      <c r="AQ71" s="37">
        <f>IF(ISNA(VLOOKUP($B71,'Feeder DER'!$B$3:$V$365,'Feeder DER'!Q$369,FALSE)),0,VLOOKUP($B71,'Feeder DER'!$B$3:$V$365,'Feeder DER'!Q$369,FALSE)/1000)</f>
        <v>-7.5082945013053182E-2</v>
      </c>
      <c r="AR71" s="37">
        <f>IF(ISNA(VLOOKUP($B71,'Feeder DER'!$B$3:$V$365,'Feeder DER'!R$369,FALSE)),0,VLOOKUP($B71,'Feeder DER'!$B$3:$V$365,'Feeder DER'!R$369,FALSE)/1000)</f>
        <v>-8.3835292336398665E-2</v>
      </c>
      <c r="AS71" s="37">
        <f>IF(ISNA(VLOOKUP($B71,'Feeder DER'!$B$3:$V$365,'Feeder DER'!S$369,FALSE)),0,VLOOKUP($B71,'Feeder DER'!$B$3:$V$365,'Feeder DER'!S$369,FALSE)/1000)</f>
        <v>-9.2225922186848441E-2</v>
      </c>
      <c r="AT71" s="37">
        <f>IF(ISNA(VLOOKUP($B71,'Feeder DER'!$B$3:$V$365,'Feeder DER'!T$369,FALSE)),0,VLOOKUP($B71,'Feeder DER'!$B$3:$V$365,'Feeder DER'!T$369,FALSE)/1000)</f>
        <v>-0.1018549661071106</v>
      </c>
      <c r="AU71" s="37">
        <f>IF(ISNA(VLOOKUP($B71,'Feeder DER'!$B$3:$V$365,'Feeder DER'!U$369,FALSE)),0,VLOOKUP($B71,'Feeder DER'!$B$3:$V$365,'Feeder DER'!U$369,FALSE)/1000)</f>
        <v>-0.11164892936810965</v>
      </c>
      <c r="AV71" s="37">
        <f>IF(ISNA(VLOOKUP($B71,'Feeder DER'!$B$3:$V$365,'Feeder DER'!V$369,FALSE)),0,VLOOKUP($B71,'Feeder DER'!$B$3:$V$365,'Feeder DER'!V$369,FALSE)/1000)</f>
        <v>-0.12027537528181836</v>
      </c>
    </row>
    <row r="72" spans="1:48" x14ac:dyDescent="0.25">
      <c r="A72" s="8" t="s">
        <v>321</v>
      </c>
      <c r="B72" s="42">
        <v>21085</v>
      </c>
      <c r="C72" s="43">
        <v>107.0611117</v>
      </c>
      <c r="D72" s="43">
        <v>135.33332820000001</v>
      </c>
      <c r="E72" s="43">
        <v>135.84179117221859</v>
      </c>
      <c r="F72" s="43">
        <v>136.35216449865337</v>
      </c>
      <c r="G72" s="43">
        <v>136.86445535672615</v>
      </c>
      <c r="H72" s="43">
        <v>137.37867095082518</v>
      </c>
      <c r="I72" s="43">
        <v>137.89481851240637</v>
      </c>
      <c r="J72" s="43">
        <v>138.4129053000951</v>
      </c>
      <c r="K72" s="43">
        <v>138.93293859978823</v>
      </c>
      <c r="L72" s="43">
        <v>139.45492572475655</v>
      </c>
      <c r="M72" s="43">
        <v>139.97887401574769</v>
      </c>
      <c r="N72" s="43">
        <v>140.50479084108932</v>
      </c>
      <c r="P72" s="43">
        <v>269.33334350000001</v>
      </c>
      <c r="Q72" s="43">
        <v>280.7972787093949</v>
      </c>
      <c r="R72" s="43">
        <v>281.96410809335072</v>
      </c>
      <c r="S72" s="43">
        <v>283.13578613829611</v>
      </c>
      <c r="T72" s="43">
        <v>284.31233299243252</v>
      </c>
      <c r="U72" s="43">
        <v>285.49376888768541</v>
      </c>
      <c r="V72" s="43">
        <v>286.68011414005235</v>
      </c>
      <c r="W72" s="43">
        <v>287.87138914995234</v>
      </c>
      <c r="X72" s="43">
        <v>289.06761440257657</v>
      </c>
      <c r="Y72" s="43">
        <v>290.26881046824076</v>
      </c>
      <c r="Z72" s="43">
        <v>291.4749980027388</v>
      </c>
      <c r="AA72" s="43">
        <v>292.68619774769803</v>
      </c>
      <c r="AC72" s="37">
        <f>IF(ISNA(VLOOKUP($B72,'Feeder DER'!$B$3:$V$365,'Feeder DER'!C$369,FALSE)),0,VLOOKUP($B72,'Feeder DER'!$B$3:$V$365,'Feeder DER'!C$369,FALSE)/1000)</f>
        <v>4.9786392451947499E-2</v>
      </c>
      <c r="AD72" s="37">
        <f>IF(ISNA(VLOOKUP($B72,'Feeder DER'!$B$3:$V$365,'Feeder DER'!D$369,FALSE)),0,VLOOKUP($B72,'Feeder DER'!$B$3:$V$365,'Feeder DER'!D$369,FALSE)/1000)</f>
        <v>0.10439824831771545</v>
      </c>
      <c r="AE72" s="37">
        <f>IF(ISNA(VLOOKUP($B72,'Feeder DER'!$B$3:$V$365,'Feeder DER'!E$369,FALSE)),0,VLOOKUP($B72,'Feeder DER'!$B$3:$V$365,'Feeder DER'!E$369,FALSE)/1000)</f>
        <v>0.16924681247220827</v>
      </c>
      <c r="AF72" s="37">
        <f>IF(ISNA(VLOOKUP($B72,'Feeder DER'!$B$3:$V$365,'Feeder DER'!F$369,FALSE)),0,VLOOKUP($B72,'Feeder DER'!$B$3:$V$365,'Feeder DER'!F$369,FALSE)/1000)</f>
        <v>0.24269018236043455</v>
      </c>
      <c r="AG72" s="37">
        <f>IF(ISNA(VLOOKUP($B72,'Feeder DER'!$B$3:$V$365,'Feeder DER'!G$369,FALSE)),0,VLOOKUP($B72,'Feeder DER'!$B$3:$V$365,'Feeder DER'!G$369,FALSE)/1000)</f>
        <v>0.31875706488095262</v>
      </c>
      <c r="AH72" s="37">
        <f>IF(ISNA(VLOOKUP($B72,'Feeder DER'!$B$3:$V$365,'Feeder DER'!H$369,FALSE)),0,VLOOKUP($B72,'Feeder DER'!$B$3:$V$365,'Feeder DER'!H$369,FALSE)/1000)</f>
        <v>0.40312479264666262</v>
      </c>
      <c r="AI72" s="37">
        <f>IF(ISNA(VLOOKUP($B72,'Feeder DER'!$B$3:$V$365,'Feeder DER'!I$369,FALSE)),0,VLOOKUP($B72,'Feeder DER'!$B$3:$V$365,'Feeder DER'!I$369,FALSE)/1000)</f>
        <v>0.49827721637541661</v>
      </c>
      <c r="AJ72" s="37">
        <f>IF(ISNA(VLOOKUP($B72,'Feeder DER'!$B$3:$V$365,'Feeder DER'!J$369,FALSE)),0,VLOOKUP($B72,'Feeder DER'!$B$3:$V$365,'Feeder DER'!J$369,FALSE)/1000)</f>
        <v>0.70435594778009902</v>
      </c>
      <c r="AK72" s="37">
        <f>IF(ISNA(VLOOKUP($B72,'Feeder DER'!$B$3:$V$365,'Feeder DER'!K$369,FALSE)),0,VLOOKUP($B72,'Feeder DER'!$B$3:$V$365,'Feeder DER'!K$369,FALSE)/1000)</f>
        <v>0.8780448965843155</v>
      </c>
      <c r="AL72" s="37">
        <f>IF(ISNA(VLOOKUP($B72,'Feeder DER'!$B$3:$V$365,'Feeder DER'!L$369,FALSE)),0,VLOOKUP($B72,'Feeder DER'!$B$3:$V$365,'Feeder DER'!L$369,FALSE)/1000)</f>
        <v>1.040692562016877</v>
      </c>
      <c r="AM72" s="37">
        <f>IF(ISNA(VLOOKUP($B72,'Feeder DER'!$B$3:$V$365,'Feeder DER'!M$369,FALSE)),0,VLOOKUP($B72,'Feeder DER'!$B$3:$V$365,'Feeder DER'!M$369,FALSE)/1000)</f>
        <v>-0.44493309925144403</v>
      </c>
      <c r="AN72" s="37">
        <f>IF(ISNA(VLOOKUP($B72,'Feeder DER'!$B$3:$V$365,'Feeder DER'!N$369,FALSE)),0,VLOOKUP($B72,'Feeder DER'!$B$3:$V$365,'Feeder DER'!N$369,FALSE)/1000)</f>
        <v>-0.57049449836323551</v>
      </c>
      <c r="AO72" s="37">
        <f>IF(ISNA(VLOOKUP($B72,'Feeder DER'!$B$3:$V$365,'Feeder DER'!O$369,FALSE)),0,VLOOKUP($B72,'Feeder DER'!$B$3:$V$365,'Feeder DER'!O$369,FALSE)/1000)</f>
        <v>-0.70890756591259485</v>
      </c>
      <c r="AP72" s="37">
        <f>IF(ISNA(VLOOKUP($B72,'Feeder DER'!$B$3:$V$365,'Feeder DER'!P$369,FALSE)),0,VLOOKUP($B72,'Feeder DER'!$B$3:$V$365,'Feeder DER'!P$369,FALSE)/1000)</f>
        <v>-0.84559385107034724</v>
      </c>
      <c r="AQ72" s="37">
        <f>IF(ISNA(VLOOKUP($B72,'Feeder DER'!$B$3:$V$365,'Feeder DER'!Q$369,FALSE)),0,VLOOKUP($B72,'Feeder DER'!$B$3:$V$365,'Feeder DER'!Q$369,FALSE)/1000)</f>
        <v>-0.96757725031446684</v>
      </c>
      <c r="AR72" s="37">
        <f>IF(ISNA(VLOOKUP($B72,'Feeder DER'!$B$3:$V$365,'Feeder DER'!R$369,FALSE)),0,VLOOKUP($B72,'Feeder DER'!$B$3:$V$365,'Feeder DER'!R$369,FALSE)/1000)</f>
        <v>-1.0794608738760876</v>
      </c>
      <c r="AS72" s="37">
        <f>IF(ISNA(VLOOKUP($B72,'Feeder DER'!$B$3:$V$365,'Feeder DER'!S$369,FALSE)),0,VLOOKUP($B72,'Feeder DER'!$B$3:$V$365,'Feeder DER'!S$369,FALSE)/1000)</f>
        <v>-1.186482546922633</v>
      </c>
      <c r="AT72" s="37">
        <f>IF(ISNA(VLOOKUP($B72,'Feeder DER'!$B$3:$V$365,'Feeder DER'!T$369,FALSE)),0,VLOOKUP($B72,'Feeder DER'!$B$3:$V$365,'Feeder DER'!T$369,FALSE)/1000)</f>
        <v>-1.308119992622405</v>
      </c>
      <c r="AU72" s="37">
        <f>IF(ISNA(VLOOKUP($B72,'Feeder DER'!$B$3:$V$365,'Feeder DER'!U$369,FALSE)),0,VLOOKUP($B72,'Feeder DER'!$B$3:$V$365,'Feeder DER'!U$369,FALSE)/1000)</f>
        <v>-1.4322357359275311</v>
      </c>
      <c r="AV72" s="37">
        <f>IF(ISNA(VLOOKUP($B72,'Feeder DER'!$B$3:$V$365,'Feeder DER'!V$369,FALSE)),0,VLOOKUP($B72,'Feeder DER'!$B$3:$V$365,'Feeder DER'!V$369,FALSE)/1000)</f>
        <v>-1.5414258833466761</v>
      </c>
    </row>
    <row r="73" spans="1:48" x14ac:dyDescent="0.25">
      <c r="A73" s="8" t="s">
        <v>321</v>
      </c>
      <c r="B73" s="42">
        <v>21086</v>
      </c>
      <c r="C73" s="43">
        <v>83.577777859999998</v>
      </c>
      <c r="D73" s="43">
        <v>74</v>
      </c>
      <c r="E73" s="43">
        <v>74.340099034895147</v>
      </c>
      <c r="F73" s="43">
        <v>74.619403388176451</v>
      </c>
      <c r="G73" s="43">
        <v>74.899757120228756</v>
      </c>
      <c r="H73" s="43">
        <v>75.181164173689538</v>
      </c>
      <c r="I73" s="43">
        <v>75.463628506009186</v>
      </c>
      <c r="J73" s="43">
        <v>75.747154089506694</v>
      </c>
      <c r="K73" s="43">
        <v>76.031744911425534</v>
      </c>
      <c r="L73" s="43">
        <v>76.31740497398971</v>
      </c>
      <c r="M73" s="43">
        <v>76.604138294460029</v>
      </c>
      <c r="N73" s="43">
        <v>76.891948905190617</v>
      </c>
      <c r="P73" s="43">
        <v>141</v>
      </c>
      <c r="Q73" s="43">
        <v>149.68133122217733</v>
      </c>
      <c r="R73" s="43">
        <v>150.30331935647266</v>
      </c>
      <c r="S73" s="43">
        <v>150.92789210994556</v>
      </c>
      <c r="T73" s="43">
        <v>151.55506022276285</v>
      </c>
      <c r="U73" s="43">
        <v>152.1848344797211</v>
      </c>
      <c r="V73" s="43">
        <v>152.8172257104323</v>
      </c>
      <c r="W73" s="43">
        <v>153.4522447895099</v>
      </c>
      <c r="X73" s="43">
        <v>154.08990263675597</v>
      </c>
      <c r="Y73" s="43">
        <v>154.73021021734877</v>
      </c>
      <c r="Z73" s="43">
        <v>155.37317854203155</v>
      </c>
      <c r="AA73" s="43">
        <v>156.01881866730173</v>
      </c>
      <c r="AC73" s="37">
        <f>IF(ISNA(VLOOKUP($B73,'Feeder DER'!$B$3:$V$365,'Feeder DER'!C$369,FALSE)),0,VLOOKUP($B73,'Feeder DER'!$B$3:$V$365,'Feeder DER'!C$369,FALSE)/1000)</f>
        <v>2.4192967082049703E-2</v>
      </c>
      <c r="AD73" s="37">
        <f>IF(ISNA(VLOOKUP($B73,'Feeder DER'!$B$3:$V$365,'Feeder DER'!D$369,FALSE)),0,VLOOKUP($B73,'Feeder DER'!$B$3:$V$365,'Feeder DER'!D$369,FALSE)/1000)</f>
        <v>5.0751034995043728E-2</v>
      </c>
      <c r="AE73" s="37">
        <f>IF(ISNA(VLOOKUP($B73,'Feeder DER'!$B$3:$V$365,'Feeder DER'!E$369,FALSE)),0,VLOOKUP($B73,'Feeder DER'!$B$3:$V$365,'Feeder DER'!E$369,FALSE)/1000)</f>
        <v>8.225583014027138E-2</v>
      </c>
      <c r="AF73" s="37">
        <f>IF(ISNA(VLOOKUP($B73,'Feeder DER'!$B$3:$V$365,'Feeder DER'!F$369,FALSE)),0,VLOOKUP($B73,'Feeder DER'!$B$3:$V$365,'Feeder DER'!F$369,FALSE)/1000)</f>
        <v>0.11785340609945605</v>
      </c>
      <c r="AG73" s="37">
        <f>IF(ISNA(VLOOKUP($B73,'Feeder DER'!$B$3:$V$365,'Feeder DER'!G$369,FALSE)),0,VLOOKUP($B73,'Feeder DER'!$B$3:$V$365,'Feeder DER'!G$369,FALSE)/1000)</f>
        <v>0.15463546311516621</v>
      </c>
      <c r="AH73" s="37">
        <f>IF(ISNA(VLOOKUP($B73,'Feeder DER'!$B$3:$V$365,'Feeder DER'!H$369,FALSE)),0,VLOOKUP($B73,'Feeder DER'!$B$3:$V$365,'Feeder DER'!H$369,FALSE)/1000)</f>
        <v>0.19532732682871934</v>
      </c>
      <c r="AI73" s="37">
        <f>IF(ISNA(VLOOKUP($B73,'Feeder DER'!$B$3:$V$365,'Feeder DER'!I$369,FALSE)),0,VLOOKUP($B73,'Feeder DER'!$B$3:$V$365,'Feeder DER'!I$369,FALSE)/1000)</f>
        <v>0.24125723177265679</v>
      </c>
      <c r="AJ73" s="37">
        <f>IF(ISNA(VLOOKUP($B73,'Feeder DER'!$B$3:$V$365,'Feeder DER'!J$369,FALSE)),0,VLOOKUP($B73,'Feeder DER'!$B$3:$V$365,'Feeder DER'!J$369,FALSE)/1000)</f>
        <v>0.34032695864539925</v>
      </c>
      <c r="AK73" s="37">
        <f>IF(ISNA(VLOOKUP($B73,'Feeder DER'!$B$3:$V$365,'Feeder DER'!K$369,FALSE)),0,VLOOKUP($B73,'Feeder DER'!$B$3:$V$365,'Feeder DER'!K$369,FALSE)/1000)</f>
        <v>0.42384474416262513</v>
      </c>
      <c r="AL73" s="37">
        <f>IF(ISNA(VLOOKUP($B73,'Feeder DER'!$B$3:$V$365,'Feeder DER'!L$369,FALSE)),0,VLOOKUP($B73,'Feeder DER'!$B$3:$V$365,'Feeder DER'!L$369,FALSE)/1000)</f>
        <v>0.50197046201057594</v>
      </c>
      <c r="AM73" s="37">
        <f>IF(ISNA(VLOOKUP($B73,'Feeder DER'!$B$3:$V$365,'Feeder DER'!M$369,FALSE)),0,VLOOKUP($B73,'Feeder DER'!$B$3:$V$365,'Feeder DER'!M$369,FALSE)/1000)</f>
        <v>-0.21520947735069376</v>
      </c>
      <c r="AN73" s="37">
        <f>IF(ISNA(VLOOKUP($B73,'Feeder DER'!$B$3:$V$365,'Feeder DER'!N$369,FALSE)),0,VLOOKUP($B73,'Feeder DER'!$B$3:$V$365,'Feeder DER'!N$369,FALSE)/1000)</f>
        <v>-0.27640256404959013</v>
      </c>
      <c r="AO73" s="37">
        <f>IF(ISNA(VLOOKUP($B73,'Feeder DER'!$B$3:$V$365,'Feeder DER'!O$369,FALSE)),0,VLOOKUP($B73,'Feeder DER'!$B$3:$V$365,'Feeder DER'!O$369,FALSE)/1000)</f>
        <v>-0.34389288850841071</v>
      </c>
      <c r="AP73" s="37">
        <f>IF(ISNA(VLOOKUP($B73,'Feeder DER'!$B$3:$V$365,'Feeder DER'!P$369,FALSE)),0,VLOOKUP($B73,'Feeder DER'!$B$3:$V$365,'Feeder DER'!P$369,FALSE)/1000)</f>
        <v>-0.41061897836112893</v>
      </c>
      <c r="AQ73" s="37">
        <f>IF(ISNA(VLOOKUP($B73,'Feeder DER'!$B$3:$V$365,'Feeder DER'!Q$369,FALSE)),0,VLOOKUP($B73,'Feeder DER'!$B$3:$V$365,'Feeder DER'!Q$369,FALSE)/1000)</f>
        <v>-0.47025633981859627</v>
      </c>
      <c r="AR73" s="37">
        <f>IF(ISNA(VLOOKUP($B73,'Feeder DER'!$B$3:$V$365,'Feeder DER'!R$369,FALSE)),0,VLOOKUP($B73,'Feeder DER'!$B$3:$V$365,'Feeder DER'!R$369,FALSE)/1000)</f>
        <v>-0.52507367305428643</v>
      </c>
      <c r="AS73" s="37">
        <f>IF(ISNA(VLOOKUP($B73,'Feeder DER'!$B$3:$V$365,'Feeder DER'!S$369,FALSE)),0,VLOOKUP($B73,'Feeder DER'!$B$3:$V$365,'Feeder DER'!S$369,FALSE)/1000)</f>
        <v>-0.57762551264394535</v>
      </c>
      <c r="AT73" s="37">
        <f>IF(ISNA(VLOOKUP($B73,'Feeder DER'!$B$3:$V$365,'Feeder DER'!T$369,FALSE)),0,VLOOKUP($B73,'Feeder DER'!$B$3:$V$365,'Feeder DER'!T$369,FALSE)/1000)</f>
        <v>-0.6379337350919031</v>
      </c>
      <c r="AU73" s="37">
        <f>IF(ISNA(VLOOKUP($B73,'Feeder DER'!$B$3:$V$365,'Feeder DER'!U$369,FALSE)),0,VLOOKUP($B73,'Feeder DER'!$B$3:$V$365,'Feeder DER'!U$369,FALSE)/1000)</f>
        <v>-0.6992748734107922</v>
      </c>
      <c r="AV73" s="37">
        <f>IF(ISNA(VLOOKUP($B73,'Feeder DER'!$B$3:$V$365,'Feeder DER'!V$369,FALSE)),0,VLOOKUP($B73,'Feeder DER'!$B$3:$V$365,'Feeder DER'!V$369,FALSE)/1000)</f>
        <v>-0.75330366623875744</v>
      </c>
    </row>
    <row r="74" spans="1:48" x14ac:dyDescent="0.25">
      <c r="A74" s="8" t="s">
        <v>321</v>
      </c>
      <c r="B74" s="42">
        <v>21087</v>
      </c>
      <c r="C74" s="43">
        <v>64.816666409999996</v>
      </c>
      <c r="D74" s="43">
        <v>52</v>
      </c>
      <c r="E74" s="43">
        <v>52.195370016440393</v>
      </c>
      <c r="F74" s="43">
        <v>52.391474060637016</v>
      </c>
      <c r="G74" s="43">
        <v>52.588314890417074</v>
      </c>
      <c r="H74" s="43">
        <v>52.785895273969253</v>
      </c>
      <c r="I74" s="43">
        <v>52.984217989882637</v>
      </c>
      <c r="J74" s="43">
        <v>53.183285827185806</v>
      </c>
      <c r="K74" s="43">
        <v>53.383101585386022</v>
      </c>
      <c r="L74" s="43">
        <v>53.583668074508637</v>
      </c>
      <c r="M74" s="43">
        <v>53.784988115136585</v>
      </c>
      <c r="N74" s="43">
        <v>53.987064538450056</v>
      </c>
      <c r="P74" s="43">
        <v>101</v>
      </c>
      <c r="Q74" s="43">
        <v>104.86857635863578</v>
      </c>
      <c r="R74" s="43">
        <v>105.30434887363764</v>
      </c>
      <c r="S74" s="43">
        <v>105.7419322045333</v>
      </c>
      <c r="T74" s="43">
        <v>106.18133387601533</v>
      </c>
      <c r="U74" s="43">
        <v>106.62256144404451</v>
      </c>
      <c r="V74" s="43">
        <v>107.06562249597978</v>
      </c>
      <c r="W74" s="43">
        <v>107.51052465070872</v>
      </c>
      <c r="X74" s="43">
        <v>107.95727555877852</v>
      </c>
      <c r="Y74" s="43">
        <v>108.40588290252762</v>
      </c>
      <c r="Z74" s="43">
        <v>108.85635439621774</v>
      </c>
      <c r="AA74" s="43">
        <v>109.30869778616658</v>
      </c>
      <c r="AC74" s="37">
        <f>IF(ISNA(VLOOKUP($B74,'Feeder DER'!$B$3:$V$365,'Feeder DER'!C$369,FALSE)),0,VLOOKUP($B74,'Feeder DER'!$B$3:$V$365,'Feeder DER'!C$369,FALSE)/1000)</f>
        <v>2.1380619368029919E-2</v>
      </c>
      <c r="AD74" s="37">
        <f>IF(ISNA(VLOOKUP($B74,'Feeder DER'!$B$3:$V$365,'Feeder DER'!D$369,FALSE)),0,VLOOKUP($B74,'Feeder DER'!$B$3:$V$365,'Feeder DER'!D$369,FALSE)/1000)</f>
        <v>4.4851404876572264E-2</v>
      </c>
      <c r="AE74" s="37">
        <f>IF(ISNA(VLOOKUP($B74,'Feeder DER'!$B$3:$V$365,'Feeder DER'!E$369,FALSE)),0,VLOOKUP($B74,'Feeder DER'!$B$3:$V$365,'Feeder DER'!E$369,FALSE)/1000)</f>
        <v>7.2693877897074585E-2</v>
      </c>
      <c r="AF74" s="37">
        <f>IF(ISNA(VLOOKUP($B74,'Feeder DER'!$B$3:$V$365,'Feeder DER'!F$369,FALSE)),0,VLOOKUP($B74,'Feeder DER'!$B$3:$V$365,'Feeder DER'!F$369,FALSE)/1000)</f>
        <v>0.10415336029237643</v>
      </c>
      <c r="AG74" s="37">
        <f>IF(ISNA(VLOOKUP($B74,'Feeder DER'!$B$3:$V$365,'Feeder DER'!G$369,FALSE)),0,VLOOKUP($B74,'Feeder DER'!$B$3:$V$365,'Feeder DER'!G$369,FALSE)/1000)</f>
        <v>0.1366596319687253</v>
      </c>
      <c r="AH74" s="37">
        <f>IF(ISNA(VLOOKUP($B74,'Feeder DER'!$B$3:$V$365,'Feeder DER'!H$369,FALSE)),0,VLOOKUP($B74,'Feeder DER'!$B$3:$V$365,'Feeder DER'!H$369,FALSE)/1000)</f>
        <v>0.17262120900409234</v>
      </c>
      <c r="AI74" s="37">
        <f>IF(ISNA(VLOOKUP($B74,'Feeder DER'!$B$3:$V$365,'Feeder DER'!I$369,FALSE)),0,VLOOKUP($B74,'Feeder DER'!$B$3:$V$365,'Feeder DER'!I$369,FALSE)/1000)</f>
        <v>0.21321192331729194</v>
      </c>
      <c r="AJ74" s="37">
        <f>IF(ISNA(VLOOKUP($B74,'Feeder DER'!$B$3:$V$365,'Feeder DER'!J$369,FALSE)),0,VLOOKUP($B74,'Feeder DER'!$B$3:$V$365,'Feeder DER'!J$369,FALSE)/1000)</f>
        <v>0.30076514132387522</v>
      </c>
      <c r="AK74" s="37">
        <f>IF(ISNA(VLOOKUP($B74,'Feeder DER'!$B$3:$V$365,'Feeder DER'!K$369,FALSE)),0,VLOOKUP($B74,'Feeder DER'!$B$3:$V$365,'Feeder DER'!K$369,FALSE)/1000)</f>
        <v>0.37457427670394455</v>
      </c>
      <c r="AL74" s="37">
        <f>IF(ISNA(VLOOKUP($B74,'Feeder DER'!$B$3:$V$365,'Feeder DER'!L$369,FALSE)),0,VLOOKUP($B74,'Feeder DER'!$B$3:$V$365,'Feeder DER'!L$369,FALSE)/1000)</f>
        <v>0.44361815340150335</v>
      </c>
      <c r="AM74" s="37">
        <f>IF(ISNA(VLOOKUP($B74,'Feeder DER'!$B$3:$V$365,'Feeder DER'!M$369,FALSE)),0,VLOOKUP($B74,'Feeder DER'!$B$3:$V$365,'Feeder DER'!M$369,FALSE)/1000)</f>
        <v>-0.1901921291432602</v>
      </c>
      <c r="AN74" s="37">
        <f>IF(ISNA(VLOOKUP($B74,'Feeder DER'!$B$3:$V$365,'Feeder DER'!N$369,FALSE)),0,VLOOKUP($B74,'Feeder DER'!$B$3:$V$365,'Feeder DER'!N$369,FALSE)/1000)</f>
        <v>-0.24427173377491784</v>
      </c>
      <c r="AO74" s="37">
        <f>IF(ISNA(VLOOKUP($B74,'Feeder DER'!$B$3:$V$365,'Feeder DER'!O$369,FALSE)),0,VLOOKUP($B74,'Feeder DER'!$B$3:$V$365,'Feeder DER'!O$369,FALSE)/1000)</f>
        <v>-0.30391654432606041</v>
      </c>
      <c r="AP74" s="37">
        <f>IF(ISNA(VLOOKUP($B74,'Feeder DER'!$B$3:$V$365,'Feeder DER'!P$369,FALSE)),0,VLOOKUP($B74,'Feeder DER'!$B$3:$V$365,'Feeder DER'!P$369,FALSE)/1000)</f>
        <v>-0.36288595986816852</v>
      </c>
      <c r="AQ74" s="37">
        <f>IF(ISNA(VLOOKUP($B74,'Feeder DER'!$B$3:$V$365,'Feeder DER'!Q$369,FALSE)),0,VLOOKUP($B74,'Feeder DER'!$B$3:$V$365,'Feeder DER'!Q$369,FALSE)/1000)</f>
        <v>-0.41559068687049622</v>
      </c>
      <c r="AR74" s="37">
        <f>IF(ISNA(VLOOKUP($B74,'Feeder DER'!$B$3:$V$365,'Feeder DER'!R$369,FALSE)),0,VLOOKUP($B74,'Feeder DER'!$B$3:$V$365,'Feeder DER'!R$369,FALSE)/1000)</f>
        <v>-0.46403569705497871</v>
      </c>
      <c r="AS74" s="37">
        <f>IF(ISNA(VLOOKUP($B74,'Feeder DER'!$B$3:$V$365,'Feeder DER'!S$369,FALSE)),0,VLOOKUP($B74,'Feeder DER'!$B$3:$V$365,'Feeder DER'!S$369,FALSE)/1000)</f>
        <v>-0.51047856929738045</v>
      </c>
      <c r="AT74" s="37">
        <f>IF(ISNA(VLOOKUP($B74,'Feeder DER'!$B$3:$V$365,'Feeder DER'!T$369,FALSE)),0,VLOOKUP($B74,'Feeder DER'!$B$3:$V$365,'Feeder DER'!T$369,FALSE)/1000)</f>
        <v>-0.56377617204900687</v>
      </c>
      <c r="AU74" s="37">
        <f>IF(ISNA(VLOOKUP($B74,'Feeder DER'!$B$3:$V$365,'Feeder DER'!U$369,FALSE)),0,VLOOKUP($B74,'Feeder DER'!$B$3:$V$365,'Feeder DER'!U$369,FALSE)/1000)</f>
        <v>-0.61798661781822106</v>
      </c>
      <c r="AV74" s="37">
        <f>IF(ISNA(VLOOKUP($B74,'Feeder DER'!$B$3:$V$365,'Feeder DER'!V$369,FALSE)),0,VLOOKUP($B74,'Feeder DER'!$B$3:$V$365,'Feeder DER'!V$369,FALSE)/1000)</f>
        <v>-0.66573475265638082</v>
      </c>
    </row>
    <row r="75" spans="1:48" x14ac:dyDescent="0.25">
      <c r="A75" s="8" t="s">
        <v>321</v>
      </c>
      <c r="B75" s="42">
        <v>21088</v>
      </c>
      <c r="C75" s="43">
        <v>34.683333330000004</v>
      </c>
      <c r="D75" s="43">
        <v>31.666666029999998</v>
      </c>
      <c r="E75" s="43">
        <v>31.785641358132565</v>
      </c>
      <c r="F75" s="43">
        <v>31.905063690338466</v>
      </c>
      <c r="G75" s="43">
        <v>32.024934706063718</v>
      </c>
      <c r="H75" s="43">
        <v>32.145256091064219</v>
      </c>
      <c r="I75" s="43">
        <v>32.266029537429446</v>
      </c>
      <c r="J75" s="43">
        <v>32.387256743606251</v>
      </c>
      <c r="K75" s="43">
        <v>32.508939414422741</v>
      </c>
      <c r="L75" s="43">
        <v>32.631079261112269</v>
      </c>
      <c r="M75" s="43">
        <v>32.753678001337484</v>
      </c>
      <c r="N75" s="43">
        <v>32.876737359214495</v>
      </c>
      <c r="P75" s="43">
        <v>62.333332059999996</v>
      </c>
      <c r="Q75" s="43">
        <v>64.801967774506025</v>
      </c>
      <c r="R75" s="43">
        <v>65.071246880361272</v>
      </c>
      <c r="S75" s="43">
        <v>65.341644952805652</v>
      </c>
      <c r="T75" s="43">
        <v>65.613166641610363</v>
      </c>
      <c r="U75" s="43">
        <v>65.885816615868322</v>
      </c>
      <c r="V75" s="43">
        <v>66.159599564074469</v>
      </c>
      <c r="W75" s="43">
        <v>66.434520194206385</v>
      </c>
      <c r="X75" s="43">
        <v>66.710583233805252</v>
      </c>
      <c r="Y75" s="43">
        <v>66.987793430057167</v>
      </c>
      <c r="Z75" s="43">
        <v>67.266155549874739</v>
      </c>
      <c r="AA75" s="43">
        <v>67.54567437997909</v>
      </c>
      <c r="AC75" s="37">
        <f>IF(ISNA(VLOOKUP($B75,'Feeder DER'!$B$3:$V$365,'Feeder DER'!C$369,FALSE)),0,VLOOKUP($B75,'Feeder DER'!$B$3:$V$365,'Feeder DER'!C$369,FALSE)/1000)</f>
        <v>1.2469204322400966E-2</v>
      </c>
      <c r="AD75" s="37">
        <f>IF(ISNA(VLOOKUP($B75,'Feeder DER'!$B$3:$V$365,'Feeder DER'!D$369,FALSE)),0,VLOOKUP($B75,'Feeder DER'!$B$3:$V$365,'Feeder DER'!D$369,FALSE)/1000)</f>
        <v>2.6157396187921695E-2</v>
      </c>
      <c r="AE75" s="37">
        <f>IF(ISNA(VLOOKUP($B75,'Feeder DER'!$B$3:$V$365,'Feeder DER'!E$369,FALSE)),0,VLOOKUP($B75,'Feeder DER'!$B$3:$V$365,'Feeder DER'!E$369,FALSE)/1000)</f>
        <v>4.2395161752969E-2</v>
      </c>
      <c r="AF75" s="37">
        <f>IF(ISNA(VLOOKUP($B75,'Feeder DER'!$B$3:$V$365,'Feeder DER'!F$369,FALSE)),0,VLOOKUP($B75,'Feeder DER'!$B$3:$V$365,'Feeder DER'!F$369,FALSE)/1000)</f>
        <v>6.0742371771148218E-2</v>
      </c>
      <c r="AG75" s="37">
        <f>IF(ISNA(VLOOKUP($B75,'Feeder DER'!$B$3:$V$365,'Feeder DER'!G$369,FALSE)),0,VLOOKUP($B75,'Feeder DER'!$B$3:$V$365,'Feeder DER'!G$369,FALSE)/1000)</f>
        <v>7.9700070625183694E-2</v>
      </c>
      <c r="AH75" s="37">
        <f>IF(ISNA(VLOOKUP($B75,'Feeder DER'!$B$3:$V$365,'Feeder DER'!H$369,FALSE)),0,VLOOKUP($B75,'Feeder DER'!$B$3:$V$365,'Feeder DER'!H$369,FALSE)/1000)</f>
        <v>0.10067290794533434</v>
      </c>
      <c r="AI75" s="37">
        <f>IF(ISNA(VLOOKUP($B75,'Feeder DER'!$B$3:$V$365,'Feeder DER'!I$369,FALSE)),0,VLOOKUP($B75,'Feeder DER'!$B$3:$V$365,'Feeder DER'!I$369,FALSE)/1000)</f>
        <v>0.12434546399487072</v>
      </c>
      <c r="AJ75" s="37">
        <f>IF(ISNA(VLOOKUP($B75,'Feeder DER'!$B$3:$V$365,'Feeder DER'!J$369,FALSE)),0,VLOOKUP($B75,'Feeder DER'!$B$3:$V$365,'Feeder DER'!J$369,FALSE)/1000)</f>
        <v>0.17540661173880523</v>
      </c>
      <c r="AK75" s="37">
        <f>IF(ISNA(VLOOKUP($B75,'Feeder DER'!$B$3:$V$365,'Feeder DER'!K$369,FALSE)),0,VLOOKUP($B75,'Feeder DER'!$B$3:$V$365,'Feeder DER'!K$369,FALSE)/1000)</f>
        <v>0.21845219306981239</v>
      </c>
      <c r="AL75" s="37">
        <f>IF(ISNA(VLOOKUP($B75,'Feeder DER'!$B$3:$V$365,'Feeder DER'!L$369,FALSE)),0,VLOOKUP($B75,'Feeder DER'!$B$3:$V$365,'Feeder DER'!L$369,FALSE)/1000)</f>
        <v>0.25871866949564692</v>
      </c>
      <c r="AM75" s="37">
        <f>IF(ISNA(VLOOKUP($B75,'Feeder DER'!$B$3:$V$365,'Feeder DER'!M$369,FALSE)),0,VLOOKUP($B75,'Feeder DER'!$B$3:$V$365,'Feeder DER'!M$369,FALSE)/1000)</f>
        <v>-0.11092029084741636</v>
      </c>
      <c r="AN75" s="37">
        <f>IF(ISNA(VLOOKUP($B75,'Feeder DER'!$B$3:$V$365,'Feeder DER'!N$369,FALSE)),0,VLOOKUP($B75,'Feeder DER'!$B$3:$V$365,'Feeder DER'!N$369,FALSE)/1000)</f>
        <v>-0.14245958483228172</v>
      </c>
      <c r="AO75" s="37">
        <f>IF(ISNA(VLOOKUP($B75,'Feeder DER'!$B$3:$V$365,'Feeder DER'!O$369,FALSE)),0,VLOOKUP($B75,'Feeder DER'!$B$3:$V$365,'Feeder DER'!O$369,FALSE)/1000)</f>
        <v>-0.17724451396511923</v>
      </c>
      <c r="AP75" s="37">
        <f>IF(ISNA(VLOOKUP($B75,'Feeder DER'!$B$3:$V$365,'Feeder DER'!P$369,FALSE)),0,VLOOKUP($B75,'Feeder DER'!$B$3:$V$365,'Feeder DER'!P$369,FALSE)/1000)</f>
        <v>-0.21163555187240257</v>
      </c>
      <c r="AQ75" s="37">
        <f>IF(ISNA(VLOOKUP($B75,'Feeder DER'!$B$3:$V$365,'Feeder DER'!Q$369,FALSE)),0,VLOOKUP($B75,'Feeder DER'!$B$3:$V$365,'Feeder DER'!Q$369,FALSE)/1000)</f>
        <v>-0.24237301548073309</v>
      </c>
      <c r="AR75" s="37">
        <f>IF(ISNA(VLOOKUP($B75,'Feeder DER'!$B$3:$V$365,'Feeder DER'!R$369,FALSE)),0,VLOOKUP($B75,'Feeder DER'!$B$3:$V$365,'Feeder DER'!R$369,FALSE)/1000)</f>
        <v>-0.27062620684030453</v>
      </c>
      <c r="AS75" s="37">
        <f>IF(ISNA(VLOOKUP($B75,'Feeder DER'!$B$3:$V$365,'Feeder DER'!S$369,FALSE)),0,VLOOKUP($B75,'Feeder DER'!$B$3:$V$365,'Feeder DER'!S$369,FALSE)/1000)</f>
        <v>-0.29771174881368617</v>
      </c>
      <c r="AT75" s="37">
        <f>IF(ISNA(VLOOKUP($B75,'Feeder DER'!$B$3:$V$365,'Feeder DER'!T$369,FALSE)),0,VLOOKUP($B75,'Feeder DER'!$B$3:$V$365,'Feeder DER'!T$369,FALSE)/1000)</f>
        <v>-0.32879497831067273</v>
      </c>
      <c r="AU75" s="37">
        <f>IF(ISNA(VLOOKUP($B75,'Feeder DER'!$B$3:$V$365,'Feeder DER'!U$369,FALSE)),0,VLOOKUP($B75,'Feeder DER'!$B$3:$V$365,'Feeder DER'!U$369,FALSE)/1000)</f>
        <v>-0.36041057901284523</v>
      </c>
      <c r="AV75" s="37">
        <f>IF(ISNA(VLOOKUP($B75,'Feeder DER'!$B$3:$V$365,'Feeder DER'!V$369,FALSE)),0,VLOOKUP($B75,'Feeder DER'!$B$3:$V$365,'Feeder DER'!V$369,FALSE)/1000)</f>
        <v>-0.3882573517869225</v>
      </c>
    </row>
    <row r="76" spans="1:48" x14ac:dyDescent="0.25">
      <c r="A76" s="8" t="s">
        <v>321</v>
      </c>
      <c r="B76" s="42">
        <v>21089</v>
      </c>
      <c r="C76" s="43">
        <v>92.794444530000007</v>
      </c>
      <c r="D76" s="43">
        <v>76.333335880000007</v>
      </c>
      <c r="E76" s="43">
        <v>76.620129054727414</v>
      </c>
      <c r="F76" s="43">
        <v>76.907999744594477</v>
      </c>
      <c r="G76" s="43">
        <v>77.196951997950222</v>
      </c>
      <c r="H76" s="43">
        <v>77.486989878353825</v>
      </c>
      <c r="I76" s="43">
        <v>77.77811746463172</v>
      </c>
      <c r="J76" s="43">
        <v>78.070338850934945</v>
      </c>
      <c r="K76" s="43">
        <v>78.363658146796752</v>
      </c>
      <c r="L76" s="43">
        <v>78.658079477190384</v>
      </c>
      <c r="M76" s="43">
        <v>78.953606982587075</v>
      </c>
      <c r="N76" s="43">
        <v>79.250244819014313</v>
      </c>
      <c r="P76" s="43">
        <v>157.66667179999999</v>
      </c>
      <c r="Q76" s="43">
        <v>167.67644901798209</v>
      </c>
      <c r="R76" s="43">
        <v>168.37321434494964</v>
      </c>
      <c r="S76" s="43">
        <v>169.07287502140551</v>
      </c>
      <c r="T76" s="43">
        <v>169.77544307873001</v>
      </c>
      <c r="U76" s="43">
        <v>170.48093059829887</v>
      </c>
      <c r="V76" s="43">
        <v>171.18934971169099</v>
      </c>
      <c r="W76" s="43">
        <v>171.90071260089695</v>
      </c>
      <c r="X76" s="43">
        <v>172.61503149852862</v>
      </c>
      <c r="Y76" s="43">
        <v>173.33231868802946</v>
      </c>
      <c r="Z76" s="43">
        <v>174.05258650388569</v>
      </c>
      <c r="AA76" s="43">
        <v>174.77584733183846</v>
      </c>
      <c r="AC76" s="37">
        <f>IF(ISNA(VLOOKUP($B76,'Feeder DER'!$B$3:$V$365,'Feeder DER'!C$369,FALSE)),0,VLOOKUP($B76,'Feeder DER'!$B$3:$V$365,'Feeder DER'!C$369,FALSE)/1000)</f>
        <v>2.9141752071612858E-2</v>
      </c>
      <c r="AD76" s="37">
        <f>IF(ISNA(VLOOKUP($B76,'Feeder DER'!$B$3:$V$365,'Feeder DER'!D$369,FALSE)),0,VLOOKUP($B76,'Feeder DER'!$B$3:$V$365,'Feeder DER'!D$369,FALSE)/1000)</f>
        <v>6.1131746720135709E-2</v>
      </c>
      <c r="AE76" s="37">
        <f>IF(ISNA(VLOOKUP($B76,'Feeder DER'!$B$3:$V$365,'Feeder DER'!E$369,FALSE)),0,VLOOKUP($B76,'Feeder DER'!$B$3:$V$365,'Feeder DER'!E$369,FALSE)/1000)</f>
        <v>9.9081233981969011E-2</v>
      </c>
      <c r="AF76" s="37">
        <f>IF(ISNA(VLOOKUP($B76,'Feeder DER'!$B$3:$V$365,'Feeder DER'!F$369,FALSE)),0,VLOOKUP($B76,'Feeder DER'!$B$3:$V$365,'Feeder DER'!F$369,FALSE)/1000)</f>
        <v>0.14196339216950299</v>
      </c>
      <c r="AG76" s="37">
        <f>IF(ISNA(VLOOKUP($B76,'Feeder DER'!$B$3:$V$365,'Feeder DER'!G$369,FALSE)),0,VLOOKUP($B76,'Feeder DER'!$B$3:$V$365,'Feeder DER'!G$369,FALSE)/1000)</f>
        <v>0.18627522858142753</v>
      </c>
      <c r="AH76" s="37">
        <f>IF(ISNA(VLOOKUP($B76,'Feeder DER'!$B$3:$V$365,'Feeder DER'!H$369,FALSE)),0,VLOOKUP($B76,'Feeder DER'!$B$3:$V$365,'Feeder DER'!H$369,FALSE)/1000)</f>
        <v>0.23530062389424736</v>
      </c>
      <c r="AI76" s="37">
        <f>IF(ISNA(VLOOKUP($B76,'Feeder DER'!$B$3:$V$365,'Feeder DER'!I$369,FALSE)),0,VLOOKUP($B76,'Feeder DER'!$B$3:$V$365,'Feeder DER'!I$369,FALSE)/1000)</f>
        <v>0.2906356107204211</v>
      </c>
      <c r="AJ76" s="37">
        <f>IF(ISNA(VLOOKUP($B76,'Feeder DER'!$B$3:$V$365,'Feeder DER'!J$369,FALSE)),0,VLOOKUP($B76,'Feeder DER'!$B$3:$V$365,'Feeder DER'!J$369,FALSE)/1000)</f>
        <v>0.4100049594971904</v>
      </c>
      <c r="AK76" s="37">
        <f>IF(ISNA(VLOOKUP($B76,'Feeder DER'!$B$3:$V$365,'Feeder DER'!K$369,FALSE)),0,VLOOKUP($B76,'Feeder DER'!$B$3:$V$365,'Feeder DER'!K$369,FALSE)/1000)</f>
        <v>0.51063511860840516</v>
      </c>
      <c r="AL76" s="37">
        <f>IF(ISNA(VLOOKUP($B76,'Feeder DER'!$B$3:$V$365,'Feeder DER'!L$369,FALSE)),0,VLOOKUP($B76,'Feeder DER'!$B$3:$V$365,'Feeder DER'!L$369,FALSE)/1000)</f>
        <v>0.60477109639869231</v>
      </c>
      <c r="AM76" s="37">
        <f>IF(ISNA(VLOOKUP($B76,'Feeder DER'!$B$3:$V$365,'Feeder DER'!M$369,FALSE)),0,VLOOKUP($B76,'Feeder DER'!$B$3:$V$365,'Feeder DER'!M$369,FALSE)/1000)</f>
        <v>-0.25926371613383231</v>
      </c>
      <c r="AN76" s="37">
        <f>IF(ISNA(VLOOKUP($B76,'Feeder DER'!$B$3:$V$365,'Feeder DER'!N$369,FALSE)),0,VLOOKUP($B76,'Feeder DER'!$B$3:$V$365,'Feeder DER'!N$369,FALSE)/1000)</f>
        <v>-0.33296840069643052</v>
      </c>
      <c r="AO76" s="37">
        <f>IF(ISNA(VLOOKUP($B76,'Feeder DER'!$B$3:$V$365,'Feeder DER'!O$369,FALSE)),0,VLOOKUP($B76,'Feeder DER'!$B$3:$V$365,'Feeder DER'!O$369,FALSE)/1000)</f>
        <v>-0.41425677545105016</v>
      </c>
      <c r="AP76" s="37">
        <f>IF(ISNA(VLOOKUP($B76,'Feeder DER'!$B$3:$V$365,'Feeder DER'!P$369,FALSE)),0,VLOOKUP($B76,'Feeder DER'!$B$3:$V$365,'Feeder DER'!P$369,FALSE)/1000)</f>
        <v>-0.49462218041805295</v>
      </c>
      <c r="AQ76" s="37">
        <f>IF(ISNA(VLOOKUP($B76,'Feeder DER'!$B$3:$V$365,'Feeder DER'!Q$369,FALSE)),0,VLOOKUP($B76,'Feeder DER'!$B$3:$V$365,'Feeder DER'!Q$369,FALSE)/1000)</f>
        <v>-0.5664470261328346</v>
      </c>
      <c r="AR76" s="37">
        <f>IF(ISNA(VLOOKUP($B76,'Feeder DER'!$B$3:$V$365,'Feeder DER'!R$369,FALSE)),0,VLOOKUP($B76,'Feeder DER'!$B$3:$V$365,'Feeder DER'!R$369,FALSE)/1000)</f>
        <v>-0.63246306075275438</v>
      </c>
      <c r="AS76" s="37">
        <f>IF(ISNA(VLOOKUP($B76,'Feeder DER'!$B$3:$V$365,'Feeder DER'!S$369,FALSE)),0,VLOOKUP($B76,'Feeder DER'!$B$3:$V$365,'Feeder DER'!S$369,FALSE)/1000)</f>
        <v>-0.69574706216932536</v>
      </c>
      <c r="AT76" s="37">
        <f>IF(ISNA(VLOOKUP($B76,'Feeder DER'!$B$3:$V$365,'Feeder DER'!T$369,FALSE)),0,VLOOKUP($B76,'Feeder DER'!$B$3:$V$365,'Feeder DER'!T$369,FALSE)/1000)</f>
        <v>-0.76835301992616434</v>
      </c>
      <c r="AU76" s="37">
        <f>IF(ISNA(VLOOKUP($B76,'Feeder DER'!$B$3:$V$365,'Feeder DER'!U$369,FALSE)),0,VLOOKUP($B76,'Feeder DER'!$B$3:$V$365,'Feeder DER'!U$369,FALSE)/1000)</f>
        <v>-0.84220869186716629</v>
      </c>
      <c r="AV76" s="37">
        <f>IF(ISNA(VLOOKUP($B76,'Feeder DER'!$B$3:$V$365,'Feeder DER'!V$369,FALSE)),0,VLOOKUP($B76,'Feeder DER'!$B$3:$V$365,'Feeder DER'!V$369,FALSE)/1000)</f>
        <v>-0.90725815598268367</v>
      </c>
    </row>
    <row r="77" spans="1:48" x14ac:dyDescent="0.25">
      <c r="A77" s="8" t="s">
        <v>24</v>
      </c>
      <c r="B77" s="42">
        <v>55001</v>
      </c>
      <c r="C77" s="43">
        <v>120.6666649</v>
      </c>
      <c r="D77" s="43">
        <v>116</v>
      </c>
      <c r="E77" s="43">
        <v>114.64524636530926</v>
      </c>
      <c r="F77" s="43">
        <v>113.30631477726256</v>
      </c>
      <c r="G77" s="43">
        <v>111.98302045159092</v>
      </c>
      <c r="H77" s="43">
        <v>110.67518076210436</v>
      </c>
      <c r="I77" s="43">
        <v>109.38261521548785</v>
      </c>
      <c r="J77" s="43">
        <v>108.10514542639163</v>
      </c>
      <c r="K77" s="43">
        <v>106.84259509281253</v>
      </c>
      <c r="L77" s="43">
        <v>105.59478997176271</v>
      </c>
      <c r="M77" s="43">
        <v>104.36155785522261</v>
      </c>
      <c r="N77" s="43">
        <v>103.14272854637476</v>
      </c>
      <c r="P77" s="43">
        <v>41</v>
      </c>
      <c r="Q77" s="43">
        <v>40.544940304261111</v>
      </c>
      <c r="R77" s="43">
        <v>40.094931323807245</v>
      </c>
      <c r="S77" s="43">
        <v>39.649917000663748</v>
      </c>
      <c r="T77" s="43">
        <v>39.209841899044378</v>
      </c>
      <c r="U77" s="43">
        <v>38.774651198445618</v>
      </c>
      <c r="V77" s="43">
        <v>38.344290686817658</v>
      </c>
      <c r="W77" s="43">
        <v>37.918706753811151</v>
      </c>
      <c r="X77" s="43">
        <v>37.497846384098921</v>
      </c>
      <c r="Y77" s="43">
        <v>37.081657150771804</v>
      </c>
      <c r="Z77" s="43">
        <v>36.6700872088078</v>
      </c>
      <c r="AA77" s="43">
        <v>36.263085288613688</v>
      </c>
      <c r="AC77" s="37">
        <f>IF(ISNA(VLOOKUP($B77,'Feeder DER'!$B$3:$V$365,'Feeder DER'!C$369,FALSE)),0,VLOOKUP($B77,'Feeder DER'!$B$3:$V$365,'Feeder DER'!C$369,FALSE)/1000)</f>
        <v>7.5698572010549733E-2</v>
      </c>
      <c r="AD77" s="37">
        <f>IF(ISNA(VLOOKUP($B77,'Feeder DER'!$B$3:$V$365,'Feeder DER'!D$369,FALSE)),0,VLOOKUP($B77,'Feeder DER'!$B$3:$V$365,'Feeder DER'!D$369,FALSE)/1000)</f>
        <v>0.10439004150985932</v>
      </c>
      <c r="AE77" s="37">
        <f>IF(ISNA(VLOOKUP($B77,'Feeder DER'!$B$3:$V$365,'Feeder DER'!E$369,FALSE)),0,VLOOKUP($B77,'Feeder DER'!$B$3:$V$365,'Feeder DER'!E$369,FALSE)/1000)</f>
        <v>0.13929760061102409</v>
      </c>
      <c r="AF77" s="37">
        <f>IF(ISNA(VLOOKUP($B77,'Feeder DER'!$B$3:$V$365,'Feeder DER'!F$369,FALSE)),0,VLOOKUP($B77,'Feeder DER'!$B$3:$V$365,'Feeder DER'!F$369,FALSE)/1000)</f>
        <v>0.1814666978346649</v>
      </c>
      <c r="AG77" s="37">
        <f>IF(ISNA(VLOOKUP($B77,'Feeder DER'!$B$3:$V$365,'Feeder DER'!G$369,FALSE)),0,VLOOKUP($B77,'Feeder DER'!$B$3:$V$365,'Feeder DER'!G$369,FALSE)/1000)</f>
        <v>0.22800132685040933</v>
      </c>
      <c r="AH77" s="37">
        <f>IF(ISNA(VLOOKUP($B77,'Feeder DER'!$B$3:$V$365,'Feeder DER'!H$369,FALSE)),0,VLOOKUP($B77,'Feeder DER'!$B$3:$V$365,'Feeder DER'!H$369,FALSE)/1000)</f>
        <v>0.2831140841198736</v>
      </c>
      <c r="AI77" s="37">
        <f>IF(ISNA(VLOOKUP($B77,'Feeder DER'!$B$3:$V$365,'Feeder DER'!I$369,FALSE)),0,VLOOKUP($B77,'Feeder DER'!$B$3:$V$365,'Feeder DER'!I$369,FALSE)/1000)</f>
        <v>0.34779071886589424</v>
      </c>
      <c r="AJ77" s="37">
        <f>IF(ISNA(VLOOKUP($B77,'Feeder DER'!$B$3:$V$365,'Feeder DER'!J$369,FALSE)),0,VLOOKUP($B77,'Feeder DER'!$B$3:$V$365,'Feeder DER'!J$369,FALSE)/1000)</f>
        <v>0.49524240043892964</v>
      </c>
      <c r="AK77" s="37">
        <f>IF(ISNA(VLOOKUP($B77,'Feeder DER'!$B$3:$V$365,'Feeder DER'!K$369,FALSE)),0,VLOOKUP($B77,'Feeder DER'!$B$3:$V$365,'Feeder DER'!K$369,FALSE)/1000)</f>
        <v>0.61830746554244875</v>
      </c>
      <c r="AL77" s="37">
        <f>IF(ISNA(VLOOKUP($B77,'Feeder DER'!$B$3:$V$365,'Feeder DER'!L$369,FALSE)),0,VLOOKUP($B77,'Feeder DER'!$B$3:$V$365,'Feeder DER'!L$369,FALSE)/1000)</f>
        <v>0.7361542319151948</v>
      </c>
      <c r="AM77" s="37">
        <f>IF(ISNA(VLOOKUP($B77,'Feeder DER'!$B$3:$V$365,'Feeder DER'!M$369,FALSE)),0,VLOOKUP($B77,'Feeder DER'!$B$3:$V$365,'Feeder DER'!M$369,FALSE)/1000)</f>
        <v>-0.33029067533711021</v>
      </c>
      <c r="AN77" s="37">
        <f>IF(ISNA(VLOOKUP($B77,'Feeder DER'!$B$3:$V$365,'Feeder DER'!N$369,FALSE)),0,VLOOKUP($B77,'Feeder DER'!$B$3:$V$365,'Feeder DER'!N$369,FALSE)/1000)</f>
        <v>-0.39030302224264279</v>
      </c>
      <c r="AO77" s="37">
        <f>IF(ISNA(VLOOKUP($B77,'Feeder DER'!$B$3:$V$365,'Feeder DER'!O$369,FALSE)),0,VLOOKUP($B77,'Feeder DER'!$B$3:$V$365,'Feeder DER'!O$369,FALSE)/1000)</f>
        <v>-0.45437524604031282</v>
      </c>
      <c r="AP77" s="37">
        <f>IF(ISNA(VLOOKUP($B77,'Feeder DER'!$B$3:$V$365,'Feeder DER'!P$369,FALSE)),0,VLOOKUP($B77,'Feeder DER'!$B$3:$V$365,'Feeder DER'!P$369,FALSE)/1000)</f>
        <v>-0.51370134466248996</v>
      </c>
      <c r="AQ77" s="37">
        <f>IF(ISNA(VLOOKUP($B77,'Feeder DER'!$B$3:$V$365,'Feeder DER'!Q$369,FALSE)),0,VLOOKUP($B77,'Feeder DER'!$B$3:$V$365,'Feeder DER'!Q$369,FALSE)/1000)</f>
        <v>-0.56246199493699678</v>
      </c>
      <c r="AR77" s="37">
        <f>IF(ISNA(VLOOKUP($B77,'Feeder DER'!$B$3:$V$365,'Feeder DER'!R$369,FALSE)),0,VLOOKUP($B77,'Feeder DER'!$B$3:$V$365,'Feeder DER'!R$369,FALSE)/1000)</f>
        <v>-0.60196243000018024</v>
      </c>
      <c r="AS77" s="37">
        <f>IF(ISNA(VLOOKUP($B77,'Feeder DER'!$B$3:$V$365,'Feeder DER'!S$369,FALSE)),0,VLOOKUP($B77,'Feeder DER'!$B$3:$V$365,'Feeder DER'!S$369,FALSE)/1000)</f>
        <v>-0.63458262426790624</v>
      </c>
      <c r="AT77" s="37">
        <f>IF(ISNA(VLOOKUP($B77,'Feeder DER'!$B$3:$V$365,'Feeder DER'!T$369,FALSE)),0,VLOOKUP($B77,'Feeder DER'!$B$3:$V$365,'Feeder DER'!T$369,FALSE)/1000)</f>
        <v>-0.64918143035679721</v>
      </c>
      <c r="AU77" s="37">
        <f>IF(ISNA(VLOOKUP($B77,'Feeder DER'!$B$3:$V$365,'Feeder DER'!U$369,FALSE)),0,VLOOKUP($B77,'Feeder DER'!$B$3:$V$365,'Feeder DER'!U$369,FALSE)/1000)</f>
        <v>-0.6716901161370048</v>
      </c>
      <c r="AV77" s="37">
        <f>IF(ISNA(VLOOKUP($B77,'Feeder DER'!$B$3:$V$365,'Feeder DER'!V$369,FALSE)),0,VLOOKUP($B77,'Feeder DER'!$B$3:$V$365,'Feeder DER'!V$369,FALSE)/1000)</f>
        <v>-0.68702560854217043</v>
      </c>
    </row>
    <row r="78" spans="1:48" x14ac:dyDescent="0.25">
      <c r="A78" s="8" t="s">
        <v>24</v>
      </c>
      <c r="B78" s="42">
        <v>55002</v>
      </c>
      <c r="C78" s="43">
        <v>86.422220870000004</v>
      </c>
      <c r="D78" s="43">
        <v>37.666667940000004</v>
      </c>
      <c r="E78" s="43">
        <v>37.270674805001811</v>
      </c>
      <c r="F78" s="43">
        <v>36.835393924316875</v>
      </c>
      <c r="G78" s="43">
        <v>36.40519665014245</v>
      </c>
      <c r="H78" s="43">
        <v>35.980023611492349</v>
      </c>
      <c r="I78" s="43">
        <v>35.55981613076883</v>
      </c>
      <c r="J78" s="43">
        <v>35.144516215664574</v>
      </c>
      <c r="K78" s="43">
        <v>34.734066551159238</v>
      </c>
      <c r="L78" s="43">
        <v>34.328410491609468</v>
      </c>
      <c r="M78" s="43">
        <v>33.927492052931335</v>
      </c>
      <c r="N78" s="43">
        <v>33.531255904874008</v>
      </c>
      <c r="P78" s="43">
        <v>36</v>
      </c>
      <c r="Q78" s="43">
        <v>35.600435389107318</v>
      </c>
      <c r="R78" s="43">
        <v>35.205305552611243</v>
      </c>
      <c r="S78" s="43">
        <v>34.814561268875487</v>
      </c>
      <c r="T78" s="43">
        <v>34.428153862575549</v>
      </c>
      <c r="U78" s="43">
        <v>34.046035198635174</v>
      </c>
      <c r="V78" s="43">
        <v>33.668157676230138</v>
      </c>
      <c r="W78" s="43">
        <v>33.294474222858568</v>
      </c>
      <c r="X78" s="43">
        <v>32.924938288477094</v>
      </c>
      <c r="Y78" s="43">
        <v>32.559503839702067</v>
      </c>
      <c r="Z78" s="43">
        <v>32.198125354075138</v>
      </c>
      <c r="AA78" s="43">
        <v>31.840757814392504</v>
      </c>
      <c r="AC78" s="37">
        <f>IF(ISNA(VLOOKUP($B78,'Feeder DER'!$B$3:$V$365,'Feeder DER'!C$369,FALSE)),0,VLOOKUP($B78,'Feeder DER'!$B$3:$V$365,'Feeder DER'!C$369,FALSE)/1000)</f>
        <v>0.18711345326776843</v>
      </c>
      <c r="AD78" s="37">
        <f>IF(ISNA(VLOOKUP($B78,'Feeder DER'!$B$3:$V$365,'Feeder DER'!D$369,FALSE)),0,VLOOKUP($B78,'Feeder DER'!$B$3:$V$365,'Feeder DER'!D$369,FALSE)/1000)</f>
        <v>0.21750382043704641</v>
      </c>
      <c r="AE78" s="37">
        <f>IF(ISNA(VLOOKUP($B78,'Feeder DER'!$B$3:$V$365,'Feeder DER'!E$369,FALSE)),0,VLOOKUP($B78,'Feeder DER'!$B$3:$V$365,'Feeder DER'!E$369,FALSE)/1000)</f>
        <v>0.25780265376993183</v>
      </c>
      <c r="AF78" s="37">
        <f>IF(ISNA(VLOOKUP($B78,'Feeder DER'!$B$3:$V$365,'Feeder DER'!F$369,FALSE)),0,VLOOKUP($B78,'Feeder DER'!$B$3:$V$365,'Feeder DER'!F$369,FALSE)/1000)</f>
        <v>0.31382785342646147</v>
      </c>
      <c r="AG78" s="37">
        <f>IF(ISNA(VLOOKUP($B78,'Feeder DER'!$B$3:$V$365,'Feeder DER'!G$369,FALSE)),0,VLOOKUP($B78,'Feeder DER'!$B$3:$V$365,'Feeder DER'!G$369,FALSE)/1000)</f>
        <v>0.3825185514118904</v>
      </c>
      <c r="AH78" s="37">
        <f>IF(ISNA(VLOOKUP($B78,'Feeder DER'!$B$3:$V$365,'Feeder DER'!H$369,FALSE)),0,VLOOKUP($B78,'Feeder DER'!$B$3:$V$365,'Feeder DER'!H$369,FALSE)/1000)</f>
        <v>0.47110716774153316</v>
      </c>
      <c r="AI78" s="37">
        <f>IF(ISNA(VLOOKUP($B78,'Feeder DER'!$B$3:$V$365,'Feeder DER'!I$369,FALSE)),0,VLOOKUP($B78,'Feeder DER'!$B$3:$V$365,'Feeder DER'!I$369,FALSE)/1000)</f>
        <v>0.58075891126008783</v>
      </c>
      <c r="AJ78" s="37">
        <f>IF(ISNA(VLOOKUP($B78,'Feeder DER'!$B$3:$V$365,'Feeder DER'!J$369,FALSE)),0,VLOOKUP($B78,'Feeder DER'!$B$3:$V$365,'Feeder DER'!J$369,FALSE)/1000)</f>
        <v>0.84596207694119907</v>
      </c>
      <c r="AK78" s="37">
        <f>IF(ISNA(VLOOKUP($B78,'Feeder DER'!$B$3:$V$365,'Feeder DER'!K$369,FALSE)),0,VLOOKUP($B78,'Feeder DER'!$B$3:$V$365,'Feeder DER'!K$369,FALSE)/1000)</f>
        <v>1.0648363777516869</v>
      </c>
      <c r="AL78" s="37">
        <f>IF(ISNA(VLOOKUP($B78,'Feeder DER'!$B$3:$V$365,'Feeder DER'!L$369,FALSE)),0,VLOOKUP($B78,'Feeder DER'!$B$3:$V$365,'Feeder DER'!L$369,FALSE)/1000)</f>
        <v>1.2783039748443907</v>
      </c>
      <c r="AM78" s="37">
        <f>IF(ISNA(VLOOKUP($B78,'Feeder DER'!$B$3:$V$365,'Feeder DER'!M$369,FALSE)),0,VLOOKUP($B78,'Feeder DER'!$B$3:$V$365,'Feeder DER'!M$369,FALSE)/1000)</f>
        <v>-0.42976245309381716</v>
      </c>
      <c r="AN78" s="37">
        <f>IF(ISNA(VLOOKUP($B78,'Feeder DER'!$B$3:$V$365,'Feeder DER'!N$369,FALSE)),0,VLOOKUP($B78,'Feeder DER'!$B$3:$V$365,'Feeder DER'!N$369,FALSE)/1000)</f>
        <v>-0.48498204406509149</v>
      </c>
      <c r="AO78" s="37">
        <f>IF(ISNA(VLOOKUP($B78,'Feeder DER'!$B$3:$V$365,'Feeder DER'!O$369,FALSE)),0,VLOOKUP($B78,'Feeder DER'!$B$3:$V$365,'Feeder DER'!O$369,FALSE)/1000)</f>
        <v>-0.54311347238440921</v>
      </c>
      <c r="AP78" s="37">
        <f>IF(ISNA(VLOOKUP($B78,'Feeder DER'!$B$3:$V$365,'Feeder DER'!P$369,FALSE)),0,VLOOKUP($B78,'Feeder DER'!$B$3:$V$365,'Feeder DER'!P$369,FALSE)/1000)</f>
        <v>-0.59294080502808777</v>
      </c>
      <c r="AQ78" s="37">
        <f>IF(ISNA(VLOOKUP($B78,'Feeder DER'!$B$3:$V$365,'Feeder DER'!Q$369,FALSE)),0,VLOOKUP($B78,'Feeder DER'!$B$3:$V$365,'Feeder DER'!Q$369,FALSE)/1000)</f>
        <v>-0.6286529740995046</v>
      </c>
      <c r="AR78" s="37">
        <f>IF(ISNA(VLOOKUP($B78,'Feeder DER'!$B$3:$V$365,'Feeder DER'!R$369,FALSE)),0,VLOOKUP($B78,'Feeder DER'!$B$3:$V$365,'Feeder DER'!R$369,FALSE)/1000)</f>
        <v>-0.64929807453659294</v>
      </c>
      <c r="AS78" s="37">
        <f>IF(ISNA(VLOOKUP($B78,'Feeder DER'!$B$3:$V$365,'Feeder DER'!S$369,FALSE)),0,VLOOKUP($B78,'Feeder DER'!$B$3:$V$365,'Feeder DER'!S$369,FALSE)/1000)</f>
        <v>-0.65705978467326676</v>
      </c>
      <c r="AT78" s="37">
        <f>IF(ISNA(VLOOKUP($B78,'Feeder DER'!$B$3:$V$365,'Feeder DER'!T$369,FALSE)),0,VLOOKUP($B78,'Feeder DER'!$B$3:$V$365,'Feeder DER'!T$369,FALSE)/1000)</f>
        <v>-0.60332446387545136</v>
      </c>
      <c r="AU78" s="37">
        <f>IF(ISNA(VLOOKUP($B78,'Feeder DER'!$B$3:$V$365,'Feeder DER'!U$369,FALSE)),0,VLOOKUP($B78,'Feeder DER'!$B$3:$V$365,'Feeder DER'!U$369,FALSE)/1000)</f>
        <v>-0.57113144565508356</v>
      </c>
      <c r="AV78" s="37">
        <f>IF(ISNA(VLOOKUP($B78,'Feeder DER'!$B$3:$V$365,'Feeder DER'!V$369,FALSE)),0,VLOOKUP($B78,'Feeder DER'!$B$3:$V$365,'Feeder DER'!V$369,FALSE)/1000)</f>
        <v>-0.53241330055014058</v>
      </c>
    </row>
    <row r="79" spans="1:48" x14ac:dyDescent="0.25">
      <c r="A79" s="8" t="s">
        <v>24</v>
      </c>
      <c r="B79" s="42">
        <v>55003</v>
      </c>
      <c r="C79" s="43">
        <v>40.466666160000003</v>
      </c>
      <c r="D79" s="43">
        <v>36.333332059999996</v>
      </c>
      <c r="E79" s="43">
        <v>36.425958450721346</v>
      </c>
      <c r="F79" s="43">
        <v>36.000542936857478</v>
      </c>
      <c r="G79" s="43">
        <v>35.580095812766551</v>
      </c>
      <c r="H79" s="43">
        <v>35.164559053068359</v>
      </c>
      <c r="I79" s="43">
        <v>34.753875310055932</v>
      </c>
      <c r="J79" s="43">
        <v>34.347987905781046</v>
      </c>
      <c r="K79" s="43">
        <v>33.946840824232162</v>
      </c>
      <c r="L79" s="43">
        <v>33.550378703603741</v>
      </c>
      <c r="M79" s="43">
        <v>33.15854682865583</v>
      </c>
      <c r="N79" s="43">
        <v>32.771291123162861</v>
      </c>
      <c r="P79" s="43">
        <v>16.666666029999998</v>
      </c>
      <c r="Q79" s="43">
        <v>16.729595579500323</v>
      </c>
      <c r="R79" s="43">
        <v>16.543913514274905</v>
      </c>
      <c r="S79" s="43">
        <v>16.36029233744231</v>
      </c>
      <c r="T79" s="43">
        <v>16.178709175167292</v>
      </c>
      <c r="U79" s="43">
        <v>15.999141407491692</v>
      </c>
      <c r="V79" s="43">
        <v>15.821566665516652</v>
      </c>
      <c r="W79" s="43">
        <v>15.645962828616103</v>
      </c>
      <c r="X79" s="43">
        <v>15.472308021681176</v>
      </c>
      <c r="Y79" s="43">
        <v>15.30058061239521</v>
      </c>
      <c r="Z79" s="43">
        <v>15.130759208538993</v>
      </c>
      <c r="AA79" s="43">
        <v>14.962822655325917</v>
      </c>
      <c r="AC79" s="37">
        <f>IF(ISNA(VLOOKUP($B79,'Feeder DER'!$B$3:$V$365,'Feeder DER'!C$369,FALSE)),0,VLOOKUP($B79,'Feeder DER'!$B$3:$V$365,'Feeder DER'!C$369,FALSE)/1000)</f>
        <v>2.3241711587870594E-2</v>
      </c>
      <c r="AD79" s="37">
        <f>IF(ISNA(VLOOKUP($B79,'Feeder DER'!$B$3:$V$365,'Feeder DER'!D$369,FALSE)),0,VLOOKUP($B79,'Feeder DER'!$B$3:$V$365,'Feeder DER'!D$369,FALSE)/1000)</f>
        <v>3.100862563375565E-2</v>
      </c>
      <c r="AE79" s="37">
        <f>IF(ISNA(VLOOKUP($B79,'Feeder DER'!$B$3:$V$365,'Feeder DER'!E$369,FALSE)),0,VLOOKUP($B79,'Feeder DER'!$B$3:$V$365,'Feeder DER'!E$369,FALSE)/1000)</f>
        <v>4.0822126851485868E-2</v>
      </c>
      <c r="AF79" s="37">
        <f>IF(ISNA(VLOOKUP($B79,'Feeder DER'!$B$3:$V$365,'Feeder DER'!F$369,FALSE)),0,VLOOKUP($B79,'Feeder DER'!$B$3:$V$365,'Feeder DER'!F$369,FALSE)/1000)</f>
        <v>5.3400157093093745E-2</v>
      </c>
      <c r="AG79" s="37">
        <f>IF(ISNA(VLOOKUP($B79,'Feeder DER'!$B$3:$V$365,'Feeder DER'!G$369,FALSE)),0,VLOOKUP($B79,'Feeder DER'!$B$3:$V$365,'Feeder DER'!G$369,FALSE)/1000)</f>
        <v>6.7939579284395507E-2</v>
      </c>
      <c r="AH79" s="37">
        <f>IF(ISNA(VLOOKUP($B79,'Feeder DER'!$B$3:$V$365,'Feeder DER'!H$369,FALSE)),0,VLOOKUP($B79,'Feeder DER'!$B$3:$V$365,'Feeder DER'!H$369,FALSE)/1000)</f>
        <v>8.5828263775435579E-2</v>
      </c>
      <c r="AI79" s="37">
        <f>IF(ISNA(VLOOKUP($B79,'Feeder DER'!$B$3:$V$365,'Feeder DER'!I$369,FALSE)),0,VLOOKUP($B79,'Feeder DER'!$B$3:$V$365,'Feeder DER'!I$369,FALSE)/1000)</f>
        <v>0.10734481316519986</v>
      </c>
      <c r="AJ79" s="37">
        <f>IF(ISNA(VLOOKUP($B79,'Feeder DER'!$B$3:$V$365,'Feeder DER'!J$369,FALSE)),0,VLOOKUP($B79,'Feeder DER'!$B$3:$V$365,'Feeder DER'!J$369,FALSE)/1000)</f>
        <v>0.15772386539685623</v>
      </c>
      <c r="AK79" s="37">
        <f>IF(ISNA(VLOOKUP($B79,'Feeder DER'!$B$3:$V$365,'Feeder DER'!K$369,FALSE)),0,VLOOKUP($B79,'Feeder DER'!$B$3:$V$365,'Feeder DER'!K$369,FALSE)/1000)</f>
        <v>0.19967503645056775</v>
      </c>
      <c r="AL79" s="37">
        <f>IF(ISNA(VLOOKUP($B79,'Feeder DER'!$B$3:$V$365,'Feeder DER'!L$369,FALSE)),0,VLOOKUP($B79,'Feeder DER'!$B$3:$V$365,'Feeder DER'!L$369,FALSE)/1000)</f>
        <v>0.24024369370967052</v>
      </c>
      <c r="AM79" s="37">
        <f>IF(ISNA(VLOOKUP($B79,'Feeder DER'!$B$3:$V$365,'Feeder DER'!M$369,FALSE)),0,VLOOKUP($B79,'Feeder DER'!$B$3:$V$365,'Feeder DER'!M$369,FALSE)/1000)</f>
        <v>-8.3518864771443296E-2</v>
      </c>
      <c r="AN79" s="37">
        <f>IF(ISNA(VLOOKUP($B79,'Feeder DER'!$B$3:$V$365,'Feeder DER'!N$369,FALSE)),0,VLOOKUP($B79,'Feeder DER'!$B$3:$V$365,'Feeder DER'!N$369,FALSE)/1000)</f>
        <v>-9.924232545313029E-2</v>
      </c>
      <c r="AO79" s="37">
        <f>IF(ISNA(VLOOKUP($B79,'Feeder DER'!$B$3:$V$365,'Feeder DER'!O$369,FALSE)),0,VLOOKUP($B79,'Feeder DER'!$B$3:$V$365,'Feeder DER'!O$369,FALSE)/1000)</f>
        <v>-0.1161344823431962</v>
      </c>
      <c r="AP79" s="37">
        <f>IF(ISNA(VLOOKUP($B79,'Feeder DER'!$B$3:$V$365,'Feeder DER'!P$369,FALSE)),0,VLOOKUP($B79,'Feeder DER'!$B$3:$V$365,'Feeder DER'!P$369,FALSE)/1000)</f>
        <v>-0.13163049169007912</v>
      </c>
      <c r="AQ79" s="37">
        <f>IF(ISNA(VLOOKUP($B79,'Feeder DER'!$B$3:$V$365,'Feeder DER'!Q$369,FALSE)),0,VLOOKUP($B79,'Feeder DER'!$B$3:$V$365,'Feeder DER'!Q$369,FALSE)/1000)</f>
        <v>-0.1441085026047447</v>
      </c>
      <c r="AR79" s="37">
        <f>IF(ISNA(VLOOKUP($B79,'Feeder DER'!$B$3:$V$365,'Feeder DER'!R$369,FALSE)),0,VLOOKUP($B79,'Feeder DER'!$B$3:$V$365,'Feeder DER'!R$369,FALSE)/1000)</f>
        <v>-0.15369506656067156</v>
      </c>
      <c r="AS79" s="37">
        <f>IF(ISNA(VLOOKUP($B79,'Feeder DER'!$B$3:$V$365,'Feeder DER'!S$369,FALSE)),0,VLOOKUP($B79,'Feeder DER'!$B$3:$V$365,'Feeder DER'!S$369,FALSE)/1000)</f>
        <v>-0.16101822631932239</v>
      </c>
      <c r="AT79" s="37">
        <f>IF(ISNA(VLOOKUP($B79,'Feeder DER'!$B$3:$V$365,'Feeder DER'!T$369,FALSE)),0,VLOOKUP($B79,'Feeder DER'!$B$3:$V$365,'Feeder DER'!T$369,FALSE)/1000)</f>
        <v>-0.16002354066240185</v>
      </c>
      <c r="AU79" s="37">
        <f>IF(ISNA(VLOOKUP($B79,'Feeder DER'!$B$3:$V$365,'Feeder DER'!U$369,FALSE)),0,VLOOKUP($B79,'Feeder DER'!$B$3:$V$365,'Feeder DER'!U$369,FALSE)/1000)</f>
        <v>-0.16246879892725208</v>
      </c>
      <c r="AV79" s="37">
        <f>IF(ISNA(VLOOKUP($B79,'Feeder DER'!$B$3:$V$365,'Feeder DER'!V$369,FALSE)),0,VLOOKUP($B79,'Feeder DER'!$B$3:$V$365,'Feeder DER'!V$369,FALSE)/1000)</f>
        <v>-0.16309018619018212</v>
      </c>
    </row>
    <row r="80" spans="1:48" x14ac:dyDescent="0.25">
      <c r="A80" s="8" t="s">
        <v>33</v>
      </c>
      <c r="B80" s="42">
        <v>49621</v>
      </c>
      <c r="C80" s="43">
        <v>0</v>
      </c>
      <c r="D80" s="43">
        <v>7.1183641809999996</v>
      </c>
      <c r="E80" s="43">
        <v>7.4312937101186831</v>
      </c>
      <c r="F80" s="43">
        <v>7.4140437715813041</v>
      </c>
      <c r="G80" s="43">
        <v>7.3968338745752051</v>
      </c>
      <c r="H80" s="43">
        <v>7.3796639261537225</v>
      </c>
      <c r="I80" s="43">
        <v>7.362533833585946</v>
      </c>
      <c r="J80" s="43">
        <v>7.3454435043562185</v>
      </c>
      <c r="K80" s="43">
        <v>7.3283928461636343</v>
      </c>
      <c r="L80" s="43">
        <v>7.3113817669215422</v>
      </c>
      <c r="M80" s="43">
        <v>7.2944101747570471</v>
      </c>
      <c r="N80" s="43">
        <v>7.2774779780105154</v>
      </c>
      <c r="P80" s="43">
        <v>9.1939094400000005</v>
      </c>
      <c r="Q80" s="43">
        <v>9.6593754358519011</v>
      </c>
      <c r="R80" s="43">
        <v>9.6280926008664949</v>
      </c>
      <c r="S80" s="43">
        <v>9.5969110784112033</v>
      </c>
      <c r="T80" s="43">
        <v>9.5658305403754564</v>
      </c>
      <c r="U80" s="43">
        <v>9.5348506597113065</v>
      </c>
      <c r="V80" s="43">
        <v>9.503971110429978</v>
      </c>
      <c r="W80" s="43">
        <v>9.4731915675984464</v>
      </c>
      <c r="X80" s="43">
        <v>9.4425117073360134</v>
      </c>
      <c r="Y80" s="43">
        <v>9.4119312068108982</v>
      </c>
      <c r="Z80" s="43">
        <v>9.3814497442368445</v>
      </c>
      <c r="AA80" s="43">
        <v>9.3510669988697313</v>
      </c>
      <c r="AC80" s="37">
        <f>IF(ISNA(VLOOKUP($B80,'Feeder DER'!$B$3:$V$365,'Feeder DER'!C$369,FALSE)),0,VLOOKUP($B80,'Feeder DER'!$B$3:$V$365,'Feeder DER'!C$369,FALSE)/1000)</f>
        <v>1.5390893165500481E-3</v>
      </c>
      <c r="AD80" s="37">
        <f>IF(ISNA(VLOOKUP($B80,'Feeder DER'!$B$3:$V$365,'Feeder DER'!D$369,FALSE)),0,VLOOKUP($B80,'Feeder DER'!$B$3:$V$365,'Feeder DER'!D$369,FALSE)/1000)</f>
        <v>3.0695422655415902E-3</v>
      </c>
      <c r="AE80" s="37">
        <f>IF(ISNA(VLOOKUP($B80,'Feeder DER'!$B$3:$V$365,'Feeder DER'!E$369,FALSE)),0,VLOOKUP($B80,'Feeder DER'!$B$3:$V$365,'Feeder DER'!E$369,FALSE)/1000)</f>
        <v>5.0261813323233808E-3</v>
      </c>
      <c r="AF80" s="37">
        <f>IF(ISNA(VLOOKUP($B80,'Feeder DER'!$B$3:$V$365,'Feeder DER'!F$369,FALSE)),0,VLOOKUP($B80,'Feeder DER'!$B$3:$V$365,'Feeder DER'!F$369,FALSE)/1000)</f>
        <v>7.5857755602834875E-3</v>
      </c>
      <c r="AG80" s="37">
        <f>IF(ISNA(VLOOKUP($B80,'Feeder DER'!$B$3:$V$365,'Feeder DER'!G$369,FALSE)),0,VLOOKUP($B80,'Feeder DER'!$B$3:$V$365,'Feeder DER'!G$369,FALSE)/1000)</f>
        <v>1.0590988708173371E-2</v>
      </c>
      <c r="AH80" s="37">
        <f>IF(ISNA(VLOOKUP($B80,'Feeder DER'!$B$3:$V$365,'Feeder DER'!H$369,FALSE)),0,VLOOKUP($B80,'Feeder DER'!$B$3:$V$365,'Feeder DER'!H$369,FALSE)/1000)</f>
        <v>1.4338246456102009E-2</v>
      </c>
      <c r="AI80" s="37">
        <f>IF(ISNA(VLOOKUP($B80,'Feeder DER'!$B$3:$V$365,'Feeder DER'!I$369,FALSE)),0,VLOOKUP($B80,'Feeder DER'!$B$3:$V$365,'Feeder DER'!I$369,FALSE)/1000)</f>
        <v>1.8886880385577079E-2</v>
      </c>
      <c r="AJ80" s="37">
        <f>IF(ISNA(VLOOKUP($B80,'Feeder DER'!$B$3:$V$365,'Feeder DER'!J$369,FALSE)),0,VLOOKUP($B80,'Feeder DER'!$B$3:$V$365,'Feeder DER'!J$369,FALSE)/1000)</f>
        <v>2.9646243611790225E-2</v>
      </c>
      <c r="AK80" s="37">
        <f>IF(ISNA(VLOOKUP($B80,'Feeder DER'!$B$3:$V$365,'Feeder DER'!K$369,FALSE)),0,VLOOKUP($B80,'Feeder DER'!$B$3:$V$365,'Feeder DER'!K$369,FALSE)/1000)</f>
        <v>3.8598521760463723E-2</v>
      </c>
      <c r="AL80" s="37">
        <f>IF(ISNA(VLOOKUP($B80,'Feeder DER'!$B$3:$V$365,'Feeder DER'!L$369,FALSE)),0,VLOOKUP($B80,'Feeder DER'!$B$3:$V$365,'Feeder DER'!L$369,FALSE)/1000)</f>
        <v>4.7291100352794185E-2</v>
      </c>
      <c r="AM80" s="37">
        <f>IF(ISNA(VLOOKUP($B80,'Feeder DER'!$B$3:$V$365,'Feeder DER'!M$369,FALSE)),0,VLOOKUP($B80,'Feeder DER'!$B$3:$V$365,'Feeder DER'!M$369,FALSE)/1000)</f>
        <v>-1.2943752566944692E-2</v>
      </c>
      <c r="AN80" s="37">
        <f>IF(ISNA(VLOOKUP($B80,'Feeder DER'!$B$3:$V$365,'Feeder DER'!N$369,FALSE)),0,VLOOKUP($B80,'Feeder DER'!$B$3:$V$365,'Feeder DER'!N$369,FALSE)/1000)</f>
        <v>-1.5987349589986773E-2</v>
      </c>
      <c r="AO80" s="37">
        <f>IF(ISNA(VLOOKUP($B80,'Feeder DER'!$B$3:$V$365,'Feeder DER'!O$369,FALSE)),0,VLOOKUP($B80,'Feeder DER'!$B$3:$V$365,'Feeder DER'!O$369,FALSE)/1000)</f>
        <v>-1.9253368027943352E-2</v>
      </c>
      <c r="AP80" s="37">
        <f>IF(ISNA(VLOOKUP($B80,'Feeder DER'!$B$3:$V$365,'Feeder DER'!P$369,FALSE)),0,VLOOKUP($B80,'Feeder DER'!$B$3:$V$365,'Feeder DER'!P$369,FALSE)/1000)</f>
        <v>-2.2232362334814289E-2</v>
      </c>
      <c r="AQ80" s="37">
        <f>IF(ISNA(VLOOKUP($B80,'Feeder DER'!$B$3:$V$365,'Feeder DER'!Q$369,FALSE)),0,VLOOKUP($B80,'Feeder DER'!$B$3:$V$365,'Feeder DER'!Q$369,FALSE)/1000)</f>
        <v>-2.4601271105730536E-2</v>
      </c>
      <c r="AR80" s="37">
        <f>IF(ISNA(VLOOKUP($B80,'Feeder DER'!$B$3:$V$365,'Feeder DER'!R$369,FALSE)),0,VLOOKUP($B80,'Feeder DER'!$B$3:$V$365,'Feeder DER'!R$369,FALSE)/1000)</f>
        <v>-2.6372639083950735E-2</v>
      </c>
      <c r="AS80" s="37">
        <f>IF(ISNA(VLOOKUP($B80,'Feeder DER'!$B$3:$V$365,'Feeder DER'!S$369,FALSE)),0,VLOOKUP($B80,'Feeder DER'!$B$3:$V$365,'Feeder DER'!S$369,FALSE)/1000)</f>
        <v>-2.7669529067791344E-2</v>
      </c>
      <c r="AT80" s="37">
        <f>IF(ISNA(VLOOKUP($B80,'Feeder DER'!$B$3:$V$365,'Feeder DER'!T$369,FALSE)),0,VLOOKUP($B80,'Feeder DER'!$B$3:$V$365,'Feeder DER'!T$369,FALSE)/1000)</f>
        <v>-2.7035391344194869E-2</v>
      </c>
      <c r="AU80" s="37">
        <f>IF(ISNA(VLOOKUP($B80,'Feeder DER'!$B$3:$V$365,'Feeder DER'!U$369,FALSE)),0,VLOOKUP($B80,'Feeder DER'!$B$3:$V$365,'Feeder DER'!U$369,FALSE)/1000)</f>
        <v>-2.7164690151278734E-2</v>
      </c>
      <c r="AV80" s="37">
        <f>IF(ISNA(VLOOKUP($B80,'Feeder DER'!$B$3:$V$365,'Feeder DER'!V$369,FALSE)),0,VLOOKUP($B80,'Feeder DER'!$B$3:$V$365,'Feeder DER'!V$369,FALSE)/1000)</f>
        <v>-2.6980392655467918E-2</v>
      </c>
    </row>
    <row r="81" spans="1:48" x14ac:dyDescent="0.25">
      <c r="A81" s="8" t="s">
        <v>322</v>
      </c>
      <c r="B81" s="42">
        <v>17100</v>
      </c>
      <c r="C81" s="43">
        <v>106.1999996</v>
      </c>
      <c r="D81" s="43">
        <v>105.33333589999999</v>
      </c>
      <c r="E81" s="43">
        <v>106.09721867763879</v>
      </c>
      <c r="F81" s="43">
        <v>106.86664117252843</v>
      </c>
      <c r="G81" s="43">
        <v>107.64164355898376</v>
      </c>
      <c r="H81" s="43">
        <v>108.42226630266582</v>
      </c>
      <c r="I81" s="43">
        <v>109.20855016269473</v>
      </c>
      <c r="J81" s="43">
        <v>110.00053619377785</v>
      </c>
      <c r="K81" s="43">
        <v>110.79826574835337</v>
      </c>
      <c r="L81" s="43">
        <v>111.60178047874952</v>
      </c>
      <c r="M81" s="43">
        <v>112.41112233935932</v>
      </c>
      <c r="N81" s="43">
        <v>113.22633358883125</v>
      </c>
      <c r="P81" s="43">
        <v>131.66667179999999</v>
      </c>
      <c r="Q81" s="43">
        <v>132.59267600587216</v>
      </c>
      <c r="R81" s="43">
        <v>133.25923735548116</v>
      </c>
      <c r="S81" s="43">
        <v>133.92914959931883</v>
      </c>
      <c r="T81" s="43">
        <v>134.60242958278454</v>
      </c>
      <c r="U81" s="43">
        <v>135.27909423596174</v>
      </c>
      <c r="V81" s="43">
        <v>135.95916057404372</v>
      </c>
      <c r="W81" s="43">
        <v>136.64264569776148</v>
      </c>
      <c r="X81" s="43">
        <v>137.32956679381365</v>
      </c>
      <c r="Y81" s="43">
        <v>138.01994113529878</v>
      </c>
      <c r="Z81" s="43">
        <v>138.71378608214957</v>
      </c>
      <c r="AA81" s="43">
        <v>139.41111908156952</v>
      </c>
      <c r="AC81" s="37">
        <f>IF(ISNA(VLOOKUP($B81,'Feeder DER'!$B$3:$V$365,'Feeder DER'!C$369,FALSE)),0,VLOOKUP($B81,'Feeder DER'!$B$3:$V$365,'Feeder DER'!C$369,FALSE)/1000)</f>
        <v>1.5730677063747788E-3</v>
      </c>
      <c r="AD81" s="37">
        <f>IF(ISNA(VLOOKUP($B81,'Feeder DER'!$B$3:$V$365,'Feeder DER'!D$369,FALSE)),0,VLOOKUP($B81,'Feeder DER'!$B$3:$V$365,'Feeder DER'!D$369,FALSE)/1000)</f>
        <v>3.3114929273204219E-3</v>
      </c>
      <c r="AE81" s="37">
        <f>IF(ISNA(VLOOKUP($B81,'Feeder DER'!$B$3:$V$365,'Feeder DER'!E$369,FALSE)),0,VLOOKUP($B81,'Feeder DER'!$B$3:$V$365,'Feeder DER'!E$369,FALSE)/1000)</f>
        <v>5.398841136364298E-3</v>
      </c>
      <c r="AF81" s="37">
        <f>IF(ISNA(VLOOKUP($B81,'Feeder DER'!$B$3:$V$365,'Feeder DER'!F$369,FALSE)),0,VLOOKUP($B81,'Feeder DER'!$B$3:$V$365,'Feeder DER'!F$369,FALSE)/1000)</f>
        <v>7.7969992450424592E-3</v>
      </c>
      <c r="AG81" s="37">
        <f>IF(ISNA(VLOOKUP($B81,'Feeder DER'!$B$3:$V$365,'Feeder DER'!G$369,FALSE)),0,VLOOKUP($B81,'Feeder DER'!$B$3:$V$365,'Feeder DER'!G$369,FALSE)/1000)</f>
        <v>1.0309844500909861E-2</v>
      </c>
      <c r="AH81" s="37">
        <f>IF(ISNA(VLOOKUP($B81,'Feeder DER'!$B$3:$V$365,'Feeder DER'!H$369,FALSE)),0,VLOOKUP($B81,'Feeder DER'!$B$3:$V$365,'Feeder DER'!H$369,FALSE)/1000)</f>
        <v>1.3143501094672471E-2</v>
      </c>
      <c r="AI81" s="37">
        <f>IF(ISNA(VLOOKUP($B81,'Feeder DER'!$B$3:$V$365,'Feeder DER'!I$369,FALSE)),0,VLOOKUP($B81,'Feeder DER'!$B$3:$V$365,'Feeder DER'!I$369,FALSE)/1000)</f>
        <v>1.6364645977863426E-2</v>
      </c>
      <c r="AJ81" s="37">
        <f>IF(ISNA(VLOOKUP($B81,'Feeder DER'!$B$3:$V$365,'Feeder DER'!J$369,FALSE)),0,VLOOKUP($B81,'Feeder DER'!$B$3:$V$365,'Feeder DER'!J$369,FALSE)/1000)</f>
        <v>2.3356843952962718E-2</v>
      </c>
      <c r="AK81" s="37">
        <f>IF(ISNA(VLOOKUP($B81,'Feeder DER'!$B$3:$V$365,'Feeder DER'!K$369,FALSE)),0,VLOOKUP($B81,'Feeder DER'!$B$3:$V$365,'Feeder DER'!K$369,FALSE)/1000)</f>
        <v>2.9259752281897759E-2</v>
      </c>
      <c r="AL81" s="37">
        <f>IF(ISNA(VLOOKUP($B81,'Feeder DER'!$B$3:$V$365,'Feeder DER'!L$369,FALSE)),0,VLOOKUP($B81,'Feeder DER'!$B$3:$V$365,'Feeder DER'!L$369,FALSE)/1000)</f>
        <v>3.4814167866568616E-2</v>
      </c>
      <c r="AM81" s="37">
        <f>IF(ISNA(VLOOKUP($B81,'Feeder DER'!$B$3:$V$365,'Feeder DER'!M$369,FALSE)),0,VLOOKUP($B81,'Feeder DER'!$B$3:$V$365,'Feeder DER'!M$369,FALSE)/1000)</f>
        <v>-1.5105852677801759E-2</v>
      </c>
      <c r="AN81" s="37">
        <f>IF(ISNA(VLOOKUP($B81,'Feeder DER'!$B$3:$V$365,'Feeder DER'!N$369,FALSE)),0,VLOOKUP($B81,'Feeder DER'!$B$3:$V$365,'Feeder DER'!N$369,FALSE)/1000)</f>
        <v>-1.9128127505260561E-2</v>
      </c>
      <c r="AO81" s="37">
        <f>IF(ISNA(VLOOKUP($B81,'Feeder DER'!$B$3:$V$365,'Feeder DER'!O$369,FALSE)),0,VLOOKUP($B81,'Feeder DER'!$B$3:$V$365,'Feeder DER'!O$369,FALSE)/1000)</f>
        <v>-2.3606545801921324E-2</v>
      </c>
      <c r="AP81" s="37">
        <f>IF(ISNA(VLOOKUP($B81,'Feeder DER'!$B$3:$V$365,'Feeder DER'!P$369,FALSE)),0,VLOOKUP($B81,'Feeder DER'!$B$3:$V$365,'Feeder DER'!P$369,FALSE)/1000)</f>
        <v>-2.8080975095586561E-2</v>
      </c>
      <c r="AQ81" s="37">
        <f>IF(ISNA(VLOOKUP($B81,'Feeder DER'!$B$3:$V$365,'Feeder DER'!Q$369,FALSE)),0,VLOOKUP($B81,'Feeder DER'!$B$3:$V$365,'Feeder DER'!Q$369,FALSE)/1000)</f>
        <v>-3.2124306191591616E-2</v>
      </c>
      <c r="AR81" s="37">
        <f>IF(ISNA(VLOOKUP($B81,'Feeder DER'!$B$3:$V$365,'Feeder DER'!R$369,FALSE)),0,VLOOKUP($B81,'Feeder DER'!$B$3:$V$365,'Feeder DER'!R$369,FALSE)/1000)</f>
        <v>-3.5879166134571622E-2</v>
      </c>
      <c r="AS81" s="37">
        <f>IF(ISNA(VLOOKUP($B81,'Feeder DER'!$B$3:$V$365,'Feeder DER'!S$369,FALSE)),0,VLOOKUP($B81,'Feeder DER'!$B$3:$V$365,'Feeder DER'!S$369,FALSE)/1000)</f>
        <v>-3.9517415549623632E-2</v>
      </c>
      <c r="AT81" s="37">
        <f>IF(ISNA(VLOOKUP($B81,'Feeder DER'!$B$3:$V$365,'Feeder DER'!T$369,FALSE)),0,VLOOKUP($B81,'Feeder DER'!$B$3:$V$365,'Feeder DER'!T$369,FALSE)/1000)</f>
        <v>-4.371393267263729E-2</v>
      </c>
      <c r="AU81" s="37">
        <f>IF(ISNA(VLOOKUP($B81,'Feeder DER'!$B$3:$V$365,'Feeder DER'!U$369,FALSE)),0,VLOOKUP($B81,'Feeder DER'!$B$3:$V$365,'Feeder DER'!U$369,FALSE)/1000)</f>
        <v>-4.8000055989321458E-2</v>
      </c>
      <c r="AV81" s="37">
        <f>IF(ISNA(VLOOKUP($B81,'Feeder DER'!$B$3:$V$365,'Feeder DER'!V$369,FALSE)),0,VLOOKUP($B81,'Feeder DER'!$B$3:$V$365,'Feeder DER'!V$369,FALSE)/1000)</f>
        <v>-5.181599565394928E-2</v>
      </c>
    </row>
    <row r="82" spans="1:48" x14ac:dyDescent="0.25">
      <c r="A82" s="8" t="s">
        <v>322</v>
      </c>
      <c r="B82" s="42">
        <v>17101</v>
      </c>
      <c r="C82" s="43">
        <v>114.7611112</v>
      </c>
      <c r="D82" s="43">
        <v>116.33333589999999</v>
      </c>
      <c r="E82" s="43">
        <v>119.02646361224548</v>
      </c>
      <c r="F82" s="43">
        <v>119.88964965738283</v>
      </c>
      <c r="G82" s="43">
        <v>120.75909557218201</v>
      </c>
      <c r="H82" s="43">
        <v>121.63484675354023</v>
      </c>
      <c r="I82" s="43">
        <v>122.51694892757538</v>
      </c>
      <c r="J82" s="43">
        <v>123.40544815201348</v>
      </c>
      <c r="K82" s="43">
        <v>124.30039081859356</v>
      </c>
      <c r="L82" s="43">
        <v>125.20182365548993</v>
      </c>
      <c r="M82" s="43">
        <v>126.10979372975204</v>
      </c>
      <c r="N82" s="43">
        <v>127.024348449762</v>
      </c>
      <c r="P82" s="43">
        <v>117.66666410000001</v>
      </c>
      <c r="Q82" s="43">
        <v>122.13155042091793</v>
      </c>
      <c r="R82" s="43">
        <v>122.74552227464838</v>
      </c>
      <c r="S82" s="43">
        <v>123.36258064808544</v>
      </c>
      <c r="T82" s="43">
        <v>123.98274105758193</v>
      </c>
      <c r="U82" s="43">
        <v>124.60601909749347</v>
      </c>
      <c r="V82" s="43">
        <v>125.23243044057061</v>
      </c>
      <c r="W82" s="43">
        <v>125.86199083835295</v>
      </c>
      <c r="X82" s="43">
        <v>126.49471612156522</v>
      </c>
      <c r="Y82" s="43">
        <v>127.13062220051533</v>
      </c>
      <c r="Z82" s="43">
        <v>127.7697250654945</v>
      </c>
      <c r="AA82" s="43">
        <v>128.41204078717928</v>
      </c>
      <c r="AC82" s="37">
        <f>IF(ISNA(VLOOKUP($B82,'Feeder DER'!$B$3:$V$365,'Feeder DER'!C$369,FALSE)),0,VLOOKUP($B82,'Feeder DER'!$B$3:$V$365,'Feeder DER'!C$369,FALSE)/1000)</f>
        <v>1.6833678807681107E-2</v>
      </c>
      <c r="AD82" s="37">
        <f>IF(ISNA(VLOOKUP($B82,'Feeder DER'!$B$3:$V$365,'Feeder DER'!D$369,FALSE)),0,VLOOKUP($B82,'Feeder DER'!$B$3:$V$365,'Feeder DER'!D$369,FALSE)/1000)</f>
        <v>3.4282870478678298E-2</v>
      </c>
      <c r="AE82" s="37">
        <f>IF(ISNA(VLOOKUP($B82,'Feeder DER'!$B$3:$V$365,'Feeder DER'!E$369,FALSE)),0,VLOOKUP($B82,'Feeder DER'!$B$3:$V$365,'Feeder DER'!E$369,FALSE)/1000)</f>
        <v>5.4490123308985595E-2</v>
      </c>
      <c r="AF82" s="37">
        <f>IF(ISNA(VLOOKUP($B82,'Feeder DER'!$B$3:$V$365,'Feeder DER'!F$369,FALSE)),0,VLOOKUP($B82,'Feeder DER'!$B$3:$V$365,'Feeder DER'!F$369,FALSE)/1000)</f>
        <v>7.6759226211320392E-2</v>
      </c>
      <c r="AG82" s="37">
        <f>IF(ISNA(VLOOKUP($B82,'Feeder DER'!$B$3:$V$365,'Feeder DER'!G$369,FALSE)),0,VLOOKUP($B82,'Feeder DER'!$B$3:$V$365,'Feeder DER'!G$369,FALSE)/1000)</f>
        <v>9.9353786795510171E-2</v>
      </c>
      <c r="AH82" s="37">
        <f>IF(ISNA(VLOOKUP($B82,'Feeder DER'!$B$3:$V$365,'Feeder DER'!H$369,FALSE)),0,VLOOKUP($B82,'Feeder DER'!$B$3:$V$365,'Feeder DER'!H$369,FALSE)/1000)</f>
        <v>0.12407203348535652</v>
      </c>
      <c r="AI82" s="37">
        <f>IF(ISNA(VLOOKUP($B82,'Feeder DER'!$B$3:$V$365,'Feeder DER'!I$369,FALSE)),0,VLOOKUP($B82,'Feeder DER'!$B$3:$V$365,'Feeder DER'!I$369,FALSE)/1000)</f>
        <v>0.15151619955759016</v>
      </c>
      <c r="AJ82" s="37">
        <f>IF(ISNA(VLOOKUP($B82,'Feeder DER'!$B$3:$V$365,'Feeder DER'!J$369,FALSE)),0,VLOOKUP($B82,'Feeder DER'!$B$3:$V$365,'Feeder DER'!J$369,FALSE)/1000)</f>
        <v>0.20990949889465116</v>
      </c>
      <c r="AK82" s="37">
        <f>IF(ISNA(VLOOKUP($B82,'Feeder DER'!$B$3:$V$365,'Feeder DER'!K$369,FALSE)),0,VLOOKUP($B82,'Feeder DER'!$B$3:$V$365,'Feeder DER'!K$369,FALSE)/1000)</f>
        <v>0.25954261703594556</v>
      </c>
      <c r="AL82" s="37">
        <f>IF(ISNA(VLOOKUP($B82,'Feeder DER'!$B$3:$V$365,'Feeder DER'!L$369,FALSE)),0,VLOOKUP($B82,'Feeder DER'!$B$3:$V$365,'Feeder DER'!L$369,FALSE)/1000)</f>
        <v>0.30617069315565609</v>
      </c>
      <c r="AM82" s="37">
        <f>IF(ISNA(VLOOKUP($B82,'Feeder DER'!$B$3:$V$365,'Feeder DER'!M$369,FALSE)),0,VLOOKUP($B82,'Feeder DER'!$B$3:$V$365,'Feeder DER'!M$369,FALSE)/1000)</f>
        <v>-0.18207861467062311</v>
      </c>
      <c r="AN82" s="37">
        <f>IF(ISNA(VLOOKUP($B82,'Feeder DER'!$B$3:$V$365,'Feeder DER'!N$369,FALSE)),0,VLOOKUP($B82,'Feeder DER'!$B$3:$V$365,'Feeder DER'!N$369,FALSE)/1000)</f>
        <v>-0.22042294993567857</v>
      </c>
      <c r="AO82" s="37">
        <f>IF(ISNA(VLOOKUP($B82,'Feeder DER'!$B$3:$V$365,'Feeder DER'!O$369,FALSE)),0,VLOOKUP($B82,'Feeder DER'!$B$3:$V$365,'Feeder DER'!O$369,FALSE)/1000)</f>
        <v>-0.26149196833233335</v>
      </c>
      <c r="AP82" s="37">
        <f>IF(ISNA(VLOOKUP($B82,'Feeder DER'!$B$3:$V$365,'Feeder DER'!P$369,FALSE)),0,VLOOKUP($B82,'Feeder DER'!$B$3:$V$365,'Feeder DER'!P$369,FALSE)/1000)</f>
        <v>-0.30071922119117794</v>
      </c>
      <c r="AQ82" s="37">
        <f>IF(ISNA(VLOOKUP($B82,'Feeder DER'!$B$3:$V$365,'Feeder DER'!Q$369,FALSE)),0,VLOOKUP($B82,'Feeder DER'!$B$3:$V$365,'Feeder DER'!Q$369,FALSE)/1000)</f>
        <v>-0.33454017417320897</v>
      </c>
      <c r="AR82" s="37">
        <f>IF(ISNA(VLOOKUP($B82,'Feeder DER'!$B$3:$V$365,'Feeder DER'!R$369,FALSE)),0,VLOOKUP($B82,'Feeder DER'!$B$3:$V$365,'Feeder DER'!R$369,FALSE)/1000)</f>
        <v>-0.3645245451618736</v>
      </c>
      <c r="AS82" s="37">
        <f>IF(ISNA(VLOOKUP($B82,'Feeder DER'!$B$3:$V$365,'Feeder DER'!S$369,FALSE)),0,VLOOKUP($B82,'Feeder DER'!$B$3:$V$365,'Feeder DER'!S$369,FALSE)/1000)</f>
        <v>-0.39224699854909495</v>
      </c>
      <c r="AT82" s="37">
        <f>IF(ISNA(VLOOKUP($B82,'Feeder DER'!$B$3:$V$365,'Feeder DER'!T$369,FALSE)),0,VLOOKUP($B82,'Feeder DER'!$B$3:$V$365,'Feeder DER'!T$369,FALSE)/1000)</f>
        <v>-0.42243380857485879</v>
      </c>
      <c r="AU82" s="37">
        <f>IF(ISNA(VLOOKUP($B82,'Feeder DER'!$B$3:$V$365,'Feeder DER'!U$369,FALSE)),0,VLOOKUP($B82,'Feeder DER'!$B$3:$V$365,'Feeder DER'!U$369,FALSE)/1000)</f>
        <v>-0.45270815963239097</v>
      </c>
      <c r="AV82" s="37">
        <f>IF(ISNA(VLOOKUP($B82,'Feeder DER'!$B$3:$V$365,'Feeder DER'!V$369,FALSE)),0,VLOOKUP($B82,'Feeder DER'!$B$3:$V$365,'Feeder DER'!V$369,FALSE)/1000)</f>
        <v>-0.47908540356975021</v>
      </c>
    </row>
    <row r="83" spans="1:48" x14ac:dyDescent="0.25">
      <c r="A83" s="8" t="s">
        <v>322</v>
      </c>
      <c r="B83" s="42">
        <v>17102</v>
      </c>
      <c r="C83" s="43">
        <v>10.34444448</v>
      </c>
      <c r="D83" s="43">
        <v>15.66666698</v>
      </c>
      <c r="E83" s="43">
        <v>15.938489489102174</v>
      </c>
      <c r="F83" s="43">
        <v>16.054076235864482</v>
      </c>
      <c r="G83" s="43">
        <v>16.17050122366815</v>
      </c>
      <c r="H83" s="43">
        <v>16.28777053148039</v>
      </c>
      <c r="I83" s="43">
        <v>16.405890282353397</v>
      </c>
      <c r="J83" s="43">
        <v>16.524866643744051</v>
      </c>
      <c r="K83" s="43">
        <v>16.644705827835953</v>
      </c>
      <c r="L83" s="43">
        <v>16.765414091863772</v>
      </c>
      <c r="M83" s="43">
        <v>16.88699773843997</v>
      </c>
      <c r="N83" s="43">
        <v>17.009463115883879</v>
      </c>
      <c r="P83" s="43">
        <v>17.333333970000002</v>
      </c>
      <c r="Q83" s="43">
        <v>18.174011109148367</v>
      </c>
      <c r="R83" s="43">
        <v>18.265374325712354</v>
      </c>
      <c r="S83" s="43">
        <v>18.357196837546425</v>
      </c>
      <c r="T83" s="43">
        <v>18.449480953590143</v>
      </c>
      <c r="U83" s="43">
        <v>18.54222899439042</v>
      </c>
      <c r="V83" s="43">
        <v>18.635443292159874</v>
      </c>
      <c r="W83" s="43">
        <v>18.729126190835469</v>
      </c>
      <c r="X83" s="43">
        <v>18.823280046137459</v>
      </c>
      <c r="Y83" s="43">
        <v>18.917907225628625</v>
      </c>
      <c r="Z83" s="43">
        <v>19.013010108773802</v>
      </c>
      <c r="AA83" s="43">
        <v>19.108591086999724</v>
      </c>
      <c r="AC83" s="37">
        <f>IF(ISNA(VLOOKUP($B83,'Feeder DER'!$B$3:$V$365,'Feeder DER'!C$369,FALSE)),0,VLOOKUP($B83,'Feeder DER'!$B$3:$V$365,'Feeder DER'!C$369,FALSE)/1000)</f>
        <v>2.625515375949483E-5</v>
      </c>
      <c r="AD83" s="37">
        <f>IF(ISNA(VLOOKUP($B83,'Feeder DER'!$B$3:$V$365,'Feeder DER'!D$369,FALSE)),0,VLOOKUP($B83,'Feeder DER'!$B$3:$V$365,'Feeder DER'!D$369,FALSE)/1000)</f>
        <v>5.5821916376617878E-5</v>
      </c>
      <c r="AE83" s="37">
        <f>IF(ISNA(VLOOKUP($B83,'Feeder DER'!$B$3:$V$365,'Feeder DER'!E$369,FALSE)),0,VLOOKUP($B83,'Feeder DER'!$B$3:$V$365,'Feeder DER'!E$369,FALSE)/1000)</f>
        <v>9.1297606843053811E-5</v>
      </c>
      <c r="AF83" s="37">
        <f>IF(ISNA(VLOOKUP($B83,'Feeder DER'!$B$3:$V$365,'Feeder DER'!F$369,FALSE)),0,VLOOKUP($B83,'Feeder DER'!$B$3:$V$365,'Feeder DER'!F$369,FALSE)/1000)</f>
        <v>1.3198583594166473E-4</v>
      </c>
      <c r="AG83" s="37">
        <f>IF(ISNA(VLOOKUP($B83,'Feeder DER'!$B$3:$V$365,'Feeder DER'!G$369,FALSE)),0,VLOOKUP($B83,'Feeder DER'!$B$3:$V$365,'Feeder DER'!G$369,FALSE)/1000)</f>
        <v>1.7455161654428053E-4</v>
      </c>
      <c r="AH83" s="37">
        <f>IF(ISNA(VLOOKUP($B83,'Feeder DER'!$B$3:$V$365,'Feeder DER'!H$369,FALSE)),0,VLOOKUP($B83,'Feeder DER'!$B$3:$V$365,'Feeder DER'!H$369,FALSE)/1000)</f>
        <v>2.224534520719825E-4</v>
      </c>
      <c r="AI83" s="37">
        <f>IF(ISNA(VLOOKUP($B83,'Feeder DER'!$B$3:$V$365,'Feeder DER'!I$369,FALSE)),0,VLOOKUP($B83,'Feeder DER'!$B$3:$V$365,'Feeder DER'!I$369,FALSE)/1000)</f>
        <v>2.7685985638963993E-4</v>
      </c>
      <c r="AJ83" s="37">
        <f>IF(ISNA(VLOOKUP($B83,'Feeder DER'!$B$3:$V$365,'Feeder DER'!J$369,FALSE)),0,VLOOKUP($B83,'Feeder DER'!$B$3:$V$365,'Feeder DER'!J$369,FALSE)/1000)</f>
        <v>3.947498126758929E-4</v>
      </c>
      <c r="AK83" s="37">
        <f>IF(ISNA(VLOOKUP($B83,'Feeder DER'!$B$3:$V$365,'Feeder DER'!K$369,FALSE)),0,VLOOKUP($B83,'Feeder DER'!$B$3:$V$365,'Feeder DER'!K$369,FALSE)/1000)</f>
        <v>4.9432864400825714E-4</v>
      </c>
      <c r="AL83" s="37">
        <f>IF(ISNA(VLOOKUP($B83,'Feeder DER'!$B$3:$V$365,'Feeder DER'!L$369,FALSE)),0,VLOOKUP($B83,'Feeder DER'!$B$3:$V$365,'Feeder DER'!L$369,FALSE)/1000)</f>
        <v>5.88106981480253E-4</v>
      </c>
      <c r="AM83" s="37">
        <f>IF(ISNA(VLOOKUP($B83,'Feeder DER'!$B$3:$V$365,'Feeder DER'!M$369,FALSE)),0,VLOOKUP($B83,'Feeder DER'!$B$3:$V$365,'Feeder DER'!M$369,FALSE)/1000)</f>
        <v>-2.5403196435091411E-4</v>
      </c>
      <c r="AN83" s="37">
        <f>IF(ISNA(VLOOKUP($B83,'Feeder DER'!$B$3:$V$365,'Feeder DER'!N$369,FALSE)),0,VLOOKUP($B83,'Feeder DER'!$B$3:$V$365,'Feeder DER'!N$369,FALSE)/1000)</f>
        <v>-3.2255857754254842E-4</v>
      </c>
      <c r="AO83" s="37">
        <f>IF(ISNA(VLOOKUP($B83,'Feeder DER'!$B$3:$V$365,'Feeder DER'!O$369,FALSE)),0,VLOOKUP($B83,'Feeder DER'!$B$3:$V$365,'Feeder DER'!O$369,FALSE)/1000)</f>
        <v>-3.9888458528775604E-4</v>
      </c>
      <c r="AP83" s="37">
        <f>IF(ISNA(VLOOKUP($B83,'Feeder DER'!$B$3:$V$365,'Feeder DER'!P$369,FALSE)),0,VLOOKUP($B83,'Feeder DER'!$B$3:$V$365,'Feeder DER'!P$369,FALSE)/1000)</f>
        <v>-4.7519628310847036E-4</v>
      </c>
      <c r="AQ83" s="37">
        <f>IF(ISNA(VLOOKUP($B83,'Feeder DER'!$B$3:$V$365,'Feeder DER'!Q$369,FALSE)),0,VLOOKUP($B83,'Feeder DER'!$B$3:$V$365,'Feeder DER'!Q$369,FALSE)/1000)</f>
        <v>-5.442158132359286E-4</v>
      </c>
      <c r="AR83" s="37">
        <f>IF(ISNA(VLOOKUP($B83,'Feeder DER'!$B$3:$V$365,'Feeder DER'!R$369,FALSE)),0,VLOOKUP($B83,'Feeder DER'!$B$3:$V$365,'Feeder DER'!R$369,FALSE)/1000)</f>
        <v>-6.083880968269312E-4</v>
      </c>
      <c r="AS83" s="37">
        <f>IF(ISNA(VLOOKUP($B83,'Feeder DER'!$B$3:$V$365,'Feeder DER'!S$369,FALSE)),0,VLOOKUP($B83,'Feeder DER'!$B$3:$V$365,'Feeder DER'!S$369,FALSE)/1000)</f>
        <v>-6.7064239931982433E-4</v>
      </c>
      <c r="AT83" s="37">
        <f>IF(ISNA(VLOOKUP($B83,'Feeder DER'!$B$3:$V$365,'Feeder DER'!T$369,FALSE)),0,VLOOKUP($B83,'Feeder DER'!$B$3:$V$365,'Feeder DER'!T$369,FALSE)/1000)</f>
        <v>-7.4279210030064587E-4</v>
      </c>
      <c r="AU83" s="37">
        <f>IF(ISNA(VLOOKUP($B83,'Feeder DER'!$B$3:$V$365,'Feeder DER'!U$369,FALSE)),0,VLOOKUP($B83,'Feeder DER'!$B$3:$V$365,'Feeder DER'!U$369,FALSE)/1000)</f>
        <v>-8.1647202091643183E-4</v>
      </c>
      <c r="AV83" s="37">
        <f>IF(ISNA(VLOOKUP($B83,'Feeder DER'!$B$3:$V$365,'Feeder DER'!V$369,FALSE)),0,VLOOKUP($B83,'Feeder DER'!$B$3:$V$365,'Feeder DER'!V$369,FALSE)/1000)</f>
        <v>-8.822005001163873E-4</v>
      </c>
    </row>
    <row r="84" spans="1:48" x14ac:dyDescent="0.25">
      <c r="A84" s="8" t="s">
        <v>322</v>
      </c>
      <c r="B84" s="42">
        <v>17103</v>
      </c>
      <c r="C84" s="43">
        <v>102.18888750000001</v>
      </c>
      <c r="D84" s="43">
        <v>81.333335880000007</v>
      </c>
      <c r="E84" s="43">
        <v>81.923169421260184</v>
      </c>
      <c r="F84" s="43">
        <v>82.517280465743738</v>
      </c>
      <c r="G84" s="43">
        <v>83.115700034124387</v>
      </c>
      <c r="H84" s="43">
        <v>83.718459372039376</v>
      </c>
      <c r="I84" s="43">
        <v>84.325589951720886</v>
      </c>
      <c r="J84" s="43">
        <v>84.937123473639389</v>
      </c>
      <c r="K84" s="43">
        <v>85.553091868158774</v>
      </c>
      <c r="L84" s="43">
        <v>86.173527297203577</v>
      </c>
      <c r="M84" s="43">
        <v>86.798462155938282</v>
      </c>
      <c r="N84" s="43">
        <v>87.42792907445876</v>
      </c>
      <c r="P84" s="43">
        <v>135</v>
      </c>
      <c r="Q84" s="43">
        <v>142.2519371342579</v>
      </c>
      <c r="R84" s="43">
        <v>142.96705689846348</v>
      </c>
      <c r="S84" s="43">
        <v>143.68577166662794</v>
      </c>
      <c r="T84" s="43">
        <v>144.40809951132334</v>
      </c>
      <c r="U84" s="43">
        <v>145.13405859597501</v>
      </c>
      <c r="V84" s="43">
        <v>145.86366717531826</v>
      </c>
      <c r="W84" s="43">
        <v>146.59694359585745</v>
      </c>
      <c r="X84" s="43">
        <v>147.33390629632729</v>
      </c>
      <c r="Y84" s="43">
        <v>148.07457380815649</v>
      </c>
      <c r="Z84" s="43">
        <v>148.81896475593382</v>
      </c>
      <c r="AA84" s="43">
        <v>149.56709785787632</v>
      </c>
      <c r="AC84" s="37">
        <f>IF(ISNA(VLOOKUP($B84,'Feeder DER'!$B$3:$V$365,'Feeder DER'!C$369,FALSE)),0,VLOOKUP($B84,'Feeder DER'!$B$3:$V$365,'Feeder DER'!C$369,FALSE)/1000)</f>
        <v>1.6663290777592019E-2</v>
      </c>
      <c r="AD84" s="37">
        <f>IF(ISNA(VLOOKUP($B84,'Feeder DER'!$B$3:$V$365,'Feeder DER'!D$369,FALSE)),0,VLOOKUP($B84,'Feeder DER'!$B$3:$V$365,'Feeder DER'!D$369,FALSE)/1000)</f>
        <v>3.4428399038881077E-2</v>
      </c>
      <c r="AE84" s="37">
        <f>IF(ISNA(VLOOKUP($B84,'Feeder DER'!$B$3:$V$365,'Feeder DER'!E$369,FALSE)),0,VLOOKUP($B84,'Feeder DER'!$B$3:$V$365,'Feeder DER'!E$369,FALSE)/1000)</f>
        <v>5.5789187915613388E-2</v>
      </c>
      <c r="AF84" s="37">
        <f>IF(ISNA(VLOOKUP($B84,'Feeder DER'!$B$3:$V$365,'Feeder DER'!F$369,FALSE)),0,VLOOKUP($B84,'Feeder DER'!$B$3:$V$365,'Feeder DER'!F$369,FALSE)/1000)</f>
        <v>8.0412908882238746E-2</v>
      </c>
      <c r="AG84" s="37">
        <f>IF(ISNA(VLOOKUP($B84,'Feeder DER'!$B$3:$V$365,'Feeder DER'!G$369,FALSE)),0,VLOOKUP($B84,'Feeder DER'!$B$3:$V$365,'Feeder DER'!G$369,FALSE)/1000)</f>
        <v>0.10629462976749685</v>
      </c>
      <c r="AH84" s="37">
        <f>IF(ISNA(VLOOKUP($B84,'Feeder DER'!$B$3:$V$365,'Feeder DER'!H$369,FALSE)),0,VLOOKUP($B84,'Feeder DER'!$B$3:$V$365,'Feeder DER'!H$369,FALSE)/1000)</f>
        <v>0.13559635493606487</v>
      </c>
      <c r="AI84" s="37">
        <f>IF(ISNA(VLOOKUP($B84,'Feeder DER'!$B$3:$V$365,'Feeder DER'!I$369,FALSE)),0,VLOOKUP($B84,'Feeder DER'!$B$3:$V$365,'Feeder DER'!I$369,FALSE)/1000)</f>
        <v>0.16895884496747016</v>
      </c>
      <c r="AJ84" s="37">
        <f>IF(ISNA(VLOOKUP($B84,'Feeder DER'!$B$3:$V$365,'Feeder DER'!J$369,FALSE)),0,VLOOKUP($B84,'Feeder DER'!$B$3:$V$365,'Feeder DER'!J$369,FALSE)/1000)</f>
        <v>0.24162793769808946</v>
      </c>
      <c r="AK84" s="37">
        <f>IF(ISNA(VLOOKUP($B84,'Feeder DER'!$B$3:$V$365,'Feeder DER'!K$369,FALSE)),0,VLOOKUP($B84,'Feeder DER'!$B$3:$V$365,'Feeder DER'!K$369,FALSE)/1000)</f>
        <v>0.30291194604668237</v>
      </c>
      <c r="AL84" s="37">
        <f>IF(ISNA(VLOOKUP($B84,'Feeder DER'!$B$3:$V$365,'Feeder DER'!L$369,FALSE)),0,VLOOKUP($B84,'Feeder DER'!$B$3:$V$365,'Feeder DER'!L$369,FALSE)/1000)</f>
        <v>0.36048558052533292</v>
      </c>
      <c r="AM84" s="37">
        <f>IF(ISNA(VLOOKUP($B84,'Feeder DER'!$B$3:$V$365,'Feeder DER'!M$369,FALSE)),0,VLOOKUP($B84,'Feeder DER'!$B$3:$V$365,'Feeder DER'!M$369,FALSE)/1000)</f>
        <v>-0.15776589748921405</v>
      </c>
      <c r="AN84" s="37">
        <f>IF(ISNA(VLOOKUP($B84,'Feeder DER'!$B$3:$V$365,'Feeder DER'!N$369,FALSE)),0,VLOOKUP($B84,'Feeder DER'!$B$3:$V$365,'Feeder DER'!N$369,FALSE)/1000)</f>
        <v>-0.19873249233339557</v>
      </c>
      <c r="AO84" s="37">
        <f>IF(ISNA(VLOOKUP($B84,'Feeder DER'!$B$3:$V$365,'Feeder DER'!O$369,FALSE)),0,VLOOKUP($B84,'Feeder DER'!$B$3:$V$365,'Feeder DER'!O$369,FALSE)/1000)</f>
        <v>-0.2443116901854655</v>
      </c>
      <c r="AP84" s="37">
        <f>IF(ISNA(VLOOKUP($B84,'Feeder DER'!$B$3:$V$365,'Feeder DER'!P$369,FALSE)),0,VLOOKUP($B84,'Feeder DER'!$B$3:$V$365,'Feeder DER'!P$369,FALSE)/1000)</f>
        <v>-0.28978707421049255</v>
      </c>
      <c r="AQ84" s="37">
        <f>IF(ISNA(VLOOKUP($B84,'Feeder DER'!$B$3:$V$365,'Feeder DER'!Q$369,FALSE)),0,VLOOKUP($B84,'Feeder DER'!$B$3:$V$365,'Feeder DER'!Q$369,FALSE)/1000)</f>
        <v>-0.33081008825703134</v>
      </c>
      <c r="AR84" s="37">
        <f>IF(ISNA(VLOOKUP($B84,'Feeder DER'!$B$3:$V$365,'Feeder DER'!R$369,FALSE)),0,VLOOKUP($B84,'Feeder DER'!$B$3:$V$365,'Feeder DER'!R$369,FALSE)/1000)</f>
        <v>-0.36881569453287294</v>
      </c>
      <c r="AS84" s="37">
        <f>IF(ISNA(VLOOKUP($B84,'Feeder DER'!$B$3:$V$365,'Feeder DER'!S$369,FALSE)),0,VLOOKUP($B84,'Feeder DER'!$B$3:$V$365,'Feeder DER'!S$369,FALSE)/1000)</f>
        <v>-0.40555273457719182</v>
      </c>
      <c r="AT84" s="37">
        <f>IF(ISNA(VLOOKUP($B84,'Feeder DER'!$B$3:$V$365,'Feeder DER'!T$369,FALSE)),0,VLOOKUP($B84,'Feeder DER'!$B$3:$V$365,'Feeder DER'!T$369,FALSE)/1000)</f>
        <v>-0.44752306721819274</v>
      </c>
      <c r="AU84" s="37">
        <f>IF(ISNA(VLOOKUP($B84,'Feeder DER'!$B$3:$V$365,'Feeder DER'!U$369,FALSE)),0,VLOOKUP($B84,'Feeder DER'!$B$3:$V$365,'Feeder DER'!U$369,FALSE)/1000)</f>
        <v>-0.49040177104264648</v>
      </c>
      <c r="AV84" s="37">
        <f>IF(ISNA(VLOOKUP($B84,'Feeder DER'!$B$3:$V$365,'Feeder DER'!V$369,FALSE)),0,VLOOKUP($B84,'Feeder DER'!$B$3:$V$365,'Feeder DER'!V$369,FALSE)/1000)</f>
        <v>-0.52842222951989037</v>
      </c>
    </row>
    <row r="85" spans="1:48" x14ac:dyDescent="0.25">
      <c r="A85" s="8" t="s">
        <v>322</v>
      </c>
      <c r="B85" s="42">
        <v>17104</v>
      </c>
      <c r="C85" s="43">
        <v>81.222222520000003</v>
      </c>
      <c r="D85" s="43">
        <v>103.33333589999999</v>
      </c>
      <c r="E85" s="43">
        <v>105.22557156207425</v>
      </c>
      <c r="F85" s="43">
        <v>105.98867282718351</v>
      </c>
      <c r="G85" s="43">
        <v>106.75730814197448</v>
      </c>
      <c r="H85" s="43">
        <v>107.53151763966051</v>
      </c>
      <c r="I85" s="43">
        <v>108.31134174450308</v>
      </c>
      <c r="J85" s="43">
        <v>109.09682117392251</v>
      </c>
      <c r="K85" s="43">
        <v>109.88799694062392</v>
      </c>
      <c r="L85" s="43">
        <v>110.6849103547387</v>
      </c>
      <c r="M85" s="43">
        <v>111.48760302598144</v>
      </c>
      <c r="N85" s="43">
        <v>112.29611686582253</v>
      </c>
      <c r="P85" s="43">
        <v>115.33333589999999</v>
      </c>
      <c r="Q85" s="43">
        <v>118.17546978647766</v>
      </c>
      <c r="R85" s="43">
        <v>118.76955388677943</v>
      </c>
      <c r="S85" s="43">
        <v>119.36662452835638</v>
      </c>
      <c r="T85" s="43">
        <v>119.96669672495621</v>
      </c>
      <c r="U85" s="43">
        <v>120.56978556580273</v>
      </c>
      <c r="V85" s="43">
        <v>121.17590621597537</v>
      </c>
      <c r="W85" s="43">
        <v>121.78507391679044</v>
      </c>
      <c r="X85" s="43">
        <v>122.39730398618441</v>
      </c>
      <c r="Y85" s="43">
        <v>123.01261181909911</v>
      </c>
      <c r="Z85" s="43">
        <v>123.63101288786882</v>
      </c>
      <c r="AA85" s="43">
        <v>124.25252274260933</v>
      </c>
      <c r="AC85" s="37">
        <f>IF(ISNA(VLOOKUP($B85,'Feeder DER'!$B$3:$V$365,'Feeder DER'!C$369,FALSE)),0,VLOOKUP($B85,'Feeder DER'!$B$3:$V$365,'Feeder DER'!C$369,FALSE)/1000)</f>
        <v>3.5707009112912968E-3</v>
      </c>
      <c r="AD85" s="37">
        <f>IF(ISNA(VLOOKUP($B85,'Feeder DER'!$B$3:$V$365,'Feeder DER'!D$369,FALSE)),0,VLOOKUP($B85,'Feeder DER'!$B$3:$V$365,'Feeder DER'!D$369,FALSE)/1000)</f>
        <v>7.5917806272200296E-3</v>
      </c>
      <c r="AE85" s="37">
        <f>IF(ISNA(VLOOKUP($B85,'Feeder DER'!$B$3:$V$365,'Feeder DER'!E$369,FALSE)),0,VLOOKUP($B85,'Feeder DER'!$B$3:$V$365,'Feeder DER'!E$369,FALSE)/1000)</f>
        <v>1.2416474530655317E-2</v>
      </c>
      <c r="AF85" s="37">
        <f>IF(ISNA(VLOOKUP($B85,'Feeder DER'!$B$3:$V$365,'Feeder DER'!F$369,FALSE)),0,VLOOKUP($B85,'Feeder DER'!$B$3:$V$365,'Feeder DER'!F$369,FALSE)/1000)</f>
        <v>1.7950073688066406E-2</v>
      </c>
      <c r="AG85" s="37">
        <f>IF(ISNA(VLOOKUP($B85,'Feeder DER'!$B$3:$V$365,'Feeder DER'!G$369,FALSE)),0,VLOOKUP($B85,'Feeder DER'!$B$3:$V$365,'Feeder DER'!G$369,FALSE)/1000)</f>
        <v>2.3739019850022153E-2</v>
      </c>
      <c r="AH85" s="37">
        <f>IF(ISNA(VLOOKUP($B85,'Feeder DER'!$B$3:$V$365,'Feeder DER'!H$369,FALSE)),0,VLOOKUP($B85,'Feeder DER'!$B$3:$V$365,'Feeder DER'!H$369,FALSE)/1000)</f>
        <v>3.0253669481789616E-2</v>
      </c>
      <c r="AI85" s="37">
        <f>IF(ISNA(VLOOKUP($B85,'Feeder DER'!$B$3:$V$365,'Feeder DER'!I$369,FALSE)),0,VLOOKUP($B85,'Feeder DER'!$B$3:$V$365,'Feeder DER'!I$369,FALSE)/1000)</f>
        <v>3.7652940468991036E-2</v>
      </c>
      <c r="AJ85" s="37">
        <f>IF(ISNA(VLOOKUP($B85,'Feeder DER'!$B$3:$V$365,'Feeder DER'!J$369,FALSE)),0,VLOOKUP($B85,'Feeder DER'!$B$3:$V$365,'Feeder DER'!J$369,FALSE)/1000)</f>
        <v>5.3685974523921424E-2</v>
      </c>
      <c r="AK85" s="37">
        <f>IF(ISNA(VLOOKUP($B85,'Feeder DER'!$B$3:$V$365,'Feeder DER'!K$369,FALSE)),0,VLOOKUP($B85,'Feeder DER'!$B$3:$V$365,'Feeder DER'!K$369,FALSE)/1000)</f>
        <v>6.7228695585122969E-2</v>
      </c>
      <c r="AL85" s="37">
        <f>IF(ISNA(VLOOKUP($B85,'Feeder DER'!$B$3:$V$365,'Feeder DER'!L$369,FALSE)),0,VLOOKUP($B85,'Feeder DER'!$B$3:$V$365,'Feeder DER'!L$369,FALSE)/1000)</f>
        <v>7.9982549481314377E-2</v>
      </c>
      <c r="AM85" s="37">
        <f>IF(ISNA(VLOOKUP($B85,'Feeder DER'!$B$3:$V$365,'Feeder DER'!M$369,FALSE)),0,VLOOKUP($B85,'Feeder DER'!$B$3:$V$365,'Feeder DER'!M$369,FALSE)/1000)</f>
        <v>-3.4548347151724321E-2</v>
      </c>
      <c r="AN85" s="37">
        <f>IF(ISNA(VLOOKUP($B85,'Feeder DER'!$B$3:$V$365,'Feeder DER'!N$369,FALSE)),0,VLOOKUP($B85,'Feeder DER'!$B$3:$V$365,'Feeder DER'!N$369,FALSE)/1000)</f>
        <v>-4.3867966545786591E-2</v>
      </c>
      <c r="AO85" s="37">
        <f>IF(ISNA(VLOOKUP($B85,'Feeder DER'!$B$3:$V$365,'Feeder DER'!O$369,FALSE)),0,VLOOKUP($B85,'Feeder DER'!$B$3:$V$365,'Feeder DER'!O$369,FALSE)/1000)</f>
        <v>-5.4248303599134816E-2</v>
      </c>
      <c r="AP85" s="37">
        <f>IF(ISNA(VLOOKUP($B85,'Feeder DER'!$B$3:$V$365,'Feeder DER'!P$369,FALSE)),0,VLOOKUP($B85,'Feeder DER'!$B$3:$V$365,'Feeder DER'!P$369,FALSE)/1000)</f>
        <v>-6.4626694502751963E-2</v>
      </c>
      <c r="AQ85" s="37">
        <f>IF(ISNA(VLOOKUP($B85,'Feeder DER'!$B$3:$V$365,'Feeder DER'!Q$369,FALSE)),0,VLOOKUP($B85,'Feeder DER'!$B$3:$V$365,'Feeder DER'!Q$369,FALSE)/1000)</f>
        <v>-7.4013350600086278E-2</v>
      </c>
      <c r="AR85" s="37">
        <f>IF(ISNA(VLOOKUP($B85,'Feeder DER'!$B$3:$V$365,'Feeder DER'!R$369,FALSE)),0,VLOOKUP($B85,'Feeder DER'!$B$3:$V$365,'Feeder DER'!R$369,FALSE)/1000)</f>
        <v>-8.2740781168462646E-2</v>
      </c>
      <c r="AS85" s="37">
        <f>IF(ISNA(VLOOKUP($B85,'Feeder DER'!$B$3:$V$365,'Feeder DER'!S$369,FALSE)),0,VLOOKUP($B85,'Feeder DER'!$B$3:$V$365,'Feeder DER'!S$369,FALSE)/1000)</f>
        <v>-9.1207366307496082E-2</v>
      </c>
      <c r="AT85" s="37">
        <f>IF(ISNA(VLOOKUP($B85,'Feeder DER'!$B$3:$V$365,'Feeder DER'!T$369,FALSE)),0,VLOOKUP($B85,'Feeder DER'!$B$3:$V$365,'Feeder DER'!T$369,FALSE)/1000)</f>
        <v>-0.10101972564088783</v>
      </c>
      <c r="AU85" s="37">
        <f>IF(ISNA(VLOOKUP($B85,'Feeder DER'!$B$3:$V$365,'Feeder DER'!U$369,FALSE)),0,VLOOKUP($B85,'Feeder DER'!$B$3:$V$365,'Feeder DER'!U$369,FALSE)/1000)</f>
        <v>-0.11104019484463473</v>
      </c>
      <c r="AV85" s="37">
        <f>IF(ISNA(VLOOKUP($B85,'Feeder DER'!$B$3:$V$365,'Feeder DER'!V$369,FALSE)),0,VLOOKUP($B85,'Feeder DER'!$B$3:$V$365,'Feeder DER'!V$369,FALSE)/1000)</f>
        <v>-0.11997926801582869</v>
      </c>
    </row>
    <row r="86" spans="1:48" x14ac:dyDescent="0.25">
      <c r="A86" s="8" t="s">
        <v>322</v>
      </c>
      <c r="B86" s="42">
        <v>17105</v>
      </c>
      <c r="C86" s="43">
        <v>155.67777860000001</v>
      </c>
      <c r="D86" s="43">
        <v>132.33332820000001</v>
      </c>
      <c r="E86" s="43">
        <v>133.578968281442</v>
      </c>
      <c r="F86" s="43">
        <v>134.54768984003601</v>
      </c>
      <c r="G86" s="43">
        <v>135.52343661727153</v>
      </c>
      <c r="H86" s="43">
        <v>136.50625956039602</v>
      </c>
      <c r="I86" s="43">
        <v>137.49620998612897</v>
      </c>
      <c r="J86" s="43">
        <v>138.49333958334145</v>
      </c>
      <c r="K86" s="43">
        <v>139.49770041575479</v>
      </c>
      <c r="L86" s="43">
        <v>140.50934492465913</v>
      </c>
      <c r="M86" s="43">
        <v>141.52832593165161</v>
      </c>
      <c r="N86" s="43">
        <v>142.55469664139423</v>
      </c>
      <c r="P86" s="43">
        <v>211.33332820000001</v>
      </c>
      <c r="Q86" s="43">
        <v>223.83993536832892</v>
      </c>
      <c r="R86" s="43">
        <v>224.9652090554585</v>
      </c>
      <c r="S86" s="43">
        <v>226.09613964589653</v>
      </c>
      <c r="T86" s="43">
        <v>227.23275557766246</v>
      </c>
      <c r="U86" s="43">
        <v>228.3750854317376</v>
      </c>
      <c r="V86" s="43">
        <v>229.52315793278365</v>
      </c>
      <c r="W86" s="43">
        <v>230.67700194986512</v>
      </c>
      <c r="X86" s="43">
        <v>231.8366464971752</v>
      </c>
      <c r="Y86" s="43">
        <v>233.00212073476536</v>
      </c>
      <c r="Z86" s="43">
        <v>234.1734539692786</v>
      </c>
      <c r="AA86" s="43">
        <v>235.3506756546864</v>
      </c>
      <c r="AC86" s="37">
        <f>IF(ISNA(VLOOKUP($B86,'Feeder DER'!$B$3:$V$365,'Feeder DER'!C$369,FALSE)),0,VLOOKUP($B86,'Feeder DER'!$B$3:$V$365,'Feeder DER'!C$369,FALSE)/1000)</f>
        <v>2.3908033000699724E-2</v>
      </c>
      <c r="AD86" s="37">
        <f>IF(ISNA(VLOOKUP($B86,'Feeder DER'!$B$3:$V$365,'Feeder DER'!D$369,FALSE)),0,VLOOKUP($B86,'Feeder DER'!$B$3:$V$365,'Feeder DER'!D$369,FALSE)/1000)</f>
        <v>4.9942414173272574E-2</v>
      </c>
      <c r="AE86" s="37">
        <f>IF(ISNA(VLOOKUP($B86,'Feeder DER'!$B$3:$V$365,'Feeder DER'!E$369,FALSE)),0,VLOOKUP($B86,'Feeder DER'!$B$3:$V$365,'Feeder DER'!E$369,FALSE)/1000)</f>
        <v>8.1220074410534582E-2</v>
      </c>
      <c r="AF86" s="37">
        <f>IF(ISNA(VLOOKUP($B86,'Feeder DER'!$B$3:$V$365,'Feeder DER'!F$369,FALSE)),0,VLOOKUP($B86,'Feeder DER'!$B$3:$V$365,'Feeder DER'!F$369,FALSE)/1000)</f>
        <v>0.11720401011294103</v>
      </c>
      <c r="AG86" s="37">
        <f>IF(ISNA(VLOOKUP($B86,'Feeder DER'!$B$3:$V$365,'Feeder DER'!G$369,FALSE)),0,VLOOKUP($B86,'Feeder DER'!$B$3:$V$365,'Feeder DER'!G$369,FALSE)/1000)</f>
        <v>0.15495667871528016</v>
      </c>
      <c r="AH86" s="37">
        <f>IF(ISNA(VLOOKUP($B86,'Feeder DER'!$B$3:$V$365,'Feeder DER'!H$369,FALSE)),0,VLOOKUP($B86,'Feeder DER'!$B$3:$V$365,'Feeder DER'!H$369,FALSE)/1000)</f>
        <v>0.19759806419902257</v>
      </c>
      <c r="AI86" s="37">
        <f>IF(ISNA(VLOOKUP($B86,'Feeder DER'!$B$3:$V$365,'Feeder DER'!I$369,FALSE)),0,VLOOKUP($B86,'Feeder DER'!$B$3:$V$365,'Feeder DER'!I$369,FALSE)/1000)</f>
        <v>0.24610253148974956</v>
      </c>
      <c r="AJ86" s="37">
        <f>IF(ISNA(VLOOKUP($B86,'Feeder DER'!$B$3:$V$365,'Feeder DER'!J$369,FALSE)),0,VLOOKUP($B86,'Feeder DER'!$B$3:$V$365,'Feeder DER'!J$369,FALSE)/1000)</f>
        <v>0.35154000866762863</v>
      </c>
      <c r="AK86" s="37">
        <f>IF(ISNA(VLOOKUP($B86,'Feeder DER'!$B$3:$V$365,'Feeder DER'!K$369,FALSE)),0,VLOOKUP($B86,'Feeder DER'!$B$3:$V$365,'Feeder DER'!K$369,FALSE)/1000)</f>
        <v>0.44051352406886063</v>
      </c>
      <c r="AL86" s="37">
        <f>IF(ISNA(VLOOKUP($B86,'Feeder DER'!$B$3:$V$365,'Feeder DER'!L$369,FALSE)),0,VLOOKUP($B86,'Feeder DER'!$B$3:$V$365,'Feeder DER'!L$369,FALSE)/1000)</f>
        <v>0.52417931089489056</v>
      </c>
      <c r="AM86" s="37">
        <f>IF(ISNA(VLOOKUP($B86,'Feeder DER'!$B$3:$V$365,'Feeder DER'!M$369,FALSE)),0,VLOOKUP($B86,'Feeder DER'!$B$3:$V$365,'Feeder DER'!M$369,FALSE)/1000)</f>
        <v>-0.22824562682644148</v>
      </c>
      <c r="AN86" s="37">
        <f>IF(ISNA(VLOOKUP($B86,'Feeder DER'!$B$3:$V$365,'Feeder DER'!N$369,FALSE)),0,VLOOKUP($B86,'Feeder DER'!$B$3:$V$365,'Feeder DER'!N$369,FALSE)/1000)</f>
        <v>-0.28840081117642841</v>
      </c>
      <c r="AO86" s="37">
        <f>IF(ISNA(VLOOKUP($B86,'Feeder DER'!$B$3:$V$365,'Feeder DER'!O$369,FALSE)),0,VLOOKUP($B86,'Feeder DER'!$B$3:$V$365,'Feeder DER'!O$369,FALSE)/1000)</f>
        <v>-0.35535809932643792</v>
      </c>
      <c r="AP86" s="37">
        <f>IF(ISNA(VLOOKUP($B86,'Feeder DER'!$B$3:$V$365,'Feeder DER'!P$369,FALSE)),0,VLOOKUP($B86,'Feeder DER'!$B$3:$V$365,'Feeder DER'!P$369,FALSE)/1000)</f>
        <v>-0.42221811598393005</v>
      </c>
      <c r="AQ86" s="37">
        <f>IF(ISNA(VLOOKUP($B86,'Feeder DER'!$B$3:$V$365,'Feeder DER'!Q$369,FALSE)),0,VLOOKUP($B86,'Feeder DER'!$B$3:$V$365,'Feeder DER'!Q$369,FALSE)/1000)</f>
        <v>-0.48259412989410483</v>
      </c>
      <c r="AR86" s="37">
        <f>IF(ISNA(VLOOKUP($B86,'Feeder DER'!$B$3:$V$365,'Feeder DER'!R$369,FALSE)),0,VLOOKUP($B86,'Feeder DER'!$B$3:$V$365,'Feeder DER'!R$369,FALSE)/1000)</f>
        <v>-0.53860867433461512</v>
      </c>
      <c r="AS86" s="37">
        <f>IF(ISNA(VLOOKUP($B86,'Feeder DER'!$B$3:$V$365,'Feeder DER'!S$369,FALSE)),0,VLOOKUP($B86,'Feeder DER'!$B$3:$V$365,'Feeder DER'!S$369,FALSE)/1000)</f>
        <v>-0.59283109212174701</v>
      </c>
      <c r="AT86" s="37">
        <f>IF(ISNA(VLOOKUP($B86,'Feeder DER'!$B$3:$V$365,'Feeder DER'!T$369,FALSE)),0,VLOOKUP($B86,'Feeder DER'!$B$3:$V$365,'Feeder DER'!T$369,FALSE)/1000)</f>
        <v>-0.65513324737316081</v>
      </c>
      <c r="AU86" s="37">
        <f>IF(ISNA(VLOOKUP($B86,'Feeder DER'!$B$3:$V$365,'Feeder DER'!U$369,FALSE)),0,VLOOKUP($B86,'Feeder DER'!$B$3:$V$365,'Feeder DER'!U$369,FALSE)/1000)</f>
        <v>-0.71877297224823689</v>
      </c>
      <c r="AV86" s="37">
        <f>IF(ISNA(VLOOKUP($B86,'Feeder DER'!$B$3:$V$365,'Feeder DER'!V$369,FALSE)),0,VLOOKUP($B86,'Feeder DER'!$B$3:$V$365,'Feeder DER'!V$369,FALSE)/1000)</f>
        <v>-0.7753395124596365</v>
      </c>
    </row>
    <row r="87" spans="1:48" x14ac:dyDescent="0.25">
      <c r="A87" s="8" t="s">
        <v>322</v>
      </c>
      <c r="B87" s="42">
        <v>17106</v>
      </c>
      <c r="C87" s="43">
        <v>159.08333329999999</v>
      </c>
      <c r="D87" s="43">
        <v>155.33332820000001</v>
      </c>
      <c r="E87" s="43">
        <v>156.45981349728467</v>
      </c>
      <c r="F87" s="43">
        <v>157.59446812397019</v>
      </c>
      <c r="G87" s="43">
        <v>158.73735132445418</v>
      </c>
      <c r="H87" s="43">
        <v>159.88852277277769</v>
      </c>
      <c r="I87" s="43">
        <v>161.04804257574099</v>
      </c>
      <c r="J87" s="43">
        <v>162.21597127604193</v>
      </c>
      <c r="K87" s="43">
        <v>163.39236985543715</v>
      </c>
      <c r="L87" s="43">
        <v>164.57729973792613</v>
      </c>
      <c r="M87" s="43">
        <v>165.77082279295831</v>
      </c>
      <c r="N87" s="43">
        <v>166.97300133866366</v>
      </c>
      <c r="P87" s="43">
        <v>192.33332820000001</v>
      </c>
      <c r="Q87" s="43">
        <v>195.37129168011734</v>
      </c>
      <c r="R87" s="43">
        <v>196.35344963770606</v>
      </c>
      <c r="S87" s="43">
        <v>197.34054503643756</v>
      </c>
      <c r="T87" s="43">
        <v>198.33260269749749</v>
      </c>
      <c r="U87" s="43">
        <v>199.32964756685101</v>
      </c>
      <c r="V87" s="43">
        <v>200.33170471587002</v>
      </c>
      <c r="W87" s="43">
        <v>201.33879934196361</v>
      </c>
      <c r="X87" s="43">
        <v>202.35095676921165</v>
      </c>
      <c r="Y87" s="43">
        <v>203.36820244900156</v>
      </c>
      <c r="Z87" s="43">
        <v>204.39056196066841</v>
      </c>
      <c r="AA87" s="43">
        <v>205.41806101213797</v>
      </c>
      <c r="AC87" s="37">
        <f>IF(ISNA(VLOOKUP($B87,'Feeder DER'!$B$3:$V$365,'Feeder DER'!C$369,FALSE)),0,VLOOKUP($B87,'Feeder DER'!$B$3:$V$365,'Feeder DER'!C$369,FALSE)/1000)</f>
        <v>1.2812515034633477E-2</v>
      </c>
      <c r="AD87" s="37">
        <f>IF(ISNA(VLOOKUP($B87,'Feeder DER'!$B$3:$V$365,'Feeder DER'!D$369,FALSE)),0,VLOOKUP($B87,'Feeder DER'!$B$3:$V$365,'Feeder DER'!D$369,FALSE)/1000)</f>
        <v>2.7241095191789522E-2</v>
      </c>
      <c r="AE87" s="37">
        <f>IF(ISNA(VLOOKUP($B87,'Feeder DER'!$B$3:$V$365,'Feeder DER'!E$369,FALSE)),0,VLOOKUP($B87,'Feeder DER'!$B$3:$V$365,'Feeder DER'!E$369,FALSE)/1000)</f>
        <v>4.4553232139410252E-2</v>
      </c>
      <c r="AF87" s="37">
        <f>IF(ISNA(VLOOKUP($B87,'Feeder DER'!$B$3:$V$365,'Feeder DER'!F$369,FALSE)),0,VLOOKUP($B87,'Feeder DER'!$B$3:$V$365,'Feeder DER'!F$369,FALSE)/1000)</f>
        <v>6.44090879395324E-2</v>
      </c>
      <c r="AG87" s="37">
        <f>IF(ISNA(VLOOKUP($B87,'Feeder DER'!$B$3:$V$365,'Feeder DER'!G$369,FALSE)),0,VLOOKUP($B87,'Feeder DER'!$B$3:$V$365,'Feeder DER'!G$369,FALSE)/1000)</f>
        <v>8.5181188873608912E-2</v>
      </c>
      <c r="AH87" s="37">
        <f>IF(ISNA(VLOOKUP($B87,'Feeder DER'!$B$3:$V$365,'Feeder DER'!H$369,FALSE)),0,VLOOKUP($B87,'Feeder DER'!$B$3:$V$365,'Feeder DER'!H$369,FALSE)/1000)</f>
        <v>0.10855728461112747</v>
      </c>
      <c r="AI87" s="37">
        <f>IF(ISNA(VLOOKUP($B87,'Feeder DER'!$B$3:$V$365,'Feeder DER'!I$369,FALSE)),0,VLOOKUP($B87,'Feeder DER'!$B$3:$V$365,'Feeder DER'!I$369,FALSE)/1000)</f>
        <v>0.13510760991814427</v>
      </c>
      <c r="AJ87" s="37">
        <f>IF(ISNA(VLOOKUP($B87,'Feeder DER'!$B$3:$V$365,'Feeder DER'!J$369,FALSE)),0,VLOOKUP($B87,'Feeder DER'!$B$3:$V$365,'Feeder DER'!J$369,FALSE)/1000)</f>
        <v>0.19263790858583574</v>
      </c>
      <c r="AK87" s="37">
        <f>IF(ISNA(VLOOKUP($B87,'Feeder DER'!$B$3:$V$365,'Feeder DER'!K$369,FALSE)),0,VLOOKUP($B87,'Feeder DER'!$B$3:$V$365,'Feeder DER'!K$369,FALSE)/1000)</f>
        <v>0.24123237827602947</v>
      </c>
      <c r="AL87" s="37">
        <f>IF(ISNA(VLOOKUP($B87,'Feeder DER'!$B$3:$V$365,'Feeder DER'!L$369,FALSE)),0,VLOOKUP($B87,'Feeder DER'!$B$3:$V$365,'Feeder DER'!L$369,FALSE)/1000)</f>
        <v>0.2869962069623635</v>
      </c>
      <c r="AM87" s="37">
        <f>IF(ISNA(VLOOKUP($B87,'Feeder DER'!$B$3:$V$365,'Feeder DER'!M$369,FALSE)),0,VLOOKUP($B87,'Feeder DER'!$B$3:$V$365,'Feeder DER'!M$369,FALSE)/1000)</f>
        <v>-0.12396759860324615</v>
      </c>
      <c r="AN87" s="37">
        <f>IF(ISNA(VLOOKUP($B87,'Feeder DER'!$B$3:$V$365,'Feeder DER'!N$369,FALSE)),0,VLOOKUP($B87,'Feeder DER'!$B$3:$V$365,'Feeder DER'!N$369,FALSE)/1000)</f>
        <v>-0.1574085858407637</v>
      </c>
      <c r="AO87" s="37">
        <f>IF(ISNA(VLOOKUP($B87,'Feeder DER'!$B$3:$V$365,'Feeder DER'!O$369,FALSE)),0,VLOOKUP($B87,'Feeder DER'!$B$3:$V$365,'Feeder DER'!O$369,FALSE)/1000)</f>
        <v>-0.19465567762042491</v>
      </c>
      <c r="AP87" s="37">
        <f>IF(ISNA(VLOOKUP($B87,'Feeder DER'!$B$3:$V$365,'Feeder DER'!P$369,FALSE)),0,VLOOKUP($B87,'Feeder DER'!$B$3:$V$365,'Feeder DER'!P$369,FALSE)/1000)</f>
        <v>-0.23189578615693354</v>
      </c>
      <c r="AQ87" s="37">
        <f>IF(ISNA(VLOOKUP($B87,'Feeder DER'!$B$3:$V$365,'Feeder DER'!Q$369,FALSE)),0,VLOOKUP($B87,'Feeder DER'!$B$3:$V$365,'Feeder DER'!Q$369,FALSE)/1000)</f>
        <v>-0.26557731685913322</v>
      </c>
      <c r="AR87" s="37">
        <f>IF(ISNA(VLOOKUP($B87,'Feeder DER'!$B$3:$V$365,'Feeder DER'!R$369,FALSE)),0,VLOOKUP($B87,'Feeder DER'!$B$3:$V$365,'Feeder DER'!R$369,FALSE)/1000)</f>
        <v>-0.29689339125154246</v>
      </c>
      <c r="AS87" s="37">
        <f>IF(ISNA(VLOOKUP($B87,'Feeder DER'!$B$3:$V$365,'Feeder DER'!S$369,FALSE)),0,VLOOKUP($B87,'Feeder DER'!$B$3:$V$365,'Feeder DER'!S$369,FALSE)/1000)</f>
        <v>-0.32727349086807417</v>
      </c>
      <c r="AT87" s="37">
        <f>IF(ISNA(VLOOKUP($B87,'Feeder DER'!$B$3:$V$365,'Feeder DER'!T$369,FALSE)),0,VLOOKUP($B87,'Feeder DER'!$B$3:$V$365,'Feeder DER'!T$369,FALSE)/1000)</f>
        <v>-0.36248254494671517</v>
      </c>
      <c r="AU87" s="37">
        <f>IF(ISNA(VLOOKUP($B87,'Feeder DER'!$B$3:$V$365,'Feeder DER'!U$369,FALSE)),0,VLOOKUP($B87,'Feeder DER'!$B$3:$V$365,'Feeder DER'!U$369,FALSE)/1000)</f>
        <v>-0.3984383462072188</v>
      </c>
      <c r="AV87" s="37">
        <f>IF(ISNA(VLOOKUP($B87,'Feeder DER'!$B$3:$V$365,'Feeder DER'!V$369,FALSE)),0,VLOOKUP($B87,'Feeder DER'!$B$3:$V$365,'Feeder DER'!V$369,FALSE)/1000)</f>
        <v>-0.4305138440567971</v>
      </c>
    </row>
    <row r="88" spans="1:48" x14ac:dyDescent="0.25">
      <c r="A88" s="8" t="s">
        <v>322</v>
      </c>
      <c r="B88" s="42">
        <v>17107</v>
      </c>
      <c r="C88" s="43">
        <v>92.2</v>
      </c>
      <c r="D88" s="43">
        <v>89.333335880000007</v>
      </c>
      <c r="E88" s="43">
        <v>89.981185833338046</v>
      </c>
      <c r="F88" s="43">
        <v>90.633734027908261</v>
      </c>
      <c r="G88" s="43">
        <v>91.291014535598094</v>
      </c>
      <c r="H88" s="43">
        <v>91.953061675386039</v>
      </c>
      <c r="I88" s="43">
        <v>92.619910015133584</v>
      </c>
      <c r="J88" s="43">
        <v>93.291594373390168</v>
      </c>
      <c r="K88" s="43">
        <v>93.968149821211114</v>
      </c>
      <c r="L88" s="43">
        <v>94.649611683988837</v>
      </c>
      <c r="M88" s="43">
        <v>95.33601554329735</v>
      </c>
      <c r="N88" s="43">
        <v>96.027397238750041</v>
      </c>
      <c r="P88" s="43">
        <v>122.66666410000001</v>
      </c>
      <c r="Q88" s="43">
        <v>129.1154461470079</v>
      </c>
      <c r="R88" s="43">
        <v>129.76452699092499</v>
      </c>
      <c r="S88" s="43">
        <v>130.41687085219991</v>
      </c>
      <c r="T88" s="43">
        <v>131.07249413446306</v>
      </c>
      <c r="U88" s="43">
        <v>131.73141332380814</v>
      </c>
      <c r="V88" s="43">
        <v>132.39364498920668</v>
      </c>
      <c r="W88" s="43">
        <v>133.05920578292466</v>
      </c>
      <c r="X88" s="43">
        <v>133.72811244094129</v>
      </c>
      <c r="Y88" s="43">
        <v>134.40038178336974</v>
      </c>
      <c r="Z88" s="43">
        <v>135.07603071488026</v>
      </c>
      <c r="AA88" s="43">
        <v>135.75507622512512</v>
      </c>
      <c r="AC88" s="37">
        <f>IF(ISNA(VLOOKUP($B88,'Feeder DER'!$B$3:$V$365,'Feeder DER'!C$369,FALSE)),0,VLOOKUP($B88,'Feeder DER'!$B$3:$V$365,'Feeder DER'!C$369,FALSE)/1000)</f>
        <v>4.6663731230822524E-3</v>
      </c>
      <c r="AD88" s="37">
        <f>IF(ISNA(VLOOKUP($B88,'Feeder DER'!$B$3:$V$365,'Feeder DER'!D$369,FALSE)),0,VLOOKUP($B88,'Feeder DER'!$B$3:$V$365,'Feeder DER'!D$369,FALSE)/1000)</f>
        <v>9.8948790875413375E-3</v>
      </c>
      <c r="AE88" s="37">
        <f>IF(ISNA(VLOOKUP($B88,'Feeder DER'!$B$3:$V$365,'Feeder DER'!E$369,FALSE)),0,VLOOKUP($B88,'Feeder DER'!$B$3:$V$365,'Feeder DER'!E$369,FALSE)/1000)</f>
        <v>1.6169502277319822E-2</v>
      </c>
      <c r="AF88" s="37">
        <f>IF(ISNA(VLOOKUP($B88,'Feeder DER'!$B$3:$V$365,'Feeder DER'!F$369,FALSE)),0,VLOOKUP($B88,'Feeder DER'!$B$3:$V$365,'Feeder DER'!F$369,FALSE)/1000)</f>
        <v>2.3369360901262053E-2</v>
      </c>
      <c r="AG88" s="37">
        <f>IF(ISNA(VLOOKUP($B88,'Feeder DER'!$B$3:$V$365,'Feeder DER'!G$369,FALSE)),0,VLOOKUP($B88,'Feeder DER'!$B$3:$V$365,'Feeder DER'!G$369,FALSE)/1000)</f>
        <v>3.0904675428175508E-2</v>
      </c>
      <c r="AH88" s="37">
        <f>IF(ISNA(VLOOKUP($B88,'Feeder DER'!$B$3:$V$365,'Feeder DER'!H$369,FALSE)),0,VLOOKUP($B88,'Feeder DER'!$B$3:$V$365,'Feeder DER'!H$369,FALSE)/1000)</f>
        <v>3.9389258954681303E-2</v>
      </c>
      <c r="AI88" s="37">
        <f>IF(ISNA(VLOOKUP($B88,'Feeder DER'!$B$3:$V$365,'Feeder DER'!I$369,FALSE)),0,VLOOKUP($B88,'Feeder DER'!$B$3:$V$365,'Feeder DER'!I$369,FALSE)/1000)</f>
        <v>4.9028126141666011E-2</v>
      </c>
      <c r="AJ88" s="37">
        <f>IF(ISNA(VLOOKUP($B88,'Feeder DER'!$B$3:$V$365,'Feeder DER'!J$369,FALSE)),0,VLOOKUP($B88,'Feeder DER'!$B$3:$V$365,'Feeder DER'!J$369,FALSE)/1000)</f>
        <v>6.9924000847701062E-2</v>
      </c>
      <c r="AK88" s="37">
        <f>IF(ISNA(VLOOKUP($B88,'Feeder DER'!$B$3:$V$365,'Feeder DER'!K$369,FALSE)),0,VLOOKUP($B88,'Feeder DER'!$B$3:$V$365,'Feeder DER'!K$369,FALSE)/1000)</f>
        <v>8.7571659817789985E-2</v>
      </c>
      <c r="AL88" s="37">
        <f>IF(ISNA(VLOOKUP($B88,'Feeder DER'!$B$3:$V$365,'Feeder DER'!L$369,FALSE)),0,VLOOKUP($B88,'Feeder DER'!$B$3:$V$365,'Feeder DER'!L$369,FALSE)/1000)</f>
        <v>0.10418762048939172</v>
      </c>
      <c r="AM88" s="37">
        <f>IF(ISNA(VLOOKUP($B88,'Feeder DER'!$B$3:$V$365,'Feeder DER'!M$369,FALSE)),0,VLOOKUP($B88,'Feeder DER'!$B$3:$V$365,'Feeder DER'!M$369,FALSE)/1000)</f>
        <v>-4.5058031114990064E-2</v>
      </c>
      <c r="AN88" s="37">
        <f>IF(ISNA(VLOOKUP($B88,'Feeder DER'!$B$3:$V$365,'Feeder DER'!N$369,FALSE)),0,VLOOKUP($B88,'Feeder DER'!$B$3:$V$365,'Feeder DER'!N$369,FALSE)/1000)</f>
        <v>-5.7170605369231242E-2</v>
      </c>
      <c r="AO88" s="37">
        <f>IF(ISNA(VLOOKUP($B88,'Feeder DER'!$B$3:$V$365,'Feeder DER'!O$369,FALSE)),0,VLOOKUP($B88,'Feeder DER'!$B$3:$V$365,'Feeder DER'!O$369,FALSE)/1000)</f>
        <v>-7.066045581188779E-2</v>
      </c>
      <c r="AP88" s="37">
        <f>IF(ISNA(VLOOKUP($B88,'Feeder DER'!$B$3:$V$365,'Feeder DER'!P$369,FALSE)),0,VLOOKUP($B88,'Feeder DER'!$B$3:$V$365,'Feeder DER'!P$369,FALSE)/1000)</f>
        <v>-8.4145257623948713E-2</v>
      </c>
      <c r="AQ88" s="37">
        <f>IF(ISNA(VLOOKUP($B88,'Feeder DER'!$B$3:$V$365,'Feeder DER'!Q$369,FALSE)),0,VLOOKUP($B88,'Feeder DER'!$B$3:$V$365,'Feeder DER'!Q$369,FALSE)/1000)</f>
        <v>-9.6338657511296819E-2</v>
      </c>
      <c r="AR88" s="37">
        <f>IF(ISNA(VLOOKUP($B88,'Feeder DER'!$B$3:$V$365,'Feeder DER'!R$369,FALSE)),0,VLOOKUP($B88,'Feeder DER'!$B$3:$V$365,'Feeder DER'!R$369,FALSE)/1000)</f>
        <v>-0.10767210787579296</v>
      </c>
      <c r="AS88" s="37">
        <f>IF(ISNA(VLOOKUP($B88,'Feeder DER'!$B$3:$V$365,'Feeder DER'!S$369,FALSE)),0,VLOOKUP($B88,'Feeder DER'!$B$3:$V$365,'Feeder DER'!S$369,FALSE)/1000)</f>
        <v>-0.1186633158714121</v>
      </c>
      <c r="AT88" s="37">
        <f>IF(ISNA(VLOOKUP($B88,'Feeder DER'!$B$3:$V$365,'Feeder DER'!T$369,FALSE)),0,VLOOKUP($B88,'Feeder DER'!$B$3:$V$365,'Feeder DER'!T$369,FALSE)/1000)</f>
        <v>-0.13138556075713367</v>
      </c>
      <c r="AU88" s="37">
        <f>IF(ISNA(VLOOKUP($B88,'Feeder DER'!$B$3:$V$365,'Feeder DER'!U$369,FALSE)),0,VLOOKUP($B88,'Feeder DER'!$B$3:$V$365,'Feeder DER'!U$369,FALSE)/1000)</f>
        <v>-0.14437811310641002</v>
      </c>
      <c r="AV88" s="37">
        <f>IF(ISNA(VLOOKUP($B88,'Feeder DER'!$B$3:$V$365,'Feeder DER'!V$369,FALSE)),0,VLOOKUP($B88,'Feeder DER'!$B$3:$V$365,'Feeder DER'!V$369,FALSE)/1000)</f>
        <v>-0.15596242143826647</v>
      </c>
    </row>
    <row r="89" spans="1:48" x14ac:dyDescent="0.25">
      <c r="A89" s="8" t="s">
        <v>322</v>
      </c>
      <c r="B89" s="42">
        <v>17108</v>
      </c>
      <c r="C89" s="43">
        <v>29.8333333</v>
      </c>
      <c r="D89" s="43">
        <v>28</v>
      </c>
      <c r="E89" s="43">
        <v>28.240452189364731</v>
      </c>
      <c r="F89" s="43">
        <v>28.445253403300157</v>
      </c>
      <c r="G89" s="43">
        <v>28.651539846188296</v>
      </c>
      <c r="H89" s="43">
        <v>28.859322288986021</v>
      </c>
      <c r="I89" s="43">
        <v>29.068611580761733</v>
      </c>
      <c r="J89" s="43">
        <v>29.279418649261835</v>
      </c>
      <c r="K89" s="43">
        <v>29.491754501481317</v>
      </c>
      <c r="L89" s="43">
        <v>29.705630224238458</v>
      </c>
      <c r="M89" s="43">
        <v>29.921056984753715</v>
      </c>
      <c r="N89" s="43">
        <v>30.138046031232804</v>
      </c>
      <c r="P89" s="43">
        <v>51.333332059999996</v>
      </c>
      <c r="Q89" s="43">
        <v>53.524110065893979</v>
      </c>
      <c r="R89" s="43">
        <v>53.793183020123841</v>
      </c>
      <c r="S89" s="43">
        <v>54.063608640556069</v>
      </c>
      <c r="T89" s="43">
        <v>54.335393727226965</v>
      </c>
      <c r="U89" s="43">
        <v>54.608545114357526</v>
      </c>
      <c r="V89" s="43">
        <v>54.883069670525302</v>
      </c>
      <c r="W89" s="43">
        <v>55.158974298837123</v>
      </c>
      <c r="X89" s="43">
        <v>55.436265937102668</v>
      </c>
      <c r="Y89" s="43">
        <v>55.714951558008927</v>
      </c>
      <c r="Z89" s="43">
        <v>55.995038169295526</v>
      </c>
      <c r="AA89" s="43">
        <v>56.276532813930949</v>
      </c>
      <c r="AC89" s="37">
        <f>IF(ISNA(VLOOKUP($B89,'Feeder DER'!$B$3:$V$365,'Feeder DER'!C$369,FALSE)),0,VLOOKUP($B89,'Feeder DER'!$B$3:$V$365,'Feeder DER'!C$369,FALSE)/1000)</f>
        <v>7.9381786568753809E-4</v>
      </c>
      <c r="AD89" s="37">
        <f>IF(ISNA(VLOOKUP($B89,'Feeder DER'!$B$3:$V$365,'Feeder DER'!D$369,FALSE)),0,VLOOKUP($B89,'Feeder DER'!$B$3:$V$365,'Feeder DER'!D$369,FALSE)/1000)</f>
        <v>1.6431353874068748E-3</v>
      </c>
      <c r="AE89" s="37">
        <f>IF(ISNA(VLOOKUP($B89,'Feeder DER'!$B$3:$V$365,'Feeder DER'!E$369,FALSE)),0,VLOOKUP($B89,'Feeder DER'!$B$3:$V$365,'Feeder DER'!E$369,FALSE)/1000)</f>
        <v>2.6642117474911268E-3</v>
      </c>
      <c r="AF89" s="37">
        <f>IF(ISNA(VLOOKUP($B89,'Feeder DER'!$B$3:$V$365,'Feeder DER'!F$369,FALSE)),0,VLOOKUP($B89,'Feeder DER'!$B$3:$V$365,'Feeder DER'!F$369,FALSE)/1000)</f>
        <v>3.8408663903620006E-3</v>
      </c>
      <c r="AG89" s="37">
        <f>IF(ISNA(VLOOKUP($B89,'Feeder DER'!$B$3:$V$365,'Feeder DER'!G$369,FALSE)),0,VLOOKUP($B89,'Feeder DER'!$B$3:$V$365,'Feeder DER'!G$369,FALSE)/1000)</f>
        <v>5.0772506982605017E-3</v>
      </c>
      <c r="AH89" s="37">
        <f>IF(ISNA(VLOOKUP($B89,'Feeder DER'!$B$3:$V$365,'Feeder DER'!H$369,FALSE)),0,VLOOKUP($B89,'Feeder DER'!$B$3:$V$365,'Feeder DER'!H$369,FALSE)/1000)</f>
        <v>6.4764591303619213E-3</v>
      </c>
      <c r="AI89" s="37">
        <f>IF(ISNA(VLOOKUP($B89,'Feeder DER'!$B$3:$V$365,'Feeder DER'!I$369,FALSE)),0,VLOOKUP($B89,'Feeder DER'!$B$3:$V$365,'Feeder DER'!I$369,FALSE)/1000)</f>
        <v>8.0693203439803594E-3</v>
      </c>
      <c r="AJ89" s="37">
        <f>IF(ISNA(VLOOKUP($B89,'Feeder DER'!$B$3:$V$365,'Feeder DER'!J$369,FALSE)),0,VLOOKUP($B89,'Feeder DER'!$B$3:$V$365,'Feeder DER'!J$369,FALSE)/1000)</f>
        <v>1.1537661324465695E-2</v>
      </c>
      <c r="AK89" s="37">
        <f>IF(ISNA(VLOOKUP($B89,'Feeder DER'!$B$3:$V$365,'Feeder DER'!K$369,FALSE)),0,VLOOKUP($B89,'Feeder DER'!$B$3:$V$365,'Feeder DER'!K$369,FALSE)/1000)</f>
        <v>1.4462919761543749E-2</v>
      </c>
      <c r="AL89" s="37">
        <f>IF(ISNA(VLOOKUP($B89,'Feeder DER'!$B$3:$V$365,'Feeder DER'!L$369,FALSE)),0,VLOOKUP($B89,'Feeder DER'!$B$3:$V$365,'Feeder DER'!L$369,FALSE)/1000)</f>
        <v>1.7211508007892826E-2</v>
      </c>
      <c r="AM89" s="37">
        <f>IF(ISNA(VLOOKUP($B89,'Feeder DER'!$B$3:$V$365,'Feeder DER'!M$369,FALSE)),0,VLOOKUP($B89,'Feeder DER'!$B$3:$V$365,'Feeder DER'!M$369,FALSE)/1000)</f>
        <v>-7.5261821206585701E-3</v>
      </c>
      <c r="AN89" s="37">
        <f>IF(ISNA(VLOOKUP($B89,'Feeder DER'!$B$3:$V$365,'Feeder DER'!N$369,FALSE)),0,VLOOKUP($B89,'Feeder DER'!$B$3:$V$365,'Feeder DER'!N$369,FALSE)/1000)</f>
        <v>-9.4853801795716768E-3</v>
      </c>
      <c r="AO89" s="37">
        <f>IF(ISNA(VLOOKUP($B89,'Feeder DER'!$B$3:$V$365,'Feeder DER'!O$369,FALSE)),0,VLOOKUP($B89,'Feeder DER'!$B$3:$V$365,'Feeder DER'!O$369,FALSE)/1000)</f>
        <v>-1.166533258776895E-2</v>
      </c>
      <c r="AP89" s="37">
        <f>IF(ISNA(VLOOKUP($B89,'Feeder DER'!$B$3:$V$365,'Feeder DER'!P$369,FALSE)),0,VLOOKUP($B89,'Feeder DER'!$B$3:$V$365,'Feeder DER'!P$369,FALSE)/1000)</f>
        <v>-1.3840624639597836E-2</v>
      </c>
      <c r="AQ89" s="37">
        <f>IF(ISNA(VLOOKUP($B89,'Feeder DER'!$B$3:$V$365,'Feeder DER'!Q$369,FALSE)),0,VLOOKUP($B89,'Feeder DER'!$B$3:$V$365,'Feeder DER'!Q$369,FALSE)/1000)</f>
        <v>-1.5803282418248889E-2</v>
      </c>
      <c r="AR89" s="37">
        <f>IF(ISNA(VLOOKUP($B89,'Feeder DER'!$B$3:$V$365,'Feeder DER'!R$369,FALSE)),0,VLOOKUP($B89,'Feeder DER'!$B$3:$V$365,'Feeder DER'!R$369,FALSE)/1000)</f>
        <v>-1.7622017177387608E-2</v>
      </c>
      <c r="AS89" s="37">
        <f>IF(ISNA(VLOOKUP($B89,'Feeder DER'!$B$3:$V$365,'Feeder DER'!S$369,FALSE)),0,VLOOKUP($B89,'Feeder DER'!$B$3:$V$365,'Feeder DER'!S$369,FALSE)/1000)</f>
        <v>-1.9380473466442803E-2</v>
      </c>
      <c r="AT89" s="37">
        <f>IF(ISNA(VLOOKUP($B89,'Feeder DER'!$B$3:$V$365,'Feeder DER'!T$369,FALSE)),0,VLOOKUP($B89,'Feeder DER'!$B$3:$V$365,'Feeder DER'!T$369,FALSE)/1000)</f>
        <v>-2.1391389227832645E-2</v>
      </c>
      <c r="AU89" s="37">
        <f>IF(ISNA(VLOOKUP($B89,'Feeder DER'!$B$3:$V$365,'Feeder DER'!U$369,FALSE)),0,VLOOKUP($B89,'Feeder DER'!$B$3:$V$365,'Feeder DER'!U$369,FALSE)/1000)</f>
        <v>-2.3445767726166696E-2</v>
      </c>
      <c r="AV89" s="37">
        <f>IF(ISNA(VLOOKUP($B89,'Feeder DER'!$B$3:$V$365,'Feeder DER'!V$369,FALSE)),0,VLOOKUP($B89,'Feeder DER'!$B$3:$V$365,'Feeder DER'!V$369,FALSE)/1000)</f>
        <v>-2.5268138801936502E-2</v>
      </c>
    </row>
    <row r="90" spans="1:48" x14ac:dyDescent="0.25">
      <c r="A90" s="8" t="s">
        <v>322</v>
      </c>
      <c r="B90" s="42">
        <v>17109</v>
      </c>
      <c r="C90" s="43">
        <v>56.699999939999998</v>
      </c>
      <c r="D90" s="43">
        <v>57</v>
      </c>
      <c r="E90" s="43">
        <v>57.454115240277666</v>
      </c>
      <c r="F90" s="43">
        <v>57.870775443446291</v>
      </c>
      <c r="G90" s="43">
        <v>58.290457287870353</v>
      </c>
      <c r="H90" s="43">
        <v>58.713182686647876</v>
      </c>
      <c r="I90" s="43">
        <v>59.138973711791806</v>
      </c>
      <c r="J90" s="43">
        <v>59.567852595382462</v>
      </c>
      <c r="K90" s="43">
        <v>59.999841730728356</v>
      </c>
      <c r="L90" s="43">
        <v>60.434963673535421</v>
      </c>
      <c r="M90" s="43">
        <v>60.873241143084741</v>
      </c>
      <c r="N90" s="43">
        <v>61.314697023418788</v>
      </c>
      <c r="P90" s="43">
        <v>77</v>
      </c>
      <c r="Q90" s="43">
        <v>79.342971912035893</v>
      </c>
      <c r="R90" s="43">
        <v>79.741839783420687</v>
      </c>
      <c r="S90" s="43">
        <v>80.142712817644593</v>
      </c>
      <c r="T90" s="43">
        <v>80.54560109493292</v>
      </c>
      <c r="U90" s="43">
        <v>80.950514746185647</v>
      </c>
      <c r="V90" s="43">
        <v>81.357463953232127</v>
      </c>
      <c r="W90" s="43">
        <v>81.76645894908718</v>
      </c>
      <c r="X90" s="43">
        <v>82.177510018208366</v>
      </c>
      <c r="Y90" s="43">
        <v>82.590627496754607</v>
      </c>
      <c r="Z90" s="43">
        <v>83.00582177284609</v>
      </c>
      <c r="AA90" s="43">
        <v>83.423103286825508</v>
      </c>
      <c r="AC90" s="37">
        <f>IF(ISNA(VLOOKUP($B90,'Feeder DER'!$B$3:$V$365,'Feeder DER'!C$369,FALSE)),0,VLOOKUP($B90,'Feeder DER'!$B$3:$V$365,'Feeder DER'!C$369,FALSE)/1000)</f>
        <v>2.6517705297089775E-3</v>
      </c>
      <c r="AD90" s="37">
        <f>IF(ISNA(VLOOKUP($B90,'Feeder DER'!$B$3:$V$365,'Feeder DER'!D$369,FALSE)),0,VLOOKUP($B90,'Feeder DER'!$B$3:$V$365,'Feeder DER'!D$369,FALSE)/1000)</f>
        <v>5.6380135540384053E-3</v>
      </c>
      <c r="AE90" s="37">
        <f>IF(ISNA(VLOOKUP($B90,'Feeder DER'!$B$3:$V$365,'Feeder DER'!E$369,FALSE)),0,VLOOKUP($B90,'Feeder DER'!$B$3:$V$365,'Feeder DER'!E$369,FALSE)/1000)</f>
        <v>9.2210582911484342E-3</v>
      </c>
      <c r="AF90" s="37">
        <f>IF(ISNA(VLOOKUP($B90,'Feeder DER'!$B$3:$V$365,'Feeder DER'!F$369,FALSE)),0,VLOOKUP($B90,'Feeder DER'!$B$3:$V$365,'Feeder DER'!F$369,FALSE)/1000)</f>
        <v>1.3330569430108141E-2</v>
      </c>
      <c r="AG90" s="37">
        <f>IF(ISNA(VLOOKUP($B90,'Feeder DER'!$B$3:$V$365,'Feeder DER'!G$369,FALSE)),0,VLOOKUP($B90,'Feeder DER'!$B$3:$V$365,'Feeder DER'!G$369,FALSE)/1000)</f>
        <v>1.7629713270972337E-2</v>
      </c>
      <c r="AH90" s="37">
        <f>IF(ISNA(VLOOKUP($B90,'Feeder DER'!$B$3:$V$365,'Feeder DER'!H$369,FALSE)),0,VLOOKUP($B90,'Feeder DER'!$B$3:$V$365,'Feeder DER'!H$369,FALSE)/1000)</f>
        <v>2.2467798659270233E-2</v>
      </c>
      <c r="AI90" s="37">
        <f>IF(ISNA(VLOOKUP($B90,'Feeder DER'!$B$3:$V$365,'Feeder DER'!I$369,FALSE)),0,VLOOKUP($B90,'Feeder DER'!$B$3:$V$365,'Feeder DER'!I$369,FALSE)/1000)</f>
        <v>2.7962845495353633E-2</v>
      </c>
      <c r="AJ90" s="37">
        <f>IF(ISNA(VLOOKUP($B90,'Feeder DER'!$B$3:$V$365,'Feeder DER'!J$369,FALSE)),0,VLOOKUP($B90,'Feeder DER'!$B$3:$V$365,'Feeder DER'!J$369,FALSE)/1000)</f>
        <v>3.9869731080265175E-2</v>
      </c>
      <c r="AK90" s="37">
        <f>IF(ISNA(VLOOKUP($B90,'Feeder DER'!$B$3:$V$365,'Feeder DER'!K$369,FALSE)),0,VLOOKUP($B90,'Feeder DER'!$B$3:$V$365,'Feeder DER'!K$369,FALSE)/1000)</f>
        <v>4.9927193044833965E-2</v>
      </c>
      <c r="AL90" s="37">
        <f>IF(ISNA(VLOOKUP($B90,'Feeder DER'!$B$3:$V$365,'Feeder DER'!L$369,FALSE)),0,VLOOKUP($B90,'Feeder DER'!$B$3:$V$365,'Feeder DER'!L$369,FALSE)/1000)</f>
        <v>5.9398805129505551E-2</v>
      </c>
      <c r="AM90" s="37">
        <f>IF(ISNA(VLOOKUP($B90,'Feeder DER'!$B$3:$V$365,'Feeder DER'!M$369,FALSE)),0,VLOOKUP($B90,'Feeder DER'!$B$3:$V$365,'Feeder DER'!M$369,FALSE)/1000)</f>
        <v>-2.5657228399442334E-2</v>
      </c>
      <c r="AN90" s="37">
        <f>IF(ISNA(VLOOKUP($B90,'Feeder DER'!$B$3:$V$365,'Feeder DER'!N$369,FALSE)),0,VLOOKUP($B90,'Feeder DER'!$B$3:$V$365,'Feeder DER'!N$369,FALSE)/1000)</f>
        <v>-3.2578416331797394E-2</v>
      </c>
      <c r="AO90" s="37">
        <f>IF(ISNA(VLOOKUP($B90,'Feeder DER'!$B$3:$V$365,'Feeder DER'!O$369,FALSE)),0,VLOOKUP($B90,'Feeder DER'!$B$3:$V$365,'Feeder DER'!O$369,FALSE)/1000)</f>
        <v>-4.0287343114063345E-2</v>
      </c>
      <c r="AP90" s="37">
        <f>IF(ISNA(VLOOKUP($B90,'Feeder DER'!$B$3:$V$365,'Feeder DER'!P$369,FALSE)),0,VLOOKUP($B90,'Feeder DER'!$B$3:$V$365,'Feeder DER'!P$369,FALSE)/1000)</f>
        <v>-4.7994824593955508E-2</v>
      </c>
      <c r="AQ90" s="37">
        <f>IF(ISNA(VLOOKUP($B90,'Feeder DER'!$B$3:$V$365,'Feeder DER'!Q$369,FALSE)),0,VLOOKUP($B90,'Feeder DER'!$B$3:$V$365,'Feeder DER'!Q$369,FALSE)/1000)</f>
        <v>-5.4965797136828781E-2</v>
      </c>
      <c r="AR90" s="37">
        <f>IF(ISNA(VLOOKUP($B90,'Feeder DER'!$B$3:$V$365,'Feeder DER'!R$369,FALSE)),0,VLOOKUP($B90,'Feeder DER'!$B$3:$V$365,'Feeder DER'!R$369,FALSE)/1000)</f>
        <v>-6.1447197779520055E-2</v>
      </c>
      <c r="AS90" s="37">
        <f>IF(ISNA(VLOOKUP($B90,'Feeder DER'!$B$3:$V$365,'Feeder DER'!S$369,FALSE)),0,VLOOKUP($B90,'Feeder DER'!$B$3:$V$365,'Feeder DER'!S$369,FALSE)/1000)</f>
        <v>-6.773488233130226E-2</v>
      </c>
      <c r="AT90" s="37">
        <f>IF(ISNA(VLOOKUP($B90,'Feeder DER'!$B$3:$V$365,'Feeder DER'!T$369,FALSE)),0,VLOOKUP($B90,'Feeder DER'!$B$3:$V$365,'Feeder DER'!T$369,FALSE)/1000)</f>
        <v>-7.5022002130365237E-2</v>
      </c>
      <c r="AU90" s="37">
        <f>IF(ISNA(VLOOKUP($B90,'Feeder DER'!$B$3:$V$365,'Feeder DER'!U$369,FALSE)),0,VLOOKUP($B90,'Feeder DER'!$B$3:$V$365,'Feeder DER'!U$369,FALSE)/1000)</f>
        <v>-8.2463674112559615E-2</v>
      </c>
      <c r="AV90" s="37">
        <f>IF(ISNA(VLOOKUP($B90,'Feeder DER'!$B$3:$V$365,'Feeder DER'!V$369,FALSE)),0,VLOOKUP($B90,'Feeder DER'!$B$3:$V$365,'Feeder DER'!V$369,FALSE)/1000)</f>
        <v>-8.9102250511755118E-2</v>
      </c>
    </row>
    <row r="91" spans="1:48" x14ac:dyDescent="0.25">
      <c r="A91" s="8" t="s">
        <v>18</v>
      </c>
      <c r="B91" s="42">
        <v>80001</v>
      </c>
      <c r="C91" s="43">
        <v>21.179630920000001</v>
      </c>
      <c r="D91" s="43">
        <v>71.199996949999999</v>
      </c>
      <c r="E91" s="43">
        <v>73.554062196053579</v>
      </c>
      <c r="F91" s="43">
        <v>73.865372631722209</v>
      </c>
      <c r="G91" s="43">
        <v>74.178000658621869</v>
      </c>
      <c r="H91" s="43">
        <v>74.491951853329681</v>
      </c>
      <c r="I91" s="43">
        <v>74.80723181602508</v>
      </c>
      <c r="J91" s="43">
        <v>75.123846170589729</v>
      </c>
      <c r="K91" s="43">
        <v>75.441800564707805</v>
      </c>
      <c r="L91" s="43">
        <v>75.76110066996678</v>
      </c>
      <c r="M91" s="43">
        <v>76.081752181958564</v>
      </c>
      <c r="N91" s="43">
        <v>76.403760820381109</v>
      </c>
      <c r="P91" s="43">
        <v>98.400001529999997</v>
      </c>
      <c r="Q91" s="43">
        <v>114.04531642681928</v>
      </c>
      <c r="R91" s="43">
        <v>114.284594721161</v>
      </c>
      <c r="S91" s="43">
        <v>114.52437504490591</v>
      </c>
      <c r="T91" s="43">
        <v>114.7646584513611</v>
      </c>
      <c r="U91" s="43">
        <v>115.00544599604359</v>
      </c>
      <c r="V91" s="43">
        <v>115.24673873668497</v>
      </c>
      <c r="W91" s="43">
        <v>115.48853773323609</v>
      </c>
      <c r="X91" s="43">
        <v>115.73084404787163</v>
      </c>
      <c r="Y91" s="43">
        <v>115.97365874499486</v>
      </c>
      <c r="Z91" s="43">
        <v>116.21698289124227</v>
      </c>
      <c r="AA91" s="43">
        <v>116.46081755548822</v>
      </c>
      <c r="AC91" s="37">
        <f>IF(ISNA(VLOOKUP($B91,'Feeder DER'!$B$3:$V$365,'Feeder DER'!C$369,FALSE)),0,VLOOKUP($B91,'Feeder DER'!$B$3:$V$365,'Feeder DER'!C$369,FALSE)/1000)</f>
        <v>1.9822341411257945E-2</v>
      </c>
      <c r="AD91" s="37">
        <f>IF(ISNA(VLOOKUP($B91,'Feeder DER'!$B$3:$V$365,'Feeder DER'!D$369,FALSE)),0,VLOOKUP($B91,'Feeder DER'!$B$3:$V$365,'Feeder DER'!D$369,FALSE)/1000)</f>
        <v>4.120832647610808E-2</v>
      </c>
      <c r="AE91" s="37">
        <f>IF(ISNA(VLOOKUP($B91,'Feeder DER'!$B$3:$V$365,'Feeder DER'!E$369,FALSE)),0,VLOOKUP($B91,'Feeder DER'!$B$3:$V$365,'Feeder DER'!E$369,FALSE)/1000)</f>
        <v>6.6562174957237569E-2</v>
      </c>
      <c r="AF91" s="37">
        <f>IF(ISNA(VLOOKUP($B91,'Feeder DER'!$B$3:$V$365,'Feeder DER'!F$369,FALSE)),0,VLOOKUP($B91,'Feeder DER'!$B$3:$V$365,'Feeder DER'!F$369,FALSE)/1000)</f>
        <v>9.5093831469000939E-2</v>
      </c>
      <c r="AG91" s="37">
        <f>IF(ISNA(VLOOKUP($B91,'Feeder DER'!$B$3:$V$365,'Feeder DER'!G$369,FALSE)),0,VLOOKUP($B91,'Feeder DER'!$B$3:$V$365,'Feeder DER'!G$369,FALSE)/1000)</f>
        <v>0.12444166447851539</v>
      </c>
      <c r="AH91" s="37">
        <f>IF(ISNA(VLOOKUP($B91,'Feeder DER'!$B$3:$V$365,'Feeder DER'!H$369,FALSE)),0,VLOOKUP($B91,'Feeder DER'!$B$3:$V$365,'Feeder DER'!H$369,FALSE)/1000)</f>
        <v>0.1567049965324338</v>
      </c>
      <c r="AI91" s="37">
        <f>IF(ISNA(VLOOKUP($B91,'Feeder DER'!$B$3:$V$365,'Feeder DER'!I$369,FALSE)),0,VLOOKUP($B91,'Feeder DER'!$B$3:$V$365,'Feeder DER'!I$369,FALSE)/1000)</f>
        <v>0.19251798325316613</v>
      </c>
      <c r="AJ91" s="37">
        <f>IF(ISNA(VLOOKUP($B91,'Feeder DER'!$B$3:$V$365,'Feeder DER'!J$369,FALSE)),0,VLOOKUP($B91,'Feeder DER'!$B$3:$V$365,'Feeder DER'!J$369,FALSE)/1000)</f>
        <v>0.26947945518628003</v>
      </c>
      <c r="AK91" s="37">
        <f>IF(ISNA(VLOOKUP($B91,'Feeder DER'!$B$3:$V$365,'Feeder DER'!K$369,FALSE)),0,VLOOKUP($B91,'Feeder DER'!$B$3:$V$365,'Feeder DER'!K$369,FALSE)/1000)</f>
        <v>0.33445479940860895</v>
      </c>
      <c r="AL91" s="37">
        <f>IF(ISNA(VLOOKUP($B91,'Feeder DER'!$B$3:$V$365,'Feeder DER'!L$369,FALSE)),0,VLOOKUP($B91,'Feeder DER'!$B$3:$V$365,'Feeder DER'!L$369,FALSE)/1000)</f>
        <v>0.39503030877250023</v>
      </c>
      <c r="AM91" s="37">
        <f>IF(ISNA(VLOOKUP($B91,'Feeder DER'!$B$3:$V$365,'Feeder DER'!M$369,FALSE)),0,VLOOKUP($B91,'Feeder DER'!$B$3:$V$365,'Feeder DER'!M$369,FALSE)/1000)</f>
        <v>-0.20361306345609331</v>
      </c>
      <c r="AN91" s="37">
        <f>IF(ISNA(VLOOKUP($B91,'Feeder DER'!$B$3:$V$365,'Feeder DER'!N$369,FALSE)),0,VLOOKUP($B91,'Feeder DER'!$B$3:$V$365,'Feeder DER'!N$369,FALSE)/1000)</f>
        <v>-0.25303790310006269</v>
      </c>
      <c r="AO91" s="37">
        <f>IF(ISNA(VLOOKUP($B91,'Feeder DER'!$B$3:$V$365,'Feeder DER'!O$369,FALSE)),0,VLOOKUP($B91,'Feeder DER'!$B$3:$V$365,'Feeder DER'!O$369,FALSE)/1000)</f>
        <v>-0.30759575010809909</v>
      </c>
      <c r="AP91" s="37">
        <f>IF(ISNA(VLOOKUP($B91,'Feeder DER'!$B$3:$V$365,'Feeder DER'!P$369,FALSE)),0,VLOOKUP($B91,'Feeder DER'!$B$3:$V$365,'Feeder DER'!P$369,FALSE)/1000)</f>
        <v>-0.36145795963122218</v>
      </c>
      <c r="AQ91" s="37">
        <f>IF(ISNA(VLOOKUP($B91,'Feeder DER'!$B$3:$V$365,'Feeder DER'!Q$369,FALSE)),0,VLOOKUP($B91,'Feeder DER'!$B$3:$V$365,'Feeder DER'!Q$369,FALSE)/1000)</f>
        <v>-0.40958586354749582</v>
      </c>
      <c r="AR91" s="37">
        <f>IF(ISNA(VLOOKUP($B91,'Feeder DER'!$B$3:$V$365,'Feeder DER'!R$369,FALSE)),0,VLOOKUP($B91,'Feeder DER'!$B$3:$V$365,'Feeder DER'!R$369,FALSE)/1000)</f>
        <v>-0.45375717579790747</v>
      </c>
      <c r="AS91" s="37">
        <f>IF(ISNA(VLOOKUP($B91,'Feeder DER'!$B$3:$V$365,'Feeder DER'!S$369,FALSE)),0,VLOOKUP($B91,'Feeder DER'!$B$3:$V$365,'Feeder DER'!S$369,FALSE)/1000)</f>
        <v>-0.49601021766090098</v>
      </c>
      <c r="AT91" s="37">
        <f>IF(ISNA(VLOOKUP($B91,'Feeder DER'!$B$3:$V$365,'Feeder DER'!T$369,FALSE)),0,VLOOKUP($B91,'Feeder DER'!$B$3:$V$365,'Feeder DER'!T$369,FALSE)/1000)</f>
        <v>-0.5444227998599257</v>
      </c>
      <c r="AU91" s="37">
        <f>IF(ISNA(VLOOKUP($B91,'Feeder DER'!$B$3:$V$365,'Feeder DER'!U$369,FALSE)),0,VLOOKUP($B91,'Feeder DER'!$B$3:$V$365,'Feeder DER'!U$369,FALSE)/1000)</f>
        <v>-0.59323165595626326</v>
      </c>
      <c r="AV91" s="37">
        <f>IF(ISNA(VLOOKUP($B91,'Feeder DER'!$B$3:$V$365,'Feeder DER'!V$369,FALSE)),0,VLOOKUP($B91,'Feeder DER'!$B$3:$V$365,'Feeder DER'!V$369,FALSE)/1000)</f>
        <v>-0.63679250756211359</v>
      </c>
    </row>
    <row r="92" spans="1:48" x14ac:dyDescent="0.25">
      <c r="A92" s="8" t="s">
        <v>18</v>
      </c>
      <c r="B92" s="42">
        <v>80002</v>
      </c>
      <c r="C92" s="43">
        <v>178.75085960000001</v>
      </c>
      <c r="D92" s="43">
        <v>186.8000031</v>
      </c>
      <c r="E92" s="43">
        <v>188.64061599902604</v>
      </c>
      <c r="F92" s="43">
        <v>189.439019113662</v>
      </c>
      <c r="G92" s="43">
        <v>190.24080139205907</v>
      </c>
      <c r="H92" s="43">
        <v>191.04597713620021</v>
      </c>
      <c r="I92" s="43">
        <v>191.8545607086001</v>
      </c>
      <c r="J92" s="43">
        <v>192.66656653256143</v>
      </c>
      <c r="K92" s="43">
        <v>193.48200909243204</v>
      </c>
      <c r="L92" s="43">
        <v>194.3009029338634</v>
      </c>
      <c r="M92" s="43">
        <v>195.12326266407004</v>
      </c>
      <c r="N92" s="43">
        <v>195.94910295209013</v>
      </c>
      <c r="P92" s="43">
        <v>199.97673030000001</v>
      </c>
      <c r="Q92" s="43">
        <v>200.39630115510761</v>
      </c>
      <c r="R92" s="43">
        <v>201.86675231114918</v>
      </c>
      <c r="S92" s="43">
        <v>202.29028861838813</v>
      </c>
      <c r="T92" s="43">
        <v>202.71471354646977</v>
      </c>
      <c r="U92" s="43">
        <v>203.14002895980806</v>
      </c>
      <c r="V92" s="43">
        <v>203.56623672672868</v>
      </c>
      <c r="W92" s="43">
        <v>203.99333871947724</v>
      </c>
      <c r="X92" s="43">
        <v>204.42133681422749</v>
      </c>
      <c r="Y92" s="43">
        <v>204.8502328910896</v>
      </c>
      <c r="Z92" s="43">
        <v>205.28002883411841</v>
      </c>
      <c r="AA92" s="43">
        <v>205.71072653132165</v>
      </c>
      <c r="AC92" s="37">
        <f>IF(ISNA(VLOOKUP($B92,'Feeder DER'!$B$3:$V$365,'Feeder DER'!C$369,FALSE)),0,VLOOKUP($B92,'Feeder DER'!$B$3:$V$365,'Feeder DER'!C$369,FALSE)/1000)</f>
        <v>1.3747752914259543E-3</v>
      </c>
      <c r="AD92" s="37">
        <f>IF(ISNA(VLOOKUP($B92,'Feeder DER'!$B$3:$V$365,'Feeder DER'!D$369,FALSE)),0,VLOOKUP($B92,'Feeder DER'!$B$3:$V$365,'Feeder DER'!D$369,FALSE)/1000)</f>
        <v>2.8579968362462053E-3</v>
      </c>
      <c r="AE92" s="37">
        <f>IF(ISNA(VLOOKUP($B92,'Feeder DER'!$B$3:$V$365,'Feeder DER'!E$369,FALSE)),0,VLOOKUP($B92,'Feeder DER'!$B$3:$V$365,'Feeder DER'!E$369,FALSE)/1000)</f>
        <v>4.6164089083245404E-3</v>
      </c>
      <c r="AF92" s="37">
        <f>IF(ISNA(VLOOKUP($B92,'Feeder DER'!$B$3:$V$365,'Feeder DER'!F$369,FALSE)),0,VLOOKUP($B92,'Feeder DER'!$B$3:$V$365,'Feeder DER'!F$369,FALSE)/1000)</f>
        <v>6.5952173438178063E-3</v>
      </c>
      <c r="AG92" s="37">
        <f>IF(ISNA(VLOOKUP($B92,'Feeder DER'!$B$3:$V$365,'Feeder DER'!G$369,FALSE)),0,VLOOKUP($B92,'Feeder DER'!$B$3:$V$365,'Feeder DER'!G$369,FALSE)/1000)</f>
        <v>8.6306315686712279E-3</v>
      </c>
      <c r="AH92" s="37">
        <f>IF(ISNA(VLOOKUP($B92,'Feeder DER'!$B$3:$V$365,'Feeder DER'!H$369,FALSE)),0,VLOOKUP($B92,'Feeder DER'!$B$3:$V$365,'Feeder DER'!H$369,FALSE)/1000)</f>
        <v>1.0868249759507502E-2</v>
      </c>
      <c r="AI92" s="37">
        <f>IF(ISNA(VLOOKUP($B92,'Feeder DER'!$B$3:$V$365,'Feeder DER'!I$369,FALSE)),0,VLOOKUP($B92,'Feeder DER'!$B$3:$V$365,'Feeder DER'!I$369,FALSE)/1000)</f>
        <v>1.3352053677235715E-2</v>
      </c>
      <c r="AJ92" s="37">
        <f>IF(ISNA(VLOOKUP($B92,'Feeder DER'!$B$3:$V$365,'Feeder DER'!J$369,FALSE)),0,VLOOKUP($B92,'Feeder DER'!$B$3:$V$365,'Feeder DER'!J$369,FALSE)/1000)</f>
        <v>1.8689704150016199E-2</v>
      </c>
      <c r="AK92" s="37">
        <f>IF(ISNA(VLOOKUP($B92,'Feeder DER'!$B$3:$V$365,'Feeder DER'!K$369,FALSE)),0,VLOOKUP($B92,'Feeder DER'!$B$3:$V$365,'Feeder DER'!K$369,FALSE)/1000)</f>
        <v>2.3196058668661593E-2</v>
      </c>
      <c r="AL92" s="37">
        <f>IF(ISNA(VLOOKUP($B92,'Feeder DER'!$B$3:$V$365,'Feeder DER'!L$369,FALSE)),0,VLOOKUP($B92,'Feeder DER'!$B$3:$V$365,'Feeder DER'!L$369,FALSE)/1000)</f>
        <v>2.7397263350350823E-2</v>
      </c>
      <c r="AM92" s="37">
        <f>IF(ISNA(VLOOKUP($B92,'Feeder DER'!$B$3:$V$365,'Feeder DER'!M$369,FALSE)),0,VLOOKUP($B92,'Feeder DER'!$B$3:$V$365,'Feeder DER'!M$369,FALSE)/1000)</f>
        <v>-1.4121551175180665E-2</v>
      </c>
      <c r="AN92" s="37">
        <f>IF(ISNA(VLOOKUP($B92,'Feeder DER'!$B$3:$V$365,'Feeder DER'!N$369,FALSE)),0,VLOOKUP($B92,'Feeder DER'!$B$3:$V$365,'Feeder DER'!N$369,FALSE)/1000)</f>
        <v>-1.7549402956939828E-2</v>
      </c>
      <c r="AO92" s="37">
        <f>IF(ISNA(VLOOKUP($B92,'Feeder DER'!$B$3:$V$365,'Feeder DER'!O$369,FALSE)),0,VLOOKUP($B92,'Feeder DER'!$B$3:$V$365,'Feeder DER'!O$369,FALSE)/1000)</f>
        <v>-2.1333253636529451E-2</v>
      </c>
      <c r="AP92" s="37">
        <f>IF(ISNA(VLOOKUP($B92,'Feeder DER'!$B$3:$V$365,'Feeder DER'!P$369,FALSE)),0,VLOOKUP($B92,'Feeder DER'!$B$3:$V$365,'Feeder DER'!P$369,FALSE)/1000)</f>
        <v>-2.5068858490552504E-2</v>
      </c>
      <c r="AQ92" s="37">
        <f>IF(ISNA(VLOOKUP($B92,'Feeder DER'!$B$3:$V$365,'Feeder DER'!Q$369,FALSE)),0,VLOOKUP($B92,'Feeder DER'!$B$3:$V$365,'Feeder DER'!Q$369,FALSE)/1000)</f>
        <v>-2.8406761504100517E-2</v>
      </c>
      <c r="AR92" s="37">
        <f>IF(ISNA(VLOOKUP($B92,'Feeder DER'!$B$3:$V$365,'Feeder DER'!R$369,FALSE)),0,VLOOKUP($B92,'Feeder DER'!$B$3:$V$365,'Feeder DER'!R$369,FALSE)/1000)</f>
        <v>-3.1470255740822614E-2</v>
      </c>
      <c r="AS92" s="37">
        <f>IF(ISNA(VLOOKUP($B92,'Feeder DER'!$B$3:$V$365,'Feeder DER'!S$369,FALSE)),0,VLOOKUP($B92,'Feeder DER'!$B$3:$V$365,'Feeder DER'!S$369,FALSE)/1000)</f>
        <v>-3.4400708644223767E-2</v>
      </c>
      <c r="AT92" s="37">
        <f>IF(ISNA(VLOOKUP($B92,'Feeder DER'!$B$3:$V$365,'Feeder DER'!T$369,FALSE)),0,VLOOKUP($B92,'Feeder DER'!$B$3:$V$365,'Feeder DER'!T$369,FALSE)/1000)</f>
        <v>-3.7758355474156131E-2</v>
      </c>
      <c r="AU92" s="37">
        <f>IF(ISNA(VLOOKUP($B92,'Feeder DER'!$B$3:$V$365,'Feeder DER'!U$369,FALSE)),0,VLOOKUP($B92,'Feeder DER'!$B$3:$V$365,'Feeder DER'!U$369,FALSE)/1000)</f>
        <v>-4.114348581632149E-2</v>
      </c>
      <c r="AV92" s="37">
        <f>IF(ISNA(VLOOKUP($B92,'Feeder DER'!$B$3:$V$365,'Feeder DER'!V$369,FALSE)),0,VLOOKUP($B92,'Feeder DER'!$B$3:$V$365,'Feeder DER'!V$369,FALSE)/1000)</f>
        <v>-4.4164641653501417E-2</v>
      </c>
    </row>
    <row r="93" spans="1:48" x14ac:dyDescent="0.25">
      <c r="A93" s="8" t="s">
        <v>18</v>
      </c>
      <c r="B93" s="42">
        <v>80003</v>
      </c>
      <c r="C93" s="43">
        <v>141.49272160000001</v>
      </c>
      <c r="D93" s="43">
        <v>151.6000061</v>
      </c>
      <c r="E93" s="43">
        <v>152.2416384250858</v>
      </c>
      <c r="F93" s="43">
        <v>152.88598639676809</v>
      </c>
      <c r="G93" s="43">
        <v>153.53306150875775</v>
      </c>
      <c r="H93" s="43">
        <v>154.18287530341172</v>
      </c>
      <c r="I93" s="43">
        <v>154.83543937193875</v>
      </c>
      <c r="J93" s="43">
        <v>155.49076535460634</v>
      </c>
      <c r="K93" s="43">
        <v>156.14886494094827</v>
      </c>
      <c r="L93" s="43">
        <v>156.80974986997313</v>
      </c>
      <c r="M93" s="43">
        <v>157.47343193037372</v>
      </c>
      <c r="N93" s="43">
        <v>158.13992296073738</v>
      </c>
      <c r="P93" s="43">
        <v>151.6000061</v>
      </c>
      <c r="Q93" s="43">
        <v>151.91807782813694</v>
      </c>
      <c r="R93" s="43">
        <v>152.23681690205336</v>
      </c>
      <c r="S93" s="43">
        <v>152.55622472190635</v>
      </c>
      <c r="T93" s="43">
        <v>152.87630269079068</v>
      </c>
      <c r="U93" s="43">
        <v>153.19705221474499</v>
      </c>
      <c r="V93" s="43">
        <v>153.51847470275786</v>
      </c>
      <c r="W93" s="43">
        <v>153.84057156677409</v>
      </c>
      <c r="X93" s="43">
        <v>154.1633442217009</v>
      </c>
      <c r="Y93" s="43">
        <v>154.48679408541409</v>
      </c>
      <c r="Z93" s="43">
        <v>154.81092257876435</v>
      </c>
      <c r="AA93" s="43">
        <v>155.13573112558339</v>
      </c>
      <c r="AC93" s="37">
        <f>IF(ISNA(VLOOKUP($B93,'Feeder DER'!$B$3:$V$365,'Feeder DER'!C$369,FALSE)),0,VLOOKUP($B93,'Feeder DER'!$B$3:$V$365,'Feeder DER'!C$369,FALSE)/1000)</f>
        <v>3.7470619570958569E-2</v>
      </c>
      <c r="AD93" s="37">
        <f>IF(ISNA(VLOOKUP($B93,'Feeder DER'!$B$3:$V$365,'Feeder DER'!D$369,FALSE)),0,VLOOKUP($B93,'Feeder DER'!$B$3:$V$365,'Feeder DER'!D$369,FALSE)/1000)</f>
        <v>7.7897030048384941E-2</v>
      </c>
      <c r="AE93" s="37">
        <f>IF(ISNA(VLOOKUP($B93,'Feeder DER'!$B$3:$V$365,'Feeder DER'!E$369,FALSE)),0,VLOOKUP($B93,'Feeder DER'!$B$3:$V$365,'Feeder DER'!E$369,FALSE)/1000)</f>
        <v>0.12582398233852007</v>
      </c>
      <c r="AF93" s="37">
        <f>IF(ISNA(VLOOKUP($B93,'Feeder DER'!$B$3:$V$365,'Feeder DER'!F$369,FALSE)),0,VLOOKUP($B93,'Feeder DER'!$B$3:$V$365,'Feeder DER'!F$369,FALSE)/1000)</f>
        <v>0.17975801690591789</v>
      </c>
      <c r="AG93" s="37">
        <f>IF(ISNA(VLOOKUP($B93,'Feeder DER'!$B$3:$V$365,'Feeder DER'!G$369,FALSE)),0,VLOOKUP($B93,'Feeder DER'!$B$3:$V$365,'Feeder DER'!G$369,FALSE)/1000)</f>
        <v>0.2352348883368065</v>
      </c>
      <c r="AH93" s="37">
        <f>IF(ISNA(VLOOKUP($B93,'Feeder DER'!$B$3:$V$365,'Feeder DER'!H$369,FALSE)),0,VLOOKUP($B93,'Feeder DER'!$B$3:$V$365,'Feeder DER'!H$369,FALSE)/1000)</f>
        <v>0.29622299344518133</v>
      </c>
      <c r="AI93" s="37">
        <f>IF(ISNA(VLOOKUP($B93,'Feeder DER'!$B$3:$V$365,'Feeder DER'!I$369,FALSE)),0,VLOOKUP($B93,'Feeder DER'!$B$3:$V$365,'Feeder DER'!I$369,FALSE)/1000)</f>
        <v>0.36392109092372693</v>
      </c>
      <c r="AJ93" s="37">
        <f>IF(ISNA(VLOOKUP($B93,'Feeder DER'!$B$3:$V$365,'Feeder DER'!J$369,FALSE)),0,VLOOKUP($B93,'Feeder DER'!$B$3:$V$365,'Feeder DER'!J$369,FALSE)/1000)</f>
        <v>0.50940309915858095</v>
      </c>
      <c r="AK93" s="37">
        <f>IF(ISNA(VLOOKUP($B93,'Feeder DER'!$B$3:$V$365,'Feeder DER'!K$369,FALSE)),0,VLOOKUP($B93,'Feeder DER'!$B$3:$V$365,'Feeder DER'!K$369,FALSE)/1000)</f>
        <v>0.63222745952724146</v>
      </c>
      <c r="AL93" s="37">
        <f>IF(ISNA(VLOOKUP($B93,'Feeder DER'!$B$3:$V$365,'Feeder DER'!L$369,FALSE)),0,VLOOKUP($B93,'Feeder DER'!$B$3:$V$365,'Feeder DER'!L$369,FALSE)/1000)</f>
        <v>0.74673471271188763</v>
      </c>
      <c r="AM93" s="37">
        <f>IF(ISNA(VLOOKUP($B93,'Feeder DER'!$B$3:$V$365,'Feeder DER'!M$369,FALSE)),0,VLOOKUP($B93,'Feeder DER'!$B$3:$V$365,'Feeder DER'!M$369,FALSE)/1000)</f>
        <v>-0.3848943715653893</v>
      </c>
      <c r="AN93" s="37">
        <f>IF(ISNA(VLOOKUP($B93,'Feeder DER'!$B$3:$V$365,'Feeder DER'!N$369,FALSE)),0,VLOOKUP($B93,'Feeder DER'!$B$3:$V$365,'Feeder DER'!N$369,FALSE)/1000)</f>
        <v>-0.47832326198915071</v>
      </c>
      <c r="AO93" s="37">
        <f>IF(ISNA(VLOOKUP($B93,'Feeder DER'!$B$3:$V$365,'Feeder DER'!O$369,FALSE)),0,VLOOKUP($B93,'Feeder DER'!$B$3:$V$365,'Feeder DER'!O$369,FALSE)/1000)</f>
        <v>-0.5814551921398261</v>
      </c>
      <c r="AP93" s="37">
        <f>IF(ISNA(VLOOKUP($B93,'Feeder DER'!$B$3:$V$365,'Feeder DER'!P$369,FALSE)),0,VLOOKUP($B93,'Feeder DER'!$B$3:$V$365,'Feeder DER'!P$369,FALSE)/1000)</f>
        <v>-0.68327214304482653</v>
      </c>
      <c r="AQ93" s="37">
        <f>IF(ISNA(VLOOKUP($B93,'Feeder DER'!$B$3:$V$365,'Feeder DER'!Q$369,FALSE)),0,VLOOKUP($B93,'Feeder DER'!$B$3:$V$365,'Feeder DER'!Q$369,FALSE)/1000)</f>
        <v>-0.77424940657687924</v>
      </c>
      <c r="AR93" s="37">
        <f>IF(ISNA(VLOOKUP($B93,'Feeder DER'!$B$3:$V$365,'Feeder DER'!R$369,FALSE)),0,VLOOKUP($B93,'Feeder DER'!$B$3:$V$365,'Feeder DER'!R$369,FALSE)/1000)</f>
        <v>-0.85774743554056043</v>
      </c>
      <c r="AS93" s="37">
        <f>IF(ISNA(VLOOKUP($B93,'Feeder DER'!$B$3:$V$365,'Feeder DER'!S$369,FALSE)),0,VLOOKUP($B93,'Feeder DER'!$B$3:$V$365,'Feeder DER'!S$369,FALSE)/1000)</f>
        <v>-0.93761931467512249</v>
      </c>
      <c r="AT93" s="37">
        <f>IF(ISNA(VLOOKUP($B93,'Feeder DER'!$B$3:$V$365,'Feeder DER'!T$369,FALSE)),0,VLOOKUP($B93,'Feeder DER'!$B$3:$V$365,'Feeder DER'!T$369,FALSE)/1000)</f>
        <v>-1.0291347119932788</v>
      </c>
      <c r="AU93" s="37">
        <f>IF(ISNA(VLOOKUP($B93,'Feeder DER'!$B$3:$V$365,'Feeder DER'!U$369,FALSE)),0,VLOOKUP($B93,'Feeder DER'!$B$3:$V$365,'Feeder DER'!U$369,FALSE)/1000)</f>
        <v>-1.121399194807646</v>
      </c>
      <c r="AV93" s="37">
        <f>IF(ISNA(VLOOKUP($B93,'Feeder DER'!$B$3:$V$365,'Feeder DER'!V$369,FALSE)),0,VLOOKUP($B93,'Feeder DER'!$B$3:$V$365,'Feeder DER'!V$369,FALSE)/1000)</f>
        <v>-1.2037432562303179</v>
      </c>
    </row>
    <row r="94" spans="1:48" x14ac:dyDescent="0.25">
      <c r="A94" s="8" t="s">
        <v>18</v>
      </c>
      <c r="B94" s="42">
        <v>80004</v>
      </c>
      <c r="C94" s="43">
        <v>161.66657000000001</v>
      </c>
      <c r="D94" s="43">
        <v>51.600002289999999</v>
      </c>
      <c r="E94" s="43">
        <v>52.518394296013021</v>
      </c>
      <c r="F94" s="43">
        <v>52.740673307134529</v>
      </c>
      <c r="G94" s="43">
        <v>52.963893092616097</v>
      </c>
      <c r="H94" s="43">
        <v>53.188057634193974</v>
      </c>
      <c r="I94" s="43">
        <v>53.413170930456729</v>
      </c>
      <c r="J94" s="43">
        <v>53.639236996916559</v>
      </c>
      <c r="K94" s="43">
        <v>53.866259866080938</v>
      </c>
      <c r="L94" s="43">
        <v>54.094243587524524</v>
      </c>
      <c r="M94" s="43">
        <v>54.323192227961421</v>
      </c>
      <c r="N94" s="43">
        <v>54.553109871317695</v>
      </c>
      <c r="P94" s="43">
        <v>100.4000015</v>
      </c>
      <c r="Q94" s="43">
        <v>104.9514944086874</v>
      </c>
      <c r="R94" s="43">
        <v>105.87169296972904</v>
      </c>
      <c r="S94" s="43">
        <v>106.09382219788654</v>
      </c>
      <c r="T94" s="43">
        <v>106.31641747501914</v>
      </c>
      <c r="U94" s="43">
        <v>106.53947977894346</v>
      </c>
      <c r="V94" s="43">
        <v>106.76301008952765</v>
      </c>
      <c r="W94" s="43">
        <v>106.98700938869574</v>
      </c>
      <c r="X94" s="43">
        <v>107.21147866043189</v>
      </c>
      <c r="Y94" s="43">
        <v>107.43641889078482</v>
      </c>
      <c r="Z94" s="43">
        <v>107.66183106787203</v>
      </c>
      <c r="AA94" s="43">
        <v>107.8877161818842</v>
      </c>
      <c r="AC94" s="37">
        <f>IF(ISNA(VLOOKUP($B94,'Feeder DER'!$B$3:$V$365,'Feeder DER'!C$369,FALSE)),0,VLOOKUP($B94,'Feeder DER'!$B$3:$V$365,'Feeder DER'!C$369,FALSE)/1000)</f>
        <v>3.5584299985048536E-2</v>
      </c>
      <c r="AD94" s="37">
        <f>IF(ISNA(VLOOKUP($B94,'Feeder DER'!$B$3:$V$365,'Feeder DER'!D$369,FALSE)),0,VLOOKUP($B94,'Feeder DER'!$B$3:$V$365,'Feeder DER'!D$369,FALSE)/1000)</f>
        <v>7.3975592528884318E-2</v>
      </c>
      <c r="AE94" s="37">
        <f>IF(ISNA(VLOOKUP($B94,'Feeder DER'!$B$3:$V$365,'Feeder DER'!E$369,FALSE)),0,VLOOKUP($B94,'Feeder DER'!$B$3:$V$365,'Feeder DER'!E$369,FALSE)/1000)</f>
        <v>0.11948983988291195</v>
      </c>
      <c r="AF94" s="37">
        <f>IF(ISNA(VLOOKUP($B94,'Feeder DER'!$B$3:$V$365,'Feeder DER'!F$369,FALSE)),0,VLOOKUP($B94,'Feeder DER'!$B$3:$V$365,'Feeder DER'!F$369,FALSE)/1000)</f>
        <v>0.17070876520160974</v>
      </c>
      <c r="AG94" s="37">
        <f>IF(ISNA(VLOOKUP($B94,'Feeder DER'!$B$3:$V$365,'Feeder DER'!G$369,FALSE)),0,VLOOKUP($B94,'Feeder DER'!$B$3:$V$365,'Feeder DER'!G$369,FALSE)/1000)</f>
        <v>0.22339285897514133</v>
      </c>
      <c r="AH94" s="37">
        <f>IF(ISNA(VLOOKUP($B94,'Feeder DER'!$B$3:$V$365,'Feeder DER'!H$369,FALSE)),0,VLOOKUP($B94,'Feeder DER'!$B$3:$V$365,'Feeder DER'!H$369,FALSE)/1000)</f>
        <v>0.28131074377515936</v>
      </c>
      <c r="AI94" s="37">
        <f>IF(ISNA(VLOOKUP($B94,'Feeder DER'!$B$3:$V$365,'Feeder DER'!I$369,FALSE)),0,VLOOKUP($B94,'Feeder DER'!$B$3:$V$365,'Feeder DER'!I$369,FALSE)/1000)</f>
        <v>0.34560083122705465</v>
      </c>
      <c r="AJ94" s="37">
        <f>IF(ISNA(VLOOKUP($B94,'Feeder DER'!$B$3:$V$365,'Feeder DER'!J$369,FALSE)),0,VLOOKUP($B94,'Feeder DER'!$B$3:$V$365,'Feeder DER'!J$369,FALSE)/1000)</f>
        <v>0.48375908648762855</v>
      </c>
      <c r="AK94" s="37">
        <f>IF(ISNA(VLOOKUP($B94,'Feeder DER'!$B$3:$V$365,'Feeder DER'!K$369,FALSE)),0,VLOOKUP($B94,'Feeder DER'!$B$3:$V$365,'Feeder DER'!K$369,FALSE)/1000)</f>
        <v>0.60040030926093846</v>
      </c>
      <c r="AL94" s="37">
        <f>IF(ISNA(VLOOKUP($B94,'Feeder DER'!$B$3:$V$365,'Feeder DER'!L$369,FALSE)),0,VLOOKUP($B94,'Feeder DER'!$B$3:$V$365,'Feeder DER'!L$369,FALSE)/1000)</f>
        <v>0.70914311881256886</v>
      </c>
      <c r="AM94" s="37">
        <f>IF(ISNA(VLOOKUP($B94,'Feeder DER'!$B$3:$V$365,'Feeder DER'!M$369,FALSE)),0,VLOOKUP($B94,'Feeder DER'!$B$3:$V$365,'Feeder DER'!M$369,FALSE)/1000)</f>
        <v>-0.36551828972037398</v>
      </c>
      <c r="AN94" s="37">
        <f>IF(ISNA(VLOOKUP($B94,'Feeder DER'!$B$3:$V$365,'Feeder DER'!N$369,FALSE)),0,VLOOKUP($B94,'Feeder DER'!$B$3:$V$365,'Feeder DER'!N$369,FALSE)/1000)</f>
        <v>-0.45424384862962852</v>
      </c>
      <c r="AO94" s="37">
        <f>IF(ISNA(VLOOKUP($B94,'Feeder DER'!$B$3:$V$365,'Feeder DER'!O$369,FALSE)),0,VLOOKUP($B94,'Feeder DER'!$B$3:$V$365,'Feeder DER'!O$369,FALSE)/1000)</f>
        <v>-0.55218398366179722</v>
      </c>
      <c r="AP94" s="37">
        <f>IF(ISNA(VLOOKUP($B94,'Feeder DER'!$B$3:$V$365,'Feeder DER'!P$369,FALSE)),0,VLOOKUP($B94,'Feeder DER'!$B$3:$V$365,'Feeder DER'!P$369,FALSE)/1000)</f>
        <v>-0.64887533720895207</v>
      </c>
      <c r="AQ94" s="37">
        <f>IF(ISNA(VLOOKUP($B94,'Feeder DER'!$B$3:$V$365,'Feeder DER'!Q$369,FALSE)),0,VLOOKUP($B94,'Feeder DER'!$B$3:$V$365,'Feeder DER'!Q$369,FALSE)/1000)</f>
        <v>-0.73527268730381101</v>
      </c>
      <c r="AR94" s="37">
        <f>IF(ISNA(VLOOKUP($B94,'Feeder DER'!$B$3:$V$365,'Feeder DER'!R$369,FALSE)),0,VLOOKUP($B94,'Feeder DER'!$B$3:$V$365,'Feeder DER'!R$369,FALSE)/1000)</f>
        <v>-0.81456731719850151</v>
      </c>
      <c r="AS94" s="37">
        <f>IF(ISNA(VLOOKUP($B94,'Feeder DER'!$B$3:$V$365,'Feeder DER'!S$369,FALSE)),0,VLOOKUP($B94,'Feeder DER'!$B$3:$V$365,'Feeder DER'!S$369,FALSE)/1000)</f>
        <v>-0.89041834234932693</v>
      </c>
      <c r="AT94" s="37">
        <f>IF(ISNA(VLOOKUP($B94,'Feeder DER'!$B$3:$V$365,'Feeder DER'!T$369,FALSE)),0,VLOOKUP($B94,'Feeder DER'!$B$3:$V$365,'Feeder DER'!T$369,FALSE)/1000)</f>
        <v>-0.97732673587757635</v>
      </c>
      <c r="AU94" s="37">
        <f>IF(ISNA(VLOOKUP($B94,'Feeder DER'!$B$3:$V$365,'Feeder DER'!U$369,FALSE)),0,VLOOKUP($B94,'Feeder DER'!$B$3:$V$365,'Feeder DER'!U$369,FALSE)/1000)</f>
        <v>-1.0649465049666467</v>
      </c>
      <c r="AV94" s="37">
        <f>IF(ISNA(VLOOKUP($B94,'Feeder DER'!$B$3:$V$365,'Feeder DER'!V$369,FALSE)),0,VLOOKUP($B94,'Feeder DER'!$B$3:$V$365,'Feeder DER'!V$369,FALSE)/1000)</f>
        <v>-1.1431452595429552</v>
      </c>
    </row>
    <row r="95" spans="1:48" x14ac:dyDescent="0.25">
      <c r="A95" s="8" t="s">
        <v>18</v>
      </c>
      <c r="B95" s="42">
        <v>80005</v>
      </c>
      <c r="C95" s="43">
        <v>109.9266332</v>
      </c>
      <c r="D95" s="43">
        <v>90.800003050000001</v>
      </c>
      <c r="E95" s="43">
        <v>91.90238164383527</v>
      </c>
      <c r="F95" s="43">
        <v>92.291349562320434</v>
      </c>
      <c r="G95" s="43">
        <v>92.681963749802165</v>
      </c>
      <c r="H95" s="43">
        <v>93.074231173954345</v>
      </c>
      <c r="I95" s="43">
        <v>93.468158831940869</v>
      </c>
      <c r="J95" s="43">
        <v>93.863753750540454</v>
      </c>
      <c r="K95" s="43">
        <v>94.261022986271968</v>
      </c>
      <c r="L95" s="43">
        <v>94.659973625520308</v>
      </c>
      <c r="M95" s="43">
        <v>95.060612784662808</v>
      </c>
      <c r="N95" s="43">
        <v>95.462947610196196</v>
      </c>
      <c r="P95" s="43">
        <v>144.8000031</v>
      </c>
      <c r="Q95" s="43">
        <v>148.24892768762152</v>
      </c>
      <c r="R95" s="43">
        <v>148.5599685235496</v>
      </c>
      <c r="S95" s="43">
        <v>148.87166195375357</v>
      </c>
      <c r="T95" s="43">
        <v>149.18400934744042</v>
      </c>
      <c r="U95" s="43">
        <v>149.49701207668988</v>
      </c>
      <c r="V95" s="43">
        <v>149.81067151646045</v>
      </c>
      <c r="W95" s="43">
        <v>150.1249890445954</v>
      </c>
      <c r="X95" s="43">
        <v>150.43996604182885</v>
      </c>
      <c r="Y95" s="43">
        <v>150.75560389179188</v>
      </c>
      <c r="Z95" s="43">
        <v>151.07190398101852</v>
      </c>
      <c r="AA95" s="43">
        <v>151.38886769895191</v>
      </c>
      <c r="AC95" s="37">
        <f>IF(ISNA(VLOOKUP($B95,'Feeder DER'!$B$3:$V$365,'Feeder DER'!C$369,FALSE)),0,VLOOKUP($B95,'Feeder DER'!$B$3:$V$365,'Feeder DER'!C$369,FALSE)/1000)</f>
        <v>9.119046296273102E-2</v>
      </c>
      <c r="AD95" s="37">
        <f>IF(ISNA(VLOOKUP($B95,'Feeder DER'!$B$3:$V$365,'Feeder DER'!D$369,FALSE)),0,VLOOKUP($B95,'Feeder DER'!$B$3:$V$365,'Feeder DER'!D$369,FALSE)/1000)</f>
        <v>0.18957194527977805</v>
      </c>
      <c r="AE95" s="37">
        <f>IF(ISNA(VLOOKUP($B95,'Feeder DER'!$B$3:$V$365,'Feeder DER'!E$369,FALSE)),0,VLOOKUP($B95,'Feeder DER'!$B$3:$V$365,'Feeder DER'!E$369,FALSE)/1000)</f>
        <v>0.30620613259822377</v>
      </c>
      <c r="AF95" s="37">
        <f>IF(ISNA(VLOOKUP($B95,'Feeder DER'!$B$3:$V$365,'Feeder DER'!F$369,FALSE)),0,VLOOKUP($B95,'Feeder DER'!$B$3:$V$365,'Feeder DER'!F$369,FALSE)/1000)</f>
        <v>0.43745818125930586</v>
      </c>
      <c r="AG95" s="37">
        <f>IF(ISNA(VLOOKUP($B95,'Feeder DER'!$B$3:$V$365,'Feeder DER'!G$369,FALSE)),0,VLOOKUP($B95,'Feeder DER'!$B$3:$V$365,'Feeder DER'!G$369,FALSE)/1000)</f>
        <v>0.57246407456583825</v>
      </c>
      <c r="AH95" s="37">
        <f>IF(ISNA(VLOOKUP($B95,'Feeder DER'!$B$3:$V$365,'Feeder DER'!H$369,FALSE)),0,VLOOKUP($B95,'Feeder DER'!$B$3:$V$365,'Feeder DER'!H$369,FALSE)/1000)</f>
        <v>0.72088115919504181</v>
      </c>
      <c r="AI95" s="37">
        <f>IF(ISNA(VLOOKUP($B95,'Feeder DER'!$B$3:$V$365,'Feeder DER'!I$369,FALSE)),0,VLOOKUP($B95,'Feeder DER'!$B$3:$V$365,'Feeder DER'!I$369,FALSE)/1000)</f>
        <v>0.88562676836647292</v>
      </c>
      <c r="AJ95" s="37">
        <f>IF(ISNA(VLOOKUP($B95,'Feeder DER'!$B$3:$V$365,'Feeder DER'!J$369,FALSE)),0,VLOOKUP($B95,'Feeder DER'!$B$3:$V$365,'Feeder DER'!J$369,FALSE)/1000)</f>
        <v>1.2396596687070687</v>
      </c>
      <c r="AK95" s="37">
        <f>IF(ISNA(VLOOKUP($B95,'Feeder DER'!$B$3:$V$365,'Feeder DER'!K$369,FALSE)),0,VLOOKUP($B95,'Feeder DER'!$B$3:$V$365,'Feeder DER'!K$369,FALSE)/1000)</f>
        <v>1.5385557411202093</v>
      </c>
      <c r="AL95" s="37">
        <f>IF(ISNA(VLOOKUP($B95,'Feeder DER'!$B$3:$V$365,'Feeder DER'!L$369,FALSE)),0,VLOOKUP($B95,'Feeder DER'!$B$3:$V$365,'Feeder DER'!L$369,FALSE)/1000)</f>
        <v>1.8172117232110372</v>
      </c>
      <c r="AM95" s="37">
        <f>IF(ISNA(VLOOKUP($B95,'Feeder DER'!$B$3:$V$365,'Feeder DER'!M$369,FALSE)),0,VLOOKUP($B95,'Feeder DER'!$B$3:$V$365,'Feeder DER'!M$369,FALSE)/1000)</f>
        <v>-0.9367086455325323</v>
      </c>
      <c r="AN95" s="37">
        <f>IF(ISNA(VLOOKUP($B95,'Feeder DER'!$B$3:$V$365,'Feeder DER'!N$369,FALSE)),0,VLOOKUP($B95,'Feeder DER'!$B$3:$V$365,'Feeder DER'!N$369,FALSE)/1000)</f>
        <v>-1.1640761342492929</v>
      </c>
      <c r="AO95" s="37">
        <f>IF(ISNA(VLOOKUP($B95,'Feeder DER'!$B$3:$V$365,'Feeder DER'!O$369,FALSE)),0,VLOOKUP($B95,'Feeder DER'!$B$3:$V$365,'Feeder DER'!O$369,FALSE)/1000)</f>
        <v>-1.4150558251011776</v>
      </c>
      <c r="AP95" s="37">
        <f>IF(ISNA(VLOOKUP($B95,'Feeder DER'!$B$3:$V$365,'Feeder DER'!P$369,FALSE)),0,VLOOKUP($B95,'Feeder DER'!$B$3:$V$365,'Feeder DER'!P$369,FALSE)/1000)</f>
        <v>-1.6628343207304732</v>
      </c>
      <c r="AQ95" s="37">
        <f>IF(ISNA(VLOOKUP($B95,'Feeder DER'!$B$3:$V$365,'Feeder DER'!Q$369,FALSE)),0,VLOOKUP($B95,'Feeder DER'!$B$3:$V$365,'Feeder DER'!Q$369,FALSE)/1000)</f>
        <v>-1.8842326888356697</v>
      </c>
      <c r="AR95" s="37">
        <f>IF(ISNA(VLOOKUP($B95,'Feeder DER'!$B$3:$V$365,'Feeder DER'!R$369,FALSE)),0,VLOOKUP($B95,'Feeder DER'!$B$3:$V$365,'Feeder DER'!R$369,FALSE)/1000)</f>
        <v>-2.0874290524849175</v>
      </c>
      <c r="AS95" s="37">
        <f>IF(ISNA(VLOOKUP($B95,'Feeder DER'!$B$3:$V$365,'Feeder DER'!S$369,FALSE)),0,VLOOKUP($B95,'Feeder DER'!$B$3:$V$365,'Feeder DER'!S$369,FALSE)/1000)</f>
        <v>-2.2818001571593842</v>
      </c>
      <c r="AT95" s="37">
        <f>IF(ISNA(VLOOKUP($B95,'Feeder DER'!$B$3:$V$365,'Feeder DER'!T$369,FALSE)),0,VLOOKUP($B95,'Feeder DER'!$B$3:$V$365,'Feeder DER'!T$369,FALSE)/1000)</f>
        <v>-2.5045058178547031</v>
      </c>
      <c r="AU95" s="37">
        <f>IF(ISNA(VLOOKUP($B95,'Feeder DER'!$B$3:$V$365,'Feeder DER'!U$369,FALSE)),0,VLOOKUP($B95,'Feeder DER'!$B$3:$V$365,'Feeder DER'!U$369,FALSE)/1000)</f>
        <v>-2.7290331180256824</v>
      </c>
      <c r="AV95" s="37">
        <f>IF(ISNA(VLOOKUP($B95,'Feeder DER'!$B$3:$V$365,'Feeder DER'!V$369,FALSE)),0,VLOOKUP($B95,'Feeder DER'!$B$3:$V$365,'Feeder DER'!V$369,FALSE)/1000)</f>
        <v>-2.9294185705163058</v>
      </c>
    </row>
    <row r="96" spans="1:48" x14ac:dyDescent="0.25">
      <c r="A96" s="8" t="s">
        <v>18</v>
      </c>
      <c r="B96" s="42">
        <v>80006</v>
      </c>
      <c r="C96" s="43">
        <v>131.1590617</v>
      </c>
      <c r="D96" s="43">
        <v>124</v>
      </c>
      <c r="E96" s="43">
        <v>124.52481797565467</v>
      </c>
      <c r="F96" s="43">
        <v>125.05185719249943</v>
      </c>
      <c r="G96" s="43">
        <v>125.58112705172221</v>
      </c>
      <c r="H96" s="43">
        <v>126.11263699430057</v>
      </c>
      <c r="I96" s="43">
        <v>126.6463965011701</v>
      </c>
      <c r="J96" s="43">
        <v>127.18241509339352</v>
      </c>
      <c r="K96" s="43">
        <v>127.7207023323305</v>
      </c>
      <c r="L96" s="43">
        <v>128.2612678198083</v>
      </c>
      <c r="M96" s="43">
        <v>128.80412119829293</v>
      </c>
      <c r="N96" s="43">
        <v>129.3492721510612</v>
      </c>
      <c r="P96" s="43">
        <v>124.3883438</v>
      </c>
      <c r="Q96" s="43">
        <v>124.64932278338117</v>
      </c>
      <c r="R96" s="43">
        <v>124.91084932634618</v>
      </c>
      <c r="S96" s="43">
        <v>125.17292457772892</v>
      </c>
      <c r="T96" s="43">
        <v>125.43554968877363</v>
      </c>
      <c r="U96" s="43">
        <v>125.69872581313999</v>
      </c>
      <c r="V96" s="43">
        <v>125.96245410690814</v>
      </c>
      <c r="W96" s="43">
        <v>126.22673572858383</v>
      </c>
      <c r="X96" s="43">
        <v>126.49157183910344</v>
      </c>
      <c r="Y96" s="43">
        <v>126.75696360183913</v>
      </c>
      <c r="Z96" s="43">
        <v>127.02291218260392</v>
      </c>
      <c r="AA96" s="43">
        <v>127.28941874965679</v>
      </c>
      <c r="AC96" s="37">
        <f>IF(ISNA(VLOOKUP($B96,'Feeder DER'!$B$3:$V$365,'Feeder DER'!C$369,FALSE)),0,VLOOKUP($B96,'Feeder DER'!$B$3:$V$365,'Feeder DER'!C$369,FALSE)/1000)</f>
        <v>2.7509216519248005E-2</v>
      </c>
      <c r="AD96" s="37">
        <f>IF(ISNA(VLOOKUP($B96,'Feeder DER'!$B$3:$V$365,'Feeder DER'!D$369,FALSE)),0,VLOOKUP($B96,'Feeder DER'!$B$3:$V$365,'Feeder DER'!D$369,FALSE)/1000)</f>
        <v>5.6920738395555469E-2</v>
      </c>
      <c r="AE96" s="37">
        <f>IF(ISNA(VLOOKUP($B96,'Feeder DER'!$B$3:$V$365,'Feeder DER'!E$369,FALSE)),0,VLOOKUP($B96,'Feeder DER'!$B$3:$V$365,'Feeder DER'!E$369,FALSE)/1000)</f>
        <v>9.1724071427580225E-2</v>
      </c>
      <c r="AF96" s="37">
        <f>IF(ISNA(VLOOKUP($B96,'Feeder DER'!$B$3:$V$365,'Feeder DER'!F$369,FALSE)),0,VLOOKUP($B96,'Feeder DER'!$B$3:$V$365,'Feeder DER'!F$369,FALSE)/1000)</f>
        <v>0.13079060510980742</v>
      </c>
      <c r="AG96" s="37">
        <f>IF(ISNA(VLOOKUP($B96,'Feeder DER'!$B$3:$V$365,'Feeder DER'!G$369,FALSE)),0,VLOOKUP($B96,'Feeder DER'!$B$3:$V$365,'Feeder DER'!G$369,FALSE)/1000)</f>
        <v>0.17088904556982676</v>
      </c>
      <c r="AH96" s="37">
        <f>IF(ISNA(VLOOKUP($B96,'Feeder DER'!$B$3:$V$365,'Feeder DER'!H$369,FALSE)),0,VLOOKUP($B96,'Feeder DER'!$B$3:$V$365,'Feeder DER'!H$369,FALSE)/1000)</f>
        <v>0.21489271196763696</v>
      </c>
      <c r="AI96" s="37">
        <f>IF(ISNA(VLOOKUP($B96,'Feeder DER'!$B$3:$V$365,'Feeder DER'!I$369,FALSE)),0,VLOOKUP($B96,'Feeder DER'!$B$3:$V$365,'Feeder DER'!I$369,FALSE)/1000)</f>
        <v>0.26367840170452778</v>
      </c>
      <c r="AJ96" s="37">
        <f>IF(ISNA(VLOOKUP($B96,'Feeder DER'!$B$3:$V$365,'Feeder DER'!J$369,FALSE)),0,VLOOKUP($B96,'Feeder DER'!$B$3:$V$365,'Feeder DER'!J$369,FALSE)/1000)</f>
        <v>0.3682346202918283</v>
      </c>
      <c r="AK96" s="37">
        <f>IF(ISNA(VLOOKUP($B96,'Feeder DER'!$B$3:$V$365,'Feeder DER'!K$369,FALSE)),0,VLOOKUP($B96,'Feeder DER'!$B$3:$V$365,'Feeder DER'!K$369,FALSE)/1000)</f>
        <v>0.45661388413153581</v>
      </c>
      <c r="AL96" s="37">
        <f>IF(ISNA(VLOOKUP($B96,'Feeder DER'!$B$3:$V$365,'Feeder DER'!L$369,FALSE)),0,VLOOKUP($B96,'Feeder DER'!$B$3:$V$365,'Feeder DER'!L$369,FALSE)/1000)</f>
        <v>0.53898485996471857</v>
      </c>
      <c r="AM96" s="37">
        <f>IF(ISNA(VLOOKUP($B96,'Feeder DER'!$B$3:$V$365,'Feeder DER'!M$369,FALSE)),0,VLOOKUP($B96,'Feeder DER'!$B$3:$V$365,'Feeder DER'!M$369,FALSE)/1000)</f>
        <v>-0.28365911733162802</v>
      </c>
      <c r="AN96" s="37">
        <f>IF(ISNA(VLOOKUP($B96,'Feeder DER'!$B$3:$V$365,'Feeder DER'!N$369,FALSE)),0,VLOOKUP($B96,'Feeder DER'!$B$3:$V$365,'Feeder DER'!N$369,FALSE)/1000)</f>
        <v>-0.35157158533099192</v>
      </c>
      <c r="AO96" s="37">
        <f>IF(ISNA(VLOOKUP($B96,'Feeder DER'!$B$3:$V$365,'Feeder DER'!O$369,FALSE)),0,VLOOKUP($B96,'Feeder DER'!$B$3:$V$365,'Feeder DER'!O$369,FALSE)/1000)</f>
        <v>-0.42642247878264111</v>
      </c>
      <c r="AP96" s="37">
        <f>IF(ISNA(VLOOKUP($B96,'Feeder DER'!$B$3:$V$365,'Feeder DER'!P$369,FALSE)),0,VLOOKUP($B96,'Feeder DER'!$B$3:$V$365,'Feeder DER'!P$369,FALSE)/1000)</f>
        <v>-0.50019479132686995</v>
      </c>
      <c r="AQ96" s="37">
        <f>IF(ISNA(VLOOKUP($B96,'Feeder DER'!$B$3:$V$365,'Feeder DER'!Q$369,FALSE)),0,VLOOKUP($B96,'Feeder DER'!$B$3:$V$365,'Feeder DER'!Q$369,FALSE)/1000)</f>
        <v>-0.56599810930641969</v>
      </c>
      <c r="AR96" s="37">
        <f>IF(ISNA(VLOOKUP($B96,'Feeder DER'!$B$3:$V$365,'Feeder DER'!R$369,FALSE)),0,VLOOKUP($B96,'Feeder DER'!$B$3:$V$365,'Feeder DER'!R$369,FALSE)/1000)</f>
        <v>-0.62629371653484223</v>
      </c>
      <c r="AS96" s="37">
        <f>IF(ISNA(VLOOKUP($B96,'Feeder DER'!$B$3:$V$365,'Feeder DER'!S$369,FALSE)),0,VLOOKUP($B96,'Feeder DER'!$B$3:$V$365,'Feeder DER'!S$369,FALSE)/1000)</f>
        <v>-0.68387350271513436</v>
      </c>
      <c r="AT96" s="37">
        <f>IF(ISNA(VLOOKUP($B96,'Feeder DER'!$B$3:$V$365,'Feeder DER'!T$369,FALSE)),0,VLOOKUP($B96,'Feeder DER'!$B$3:$V$365,'Feeder DER'!T$369,FALSE)/1000)</f>
        <v>-0.74980536354162131</v>
      </c>
      <c r="AU96" s="37">
        <f>IF(ISNA(VLOOKUP($B96,'Feeder DER'!$B$3:$V$365,'Feeder DER'!U$369,FALSE)),0,VLOOKUP($B96,'Feeder DER'!$B$3:$V$365,'Feeder DER'!U$369,FALSE)/1000)</f>
        <v>-0.81613050599813775</v>
      </c>
      <c r="AV96" s="37">
        <f>IF(ISNA(VLOOKUP($B96,'Feeder DER'!$B$3:$V$365,'Feeder DER'!V$369,FALSE)),0,VLOOKUP($B96,'Feeder DER'!$B$3:$V$365,'Feeder DER'!V$369,FALSE)/1000)</f>
        <v>-0.87528761973696656</v>
      </c>
    </row>
    <row r="97" spans="1:48" x14ac:dyDescent="0.25">
      <c r="A97" s="8" t="s">
        <v>18</v>
      </c>
      <c r="B97" s="42">
        <v>80007</v>
      </c>
      <c r="C97" s="43">
        <v>139.32473250000001</v>
      </c>
      <c r="D97" s="43">
        <v>85.599998470000003</v>
      </c>
      <c r="E97" s="43">
        <v>85.962292162847334</v>
      </c>
      <c r="F97" s="43">
        <v>86.326119228617827</v>
      </c>
      <c r="G97" s="43">
        <v>86.691486157163695</v>
      </c>
      <c r="H97" s="43">
        <v>87.058399465804797</v>
      </c>
      <c r="I97" s="43">
        <v>87.426865699444946</v>
      </c>
      <c r="J97" s="43">
        <v>87.796891430688618</v>
      </c>
      <c r="K97" s="43">
        <v>88.168483259958194</v>
      </c>
      <c r="L97" s="43">
        <v>88.541647815611697</v>
      </c>
      <c r="M97" s="43">
        <v>88.916391754061038</v>
      </c>
      <c r="N97" s="43">
        <v>89.292721759890753</v>
      </c>
      <c r="P97" s="43">
        <v>218.78411869999999</v>
      </c>
      <c r="Q97" s="43">
        <v>219.71504772178844</v>
      </c>
      <c r="R97" s="43">
        <v>220.17603150882377</v>
      </c>
      <c r="S97" s="43">
        <v>220.63798248519871</v>
      </c>
      <c r="T97" s="43">
        <v>221.10090268017166</v>
      </c>
      <c r="U97" s="43">
        <v>221.56479412725858</v>
      </c>
      <c r="V97" s="43">
        <v>222.02965886424198</v>
      </c>
      <c r="W97" s="43">
        <v>222.49549893317982</v>
      </c>
      <c r="X97" s="43">
        <v>222.96231638041451</v>
      </c>
      <c r="Y97" s="43">
        <v>223.43011325658185</v>
      </c>
      <c r="Z97" s="43">
        <v>223.89889161662012</v>
      </c>
      <c r="AA97" s="43">
        <v>224.36865351977906</v>
      </c>
      <c r="AC97" s="37">
        <f>IF(ISNA(VLOOKUP($B97,'Feeder DER'!$B$3:$V$365,'Feeder DER'!C$369,FALSE)),0,VLOOKUP($B97,'Feeder DER'!$B$3:$V$365,'Feeder DER'!C$369,FALSE)/1000)</f>
        <v>5.182583133491795E-2</v>
      </c>
      <c r="AD97" s="37">
        <f>IF(ISNA(VLOOKUP($B97,'Feeder DER'!$B$3:$V$365,'Feeder DER'!D$369,FALSE)),0,VLOOKUP($B97,'Feeder DER'!$B$3:$V$365,'Feeder DER'!D$369,FALSE)/1000)</f>
        <v>0.10773983422221159</v>
      </c>
      <c r="AE97" s="37">
        <f>IF(ISNA(VLOOKUP($B97,'Feeder DER'!$B$3:$V$365,'Feeder DER'!E$369,FALSE)),0,VLOOKUP($B97,'Feeder DER'!$B$3:$V$365,'Feeder DER'!E$369,FALSE)/1000)</f>
        <v>0.17402788000916466</v>
      </c>
      <c r="AF97" s="37">
        <f>IF(ISNA(VLOOKUP($B97,'Feeder DER'!$B$3:$V$365,'Feeder DER'!F$369,FALSE)),0,VLOOKUP($B97,'Feeder DER'!$B$3:$V$365,'Feeder DER'!F$369,FALSE)/1000)</f>
        <v>0.2486243561471782</v>
      </c>
      <c r="AG97" s="37">
        <f>IF(ISNA(VLOOKUP($B97,'Feeder DER'!$B$3:$V$365,'Feeder DER'!G$369,FALSE)),0,VLOOKUP($B97,'Feeder DER'!$B$3:$V$365,'Feeder DER'!G$369,FALSE)/1000)</f>
        <v>0.32535473890269911</v>
      </c>
      <c r="AH97" s="37">
        <f>IF(ISNA(VLOOKUP($B97,'Feeder DER'!$B$3:$V$365,'Feeder DER'!H$369,FALSE)),0,VLOOKUP($B97,'Feeder DER'!$B$3:$V$365,'Feeder DER'!H$369,FALSE)/1000)</f>
        <v>0.4097077409339922</v>
      </c>
      <c r="AI97" s="37">
        <f>IF(ISNA(VLOOKUP($B97,'Feeder DER'!$B$3:$V$365,'Feeder DER'!I$369,FALSE)),0,VLOOKUP($B97,'Feeder DER'!$B$3:$V$365,'Feeder DER'!I$369,FALSE)/1000)</f>
        <v>0.50334137234416498</v>
      </c>
      <c r="AJ97" s="37">
        <f>IF(ISNA(VLOOKUP($B97,'Feeder DER'!$B$3:$V$365,'Feeder DER'!J$369,FALSE)),0,VLOOKUP($B97,'Feeder DER'!$B$3:$V$365,'Feeder DER'!J$369,FALSE)/1000)</f>
        <v>0.70455838202735477</v>
      </c>
      <c r="AK97" s="37">
        <f>IF(ISNA(VLOOKUP($B97,'Feeder DER'!$B$3:$V$365,'Feeder DER'!K$369,FALSE)),0,VLOOKUP($B97,'Feeder DER'!$B$3:$V$365,'Feeder DER'!K$369,FALSE)/1000)</f>
        <v>0.87443746748605677</v>
      </c>
      <c r="AL97" s="37">
        <f>IF(ISNA(VLOOKUP($B97,'Feeder DER'!$B$3:$V$365,'Feeder DER'!L$369,FALSE)),0,VLOOKUP($B97,'Feeder DER'!$B$3:$V$365,'Feeder DER'!L$369,FALSE)/1000)</f>
        <v>1.0328131137422947</v>
      </c>
      <c r="AM97" s="37">
        <f>IF(ISNA(VLOOKUP($B97,'Feeder DER'!$B$3:$V$365,'Feeder DER'!M$369,FALSE)),0,VLOOKUP($B97,'Feeder DER'!$B$3:$V$365,'Feeder DER'!M$369,FALSE)/1000)</f>
        <v>-0.53234963848762462</v>
      </c>
      <c r="AN97" s="37">
        <f>IF(ISNA(VLOOKUP($B97,'Feeder DER'!$B$3:$V$365,'Feeder DER'!N$369,FALSE)),0,VLOOKUP($B97,'Feeder DER'!$B$3:$V$365,'Feeder DER'!N$369,FALSE)/1000)</f>
        <v>-0.66157167891161539</v>
      </c>
      <c r="AO97" s="37">
        <f>IF(ISNA(VLOOKUP($B97,'Feeder DER'!$B$3:$V$365,'Feeder DER'!O$369,FALSE)),0,VLOOKUP($B97,'Feeder DER'!$B$3:$V$365,'Feeder DER'!O$369,FALSE)/1000)</f>
        <v>-0.80421404987940093</v>
      </c>
      <c r="AP97" s="37">
        <f>IF(ISNA(VLOOKUP($B97,'Feeder DER'!$B$3:$V$365,'Feeder DER'!P$369,FALSE)),0,VLOOKUP($B97,'Feeder DER'!$B$3:$V$365,'Feeder DER'!P$369,FALSE)/1000)</f>
        <v>-0.94503766542292122</v>
      </c>
      <c r="AQ97" s="37">
        <f>IF(ISNA(VLOOKUP($B97,'Feeder DER'!$B$3:$V$365,'Feeder DER'!Q$369,FALSE)),0,VLOOKUP($B97,'Feeder DER'!$B$3:$V$365,'Feeder DER'!Q$369,FALSE)/1000)</f>
        <v>-1.0708688464685336</v>
      </c>
      <c r="AR97" s="37">
        <f>IF(ISNA(VLOOKUP($B97,'Feeder DER'!$B$3:$V$365,'Feeder DER'!R$369,FALSE)),0,VLOOKUP($B97,'Feeder DER'!$B$3:$V$365,'Feeder DER'!R$369,FALSE)/1000)</f>
        <v>-1.1863554547877546</v>
      </c>
      <c r="AS97" s="37">
        <f>IF(ISNA(VLOOKUP($B97,'Feeder DER'!$B$3:$V$365,'Feeder DER'!S$369,FALSE)),0,VLOOKUP($B97,'Feeder DER'!$B$3:$V$365,'Feeder DER'!S$369,FALSE)/1000)</f>
        <v>-1.2968267142392265</v>
      </c>
      <c r="AT97" s="37">
        <f>IF(ISNA(VLOOKUP($B97,'Feeder DER'!$B$3:$V$365,'Feeder DER'!T$369,FALSE)),0,VLOOKUP($B97,'Feeder DER'!$B$3:$V$365,'Feeder DER'!T$369,FALSE)/1000)</f>
        <v>-1.4234021912466768</v>
      </c>
      <c r="AU97" s="37">
        <f>IF(ISNA(VLOOKUP($B97,'Feeder DER'!$B$3:$V$365,'Feeder DER'!U$369,FALSE)),0,VLOOKUP($B97,'Feeder DER'!$B$3:$V$365,'Feeder DER'!U$369,FALSE)/1000)</f>
        <v>-1.5510137327501656</v>
      </c>
      <c r="AV97" s="37">
        <f>IF(ISNA(VLOOKUP($B97,'Feeder DER'!$B$3:$V$365,'Feeder DER'!V$369,FALSE)),0,VLOOKUP($B97,'Feeder DER'!$B$3:$V$365,'Feeder DER'!V$369,FALSE)/1000)</f>
        <v>-1.6649042818680417</v>
      </c>
    </row>
    <row r="98" spans="1:48" x14ac:dyDescent="0.25">
      <c r="A98" s="8" t="s">
        <v>18</v>
      </c>
      <c r="B98" s="42">
        <v>80008</v>
      </c>
      <c r="C98" s="43">
        <v>79.911590579999995</v>
      </c>
      <c r="D98" s="43">
        <v>73.200004579999998</v>
      </c>
      <c r="E98" s="43">
        <v>73.509816501141842</v>
      </c>
      <c r="F98" s="43">
        <v>73.820939671197294</v>
      </c>
      <c r="G98" s="43">
        <v>74.133379639900227</v>
      </c>
      <c r="H98" s="43">
        <v>74.447141980473219</v>
      </c>
      <c r="I98" s="43">
        <v>74.762232289726995</v>
      </c>
      <c r="J98" s="43">
        <v>75.07865618816021</v>
      </c>
      <c r="K98" s="43">
        <v>75.396419320059749</v>
      </c>
      <c r="L98" s="43">
        <v>75.715527353601402</v>
      </c>
      <c r="M98" s="43">
        <v>76.03598598095094</v>
      </c>
      <c r="N98" s="43">
        <v>76.357800918365697</v>
      </c>
      <c r="P98" s="43">
        <v>151.97990419999999</v>
      </c>
      <c r="Q98" s="43">
        <v>154.36477246244459</v>
      </c>
      <c r="R98" s="43">
        <v>154.68864494242462</v>
      </c>
      <c r="S98" s="43">
        <v>155.01319693873219</v>
      </c>
      <c r="T98" s="43">
        <v>155.33842987705944</v>
      </c>
      <c r="U98" s="43">
        <v>155.66434518608972</v>
      </c>
      <c r="V98" s="43">
        <v>155.99094429750389</v>
      </c>
      <c r="W98" s="43">
        <v>156.31822864598664</v>
      </c>
      <c r="X98" s="43">
        <v>156.64619966923274</v>
      </c>
      <c r="Y98" s="43">
        <v>156.97485880795341</v>
      </c>
      <c r="Z98" s="43">
        <v>157.30420750588263</v>
      </c>
      <c r="AA98" s="43">
        <v>157.63424720978344</v>
      </c>
      <c r="AC98" s="37">
        <f>IF(ISNA(VLOOKUP($B98,'Feeder DER'!$B$3:$V$365,'Feeder DER'!C$369,FALSE)),0,VLOOKUP($B98,'Feeder DER'!$B$3:$V$365,'Feeder DER'!C$369,FALSE)/1000)</f>
        <v>8.3157919372067596E-2</v>
      </c>
      <c r="AD98" s="37">
        <f>IF(ISNA(VLOOKUP($B98,'Feeder DER'!$B$3:$V$365,'Feeder DER'!D$369,FALSE)),0,VLOOKUP($B98,'Feeder DER'!$B$3:$V$365,'Feeder DER'!D$369,FALSE)/1000)</f>
        <v>0.17287557607154375</v>
      </c>
      <c r="AE98" s="37">
        <f>IF(ISNA(VLOOKUP($B98,'Feeder DER'!$B$3:$V$365,'Feeder DER'!E$369,FALSE)),0,VLOOKUP($B98,'Feeder DER'!$B$3:$V$365,'Feeder DER'!E$369,FALSE)/1000)</f>
        <v>0.27923905978028213</v>
      </c>
      <c r="AF98" s="37">
        <f>IF(ISNA(VLOOKUP($B98,'Feeder DER'!$B$3:$V$365,'Feeder DER'!F$369,FALSE)),0,VLOOKUP($B98,'Feeder DER'!$B$3:$V$365,'Feeder DER'!F$369,FALSE)/1000)</f>
        <v>0.39893396072721193</v>
      </c>
      <c r="AG98" s="37">
        <f>IF(ISNA(VLOOKUP($B98,'Feeder DER'!$B$3:$V$365,'Feeder DER'!G$369,FALSE)),0,VLOOKUP($B98,'Feeder DER'!$B$3:$V$365,'Feeder DER'!G$369,FALSE)/1000)</f>
        <v>0.52205285372357835</v>
      </c>
      <c r="AH98" s="37">
        <f>IF(ISNA(VLOOKUP($B98,'Feeder DER'!$B$3:$V$365,'Feeder DER'!H$369,FALSE)),0,VLOOKUP($B98,'Feeder DER'!$B$3:$V$365,'Feeder DER'!H$369,FALSE)/1000)</f>
        <v>0.65740273545300043</v>
      </c>
      <c r="AI98" s="37">
        <f>IF(ISNA(VLOOKUP($B98,'Feeder DER'!$B$3:$V$365,'Feeder DER'!I$369,FALSE)),0,VLOOKUP($B98,'Feeder DER'!$B$3:$V$365,'Feeder DER'!I$369,FALSE)/1000)</f>
        <v>0.80764399103465323</v>
      </c>
      <c r="AJ98" s="37">
        <f>IF(ISNA(VLOOKUP($B98,'Feeder DER'!$B$3:$V$365,'Feeder DER'!J$369,FALSE)),0,VLOOKUP($B98,'Feeder DER'!$B$3:$V$365,'Feeder DER'!J$369,FALSE)/1000)</f>
        <v>1.1305097789347005</v>
      </c>
      <c r="AK98" s="37">
        <f>IF(ISNA(VLOOKUP($B98,'Feeder DER'!$B$3:$V$365,'Feeder DER'!K$369,FALSE)),0,VLOOKUP($B98,'Feeder DER'!$B$3:$V$365,'Feeder DER'!K$369,FALSE)/1000)</f>
        <v>1.4030918278415998</v>
      </c>
      <c r="AL98" s="37">
        <f>IF(ISNA(VLOOKUP($B98,'Feeder DER'!$B$3:$V$365,'Feeder DER'!L$369,FALSE)),0,VLOOKUP($B98,'Feeder DER'!$B$3:$V$365,'Feeder DER'!L$369,FALSE)/1000)</f>
        <v>1.6572158598665696</v>
      </c>
      <c r="AM98" s="37">
        <f>IF(ISNA(VLOOKUP($B98,'Feeder DER'!$B$3:$V$365,'Feeder DER'!M$369,FALSE)),0,VLOOKUP($B98,'Feeder DER'!$B$3:$V$365,'Feeder DER'!M$369,FALSE)/1000)</f>
        <v>-0.85418964201499792</v>
      </c>
      <c r="AN98" s="37">
        <f>IF(ISNA(VLOOKUP($B98,'Feeder DER'!$B$3:$V$365,'Feeder DER'!N$369,FALSE)),0,VLOOKUP($B98,'Feeder DER'!$B$3:$V$365,'Feeder DER'!N$369,FALSE)/1000)</f>
        <v>-1.0615348160697788</v>
      </c>
      <c r="AO98" s="37">
        <f>IF(ISNA(VLOOKUP($B98,'Feeder DER'!$B$3:$V$365,'Feeder DER'!O$369,FALSE)),0,VLOOKUP($B98,'Feeder DER'!$B$3:$V$365,'Feeder DER'!O$369,FALSE)/1000)</f>
        <v>-1.2904137839212348</v>
      </c>
      <c r="AP98" s="37">
        <f>IF(ISNA(VLOOKUP($B98,'Feeder DER'!$B$3:$V$365,'Feeder DER'!P$369,FALSE)),0,VLOOKUP($B98,'Feeder DER'!$B$3:$V$365,'Feeder DER'!P$369,FALSE)/1000)</f>
        <v>-1.5163744403238852</v>
      </c>
      <c r="AQ98" s="37">
        <f>IF(ISNA(VLOOKUP($B98,'Feeder DER'!$B$3:$V$365,'Feeder DER'!Q$369,FALSE)),0,VLOOKUP($B98,'Feeder DER'!$B$3:$V$365,'Feeder DER'!Q$369,FALSE)/1000)</f>
        <v>-1.7182787598178011</v>
      </c>
      <c r="AR98" s="37">
        <f>IF(ISNA(VLOOKUP($B98,'Feeder DER'!$B$3:$V$365,'Feeder DER'!R$369,FALSE)),0,VLOOKUP($B98,'Feeder DER'!$B$3:$V$365,'Feeder DER'!R$369,FALSE)/1000)</f>
        <v>-1.9035845391134794</v>
      </c>
      <c r="AS98" s="37">
        <f>IF(ISNA(VLOOKUP($B98,'Feeder DER'!$B$3:$V$365,'Feeder DER'!S$369,FALSE)),0,VLOOKUP($B98,'Feeder DER'!$B$3:$V$365,'Feeder DER'!S$369,FALSE)/1000)</f>
        <v>-2.0808428647354891</v>
      </c>
      <c r="AT98" s="37">
        <f>IF(ISNA(VLOOKUP($B98,'Feeder DER'!$B$3:$V$365,'Feeder DER'!T$369,FALSE)),0,VLOOKUP($B98,'Feeder DER'!$B$3:$V$365,'Feeder DER'!T$369,FALSE)/1000)</f>
        <v>-2.2839414555413979</v>
      </c>
      <c r="AU98" s="37">
        <f>IF(ISNA(VLOOKUP($B98,'Feeder DER'!$B$3:$V$365,'Feeder DER'!U$369,FALSE)),0,VLOOKUP($B98,'Feeder DER'!$B$3:$V$365,'Feeder DER'!U$369,FALSE)/1000)</f>
        <v>-2.4887024792616783</v>
      </c>
      <c r="AV98" s="37">
        <f>IF(ISNA(VLOOKUP($B98,'Feeder DER'!$B$3:$V$365,'Feeder DER'!V$369,FALSE)),0,VLOOKUP($B98,'Feeder DER'!$B$3:$V$365,'Feeder DER'!V$369,FALSE)/1000)</f>
        <v>-2.6714472776920277</v>
      </c>
    </row>
    <row r="99" spans="1:48" x14ac:dyDescent="0.25">
      <c r="A99" s="8" t="s">
        <v>18</v>
      </c>
      <c r="B99" s="42">
        <v>80009</v>
      </c>
      <c r="C99" s="43">
        <v>101.619545</v>
      </c>
      <c r="D99" s="43">
        <v>77.200004579999998</v>
      </c>
      <c r="E99" s="43">
        <v>77.526746113259733</v>
      </c>
      <c r="F99" s="43">
        <v>77.854870548374691</v>
      </c>
      <c r="G99" s="43">
        <v>78.184383738342873</v>
      </c>
      <c r="H99" s="43">
        <v>78.515291560934529</v>
      </c>
      <c r="I99" s="43">
        <v>78.847599918797002</v>
      </c>
      <c r="J99" s="43">
        <v>79.181314739560008</v>
      </c>
      <c r="K99" s="43">
        <v>79.51644197594139</v>
      </c>
      <c r="L99" s="43">
        <v>79.852987605853286</v>
      </c>
      <c r="M99" s="43">
        <v>80.190957632508784</v>
      </c>
      <c r="N99" s="43">
        <v>80.53035808452897</v>
      </c>
      <c r="P99" s="43">
        <v>156</v>
      </c>
      <c r="Q99" s="43">
        <v>159.37193297375725</v>
      </c>
      <c r="R99" s="43">
        <v>159.70631096912518</v>
      </c>
      <c r="S99" s="43">
        <v>160.04139052242556</v>
      </c>
      <c r="T99" s="43">
        <v>160.37717310559594</v>
      </c>
      <c r="U99" s="43">
        <v>160.71366019366218</v>
      </c>
      <c r="V99" s="43">
        <v>161.05085326474483</v>
      </c>
      <c r="W99" s="43">
        <v>161.38875380006576</v>
      </c>
      <c r="X99" s="43">
        <v>161.7273632839545</v>
      </c>
      <c r="Y99" s="43">
        <v>162.06668320385492</v>
      </c>
      <c r="Z99" s="43">
        <v>162.40671505033168</v>
      </c>
      <c r="AA99" s="43">
        <v>162.74746031707676</v>
      </c>
      <c r="AC99" s="37">
        <f>IF(ISNA(VLOOKUP($B99,'Feeder DER'!$B$3:$V$365,'Feeder DER'!C$369,FALSE)),0,VLOOKUP($B99,'Feeder DER'!$B$3:$V$365,'Feeder DER'!C$369,FALSE)/1000)</f>
        <v>5.1186400966812845E-2</v>
      </c>
      <c r="AD99" s="37">
        <f>IF(ISNA(VLOOKUP($B99,'Feeder DER'!$B$3:$V$365,'Feeder DER'!D$369,FALSE)),0,VLOOKUP($B99,'Feeder DER'!$B$3:$V$365,'Feeder DER'!D$369,FALSE)/1000)</f>
        <v>0.10641053336814359</v>
      </c>
      <c r="AE99" s="37">
        <f>IF(ISNA(VLOOKUP($B99,'Feeder DER'!$B$3:$V$365,'Feeder DER'!E$369,FALSE)),0,VLOOKUP($B99,'Feeder DER'!$B$3:$V$365,'Feeder DER'!E$369,FALSE)/1000)</f>
        <v>0.17188071307506023</v>
      </c>
      <c r="AF99" s="37">
        <f>IF(ISNA(VLOOKUP($B99,'Feeder DER'!$B$3:$V$365,'Feeder DER'!F$369,FALSE)),0,VLOOKUP($B99,'Feeder DER'!$B$3:$V$365,'Feeder DER'!F$369,FALSE)/1000)</f>
        <v>0.2455568131965653</v>
      </c>
      <c r="AG99" s="37">
        <f>IF(ISNA(VLOOKUP($B99,'Feeder DER'!$B$3:$V$365,'Feeder DER'!G$369,FALSE)),0,VLOOKUP($B99,'Feeder DER'!$B$3:$V$365,'Feeder DER'!G$369,FALSE)/1000)</f>
        <v>0.32134049166145667</v>
      </c>
      <c r="AH99" s="37">
        <f>IF(ISNA(VLOOKUP($B99,'Feeder DER'!$B$3:$V$365,'Feeder DER'!H$369,FALSE)),0,VLOOKUP($B99,'Feeder DER'!$B$3:$V$365,'Feeder DER'!H$369,FALSE)/1000)</f>
        <v>0.40465274104584914</v>
      </c>
      <c r="AI99" s="37">
        <f>IF(ISNA(VLOOKUP($B99,'Feeder DER'!$B$3:$V$365,'Feeder DER'!I$369,FALSE)),0,VLOOKUP($B99,'Feeder DER'!$B$3:$V$365,'Feeder DER'!I$369,FALSE)/1000)</f>
        <v>0.49713111481986921</v>
      </c>
      <c r="AJ99" s="37">
        <f>IF(ISNA(VLOOKUP($B99,'Feeder DER'!$B$3:$V$365,'Feeder DER'!J$369,FALSE)),0,VLOOKUP($B99,'Feeder DER'!$B$3:$V$365,'Feeder DER'!J$369,FALSE)/1000)</f>
        <v>0.69586549637618444</v>
      </c>
      <c r="AK99" s="37">
        <f>IF(ISNA(VLOOKUP($B99,'Feeder DER'!$B$3:$V$365,'Feeder DER'!K$369,FALSE)),0,VLOOKUP($B99,'Feeder DER'!$B$3:$V$365,'Feeder DER'!K$369,FALSE)/1000)</f>
        <v>0.86364860298900481</v>
      </c>
      <c r="AL99" s="37">
        <f>IF(ISNA(VLOOKUP($B99,'Feeder DER'!$B$3:$V$365,'Feeder DER'!L$369,FALSE)),0,VLOOKUP($B99,'Feeder DER'!$B$3:$V$365,'Feeder DER'!L$369,FALSE)/1000)</f>
        <v>1.0200702005560851</v>
      </c>
      <c r="AM99" s="37">
        <f>IF(ISNA(VLOOKUP($B99,'Feeder DER'!$B$3:$V$365,'Feeder DER'!M$369,FALSE)),0,VLOOKUP($B99,'Feeder DER'!$B$3:$V$365,'Feeder DER'!M$369,FALSE)/1000)</f>
        <v>-0.52578147515033113</v>
      </c>
      <c r="AN99" s="37">
        <f>IF(ISNA(VLOOKUP($B99,'Feeder DER'!$B$3:$V$365,'Feeder DER'!N$369,FALSE)),0,VLOOKUP($B99,'Feeder DER'!$B$3:$V$365,'Feeder DER'!N$369,FALSE)/1000)</f>
        <v>-0.65340916590838749</v>
      </c>
      <c r="AO99" s="37">
        <f>IF(ISNA(VLOOKUP($B99,'Feeder DER'!$B$3:$V$365,'Feeder DER'!O$369,FALSE)),0,VLOOKUP($B99,'Feeder DER'!$B$3:$V$365,'Feeder DER'!O$369,FALSE)/1000)</f>
        <v>-0.79429160632752682</v>
      </c>
      <c r="AP99" s="37">
        <f>IF(ISNA(VLOOKUP($B99,'Feeder DER'!$B$3:$V$365,'Feeder DER'!P$369,FALSE)),0,VLOOKUP($B99,'Feeder DER'!$B$3:$V$365,'Feeder DER'!P$369,FALSE)/1000)</f>
        <v>-0.93337773124126888</v>
      </c>
      <c r="AQ99" s="37">
        <f>IF(ISNA(VLOOKUP($B99,'Feeder DER'!$B$3:$V$365,'Feeder DER'!Q$369,FALSE)),0,VLOOKUP($B99,'Feeder DER'!$B$3:$V$365,'Feeder DER'!Q$369,FALSE)/1000)</f>
        <v>-1.0576563992573238</v>
      </c>
      <c r="AR99" s="37">
        <f>IF(ISNA(VLOOKUP($B99,'Feeder DER'!$B$3:$V$365,'Feeder DER'!R$369,FALSE)),0,VLOOKUP($B99,'Feeder DER'!$B$3:$V$365,'Feeder DER'!R$369,FALSE)/1000)</f>
        <v>-1.1717181265362091</v>
      </c>
      <c r="AS99" s="37">
        <f>IF(ISNA(VLOOKUP($B99,'Feeder DER'!$B$3:$V$365,'Feeder DER'!S$369,FALSE)),0,VLOOKUP($B99,'Feeder DER'!$B$3:$V$365,'Feeder DER'!S$369,FALSE)/1000)</f>
        <v>-1.2808263846372621</v>
      </c>
      <c r="AT99" s="37">
        <f>IF(ISNA(VLOOKUP($B99,'Feeder DER'!$B$3:$V$365,'Feeder DER'!T$369,FALSE)),0,VLOOKUP($B99,'Feeder DER'!$B$3:$V$365,'Feeder DER'!T$369,FALSE)/1000)</f>
        <v>-1.4058401654447434</v>
      </c>
      <c r="AU99" s="37">
        <f>IF(ISNA(VLOOKUP($B99,'Feeder DER'!$B$3:$V$365,'Feeder DER'!U$369,FALSE)),0,VLOOKUP($B99,'Feeder DER'!$B$3:$V$365,'Feeder DER'!U$369,FALSE)/1000)</f>
        <v>-1.5318772277193182</v>
      </c>
      <c r="AV99" s="37">
        <f>IF(ISNA(VLOOKUP($B99,'Feeder DER'!$B$3:$V$365,'Feeder DER'!V$369,FALSE)),0,VLOOKUP($B99,'Feeder DER'!$B$3:$V$365,'Feeder DER'!V$369,FALSE)/1000)</f>
        <v>-1.6443625880757153</v>
      </c>
    </row>
    <row r="100" spans="1:48" x14ac:dyDescent="0.25">
      <c r="A100" s="8" t="s">
        <v>18</v>
      </c>
      <c r="B100" s="42">
        <v>80010</v>
      </c>
      <c r="C100" s="43">
        <v>153.47085060000001</v>
      </c>
      <c r="D100" s="43">
        <v>90.400001529999997</v>
      </c>
      <c r="E100" s="43">
        <v>91.004861773012308</v>
      </c>
      <c r="F100" s="43">
        <v>91.390031025677189</v>
      </c>
      <c r="G100" s="43">
        <v>91.776830469853905</v>
      </c>
      <c r="H100" s="43">
        <v>92.165267005169952</v>
      </c>
      <c r="I100" s="43">
        <v>92.555347560454834</v>
      </c>
      <c r="J100" s="43">
        <v>92.947079093863636</v>
      </c>
      <c r="K100" s="43">
        <v>93.340468593001191</v>
      </c>
      <c r="L100" s="43">
        <v>93.735523075046657</v>
      </c>
      <c r="M100" s="43">
        <v>94.132249586878729</v>
      </c>
      <c r="N100" s="43">
        <v>94.530655205201356</v>
      </c>
      <c r="P100" s="43">
        <v>195.18302919999999</v>
      </c>
      <c r="Q100" s="43">
        <v>199.81481455930287</v>
      </c>
      <c r="R100" s="43">
        <v>200.23404569925623</v>
      </c>
      <c r="S100" s="43">
        <v>200.65415642738773</v>
      </c>
      <c r="T100" s="43">
        <v>201.07514858915994</v>
      </c>
      <c r="U100" s="43">
        <v>201.49702403390734</v>
      </c>
      <c r="V100" s="43">
        <v>201.9197846148445</v>
      </c>
      <c r="W100" s="43">
        <v>202.34343218907426</v>
      </c>
      <c r="X100" s="43">
        <v>202.76796861759578</v>
      </c>
      <c r="Y100" s="43">
        <v>203.19339576531286</v>
      </c>
      <c r="Z100" s="43">
        <v>203.61971550104198</v>
      </c>
      <c r="AA100" s="43">
        <v>204.0469296975206</v>
      </c>
      <c r="AC100" s="37">
        <f>IF(ISNA(VLOOKUP($B100,'Feeder DER'!$B$3:$V$365,'Feeder DER'!C$369,FALSE)),0,VLOOKUP($B100,'Feeder DER'!$B$3:$V$365,'Feeder DER'!C$369,FALSE)/1000)</f>
        <v>6.8419049387245159E-3</v>
      </c>
      <c r="AD100" s="37">
        <f>IF(ISNA(VLOOKUP($B100,'Feeder DER'!$B$3:$V$365,'Feeder DER'!D$369,FALSE)),0,VLOOKUP($B100,'Feeder DER'!$B$3:$V$365,'Feeder DER'!D$369,FALSE)/1000)</f>
        <v>1.4223519138527624E-2</v>
      </c>
      <c r="AE100" s="37">
        <f>IF(ISNA(VLOOKUP($B100,'Feeder DER'!$B$3:$V$365,'Feeder DER'!E$369,FALSE)),0,VLOOKUP($B100,'Feeder DER'!$B$3:$V$365,'Feeder DER'!E$369,FALSE)/1000)</f>
        <v>2.2974686194917486E-2</v>
      </c>
      <c r="AF100" s="37">
        <f>IF(ISNA(VLOOKUP($B100,'Feeder DER'!$B$3:$V$365,'Feeder DER'!F$369,FALSE)),0,VLOOKUP($B100,'Feeder DER'!$B$3:$V$365,'Feeder DER'!F$369,FALSE)/1000)</f>
        <v>3.2822709571558382E-2</v>
      </c>
      <c r="AG100" s="37">
        <f>IF(ISNA(VLOOKUP($B100,'Feeder DER'!$B$3:$V$365,'Feeder DER'!G$369,FALSE)),0,VLOOKUP($B100,'Feeder DER'!$B$3:$V$365,'Feeder DER'!G$369,FALSE)/1000)</f>
        <v>4.2952445481294017E-2</v>
      </c>
      <c r="AH100" s="37">
        <f>IF(ISNA(VLOOKUP($B100,'Feeder DER'!$B$3:$V$365,'Feeder DER'!H$369,FALSE)),0,VLOOKUP($B100,'Feeder DER'!$B$3:$V$365,'Feeder DER'!H$369,FALSE)/1000)</f>
        <v>5.4088498803130373E-2</v>
      </c>
      <c r="AI100" s="37">
        <f>IF(ISNA(VLOOKUP($B100,'Feeder DER'!$B$3:$V$365,'Feeder DER'!I$369,FALSE)),0,VLOOKUP($B100,'Feeder DER'!$B$3:$V$365,'Feeder DER'!I$369,FALSE)/1000)</f>
        <v>6.6449755509963779E-2</v>
      </c>
      <c r="AJ100" s="37">
        <f>IF(ISNA(VLOOKUP($B100,'Feeder DER'!$B$3:$V$365,'Feeder DER'!J$369,FALSE)),0,VLOOKUP($B100,'Feeder DER'!$B$3:$V$365,'Feeder DER'!J$369,FALSE)/1000)</f>
        <v>9.3013876467522461E-2</v>
      </c>
      <c r="AK100" s="37">
        <f>IF(ISNA(VLOOKUP($B100,'Feeder DER'!$B$3:$V$365,'Feeder DER'!K$369,FALSE)),0,VLOOKUP($B100,'Feeder DER'!$B$3:$V$365,'Feeder DER'!K$369,FALSE)/1000)</f>
        <v>0.11544085011845535</v>
      </c>
      <c r="AL100" s="37">
        <f>IF(ISNA(VLOOKUP($B100,'Feeder DER'!$B$3:$V$365,'Feeder DER'!L$369,FALSE)),0,VLOOKUP($B100,'Feeder DER'!$B$3:$V$365,'Feeder DER'!L$369,FALSE)/1000)</f>
        <v>0.13634917109244363</v>
      </c>
      <c r="AM100" s="37">
        <f>IF(ISNA(VLOOKUP($B100,'Feeder DER'!$B$3:$V$365,'Feeder DER'!M$369,FALSE)),0,VLOOKUP($B100,'Feeder DER'!$B$3:$V$365,'Feeder DER'!M$369,FALSE)/1000)</f>
        <v>-7.0279347709038639E-2</v>
      </c>
      <c r="AN100" s="37">
        <f>IF(ISNA(VLOOKUP($B100,'Feeder DER'!$B$3:$V$365,'Feeder DER'!N$369,FALSE)),0,VLOOKUP($B100,'Feeder DER'!$B$3:$V$365,'Feeder DER'!N$369,FALSE)/1000)</f>
        <v>-8.7338889134537731E-2</v>
      </c>
      <c r="AO100" s="37">
        <f>IF(ISNA(VLOOKUP($B100,'Feeder DER'!$B$3:$V$365,'Feeder DER'!O$369,FALSE)),0,VLOOKUP($B100,'Feeder DER'!$B$3:$V$365,'Feeder DER'!O$369,FALSE)/1000)</f>
        <v>-0.10617014600505355</v>
      </c>
      <c r="AP100" s="37">
        <f>IF(ISNA(VLOOKUP($B100,'Feeder DER'!$B$3:$V$365,'Feeder DER'!P$369,FALSE)),0,VLOOKUP($B100,'Feeder DER'!$B$3:$V$365,'Feeder DER'!P$369,FALSE)/1000)</f>
        <v>-0.1247612957436799</v>
      </c>
      <c r="AQ100" s="37">
        <f>IF(ISNA(VLOOKUP($B100,'Feeder DER'!$B$3:$V$365,'Feeder DER'!Q$369,FALSE)),0,VLOOKUP($B100,'Feeder DER'!$B$3:$V$365,'Feeder DER'!Q$369,FALSE)/1000)</f>
        <v>-0.1413731851599421</v>
      </c>
      <c r="AR100" s="37">
        <f>IF(ISNA(VLOOKUP($B100,'Feeder DER'!$B$3:$V$365,'Feeder DER'!R$369,FALSE)),0,VLOOKUP($B100,'Feeder DER'!$B$3:$V$365,'Feeder DER'!R$369,FALSE)/1000)</f>
        <v>-0.15661941229153575</v>
      </c>
      <c r="AS100" s="37">
        <f>IF(ISNA(VLOOKUP($B100,'Feeder DER'!$B$3:$V$365,'Feeder DER'!S$369,FALSE)),0,VLOOKUP($B100,'Feeder DER'!$B$3:$V$365,'Feeder DER'!S$369,FALSE)/1000)</f>
        <v>-0.17120352674102063</v>
      </c>
      <c r="AT100" s="37">
        <f>IF(ISNA(VLOOKUP($B100,'Feeder DER'!$B$3:$V$365,'Feeder DER'!T$369,FALSE)),0,VLOOKUP($B100,'Feeder DER'!$B$3:$V$365,'Feeder DER'!T$369,FALSE)/1000)</f>
        <v>-0.18791367608068404</v>
      </c>
      <c r="AU100" s="37">
        <f>IF(ISNA(VLOOKUP($B100,'Feeder DER'!$B$3:$V$365,'Feeder DER'!U$369,FALSE)),0,VLOOKUP($B100,'Feeder DER'!$B$3:$V$365,'Feeder DER'!U$369,FALSE)/1000)</f>
        <v>-0.20476060383006506</v>
      </c>
      <c r="AV100" s="37">
        <f>IF(ISNA(VLOOKUP($B100,'Feeder DER'!$B$3:$V$365,'Feeder DER'!V$369,FALSE)),0,VLOOKUP($B100,'Feeder DER'!$B$3:$V$365,'Feeder DER'!V$369,FALSE)/1000)</f>
        <v>-0.21979612357789077</v>
      </c>
    </row>
    <row r="101" spans="1:48" x14ac:dyDescent="0.25">
      <c r="A101" s="8" t="s">
        <v>18</v>
      </c>
      <c r="B101" s="42">
        <v>80011</v>
      </c>
      <c r="C101" s="43">
        <v>73.947235109999994</v>
      </c>
      <c r="D101" s="43">
        <v>98.400001529999997</v>
      </c>
      <c r="E101" s="43">
        <v>99.340058684917878</v>
      </c>
      <c r="F101" s="43">
        <v>99.760505850243959</v>
      </c>
      <c r="G101" s="43">
        <v>100.1827325174263</v>
      </c>
      <c r="H101" s="43">
        <v>100.60674621803396</v>
      </c>
      <c r="I101" s="43">
        <v>101.0325545155126</v>
      </c>
      <c r="J101" s="43">
        <v>101.46016500531947</v>
      </c>
      <c r="K101" s="43">
        <v>101.88958531505882</v>
      </c>
      <c r="L101" s="43">
        <v>102.32082310461804</v>
      </c>
      <c r="M101" s="43">
        <v>102.75388606630422</v>
      </c>
      <c r="N101" s="43">
        <v>103.18878192498138</v>
      </c>
      <c r="P101" s="43">
        <v>137.5902557</v>
      </c>
      <c r="Q101" s="43">
        <v>140.91425347547931</v>
      </c>
      <c r="R101" s="43">
        <v>141.20990544328006</v>
      </c>
      <c r="S101" s="43">
        <v>141.50617771799733</v>
      </c>
      <c r="T101" s="43">
        <v>141.80307160109604</v>
      </c>
      <c r="U101" s="43">
        <v>142.10058839677171</v>
      </c>
      <c r="V101" s="43">
        <v>142.39872941195625</v>
      </c>
      <c r="W101" s="43">
        <v>142.69749595632359</v>
      </c>
      <c r="X101" s="43">
        <v>142.9968893422955</v>
      </c>
      <c r="Y101" s="43">
        <v>143.29691088504734</v>
      </c>
      <c r="Z101" s="43">
        <v>143.59756190251383</v>
      </c>
      <c r="AA101" s="43">
        <v>143.89884371539486</v>
      </c>
      <c r="AC101" s="37">
        <f>IF(ISNA(VLOOKUP($B101,'Feeder DER'!$B$3:$V$365,'Feeder DER'!C$369,FALSE)),0,VLOOKUP($B101,'Feeder DER'!$B$3:$V$365,'Feeder DER'!C$369,FALSE)/1000)</f>
        <v>4.5820660634707008E-2</v>
      </c>
      <c r="AD101" s="37">
        <f>IF(ISNA(VLOOKUP($B101,'Feeder DER'!$B$3:$V$365,'Feeder DER'!D$369,FALSE)),0,VLOOKUP($B101,'Feeder DER'!$B$3:$V$365,'Feeder DER'!D$369,FALSE)/1000)</f>
        <v>9.559577011636701E-2</v>
      </c>
      <c r="AE101" s="37">
        <f>IF(ISNA(VLOOKUP($B101,'Feeder DER'!$B$3:$V$365,'Feeder DER'!E$369,FALSE)),0,VLOOKUP($B101,'Feeder DER'!$B$3:$V$365,'Feeder DER'!E$369,FALSE)/1000)</f>
        <v>0.15421243046994357</v>
      </c>
      <c r="AF101" s="37">
        <f>IF(ISNA(VLOOKUP($B101,'Feeder DER'!$B$3:$V$365,'Feeder DER'!F$369,FALSE)),0,VLOOKUP($B101,'Feeder DER'!$B$3:$V$365,'Feeder DER'!F$369,FALSE)/1000)</f>
        <v>0.21984312921588223</v>
      </c>
      <c r="AG101" s="37">
        <f>IF(ISNA(VLOOKUP($B101,'Feeder DER'!$B$3:$V$365,'Feeder DER'!G$369,FALSE)),0,VLOOKUP($B101,'Feeder DER'!$B$3:$V$365,'Feeder DER'!G$369,FALSE)/1000)</f>
        <v>0.2871702164811617</v>
      </c>
      <c r="AH101" s="37">
        <f>IF(ISNA(VLOOKUP($B101,'Feeder DER'!$B$3:$V$365,'Feeder DER'!H$369,FALSE)),0,VLOOKUP($B101,'Feeder DER'!$B$3:$V$365,'Feeder DER'!H$369,FALSE)/1000)</f>
        <v>0.3611959628502962</v>
      </c>
      <c r="AI101" s="37">
        <f>IF(ISNA(VLOOKUP($B101,'Feeder DER'!$B$3:$V$365,'Feeder DER'!I$369,FALSE)),0,VLOOKUP($B101,'Feeder DER'!$B$3:$V$365,'Feeder DER'!I$369,FALSE)/1000)</f>
        <v>0.44344750376500919</v>
      </c>
      <c r="AJ101" s="37">
        <f>IF(ISNA(VLOOKUP($B101,'Feeder DER'!$B$3:$V$365,'Feeder DER'!J$369,FALSE)),0,VLOOKUP($B101,'Feeder DER'!$B$3:$V$365,'Feeder DER'!J$369,FALSE)/1000)</f>
        <v>0.61851302843277789</v>
      </c>
      <c r="AK101" s="37">
        <f>IF(ISNA(VLOOKUP($B101,'Feeder DER'!$B$3:$V$365,'Feeder DER'!K$369,FALSE)),0,VLOOKUP($B101,'Feeder DER'!$B$3:$V$365,'Feeder DER'!K$369,FALSE)/1000)</f>
        <v>0.76719796573026122</v>
      </c>
      <c r="AL101" s="37">
        <f>IF(ISNA(VLOOKUP($B101,'Feeder DER'!$B$3:$V$365,'Feeder DER'!L$369,FALSE)),0,VLOOKUP($B101,'Feeder DER'!$B$3:$V$365,'Feeder DER'!L$369,FALSE)/1000)</f>
        <v>0.90601826540548636</v>
      </c>
      <c r="AM101" s="37">
        <f>IF(ISNA(VLOOKUP($B101,'Feeder DER'!$B$3:$V$365,'Feeder DER'!M$369,FALSE)),0,VLOOKUP($B101,'Feeder DER'!$B$3:$V$365,'Feeder DER'!M$369,FALSE)/1000)</f>
        <v>-0.49828082381951999</v>
      </c>
      <c r="AN101" s="37">
        <f>IF(ISNA(VLOOKUP($B101,'Feeder DER'!$B$3:$V$365,'Feeder DER'!N$369,FALSE)),0,VLOOKUP($B101,'Feeder DER'!$B$3:$V$365,'Feeder DER'!N$369,FALSE)/1000)</f>
        <v>-0.61169285783218375</v>
      </c>
      <c r="AO101" s="37">
        <f>IF(ISNA(VLOOKUP($B101,'Feeder DER'!$B$3:$V$365,'Feeder DER'!O$369,FALSE)),0,VLOOKUP($B101,'Feeder DER'!$B$3:$V$365,'Feeder DER'!O$369,FALSE)/1000)</f>
        <v>-0.7355550774574191</v>
      </c>
      <c r="AP101" s="37">
        <f>IF(ISNA(VLOOKUP($B101,'Feeder DER'!$B$3:$V$365,'Feeder DER'!P$369,FALSE)),0,VLOOKUP($B101,'Feeder DER'!$B$3:$V$365,'Feeder DER'!P$369,FALSE)/1000)</f>
        <v>-0.8561547639967092</v>
      </c>
      <c r="AQ101" s="37">
        <f>IF(ISNA(VLOOKUP($B101,'Feeder DER'!$B$3:$V$365,'Feeder DER'!Q$369,FALSE)),0,VLOOKUP($B101,'Feeder DER'!$B$3:$V$365,'Feeder DER'!Q$369,FALSE)/1000)</f>
        <v>-0.96226784002215293</v>
      </c>
      <c r="AR101" s="37">
        <f>IF(ISNA(VLOOKUP($B101,'Feeder DER'!$B$3:$V$365,'Feeder DER'!R$369,FALSE)),0,VLOOKUP($B101,'Feeder DER'!$B$3:$V$365,'Feeder DER'!R$369,FALSE)/1000)</f>
        <v>-1.0580001271641226</v>
      </c>
      <c r="AS101" s="37">
        <f>IF(ISNA(VLOOKUP($B101,'Feeder DER'!$B$3:$V$365,'Feeder DER'!S$369,FALSE)),0,VLOOKUP($B101,'Feeder DER'!$B$3:$V$365,'Feeder DER'!S$369,FALSE)/1000)</f>
        <v>-1.1479477170162238</v>
      </c>
      <c r="AT101" s="37">
        <f>IF(ISNA(VLOOKUP($B101,'Feeder DER'!$B$3:$V$365,'Feeder DER'!T$369,FALSE)),0,VLOOKUP($B101,'Feeder DER'!$B$3:$V$365,'Feeder DER'!T$369,FALSE)/1000)</f>
        <v>-1.2470632258802925</v>
      </c>
      <c r="AU101" s="37">
        <f>IF(ISNA(VLOOKUP($B101,'Feeder DER'!$B$3:$V$365,'Feeder DER'!U$369,FALSE)),0,VLOOKUP($B101,'Feeder DER'!$B$3:$V$365,'Feeder DER'!U$369,FALSE)/1000)</f>
        <v>-1.3467872489060104</v>
      </c>
      <c r="AV101" s="37">
        <f>IF(ISNA(VLOOKUP($B101,'Feeder DER'!$B$3:$V$365,'Feeder DER'!V$369,FALSE)),0,VLOOKUP($B101,'Feeder DER'!$B$3:$V$365,'Feeder DER'!V$369,FALSE)/1000)</f>
        <v>-1.4347959976535221</v>
      </c>
    </row>
    <row r="102" spans="1:48" x14ac:dyDescent="0.25">
      <c r="A102" s="8" t="s">
        <v>323</v>
      </c>
      <c r="B102" s="42">
        <v>14060</v>
      </c>
      <c r="C102" s="43">
        <v>90.183333329999996</v>
      </c>
      <c r="D102" s="43">
        <v>81.666664119999993</v>
      </c>
      <c r="E102" s="43">
        <v>82.258914974826297</v>
      </c>
      <c r="F102" s="43">
        <v>82.855460863358488</v>
      </c>
      <c r="G102" s="43">
        <v>83.456332933402223</v>
      </c>
      <c r="H102" s="43">
        <v>84.061562558648674</v>
      </c>
      <c r="I102" s="43">
        <v>84.671181340312629</v>
      </c>
      <c r="J102" s="43">
        <v>85.285221108782522</v>
      </c>
      <c r="K102" s="43">
        <v>85.903713925282375</v>
      </c>
      <c r="L102" s="43">
        <v>86.526692083545882</v>
      </c>
      <c r="M102" s="43">
        <v>87.154188111502563</v>
      </c>
      <c r="N102" s="43">
        <v>87.78623477297613</v>
      </c>
      <c r="P102" s="43">
        <v>78.333335880000007</v>
      </c>
      <c r="Q102" s="43">
        <v>83.979173035986037</v>
      </c>
      <c r="R102" s="43">
        <v>84.401347718661839</v>
      </c>
      <c r="S102" s="43">
        <v>84.825644730675364</v>
      </c>
      <c r="T102" s="43">
        <v>85.252074741263797</v>
      </c>
      <c r="U102" s="43">
        <v>85.68064847330001</v>
      </c>
      <c r="V102" s="43">
        <v>86.1113767035622</v>
      </c>
      <c r="W102" s="43">
        <v>86.544270263004904</v>
      </c>
      <c r="X102" s="43">
        <v>86.979340037031335</v>
      </c>
      <c r="Y102" s="43">
        <v>87.416596965767098</v>
      </c>
      <c r="Z102" s="43">
        <v>87.8560520443353</v>
      </c>
      <c r="AA102" s="43">
        <v>88.297716323133002</v>
      </c>
      <c r="AC102" s="37">
        <f>IF(ISNA(VLOOKUP($B102,'Feeder DER'!$B$3:$V$365,'Feeder DER'!C$369,FALSE)),0,VLOOKUP($B102,'Feeder DER'!$B$3:$V$365,'Feeder DER'!C$369,FALSE)/1000)</f>
        <v>2.9760357700735489E-3</v>
      </c>
      <c r="AD102" s="37">
        <f>IF(ISNA(VLOOKUP($B102,'Feeder DER'!$B$3:$V$365,'Feeder DER'!D$369,FALSE)),0,VLOOKUP($B102,'Feeder DER'!$B$3:$V$365,'Feeder DER'!D$369,FALSE)/1000)</f>
        <v>5.8416830029334489E-3</v>
      </c>
      <c r="AE102" s="37">
        <f>IF(ISNA(VLOOKUP($B102,'Feeder DER'!$B$3:$V$365,'Feeder DER'!E$369,FALSE)),0,VLOOKUP($B102,'Feeder DER'!$B$3:$V$365,'Feeder DER'!E$369,FALSE)/1000)</f>
        <v>9.2903054482678729E-3</v>
      </c>
      <c r="AF102" s="37">
        <f>IF(ISNA(VLOOKUP($B102,'Feeder DER'!$B$3:$V$365,'Feeder DER'!F$369,FALSE)),0,VLOOKUP($B102,'Feeder DER'!$B$3:$V$365,'Feeder DER'!F$369,FALSE)/1000)</f>
        <v>1.3325918186299222E-2</v>
      </c>
      <c r="AG102" s="37">
        <f>IF(ISNA(VLOOKUP($B102,'Feeder DER'!$B$3:$V$365,'Feeder DER'!G$369,FALSE)),0,VLOOKUP($B102,'Feeder DER'!$B$3:$V$365,'Feeder DER'!G$369,FALSE)/1000)</f>
        <v>1.7631898312844986E-2</v>
      </c>
      <c r="AH102" s="37">
        <f>IF(ISNA(VLOOKUP($B102,'Feeder DER'!$B$3:$V$365,'Feeder DER'!H$369,FALSE)),0,VLOOKUP($B102,'Feeder DER'!$B$3:$V$365,'Feeder DER'!H$369,FALSE)/1000)</f>
        <v>2.2631144114661338E-2</v>
      </c>
      <c r="AI102" s="37">
        <f>IF(ISNA(VLOOKUP($B102,'Feeder DER'!$B$3:$V$365,'Feeder DER'!I$369,FALSE)),0,VLOOKUP($B102,'Feeder DER'!$B$3:$V$365,'Feeder DER'!I$369,FALSE)/1000)</f>
        <v>2.8354441076065003E-2</v>
      </c>
      <c r="AJ102" s="37">
        <f>IF(ISNA(VLOOKUP($B102,'Feeder DER'!$B$3:$V$365,'Feeder DER'!J$369,FALSE)),0,VLOOKUP($B102,'Feeder DER'!$B$3:$V$365,'Feeder DER'!J$369,FALSE)/1000)</f>
        <v>4.1182478933251887E-2</v>
      </c>
      <c r="AK102" s="37">
        <f>IF(ISNA(VLOOKUP($B102,'Feeder DER'!$B$3:$V$365,'Feeder DER'!K$369,FALSE)),0,VLOOKUP($B102,'Feeder DER'!$B$3:$V$365,'Feeder DER'!K$369,FALSE)/1000)</f>
        <v>5.1705269427051885E-2</v>
      </c>
      <c r="AL102" s="37">
        <f>IF(ISNA(VLOOKUP($B102,'Feeder DER'!$B$3:$V$365,'Feeder DER'!L$369,FALSE)),0,VLOOKUP($B102,'Feeder DER'!$B$3:$V$365,'Feeder DER'!L$369,FALSE)/1000)</f>
        <v>6.1486991868328775E-2</v>
      </c>
      <c r="AM102" s="37">
        <f>IF(ISNA(VLOOKUP($B102,'Feeder DER'!$B$3:$V$365,'Feeder DER'!M$369,FALSE)),0,VLOOKUP($B102,'Feeder DER'!$B$3:$V$365,'Feeder DER'!M$369,FALSE)/1000)</f>
        <v>-3.0635015622986775E-2</v>
      </c>
      <c r="AN102" s="37">
        <f>IF(ISNA(VLOOKUP($B102,'Feeder DER'!$B$3:$V$365,'Feeder DER'!N$369,FALSE)),0,VLOOKUP($B102,'Feeder DER'!$B$3:$V$365,'Feeder DER'!N$369,FALSE)/1000)</f>
        <v>-3.6994836457346629E-2</v>
      </c>
      <c r="AO102" s="37">
        <f>IF(ISNA(VLOOKUP($B102,'Feeder DER'!$B$3:$V$365,'Feeder DER'!O$369,FALSE)),0,VLOOKUP($B102,'Feeder DER'!$B$3:$V$365,'Feeder DER'!O$369,FALSE)/1000)</f>
        <v>-4.3949307247183357E-2</v>
      </c>
      <c r="AP102" s="37">
        <f>IF(ISNA(VLOOKUP($B102,'Feeder DER'!$B$3:$V$365,'Feeder DER'!P$369,FALSE)),0,VLOOKUP($B102,'Feeder DER'!$B$3:$V$365,'Feeder DER'!P$369,FALSE)/1000)</f>
        <v>-5.0720728316448326E-2</v>
      </c>
      <c r="AQ102" s="37">
        <f>IF(ISNA(VLOOKUP($B102,'Feeder DER'!$B$3:$V$365,'Feeder DER'!Q$369,FALSE)),0,VLOOKUP($B102,'Feeder DER'!$B$3:$V$365,'Feeder DER'!Q$369,FALSE)/1000)</f>
        <v>-5.6657865947426354E-2</v>
      </c>
      <c r="AR102" s="37">
        <f>IF(ISNA(VLOOKUP($B102,'Feeder DER'!$B$3:$V$365,'Feeder DER'!R$369,FALSE)),0,VLOOKUP($B102,'Feeder DER'!$B$3:$V$365,'Feeder DER'!R$369,FALSE)/1000)</f>
        <v>-6.1972151278015253E-2</v>
      </c>
      <c r="AS102" s="37">
        <f>IF(ISNA(VLOOKUP($B102,'Feeder DER'!$B$3:$V$365,'Feeder DER'!S$369,FALSE)),0,VLOOKUP($B102,'Feeder DER'!$B$3:$V$365,'Feeder DER'!S$369,FALSE)/1000)</f>
        <v>-6.6928325546882161E-2</v>
      </c>
      <c r="AT102" s="37">
        <f>IF(ISNA(VLOOKUP($B102,'Feeder DER'!$B$3:$V$365,'Feeder DER'!T$369,FALSE)),0,VLOOKUP($B102,'Feeder DER'!$B$3:$V$365,'Feeder DER'!T$369,FALSE)/1000)</f>
        <v>-7.2021321030625557E-2</v>
      </c>
      <c r="AU102" s="37">
        <f>IF(ISNA(VLOOKUP($B102,'Feeder DER'!$B$3:$V$365,'Feeder DER'!U$369,FALSE)),0,VLOOKUP($B102,'Feeder DER'!$B$3:$V$365,'Feeder DER'!U$369,FALSE)/1000)</f>
        <v>-7.7121427321427474E-2</v>
      </c>
      <c r="AV102" s="37">
        <f>IF(ISNA(VLOOKUP($B102,'Feeder DER'!$B$3:$V$365,'Feeder DER'!V$369,FALSE)),0,VLOOKUP($B102,'Feeder DER'!$B$3:$V$365,'Feeder DER'!V$369,FALSE)/1000)</f>
        <v>-8.1349255370441645E-2</v>
      </c>
    </row>
    <row r="103" spans="1:48" x14ac:dyDescent="0.25">
      <c r="A103" s="8" t="s">
        <v>323</v>
      </c>
      <c r="B103" s="42">
        <v>14061</v>
      </c>
      <c r="C103" s="43">
        <v>100.47222189999999</v>
      </c>
      <c r="D103" s="43">
        <v>62</v>
      </c>
      <c r="E103" s="43">
        <v>62.44962719360344</v>
      </c>
      <c r="F103" s="43">
        <v>62.90251510677507</v>
      </c>
      <c r="G103" s="43">
        <v>63.35868738642116</v>
      </c>
      <c r="H103" s="43">
        <v>63.818167850936554</v>
      </c>
      <c r="I103" s="43">
        <v>64.280980491448332</v>
      </c>
      <c r="J103" s="43">
        <v>64.747149473068461</v>
      </c>
      <c r="K103" s="43">
        <v>65.216699136155526</v>
      </c>
      <c r="L103" s="43">
        <v>65.68965399758568</v>
      </c>
      <c r="M103" s="43">
        <v>66.166038752032705</v>
      </c>
      <c r="N103" s="43">
        <v>66.645878273257438</v>
      </c>
      <c r="P103" s="43">
        <v>87</v>
      </c>
      <c r="Q103" s="43">
        <v>89.129255878448262</v>
      </c>
      <c r="R103" s="43">
        <v>89.577320725448956</v>
      </c>
      <c r="S103" s="43">
        <v>90.027638055151755</v>
      </c>
      <c r="T103" s="43">
        <v>90.480219191092445</v>
      </c>
      <c r="U103" s="43">
        <v>90.935075513731732</v>
      </c>
      <c r="V103" s="43">
        <v>91.392218460741447</v>
      </c>
      <c r="W103" s="43">
        <v>91.851659527292171</v>
      </c>
      <c r="X103" s="43">
        <v>92.313410266342245</v>
      </c>
      <c r="Y103" s="43">
        <v>92.777482288928297</v>
      </c>
      <c r="Z103" s="43">
        <v>93.243887264457214</v>
      </c>
      <c r="AA103" s="43">
        <v>93.712636920999586</v>
      </c>
      <c r="AC103" s="37">
        <f>IF(ISNA(VLOOKUP($B103,'Feeder DER'!$B$3:$V$365,'Feeder DER'!C$369,FALSE)),0,VLOOKUP($B103,'Feeder DER'!$B$3:$V$365,'Feeder DER'!C$369,FALSE)/1000)</f>
        <v>1.2555150904997785E-3</v>
      </c>
      <c r="AD103" s="37">
        <f>IF(ISNA(VLOOKUP($B103,'Feeder DER'!$B$3:$V$365,'Feeder DER'!D$369,FALSE)),0,VLOOKUP($B103,'Feeder DER'!$B$3:$V$365,'Feeder DER'!D$369,FALSE)/1000)</f>
        <v>2.4644600168625486E-3</v>
      </c>
      <c r="AE103" s="37">
        <f>IF(ISNA(VLOOKUP($B103,'Feeder DER'!$B$3:$V$365,'Feeder DER'!E$369,FALSE)),0,VLOOKUP($B103,'Feeder DER'!$B$3:$V$365,'Feeder DER'!E$369,FALSE)/1000)</f>
        <v>3.9193476109880086E-3</v>
      </c>
      <c r="AF103" s="37">
        <f>IF(ISNA(VLOOKUP($B103,'Feeder DER'!$B$3:$V$365,'Feeder DER'!F$369,FALSE)),0,VLOOKUP($B103,'Feeder DER'!$B$3:$V$365,'Feeder DER'!F$369,FALSE)/1000)</f>
        <v>5.6218717348449831E-3</v>
      </c>
      <c r="AG103" s="37">
        <f>IF(ISNA(VLOOKUP($B103,'Feeder DER'!$B$3:$V$365,'Feeder DER'!G$369,FALSE)),0,VLOOKUP($B103,'Feeder DER'!$B$3:$V$365,'Feeder DER'!G$369,FALSE)/1000)</f>
        <v>7.4384571007314769E-3</v>
      </c>
      <c r="AH103" s="37">
        <f>IF(ISNA(VLOOKUP($B103,'Feeder DER'!$B$3:$V$365,'Feeder DER'!H$369,FALSE)),0,VLOOKUP($B103,'Feeder DER'!$B$3:$V$365,'Feeder DER'!H$369,FALSE)/1000)</f>
        <v>9.5475139233727521E-3</v>
      </c>
      <c r="AI103" s="37">
        <f>IF(ISNA(VLOOKUP($B103,'Feeder DER'!$B$3:$V$365,'Feeder DER'!I$369,FALSE)),0,VLOOKUP($B103,'Feeder DER'!$B$3:$V$365,'Feeder DER'!I$369,FALSE)/1000)</f>
        <v>1.1962029828964924E-2</v>
      </c>
      <c r="AJ103" s="37">
        <f>IF(ISNA(VLOOKUP($B103,'Feeder DER'!$B$3:$V$365,'Feeder DER'!J$369,FALSE)),0,VLOOKUP($B103,'Feeder DER'!$B$3:$V$365,'Feeder DER'!J$369,FALSE)/1000)</f>
        <v>1.7373858299965638E-2</v>
      </c>
      <c r="AK103" s="37">
        <f>IF(ISNA(VLOOKUP($B103,'Feeder DER'!$B$3:$V$365,'Feeder DER'!K$369,FALSE)),0,VLOOKUP($B103,'Feeder DER'!$B$3:$V$365,'Feeder DER'!K$369,FALSE)/1000)</f>
        <v>2.1813160539537517E-2</v>
      </c>
      <c r="AL103" s="37">
        <f>IF(ISNA(VLOOKUP($B103,'Feeder DER'!$B$3:$V$365,'Feeder DER'!L$369,FALSE)),0,VLOOKUP($B103,'Feeder DER'!$B$3:$V$365,'Feeder DER'!L$369,FALSE)/1000)</f>
        <v>2.5939824694451198E-2</v>
      </c>
      <c r="AM103" s="37">
        <f>IF(ISNA(VLOOKUP($B103,'Feeder DER'!$B$3:$V$365,'Feeder DER'!M$369,FALSE)),0,VLOOKUP($B103,'Feeder DER'!$B$3:$V$365,'Feeder DER'!M$369,FALSE)/1000)</f>
        <v>-1.2924147215947543E-2</v>
      </c>
      <c r="AN103" s="37">
        <f>IF(ISNA(VLOOKUP($B103,'Feeder DER'!$B$3:$V$365,'Feeder DER'!N$369,FALSE)),0,VLOOKUP($B103,'Feeder DER'!$B$3:$V$365,'Feeder DER'!N$369,FALSE)/1000)</f>
        <v>-1.5607196630443109E-2</v>
      </c>
      <c r="AO103" s="37">
        <f>IF(ISNA(VLOOKUP($B103,'Feeder DER'!$B$3:$V$365,'Feeder DER'!O$369,FALSE)),0,VLOOKUP($B103,'Feeder DER'!$B$3:$V$365,'Feeder DER'!O$369,FALSE)/1000)</f>
        <v>-1.8541113994905472E-2</v>
      </c>
      <c r="AP103" s="37">
        <f>IF(ISNA(VLOOKUP($B103,'Feeder DER'!$B$3:$V$365,'Feeder DER'!P$369,FALSE)),0,VLOOKUP($B103,'Feeder DER'!$B$3:$V$365,'Feeder DER'!P$369,FALSE)/1000)</f>
        <v>-2.1397807258501635E-2</v>
      </c>
      <c r="AQ103" s="37">
        <f>IF(ISNA(VLOOKUP($B103,'Feeder DER'!$B$3:$V$365,'Feeder DER'!Q$369,FALSE)),0,VLOOKUP($B103,'Feeder DER'!$B$3:$V$365,'Feeder DER'!Q$369,FALSE)/1000)</f>
        <v>-2.3902537196570491E-2</v>
      </c>
      <c r="AR103" s="37">
        <f>IF(ISNA(VLOOKUP($B103,'Feeder DER'!$B$3:$V$365,'Feeder DER'!R$369,FALSE)),0,VLOOKUP($B103,'Feeder DER'!$B$3:$V$365,'Feeder DER'!R$369,FALSE)/1000)</f>
        <v>-2.6144501320412687E-2</v>
      </c>
      <c r="AS103" s="37">
        <f>IF(ISNA(VLOOKUP($B103,'Feeder DER'!$B$3:$V$365,'Feeder DER'!S$369,FALSE)),0,VLOOKUP($B103,'Feeder DER'!$B$3:$V$365,'Feeder DER'!S$369,FALSE)/1000)</f>
        <v>-2.8235387340090904E-2</v>
      </c>
      <c r="AT103" s="37">
        <f>IF(ISNA(VLOOKUP($B103,'Feeder DER'!$B$3:$V$365,'Feeder DER'!T$369,FALSE)),0,VLOOKUP($B103,'Feeder DER'!$B$3:$V$365,'Feeder DER'!T$369,FALSE)/1000)</f>
        <v>-3.0383994809795156E-2</v>
      </c>
      <c r="AU103" s="37">
        <f>IF(ISNA(VLOOKUP($B103,'Feeder DER'!$B$3:$V$365,'Feeder DER'!U$369,FALSE)),0,VLOOKUP($B103,'Feeder DER'!$B$3:$V$365,'Feeder DER'!U$369,FALSE)/1000)</f>
        <v>-3.2535602151227222E-2</v>
      </c>
      <c r="AV103" s="37">
        <f>IF(ISNA(VLOOKUP($B103,'Feeder DER'!$B$3:$V$365,'Feeder DER'!V$369,FALSE)),0,VLOOKUP($B103,'Feeder DER'!$B$3:$V$365,'Feeder DER'!V$369,FALSE)/1000)</f>
        <v>-3.4319217109405067E-2</v>
      </c>
    </row>
    <row r="104" spans="1:48" x14ac:dyDescent="0.25">
      <c r="A104" s="8" t="s">
        <v>323</v>
      </c>
      <c r="B104" s="42">
        <v>14062</v>
      </c>
      <c r="C104" s="43">
        <v>27.638888869999999</v>
      </c>
      <c r="D104" s="43">
        <v>26.666666029999998</v>
      </c>
      <c r="E104" s="43">
        <v>26.860054065642405</v>
      </c>
      <c r="F104" s="43">
        <v>27.054844561280657</v>
      </c>
      <c r="G104" s="43">
        <v>27.251047687626883</v>
      </c>
      <c r="H104" s="43">
        <v>27.448673689151743</v>
      </c>
      <c r="I104" s="43">
        <v>27.647732884619323</v>
      </c>
      <c r="J104" s="43">
        <v>27.848235667625922</v>
      </c>
      <c r="K104" s="43">
        <v>28.050192507142729</v>
      </c>
      <c r="L104" s="43">
        <v>28.253613948062455</v>
      </c>
      <c r="M104" s="43">
        <v>28.458510611749915</v>
      </c>
      <c r="N104" s="43">
        <v>28.664893196596609</v>
      </c>
      <c r="P104" s="43">
        <v>28</v>
      </c>
      <c r="Q104" s="43">
        <v>28.709033637323664</v>
      </c>
      <c r="R104" s="43">
        <v>28.853357839713372</v>
      </c>
      <c r="S104" s="43">
        <v>28.998407579425535</v>
      </c>
      <c r="T104" s="43">
        <v>29.144186503834586</v>
      </c>
      <c r="U104" s="43">
        <v>29.290698278650808</v>
      </c>
      <c r="V104" s="43">
        <v>29.437946588012501</v>
      </c>
      <c r="W104" s="43">
        <v>29.585935134578634</v>
      </c>
      <c r="X104" s="43">
        <v>29.734667639621943</v>
      </c>
      <c r="Y104" s="43">
        <v>29.884147843122502</v>
      </c>
      <c r="Z104" s="43">
        <v>30.034379503861775</v>
      </c>
      <c r="AA104" s="43">
        <v>30.185366399517132</v>
      </c>
      <c r="AC104" s="37">
        <f>IF(ISNA(VLOOKUP($B104,'Feeder DER'!$B$3:$V$365,'Feeder DER'!C$369,FALSE)),0,VLOOKUP($B104,'Feeder DER'!$B$3:$V$365,'Feeder DER'!C$369,FALSE)/1000)</f>
        <v>2.5575307399069568E-4</v>
      </c>
      <c r="AD104" s="37">
        <f>IF(ISNA(VLOOKUP($B104,'Feeder DER'!$B$3:$V$365,'Feeder DER'!D$369,FALSE)),0,VLOOKUP($B104,'Feeder DER'!$B$3:$V$365,'Feeder DER'!D$369,FALSE)/1000)</f>
        <v>5.0201963306459329E-4</v>
      </c>
      <c r="AE104" s="37">
        <f>IF(ISNA(VLOOKUP($B104,'Feeder DER'!$B$3:$V$365,'Feeder DER'!E$369,FALSE)),0,VLOOKUP($B104,'Feeder DER'!$B$3:$V$365,'Feeder DER'!E$369,FALSE)/1000)</f>
        <v>7.9838562446052027E-4</v>
      </c>
      <c r="AF104" s="37">
        <f>IF(ISNA(VLOOKUP($B104,'Feeder DER'!$B$3:$V$365,'Feeder DER'!F$369,FALSE)),0,VLOOKUP($B104,'Feeder DER'!$B$3:$V$365,'Feeder DER'!F$369,FALSE)/1000)</f>
        <v>1.1451960941350893E-3</v>
      </c>
      <c r="AG104" s="37">
        <f>IF(ISNA(VLOOKUP($B104,'Feeder DER'!$B$3:$V$365,'Feeder DER'!G$369,FALSE)),0,VLOOKUP($B104,'Feeder DER'!$B$3:$V$365,'Feeder DER'!G$369,FALSE)/1000)</f>
        <v>1.5152412612601158E-3</v>
      </c>
      <c r="AH104" s="37">
        <f>IF(ISNA(VLOOKUP($B104,'Feeder DER'!$B$3:$V$365,'Feeder DER'!H$369,FALSE)),0,VLOOKUP($B104,'Feeder DER'!$B$3:$V$365,'Feeder DER'!H$369,FALSE)/1000)</f>
        <v>1.9448639473537087E-3</v>
      </c>
      <c r="AI104" s="37">
        <f>IF(ISNA(VLOOKUP($B104,'Feeder DER'!$B$3:$V$365,'Feeder DER'!I$369,FALSE)),0,VLOOKUP($B104,'Feeder DER'!$B$3:$V$365,'Feeder DER'!I$369,FALSE)/1000)</f>
        <v>2.4367097799743364E-3</v>
      </c>
      <c r="AJ104" s="37">
        <f>IF(ISNA(VLOOKUP($B104,'Feeder DER'!$B$3:$V$365,'Feeder DER'!J$369,FALSE)),0,VLOOKUP($B104,'Feeder DER'!$B$3:$V$365,'Feeder DER'!J$369,FALSE)/1000)</f>
        <v>3.5391192833263345E-3</v>
      </c>
      <c r="AK104" s="37">
        <f>IF(ISNA(VLOOKUP($B104,'Feeder DER'!$B$3:$V$365,'Feeder DER'!K$369,FALSE)),0,VLOOKUP($B104,'Feeder DER'!$B$3:$V$365,'Feeder DER'!K$369,FALSE)/1000)</f>
        <v>4.443421591387272E-3</v>
      </c>
      <c r="AL104" s="37">
        <f>IF(ISNA(VLOOKUP($B104,'Feeder DER'!$B$3:$V$365,'Feeder DER'!L$369,FALSE)),0,VLOOKUP($B104,'Feeder DER'!$B$3:$V$365,'Feeder DER'!L$369,FALSE)/1000)</f>
        <v>5.284038363684504E-3</v>
      </c>
      <c r="AM104" s="37">
        <f>IF(ISNA(VLOOKUP($B104,'Feeder DER'!$B$3:$V$365,'Feeder DER'!M$369,FALSE)),0,VLOOKUP($B104,'Feeder DER'!$B$3:$V$365,'Feeder DER'!M$369,FALSE)/1000)</f>
        <v>-2.6326966551004256E-3</v>
      </c>
      <c r="AN104" s="37">
        <f>IF(ISNA(VLOOKUP($B104,'Feeder DER'!$B$3:$V$365,'Feeder DER'!N$369,FALSE)),0,VLOOKUP($B104,'Feeder DER'!$B$3:$V$365,'Feeder DER'!N$369,FALSE)/1000)</f>
        <v>-3.179243758053227E-3</v>
      </c>
      <c r="AO104" s="37">
        <f>IF(ISNA(VLOOKUP($B104,'Feeder DER'!$B$3:$V$365,'Feeder DER'!O$369,FALSE)),0,VLOOKUP($B104,'Feeder DER'!$B$3:$V$365,'Feeder DER'!O$369,FALSE)/1000)</f>
        <v>-3.7768935915548194E-3</v>
      </c>
      <c r="AP104" s="37">
        <f>IF(ISNA(VLOOKUP($B104,'Feeder DER'!$B$3:$V$365,'Feeder DER'!P$369,FALSE)),0,VLOOKUP($B104,'Feeder DER'!$B$3:$V$365,'Feeder DER'!P$369,FALSE)/1000)</f>
        <v>-4.3588125896947775E-3</v>
      </c>
      <c r="AQ104" s="37">
        <f>IF(ISNA(VLOOKUP($B104,'Feeder DER'!$B$3:$V$365,'Feeder DER'!Q$369,FALSE)),0,VLOOKUP($B104,'Feeder DER'!$B$3:$V$365,'Feeder DER'!Q$369,FALSE)/1000)</f>
        <v>-4.8690353548569518E-3</v>
      </c>
      <c r="AR104" s="37">
        <f>IF(ISNA(VLOOKUP($B104,'Feeder DER'!$B$3:$V$365,'Feeder DER'!R$369,FALSE)),0,VLOOKUP($B104,'Feeder DER'!$B$3:$V$365,'Feeder DER'!R$369,FALSE)/1000)</f>
        <v>-5.3257317504544367E-3</v>
      </c>
      <c r="AS104" s="37">
        <f>IF(ISNA(VLOOKUP($B104,'Feeder DER'!$B$3:$V$365,'Feeder DER'!S$369,FALSE)),0,VLOOKUP($B104,'Feeder DER'!$B$3:$V$365,'Feeder DER'!S$369,FALSE)/1000)</f>
        <v>-5.7516529766851853E-3</v>
      </c>
      <c r="AT104" s="37">
        <f>IF(ISNA(VLOOKUP($B104,'Feeder DER'!$B$3:$V$365,'Feeder DER'!T$369,FALSE)),0,VLOOKUP($B104,'Feeder DER'!$B$3:$V$365,'Feeder DER'!T$369,FALSE)/1000)</f>
        <v>-6.1893322760693831E-3</v>
      </c>
      <c r="AU104" s="37">
        <f>IF(ISNA(VLOOKUP($B104,'Feeder DER'!$B$3:$V$365,'Feeder DER'!U$369,FALSE)),0,VLOOKUP($B104,'Feeder DER'!$B$3:$V$365,'Feeder DER'!U$369,FALSE)/1000)</f>
        <v>-6.6276226604351758E-3</v>
      </c>
      <c r="AV104" s="37">
        <f>IF(ISNA(VLOOKUP($B104,'Feeder DER'!$B$3:$V$365,'Feeder DER'!V$369,FALSE)),0,VLOOKUP($B104,'Feeder DER'!$B$3:$V$365,'Feeder DER'!V$369,FALSE)/1000)</f>
        <v>-6.9909516333973272E-3</v>
      </c>
    </row>
    <row r="105" spans="1:48" x14ac:dyDescent="0.25">
      <c r="A105" s="8" t="s">
        <v>323</v>
      </c>
      <c r="B105" s="42">
        <v>14063</v>
      </c>
      <c r="C105" s="43">
        <v>203.2722224</v>
      </c>
      <c r="D105" s="43">
        <v>94</v>
      </c>
      <c r="E105" s="43">
        <v>94.681692841914895</v>
      </c>
      <c r="F105" s="43">
        <v>95.368329355433175</v>
      </c>
      <c r="G105" s="43">
        <v>96.059945392315953</v>
      </c>
      <c r="H105" s="43">
        <v>96.756577064323167</v>
      </c>
      <c r="I105" s="43">
        <v>97.458260745099082</v>
      </c>
      <c r="J105" s="43">
        <v>98.165033072071523</v>
      </c>
      <c r="K105" s="43">
        <v>98.87693094836483</v>
      </c>
      <c r="L105" s="43">
        <v>99.593991544726677</v>
      </c>
      <c r="M105" s="43">
        <v>100.31625230146895</v>
      </c>
      <c r="N105" s="43">
        <v>101.04375093042258</v>
      </c>
      <c r="P105" s="43">
        <v>155.66667179999999</v>
      </c>
      <c r="Q105" s="43">
        <v>158.02462386458484</v>
      </c>
      <c r="R105" s="43">
        <v>158.81903506230415</v>
      </c>
      <c r="S105" s="43">
        <v>159.61743987276321</v>
      </c>
      <c r="T105" s="43">
        <v>160.41985837239446</v>
      </c>
      <c r="U105" s="43">
        <v>161.22631073855723</v>
      </c>
      <c r="V105" s="43">
        <v>162.0368172500452</v>
      </c>
      <c r="W105" s="43">
        <v>162.85139828759628</v>
      </c>
      <c r="X105" s="43">
        <v>163.67007433440511</v>
      </c>
      <c r="Y105" s="43">
        <v>164.49286597663817</v>
      </c>
      <c r="Z105" s="43">
        <v>165.31979390395134</v>
      </c>
      <c r="AA105" s="43">
        <v>166.15087891001019</v>
      </c>
      <c r="AC105" s="37">
        <f>IF(ISNA(VLOOKUP($B105,'Feeder DER'!$B$3:$V$365,'Feeder DER'!C$369,FALSE)),0,VLOOKUP($B105,'Feeder DER'!$B$3:$V$365,'Feeder DER'!C$369,FALSE)/1000)</f>
        <v>5.8358201428786007E-3</v>
      </c>
      <c r="AD105" s="37">
        <f>IF(ISNA(VLOOKUP($B105,'Feeder DER'!$B$3:$V$365,'Feeder DER'!D$369,FALSE)),0,VLOOKUP($B105,'Feeder DER'!$B$3:$V$365,'Feeder DER'!D$369,FALSE)/1000)</f>
        <v>1.1455175263564814E-2</v>
      </c>
      <c r="AE105" s="37">
        <f>IF(ISNA(VLOOKUP($B105,'Feeder DER'!$B$3:$V$365,'Feeder DER'!E$369,FALSE)),0,VLOOKUP($B105,'Feeder DER'!$B$3:$V$365,'Feeder DER'!E$369,FALSE)/1000)</f>
        <v>1.8217708339962786E-2</v>
      </c>
      <c r="AF105" s="37">
        <f>IF(ISNA(VLOOKUP($B105,'Feeder DER'!$B$3:$V$365,'Feeder DER'!F$369,FALSE)),0,VLOOKUP($B105,'Feeder DER'!$B$3:$V$365,'Feeder DER'!F$369,FALSE)/1000)</f>
        <v>2.6131292693446131E-2</v>
      </c>
      <c r="AG105" s="37">
        <f>IF(ISNA(VLOOKUP($B105,'Feeder DER'!$B$3:$V$365,'Feeder DER'!G$369,FALSE)),0,VLOOKUP($B105,'Feeder DER'!$B$3:$V$365,'Feeder DER'!G$369,FALSE)/1000)</f>
        <v>3.4575050597844464E-2</v>
      </c>
      <c r="AH105" s="37">
        <f>IF(ISNA(VLOOKUP($B105,'Feeder DER'!$B$3:$V$365,'Feeder DER'!H$369,FALSE)),0,VLOOKUP($B105,'Feeder DER'!$B$3:$V$365,'Feeder DER'!H$369,FALSE)/1000)</f>
        <v>4.4378259162343725E-2</v>
      </c>
      <c r="AI105" s="37">
        <f>IF(ISNA(VLOOKUP($B105,'Feeder DER'!$B$3:$V$365,'Feeder DER'!I$369,FALSE)),0,VLOOKUP($B105,'Feeder DER'!$B$3:$V$365,'Feeder DER'!I$369,FALSE)/1000)</f>
        <v>5.5601286797596225E-2</v>
      </c>
      <c r="AJ105" s="37">
        <f>IF(ISNA(VLOOKUP($B105,'Feeder DER'!$B$3:$V$365,'Feeder DER'!J$369,FALSE)),0,VLOOKUP($B105,'Feeder DER'!$B$3:$V$365,'Feeder DER'!J$369,FALSE)/1000)</f>
        <v>8.075626728317363E-2</v>
      </c>
      <c r="AK105" s="37">
        <f>IF(ISNA(VLOOKUP($B105,'Feeder DER'!$B$3:$V$365,'Feeder DER'!K$369,FALSE)),0,VLOOKUP($B105,'Feeder DER'!$B$3:$V$365,'Feeder DER'!K$369,FALSE)/1000)</f>
        <v>0.10139080176710956</v>
      </c>
      <c r="AL105" s="37">
        <f>IF(ISNA(VLOOKUP($B105,'Feeder DER'!$B$3:$V$365,'Feeder DER'!L$369,FALSE)),0,VLOOKUP($B105,'Feeder DER'!$B$3:$V$365,'Feeder DER'!L$369,FALSE)/1000)</f>
        <v>0.12057214811680096</v>
      </c>
      <c r="AM105" s="37">
        <f>IF(ISNA(VLOOKUP($B105,'Feeder DER'!$B$3:$V$365,'Feeder DER'!M$369,FALSE)),0,VLOOKUP($B105,'Feeder DER'!$B$3:$V$365,'Feeder DER'!M$369,FALSE)/1000)</f>
        <v>-6.0073350948200627E-2</v>
      </c>
      <c r="AN105" s="37">
        <f>IF(ISNA(VLOOKUP($B105,'Feeder DER'!$B$3:$V$365,'Feeder DER'!N$369,FALSE)),0,VLOOKUP($B105,'Feeder DER'!$B$3:$V$365,'Feeder DER'!N$369,FALSE)/1000)</f>
        <v>-7.2544562115578179E-2</v>
      </c>
      <c r="AO105" s="37">
        <f>IF(ISNA(VLOOKUP($B105,'Feeder DER'!$B$3:$V$365,'Feeder DER'!O$369,FALSE)),0,VLOOKUP($B105,'Feeder DER'!$B$3:$V$365,'Feeder DER'!O$369,FALSE)/1000)</f>
        <v>-8.6181844680023614E-2</v>
      </c>
      <c r="AP105" s="37">
        <f>IF(ISNA(VLOOKUP($B105,'Feeder DER'!$B$3:$V$365,'Feeder DER'!P$369,FALSE)),0,VLOOKUP($B105,'Feeder DER'!$B$3:$V$365,'Feeder DER'!P$369,FALSE)/1000)</f>
        <v>-9.9460178183035403E-2</v>
      </c>
      <c r="AQ105" s="37">
        <f>IF(ISNA(VLOOKUP($B105,'Feeder DER'!$B$3:$V$365,'Feeder DER'!Q$369,FALSE)),0,VLOOKUP($B105,'Feeder DER'!$B$3:$V$365,'Feeder DER'!Q$369,FALSE)/1000)</f>
        <v>-0.11110253400628137</v>
      </c>
      <c r="AR105" s="37">
        <f>IF(ISNA(VLOOKUP($B105,'Feeder DER'!$B$3:$V$365,'Feeder DER'!R$369,FALSE)),0,VLOOKUP($B105,'Feeder DER'!$B$3:$V$365,'Feeder DER'!R$369,FALSE)/1000)</f>
        <v>-0.12152351539673306</v>
      </c>
      <c r="AS105" s="37">
        <f>IF(ISNA(VLOOKUP($B105,'Feeder DER'!$B$3:$V$365,'Feeder DER'!S$369,FALSE)),0,VLOOKUP($B105,'Feeder DER'!$B$3:$V$365,'Feeder DER'!S$369,FALSE)/1000)</f>
        <v>-0.13124226337708925</v>
      </c>
      <c r="AT105" s="37">
        <f>IF(ISNA(VLOOKUP($B105,'Feeder DER'!$B$3:$V$365,'Feeder DER'!T$369,FALSE)),0,VLOOKUP($B105,'Feeder DER'!$B$3:$V$365,'Feeder DER'!T$369,FALSE)/1000)</f>
        <v>-0.1412293092084923</v>
      </c>
      <c r="AU105" s="37">
        <f>IF(ISNA(VLOOKUP($B105,'Feeder DER'!$B$3:$V$365,'Feeder DER'!U$369,FALSE)),0,VLOOKUP($B105,'Feeder DER'!$B$3:$V$365,'Feeder DER'!U$369,FALSE)/1000)</f>
        <v>-0.15123029888811174</v>
      </c>
      <c r="AV105" s="37">
        <f>IF(ISNA(VLOOKUP($B105,'Feeder DER'!$B$3:$V$365,'Feeder DER'!V$369,FALSE)),0,VLOOKUP($B105,'Feeder DER'!$B$3:$V$365,'Feeder DER'!V$369,FALSE)/1000)</f>
        <v>-0.15952080545297542</v>
      </c>
    </row>
    <row r="106" spans="1:48" x14ac:dyDescent="0.25">
      <c r="A106" s="8" t="s">
        <v>323</v>
      </c>
      <c r="B106" s="42">
        <v>14064</v>
      </c>
      <c r="C106" s="43">
        <v>10.18333333</v>
      </c>
      <c r="D106" s="43">
        <v>71.764722219999996</v>
      </c>
      <c r="E106" s="43">
        <v>72.285163682121109</v>
      </c>
      <c r="F106" s="43">
        <v>72.809379412533332</v>
      </c>
      <c r="G106" s="43">
        <v>73.337396782424719</v>
      </c>
      <c r="H106" s="43">
        <v>73.869243361480585</v>
      </c>
      <c r="I106" s="43">
        <v>74.404946919323038</v>
      </c>
      <c r="J106" s="43">
        <v>74.944535426960911</v>
      </c>
      <c r="K106" s="43">
        <v>75.488037058250242</v>
      </c>
      <c r="L106" s="43">
        <v>76.035480191365309</v>
      </c>
      <c r="M106" s="43">
        <v>76.586893410280368</v>
      </c>
      <c r="N106" s="43">
        <v>77.142305506262147</v>
      </c>
      <c r="P106" s="43">
        <v>62.72361111</v>
      </c>
      <c r="Q106" s="43">
        <v>63.038931202581736</v>
      </c>
      <c r="R106" s="43">
        <v>63.355836451997178</v>
      </c>
      <c r="S106" s="43">
        <v>63.674334827044532</v>
      </c>
      <c r="T106" s="43">
        <v>63.994434336582231</v>
      </c>
      <c r="U106" s="43">
        <v>64.316143029730313</v>
      </c>
      <c r="V106" s="43">
        <v>64.639468996072864</v>
      </c>
      <c r="W106" s="43">
        <v>64.964420365861372</v>
      </c>
      <c r="X106" s="43">
        <v>65.291005310219219</v>
      </c>
      <c r="Y106" s="43">
        <v>65.619232041347118</v>
      </c>
      <c r="Z106" s="43">
        <v>65.949108812729648</v>
      </c>
      <c r="AA106" s="43">
        <v>66.280643919342751</v>
      </c>
      <c r="AC106" s="37">
        <f>IF(ISNA(VLOOKUP($B106,'Feeder DER'!$B$3:$V$365,'Feeder DER'!C$369,FALSE)),0,VLOOKUP($B106,'Feeder DER'!$B$3:$V$365,'Feeder DER'!C$369,FALSE)/1000)</f>
        <v>1.3020156494071779E-3</v>
      </c>
      <c r="AD106" s="37">
        <f>IF(ISNA(VLOOKUP($B106,'Feeder DER'!$B$3:$V$365,'Feeder DER'!D$369,FALSE)),0,VLOOKUP($B106,'Feeder DER'!$B$3:$V$365,'Feeder DER'!D$369,FALSE)/1000)</f>
        <v>2.5557363137833841E-3</v>
      </c>
      <c r="AE106" s="37">
        <f>IF(ISNA(VLOOKUP($B106,'Feeder DER'!$B$3:$V$365,'Feeder DER'!E$369,FALSE)),0,VLOOKUP($B106,'Feeder DER'!$B$3:$V$365,'Feeder DER'!E$369,FALSE)/1000)</f>
        <v>4.064508633617194E-3</v>
      </c>
      <c r="AF106" s="37">
        <f>IF(ISNA(VLOOKUP($B106,'Feeder DER'!$B$3:$V$365,'Feeder DER'!F$369,FALSE)),0,VLOOKUP($B106,'Feeder DER'!$B$3:$V$365,'Feeder DER'!F$369,FALSE)/1000)</f>
        <v>5.8300892065059097E-3</v>
      </c>
      <c r="AG106" s="37">
        <f>IF(ISNA(VLOOKUP($B106,'Feeder DER'!$B$3:$V$365,'Feeder DER'!G$369,FALSE)),0,VLOOKUP($B106,'Feeder DER'!$B$3:$V$365,'Feeder DER'!G$369,FALSE)/1000)</f>
        <v>7.713955511869681E-3</v>
      </c>
      <c r="AH106" s="37">
        <f>IF(ISNA(VLOOKUP($B106,'Feeder DER'!$B$3:$V$365,'Feeder DER'!H$369,FALSE)),0,VLOOKUP($B106,'Feeder DER'!$B$3:$V$365,'Feeder DER'!H$369,FALSE)/1000)</f>
        <v>9.9011255501643362E-3</v>
      </c>
      <c r="AI106" s="37">
        <f>IF(ISNA(VLOOKUP($B106,'Feeder DER'!$B$3:$V$365,'Feeder DER'!I$369,FALSE)),0,VLOOKUP($B106,'Feeder DER'!$B$3:$V$365,'Feeder DER'!I$369,FALSE)/1000)</f>
        <v>1.2405067970778439E-2</v>
      </c>
      <c r="AJ106" s="37">
        <f>IF(ISNA(VLOOKUP($B106,'Feeder DER'!$B$3:$V$365,'Feeder DER'!J$369,FALSE)),0,VLOOKUP($B106,'Feeder DER'!$B$3:$V$365,'Feeder DER'!J$369,FALSE)/1000)</f>
        <v>1.8017334533297701E-2</v>
      </c>
      <c r="AK106" s="37">
        <f>IF(ISNA(VLOOKUP($B106,'Feeder DER'!$B$3:$V$365,'Feeder DER'!K$369,FALSE)),0,VLOOKUP($B106,'Feeder DER'!$B$3:$V$365,'Feeder DER'!K$369,FALSE)/1000)</f>
        <v>2.2621055374335203E-2</v>
      </c>
      <c r="AL106" s="37">
        <f>IF(ISNA(VLOOKUP($B106,'Feeder DER'!$B$3:$V$365,'Feeder DER'!L$369,FALSE)),0,VLOOKUP($B106,'Feeder DER'!$B$3:$V$365,'Feeder DER'!L$369,FALSE)/1000)</f>
        <v>2.6900558942393835E-2</v>
      </c>
      <c r="AM106" s="37">
        <f>IF(ISNA(VLOOKUP($B106,'Feeder DER'!$B$3:$V$365,'Feeder DER'!M$369,FALSE)),0,VLOOKUP($B106,'Feeder DER'!$B$3:$V$365,'Feeder DER'!M$369,FALSE)/1000)</f>
        <v>-1.3402819335056711E-2</v>
      </c>
      <c r="AN106" s="37">
        <f>IF(ISNA(VLOOKUP($B106,'Feeder DER'!$B$3:$V$365,'Feeder DER'!N$369,FALSE)),0,VLOOKUP($B106,'Feeder DER'!$B$3:$V$365,'Feeder DER'!N$369,FALSE)/1000)</f>
        <v>-1.618524095008915E-2</v>
      </c>
      <c r="AO106" s="37">
        <f>IF(ISNA(VLOOKUP($B106,'Feeder DER'!$B$3:$V$365,'Feeder DER'!O$369,FALSE)),0,VLOOKUP($B106,'Feeder DER'!$B$3:$V$365,'Feeder DER'!O$369,FALSE)/1000)</f>
        <v>-1.9227821920642717E-2</v>
      </c>
      <c r="AP106" s="37">
        <f>IF(ISNA(VLOOKUP($B106,'Feeder DER'!$B$3:$V$365,'Feeder DER'!P$369,FALSE)),0,VLOOKUP($B106,'Feeder DER'!$B$3:$V$365,'Feeder DER'!P$369,FALSE)/1000)</f>
        <v>-2.2190318638446147E-2</v>
      </c>
      <c r="AQ106" s="37">
        <f>IF(ISNA(VLOOKUP($B106,'Feeder DER'!$B$3:$V$365,'Feeder DER'!Q$369,FALSE)),0,VLOOKUP($B106,'Feeder DER'!$B$3:$V$365,'Feeder DER'!Q$369,FALSE)/1000)</f>
        <v>-2.4787816351999031E-2</v>
      </c>
      <c r="AR106" s="37">
        <f>IF(ISNA(VLOOKUP($B106,'Feeder DER'!$B$3:$V$365,'Feeder DER'!R$369,FALSE)),0,VLOOKUP($B106,'Feeder DER'!$B$3:$V$365,'Feeder DER'!R$369,FALSE)/1000)</f>
        <v>-2.7112816184131677E-2</v>
      </c>
      <c r="AS106" s="37">
        <f>IF(ISNA(VLOOKUP($B106,'Feeder DER'!$B$3:$V$365,'Feeder DER'!S$369,FALSE)),0,VLOOKUP($B106,'Feeder DER'!$B$3:$V$365,'Feeder DER'!S$369,FALSE)/1000)</f>
        <v>-2.9281142426760946E-2</v>
      </c>
      <c r="AT106" s="37">
        <f>IF(ISNA(VLOOKUP($B106,'Feeder DER'!$B$3:$V$365,'Feeder DER'!T$369,FALSE)),0,VLOOKUP($B106,'Feeder DER'!$B$3:$V$365,'Feeder DER'!T$369,FALSE)/1000)</f>
        <v>-3.1509327950898683E-2</v>
      </c>
      <c r="AU106" s="37">
        <f>IF(ISNA(VLOOKUP($B106,'Feeder DER'!$B$3:$V$365,'Feeder DER'!U$369,FALSE)),0,VLOOKUP($B106,'Feeder DER'!$B$3:$V$365,'Feeder DER'!U$369,FALSE)/1000)</f>
        <v>-3.3740624453124521E-2</v>
      </c>
      <c r="AV106" s="37">
        <f>IF(ISNA(VLOOKUP($B106,'Feeder DER'!$B$3:$V$365,'Feeder DER'!V$369,FALSE)),0,VLOOKUP($B106,'Feeder DER'!$B$3:$V$365,'Feeder DER'!V$369,FALSE)/1000)</f>
        <v>-3.5590299224568217E-2</v>
      </c>
    </row>
    <row r="107" spans="1:48" x14ac:dyDescent="0.25">
      <c r="A107" s="8" t="s">
        <v>323</v>
      </c>
      <c r="B107" s="42">
        <v>14065</v>
      </c>
      <c r="C107" s="43">
        <v>195.19444429999999</v>
      </c>
      <c r="D107" s="43">
        <v>199</v>
      </c>
      <c r="E107" s="43">
        <v>200.44315825043685</v>
      </c>
      <c r="F107" s="43">
        <v>201.89678235884259</v>
      </c>
      <c r="G107" s="43">
        <v>203.36094822415825</v>
      </c>
      <c r="H107" s="43">
        <v>204.83573229574799</v>
      </c>
      <c r="I107" s="43">
        <v>206.32121157739061</v>
      </c>
      <c r="J107" s="43">
        <v>207.81746363130037</v>
      </c>
      <c r="K107" s="43">
        <v>209.32456658217663</v>
      </c>
      <c r="L107" s="43">
        <v>210.84259912128311</v>
      </c>
      <c r="M107" s="43">
        <v>212.37164051055663</v>
      </c>
      <c r="N107" s="43">
        <v>213.91177058674569</v>
      </c>
      <c r="P107" s="43">
        <v>215.66667179999999</v>
      </c>
      <c r="Q107" s="43">
        <v>219.16611214711813</v>
      </c>
      <c r="R107" s="43">
        <v>220.26788989157569</v>
      </c>
      <c r="S107" s="43">
        <v>221.37520642205399</v>
      </c>
      <c r="T107" s="43">
        <v>222.4880895827809</v>
      </c>
      <c r="U107" s="43">
        <v>223.60656735796101</v>
      </c>
      <c r="V107" s="43">
        <v>224.7306678724793</v>
      </c>
      <c r="W107" s="43">
        <v>225.86041939260835</v>
      </c>
      <c r="X107" s="43">
        <v>226.99585032671911</v>
      </c>
      <c r="Y107" s="43">
        <v>228.13698922599525</v>
      </c>
      <c r="Z107" s="43">
        <v>229.28386478515117</v>
      </c>
      <c r="AA107" s="43">
        <v>230.43650584315341</v>
      </c>
      <c r="AC107" s="37">
        <f>IF(ISNA(VLOOKUP($B107,'Feeder DER'!$B$3:$V$365,'Feeder DER'!C$369,FALSE)),0,VLOOKUP($B107,'Feeder DER'!$B$3:$V$365,'Feeder DER'!C$369,FALSE)/1000)</f>
        <v>7.1145855128320777E-3</v>
      </c>
      <c r="AD107" s="37">
        <f>IF(ISNA(VLOOKUP($B107,'Feeder DER'!$B$3:$V$365,'Feeder DER'!D$369,FALSE)),0,VLOOKUP($B107,'Feeder DER'!$B$3:$V$365,'Feeder DER'!D$369,FALSE)/1000)</f>
        <v>1.3965273428887776E-2</v>
      </c>
      <c r="AE107" s="37">
        <f>IF(ISNA(VLOOKUP($B107,'Feeder DER'!$B$3:$V$365,'Feeder DER'!E$369,FALSE)),0,VLOOKUP($B107,'Feeder DER'!$B$3:$V$365,'Feeder DER'!E$369,FALSE)/1000)</f>
        <v>2.2209636462265384E-2</v>
      </c>
      <c r="AF107" s="37">
        <f>IF(ISNA(VLOOKUP($B107,'Feeder DER'!$B$3:$V$365,'Feeder DER'!F$369,FALSE)),0,VLOOKUP($B107,'Feeder DER'!$B$3:$V$365,'Feeder DER'!F$369,FALSE)/1000)</f>
        <v>3.1857273164121583E-2</v>
      </c>
      <c r="AG107" s="37">
        <f>IF(ISNA(VLOOKUP($B107,'Feeder DER'!$B$3:$V$365,'Feeder DER'!G$369,FALSE)),0,VLOOKUP($B107,'Feeder DER'!$B$3:$V$365,'Feeder DER'!G$369,FALSE)/1000)</f>
        <v>4.2151256904145042E-2</v>
      </c>
      <c r="AH107" s="37">
        <f>IF(ISNA(VLOOKUP($B107,'Feeder DER'!$B$3:$V$365,'Feeder DER'!H$369,FALSE)),0,VLOOKUP($B107,'Feeder DER'!$B$3:$V$365,'Feeder DER'!H$369,FALSE)/1000)</f>
        <v>5.4102578899112269E-2</v>
      </c>
      <c r="AI107" s="37">
        <f>IF(ISNA(VLOOKUP($B107,'Feeder DER'!$B$3:$V$365,'Feeder DER'!I$369,FALSE)),0,VLOOKUP($B107,'Feeder DER'!$B$3:$V$365,'Feeder DER'!I$369,FALSE)/1000)</f>
        <v>6.7784835697467904E-2</v>
      </c>
      <c r="AJ107" s="37">
        <f>IF(ISNA(VLOOKUP($B107,'Feeder DER'!$B$3:$V$365,'Feeder DER'!J$369,FALSE)),0,VLOOKUP($B107,'Feeder DER'!$B$3:$V$365,'Feeder DER'!J$369,FALSE)/1000)</f>
        <v>9.8451863699805284E-2</v>
      </c>
      <c r="AK107" s="37">
        <f>IF(ISNA(VLOOKUP($B107,'Feeder DER'!$B$3:$V$365,'Feeder DER'!K$369,FALSE)),0,VLOOKUP($B107,'Feeder DER'!$B$3:$V$365,'Feeder DER'!K$369,FALSE)/1000)</f>
        <v>0.12360790972404594</v>
      </c>
      <c r="AL107" s="37">
        <f>IF(ISNA(VLOOKUP($B107,'Feeder DER'!$B$3:$V$365,'Feeder DER'!L$369,FALSE)),0,VLOOKUP($B107,'Feeder DER'!$B$3:$V$365,'Feeder DER'!L$369,FALSE)/1000)</f>
        <v>0.14699233993522348</v>
      </c>
      <c r="AM107" s="37">
        <f>IF(ISNA(VLOOKUP($B107,'Feeder DER'!$B$3:$V$365,'Feeder DER'!M$369,FALSE)),0,VLOOKUP($B107,'Feeder DER'!$B$3:$V$365,'Feeder DER'!M$369,FALSE)/1000)</f>
        <v>-7.3236834223702751E-2</v>
      </c>
      <c r="AN107" s="37">
        <f>IF(ISNA(VLOOKUP($B107,'Feeder DER'!$B$3:$V$365,'Feeder DER'!N$369,FALSE)),0,VLOOKUP($B107,'Feeder DER'!$B$3:$V$365,'Feeder DER'!N$369,FALSE)/1000)</f>
        <v>-8.8440780905844327E-2</v>
      </c>
      <c r="AO107" s="37">
        <f>IF(ISNA(VLOOKUP($B107,'Feeder DER'!$B$3:$V$365,'Feeder DER'!O$369,FALSE)),0,VLOOKUP($B107,'Feeder DER'!$B$3:$V$365,'Feeder DER'!O$369,FALSE)/1000)</f>
        <v>-0.10506631263779771</v>
      </c>
      <c r="AP107" s="37">
        <f>IF(ISNA(VLOOKUP($B107,'Feeder DER'!$B$3:$V$365,'Feeder DER'!P$369,FALSE)),0,VLOOKUP($B107,'Feeder DER'!$B$3:$V$365,'Feeder DER'!P$369,FALSE)/1000)</f>
        <v>-0.12125424113150929</v>
      </c>
      <c r="AQ107" s="37">
        <f>IF(ISNA(VLOOKUP($B107,'Feeder DER'!$B$3:$V$365,'Feeder DER'!Q$369,FALSE)),0,VLOOKUP($B107,'Feeder DER'!$B$3:$V$365,'Feeder DER'!Q$369,FALSE)/1000)</f>
        <v>-0.13544771078056614</v>
      </c>
      <c r="AR107" s="37">
        <f>IF(ISNA(VLOOKUP($B107,'Feeder DER'!$B$3:$V$365,'Feeder DER'!R$369,FALSE)),0,VLOOKUP($B107,'Feeder DER'!$B$3:$V$365,'Feeder DER'!R$369,FALSE)/1000)</f>
        <v>-0.14815217414900522</v>
      </c>
      <c r="AS107" s="37">
        <f>IF(ISNA(VLOOKUP($B107,'Feeder DER'!$B$3:$V$365,'Feeder DER'!S$369,FALSE)),0,VLOOKUP($B107,'Feeder DER'!$B$3:$V$365,'Feeder DER'!S$369,FALSE)/1000)</f>
        <v>-0.16000052826051514</v>
      </c>
      <c r="AT107" s="37">
        <f>IF(ISNA(VLOOKUP($B107,'Feeder DER'!$B$3:$V$365,'Feeder DER'!T$369,FALSE)),0,VLOOKUP($B107,'Feeder DER'!$B$3:$V$365,'Feeder DER'!T$369,FALSE)/1000)</f>
        <v>-0.17217597058883918</v>
      </c>
      <c r="AU107" s="37">
        <f>IF(ISNA(VLOOKUP($B107,'Feeder DER'!$B$3:$V$365,'Feeder DER'!U$369,FALSE)),0,VLOOKUP($B107,'Feeder DER'!$B$3:$V$365,'Feeder DER'!U$369,FALSE)/1000)</f>
        <v>-0.1843684121902876</v>
      </c>
      <c r="AV107" s="37">
        <f>IF(ISNA(VLOOKUP($B107,'Feeder DER'!$B$3:$V$365,'Feeder DER'!V$369,FALSE)),0,VLOOKUP($B107,'Feeder DER'!$B$3:$V$365,'Feeder DER'!V$369,FALSE)/1000)</f>
        <v>-0.19447556361996204</v>
      </c>
    </row>
    <row r="108" spans="1:48" x14ac:dyDescent="0.25">
      <c r="A108" s="8" t="s">
        <v>323</v>
      </c>
      <c r="B108" s="42">
        <v>14066</v>
      </c>
      <c r="C108" s="43">
        <v>182.46111020000001</v>
      </c>
      <c r="D108" s="43">
        <v>86</v>
      </c>
      <c r="E108" s="43">
        <v>86.623676429837033</v>
      </c>
      <c r="F108" s="43">
        <v>87.251875793268653</v>
      </c>
      <c r="G108" s="43">
        <v>87.88463089084226</v>
      </c>
      <c r="H108" s="43">
        <v>88.521974760976519</v>
      </c>
      <c r="I108" s="43">
        <v>89.163940681686398</v>
      </c>
      <c r="J108" s="43">
        <v>89.810562172320758</v>
      </c>
      <c r="K108" s="43">
        <v>90.461872995312504</v>
      </c>
      <c r="L108" s="43">
        <v>91.117907157941431</v>
      </c>
      <c r="M108" s="43">
        <v>91.778698914109881</v>
      </c>
      <c r="N108" s="43">
        <v>92.44428276613128</v>
      </c>
      <c r="P108" s="43">
        <v>96.666664119999993</v>
      </c>
      <c r="Q108" s="43">
        <v>97.995496955520196</v>
      </c>
      <c r="R108" s="43">
        <v>98.488133597859203</v>
      </c>
      <c r="S108" s="43">
        <v>98.983246791355299</v>
      </c>
      <c r="T108" s="43">
        <v>99.480848985966745</v>
      </c>
      <c r="U108" s="43">
        <v>99.980952694239434</v>
      </c>
      <c r="V108" s="43">
        <v>100.48357049162151</v>
      </c>
      <c r="W108" s="43">
        <v>100.98871501677959</v>
      </c>
      <c r="X108" s="43">
        <v>101.49639897191662</v>
      </c>
      <c r="Y108" s="43">
        <v>102.0066351230912</v>
      </c>
      <c r="Z108" s="43">
        <v>102.51943630053866</v>
      </c>
      <c r="AA108" s="43">
        <v>103.03481539899364</v>
      </c>
      <c r="AC108" s="37">
        <f>IF(ISNA(VLOOKUP($B108,'Feeder DER'!$B$3:$V$365,'Feeder DER'!C$369,FALSE)),0,VLOOKUP($B108,'Feeder DER'!$B$3:$V$365,'Feeder DER'!C$369,FALSE)/1000)</f>
        <v>1.8135217973885688E-3</v>
      </c>
      <c r="AD108" s="37">
        <f>IF(ISNA(VLOOKUP($B108,'Feeder DER'!$B$3:$V$365,'Feeder DER'!D$369,FALSE)),0,VLOOKUP($B108,'Feeder DER'!$B$3:$V$365,'Feeder DER'!D$369,FALSE)/1000)</f>
        <v>3.5597755799125701E-3</v>
      </c>
      <c r="AE108" s="37">
        <f>IF(ISNA(VLOOKUP($B108,'Feeder DER'!$B$3:$V$365,'Feeder DER'!E$369,FALSE)),0,VLOOKUP($B108,'Feeder DER'!$B$3:$V$365,'Feeder DER'!E$369,FALSE)/1000)</f>
        <v>5.6612798825382352E-3</v>
      </c>
      <c r="AF108" s="37">
        <f>IF(ISNA(VLOOKUP($B108,'Feeder DER'!$B$3:$V$365,'Feeder DER'!F$369,FALSE)),0,VLOOKUP($B108,'Feeder DER'!$B$3:$V$365,'Feeder DER'!F$369,FALSE)/1000)</f>
        <v>8.1204813947760891E-3</v>
      </c>
      <c r="AG108" s="37">
        <f>IF(ISNA(VLOOKUP($B108,'Feeder DER'!$B$3:$V$365,'Feeder DER'!G$369,FALSE)),0,VLOOKUP($B108,'Feeder DER'!$B$3:$V$365,'Feeder DER'!G$369,FALSE)/1000)</f>
        <v>1.0744438034389911E-2</v>
      </c>
      <c r="AH108" s="37">
        <f>IF(ISNA(VLOOKUP($B108,'Feeder DER'!$B$3:$V$365,'Feeder DER'!H$369,FALSE)),0,VLOOKUP($B108,'Feeder DER'!$B$3:$V$365,'Feeder DER'!H$369,FALSE)/1000)</f>
        <v>1.3790853444871753E-2</v>
      </c>
      <c r="AI108" s="37">
        <f>IF(ISNA(VLOOKUP($B108,'Feeder DER'!$B$3:$V$365,'Feeder DER'!I$369,FALSE)),0,VLOOKUP($B108,'Feeder DER'!$B$3:$V$365,'Feeder DER'!I$369,FALSE)/1000)</f>
        <v>1.727848753072711E-2</v>
      </c>
      <c r="AJ108" s="37">
        <f>IF(ISNA(VLOOKUP($B108,'Feeder DER'!$B$3:$V$365,'Feeder DER'!J$369,FALSE)),0,VLOOKUP($B108,'Feeder DER'!$B$3:$V$365,'Feeder DER'!J$369,FALSE)/1000)</f>
        <v>2.5095573099950363E-2</v>
      </c>
      <c r="AK108" s="37">
        <f>IF(ISNA(VLOOKUP($B108,'Feeder DER'!$B$3:$V$365,'Feeder DER'!K$369,FALSE)),0,VLOOKUP($B108,'Feeder DER'!$B$3:$V$365,'Feeder DER'!K$369,FALSE)/1000)</f>
        <v>3.1507898557109747E-2</v>
      </c>
      <c r="AL108" s="37">
        <f>IF(ISNA(VLOOKUP($B108,'Feeder DER'!$B$3:$V$365,'Feeder DER'!L$369,FALSE)),0,VLOOKUP($B108,'Feeder DER'!$B$3:$V$365,'Feeder DER'!L$369,FALSE)/1000)</f>
        <v>3.7468635669762843E-2</v>
      </c>
      <c r="AM108" s="37">
        <f>IF(ISNA(VLOOKUP($B108,'Feeder DER'!$B$3:$V$365,'Feeder DER'!M$369,FALSE)),0,VLOOKUP($B108,'Feeder DER'!$B$3:$V$365,'Feeder DER'!M$369,FALSE)/1000)</f>
        <v>-1.8668212645257563E-2</v>
      </c>
      <c r="AN108" s="37">
        <f>IF(ISNA(VLOOKUP($B108,'Feeder DER'!$B$3:$V$365,'Feeder DER'!N$369,FALSE)),0,VLOOKUP($B108,'Feeder DER'!$B$3:$V$365,'Feeder DER'!N$369,FALSE)/1000)</f>
        <v>-2.2543728466195602E-2</v>
      </c>
      <c r="AO108" s="37">
        <f>IF(ISNA(VLOOKUP($B108,'Feeder DER'!$B$3:$V$365,'Feeder DER'!O$369,FALSE)),0,VLOOKUP($B108,'Feeder DER'!$B$3:$V$365,'Feeder DER'!O$369,FALSE)/1000)</f>
        <v>-2.6781609103752355E-2</v>
      </c>
      <c r="AP108" s="37">
        <f>IF(ISNA(VLOOKUP($B108,'Feeder DER'!$B$3:$V$365,'Feeder DER'!P$369,FALSE)),0,VLOOKUP($B108,'Feeder DER'!$B$3:$V$365,'Feeder DER'!P$369,FALSE)/1000)</f>
        <v>-3.0907943817835699E-2</v>
      </c>
      <c r="AQ108" s="37">
        <f>IF(ISNA(VLOOKUP($B108,'Feeder DER'!$B$3:$V$365,'Feeder DER'!Q$369,FALSE)),0,VLOOKUP($B108,'Feeder DER'!$B$3:$V$365,'Feeder DER'!Q$369,FALSE)/1000)</f>
        <v>-3.4525887061712938E-2</v>
      </c>
      <c r="AR108" s="37">
        <f>IF(ISNA(VLOOKUP($B108,'Feeder DER'!$B$3:$V$365,'Feeder DER'!R$369,FALSE)),0,VLOOKUP($B108,'Feeder DER'!$B$3:$V$365,'Feeder DER'!R$369,FALSE)/1000)</f>
        <v>-3.776427968504055E-2</v>
      </c>
      <c r="AS108" s="37">
        <f>IF(ISNA(VLOOKUP($B108,'Feeder DER'!$B$3:$V$365,'Feeder DER'!S$369,FALSE)),0,VLOOKUP($B108,'Feeder DER'!$B$3:$V$365,'Feeder DER'!S$369,FALSE)/1000)</f>
        <v>-4.0784448380131309E-2</v>
      </c>
      <c r="AT108" s="37">
        <f>IF(ISNA(VLOOKUP($B108,'Feeder DER'!$B$3:$V$365,'Feeder DER'!T$369,FALSE)),0,VLOOKUP($B108,'Feeder DER'!$B$3:$V$365,'Feeder DER'!T$369,FALSE)/1000)</f>
        <v>-4.3887992503037439E-2</v>
      </c>
      <c r="AU108" s="37">
        <f>IF(ISNA(VLOOKUP($B108,'Feeder DER'!$B$3:$V$365,'Feeder DER'!U$369,FALSE)),0,VLOOKUP($B108,'Feeder DER'!$B$3:$V$365,'Feeder DER'!U$369,FALSE)/1000)</f>
        <v>-4.6995869773994871E-2</v>
      </c>
      <c r="AV108" s="37">
        <f>IF(ISNA(VLOOKUP($B108,'Feeder DER'!$B$3:$V$365,'Feeder DER'!V$369,FALSE)),0,VLOOKUP($B108,'Feeder DER'!$B$3:$V$365,'Feeder DER'!V$369,FALSE)/1000)</f>
        <v>-4.9572202491362856E-2</v>
      </c>
    </row>
    <row r="109" spans="1:48" x14ac:dyDescent="0.25">
      <c r="A109" s="8" t="s">
        <v>323</v>
      </c>
      <c r="B109" s="42">
        <v>14067</v>
      </c>
      <c r="C109" s="43">
        <v>55.083333140000001</v>
      </c>
      <c r="D109" s="43">
        <v>54.333332059999996</v>
      </c>
      <c r="E109" s="43">
        <v>55.427360182794544</v>
      </c>
      <c r="F109" s="43">
        <v>55.829322253888691</v>
      </c>
      <c r="G109" s="43">
        <v>56.234199374627373</v>
      </c>
      <c r="H109" s="43">
        <v>56.642012685100767</v>
      </c>
      <c r="I109" s="43">
        <v>57.052783478708065</v>
      </c>
      <c r="J109" s="43">
        <v>57.4665332032693</v>
      </c>
      <c r="K109" s="43">
        <v>57.883283462145187</v>
      </c>
      <c r="L109" s="43">
        <v>58.303056015365136</v>
      </c>
      <c r="M109" s="43">
        <v>58.72587278076341</v>
      </c>
      <c r="N109" s="43">
        <v>59.151755835123531</v>
      </c>
      <c r="P109" s="43">
        <v>80.666664119999993</v>
      </c>
      <c r="Q109" s="43">
        <v>81.07218637148469</v>
      </c>
      <c r="R109" s="43">
        <v>82.179747238278992</v>
      </c>
      <c r="S109" s="43">
        <v>82.592875963633688</v>
      </c>
      <c r="T109" s="43">
        <v>83.008081543072862</v>
      </c>
      <c r="U109" s="43">
        <v>83.425374417223424</v>
      </c>
      <c r="V109" s="43">
        <v>83.844765079198737</v>
      </c>
      <c r="W109" s="43">
        <v>84.266264074862463</v>
      </c>
      <c r="X109" s="43">
        <v>84.689882003093743</v>
      </c>
      <c r="Y109" s="43">
        <v>85.11562951605373</v>
      </c>
      <c r="Z109" s="43">
        <v>85.543517319453429</v>
      </c>
      <c r="AA109" s="43">
        <v>85.97355617282291</v>
      </c>
      <c r="AC109" s="37">
        <f>IF(ISNA(VLOOKUP($B109,'Feeder DER'!$B$3:$V$365,'Feeder DER'!C$369,FALSE)),0,VLOOKUP($B109,'Feeder DER'!$B$3:$V$365,'Feeder DER'!C$369,FALSE)/1000)</f>
        <v>2.6970324166291533E-3</v>
      </c>
      <c r="AD109" s="37">
        <f>IF(ISNA(VLOOKUP($B109,'Feeder DER'!$B$3:$V$365,'Feeder DER'!D$369,FALSE)),0,VLOOKUP($B109,'Feeder DER'!$B$3:$V$365,'Feeder DER'!D$369,FALSE)/1000)</f>
        <v>5.2940252214084384E-3</v>
      </c>
      <c r="AE109" s="37">
        <f>IF(ISNA(VLOOKUP($B109,'Feeder DER'!$B$3:$V$365,'Feeder DER'!E$369,FALSE)),0,VLOOKUP($B109,'Feeder DER'!$B$3:$V$365,'Feeder DER'!E$369,FALSE)/1000)</f>
        <v>8.4193393124927587E-3</v>
      </c>
      <c r="AF109" s="37">
        <f>IF(ISNA(VLOOKUP($B109,'Feeder DER'!$B$3:$V$365,'Feeder DER'!F$369,FALSE)),0,VLOOKUP($B109,'Feeder DER'!$B$3:$V$365,'Feeder DER'!F$369,FALSE)/1000)</f>
        <v>1.2076613356333671E-2</v>
      </c>
      <c r="AG109" s="37">
        <f>IF(ISNA(VLOOKUP($B109,'Feeder DER'!$B$3:$V$365,'Feeder DER'!G$369,FALSE)),0,VLOOKUP($B109,'Feeder DER'!$B$3:$V$365,'Feeder DER'!G$369,FALSE)/1000)</f>
        <v>1.5978907846015768E-2</v>
      </c>
      <c r="AH109" s="37">
        <f>IF(ISNA(VLOOKUP($B109,'Feeder DER'!$B$3:$V$365,'Feeder DER'!H$369,FALSE)),0,VLOOKUP($B109,'Feeder DER'!$B$3:$V$365,'Feeder DER'!H$369,FALSE)/1000)</f>
        <v>2.0509474353911837E-2</v>
      </c>
      <c r="AI109" s="37">
        <f>IF(ISNA(VLOOKUP($B109,'Feeder DER'!$B$3:$V$365,'Feeder DER'!I$369,FALSE)),0,VLOOKUP($B109,'Feeder DER'!$B$3:$V$365,'Feeder DER'!I$369,FALSE)/1000)</f>
        <v>2.5696212225183906E-2</v>
      </c>
      <c r="AJ109" s="37">
        <f>IF(ISNA(VLOOKUP($B109,'Feeder DER'!$B$3:$V$365,'Feeder DER'!J$369,FALSE)),0,VLOOKUP($B109,'Feeder DER'!$B$3:$V$365,'Feeder DER'!J$369,FALSE)/1000)</f>
        <v>3.7321621533259519E-2</v>
      </c>
      <c r="AK109" s="37">
        <f>IF(ISNA(VLOOKUP($B109,'Feeder DER'!$B$3:$V$365,'Feeder DER'!K$369,FALSE)),0,VLOOKUP($B109,'Feeder DER'!$B$3:$V$365,'Feeder DER'!K$369,FALSE)/1000)</f>
        <v>4.6857900418265777E-2</v>
      </c>
      <c r="AL109" s="37">
        <f>IF(ISNA(VLOOKUP($B109,'Feeder DER'!$B$3:$V$365,'Feeder DER'!L$369,FALSE)),0,VLOOKUP($B109,'Feeder DER'!$B$3:$V$365,'Feeder DER'!L$369,FALSE)/1000)</f>
        <v>5.5722586380672949E-2</v>
      </c>
      <c r="AM109" s="37">
        <f>IF(ISNA(VLOOKUP($B109,'Feeder DER'!$B$3:$V$365,'Feeder DER'!M$369,FALSE)),0,VLOOKUP($B109,'Feeder DER'!$B$3:$V$365,'Feeder DER'!M$369,FALSE)/1000)</f>
        <v>-2.7762982908331759E-2</v>
      </c>
      <c r="AN109" s="37">
        <f>IF(ISNA(VLOOKUP($B109,'Feeder DER'!$B$3:$V$365,'Feeder DER'!N$369,FALSE)),0,VLOOKUP($B109,'Feeder DER'!$B$3:$V$365,'Feeder DER'!N$369,FALSE)/1000)</f>
        <v>-3.3526570539470391E-2</v>
      </c>
      <c r="AO109" s="37">
        <f>IF(ISNA(VLOOKUP($B109,'Feeder DER'!$B$3:$V$365,'Feeder DER'!O$369,FALSE)),0,VLOOKUP($B109,'Feeder DER'!$B$3:$V$365,'Feeder DER'!O$369,FALSE)/1000)</f>
        <v>-3.9829059692759912E-2</v>
      </c>
      <c r="AP109" s="37">
        <f>IF(ISNA(VLOOKUP($B109,'Feeder DER'!$B$3:$V$365,'Feeder DER'!P$369,FALSE)),0,VLOOKUP($B109,'Feeder DER'!$B$3:$V$365,'Feeder DER'!P$369,FALSE)/1000)</f>
        <v>-4.5965660036781285E-2</v>
      </c>
      <c r="AQ109" s="37">
        <f>IF(ISNA(VLOOKUP($B109,'Feeder DER'!$B$3:$V$365,'Feeder DER'!Q$369,FALSE)),0,VLOOKUP($B109,'Feeder DER'!$B$3:$V$365,'Feeder DER'!Q$369,FALSE)/1000)</f>
        <v>-5.134619101485513E-2</v>
      </c>
      <c r="AR109" s="37">
        <f>IF(ISNA(VLOOKUP($B109,'Feeder DER'!$B$3:$V$365,'Feeder DER'!R$369,FALSE)),0,VLOOKUP($B109,'Feeder DER'!$B$3:$V$365,'Feeder DER'!R$369,FALSE)/1000)</f>
        <v>-5.6162262095701326E-2</v>
      </c>
      <c r="AS109" s="37">
        <f>IF(ISNA(VLOOKUP($B109,'Feeder DER'!$B$3:$V$365,'Feeder DER'!S$369,FALSE)),0,VLOOKUP($B109,'Feeder DER'!$B$3:$V$365,'Feeder DER'!S$369,FALSE)/1000)</f>
        <v>-6.0653795026861954E-2</v>
      </c>
      <c r="AT109" s="37">
        <f>IF(ISNA(VLOOKUP($B109,'Feeder DER'!$B$3:$V$365,'Feeder DER'!T$369,FALSE)),0,VLOOKUP($B109,'Feeder DER'!$B$3:$V$365,'Feeder DER'!T$369,FALSE)/1000)</f>
        <v>-6.5269322184004427E-2</v>
      </c>
      <c r="AU109" s="37">
        <f>IF(ISNA(VLOOKUP($B109,'Feeder DER'!$B$3:$V$365,'Feeder DER'!U$369,FALSE)),0,VLOOKUP($B109,'Feeder DER'!$B$3:$V$365,'Feeder DER'!U$369,FALSE)/1000)</f>
        <v>-6.9891293510043667E-2</v>
      </c>
      <c r="AV109" s="37">
        <f>IF(ISNA(VLOOKUP($B109,'Feeder DER'!$B$3:$V$365,'Feeder DER'!V$369,FALSE)),0,VLOOKUP($B109,'Feeder DER'!$B$3:$V$365,'Feeder DER'!V$369,FALSE)/1000)</f>
        <v>-7.3722762679462719E-2</v>
      </c>
    </row>
    <row r="110" spans="1:48" x14ac:dyDescent="0.25">
      <c r="A110" s="8" t="s">
        <v>323</v>
      </c>
      <c r="B110" s="42">
        <v>14068</v>
      </c>
      <c r="C110" s="43">
        <v>165.7666672</v>
      </c>
      <c r="D110" s="43">
        <v>130.66667179999999</v>
      </c>
      <c r="E110" s="43">
        <v>131.68427323449896</v>
      </c>
      <c r="F110" s="43">
        <v>132.63925436701729</v>
      </c>
      <c r="G110" s="43">
        <v>133.60116107189947</v>
      </c>
      <c r="H110" s="43">
        <v>134.57004357375303</v>
      </c>
      <c r="I110" s="43">
        <v>135.5459524614169</v>
      </c>
      <c r="J110" s="43">
        <v>136.5289386906029</v>
      </c>
      <c r="K110" s="43">
        <v>137.51905358655634</v>
      </c>
      <c r="L110" s="43">
        <v>138.51634884673578</v>
      </c>
      <c r="M110" s="43">
        <v>139.52087654351246</v>
      </c>
      <c r="N110" s="43">
        <v>140.5326891268891</v>
      </c>
      <c r="P110" s="43">
        <v>150.66667179999999</v>
      </c>
      <c r="Q110" s="43">
        <v>152.60928529181595</v>
      </c>
      <c r="R110" s="43">
        <v>153.4464728487099</v>
      </c>
      <c r="S110" s="43">
        <v>154.21786906089773</v>
      </c>
      <c r="T110" s="43">
        <v>154.99314318637434</v>
      </c>
      <c r="U110" s="43">
        <v>155.77231471993534</v>
      </c>
      <c r="V110" s="43">
        <v>156.55540325437929</v>
      </c>
      <c r="W110" s="43">
        <v>157.34242848100038</v>
      </c>
      <c r="X110" s="43">
        <v>158.13341019008368</v>
      </c>
      <c r="Y110" s="43">
        <v>158.92836827140266</v>
      </c>
      <c r="Z110" s="43">
        <v>159.72732271471935</v>
      </c>
      <c r="AA110" s="43">
        <v>160.53029361028706</v>
      </c>
      <c r="AC110" s="37">
        <f>IF(ISNA(VLOOKUP($B110,'Feeder DER'!$B$3:$V$365,'Feeder DER'!C$369,FALSE)),0,VLOOKUP($B110,'Feeder DER'!$B$3:$V$365,'Feeder DER'!C$369,FALSE)/1000)</f>
        <v>3.8595463893141332E-3</v>
      </c>
      <c r="AD110" s="37">
        <f>IF(ISNA(VLOOKUP($B110,'Feeder DER'!$B$3:$V$365,'Feeder DER'!D$369,FALSE)),0,VLOOKUP($B110,'Feeder DER'!$B$3:$V$365,'Feeder DER'!D$369,FALSE)/1000)</f>
        <v>7.575932644429316E-3</v>
      </c>
      <c r="AE110" s="37">
        <f>IF(ISNA(VLOOKUP($B110,'Feeder DER'!$B$3:$V$365,'Feeder DER'!E$369,FALSE)),0,VLOOKUP($B110,'Feeder DER'!$B$3:$V$365,'Feeder DER'!E$369,FALSE)/1000)</f>
        <v>1.2048364878222396E-2</v>
      </c>
      <c r="AF110" s="37">
        <f>IF(ISNA(VLOOKUP($B110,'Feeder DER'!$B$3:$V$365,'Feeder DER'!F$369,FALSE)),0,VLOOKUP($B110,'Feeder DER'!$B$3:$V$365,'Feeder DER'!F$369,FALSE)/1000)</f>
        <v>1.72820501478568E-2</v>
      </c>
      <c r="AG110" s="37">
        <f>IF(ISNA(VLOOKUP($B110,'Feeder DER'!$B$3:$V$365,'Feeder DER'!G$369,FALSE)),0,VLOOKUP($B110,'Feeder DER'!$B$3:$V$365,'Feeder DER'!G$369,FALSE)/1000)</f>
        <v>2.2866368124470838E-2</v>
      </c>
      <c r="AH110" s="37">
        <f>IF(ISNA(VLOOKUP($B110,'Feeder DER'!$B$3:$V$365,'Feeder DER'!H$369,FALSE)),0,VLOOKUP($B110,'Feeder DER'!$B$3:$V$365,'Feeder DER'!H$369,FALSE)/1000)</f>
        <v>2.9349765023701426E-2</v>
      </c>
      <c r="AI110" s="37">
        <f>IF(ISNA(VLOOKUP($B110,'Feeder DER'!$B$3:$V$365,'Feeder DER'!I$369,FALSE)),0,VLOOKUP($B110,'Feeder DER'!$B$3:$V$365,'Feeder DER'!I$369,FALSE)/1000)</f>
        <v>3.6772165770521802E-2</v>
      </c>
      <c r="AJ110" s="37">
        <f>IF(ISNA(VLOOKUP($B110,'Feeder DER'!$B$3:$V$365,'Feeder DER'!J$369,FALSE)),0,VLOOKUP($B110,'Feeder DER'!$B$3:$V$365,'Feeder DER'!J$369,FALSE)/1000)</f>
        <v>5.3408527366561036E-2</v>
      </c>
      <c r="AK110" s="37">
        <f>IF(ISNA(VLOOKUP($B110,'Feeder DER'!$B$3:$V$365,'Feeder DER'!K$369,FALSE)),0,VLOOKUP($B110,'Feeder DER'!$B$3:$V$365,'Feeder DER'!K$369,FALSE)/1000)</f>
        <v>6.7055271288207915E-2</v>
      </c>
      <c r="AL110" s="37">
        <f>IF(ISNA(VLOOKUP($B110,'Feeder DER'!$B$3:$V$365,'Feeder DER'!L$369,FALSE)),0,VLOOKUP($B110,'Feeder DER'!$B$3:$V$365,'Feeder DER'!L$369,FALSE)/1000)</f>
        <v>7.9740942579238874E-2</v>
      </c>
      <c r="AM110" s="37">
        <f>IF(ISNA(VLOOKUP($B110,'Feeder DER'!$B$3:$V$365,'Feeder DER'!M$369,FALSE)),0,VLOOKUP($B110,'Feeder DER'!$B$3:$V$365,'Feeder DER'!M$369,FALSE)/1000)</f>
        <v>-3.9729785886060964E-2</v>
      </c>
      <c r="AN110" s="37">
        <f>IF(ISNA(VLOOKUP($B110,'Feeder DER'!$B$3:$V$365,'Feeder DER'!N$369,FALSE)),0,VLOOKUP($B110,'Feeder DER'!$B$3:$V$365,'Feeder DER'!N$369,FALSE)/1000)</f>
        <v>-4.7977678530621411E-2</v>
      </c>
      <c r="AO110" s="37">
        <f>IF(ISNA(VLOOKUP($B110,'Feeder DER'!$B$3:$V$365,'Feeder DER'!O$369,FALSE)),0,VLOOKUP($B110,'Feeder DER'!$B$3:$V$365,'Feeder DER'!O$369,FALSE)/1000)</f>
        <v>-5.699675783619091E-2</v>
      </c>
      <c r="AP110" s="37">
        <f>IF(ISNA(VLOOKUP($B110,'Feeder DER'!$B$3:$V$365,'Feeder DER'!P$369,FALSE)),0,VLOOKUP($B110,'Feeder DER'!$B$3:$V$365,'Feeder DER'!P$369,FALSE)/1000)</f>
        <v>-6.5778444535393929E-2</v>
      </c>
      <c r="AQ110" s="37">
        <f>IF(ISNA(VLOOKUP($B110,'Feeder DER'!$B$3:$V$365,'Feeder DER'!Q$369,FALSE)),0,VLOOKUP($B110,'Feeder DER'!$B$3:$V$365,'Feeder DER'!Q$369,FALSE)/1000)</f>
        <v>-7.3478169900568546E-2</v>
      </c>
      <c r="AR110" s="37">
        <f>IF(ISNA(VLOOKUP($B110,'Feeder DER'!$B$3:$V$365,'Feeder DER'!R$369,FALSE)),0,VLOOKUP($B110,'Feeder DER'!$B$3:$V$365,'Feeder DER'!R$369,FALSE)/1000)</f>
        <v>-8.0370133688676029E-2</v>
      </c>
      <c r="AS110" s="37">
        <f>IF(ISNA(VLOOKUP($B110,'Feeder DER'!$B$3:$V$365,'Feeder DER'!S$369,FALSE)),0,VLOOKUP($B110,'Feeder DER'!$B$3:$V$365,'Feeder DER'!S$369,FALSE)/1000)</f>
        <v>-8.6797672193612799E-2</v>
      </c>
      <c r="AT110" s="37">
        <f>IF(ISNA(VLOOKUP($B110,'Feeder DER'!$B$3:$V$365,'Feeder DER'!T$369,FALSE)),0,VLOOKUP($B110,'Feeder DER'!$B$3:$V$365,'Feeder DER'!T$369,FALSE)/1000)</f>
        <v>-9.3402650711592511E-2</v>
      </c>
      <c r="AU110" s="37">
        <f>IF(ISNA(VLOOKUP($B110,'Feeder DER'!$B$3:$V$365,'Feeder DER'!U$369,FALSE)),0,VLOOKUP($B110,'Feeder DER'!$B$3:$V$365,'Feeder DER'!U$369,FALSE)/1000)</f>
        <v>-0.10001685105747628</v>
      </c>
      <c r="AV110" s="37">
        <f>IF(ISNA(VLOOKUP($B110,'Feeder DER'!$B$3:$V$365,'Feeder DER'!V$369,FALSE)),0,VLOOKUP($B110,'Feeder DER'!$B$3:$V$365,'Feeder DER'!V$369,FALSE)/1000)</f>
        <v>-0.10549981555854149</v>
      </c>
    </row>
    <row r="111" spans="1:48" x14ac:dyDescent="0.25">
      <c r="A111" s="8" t="s">
        <v>323</v>
      </c>
      <c r="B111" s="42">
        <v>14069</v>
      </c>
      <c r="C111" s="43">
        <v>0</v>
      </c>
      <c r="D111" s="43">
        <v>132.66667179999999</v>
      </c>
      <c r="E111" s="43">
        <v>133.62877733751841</v>
      </c>
      <c r="F111" s="43">
        <v>134.59786011395275</v>
      </c>
      <c r="G111" s="43">
        <v>135.57397072859897</v>
      </c>
      <c r="H111" s="43">
        <v>136.55716014770178</v>
      </c>
      <c r="I111" s="43">
        <v>137.54747970711577</v>
      </c>
      <c r="J111" s="43">
        <v>138.54498111498572</v>
      </c>
      <c r="K111" s="43">
        <v>139.54971645444658</v>
      </c>
      <c r="L111" s="43">
        <v>140.56173818634286</v>
      </c>
      <c r="M111" s="43">
        <v>141.58109915196783</v>
      </c>
      <c r="N111" s="43">
        <v>142.60785257582251</v>
      </c>
      <c r="P111" s="43">
        <v>125.33333589999999</v>
      </c>
      <c r="Q111" s="43">
        <v>127.06925475564469</v>
      </c>
      <c r="R111" s="43">
        <v>127.70804911816273</v>
      </c>
      <c r="S111" s="43">
        <v>128.35005478650271</v>
      </c>
      <c r="T111" s="43">
        <v>128.99528790433413</v>
      </c>
      <c r="U111" s="43">
        <v>129.64376469648295</v>
      </c>
      <c r="V111" s="43">
        <v>130.29550146933948</v>
      </c>
      <c r="W111" s="43">
        <v>130.95051461126852</v>
      </c>
      <c r="X111" s="43">
        <v>131.60882059302133</v>
      </c>
      <c r="Y111" s="43">
        <v>132.27043596814997</v>
      </c>
      <c r="Z111" s="43">
        <v>132.93537737342334</v>
      </c>
      <c r="AA111" s="43">
        <v>133.6036615292457</v>
      </c>
      <c r="AC111" s="37">
        <f>IF(ISNA(VLOOKUP($B111,'Feeder DER'!$B$3:$V$365,'Feeder DER'!C$369,FALSE)),0,VLOOKUP($B111,'Feeder DER'!$B$3:$V$365,'Feeder DER'!C$369,FALSE)/1000)</f>
        <v>2.3836557987754713E-3</v>
      </c>
      <c r="AD111" s="37">
        <f>IF(ISNA(VLOOKUP($B111,'Feeder DER'!$B$3:$V$365,'Feeder DER'!D$369,FALSE)),0,VLOOKUP($B111,'Feeder DER'!$B$3:$V$365,'Feeder DER'!D$369,FALSE)/1000)</f>
        <v>4.6962348590736261E-3</v>
      </c>
      <c r="AE111" s="37">
        <f>IF(ISNA(VLOOKUP($B111,'Feeder DER'!$B$3:$V$365,'Feeder DER'!E$369,FALSE)),0,VLOOKUP($B111,'Feeder DER'!$B$3:$V$365,'Feeder DER'!E$369,FALSE)/1000)</f>
        <v>7.4752660853159847E-3</v>
      </c>
      <c r="AF111" s="37">
        <f>IF(ISNA(VLOOKUP($B111,'Feeder DER'!$B$3:$V$365,'Feeder DER'!F$369,FALSE)),0,VLOOKUP($B111,'Feeder DER'!$B$3:$V$365,'Feeder DER'!F$369,FALSE)/1000)</f>
        <v>1.0719689620315038E-2</v>
      </c>
      <c r="AG111" s="37">
        <f>IF(ISNA(VLOOKUP($B111,'Feeder DER'!$B$3:$V$365,'Feeder DER'!G$369,FALSE)),0,VLOOKUP($B111,'Feeder DER'!$B$3:$V$365,'Feeder DER'!G$369,FALSE)/1000)</f>
        <v>1.4173813026874043E-2</v>
      </c>
      <c r="AH111" s="37">
        <f>IF(ISNA(VLOOKUP($B111,'Feeder DER'!$B$3:$V$365,'Feeder DER'!H$369,FALSE)),0,VLOOKUP($B111,'Feeder DER'!$B$3:$V$365,'Feeder DER'!H$369,FALSE)/1000)</f>
        <v>1.8177789886623791E-2</v>
      </c>
      <c r="AI111" s="37">
        <f>IF(ISNA(VLOOKUP($B111,'Feeder DER'!$B$3:$V$365,'Feeder DER'!I$369,FALSE)),0,VLOOKUP($B111,'Feeder DER'!$B$3:$V$365,'Feeder DER'!I$369,FALSE)/1000)</f>
        <v>2.2756340811032519E-2</v>
      </c>
      <c r="AJ111" s="37">
        <f>IF(ISNA(VLOOKUP($B111,'Feeder DER'!$B$3:$V$365,'Feeder DER'!J$369,FALSE)),0,VLOOKUP($B111,'Feeder DER'!$B$3:$V$365,'Feeder DER'!J$369,FALSE)/1000)</f>
        <v>3.3002135950943666E-2</v>
      </c>
      <c r="AK111" s="37">
        <f>IF(ISNA(VLOOKUP($B111,'Feeder DER'!$B$3:$V$365,'Feeder DER'!K$369,FALSE)),0,VLOOKUP($B111,'Feeder DER'!$B$3:$V$365,'Feeder DER'!K$369,FALSE)/1000)</f>
        <v>4.1412160592737182E-2</v>
      </c>
      <c r="AL111" s="37">
        <f>IF(ISNA(VLOOKUP($B111,'Feeder DER'!$B$3:$V$365,'Feeder DER'!L$369,FALSE)),0,VLOOKUP($B111,'Feeder DER'!$B$3:$V$365,'Feeder DER'!L$369,FALSE)/1000)</f>
        <v>4.9227471663476047E-2</v>
      </c>
      <c r="AM111" s="37">
        <f>IF(ISNA(VLOOKUP($B111,'Feeder DER'!$B$3:$V$365,'Feeder DER'!M$369,FALSE)),0,VLOOKUP($B111,'Feeder DER'!$B$3:$V$365,'Feeder DER'!M$369,FALSE)/1000)</f>
        <v>-2.4290199756631502E-2</v>
      </c>
      <c r="AN111" s="37">
        <f>IF(ISNA(VLOOKUP($B111,'Feeder DER'!$B$3:$V$365,'Feeder DER'!N$369,FALSE)),0,VLOOKUP($B111,'Feeder DER'!$B$3:$V$365,'Feeder DER'!N$369,FALSE)/1000)</f>
        <v>-2.9425792897714673E-2</v>
      </c>
      <c r="AO111" s="37">
        <f>IF(ISNA(VLOOKUP($B111,'Feeder DER'!$B$3:$V$365,'Feeder DER'!O$369,FALSE)),0,VLOOKUP($B111,'Feeder DER'!$B$3:$V$365,'Feeder DER'!O$369,FALSE)/1000)</f>
        <v>-3.5038776745746063E-2</v>
      </c>
      <c r="AP111" s="37">
        <f>IF(ISNA(VLOOKUP($B111,'Feeder DER'!$B$3:$V$365,'Feeder DER'!P$369,FALSE)),0,VLOOKUP($B111,'Feeder DER'!$B$3:$V$365,'Feeder DER'!P$369,FALSE)/1000)</f>
        <v>-4.0502701969647212E-2</v>
      </c>
      <c r="AQ111" s="37">
        <f>IF(ISNA(VLOOKUP($B111,'Feeder DER'!$B$3:$V$365,'Feeder DER'!Q$369,FALSE)),0,VLOOKUP($B111,'Feeder DER'!$B$3:$V$365,'Feeder DER'!Q$369,FALSE)/1000)</f>
        <v>-4.5293024693289635E-2</v>
      </c>
      <c r="AR111" s="37">
        <f>IF(ISNA(VLOOKUP($B111,'Feeder DER'!$B$3:$V$365,'Feeder DER'!R$369,FALSE)),0,VLOOKUP($B111,'Feeder DER'!$B$3:$V$365,'Feeder DER'!R$369,FALSE)/1000)</f>
        <v>-4.9582318264665172E-2</v>
      </c>
      <c r="AS111" s="37">
        <f>IF(ISNA(VLOOKUP($B111,'Feeder DER'!$B$3:$V$365,'Feeder DER'!S$369,FALSE)),0,VLOOKUP($B111,'Feeder DER'!$B$3:$V$365,'Feeder DER'!S$369,FALSE)/1000)</f>
        <v>-5.3584204168949184E-2</v>
      </c>
      <c r="AT111" s="37">
        <f>IF(ISNA(VLOOKUP($B111,'Feeder DER'!$B$3:$V$365,'Feeder DER'!T$369,FALSE)),0,VLOOKUP($B111,'Feeder DER'!$B$3:$V$365,'Feeder DER'!T$369,FALSE)/1000)</f>
        <v>-5.7719405810213342E-2</v>
      </c>
      <c r="AU111" s="37">
        <f>IF(ISNA(VLOOKUP($B111,'Feeder DER'!$B$3:$V$365,'Feeder DER'!U$369,FALSE)),0,VLOOKUP($B111,'Feeder DER'!$B$3:$V$365,'Feeder DER'!U$369,FALSE)/1000)</f>
        <v>-6.1857939713418214E-2</v>
      </c>
      <c r="AV111" s="37">
        <f>IF(ISNA(VLOOKUP($B111,'Feeder DER'!$B$3:$V$365,'Feeder DER'!V$369,FALSE)),0,VLOOKUP($B111,'Feeder DER'!$B$3:$V$365,'Feeder DER'!V$369,FALSE)/1000)</f>
        <v>-6.5289115939544923E-2</v>
      </c>
    </row>
    <row r="112" spans="1:48" x14ac:dyDescent="0.25">
      <c r="A112" s="8" t="s">
        <v>323</v>
      </c>
      <c r="B112" s="42">
        <v>14070</v>
      </c>
      <c r="C112" s="43">
        <v>165.36111120000001</v>
      </c>
      <c r="D112" s="43">
        <v>137.33332820000001</v>
      </c>
      <c r="E112" s="43">
        <v>138.32927657010947</v>
      </c>
      <c r="F112" s="43">
        <v>139.3324476091</v>
      </c>
      <c r="G112" s="43">
        <v>140.34289369613836</v>
      </c>
      <c r="H112" s="43">
        <v>141.36066759024774</v>
      </c>
      <c r="I112" s="43">
        <v>142.38582243306246</v>
      </c>
      <c r="J112" s="43">
        <v>143.41841175160272</v>
      </c>
      <c r="K112" s="43">
        <v>144.45848946106943</v>
      </c>
      <c r="L112" s="43">
        <v>145.50610986765932</v>
      </c>
      <c r="M112" s="43">
        <v>146.56132767140045</v>
      </c>
      <c r="N112" s="43">
        <v>147.62419796900829</v>
      </c>
      <c r="P112" s="43">
        <v>174</v>
      </c>
      <c r="Q112" s="43">
        <v>176.39214833484266</v>
      </c>
      <c r="R112" s="43">
        <v>177.27889556701479</v>
      </c>
      <c r="S112" s="43">
        <v>178.17010059768413</v>
      </c>
      <c r="T112" s="43">
        <v>179.06578583680778</v>
      </c>
      <c r="U112" s="43">
        <v>179.96597380700075</v>
      </c>
      <c r="V112" s="43">
        <v>180.87068714410228</v>
      </c>
      <c r="W112" s="43">
        <v>181.779948597745</v>
      </c>
      <c r="X112" s="43">
        <v>182.69378103192713</v>
      </c>
      <c r="Y112" s="43">
        <v>183.6122074255872</v>
      </c>
      <c r="Z112" s="43">
        <v>184.53525087318206</v>
      </c>
      <c r="AA112" s="43">
        <v>185.46293458526745</v>
      </c>
      <c r="AC112" s="37">
        <f>IF(ISNA(VLOOKUP($B112,'Feeder DER'!$B$3:$V$365,'Feeder DER'!C$369,FALSE)),0,VLOOKUP($B112,'Feeder DER'!$B$3:$V$365,'Feeder DER'!C$369,FALSE)/1000)</f>
        <v>3.1620380057031457E-3</v>
      </c>
      <c r="AD112" s="37">
        <f>IF(ISNA(VLOOKUP($B112,'Feeder DER'!$B$3:$V$365,'Feeder DER'!D$369,FALSE)),0,VLOOKUP($B112,'Feeder DER'!$B$3:$V$365,'Feeder DER'!D$369,FALSE)/1000)</f>
        <v>6.2067881906167893E-3</v>
      </c>
      <c r="AE112" s="37">
        <f>IF(ISNA(VLOOKUP($B112,'Feeder DER'!$B$3:$V$365,'Feeder DER'!E$369,FALSE)),0,VLOOKUP($B112,'Feeder DER'!$B$3:$V$365,'Feeder DER'!E$369,FALSE)/1000)</f>
        <v>9.8709495387846145E-3</v>
      </c>
      <c r="AF112" s="37">
        <f>IF(ISNA(VLOOKUP($B112,'Feeder DER'!$B$3:$V$365,'Feeder DER'!F$369,FALSE)),0,VLOOKUP($B112,'Feeder DER'!$B$3:$V$365,'Feeder DER'!F$369,FALSE)/1000)</f>
        <v>1.4158788072942925E-2</v>
      </c>
      <c r="AG112" s="37">
        <f>IF(ISNA(VLOOKUP($B112,'Feeder DER'!$B$3:$V$365,'Feeder DER'!G$369,FALSE)),0,VLOOKUP($B112,'Feeder DER'!$B$3:$V$365,'Feeder DER'!G$369,FALSE)/1000)</f>
        <v>1.8733891957397799E-2</v>
      </c>
      <c r="AH112" s="37">
        <f>IF(ISNA(VLOOKUP($B112,'Feeder DER'!$B$3:$V$365,'Feeder DER'!H$369,FALSE)),0,VLOOKUP($B112,'Feeder DER'!$B$3:$V$365,'Feeder DER'!H$369,FALSE)/1000)</f>
        <v>2.4045590621827675E-2</v>
      </c>
      <c r="AI112" s="37">
        <f>IF(ISNA(VLOOKUP($B112,'Feeder DER'!$B$3:$V$365,'Feeder DER'!I$369,FALSE)),0,VLOOKUP($B112,'Feeder DER'!$B$3:$V$365,'Feeder DER'!I$369,FALSE)/1000)</f>
        <v>3.0126593643319061E-2</v>
      </c>
      <c r="AJ112" s="37">
        <f>IF(ISNA(VLOOKUP($B112,'Feeder DER'!$B$3:$V$365,'Feeder DER'!J$369,FALSE)),0,VLOOKUP($B112,'Feeder DER'!$B$3:$V$365,'Feeder DER'!J$369,FALSE)/1000)</f>
        <v>4.375638386658013E-2</v>
      </c>
      <c r="AK112" s="37">
        <f>IF(ISNA(VLOOKUP($B112,'Feeder DER'!$B$3:$V$365,'Feeder DER'!K$369,FALSE)),0,VLOOKUP($B112,'Feeder DER'!$B$3:$V$365,'Feeder DER'!K$369,FALSE)/1000)</f>
        <v>5.4936848766242649E-2</v>
      </c>
      <c r="AL112" s="37">
        <f>IF(ISNA(VLOOKUP($B112,'Feeder DER'!$B$3:$V$365,'Feeder DER'!L$369,FALSE)),0,VLOOKUP($B112,'Feeder DER'!$B$3:$V$365,'Feeder DER'!L$369,FALSE)/1000)</f>
        <v>6.5329928860099321E-2</v>
      </c>
      <c r="AM112" s="37">
        <f>IF(ISNA(VLOOKUP($B112,'Feeder DER'!$B$3:$V$365,'Feeder DER'!M$369,FALSE)),0,VLOOKUP($B112,'Feeder DER'!$B$3:$V$365,'Feeder DER'!M$369,FALSE)/1000)</f>
        <v>-3.254970409942344E-2</v>
      </c>
      <c r="AN112" s="37">
        <f>IF(ISNA(VLOOKUP($B112,'Feeder DER'!$B$3:$V$365,'Feeder DER'!N$369,FALSE)),0,VLOOKUP($B112,'Feeder DER'!$B$3:$V$365,'Feeder DER'!N$369,FALSE)/1000)</f>
        <v>-3.9307013735930804E-2</v>
      </c>
      <c r="AO112" s="37">
        <f>IF(ISNA(VLOOKUP($B112,'Feeder DER'!$B$3:$V$365,'Feeder DER'!O$369,FALSE)),0,VLOOKUP($B112,'Feeder DER'!$B$3:$V$365,'Feeder DER'!O$369,FALSE)/1000)</f>
        <v>-4.6696138950132318E-2</v>
      </c>
      <c r="AP112" s="37">
        <f>IF(ISNA(VLOOKUP($B112,'Feeder DER'!$B$3:$V$365,'Feeder DER'!P$369,FALSE)),0,VLOOKUP($B112,'Feeder DER'!$B$3:$V$365,'Feeder DER'!P$369,FALSE)/1000)</f>
        <v>-5.3890773836226355E-2</v>
      </c>
      <c r="AQ112" s="37">
        <f>IF(ISNA(VLOOKUP($B112,'Feeder DER'!$B$3:$V$365,'Feeder DER'!Q$369,FALSE)),0,VLOOKUP($B112,'Feeder DER'!$B$3:$V$365,'Feeder DER'!Q$369,FALSE)/1000)</f>
        <v>-6.0198982569140497E-2</v>
      </c>
      <c r="AR112" s="37">
        <f>IF(ISNA(VLOOKUP($B112,'Feeder DER'!$B$3:$V$365,'Feeder DER'!R$369,FALSE)),0,VLOOKUP($B112,'Feeder DER'!$B$3:$V$365,'Feeder DER'!R$369,FALSE)/1000)</f>
        <v>-6.5845410732891213E-2</v>
      </c>
      <c r="AS112" s="37">
        <f>IF(ISNA(VLOOKUP($B112,'Feeder DER'!$B$3:$V$365,'Feeder DER'!S$369,FALSE)),0,VLOOKUP($B112,'Feeder DER'!$B$3:$V$365,'Feeder DER'!S$369,FALSE)/1000)</f>
        <v>-7.11113458935623E-2</v>
      </c>
      <c r="AT112" s="37">
        <f>IF(ISNA(VLOOKUP($B112,'Feeder DER'!$B$3:$V$365,'Feeder DER'!T$369,FALSE)),0,VLOOKUP($B112,'Feeder DER'!$B$3:$V$365,'Feeder DER'!T$369,FALSE)/1000)</f>
        <v>-7.6522653595039652E-2</v>
      </c>
      <c r="AU112" s="37">
        <f>IF(ISNA(VLOOKUP($B112,'Feeder DER'!$B$3:$V$365,'Feeder DER'!U$369,FALSE)),0,VLOOKUP($B112,'Feeder DER'!$B$3:$V$365,'Feeder DER'!U$369,FALSE)/1000)</f>
        <v>-8.1941516529016711E-2</v>
      </c>
      <c r="AV112" s="37">
        <f>IF(ISNA(VLOOKUP($B112,'Feeder DER'!$B$3:$V$365,'Feeder DER'!V$369,FALSE)),0,VLOOKUP($B112,'Feeder DER'!$B$3:$V$365,'Feeder DER'!V$369,FALSE)/1000)</f>
        <v>-8.6433583831094243E-2</v>
      </c>
    </row>
    <row r="113" spans="1:48" x14ac:dyDescent="0.25">
      <c r="A113" s="8" t="s">
        <v>323</v>
      </c>
      <c r="B113" s="42">
        <v>14071</v>
      </c>
      <c r="C113" s="43">
        <v>0</v>
      </c>
      <c r="D113" s="43">
        <v>164.33332820000001</v>
      </c>
      <c r="E113" s="43">
        <v>165.52508196087226</v>
      </c>
      <c r="F113" s="43">
        <v>166.72547838140528</v>
      </c>
      <c r="G113" s="43">
        <v>167.93458013861209</v>
      </c>
      <c r="H113" s="43">
        <v>169.15245036404269</v>
      </c>
      <c r="I113" s="43">
        <v>170.37915264708028</v>
      </c>
      <c r="J113" s="43">
        <v>171.61475103826155</v>
      </c>
      <c r="K113" s="43">
        <v>172.85931005262103</v>
      </c>
      <c r="L113" s="43">
        <v>174.11289467305954</v>
      </c>
      <c r="M113" s="43">
        <v>175.37557035373729</v>
      </c>
      <c r="N113" s="43">
        <v>176.64740302349139</v>
      </c>
      <c r="P113" s="43">
        <v>164</v>
      </c>
      <c r="Q113" s="43">
        <v>166.67367357515755</v>
      </c>
      <c r="R113" s="43">
        <v>167.51156471778467</v>
      </c>
      <c r="S113" s="43">
        <v>168.35366805272645</v>
      </c>
      <c r="T113" s="43">
        <v>169.20000475524446</v>
      </c>
      <c r="U113" s="43">
        <v>170.05059610705118</v>
      </c>
      <c r="V113" s="43">
        <v>170.9054634968451</v>
      </c>
      <c r="W113" s="43">
        <v>171.76462842084862</v>
      </c>
      <c r="X113" s="43">
        <v>172.62811248334856</v>
      </c>
      <c r="Y113" s="43">
        <v>173.49593739723943</v>
      </c>
      <c r="Z113" s="43">
        <v>174.36812498456936</v>
      </c>
      <c r="AA113" s="43">
        <v>175.24469717708894</v>
      </c>
      <c r="AC113" s="37">
        <f>IF(ISNA(VLOOKUP($B113,'Feeder DER'!$B$3:$V$365,'Feeder DER'!C$369,FALSE)),0,VLOOKUP($B113,'Feeder DER'!$B$3:$V$365,'Feeder DER'!C$369,FALSE)/1000)</f>
        <v>2.3250279453699601E-5</v>
      </c>
      <c r="AD113" s="37">
        <f>IF(ISNA(VLOOKUP($B113,'Feeder DER'!$B$3:$V$365,'Feeder DER'!D$369,FALSE)),0,VLOOKUP($B113,'Feeder DER'!$B$3:$V$365,'Feeder DER'!D$369,FALSE)/1000)</f>
        <v>4.563814846041757E-5</v>
      </c>
      <c r="AE113" s="37">
        <f>IF(ISNA(VLOOKUP($B113,'Feeder DER'!$B$3:$V$365,'Feeder DER'!E$369,FALSE)),0,VLOOKUP($B113,'Feeder DER'!$B$3:$V$365,'Feeder DER'!E$369,FALSE)/1000)</f>
        <v>7.2580511314592757E-5</v>
      </c>
      <c r="AF113" s="37">
        <f>IF(ISNA(VLOOKUP($B113,'Feeder DER'!$B$3:$V$365,'Feeder DER'!F$369,FALSE)),0,VLOOKUP($B113,'Feeder DER'!$B$3:$V$365,'Feeder DER'!F$369,FALSE)/1000)</f>
        <v>1.0410873583046267E-4</v>
      </c>
      <c r="AG113" s="37">
        <f>IF(ISNA(VLOOKUP($B113,'Feeder DER'!$B$3:$V$365,'Feeder DER'!G$369,FALSE)),0,VLOOKUP($B113,'Feeder DER'!$B$3:$V$365,'Feeder DER'!G$369,FALSE)/1000)</f>
        <v>1.3774920556910145E-4</v>
      </c>
      <c r="AH113" s="37">
        <f>IF(ISNA(VLOOKUP($B113,'Feeder DER'!$B$3:$V$365,'Feeder DER'!H$369,FALSE)),0,VLOOKUP($B113,'Feeder DER'!$B$3:$V$365,'Feeder DER'!H$369,FALSE)/1000)</f>
        <v>1.7680581339579171E-4</v>
      </c>
      <c r="AI113" s="37">
        <f>IF(ISNA(VLOOKUP($B113,'Feeder DER'!$B$3:$V$365,'Feeder DER'!I$369,FALSE)),0,VLOOKUP($B113,'Feeder DER'!$B$3:$V$365,'Feeder DER'!I$369,FALSE)/1000)</f>
        <v>2.2151907090675783E-4</v>
      </c>
      <c r="AJ113" s="37">
        <f>IF(ISNA(VLOOKUP($B113,'Feeder DER'!$B$3:$V$365,'Feeder DER'!J$369,FALSE)),0,VLOOKUP($B113,'Feeder DER'!$B$3:$V$365,'Feeder DER'!J$369,FALSE)/1000)</f>
        <v>3.2173811666603037E-4</v>
      </c>
      <c r="AK113" s="37">
        <f>IF(ISNA(VLOOKUP($B113,'Feeder DER'!$B$3:$V$365,'Feeder DER'!K$369,FALSE)),0,VLOOKUP($B113,'Feeder DER'!$B$3:$V$365,'Feeder DER'!K$369,FALSE)/1000)</f>
        <v>4.0394741739884285E-4</v>
      </c>
      <c r="AL113" s="37">
        <f>IF(ISNA(VLOOKUP($B113,'Feeder DER'!$B$3:$V$365,'Feeder DER'!L$369,FALSE)),0,VLOOKUP($B113,'Feeder DER'!$B$3:$V$365,'Feeder DER'!L$369,FALSE)/1000)</f>
        <v>4.8036712397131855E-4</v>
      </c>
      <c r="AM113" s="37">
        <f>IF(ISNA(VLOOKUP($B113,'Feeder DER'!$B$3:$V$365,'Feeder DER'!M$369,FALSE)),0,VLOOKUP($B113,'Feeder DER'!$B$3:$V$365,'Feeder DER'!M$369,FALSE)/1000)</f>
        <v>-2.3933605955458418E-4</v>
      </c>
      <c r="AN113" s="37">
        <f>IF(ISNA(VLOOKUP($B113,'Feeder DER'!$B$3:$V$365,'Feeder DER'!N$369,FALSE)),0,VLOOKUP($B113,'Feeder DER'!$B$3:$V$365,'Feeder DER'!N$369,FALSE)/1000)</f>
        <v>-2.8902215982302054E-4</v>
      </c>
      <c r="AO113" s="37">
        <f>IF(ISNA(VLOOKUP($B113,'Feeder DER'!$B$3:$V$365,'Feeder DER'!O$369,FALSE)),0,VLOOKUP($B113,'Feeder DER'!$B$3:$V$365,'Feeder DER'!O$369,FALSE)/1000)</f>
        <v>-3.4335396286861998E-4</v>
      </c>
      <c r="AP113" s="37">
        <f>IF(ISNA(VLOOKUP($B113,'Feeder DER'!$B$3:$V$365,'Feeder DER'!P$369,FALSE)),0,VLOOKUP($B113,'Feeder DER'!$B$3:$V$365,'Feeder DER'!P$369,FALSE)/1000)</f>
        <v>-3.9625568997225254E-4</v>
      </c>
      <c r="AQ113" s="37">
        <f>IF(ISNA(VLOOKUP($B113,'Feeder DER'!$B$3:$V$365,'Feeder DER'!Q$369,FALSE)),0,VLOOKUP($B113,'Feeder DER'!$B$3:$V$365,'Feeder DER'!Q$369,FALSE)/1000)</f>
        <v>-4.4263957771426839E-4</v>
      </c>
      <c r="AR113" s="37">
        <f>IF(ISNA(VLOOKUP($B113,'Feeder DER'!$B$3:$V$365,'Feeder DER'!R$369,FALSE)),0,VLOOKUP($B113,'Feeder DER'!$B$3:$V$365,'Feeder DER'!R$369,FALSE)/1000)</f>
        <v>-4.8415743185949416E-4</v>
      </c>
      <c r="AS113" s="37">
        <f>IF(ISNA(VLOOKUP($B113,'Feeder DER'!$B$3:$V$365,'Feeder DER'!S$369,FALSE)),0,VLOOKUP($B113,'Feeder DER'!$B$3:$V$365,'Feeder DER'!S$369,FALSE)/1000)</f>
        <v>-5.2287754333501689E-4</v>
      </c>
      <c r="AT113" s="37">
        <f>IF(ISNA(VLOOKUP($B113,'Feeder DER'!$B$3:$V$365,'Feeder DER'!T$369,FALSE)),0,VLOOKUP($B113,'Feeder DER'!$B$3:$V$365,'Feeder DER'!T$369,FALSE)/1000)</f>
        <v>-5.6266657055176216E-4</v>
      </c>
      <c r="AU113" s="37">
        <f>IF(ISNA(VLOOKUP($B113,'Feeder DER'!$B$3:$V$365,'Feeder DER'!U$369,FALSE)),0,VLOOKUP($B113,'Feeder DER'!$B$3:$V$365,'Feeder DER'!U$369,FALSE)/1000)</f>
        <v>-6.0251115094865214E-4</v>
      </c>
      <c r="AV113" s="37">
        <f>IF(ISNA(VLOOKUP($B113,'Feeder DER'!$B$3:$V$365,'Feeder DER'!V$369,FALSE)),0,VLOOKUP($B113,'Feeder DER'!$B$3:$V$365,'Feeder DER'!V$369,FALSE)/1000)</f>
        <v>-6.3554105758157535E-4</v>
      </c>
    </row>
    <row r="114" spans="1:48" x14ac:dyDescent="0.25">
      <c r="A114" s="8" t="s">
        <v>323</v>
      </c>
      <c r="B114" s="42">
        <v>14072</v>
      </c>
      <c r="C114" s="43">
        <v>0</v>
      </c>
      <c r="D114" s="43">
        <v>17</v>
      </c>
      <c r="E114" s="43">
        <v>17.123284875665462</v>
      </c>
      <c r="F114" s="43">
        <v>17.24746381959962</v>
      </c>
      <c r="G114" s="43">
        <v>17.372543315631614</v>
      </c>
      <c r="H114" s="43">
        <v>17.498529894611639</v>
      </c>
      <c r="I114" s="43">
        <v>17.625430134751966</v>
      </c>
      <c r="J114" s="43">
        <v>17.753250661970387</v>
      </c>
      <c r="K114" s="43">
        <v>17.881998150236196</v>
      </c>
      <c r="L114" s="43">
        <v>18.01167932191866</v>
      </c>
      <c r="M114" s="43">
        <v>18.142300948138004</v>
      </c>
      <c r="N114" s="43">
        <v>18.273869849118977</v>
      </c>
      <c r="P114" s="43">
        <v>19</v>
      </c>
      <c r="Q114" s="43">
        <v>19.128938830803129</v>
      </c>
      <c r="R114" s="43">
        <v>19.225102598423923</v>
      </c>
      <c r="S114" s="43">
        <v>19.321749794335478</v>
      </c>
      <c r="T114" s="43">
        <v>19.41888284879732</v>
      </c>
      <c r="U114" s="43">
        <v>19.516504204286218</v>
      </c>
      <c r="V114" s="43">
        <v>19.614616315557601</v>
      </c>
      <c r="W114" s="43">
        <v>19.713221649707293</v>
      </c>
      <c r="X114" s="43">
        <v>19.812322686233536</v>
      </c>
      <c r="Y114" s="43">
        <v>19.911921917099349</v>
      </c>
      <c r="Z114" s="43">
        <v>20.012021846795186</v>
      </c>
      <c r="AA114" s="43">
        <v>20.112624992401916</v>
      </c>
      <c r="AC114" s="37">
        <f>IF(ISNA(VLOOKUP($B114,'Feeder DER'!$B$3:$V$365,'Feeder DER'!C$369,FALSE)),0,VLOOKUP($B114,'Feeder DER'!$B$3:$V$365,'Feeder DER'!C$369,FALSE)/1000)</f>
        <v>0</v>
      </c>
      <c r="AD114" s="37">
        <f>IF(ISNA(VLOOKUP($B114,'Feeder DER'!$B$3:$V$365,'Feeder DER'!D$369,FALSE)),0,VLOOKUP($B114,'Feeder DER'!$B$3:$V$365,'Feeder DER'!D$369,FALSE)/1000)</f>
        <v>0</v>
      </c>
      <c r="AE114" s="37">
        <f>IF(ISNA(VLOOKUP($B114,'Feeder DER'!$B$3:$V$365,'Feeder DER'!E$369,FALSE)),0,VLOOKUP($B114,'Feeder DER'!$B$3:$V$365,'Feeder DER'!E$369,FALSE)/1000)</f>
        <v>0</v>
      </c>
      <c r="AF114" s="37">
        <f>IF(ISNA(VLOOKUP($B114,'Feeder DER'!$B$3:$V$365,'Feeder DER'!F$369,FALSE)),0,VLOOKUP($B114,'Feeder DER'!$B$3:$V$365,'Feeder DER'!F$369,FALSE)/1000)</f>
        <v>0</v>
      </c>
      <c r="AG114" s="37">
        <f>IF(ISNA(VLOOKUP($B114,'Feeder DER'!$B$3:$V$365,'Feeder DER'!G$369,FALSE)),0,VLOOKUP($B114,'Feeder DER'!$B$3:$V$365,'Feeder DER'!G$369,FALSE)/1000)</f>
        <v>0</v>
      </c>
      <c r="AH114" s="37">
        <f>IF(ISNA(VLOOKUP($B114,'Feeder DER'!$B$3:$V$365,'Feeder DER'!H$369,FALSE)),0,VLOOKUP($B114,'Feeder DER'!$B$3:$V$365,'Feeder DER'!H$369,FALSE)/1000)</f>
        <v>0</v>
      </c>
      <c r="AI114" s="37">
        <f>IF(ISNA(VLOOKUP($B114,'Feeder DER'!$B$3:$V$365,'Feeder DER'!I$369,FALSE)),0,VLOOKUP($B114,'Feeder DER'!$B$3:$V$365,'Feeder DER'!I$369,FALSE)/1000)</f>
        <v>0</v>
      </c>
      <c r="AJ114" s="37">
        <f>IF(ISNA(VLOOKUP($B114,'Feeder DER'!$B$3:$V$365,'Feeder DER'!J$369,FALSE)),0,VLOOKUP($B114,'Feeder DER'!$B$3:$V$365,'Feeder DER'!J$369,FALSE)/1000)</f>
        <v>0</v>
      </c>
      <c r="AK114" s="37">
        <f>IF(ISNA(VLOOKUP($B114,'Feeder DER'!$B$3:$V$365,'Feeder DER'!K$369,FALSE)),0,VLOOKUP($B114,'Feeder DER'!$B$3:$V$365,'Feeder DER'!K$369,FALSE)/1000)</f>
        <v>0</v>
      </c>
      <c r="AL114" s="37">
        <f>IF(ISNA(VLOOKUP($B114,'Feeder DER'!$B$3:$V$365,'Feeder DER'!L$369,FALSE)),0,VLOOKUP($B114,'Feeder DER'!$B$3:$V$365,'Feeder DER'!L$369,FALSE)/1000)</f>
        <v>0</v>
      </c>
      <c r="AM114" s="37">
        <f>IF(ISNA(VLOOKUP($B114,'Feeder DER'!$B$3:$V$365,'Feeder DER'!M$369,FALSE)),0,VLOOKUP($B114,'Feeder DER'!$B$3:$V$365,'Feeder DER'!M$369,FALSE)/1000)</f>
        <v>0</v>
      </c>
      <c r="AN114" s="37">
        <f>IF(ISNA(VLOOKUP($B114,'Feeder DER'!$B$3:$V$365,'Feeder DER'!N$369,FALSE)),0,VLOOKUP($B114,'Feeder DER'!$B$3:$V$365,'Feeder DER'!N$369,FALSE)/1000)</f>
        <v>0</v>
      </c>
      <c r="AO114" s="37">
        <f>IF(ISNA(VLOOKUP($B114,'Feeder DER'!$B$3:$V$365,'Feeder DER'!O$369,FALSE)),0,VLOOKUP($B114,'Feeder DER'!$B$3:$V$365,'Feeder DER'!O$369,FALSE)/1000)</f>
        <v>0</v>
      </c>
      <c r="AP114" s="37">
        <f>IF(ISNA(VLOOKUP($B114,'Feeder DER'!$B$3:$V$365,'Feeder DER'!P$369,FALSE)),0,VLOOKUP($B114,'Feeder DER'!$B$3:$V$365,'Feeder DER'!P$369,FALSE)/1000)</f>
        <v>0</v>
      </c>
      <c r="AQ114" s="37">
        <f>IF(ISNA(VLOOKUP($B114,'Feeder DER'!$B$3:$V$365,'Feeder DER'!Q$369,FALSE)),0,VLOOKUP($B114,'Feeder DER'!$B$3:$V$365,'Feeder DER'!Q$369,FALSE)/1000)</f>
        <v>0</v>
      </c>
      <c r="AR114" s="37">
        <f>IF(ISNA(VLOOKUP($B114,'Feeder DER'!$B$3:$V$365,'Feeder DER'!R$369,FALSE)),0,VLOOKUP($B114,'Feeder DER'!$B$3:$V$365,'Feeder DER'!R$369,FALSE)/1000)</f>
        <v>0</v>
      </c>
      <c r="AS114" s="37">
        <f>IF(ISNA(VLOOKUP($B114,'Feeder DER'!$B$3:$V$365,'Feeder DER'!S$369,FALSE)),0,VLOOKUP($B114,'Feeder DER'!$B$3:$V$365,'Feeder DER'!S$369,FALSE)/1000)</f>
        <v>0</v>
      </c>
      <c r="AT114" s="37">
        <f>IF(ISNA(VLOOKUP($B114,'Feeder DER'!$B$3:$V$365,'Feeder DER'!T$369,FALSE)),0,VLOOKUP($B114,'Feeder DER'!$B$3:$V$365,'Feeder DER'!T$369,FALSE)/1000)</f>
        <v>0</v>
      </c>
      <c r="AU114" s="37">
        <f>IF(ISNA(VLOOKUP($B114,'Feeder DER'!$B$3:$V$365,'Feeder DER'!U$369,FALSE)),0,VLOOKUP($B114,'Feeder DER'!$B$3:$V$365,'Feeder DER'!U$369,FALSE)/1000)</f>
        <v>0</v>
      </c>
      <c r="AV114" s="37">
        <f>IF(ISNA(VLOOKUP($B114,'Feeder DER'!$B$3:$V$365,'Feeder DER'!V$369,FALSE)),0,VLOOKUP($B114,'Feeder DER'!$B$3:$V$365,'Feeder DER'!V$369,FALSE)/1000)</f>
        <v>0</v>
      </c>
    </row>
    <row r="115" spans="1:48" x14ac:dyDescent="0.25">
      <c r="A115" s="8" t="s">
        <v>49</v>
      </c>
      <c r="B115" s="42">
        <v>33271</v>
      </c>
      <c r="C115" s="43">
        <v>106.3767163</v>
      </c>
      <c r="D115" s="43">
        <v>114.8886337</v>
      </c>
      <c r="E115" s="43">
        <v>115.35067887823978</v>
      </c>
      <c r="F115" s="43">
        <v>115.81458225376034</v>
      </c>
      <c r="G115" s="43">
        <v>116.28035129963423</v>
      </c>
      <c r="H115" s="43">
        <v>116.7479935189883</v>
      </c>
      <c r="I115" s="43">
        <v>117.21751644512453</v>
      </c>
      <c r="J115" s="43">
        <v>117.68892764164146</v>
      </c>
      <c r="K115" s="43">
        <v>118.16223470255596</v>
      </c>
      <c r="L115" s="43">
        <v>118.63744525242564</v>
      </c>
      <c r="M115" s="43">
        <v>119.11456694647158</v>
      </c>
      <c r="N115" s="43">
        <v>119.59360747070176</v>
      </c>
      <c r="P115" s="43">
        <v>162.95428469999999</v>
      </c>
      <c r="Q115" s="43">
        <v>169.4842099054959</v>
      </c>
      <c r="R115" s="43">
        <v>170.16429283102866</v>
      </c>
      <c r="S115" s="43">
        <v>170.84710469978188</v>
      </c>
      <c r="T115" s="43">
        <v>171.53265646208359</v>
      </c>
      <c r="U115" s="43">
        <v>172.22095911220177</v>
      </c>
      <c r="V115" s="43">
        <v>172.91202368852063</v>
      </c>
      <c r="W115" s="43">
        <v>173.60586127371778</v>
      </c>
      <c r="X115" s="43">
        <v>174.30248299494181</v>
      </c>
      <c r="Y115" s="43">
        <v>175.00190002399083</v>
      </c>
      <c r="Z115" s="43">
        <v>175.70412357749157</v>
      </c>
      <c r="AA115" s="43">
        <v>176.40916491707935</v>
      </c>
      <c r="AC115" s="37">
        <f>IF(ISNA(VLOOKUP($B115,'Feeder DER'!$B$3:$V$365,'Feeder DER'!C$369,FALSE)),0,VLOOKUP($B115,'Feeder DER'!$B$3:$V$365,'Feeder DER'!C$369,FALSE)/1000)</f>
        <v>1.2482009567688734</v>
      </c>
      <c r="AD115" s="37">
        <f>IF(ISNA(VLOOKUP($B115,'Feeder DER'!$B$3:$V$365,'Feeder DER'!D$369,FALSE)),0,VLOOKUP($B115,'Feeder DER'!$B$3:$V$365,'Feeder DER'!D$369,FALSE)/1000)</f>
        <v>1.3476604970435297</v>
      </c>
      <c r="AE115" s="37">
        <f>IF(ISNA(VLOOKUP($B115,'Feeder DER'!$B$3:$V$365,'Feeder DER'!E$369,FALSE)),0,VLOOKUP($B115,'Feeder DER'!$B$3:$V$365,'Feeder DER'!E$369,FALSE)/1000)</f>
        <v>1.465335649976399</v>
      </c>
      <c r="AF115" s="37">
        <f>IF(ISNA(VLOOKUP($B115,'Feeder DER'!$B$3:$V$365,'Feeder DER'!F$369,FALSE)),0,VLOOKUP($B115,'Feeder DER'!$B$3:$V$365,'Feeder DER'!F$369,FALSE)/1000)</f>
        <v>1.6005336834554911</v>
      </c>
      <c r="AG115" s="37">
        <f>IF(ISNA(VLOOKUP($B115,'Feeder DER'!$B$3:$V$365,'Feeder DER'!G$369,FALSE)),0,VLOOKUP($B115,'Feeder DER'!$B$3:$V$365,'Feeder DER'!G$369,FALSE)/1000)</f>
        <v>1.7433344382547404</v>
      </c>
      <c r="AH115" s="37">
        <f>IF(ISNA(VLOOKUP($B115,'Feeder DER'!$B$3:$V$365,'Feeder DER'!H$369,FALSE)),0,VLOOKUP($B115,'Feeder DER'!$B$3:$V$365,'Feeder DER'!H$369,FALSE)/1000)</f>
        <v>1.9059842978338806</v>
      </c>
      <c r="AI115" s="37">
        <f>IF(ISNA(VLOOKUP($B115,'Feeder DER'!$B$3:$V$365,'Feeder DER'!I$369,FALSE)),0,VLOOKUP($B115,'Feeder DER'!$B$3:$V$365,'Feeder DER'!I$369,FALSE)/1000)</f>
        <v>2.0920611385766255</v>
      </c>
      <c r="AJ115" s="37">
        <f>IF(ISNA(VLOOKUP($B115,'Feeder DER'!$B$3:$V$365,'Feeder DER'!J$369,FALSE)),0,VLOOKUP($B115,'Feeder DER'!$B$3:$V$365,'Feeder DER'!J$369,FALSE)/1000)</f>
        <v>2.503235683744943</v>
      </c>
      <c r="AK115" s="37">
        <f>IF(ISNA(VLOOKUP($B115,'Feeder DER'!$B$3:$V$365,'Feeder DER'!K$369,FALSE)),0,VLOOKUP($B115,'Feeder DER'!$B$3:$V$365,'Feeder DER'!K$369,FALSE)/1000)</f>
        <v>2.850003215222142</v>
      </c>
      <c r="AL115" s="37">
        <f>IF(ISNA(VLOOKUP($B115,'Feeder DER'!$B$3:$V$365,'Feeder DER'!L$369,FALSE)),0,VLOOKUP($B115,'Feeder DER'!$B$3:$V$365,'Feeder DER'!L$369,FALSE)/1000)</f>
        <v>3.1800033484498726</v>
      </c>
      <c r="AM115" s="37">
        <f>IF(ISNA(VLOOKUP($B115,'Feeder DER'!$B$3:$V$365,'Feeder DER'!M$369,FALSE)),0,VLOOKUP($B115,'Feeder DER'!$B$3:$V$365,'Feeder DER'!M$369,FALSE)/1000)</f>
        <v>-2.2730513754739698</v>
      </c>
      <c r="AN115" s="37">
        <f>IF(ISNA(VLOOKUP($B115,'Feeder DER'!$B$3:$V$365,'Feeder DER'!N$369,FALSE)),0,VLOOKUP($B115,'Feeder DER'!$B$3:$V$365,'Feeder DER'!N$369,FALSE)/1000)</f>
        <v>-2.4885914213533233</v>
      </c>
      <c r="AO115" s="37">
        <f>IF(ISNA(VLOOKUP($B115,'Feeder DER'!$B$3:$V$365,'Feeder DER'!O$369,FALSE)),0,VLOOKUP($B115,'Feeder DER'!$B$3:$V$365,'Feeder DER'!O$369,FALSE)/1000)</f>
        <v>-2.7192891614802317</v>
      </c>
      <c r="AP115" s="37">
        <f>IF(ISNA(VLOOKUP($B115,'Feeder DER'!$B$3:$V$365,'Feeder DER'!P$369,FALSE)),0,VLOOKUP($B115,'Feeder DER'!$B$3:$V$365,'Feeder DER'!P$369,FALSE)/1000)</f>
        <v>-2.9370320642038825</v>
      </c>
      <c r="AQ115" s="37">
        <f>IF(ISNA(VLOOKUP($B115,'Feeder DER'!$B$3:$V$365,'Feeder DER'!Q$369,FALSE)),0,VLOOKUP($B115,'Feeder DER'!$B$3:$V$365,'Feeder DER'!Q$369,FALSE)/1000)</f>
        <v>-3.1211411551189823</v>
      </c>
      <c r="AR115" s="37">
        <f>IF(ISNA(VLOOKUP($B115,'Feeder DER'!$B$3:$V$365,'Feeder DER'!R$369,FALSE)),0,VLOOKUP($B115,'Feeder DER'!$B$3:$V$365,'Feeder DER'!R$369,FALSE)/1000)</f>
        <v>-3.2787873056410581</v>
      </c>
      <c r="AS115" s="37">
        <f>IF(ISNA(VLOOKUP($B115,'Feeder DER'!$B$3:$V$365,'Feeder DER'!S$369,FALSE)),0,VLOOKUP($B115,'Feeder DER'!$B$3:$V$365,'Feeder DER'!S$369,FALSE)/1000)</f>
        <v>-3.4186546698617564</v>
      </c>
      <c r="AT115" s="37">
        <f>IF(ISNA(VLOOKUP($B115,'Feeder DER'!$B$3:$V$365,'Feeder DER'!T$369,FALSE)),0,VLOOKUP($B115,'Feeder DER'!$B$3:$V$365,'Feeder DER'!T$369,FALSE)/1000)</f>
        <v>-3.5402589529138804</v>
      </c>
      <c r="AU115" s="37">
        <f>IF(ISNA(VLOOKUP($B115,'Feeder DER'!$B$3:$V$365,'Feeder DER'!U$369,FALSE)),0,VLOOKUP($B115,'Feeder DER'!$B$3:$V$365,'Feeder DER'!U$369,FALSE)/1000)</f>
        <v>-3.6736846847922169</v>
      </c>
      <c r="AV115" s="37">
        <f>IF(ISNA(VLOOKUP($B115,'Feeder DER'!$B$3:$V$365,'Feeder DER'!V$369,FALSE)),0,VLOOKUP($B115,'Feeder DER'!$B$3:$V$365,'Feeder DER'!V$369,FALSE)/1000)</f>
        <v>-3.7820000854518048</v>
      </c>
    </row>
    <row r="116" spans="1:48" x14ac:dyDescent="0.25">
      <c r="A116" s="8" t="s">
        <v>49</v>
      </c>
      <c r="B116" s="42">
        <v>33272</v>
      </c>
      <c r="C116" s="43">
        <v>157.53901909999999</v>
      </c>
      <c r="D116" s="43">
        <v>135.0527649</v>
      </c>
      <c r="E116" s="43">
        <v>136.23414673308599</v>
      </c>
      <c r="F116" s="43">
        <v>136.78203670777225</v>
      </c>
      <c r="G116" s="43">
        <v>137.33213011993408</v>
      </c>
      <c r="H116" s="43">
        <v>137.88443583108915</v>
      </c>
      <c r="I116" s="43">
        <v>138.43896273839334</v>
      </c>
      <c r="J116" s="43">
        <v>138.99571977478405</v>
      </c>
      <c r="K116" s="43">
        <v>139.55471590912407</v>
      </c>
      <c r="L116" s="43">
        <v>140.11596014634605</v>
      </c>
      <c r="M116" s="43">
        <v>140.67946152759762</v>
      </c>
      <c r="N116" s="43">
        <v>141.245229130387</v>
      </c>
      <c r="P116" s="43">
        <v>256.97540279999998</v>
      </c>
      <c r="Q116" s="43">
        <v>265.94205718464235</v>
      </c>
      <c r="R116" s="43">
        <v>267.00919289228835</v>
      </c>
      <c r="S116" s="43">
        <v>268.08061065532115</v>
      </c>
      <c r="T116" s="43">
        <v>269.15632765618358</v>
      </c>
      <c r="U116" s="43">
        <v>270.23636114626584</v>
      </c>
      <c r="V116" s="43">
        <v>271.32072844618216</v>
      </c>
      <c r="W116" s="43">
        <v>272.40944694604855</v>
      </c>
      <c r="X116" s="43">
        <v>273.5025341057617</v>
      </c>
      <c r="Y116" s="43">
        <v>274.6000074552789</v>
      </c>
      <c r="Z116" s="43">
        <v>275.70188459489935</v>
      </c>
      <c r="AA116" s="43">
        <v>276.80818319554623</v>
      </c>
      <c r="AC116" s="37">
        <f>IF(ISNA(VLOOKUP($B116,'Feeder DER'!$B$3:$V$365,'Feeder DER'!C$369,FALSE)),0,VLOOKUP($B116,'Feeder DER'!$B$3:$V$365,'Feeder DER'!C$369,FALSE)/1000)</f>
        <v>0.50840134897641587</v>
      </c>
      <c r="AD116" s="37">
        <f>IF(ISNA(VLOOKUP($B116,'Feeder DER'!$B$3:$V$365,'Feeder DER'!D$369,FALSE)),0,VLOOKUP($B116,'Feeder DER'!$B$3:$V$365,'Feeder DER'!D$369,FALSE)/1000)</f>
        <v>0.58839385143461098</v>
      </c>
      <c r="AE116" s="37">
        <f>IF(ISNA(VLOOKUP($B116,'Feeder DER'!$B$3:$V$365,'Feeder DER'!E$369,FALSE)),0,VLOOKUP($B116,'Feeder DER'!$B$3:$V$365,'Feeder DER'!E$369,FALSE)/1000)</f>
        <v>0.68145810232338466</v>
      </c>
      <c r="AF116" s="37">
        <f>IF(ISNA(VLOOKUP($B116,'Feeder DER'!$B$3:$V$365,'Feeder DER'!F$369,FALSE)),0,VLOOKUP($B116,'Feeder DER'!$B$3:$V$365,'Feeder DER'!F$369,FALSE)/1000)</f>
        <v>0.78489008634156354</v>
      </c>
      <c r="AG116" s="37">
        <f>IF(ISNA(VLOOKUP($B116,'Feeder DER'!$B$3:$V$365,'Feeder DER'!G$369,FALSE)),0,VLOOKUP($B116,'Feeder DER'!$B$3:$V$365,'Feeder DER'!G$369,FALSE)/1000)</f>
        <v>0.8907233005699543</v>
      </c>
      <c r="AH116" s="37">
        <f>IF(ISNA(VLOOKUP($B116,'Feeder DER'!$B$3:$V$365,'Feeder DER'!H$369,FALSE)),0,VLOOKUP($B116,'Feeder DER'!$B$3:$V$365,'Feeder DER'!H$369,FALSE)/1000)</f>
        <v>1.0075357493965238</v>
      </c>
      <c r="AI116" s="37">
        <f>IF(ISNA(VLOOKUP($B116,'Feeder DER'!$B$3:$V$365,'Feeder DER'!I$369,FALSE)),0,VLOOKUP($B116,'Feeder DER'!$B$3:$V$365,'Feeder DER'!I$369,FALSE)/1000)</f>
        <v>1.1381405989810527</v>
      </c>
      <c r="AJ116" s="37">
        <f>IF(ISNA(VLOOKUP($B116,'Feeder DER'!$B$3:$V$365,'Feeder DER'!J$369,FALSE)),0,VLOOKUP($B116,'Feeder DER'!$B$3:$V$365,'Feeder DER'!J$369,FALSE)/1000)</f>
        <v>1.41844108640157</v>
      </c>
      <c r="AK116" s="37">
        <f>IF(ISNA(VLOOKUP($B116,'Feeder DER'!$B$3:$V$365,'Feeder DER'!K$369,FALSE)),0,VLOOKUP($B116,'Feeder DER'!$B$3:$V$365,'Feeder DER'!K$369,FALSE)/1000)</f>
        <v>1.6562196565624194</v>
      </c>
      <c r="AL116" s="37">
        <f>IF(ISNA(VLOOKUP($B116,'Feeder DER'!$B$3:$V$365,'Feeder DER'!L$369,FALSE)),0,VLOOKUP($B116,'Feeder DER'!$B$3:$V$365,'Feeder DER'!L$369,FALSE)/1000)</f>
        <v>1.8804265253135344</v>
      </c>
      <c r="AM116" s="37">
        <f>IF(ISNA(VLOOKUP($B116,'Feeder DER'!$B$3:$V$365,'Feeder DER'!M$369,FALSE)),0,VLOOKUP($B116,'Feeder DER'!$B$3:$V$365,'Feeder DER'!M$369,FALSE)/1000)</f>
        <v>-1.2831685408200375</v>
      </c>
      <c r="AN116" s="37">
        <f>IF(ISNA(VLOOKUP($B116,'Feeder DER'!$B$3:$V$365,'Feeder DER'!N$369,FALSE)),0,VLOOKUP($B116,'Feeder DER'!$B$3:$V$365,'Feeder DER'!N$369,FALSE)/1000)</f>
        <v>-1.459796205344718</v>
      </c>
      <c r="AO116" s="37">
        <f>IF(ISNA(VLOOKUP($B116,'Feeder DER'!$B$3:$V$365,'Feeder DER'!O$369,FALSE)),0,VLOOKUP($B116,'Feeder DER'!$B$3:$V$365,'Feeder DER'!O$369,FALSE)/1000)</f>
        <v>-1.6490866383192802</v>
      </c>
      <c r="AP116" s="37">
        <f>IF(ISNA(VLOOKUP($B116,'Feeder DER'!$B$3:$V$365,'Feeder DER'!P$369,FALSE)),0,VLOOKUP($B116,'Feeder DER'!$B$3:$V$365,'Feeder DER'!P$369,FALSE)/1000)</f>
        <v>-1.8294336478980895</v>
      </c>
      <c r="AQ116" s="37">
        <f>IF(ISNA(VLOOKUP($B116,'Feeder DER'!$B$3:$V$365,'Feeder DER'!Q$369,FALSE)),0,VLOOKUP($B116,'Feeder DER'!$B$3:$V$365,'Feeder DER'!Q$369,FALSE)/1000)</f>
        <v>-1.9841886007780221</v>
      </c>
      <c r="AR116" s="37">
        <f>IF(ISNA(VLOOKUP($B116,'Feeder DER'!$B$3:$V$365,'Feeder DER'!R$369,FALSE)),0,VLOOKUP($B116,'Feeder DER'!$B$3:$V$365,'Feeder DER'!R$369,FALSE)/1000)</f>
        <v>-2.1202533027788526</v>
      </c>
      <c r="AS116" s="37">
        <f>IF(ISNA(VLOOKUP($B116,'Feeder DER'!$B$3:$V$365,'Feeder DER'!S$369,FALSE)),0,VLOOKUP($B116,'Feeder DER'!$B$3:$V$365,'Feeder DER'!S$369,FALSE)/1000)</f>
        <v>-2.244782004951257</v>
      </c>
      <c r="AT116" s="37">
        <f>IF(ISNA(VLOOKUP($B116,'Feeder DER'!$B$3:$V$365,'Feeder DER'!T$369,FALSE)),0,VLOOKUP($B116,'Feeder DER'!$B$3:$V$365,'Feeder DER'!T$369,FALSE)/1000)</f>
        <v>-2.3750188501293192</v>
      </c>
      <c r="AU116" s="37">
        <f>IF(ISNA(VLOOKUP($B116,'Feeder DER'!$B$3:$V$365,'Feeder DER'!U$369,FALSE)),0,VLOOKUP($B116,'Feeder DER'!$B$3:$V$365,'Feeder DER'!U$369,FALSE)/1000)</f>
        <v>-2.5081018820342602</v>
      </c>
      <c r="AV116" s="37">
        <f>IF(ISNA(VLOOKUP($B116,'Feeder DER'!$B$3:$V$365,'Feeder DER'!V$369,FALSE)),0,VLOOKUP($B116,'Feeder DER'!$B$3:$V$365,'Feeder DER'!V$369,FALSE)/1000)</f>
        <v>-2.6206457023310792</v>
      </c>
    </row>
    <row r="117" spans="1:48" x14ac:dyDescent="0.25">
      <c r="A117" s="8" t="s">
        <v>49</v>
      </c>
      <c r="B117" s="42">
        <v>33273</v>
      </c>
      <c r="C117" s="43">
        <v>8.6726590150000007</v>
      </c>
      <c r="D117" s="43">
        <v>9.8475971219999998</v>
      </c>
      <c r="E117" s="43">
        <v>9.887200994210275</v>
      </c>
      <c r="F117" s="43">
        <v>9.9269641404723448</v>
      </c>
      <c r="G117" s="43">
        <v>9.9668872013352789</v>
      </c>
      <c r="H117" s="43">
        <v>10.006970819924232</v>
      </c>
      <c r="I117" s="43">
        <v>10.047215641950801</v>
      </c>
      <c r="J117" s="43">
        <v>10.087622315723427</v>
      </c>
      <c r="K117" s="43">
        <v>10.128191492157841</v>
      </c>
      <c r="L117" s="43">
        <v>10.168923824787546</v>
      </c>
      <c r="M117" s="43">
        <v>10.209819969774347</v>
      </c>
      <c r="N117" s="43">
        <v>10.250880585918923</v>
      </c>
      <c r="P117" s="43">
        <v>9.8475971219999998</v>
      </c>
      <c r="Q117" s="43">
        <v>9.8871122052277052</v>
      </c>
      <c r="R117" s="43">
        <v>9.9267858491462224</v>
      </c>
      <c r="S117" s="43">
        <v>9.9666186900060811</v>
      </c>
      <c r="T117" s="43">
        <v>10.006611366610871</v>
      </c>
      <c r="U117" s="43">
        <v>10.046764520327484</v>
      </c>
      <c r="V117" s="43">
        <v>10.087078795096401</v>
      </c>
      <c r="W117" s="43">
        <v>10.12755483744202</v>
      </c>
      <c r="X117" s="43">
        <v>10.16819329648302</v>
      </c>
      <c r="Y117" s="43">
        <v>10.208994823942779</v>
      </c>
      <c r="Z117" s="43">
        <v>10.249960074159818</v>
      </c>
      <c r="AA117" s="43">
        <v>10.291089704098296</v>
      </c>
      <c r="AC117" s="37">
        <f>IF(ISNA(VLOOKUP($B117,'Feeder DER'!$B$3:$V$365,'Feeder DER'!C$369,FALSE)),0,VLOOKUP($B117,'Feeder DER'!$B$3:$V$365,'Feeder DER'!C$369,FALSE)/1000)</f>
        <v>2.855267460813172E-4</v>
      </c>
      <c r="AD117" s="37">
        <f>IF(ISNA(VLOOKUP($B117,'Feeder DER'!$B$3:$V$365,'Feeder DER'!D$369,FALSE)),0,VLOOKUP($B117,'Feeder DER'!$B$3:$V$365,'Feeder DER'!D$369,FALSE)/1000)</f>
        <v>5.7541252504773053E-4</v>
      </c>
      <c r="AE117" s="37">
        <f>IF(ISNA(VLOOKUP($B117,'Feeder DER'!$B$3:$V$365,'Feeder DER'!E$369,FALSE)),0,VLOOKUP($B117,'Feeder DER'!$B$3:$V$365,'Feeder DER'!E$369,FALSE)/1000)</f>
        <v>9.0769859484940939E-4</v>
      </c>
      <c r="AF117" s="37">
        <f>IF(ISNA(VLOOKUP($B117,'Feeder DER'!$B$3:$V$365,'Feeder DER'!F$369,FALSE)),0,VLOOKUP($B117,'Feeder DER'!$B$3:$V$365,'Feeder DER'!F$369,FALSE)/1000)</f>
        <v>1.2658277226493624E-3</v>
      </c>
      <c r="AG117" s="37">
        <f>IF(ISNA(VLOOKUP($B117,'Feeder DER'!$B$3:$V$365,'Feeder DER'!G$369,FALSE)),0,VLOOKUP($B117,'Feeder DER'!$B$3:$V$365,'Feeder DER'!G$369,FALSE)/1000)</f>
        <v>1.6209683120384768E-3</v>
      </c>
      <c r="AH117" s="37">
        <f>IF(ISNA(VLOOKUP($B117,'Feeder DER'!$B$3:$V$365,'Feeder DER'!H$369,FALSE)),0,VLOOKUP($B117,'Feeder DER'!$B$3:$V$365,'Feeder DER'!H$369,FALSE)/1000)</f>
        <v>2.0002042082657534E-3</v>
      </c>
      <c r="AI117" s="37">
        <f>IF(ISNA(VLOOKUP($B117,'Feeder DER'!$B$3:$V$365,'Feeder DER'!I$369,FALSE)),0,VLOOKUP($B117,'Feeder DER'!$B$3:$V$365,'Feeder DER'!I$369,FALSE)/1000)</f>
        <v>2.4135272955035942E-3</v>
      </c>
      <c r="AJ117" s="37">
        <f>IF(ISNA(VLOOKUP($B117,'Feeder DER'!$B$3:$V$365,'Feeder DER'!J$369,FALSE)),0,VLOOKUP($B117,'Feeder DER'!$B$3:$V$365,'Feeder DER'!J$369,FALSE)/1000)</f>
        <v>3.2727042992818848E-3</v>
      </c>
      <c r="AK117" s="37">
        <f>IF(ISNA(VLOOKUP($B117,'Feeder DER'!$B$3:$V$365,'Feeder DER'!K$369,FALSE)),0,VLOOKUP($B117,'Feeder DER'!$B$3:$V$365,'Feeder DER'!K$369,FALSE)/1000)</f>
        <v>4.0109712079384116E-3</v>
      </c>
      <c r="AL117" s="37">
        <f>IF(ISNA(VLOOKUP($B117,'Feeder DER'!$B$3:$V$365,'Feeder DER'!L$369,FALSE)),0,VLOOKUP($B117,'Feeder DER'!$B$3:$V$365,'Feeder DER'!L$369,FALSE)/1000)</f>
        <v>4.6990181088647706E-3</v>
      </c>
      <c r="AM117" s="37">
        <f>IF(ISNA(VLOOKUP($B117,'Feeder DER'!$B$3:$V$365,'Feeder DER'!M$369,FALSE)),0,VLOOKUP($B117,'Feeder DER'!$B$3:$V$365,'Feeder DER'!M$369,FALSE)/1000)</f>
        <v>-2.9712016113219342E-3</v>
      </c>
      <c r="AN117" s="37">
        <f>IF(ISNA(VLOOKUP($B117,'Feeder DER'!$B$3:$V$365,'Feeder DER'!N$369,FALSE)),0,VLOOKUP($B117,'Feeder DER'!$B$3:$V$365,'Feeder DER'!N$369,FALSE)/1000)</f>
        <v>-3.6203073151608225E-3</v>
      </c>
      <c r="AO117" s="37">
        <f>IF(ISNA(VLOOKUP($B117,'Feeder DER'!$B$3:$V$365,'Feeder DER'!O$369,FALSE)),0,VLOOKUP($B117,'Feeder DER'!$B$3:$V$365,'Feeder DER'!O$369,FALSE)/1000)</f>
        <v>-4.3162873708177188E-3</v>
      </c>
      <c r="AP117" s="37">
        <f>IF(ISNA(VLOOKUP($B117,'Feeder DER'!$B$3:$V$365,'Feeder DER'!P$369,FALSE)),0,VLOOKUP($B117,'Feeder DER'!$B$3:$V$365,'Feeder DER'!P$369,FALSE)/1000)</f>
        <v>-4.9841595947513967E-3</v>
      </c>
      <c r="AQ117" s="37">
        <f>IF(ISNA(VLOOKUP($B117,'Feeder DER'!$B$3:$V$365,'Feeder DER'!Q$369,FALSE)),0,VLOOKUP($B117,'Feeder DER'!$B$3:$V$365,'Feeder DER'!Q$369,FALSE)/1000)</f>
        <v>-5.5636807016419413E-3</v>
      </c>
      <c r="AR117" s="37">
        <f>IF(ISNA(VLOOKUP($B117,'Feeder DER'!$B$3:$V$365,'Feeder DER'!R$369,FALSE)),0,VLOOKUP($B117,'Feeder DER'!$B$3:$V$365,'Feeder DER'!R$369,FALSE)/1000)</f>
        <v>-6.0831449402873041E-3</v>
      </c>
      <c r="AS117" s="37">
        <f>IF(ISNA(VLOOKUP($B117,'Feeder DER'!$B$3:$V$365,'Feeder DER'!S$369,FALSE)),0,VLOOKUP($B117,'Feeder DER'!$B$3:$V$365,'Feeder DER'!S$369,FALSE)/1000)</f>
        <v>-6.5689922690852038E-3</v>
      </c>
      <c r="AT117" s="37">
        <f>IF(ISNA(VLOOKUP($B117,'Feeder DER'!$B$3:$V$365,'Feeder DER'!T$369,FALSE)),0,VLOOKUP($B117,'Feeder DER'!$B$3:$V$365,'Feeder DER'!T$369,FALSE)/1000)</f>
        <v>-7.1327050462716684E-3</v>
      </c>
      <c r="AU117" s="37">
        <f>IF(ISNA(VLOOKUP($B117,'Feeder DER'!$B$3:$V$365,'Feeder DER'!U$369,FALSE)),0,VLOOKUP($B117,'Feeder DER'!$B$3:$V$365,'Feeder DER'!U$369,FALSE)/1000)</f>
        <v>-7.6864377341988727E-3</v>
      </c>
      <c r="AV117" s="37">
        <f>IF(ISNA(VLOOKUP($B117,'Feeder DER'!$B$3:$V$365,'Feeder DER'!V$369,FALSE)),0,VLOOKUP($B117,'Feeder DER'!$B$3:$V$365,'Feeder DER'!V$369,FALSE)/1000)</f>
        <v>-8.1742982045033847E-3</v>
      </c>
    </row>
    <row r="118" spans="1:48" x14ac:dyDescent="0.25">
      <c r="A118" s="8" t="s">
        <v>49</v>
      </c>
      <c r="B118" s="42">
        <v>33274</v>
      </c>
      <c r="C118" s="43">
        <v>170.8211585</v>
      </c>
      <c r="D118" s="43">
        <v>166.94021609999999</v>
      </c>
      <c r="E118" s="43">
        <v>167.6115960217486</v>
      </c>
      <c r="F118" s="43">
        <v>168.28567601787029</v>
      </c>
      <c r="G118" s="43">
        <v>168.96246694719682</v>
      </c>
      <c r="H118" s="43">
        <v>169.64197971223069</v>
      </c>
      <c r="I118" s="43">
        <v>170.32422525932077</v>
      </c>
      <c r="J118" s="43">
        <v>171.00921457883859</v>
      </c>
      <c r="K118" s="43">
        <v>171.69695870535548</v>
      </c>
      <c r="L118" s="43">
        <v>172.38746871782021</v>
      </c>
      <c r="M118" s="43">
        <v>173.08075573973758</v>
      </c>
      <c r="N118" s="43">
        <v>173.77683093934755</v>
      </c>
      <c r="P118" s="43">
        <v>255.0996552</v>
      </c>
      <c r="Q118" s="43">
        <v>263.59041924579481</v>
      </c>
      <c r="R118" s="43">
        <v>264.64811862417963</v>
      </c>
      <c r="S118" s="43">
        <v>265.71006219314705</v>
      </c>
      <c r="T118" s="43">
        <v>266.77626698320131</v>
      </c>
      <c r="U118" s="43">
        <v>267.84675009318426</v>
      </c>
      <c r="V118" s="43">
        <v>268.92152869054962</v>
      </c>
      <c r="W118" s="43">
        <v>270.00062001163838</v>
      </c>
      <c r="X118" s="43">
        <v>271.08404136195509</v>
      </c>
      <c r="Y118" s="43">
        <v>272.17181011644539</v>
      </c>
      <c r="Z118" s="43">
        <v>273.26394371977483</v>
      </c>
      <c r="AA118" s="43">
        <v>274.36045968660846</v>
      </c>
      <c r="AC118" s="37">
        <f>IF(ISNA(VLOOKUP($B118,'Feeder DER'!$B$3:$V$365,'Feeder DER'!C$369,FALSE)),0,VLOOKUP($B118,'Feeder DER'!$B$3:$V$365,'Feeder DER'!C$369,FALSE)/1000)</f>
        <v>6.7958281968505826E-2</v>
      </c>
      <c r="AD118" s="37">
        <f>IF(ISNA(VLOOKUP($B118,'Feeder DER'!$B$3:$V$365,'Feeder DER'!D$369,FALSE)),0,VLOOKUP($B118,'Feeder DER'!$B$3:$V$365,'Feeder DER'!D$369,FALSE)/1000)</f>
        <v>0.13694882393924915</v>
      </c>
      <c r="AE118" s="37">
        <f>IF(ISNA(VLOOKUP($B118,'Feeder DER'!$B$3:$V$365,'Feeder DER'!E$369,FALSE)),0,VLOOKUP($B118,'Feeder DER'!$B$3:$V$365,'Feeder DER'!E$369,FALSE)/1000)</f>
        <v>0.21603495489666175</v>
      </c>
      <c r="AF118" s="37">
        <f>IF(ISNA(VLOOKUP($B118,'Feeder DER'!$B$3:$V$365,'Feeder DER'!F$369,FALSE)),0,VLOOKUP($B118,'Feeder DER'!$B$3:$V$365,'Feeder DER'!F$369,FALSE)/1000)</f>
        <v>0.30127769230112061</v>
      </c>
      <c r="AG118" s="37">
        <f>IF(ISNA(VLOOKUP($B118,'Feeder DER'!$B$3:$V$365,'Feeder DER'!G$369,FALSE)),0,VLOOKUP($B118,'Feeder DER'!$B$3:$V$365,'Feeder DER'!G$369,FALSE)/1000)</f>
        <v>0.38581376688207725</v>
      </c>
      <c r="AH118" s="37">
        <f>IF(ISNA(VLOOKUP($B118,'Feeder DER'!$B$3:$V$365,'Feeder DER'!H$369,FALSE)),0,VLOOKUP($B118,'Feeder DER'!$B$3:$V$365,'Feeder DER'!H$369,FALSE)/1000)</f>
        <v>0.47608903623930621</v>
      </c>
      <c r="AI118" s="37">
        <f>IF(ISNA(VLOOKUP($B118,'Feeder DER'!$B$3:$V$365,'Feeder DER'!I$369,FALSE)),0,VLOOKUP($B118,'Feeder DER'!$B$3:$V$365,'Feeder DER'!I$369,FALSE)/1000)</f>
        <v>0.57448113103673271</v>
      </c>
      <c r="AJ118" s="37">
        <f>IF(ISNA(VLOOKUP($B118,'Feeder DER'!$B$3:$V$365,'Feeder DER'!J$369,FALSE)),0,VLOOKUP($B118,'Feeder DER'!$B$3:$V$365,'Feeder DER'!J$369,FALSE)/1000)</f>
        <v>0.77902752396234176</v>
      </c>
      <c r="AK118" s="37">
        <f>IF(ISNA(VLOOKUP($B118,'Feeder DER'!$B$3:$V$365,'Feeder DER'!K$369,FALSE)),0,VLOOKUP($B118,'Feeder DER'!$B$3:$V$365,'Feeder DER'!K$369,FALSE)/1000)</f>
        <v>0.95478022282744546</v>
      </c>
      <c r="AL118" s="37">
        <f>IF(ISNA(VLOOKUP($B118,'Feeder DER'!$B$3:$V$365,'Feeder DER'!L$369,FALSE)),0,VLOOKUP($B118,'Feeder DER'!$B$3:$V$365,'Feeder DER'!L$369,FALSE)/1000)</f>
        <v>1.1185774384789142</v>
      </c>
      <c r="AM118" s="37">
        <f>IF(ISNA(VLOOKUP($B118,'Feeder DER'!$B$3:$V$365,'Feeder DER'!M$369,FALSE)),0,VLOOKUP($B118,'Feeder DER'!$B$3:$V$365,'Feeder DER'!M$369,FALSE)/1000)</f>
        <v>-0.70691008872377625</v>
      </c>
      <c r="AN118" s="37">
        <f>IF(ISNA(VLOOKUP($B118,'Feeder DER'!$B$3:$V$365,'Feeder DER'!N$369,FALSE)),0,VLOOKUP($B118,'Feeder DER'!$B$3:$V$365,'Feeder DER'!N$369,FALSE)/1000)</f>
        <v>-0.86140841451505967</v>
      </c>
      <c r="AO118" s="37">
        <f>IF(ISNA(VLOOKUP($B118,'Feeder DER'!$B$3:$V$365,'Feeder DER'!O$369,FALSE)),0,VLOOKUP($B118,'Feeder DER'!$B$3:$V$365,'Feeder DER'!O$369,FALSE)/1000)</f>
        <v>-1.0270750711403323</v>
      </c>
      <c r="AP118" s="37">
        <f>IF(ISNA(VLOOKUP($B118,'Feeder DER'!$B$3:$V$365,'Feeder DER'!P$369,FALSE)),0,VLOOKUP($B118,'Feeder DER'!$B$3:$V$365,'Feeder DER'!P$369,FALSE)/1000)</f>
        <v>-1.1860639724596371</v>
      </c>
      <c r="AQ118" s="37">
        <f>IF(ISNA(VLOOKUP($B118,'Feeder DER'!$B$3:$V$365,'Feeder DER'!Q$369,FALSE)),0,VLOOKUP($B118,'Feeder DER'!$B$3:$V$365,'Feeder DER'!Q$369,FALSE)/1000)</f>
        <v>-1.324032330097217</v>
      </c>
      <c r="AR118" s="37">
        <f>IF(ISNA(VLOOKUP($B118,'Feeder DER'!$B$3:$V$365,'Feeder DER'!R$369,FALSE)),0,VLOOKUP($B118,'Feeder DER'!$B$3:$V$365,'Feeder DER'!R$369,FALSE)/1000)</f>
        <v>-1.4477130151613602</v>
      </c>
      <c r="AS118" s="37">
        <f>IF(ISNA(VLOOKUP($B118,'Feeder DER'!$B$3:$V$365,'Feeder DER'!S$369,FALSE)),0,VLOOKUP($B118,'Feeder DER'!$B$3:$V$365,'Feeder DER'!S$369,FALSE)/1000)</f>
        <v>-1.5633993938088058</v>
      </c>
      <c r="AT118" s="37">
        <f>IF(ISNA(VLOOKUP($B118,'Feeder DER'!$B$3:$V$365,'Feeder DER'!T$369,FALSE)),0,VLOOKUP($B118,'Feeder DER'!$B$3:$V$365,'Feeder DER'!T$369,FALSE)/1000)</f>
        <v>-1.6976367093858522</v>
      </c>
      <c r="AU118" s="37">
        <f>IF(ISNA(VLOOKUP($B118,'Feeder DER'!$B$3:$V$365,'Feeder DER'!U$369,FALSE)),0,VLOOKUP($B118,'Feeder DER'!$B$3:$V$365,'Feeder DER'!U$369,FALSE)/1000)</f>
        <v>-1.8295035728249187</v>
      </c>
      <c r="AV118" s="37">
        <f>IF(ISNA(VLOOKUP($B118,'Feeder DER'!$B$3:$V$365,'Feeder DER'!V$369,FALSE)),0,VLOOKUP($B118,'Feeder DER'!$B$3:$V$365,'Feeder DER'!V$369,FALSE)/1000)</f>
        <v>-1.945687029448472</v>
      </c>
    </row>
    <row r="119" spans="1:48" x14ac:dyDescent="0.25">
      <c r="A119" s="8" t="s">
        <v>49</v>
      </c>
      <c r="B119" s="42">
        <v>33275</v>
      </c>
      <c r="C119" s="43">
        <v>5.6938909630000003</v>
      </c>
      <c r="D119" s="43">
        <v>5.8616647720000001</v>
      </c>
      <c r="E119" s="43">
        <v>5.9188021692205659</v>
      </c>
      <c r="F119" s="43">
        <v>5.9426056902058058</v>
      </c>
      <c r="G119" s="43">
        <v>5.9665049413058719</v>
      </c>
      <c r="H119" s="43">
        <v>5.9905003075165348</v>
      </c>
      <c r="I119" s="43">
        <v>6.0145921753818925</v>
      </c>
      <c r="J119" s="43">
        <v>6.0387809330006013</v>
      </c>
      <c r="K119" s="43">
        <v>6.063066970032124</v>
      </c>
      <c r="L119" s="43">
        <v>6.0874506777030089</v>
      </c>
      <c r="M119" s="43">
        <v>6.1119324488131923</v>
      </c>
      <c r="N119" s="43">
        <v>6.136512677742326</v>
      </c>
      <c r="P119" s="43">
        <v>11.957796099999999</v>
      </c>
      <c r="Q119" s="43">
        <v>12.402257703674618</v>
      </c>
      <c r="R119" s="43">
        <v>12.452023777499603</v>
      </c>
      <c r="S119" s="43">
        <v>12.501989545780479</v>
      </c>
      <c r="T119" s="43">
        <v>12.55215580982369</v>
      </c>
      <c r="U119" s="43">
        <v>12.602523374151055</v>
      </c>
      <c r="V119" s="43">
        <v>12.653093046512666</v>
      </c>
      <c r="W119" s="43">
        <v>12.703865637899844</v>
      </c>
      <c r="X119" s="43">
        <v>12.754841962558142</v>
      </c>
      <c r="Y119" s="43">
        <v>12.806022838000411</v>
      </c>
      <c r="Z119" s="43">
        <v>12.857409085019897</v>
      </c>
      <c r="AA119" s="43">
        <v>12.90900152770342</v>
      </c>
      <c r="AC119" s="37">
        <f>IF(ISNA(VLOOKUP($B119,'Feeder DER'!$B$3:$V$365,'Feeder DER'!C$369,FALSE)),0,VLOOKUP($B119,'Feeder DER'!$B$3:$V$365,'Feeder DER'!C$369,FALSE)/1000)</f>
        <v>4.7968493341661294E-3</v>
      </c>
      <c r="AD119" s="37">
        <f>IF(ISNA(VLOOKUP($B119,'Feeder DER'!$B$3:$V$365,'Feeder DER'!D$369,FALSE)),0,VLOOKUP($B119,'Feeder DER'!$B$3:$V$365,'Feeder DER'!D$369,FALSE)/1000)</f>
        <v>9.6669304208018714E-3</v>
      </c>
      <c r="AE119" s="37">
        <f>IF(ISNA(VLOOKUP($B119,'Feeder DER'!$B$3:$V$365,'Feeder DER'!E$369,FALSE)),0,VLOOKUP($B119,'Feeder DER'!$B$3:$V$365,'Feeder DER'!E$369,FALSE)/1000)</f>
        <v>1.524933639347008E-2</v>
      </c>
      <c r="AF119" s="37">
        <f>IF(ISNA(VLOOKUP($B119,'Feeder DER'!$B$3:$V$365,'Feeder DER'!F$369,FALSE)),0,VLOOKUP($B119,'Feeder DER'!$B$3:$V$365,'Feeder DER'!F$369,FALSE)/1000)</f>
        <v>2.1265905740509287E-2</v>
      </c>
      <c r="AG119" s="37">
        <f>IF(ISNA(VLOOKUP($B119,'Feeder DER'!$B$3:$V$365,'Feeder DER'!G$369,FALSE)),0,VLOOKUP($B119,'Feeder DER'!$B$3:$V$365,'Feeder DER'!G$369,FALSE)/1000)</f>
        <v>2.7232267642246413E-2</v>
      </c>
      <c r="AH119" s="37">
        <f>IF(ISNA(VLOOKUP($B119,'Feeder DER'!$B$3:$V$365,'Feeder DER'!H$369,FALSE)),0,VLOOKUP($B119,'Feeder DER'!$B$3:$V$365,'Feeder DER'!H$369,FALSE)/1000)</f>
        <v>3.360343069886465E-2</v>
      </c>
      <c r="AI119" s="37">
        <f>IF(ISNA(VLOOKUP($B119,'Feeder DER'!$B$3:$V$365,'Feeder DER'!I$369,FALSE)),0,VLOOKUP($B119,'Feeder DER'!$B$3:$V$365,'Feeder DER'!I$369,FALSE)/1000)</f>
        <v>4.0547258564460377E-2</v>
      </c>
      <c r="AJ119" s="37">
        <f>IF(ISNA(VLOOKUP($B119,'Feeder DER'!$B$3:$V$365,'Feeder DER'!J$369,FALSE)),0,VLOOKUP($B119,'Feeder DER'!$B$3:$V$365,'Feeder DER'!J$369,FALSE)/1000)</f>
        <v>5.4981432227935667E-2</v>
      </c>
      <c r="AK119" s="37">
        <f>IF(ISNA(VLOOKUP($B119,'Feeder DER'!$B$3:$V$365,'Feeder DER'!K$369,FALSE)),0,VLOOKUP($B119,'Feeder DER'!$B$3:$V$365,'Feeder DER'!K$369,FALSE)/1000)</f>
        <v>6.7384316293365318E-2</v>
      </c>
      <c r="AL119" s="37">
        <f>IF(ISNA(VLOOKUP($B119,'Feeder DER'!$B$3:$V$365,'Feeder DER'!L$369,FALSE)),0,VLOOKUP($B119,'Feeder DER'!$B$3:$V$365,'Feeder DER'!L$369,FALSE)/1000)</f>
        <v>7.8943504228928138E-2</v>
      </c>
      <c r="AM119" s="37">
        <f>IF(ISNA(VLOOKUP($B119,'Feeder DER'!$B$3:$V$365,'Feeder DER'!M$369,FALSE)),0,VLOOKUP($B119,'Feeder DER'!$B$3:$V$365,'Feeder DER'!M$369,FALSE)/1000)</f>
        <v>-4.9916187070208499E-2</v>
      </c>
      <c r="AN119" s="37">
        <f>IF(ISNA(VLOOKUP($B119,'Feeder DER'!$B$3:$V$365,'Feeder DER'!N$369,FALSE)),0,VLOOKUP($B119,'Feeder DER'!$B$3:$V$365,'Feeder DER'!N$369,FALSE)/1000)</f>
        <v>-6.0821162894701825E-2</v>
      </c>
      <c r="AO119" s="37">
        <f>IF(ISNA(VLOOKUP($B119,'Feeder DER'!$B$3:$V$365,'Feeder DER'!O$369,FALSE)),0,VLOOKUP($B119,'Feeder DER'!$B$3:$V$365,'Feeder DER'!O$369,FALSE)/1000)</f>
        <v>-7.2513627829737692E-2</v>
      </c>
      <c r="AP119" s="37">
        <f>IF(ISNA(VLOOKUP($B119,'Feeder DER'!$B$3:$V$365,'Feeder DER'!P$369,FALSE)),0,VLOOKUP($B119,'Feeder DER'!$B$3:$V$365,'Feeder DER'!P$369,FALSE)/1000)</f>
        <v>-8.373388119182347E-2</v>
      </c>
      <c r="AQ119" s="37">
        <f>IF(ISNA(VLOOKUP($B119,'Feeder DER'!$B$3:$V$365,'Feeder DER'!Q$369,FALSE)),0,VLOOKUP($B119,'Feeder DER'!$B$3:$V$365,'Feeder DER'!Q$369,FALSE)/1000)</f>
        <v>-9.3469835787584624E-2</v>
      </c>
      <c r="AR119" s="37">
        <f>IF(ISNA(VLOOKUP($B119,'Feeder DER'!$B$3:$V$365,'Feeder DER'!R$369,FALSE)),0,VLOOKUP($B119,'Feeder DER'!$B$3:$V$365,'Feeder DER'!R$369,FALSE)/1000)</f>
        <v>-0.1021968349968267</v>
      </c>
      <c r="AS119" s="37">
        <f>IF(ISNA(VLOOKUP($B119,'Feeder DER'!$B$3:$V$365,'Feeder DER'!S$369,FALSE)),0,VLOOKUP($B119,'Feeder DER'!$B$3:$V$365,'Feeder DER'!S$369,FALSE)/1000)</f>
        <v>-0.11035907012063143</v>
      </c>
      <c r="AT119" s="37">
        <f>IF(ISNA(VLOOKUP($B119,'Feeder DER'!$B$3:$V$365,'Feeder DER'!T$369,FALSE)),0,VLOOKUP($B119,'Feeder DER'!$B$3:$V$365,'Feeder DER'!T$369,FALSE)/1000)</f>
        <v>-0.11982944477736401</v>
      </c>
      <c r="AU119" s="37">
        <f>IF(ISNA(VLOOKUP($B119,'Feeder DER'!$B$3:$V$365,'Feeder DER'!U$369,FALSE)),0,VLOOKUP($B119,'Feeder DER'!$B$3:$V$365,'Feeder DER'!U$369,FALSE)/1000)</f>
        <v>-0.12913215393454106</v>
      </c>
      <c r="AV119" s="37">
        <f>IF(ISNA(VLOOKUP($B119,'Feeder DER'!$B$3:$V$365,'Feeder DER'!V$369,FALSE)),0,VLOOKUP($B119,'Feeder DER'!$B$3:$V$365,'Feeder DER'!V$369,FALSE)/1000)</f>
        <v>-0.13732820983565686</v>
      </c>
    </row>
    <row r="120" spans="1:48" x14ac:dyDescent="0.25">
      <c r="A120" s="8" t="s">
        <v>49</v>
      </c>
      <c r="B120" s="42">
        <v>33276</v>
      </c>
      <c r="C120" s="43">
        <v>131.9458224</v>
      </c>
      <c r="D120" s="43">
        <v>132.94256590000001</v>
      </c>
      <c r="E120" s="43">
        <v>134.49918775380331</v>
      </c>
      <c r="F120" s="43">
        <v>135.04010028080825</v>
      </c>
      <c r="G120" s="43">
        <v>135.58318818423558</v>
      </c>
      <c r="H120" s="43">
        <v>136.12846021275047</v>
      </c>
      <c r="I120" s="43">
        <v>136.67592515020237</v>
      </c>
      <c r="J120" s="43">
        <v>137.22559181576662</v>
      </c>
      <c r="K120" s="43">
        <v>137.7774690640864</v>
      </c>
      <c r="L120" s="43">
        <v>138.33156578541542</v>
      </c>
      <c r="M120" s="43">
        <v>138.88789090576117</v>
      </c>
      <c r="N120" s="43">
        <v>139.44645338702861</v>
      </c>
      <c r="P120" s="43">
        <v>230.01173399999999</v>
      </c>
      <c r="Q120" s="43">
        <v>237.08383164031179</v>
      </c>
      <c r="R120" s="43">
        <v>238.03516902984418</v>
      </c>
      <c r="S120" s="43">
        <v>238.99032381520007</v>
      </c>
      <c r="T120" s="43">
        <v>239.94931131430036</v>
      </c>
      <c r="U120" s="43">
        <v>240.91214690653158</v>
      </c>
      <c r="V120" s="43">
        <v>241.87884603299253</v>
      </c>
      <c r="W120" s="43">
        <v>242.84942419674198</v>
      </c>
      <c r="X120" s="43">
        <v>243.82389696304719</v>
      </c>
      <c r="Y120" s="43">
        <v>244.80227995963364</v>
      </c>
      <c r="Z120" s="43">
        <v>245.78458887693552</v>
      </c>
      <c r="AA120" s="43">
        <v>246.7708394683475</v>
      </c>
      <c r="AC120" s="37">
        <f>IF(ISNA(VLOOKUP($B120,'Feeder DER'!$B$3:$V$365,'Feeder DER'!C$369,FALSE)),0,VLOOKUP($B120,'Feeder DER'!$B$3:$V$365,'Feeder DER'!C$369,FALSE)/1000)</f>
        <v>0.36289094538498107</v>
      </c>
      <c r="AD120" s="37">
        <f>IF(ISNA(VLOOKUP($B120,'Feeder DER'!$B$3:$V$365,'Feeder DER'!D$369,FALSE)),0,VLOOKUP($B120,'Feeder DER'!$B$3:$V$365,'Feeder DER'!D$369,FALSE)/1000)</f>
        <v>0.46490381622149929</v>
      </c>
      <c r="AE120" s="37">
        <f>IF(ISNA(VLOOKUP($B120,'Feeder DER'!$B$3:$V$365,'Feeder DER'!E$369,FALSE)),0,VLOOKUP($B120,'Feeder DER'!$B$3:$V$365,'Feeder DER'!E$369,FALSE)/1000)</f>
        <v>0.58248482226669807</v>
      </c>
      <c r="AF120" s="37">
        <f>IF(ISNA(VLOOKUP($B120,'Feeder DER'!$B$3:$V$365,'Feeder DER'!F$369,FALSE)),0,VLOOKUP($B120,'Feeder DER'!$B$3:$V$365,'Feeder DER'!F$369,FALSE)/1000)</f>
        <v>0.71248972674642819</v>
      </c>
      <c r="AG120" s="37">
        <f>IF(ISNA(VLOOKUP($B120,'Feeder DER'!$B$3:$V$365,'Feeder DER'!G$369,FALSE)),0,VLOOKUP($B120,'Feeder DER'!$B$3:$V$365,'Feeder DER'!G$369,FALSE)/1000)</f>
        <v>0.84534125232721458</v>
      </c>
      <c r="AH120" s="37">
        <f>IF(ISNA(VLOOKUP($B120,'Feeder DER'!$B$3:$V$365,'Feeder DER'!H$369,FALSE)),0,VLOOKUP($B120,'Feeder DER'!$B$3:$V$365,'Feeder DER'!H$369,FALSE)/1000)</f>
        <v>0.99230299925153942</v>
      </c>
      <c r="AI120" s="37">
        <f>IF(ISNA(VLOOKUP($B120,'Feeder DER'!$B$3:$V$365,'Feeder DER'!I$369,FALSE)),0,VLOOKUP($B120,'Feeder DER'!$B$3:$V$365,'Feeder DER'!I$369,FALSE)/1000)</f>
        <v>1.1569383705030292</v>
      </c>
      <c r="AJ120" s="37">
        <f>IF(ISNA(VLOOKUP($B120,'Feeder DER'!$B$3:$V$365,'Feeder DER'!J$369,FALSE)),0,VLOOKUP($B120,'Feeder DER'!$B$3:$V$365,'Feeder DER'!J$369,FALSE)/1000)</f>
        <v>1.5123430459446203</v>
      </c>
      <c r="AK120" s="37">
        <f>IF(ISNA(VLOOKUP($B120,'Feeder DER'!$B$3:$V$365,'Feeder DER'!K$369,FALSE)),0,VLOOKUP($B120,'Feeder DER'!$B$3:$V$365,'Feeder DER'!K$369,FALSE)/1000)</f>
        <v>1.8120928924989093</v>
      </c>
      <c r="AL120" s="37">
        <f>IF(ISNA(VLOOKUP($B120,'Feeder DER'!$B$3:$V$365,'Feeder DER'!L$369,FALSE)),0,VLOOKUP($B120,'Feeder DER'!$B$3:$V$365,'Feeder DER'!L$369,FALSE)/1000)</f>
        <v>2.0947054014719955</v>
      </c>
      <c r="AM120" s="37">
        <f>IF(ISNA(VLOOKUP($B120,'Feeder DER'!$B$3:$V$365,'Feeder DER'!M$369,FALSE)),0,VLOOKUP($B120,'Feeder DER'!$B$3:$V$365,'Feeder DER'!M$369,FALSE)/1000)</f>
        <v>-1.3899273878262264</v>
      </c>
      <c r="AN120" s="37">
        <f>IF(ISNA(VLOOKUP($B120,'Feeder DER'!$B$3:$V$365,'Feeder DER'!N$369,FALSE)),0,VLOOKUP($B120,'Feeder DER'!$B$3:$V$365,'Feeder DER'!N$369,FALSE)/1000)</f>
        <v>-1.6049032823547678</v>
      </c>
      <c r="AO120" s="37">
        <f>IF(ISNA(VLOOKUP($B120,'Feeder DER'!$B$3:$V$365,'Feeder DER'!O$369,FALSE)),0,VLOOKUP($B120,'Feeder DER'!$B$3:$V$365,'Feeder DER'!O$369,FALSE)/1000)</f>
        <v>-1.8306565954008234</v>
      </c>
      <c r="AP120" s="37">
        <f>IF(ISNA(VLOOKUP($B120,'Feeder DER'!$B$3:$V$365,'Feeder DER'!P$369,FALSE)),0,VLOOKUP($B120,'Feeder DER'!$B$3:$V$365,'Feeder DER'!P$369,FALSE)/1000)</f>
        <v>-2.039785873458686</v>
      </c>
      <c r="AQ120" s="37">
        <f>IF(ISNA(VLOOKUP($B120,'Feeder DER'!$B$3:$V$365,'Feeder DER'!Q$369,FALSE)),0,VLOOKUP($B120,'Feeder DER'!$B$3:$V$365,'Feeder DER'!Q$369,FALSE)/1000)</f>
        <v>-2.213776390938941</v>
      </c>
      <c r="AR120" s="37">
        <f>IF(ISNA(VLOOKUP($B120,'Feeder DER'!$B$3:$V$365,'Feeder DER'!R$369,FALSE)),0,VLOOKUP($B120,'Feeder DER'!$B$3:$V$365,'Feeder DER'!R$369,FALSE)/1000)</f>
        <v>-2.3610646443289296</v>
      </c>
      <c r="AS120" s="37">
        <f>IF(ISNA(VLOOKUP($B120,'Feeder DER'!$B$3:$V$365,'Feeder DER'!S$369,FALSE)),0,VLOOKUP($B120,'Feeder DER'!$B$3:$V$365,'Feeder DER'!S$369,FALSE)/1000)</f>
        <v>-2.490266567668542</v>
      </c>
      <c r="AT120" s="37">
        <f>IF(ISNA(VLOOKUP($B120,'Feeder DER'!$B$3:$V$365,'Feeder DER'!T$369,FALSE)),0,VLOOKUP($B120,'Feeder DER'!$B$3:$V$365,'Feeder DER'!T$369,FALSE)/1000)</f>
        <v>-2.61199949078213</v>
      </c>
      <c r="AU120" s="37">
        <f>IF(ISNA(VLOOKUP($B120,'Feeder DER'!$B$3:$V$365,'Feeder DER'!U$369,FALSE)),0,VLOOKUP($B120,'Feeder DER'!$B$3:$V$365,'Feeder DER'!U$369,FALSE)/1000)</f>
        <v>-2.7398412489964259</v>
      </c>
      <c r="AV120" s="37">
        <f>IF(ISNA(VLOOKUP($B120,'Feeder DER'!$B$3:$V$365,'Feeder DER'!V$369,FALSE)),0,VLOOKUP($B120,'Feeder DER'!$B$3:$V$365,'Feeder DER'!V$369,FALSE)/1000)</f>
        <v>-2.8425429608653934</v>
      </c>
    </row>
    <row r="121" spans="1:48" x14ac:dyDescent="0.25">
      <c r="A121" s="8" t="s">
        <v>49</v>
      </c>
      <c r="B121" s="42">
        <v>33277</v>
      </c>
      <c r="C121" s="43">
        <v>0</v>
      </c>
      <c r="D121" s="43">
        <v>0</v>
      </c>
      <c r="E121" s="43">
        <v>0</v>
      </c>
      <c r="F121" s="43">
        <v>0</v>
      </c>
      <c r="G121" s="43">
        <v>0</v>
      </c>
      <c r="H121" s="43">
        <v>0</v>
      </c>
      <c r="I121" s="43">
        <v>0</v>
      </c>
      <c r="J121" s="43">
        <v>0</v>
      </c>
      <c r="K121" s="43">
        <v>0</v>
      </c>
      <c r="L121" s="43">
        <v>0</v>
      </c>
      <c r="M121" s="43">
        <v>0</v>
      </c>
      <c r="N121" s="43">
        <v>0</v>
      </c>
      <c r="P121" s="43">
        <v>0</v>
      </c>
      <c r="Q121" s="43">
        <v>0</v>
      </c>
      <c r="R121" s="43">
        <v>0</v>
      </c>
      <c r="S121" s="43">
        <v>0</v>
      </c>
      <c r="T121" s="43">
        <v>0</v>
      </c>
      <c r="U121" s="43">
        <v>0</v>
      </c>
      <c r="V121" s="43">
        <v>0</v>
      </c>
      <c r="W121" s="43">
        <v>0</v>
      </c>
      <c r="X121" s="43">
        <v>0</v>
      </c>
      <c r="Y121" s="43">
        <v>0</v>
      </c>
      <c r="Z121" s="43">
        <v>0</v>
      </c>
      <c r="AA121" s="43">
        <v>0</v>
      </c>
      <c r="AC121" s="37">
        <f>IF(ISNA(VLOOKUP($B121,'Feeder DER'!$B$3:$V$365,'Feeder DER'!C$369,FALSE)),0,VLOOKUP($B121,'Feeder DER'!$B$3:$V$365,'Feeder DER'!C$369,FALSE)/1000)</f>
        <v>0</v>
      </c>
      <c r="AD121" s="37">
        <f>IF(ISNA(VLOOKUP($B121,'Feeder DER'!$B$3:$V$365,'Feeder DER'!D$369,FALSE)),0,VLOOKUP($B121,'Feeder DER'!$B$3:$V$365,'Feeder DER'!D$369,FALSE)/1000)</f>
        <v>0</v>
      </c>
      <c r="AE121" s="37">
        <f>IF(ISNA(VLOOKUP($B121,'Feeder DER'!$B$3:$V$365,'Feeder DER'!E$369,FALSE)),0,VLOOKUP($B121,'Feeder DER'!$B$3:$V$365,'Feeder DER'!E$369,FALSE)/1000)</f>
        <v>0</v>
      </c>
      <c r="AF121" s="37">
        <f>IF(ISNA(VLOOKUP($B121,'Feeder DER'!$B$3:$V$365,'Feeder DER'!F$369,FALSE)),0,VLOOKUP($B121,'Feeder DER'!$B$3:$V$365,'Feeder DER'!F$369,FALSE)/1000)</f>
        <v>0</v>
      </c>
      <c r="AG121" s="37">
        <f>IF(ISNA(VLOOKUP($B121,'Feeder DER'!$B$3:$V$365,'Feeder DER'!G$369,FALSE)),0,VLOOKUP($B121,'Feeder DER'!$B$3:$V$365,'Feeder DER'!G$369,FALSE)/1000)</f>
        <v>0</v>
      </c>
      <c r="AH121" s="37">
        <f>IF(ISNA(VLOOKUP($B121,'Feeder DER'!$B$3:$V$365,'Feeder DER'!H$369,FALSE)),0,VLOOKUP($B121,'Feeder DER'!$B$3:$V$365,'Feeder DER'!H$369,FALSE)/1000)</f>
        <v>0</v>
      </c>
      <c r="AI121" s="37">
        <f>IF(ISNA(VLOOKUP($B121,'Feeder DER'!$B$3:$V$365,'Feeder DER'!I$369,FALSE)),0,VLOOKUP($B121,'Feeder DER'!$B$3:$V$365,'Feeder DER'!I$369,FALSE)/1000)</f>
        <v>0</v>
      </c>
      <c r="AJ121" s="37">
        <f>IF(ISNA(VLOOKUP($B121,'Feeder DER'!$B$3:$V$365,'Feeder DER'!J$369,FALSE)),0,VLOOKUP($B121,'Feeder DER'!$B$3:$V$365,'Feeder DER'!J$369,FALSE)/1000)</f>
        <v>0</v>
      </c>
      <c r="AK121" s="37">
        <f>IF(ISNA(VLOOKUP($B121,'Feeder DER'!$B$3:$V$365,'Feeder DER'!K$369,FALSE)),0,VLOOKUP($B121,'Feeder DER'!$B$3:$V$365,'Feeder DER'!K$369,FALSE)/1000)</f>
        <v>0</v>
      </c>
      <c r="AL121" s="37">
        <f>IF(ISNA(VLOOKUP($B121,'Feeder DER'!$B$3:$V$365,'Feeder DER'!L$369,FALSE)),0,VLOOKUP($B121,'Feeder DER'!$B$3:$V$365,'Feeder DER'!L$369,FALSE)/1000)</f>
        <v>0</v>
      </c>
      <c r="AM121" s="37">
        <f>IF(ISNA(VLOOKUP($B121,'Feeder DER'!$B$3:$V$365,'Feeder DER'!M$369,FALSE)),0,VLOOKUP($B121,'Feeder DER'!$B$3:$V$365,'Feeder DER'!M$369,FALSE)/1000)</f>
        <v>0</v>
      </c>
      <c r="AN121" s="37">
        <f>IF(ISNA(VLOOKUP($B121,'Feeder DER'!$B$3:$V$365,'Feeder DER'!N$369,FALSE)),0,VLOOKUP($B121,'Feeder DER'!$B$3:$V$365,'Feeder DER'!N$369,FALSE)/1000)</f>
        <v>0</v>
      </c>
      <c r="AO121" s="37">
        <f>IF(ISNA(VLOOKUP($B121,'Feeder DER'!$B$3:$V$365,'Feeder DER'!O$369,FALSE)),0,VLOOKUP($B121,'Feeder DER'!$B$3:$V$365,'Feeder DER'!O$369,FALSE)/1000)</f>
        <v>0</v>
      </c>
      <c r="AP121" s="37">
        <f>IF(ISNA(VLOOKUP($B121,'Feeder DER'!$B$3:$V$365,'Feeder DER'!P$369,FALSE)),0,VLOOKUP($B121,'Feeder DER'!$B$3:$V$365,'Feeder DER'!P$369,FALSE)/1000)</f>
        <v>0</v>
      </c>
      <c r="AQ121" s="37">
        <f>IF(ISNA(VLOOKUP($B121,'Feeder DER'!$B$3:$V$365,'Feeder DER'!Q$369,FALSE)),0,VLOOKUP($B121,'Feeder DER'!$B$3:$V$365,'Feeder DER'!Q$369,FALSE)/1000)</f>
        <v>0</v>
      </c>
      <c r="AR121" s="37">
        <f>IF(ISNA(VLOOKUP($B121,'Feeder DER'!$B$3:$V$365,'Feeder DER'!R$369,FALSE)),0,VLOOKUP($B121,'Feeder DER'!$B$3:$V$365,'Feeder DER'!R$369,FALSE)/1000)</f>
        <v>0</v>
      </c>
      <c r="AS121" s="37">
        <f>IF(ISNA(VLOOKUP($B121,'Feeder DER'!$B$3:$V$365,'Feeder DER'!S$369,FALSE)),0,VLOOKUP($B121,'Feeder DER'!$B$3:$V$365,'Feeder DER'!S$369,FALSE)/1000)</f>
        <v>0</v>
      </c>
      <c r="AT121" s="37">
        <f>IF(ISNA(VLOOKUP($B121,'Feeder DER'!$B$3:$V$365,'Feeder DER'!T$369,FALSE)),0,VLOOKUP($B121,'Feeder DER'!$B$3:$V$365,'Feeder DER'!T$369,FALSE)/1000)</f>
        <v>0</v>
      </c>
      <c r="AU121" s="37">
        <f>IF(ISNA(VLOOKUP($B121,'Feeder DER'!$B$3:$V$365,'Feeder DER'!U$369,FALSE)),0,VLOOKUP($B121,'Feeder DER'!$B$3:$V$365,'Feeder DER'!U$369,FALSE)/1000)</f>
        <v>0</v>
      </c>
      <c r="AV121" s="37">
        <f>IF(ISNA(VLOOKUP($B121,'Feeder DER'!$B$3:$V$365,'Feeder DER'!V$369,FALSE)),0,VLOOKUP($B121,'Feeder DER'!$B$3:$V$365,'Feeder DER'!V$369,FALSE)/1000)</f>
        <v>0</v>
      </c>
    </row>
    <row r="122" spans="1:48" x14ac:dyDescent="0.25">
      <c r="A122" s="8" t="s">
        <v>19</v>
      </c>
      <c r="B122" s="42">
        <v>90019</v>
      </c>
      <c r="C122" s="43">
        <v>60.875001019999999</v>
      </c>
      <c r="D122" s="43">
        <v>391.60000609999997</v>
      </c>
      <c r="E122" s="43">
        <v>389.39283907691487</v>
      </c>
      <c r="F122" s="43">
        <v>387.19811226371718</v>
      </c>
      <c r="G122" s="43">
        <v>385.01575554390894</v>
      </c>
      <c r="H122" s="43">
        <v>382.84569919618838</v>
      </c>
      <c r="I122" s="43">
        <v>380.68787389222246</v>
      </c>
      <c r="J122" s="43">
        <v>378.54221069443196</v>
      </c>
      <c r="K122" s="43">
        <v>376.40864105378915</v>
      </c>
      <c r="L122" s="43">
        <v>374.28709680762779</v>
      </c>
      <c r="M122" s="43">
        <v>372.17751017746542</v>
      </c>
      <c r="N122" s="43">
        <v>370.07981376683807</v>
      </c>
      <c r="P122" s="43">
        <v>370.10000609999997</v>
      </c>
      <c r="Q122" s="43">
        <v>373.33538883628427</v>
      </c>
      <c r="R122" s="43">
        <v>371.70577363351885</v>
      </c>
      <c r="S122" s="43">
        <v>370.08327172830968</v>
      </c>
      <c r="T122" s="43">
        <v>368.4678520709943</v>
      </c>
      <c r="U122" s="43">
        <v>366.85948374744237</v>
      </c>
      <c r="V122" s="43">
        <v>365.2581359784644</v>
      </c>
      <c r="W122" s="43">
        <v>363.66377811922246</v>
      </c>
      <c r="X122" s="43">
        <v>362.07637965864393</v>
      </c>
      <c r="Y122" s="43">
        <v>360.49591021883754</v>
      </c>
      <c r="Z122" s="43">
        <v>358.92233955451189</v>
      </c>
      <c r="AA122" s="43">
        <v>357.35563755239696</v>
      </c>
      <c r="AC122" s="37">
        <f>IF(ISNA(VLOOKUP($B122,'Feeder DER'!$B$3:$V$365,'Feeder DER'!C$369,FALSE)),0,VLOOKUP($B122,'Feeder DER'!$B$3:$V$365,'Feeder DER'!C$369,FALSE)/1000)</f>
        <v>1.4918887678226715E-4</v>
      </c>
      <c r="AD122" s="37">
        <f>IF(ISNA(VLOOKUP($B122,'Feeder DER'!$B$3:$V$365,'Feeder DER'!D$369,FALSE)),0,VLOOKUP($B122,'Feeder DER'!$B$3:$V$365,'Feeder DER'!D$369,FALSE)/1000)</f>
        <v>2.8819770860129019E-4</v>
      </c>
      <c r="AE122" s="37">
        <f>IF(ISNA(VLOOKUP($B122,'Feeder DER'!$B$3:$V$365,'Feeder DER'!E$369,FALSE)),0,VLOOKUP($B122,'Feeder DER'!$B$3:$V$365,'Feeder DER'!E$369,FALSE)/1000)</f>
        <v>4.5620279411514713E-4</v>
      </c>
      <c r="AF122" s="37">
        <f>IF(ISNA(VLOOKUP($B122,'Feeder DER'!$B$3:$V$365,'Feeder DER'!F$369,FALSE)),0,VLOOKUP($B122,'Feeder DER'!$B$3:$V$365,'Feeder DER'!F$369,FALSE)/1000)</f>
        <v>6.5113398125286805E-4</v>
      </c>
      <c r="AG122" s="37">
        <f>IF(ISNA(VLOOKUP($B122,'Feeder DER'!$B$3:$V$365,'Feeder DER'!G$369,FALSE)),0,VLOOKUP($B122,'Feeder DER'!$B$3:$V$365,'Feeder DER'!G$369,FALSE)/1000)</f>
        <v>8.5702668988451886E-4</v>
      </c>
      <c r="AH122" s="37">
        <f>IF(ISNA(VLOOKUP($B122,'Feeder DER'!$B$3:$V$365,'Feeder DER'!H$369,FALSE)),0,VLOOKUP($B122,'Feeder DER'!$B$3:$V$365,'Feeder DER'!H$369,FALSE)/1000)</f>
        <v>1.0889298276726754E-3</v>
      </c>
      <c r="AI122" s="37">
        <f>IF(ISNA(VLOOKUP($B122,'Feeder DER'!$B$3:$V$365,'Feeder DER'!I$369,FALSE)),0,VLOOKUP($B122,'Feeder DER'!$B$3:$V$365,'Feeder DER'!I$369,FALSE)/1000)</f>
        <v>1.354072578750209E-3</v>
      </c>
      <c r="AJ122" s="37">
        <f>IF(ISNA(VLOOKUP($B122,'Feeder DER'!$B$3:$V$365,'Feeder DER'!J$369,FALSE)),0,VLOOKUP($B122,'Feeder DER'!$B$3:$V$365,'Feeder DER'!J$369,FALSE)/1000)</f>
        <v>1.9305249475070746E-3</v>
      </c>
      <c r="AK122" s="37">
        <f>IF(ISNA(VLOOKUP($B122,'Feeder DER'!$B$3:$V$365,'Feeder DER'!K$369,FALSE)),0,VLOOKUP($B122,'Feeder DER'!$B$3:$V$365,'Feeder DER'!K$369,FALSE)/1000)</f>
        <v>2.4125117826126188E-3</v>
      </c>
      <c r="AL122" s="37">
        <f>IF(ISNA(VLOOKUP($B122,'Feeder DER'!$B$3:$V$365,'Feeder DER'!L$369,FALSE)),0,VLOOKUP($B122,'Feeder DER'!$B$3:$V$365,'Feeder DER'!L$369,FALSE)/1000)</f>
        <v>2.8631599847023436E-3</v>
      </c>
      <c r="AM122" s="37">
        <f>IF(ISNA(VLOOKUP($B122,'Feeder DER'!$B$3:$V$365,'Feeder DER'!M$369,FALSE)),0,VLOOKUP($B122,'Feeder DER'!$B$3:$V$365,'Feeder DER'!M$369,FALSE)/1000)</f>
        <v>-1.4131286367653827E-3</v>
      </c>
      <c r="AN122" s="37">
        <f>IF(ISNA(VLOOKUP($B122,'Feeder DER'!$B$3:$V$365,'Feeder DER'!N$369,FALSE)),0,VLOOKUP($B122,'Feeder DER'!$B$3:$V$365,'Feeder DER'!N$369,FALSE)/1000)</f>
        <v>-1.7324729268490269E-3</v>
      </c>
      <c r="AO122" s="37">
        <f>IF(ISNA(VLOOKUP($B122,'Feeder DER'!$B$3:$V$365,'Feeder DER'!O$369,FALSE)),0,VLOOKUP($B122,'Feeder DER'!$B$3:$V$365,'Feeder DER'!O$369,FALSE)/1000)</f>
        <v>-2.0884486158081E-3</v>
      </c>
      <c r="AP122" s="37">
        <f>IF(ISNA(VLOOKUP($B122,'Feeder DER'!$B$3:$V$365,'Feeder DER'!P$369,FALSE)),0,VLOOKUP($B122,'Feeder DER'!$B$3:$V$365,'Feeder DER'!P$369,FALSE)/1000)</f>
        <v>-2.4430982494787973E-3</v>
      </c>
      <c r="AQ122" s="37">
        <f>IF(ISNA(VLOOKUP($B122,'Feeder DER'!$B$3:$V$365,'Feeder DER'!Q$369,FALSE)),0,VLOOKUP($B122,'Feeder DER'!$B$3:$V$365,'Feeder DER'!Q$369,FALSE)/1000)</f>
        <v>-2.7628595326395556E-3</v>
      </c>
      <c r="AR122" s="37">
        <f>IF(ISNA(VLOOKUP($B122,'Feeder DER'!$B$3:$V$365,'Feeder DER'!R$369,FALSE)),0,VLOOKUP($B122,'Feeder DER'!$B$3:$V$365,'Feeder DER'!R$369,FALSE)/1000)</f>
        <v>-3.0582167506577303E-3</v>
      </c>
      <c r="AS122" s="37">
        <f>IF(ISNA(VLOOKUP($B122,'Feeder DER'!$B$3:$V$365,'Feeder DER'!S$369,FALSE)),0,VLOOKUP($B122,'Feeder DER'!$B$3:$V$365,'Feeder DER'!S$369,FALSE)/1000)</f>
        <v>-3.3428206382211472E-3</v>
      </c>
      <c r="AT122" s="37">
        <f>IF(ISNA(VLOOKUP($B122,'Feeder DER'!$B$3:$V$365,'Feeder DER'!T$369,FALSE)),0,VLOOKUP($B122,'Feeder DER'!$B$3:$V$365,'Feeder DER'!T$369,FALSE)/1000)</f>
        <v>-3.6617306637900548E-3</v>
      </c>
      <c r="AU122" s="37">
        <f>IF(ISNA(VLOOKUP($B122,'Feeder DER'!$B$3:$V$365,'Feeder DER'!U$369,FALSE)),0,VLOOKUP($B122,'Feeder DER'!$B$3:$V$365,'Feeder DER'!U$369,FALSE)/1000)</f>
        <v>-3.989155877873473E-3</v>
      </c>
      <c r="AV122" s="37">
        <f>IF(ISNA(VLOOKUP($B122,'Feeder DER'!$B$3:$V$365,'Feeder DER'!V$369,FALSE)),0,VLOOKUP($B122,'Feeder DER'!$B$3:$V$365,'Feeder DER'!V$369,FALSE)/1000)</f>
        <v>-4.2823033343149363E-3</v>
      </c>
    </row>
    <row r="123" spans="1:48" x14ac:dyDescent="0.25">
      <c r="A123" s="8" t="s">
        <v>19</v>
      </c>
      <c r="B123" s="42">
        <v>90020</v>
      </c>
      <c r="C123" s="43">
        <v>78.283334600000003</v>
      </c>
      <c r="D123" s="43">
        <v>84.800003050000001</v>
      </c>
      <c r="E123" s="43">
        <v>84.851787839382638</v>
      </c>
      <c r="F123" s="43">
        <v>84.373539460803514</v>
      </c>
      <c r="G123" s="43">
        <v>83.897986623678932</v>
      </c>
      <c r="H123" s="43">
        <v>83.425114135184302</v>
      </c>
      <c r="I123" s="43">
        <v>82.954906888126004</v>
      </c>
      <c r="J123" s="43">
        <v>82.487349860458821</v>
      </c>
      <c r="K123" s="43">
        <v>82.022428114805948</v>
      </c>
      <c r="L123" s="43">
        <v>81.560126797981809</v>
      </c>
      <c r="M123" s="43">
        <v>81.100431140517557</v>
      </c>
      <c r="N123" s="43">
        <v>80.643326456189172</v>
      </c>
      <c r="P123" s="43">
        <v>108.4000015</v>
      </c>
      <c r="Q123" s="43">
        <v>113.99417624592566</v>
      </c>
      <c r="R123" s="43">
        <v>113.4965897641937</v>
      </c>
      <c r="S123" s="43">
        <v>113.00117525575858</v>
      </c>
      <c r="T123" s="43">
        <v>112.50792323992063</v>
      </c>
      <c r="U123" s="43">
        <v>112.01682427736355</v>
      </c>
      <c r="V123" s="43">
        <v>111.52786896997387</v>
      </c>
      <c r="W123" s="43">
        <v>111.04104796066098</v>
      </c>
      <c r="X123" s="43">
        <v>110.55635193317816</v>
      </c>
      <c r="Y123" s="43">
        <v>110.07377161194428</v>
      </c>
      <c r="Z123" s="43">
        <v>109.59329776186624</v>
      </c>
      <c r="AA123" s="43">
        <v>109.11492118816228</v>
      </c>
      <c r="AC123" s="37">
        <f>IF(ISNA(VLOOKUP($B123,'Feeder DER'!$B$3:$V$365,'Feeder DER'!C$369,FALSE)),0,VLOOKUP($B123,'Feeder DER'!$B$3:$V$365,'Feeder DER'!C$369,FALSE)/1000)</f>
        <v>3.2821552892098762E-3</v>
      </c>
      <c r="AD123" s="37">
        <f>IF(ISNA(VLOOKUP($B123,'Feeder DER'!$B$3:$V$365,'Feeder DER'!D$369,FALSE)),0,VLOOKUP($B123,'Feeder DER'!$B$3:$V$365,'Feeder DER'!D$369,FALSE)/1000)</f>
        <v>6.3403495892283834E-3</v>
      </c>
      <c r="AE123" s="37">
        <f>IF(ISNA(VLOOKUP($B123,'Feeder DER'!$B$3:$V$365,'Feeder DER'!E$369,FALSE)),0,VLOOKUP($B123,'Feeder DER'!$B$3:$V$365,'Feeder DER'!E$369,FALSE)/1000)</f>
        <v>1.0036461470533236E-2</v>
      </c>
      <c r="AF123" s="37">
        <f>IF(ISNA(VLOOKUP($B123,'Feeder DER'!$B$3:$V$365,'Feeder DER'!F$369,FALSE)),0,VLOOKUP($B123,'Feeder DER'!$B$3:$V$365,'Feeder DER'!F$369,FALSE)/1000)</f>
        <v>1.4324947587563096E-2</v>
      </c>
      <c r="AG123" s="37">
        <f>IF(ISNA(VLOOKUP($B123,'Feeder DER'!$B$3:$V$365,'Feeder DER'!G$369,FALSE)),0,VLOOKUP($B123,'Feeder DER'!$B$3:$V$365,'Feeder DER'!G$369,FALSE)/1000)</f>
        <v>1.8854587177459411E-2</v>
      </c>
      <c r="AH123" s="37">
        <f>IF(ISNA(VLOOKUP($B123,'Feeder DER'!$B$3:$V$365,'Feeder DER'!H$369,FALSE)),0,VLOOKUP($B123,'Feeder DER'!$B$3:$V$365,'Feeder DER'!H$369,FALSE)/1000)</f>
        <v>2.3956456208798851E-2</v>
      </c>
      <c r="AI123" s="37">
        <f>IF(ISNA(VLOOKUP($B123,'Feeder DER'!$B$3:$V$365,'Feeder DER'!I$369,FALSE)),0,VLOOKUP($B123,'Feeder DER'!$B$3:$V$365,'Feeder DER'!I$369,FALSE)/1000)</f>
        <v>2.97895967325046E-2</v>
      </c>
      <c r="AJ123" s="37">
        <f>IF(ISNA(VLOOKUP($B123,'Feeder DER'!$B$3:$V$365,'Feeder DER'!J$369,FALSE)),0,VLOOKUP($B123,'Feeder DER'!$B$3:$V$365,'Feeder DER'!J$369,FALSE)/1000)</f>
        <v>4.2471548845155638E-2</v>
      </c>
      <c r="AK123" s="37">
        <f>IF(ISNA(VLOOKUP($B123,'Feeder DER'!$B$3:$V$365,'Feeder DER'!K$369,FALSE)),0,VLOOKUP($B123,'Feeder DER'!$B$3:$V$365,'Feeder DER'!K$369,FALSE)/1000)</f>
        <v>5.3075259217477626E-2</v>
      </c>
      <c r="AL123" s="37">
        <f>IF(ISNA(VLOOKUP($B123,'Feeder DER'!$B$3:$V$365,'Feeder DER'!L$369,FALSE)),0,VLOOKUP($B123,'Feeder DER'!$B$3:$V$365,'Feeder DER'!L$369,FALSE)/1000)</f>
        <v>6.2989519663451565E-2</v>
      </c>
      <c r="AM123" s="37">
        <f>IF(ISNA(VLOOKUP($B123,'Feeder DER'!$B$3:$V$365,'Feeder DER'!M$369,FALSE)),0,VLOOKUP($B123,'Feeder DER'!$B$3:$V$365,'Feeder DER'!M$369,FALSE)/1000)</f>
        <v>-3.1088830008838414E-2</v>
      </c>
      <c r="AN123" s="37">
        <f>IF(ISNA(VLOOKUP($B123,'Feeder DER'!$B$3:$V$365,'Feeder DER'!N$369,FALSE)),0,VLOOKUP($B123,'Feeder DER'!$B$3:$V$365,'Feeder DER'!N$369,FALSE)/1000)</f>
        <v>-3.8114404390678591E-2</v>
      </c>
      <c r="AO123" s="37">
        <f>IF(ISNA(VLOOKUP($B123,'Feeder DER'!$B$3:$V$365,'Feeder DER'!O$369,FALSE)),0,VLOOKUP($B123,'Feeder DER'!$B$3:$V$365,'Feeder DER'!O$369,FALSE)/1000)</f>
        <v>-4.5945869547778191E-2</v>
      </c>
      <c r="AP123" s="37">
        <f>IF(ISNA(VLOOKUP($B123,'Feeder DER'!$B$3:$V$365,'Feeder DER'!P$369,FALSE)),0,VLOOKUP($B123,'Feeder DER'!$B$3:$V$365,'Feeder DER'!P$369,FALSE)/1000)</f>
        <v>-5.3748161488533557E-2</v>
      </c>
      <c r="AQ123" s="37">
        <f>IF(ISNA(VLOOKUP($B123,'Feeder DER'!$B$3:$V$365,'Feeder DER'!Q$369,FALSE)),0,VLOOKUP($B123,'Feeder DER'!$B$3:$V$365,'Feeder DER'!Q$369,FALSE)/1000)</f>
        <v>-6.0782909718070224E-2</v>
      </c>
      <c r="AR123" s="37">
        <f>IF(ISNA(VLOOKUP($B123,'Feeder DER'!$B$3:$V$365,'Feeder DER'!R$369,FALSE)),0,VLOOKUP($B123,'Feeder DER'!$B$3:$V$365,'Feeder DER'!R$369,FALSE)/1000)</f>
        <v>-6.7280768514470068E-2</v>
      </c>
      <c r="AS123" s="37">
        <f>IF(ISNA(VLOOKUP($B123,'Feeder DER'!$B$3:$V$365,'Feeder DER'!S$369,FALSE)),0,VLOOKUP($B123,'Feeder DER'!$B$3:$V$365,'Feeder DER'!S$369,FALSE)/1000)</f>
        <v>-7.3542054040865223E-2</v>
      </c>
      <c r="AT123" s="37">
        <f>IF(ISNA(VLOOKUP($B123,'Feeder DER'!$B$3:$V$365,'Feeder DER'!T$369,FALSE)),0,VLOOKUP($B123,'Feeder DER'!$B$3:$V$365,'Feeder DER'!T$369,FALSE)/1000)</f>
        <v>-8.0558074603381172E-2</v>
      </c>
      <c r="AU123" s="37">
        <f>IF(ISNA(VLOOKUP($B123,'Feeder DER'!$B$3:$V$365,'Feeder DER'!U$369,FALSE)),0,VLOOKUP($B123,'Feeder DER'!$B$3:$V$365,'Feeder DER'!U$369,FALSE)/1000)</f>
        <v>-8.7761429313216385E-2</v>
      </c>
      <c r="AV123" s="37">
        <f>IF(ISNA(VLOOKUP($B123,'Feeder DER'!$B$3:$V$365,'Feeder DER'!V$369,FALSE)),0,VLOOKUP($B123,'Feeder DER'!$B$3:$V$365,'Feeder DER'!V$369,FALSE)/1000)</f>
        <v>-9.4210673354928581E-2</v>
      </c>
    </row>
    <row r="124" spans="1:48" x14ac:dyDescent="0.25">
      <c r="A124" s="8" t="s">
        <v>19</v>
      </c>
      <c r="B124" s="42">
        <v>90021</v>
      </c>
      <c r="C124" s="43">
        <v>87.676668419999999</v>
      </c>
      <c r="D124" s="43">
        <v>62.600002289999999</v>
      </c>
      <c r="E124" s="43">
        <v>62.247171190543227</v>
      </c>
      <c r="F124" s="43">
        <v>61.89632874572208</v>
      </c>
      <c r="G124" s="43">
        <v>61.547463746923519</v>
      </c>
      <c r="H124" s="43">
        <v>61.200565048709386</v>
      </c>
      <c r="I124" s="43">
        <v>60.855621568460329</v>
      </c>
      <c r="J124" s="43">
        <v>60.512622286021724</v>
      </c>
      <c r="K124" s="43">
        <v>60.171556243351624</v>
      </c>
      <c r="L124" s="43">
        <v>59.832412544170673</v>
      </c>
      <c r="M124" s="43">
        <v>59.495180353613975</v>
      </c>
      <c r="N124" s="43">
        <v>59.159848897884977</v>
      </c>
      <c r="P124" s="43">
        <v>95.700004579999998</v>
      </c>
      <c r="Q124" s="43">
        <v>98.451450857518452</v>
      </c>
      <c r="R124" s="43">
        <v>98.021708631495301</v>
      </c>
      <c r="S124" s="43">
        <v>97.593842237460592</v>
      </c>
      <c r="T124" s="43">
        <v>97.167843487376388</v>
      </c>
      <c r="U124" s="43">
        <v>96.743704228945688</v>
      </c>
      <c r="V124" s="43">
        <v>96.321416345456385</v>
      </c>
      <c r="W124" s="43">
        <v>95.90097175562596</v>
      </c>
      <c r="X124" s="43">
        <v>95.482362413446836</v>
      </c>
      <c r="Y124" s="43">
        <v>95.065580308032381</v>
      </c>
      <c r="Z124" s="43">
        <v>94.650617463463618</v>
      </c>
      <c r="AA124" s="43">
        <v>94.237465938636603</v>
      </c>
      <c r="AC124" s="37">
        <f>IF(ISNA(VLOOKUP($B124,'Feeder DER'!$B$3:$V$365,'Feeder DER'!C$369,FALSE)),0,VLOOKUP($B124,'Feeder DER'!$B$3:$V$365,'Feeder DER'!C$369,FALSE)/1000)</f>
        <v>5.9377172959342297E-3</v>
      </c>
      <c r="AD124" s="37">
        <f>IF(ISNA(VLOOKUP($B124,'Feeder DER'!$B$3:$V$365,'Feeder DER'!D$369,FALSE)),0,VLOOKUP($B124,'Feeder DER'!$B$3:$V$365,'Feeder DER'!D$369,FALSE)/1000)</f>
        <v>1.1470268802331349E-2</v>
      </c>
      <c r="AE124" s="37">
        <f>IF(ISNA(VLOOKUP($B124,'Feeder DER'!$B$3:$V$365,'Feeder DER'!E$369,FALSE)),0,VLOOKUP($B124,'Feeder DER'!$B$3:$V$365,'Feeder DER'!E$369,FALSE)/1000)</f>
        <v>1.8156871205782854E-2</v>
      </c>
      <c r="AF124" s="37">
        <f>IF(ISNA(VLOOKUP($B124,'Feeder DER'!$B$3:$V$365,'Feeder DER'!F$369,FALSE)),0,VLOOKUP($B124,'Feeder DER'!$B$3:$V$365,'Feeder DER'!F$369,FALSE)/1000)</f>
        <v>2.5915132453864148E-2</v>
      </c>
      <c r="AG124" s="37">
        <f>IF(ISNA(VLOOKUP($B124,'Feeder DER'!$B$3:$V$365,'Feeder DER'!G$369,FALSE)),0,VLOOKUP($B124,'Feeder DER'!$B$3:$V$365,'Feeder DER'!G$369,FALSE)/1000)</f>
        <v>3.4109662257403847E-2</v>
      </c>
      <c r="AH124" s="37">
        <f>IF(ISNA(VLOOKUP($B124,'Feeder DER'!$B$3:$V$365,'Feeder DER'!H$369,FALSE)),0,VLOOKUP($B124,'Feeder DER'!$B$3:$V$365,'Feeder DER'!H$369,FALSE)/1000)</f>
        <v>4.3339407141372466E-2</v>
      </c>
      <c r="AI124" s="37">
        <f>IF(ISNA(VLOOKUP($B124,'Feeder DER'!$B$3:$V$365,'Feeder DER'!I$369,FALSE)),0,VLOOKUP($B124,'Feeder DER'!$B$3:$V$365,'Feeder DER'!I$369,FALSE)/1000)</f>
        <v>5.3892088634258317E-2</v>
      </c>
      <c r="AJ124" s="37">
        <f>IF(ISNA(VLOOKUP($B124,'Feeder DER'!$B$3:$V$365,'Feeder DER'!J$369,FALSE)),0,VLOOKUP($B124,'Feeder DER'!$B$3:$V$365,'Feeder DER'!J$369,FALSE)/1000)</f>
        <v>7.6834892910781577E-2</v>
      </c>
      <c r="AK124" s="37">
        <f>IF(ISNA(VLOOKUP($B124,'Feeder DER'!$B$3:$V$365,'Feeder DER'!K$369,FALSE)),0,VLOOKUP($B124,'Feeder DER'!$B$3:$V$365,'Feeder DER'!K$369,FALSE)/1000)</f>
        <v>9.6017968947982243E-2</v>
      </c>
      <c r="AL124" s="37">
        <f>IF(ISNA(VLOOKUP($B124,'Feeder DER'!$B$3:$V$365,'Feeder DER'!L$369,FALSE)),0,VLOOKUP($B124,'Feeder DER'!$B$3:$V$365,'Feeder DER'!L$369,FALSE)/1000)</f>
        <v>0.11395376739115326</v>
      </c>
      <c r="AM124" s="37">
        <f>IF(ISNA(VLOOKUP($B124,'Feeder DER'!$B$3:$V$365,'Feeder DER'!M$369,FALSE)),0,VLOOKUP($B124,'Feeder DER'!$B$3:$V$365,'Feeder DER'!M$369,FALSE)/1000)</f>
        <v>-5.6242519743262227E-2</v>
      </c>
      <c r="AN124" s="37">
        <f>IF(ISNA(VLOOKUP($B124,'Feeder DER'!$B$3:$V$365,'Feeder DER'!N$369,FALSE)),0,VLOOKUP($B124,'Feeder DER'!$B$3:$V$365,'Feeder DER'!N$369,FALSE)/1000)</f>
        <v>-6.8952422488591278E-2</v>
      </c>
      <c r="AO124" s="37">
        <f>IF(ISNA(VLOOKUP($B124,'Feeder DER'!$B$3:$V$365,'Feeder DER'!O$369,FALSE)),0,VLOOKUP($B124,'Feeder DER'!$B$3:$V$365,'Feeder DER'!O$369,FALSE)/1000)</f>
        <v>-8.3120254909162375E-2</v>
      </c>
      <c r="AP124" s="37">
        <f>IF(ISNA(VLOOKUP($B124,'Feeder DER'!$B$3:$V$365,'Feeder DER'!P$369,FALSE)),0,VLOOKUP($B124,'Feeder DER'!$B$3:$V$365,'Feeder DER'!P$369,FALSE)/1000)</f>
        <v>-9.7235310329256142E-2</v>
      </c>
      <c r="AQ124" s="37">
        <f>IF(ISNA(VLOOKUP($B124,'Feeder DER'!$B$3:$V$365,'Feeder DER'!Q$369,FALSE)),0,VLOOKUP($B124,'Feeder DER'!$B$3:$V$365,'Feeder DER'!Q$369,FALSE)/1000)</f>
        <v>-0.10996180939905431</v>
      </c>
      <c r="AR124" s="37">
        <f>IF(ISNA(VLOOKUP($B124,'Feeder DER'!$B$3:$V$365,'Feeder DER'!R$369,FALSE)),0,VLOOKUP($B124,'Feeder DER'!$B$3:$V$365,'Feeder DER'!R$369,FALSE)/1000)</f>
        <v>-0.12171702667617768</v>
      </c>
      <c r="AS124" s="37">
        <f>IF(ISNA(VLOOKUP($B124,'Feeder DER'!$B$3:$V$365,'Feeder DER'!S$369,FALSE)),0,VLOOKUP($B124,'Feeder DER'!$B$3:$V$365,'Feeder DER'!S$369,FALSE)/1000)</f>
        <v>-0.13304426140120162</v>
      </c>
      <c r="AT124" s="37">
        <f>IF(ISNA(VLOOKUP($B124,'Feeder DER'!$B$3:$V$365,'Feeder DER'!T$369,FALSE)),0,VLOOKUP($B124,'Feeder DER'!$B$3:$V$365,'Feeder DER'!T$369,FALSE)/1000)</f>
        <v>-0.14573688041884414</v>
      </c>
      <c r="AU124" s="37">
        <f>IF(ISNA(VLOOKUP($B124,'Feeder DER'!$B$3:$V$365,'Feeder DER'!U$369,FALSE)),0,VLOOKUP($B124,'Feeder DER'!$B$3:$V$365,'Feeder DER'!U$369,FALSE)/1000)</f>
        <v>-0.1587684039393642</v>
      </c>
      <c r="AV124" s="37">
        <f>IF(ISNA(VLOOKUP($B124,'Feeder DER'!$B$3:$V$365,'Feeder DER'!V$369,FALSE)),0,VLOOKUP($B124,'Feeder DER'!$B$3:$V$365,'Feeder DER'!V$369,FALSE)/1000)</f>
        <v>-0.17043567270573443</v>
      </c>
    </row>
    <row r="125" spans="1:48" x14ac:dyDescent="0.25">
      <c r="A125" s="8" t="s">
        <v>19</v>
      </c>
      <c r="B125" s="42">
        <v>90023</v>
      </c>
      <c r="C125" s="43">
        <v>96.863334530000003</v>
      </c>
      <c r="D125" s="43">
        <v>94.700004579999998</v>
      </c>
      <c r="E125" s="43">
        <v>94.16624890089102</v>
      </c>
      <c r="F125" s="43">
        <v>93.63550161788767</v>
      </c>
      <c r="G125" s="43">
        <v>93.107745774829127</v>
      </c>
      <c r="H125" s="43">
        <v>92.582964511124246</v>
      </c>
      <c r="I125" s="43">
        <v>92.061141061212879</v>
      </c>
      <c r="J125" s="43">
        <v>91.542258754030257</v>
      </c>
      <c r="K125" s="43">
        <v>91.026301012474391</v>
      </c>
      <c r="L125" s="43">
        <v>90.513251352876452</v>
      </c>
      <c r="M125" s="43">
        <v>90.003093384474198</v>
      </c>
      <c r="N125" s="43">
        <v>89.495810808888294</v>
      </c>
      <c r="P125" s="43">
        <v>135.1999969</v>
      </c>
      <c r="Q125" s="43">
        <v>141.87440573843804</v>
      </c>
      <c r="R125" s="43">
        <v>141.25512158968553</v>
      </c>
      <c r="S125" s="43">
        <v>140.6385406265774</v>
      </c>
      <c r="T125" s="43">
        <v>140.02465104966316</v>
      </c>
      <c r="U125" s="43">
        <v>139.41344111099721</v>
      </c>
      <c r="V125" s="43">
        <v>138.80489911391385</v>
      </c>
      <c r="W125" s="43">
        <v>138.19901341280357</v>
      </c>
      <c r="X125" s="43">
        <v>137.59577241289008</v>
      </c>
      <c r="Y125" s="43">
        <v>136.99516457000857</v>
      </c>
      <c r="Z125" s="43">
        <v>136.3971783903846</v>
      </c>
      <c r="AA125" s="43">
        <v>135.80180243041431</v>
      </c>
      <c r="AC125" s="37">
        <f>IF(ISNA(VLOOKUP($B125,'Feeder DER'!$B$3:$V$365,'Feeder DER'!C$369,FALSE)),0,VLOOKUP($B125,'Feeder DER'!$B$3:$V$365,'Feeder DER'!C$369,FALSE)/1000)</f>
        <v>1.4680185475375087E-2</v>
      </c>
      <c r="AD125" s="37">
        <f>IF(ISNA(VLOOKUP($B125,'Feeder DER'!$B$3:$V$365,'Feeder DER'!D$369,FALSE)),0,VLOOKUP($B125,'Feeder DER'!$B$3:$V$365,'Feeder DER'!D$369,FALSE)/1000)</f>
        <v>2.8358654526366951E-2</v>
      </c>
      <c r="AE125" s="37">
        <f>IF(ISNA(VLOOKUP($B125,'Feeder DER'!$B$3:$V$365,'Feeder DER'!E$369,FALSE)),0,VLOOKUP($B125,'Feeder DER'!$B$3:$V$365,'Feeder DER'!E$369,FALSE)/1000)</f>
        <v>4.489035494093048E-2</v>
      </c>
      <c r="AF125" s="37">
        <f>IF(ISNA(VLOOKUP($B125,'Feeder DER'!$B$3:$V$365,'Feeder DER'!F$369,FALSE)),0,VLOOKUP($B125,'Feeder DER'!$B$3:$V$365,'Feeder DER'!F$369,FALSE)/1000)</f>
        <v>6.4071583755282213E-2</v>
      </c>
      <c r="AG125" s="37">
        <f>IF(ISNA(VLOOKUP($B125,'Feeder DER'!$B$3:$V$365,'Feeder DER'!G$369,FALSE)),0,VLOOKUP($B125,'Feeder DER'!$B$3:$V$365,'Feeder DER'!G$369,FALSE)/1000)</f>
        <v>8.4331426284636649E-2</v>
      </c>
      <c r="AH125" s="37">
        <f>IF(ISNA(VLOOKUP($B125,'Feeder DER'!$B$3:$V$365,'Feeder DER'!H$369,FALSE)),0,VLOOKUP($B125,'Feeder DER'!$B$3:$V$365,'Feeder DER'!H$369,FALSE)/1000)</f>
        <v>0.10715069504299123</v>
      </c>
      <c r="AI125" s="37">
        <f>IF(ISNA(VLOOKUP($B125,'Feeder DER'!$B$3:$V$365,'Feeder DER'!I$369,FALSE)),0,VLOOKUP($B125,'Feeder DER'!$B$3:$V$365,'Feeder DER'!I$369,FALSE)/1000)</f>
        <v>0.13324074174902056</v>
      </c>
      <c r="AJ125" s="37">
        <f>IF(ISNA(VLOOKUP($B125,'Feeder DER'!$B$3:$V$365,'Feeder DER'!J$369,FALSE)),0,VLOOKUP($B125,'Feeder DER'!$B$3:$V$365,'Feeder DER'!J$369,FALSE)/1000)</f>
        <v>0.18996365483469616</v>
      </c>
      <c r="AK125" s="37">
        <f>IF(ISNA(VLOOKUP($B125,'Feeder DER'!$B$3:$V$365,'Feeder DER'!K$369,FALSE)),0,VLOOKUP($B125,'Feeder DER'!$B$3:$V$365,'Feeder DER'!K$369,FALSE)/1000)</f>
        <v>0.23739115940908173</v>
      </c>
      <c r="AL125" s="37">
        <f>IF(ISNA(VLOOKUP($B125,'Feeder DER'!$B$3:$V$365,'Feeder DER'!L$369,FALSE)),0,VLOOKUP($B125,'Feeder DER'!$B$3:$V$365,'Feeder DER'!L$369,FALSE)/1000)</f>
        <v>0.28173494249471059</v>
      </c>
      <c r="AM125" s="37">
        <f>IF(ISNA(VLOOKUP($B125,'Feeder DER'!$B$3:$V$365,'Feeder DER'!M$369,FALSE)),0,VLOOKUP($B125,'Feeder DER'!$B$3:$V$365,'Feeder DER'!M$369,FALSE)/1000)</f>
        <v>-0.13905185785771362</v>
      </c>
      <c r="AN125" s="37">
        <f>IF(ISNA(VLOOKUP($B125,'Feeder DER'!$B$3:$V$365,'Feeder DER'!N$369,FALSE)),0,VLOOKUP($B125,'Feeder DER'!$B$3:$V$365,'Feeder DER'!N$369,FALSE)/1000)</f>
        <v>-0.17047533600194426</v>
      </c>
      <c r="AO125" s="37">
        <f>IF(ISNA(VLOOKUP($B125,'Feeder DER'!$B$3:$V$365,'Feeder DER'!O$369,FALSE)),0,VLOOKUP($B125,'Feeder DER'!$B$3:$V$365,'Feeder DER'!O$369,FALSE)/1000)</f>
        <v>-0.20550334379551702</v>
      </c>
      <c r="AP125" s="37">
        <f>IF(ISNA(VLOOKUP($B125,'Feeder DER'!$B$3:$V$365,'Feeder DER'!P$369,FALSE)),0,VLOOKUP($B125,'Feeder DER'!$B$3:$V$365,'Feeder DER'!P$369,FALSE)/1000)</f>
        <v>-0.24040086774871372</v>
      </c>
      <c r="AQ125" s="37">
        <f>IF(ISNA(VLOOKUP($B125,'Feeder DER'!$B$3:$V$365,'Feeder DER'!Q$369,FALSE)),0,VLOOKUP($B125,'Feeder DER'!$B$3:$V$365,'Feeder DER'!Q$369,FALSE)/1000)</f>
        <v>-0.27186537801173233</v>
      </c>
      <c r="AR125" s="37">
        <f>IF(ISNA(VLOOKUP($B125,'Feeder DER'!$B$3:$V$365,'Feeder DER'!R$369,FALSE)),0,VLOOKUP($B125,'Feeder DER'!$B$3:$V$365,'Feeder DER'!R$369,FALSE)/1000)</f>
        <v>-0.30092852826472061</v>
      </c>
      <c r="AS125" s="37">
        <f>IF(ISNA(VLOOKUP($B125,'Feeder DER'!$B$3:$V$365,'Feeder DER'!S$369,FALSE)),0,VLOOKUP($B125,'Feeder DER'!$B$3:$V$365,'Feeder DER'!S$369,FALSE)/1000)</f>
        <v>-0.32893355080096087</v>
      </c>
      <c r="AT125" s="37">
        <f>IF(ISNA(VLOOKUP($B125,'Feeder DER'!$B$3:$V$365,'Feeder DER'!T$369,FALSE)),0,VLOOKUP($B125,'Feeder DER'!$B$3:$V$365,'Feeder DER'!T$369,FALSE)/1000)</f>
        <v>-0.36031429731694137</v>
      </c>
      <c r="AU125" s="37">
        <f>IF(ISNA(VLOOKUP($B125,'Feeder DER'!$B$3:$V$365,'Feeder DER'!U$369,FALSE)),0,VLOOKUP($B125,'Feeder DER'!$B$3:$V$365,'Feeder DER'!U$369,FALSE)/1000)</f>
        <v>-0.39253293838274961</v>
      </c>
      <c r="AV125" s="37">
        <f>IF(ISNA(VLOOKUP($B125,'Feeder DER'!$B$3:$V$365,'Feeder DER'!V$369,FALSE)),0,VLOOKUP($B125,'Feeder DER'!$B$3:$V$365,'Feeder DER'!V$369,FALSE)/1000)</f>
        <v>-0.4213786480965897</v>
      </c>
    </row>
    <row r="126" spans="1:48" x14ac:dyDescent="0.25">
      <c r="A126" s="8" t="s">
        <v>19</v>
      </c>
      <c r="B126" s="42">
        <v>90024</v>
      </c>
      <c r="C126" s="43">
        <v>85.615001809999995</v>
      </c>
      <c r="D126" s="43">
        <v>84</v>
      </c>
      <c r="E126" s="43">
        <v>83.526552535620226</v>
      </c>
      <c r="F126" s="43">
        <v>83.055773553401494</v>
      </c>
      <c r="G126" s="43">
        <v>82.587648013032933</v>
      </c>
      <c r="H126" s="43">
        <v>82.122160958975073</v>
      </c>
      <c r="I126" s="43">
        <v>81.659297519982047</v>
      </c>
      <c r="J126" s="43">
        <v>81.199042908626467</v>
      </c>
      <c r="K126" s="43">
        <v>80.741382420827009</v>
      </c>
      <c r="L126" s="43">
        <v>80.286301435378689</v>
      </c>
      <c r="M126" s="43">
        <v>79.833785413485714</v>
      </c>
      <c r="N126" s="43">
        <v>79.383819898296977</v>
      </c>
      <c r="P126" s="43">
        <v>128.9000092</v>
      </c>
      <c r="Q126" s="43">
        <v>130.0294142953982</v>
      </c>
      <c r="R126" s="43">
        <v>129.46183373197246</v>
      </c>
      <c r="S126" s="43">
        <v>128.89673066717828</v>
      </c>
      <c r="T126" s="43">
        <v>128.33409428669276</v>
      </c>
      <c r="U126" s="43">
        <v>127.77391382339776</v>
      </c>
      <c r="V126" s="43">
        <v>127.21617855717376</v>
      </c>
      <c r="W126" s="43">
        <v>126.66087781469471</v>
      </c>
      <c r="X126" s="43">
        <v>126.10800096922385</v>
      </c>
      <c r="Y126" s="43">
        <v>125.55753744041029</v>
      </c>
      <c r="Z126" s="43">
        <v>125.00947669408653</v>
      </c>
      <c r="AA126" s="43">
        <v>124.46380824206692</v>
      </c>
      <c r="AC126" s="37">
        <f>IF(ISNA(VLOOKUP($B126,'Feeder DER'!$B$3:$V$365,'Feeder DER'!C$369,FALSE)),0,VLOOKUP($B126,'Feeder DER'!$B$3:$V$365,'Feeder DER'!C$369,FALSE)/1000)</f>
        <v>4.9829084845277221E-3</v>
      </c>
      <c r="AD126" s="37">
        <f>IF(ISNA(VLOOKUP($B126,'Feeder DER'!$B$3:$V$365,'Feeder DER'!D$369,FALSE)),0,VLOOKUP($B126,'Feeder DER'!$B$3:$V$365,'Feeder DER'!D$369,FALSE)/1000)</f>
        <v>9.6258034672830946E-3</v>
      </c>
      <c r="AE126" s="37">
        <f>IF(ISNA(VLOOKUP($B126,'Feeder DER'!$B$3:$V$365,'Feeder DER'!E$369,FALSE)),0,VLOOKUP($B126,'Feeder DER'!$B$3:$V$365,'Feeder DER'!E$369,FALSE)/1000)</f>
        <v>1.5237173323445916E-2</v>
      </c>
      <c r="AF126" s="37">
        <f>IF(ISNA(VLOOKUP($B126,'Feeder DER'!$B$3:$V$365,'Feeder DER'!F$369,FALSE)),0,VLOOKUP($B126,'Feeder DER'!$B$3:$V$365,'Feeder DER'!F$369,FALSE)/1000)</f>
        <v>2.1747874973845793E-2</v>
      </c>
      <c r="AG126" s="37">
        <f>IF(ISNA(VLOOKUP($B126,'Feeder DER'!$B$3:$V$365,'Feeder DER'!G$369,FALSE)),0,VLOOKUP($B126,'Feeder DER'!$B$3:$V$365,'Feeder DER'!G$369,FALSE)/1000)</f>
        <v>2.8624691442142934E-2</v>
      </c>
      <c r="AH126" s="37">
        <f>IF(ISNA(VLOOKUP($B126,'Feeder DER'!$B$3:$V$365,'Feeder DER'!H$369,FALSE)),0,VLOOKUP($B126,'Feeder DER'!$B$3:$V$365,'Feeder DER'!H$369,FALSE)/1000)</f>
        <v>3.637025624426736E-2</v>
      </c>
      <c r="AI126" s="37">
        <f>IF(ISNA(VLOOKUP($B126,'Feeder DER'!$B$3:$V$365,'Feeder DER'!I$369,FALSE)),0,VLOOKUP($B126,'Feeder DER'!$B$3:$V$365,'Feeder DER'!I$369,FALSE)/1000)</f>
        <v>4.5226024130256989E-2</v>
      </c>
      <c r="AJ126" s="37">
        <f>IF(ISNA(VLOOKUP($B126,'Feeder DER'!$B$3:$V$365,'Feeder DER'!J$369,FALSE)),0,VLOOKUP($B126,'Feeder DER'!$B$3:$V$365,'Feeder DER'!J$369,FALSE)/1000)</f>
        <v>6.4479533246736304E-2</v>
      </c>
      <c r="AK126" s="37">
        <f>IF(ISNA(VLOOKUP($B126,'Feeder DER'!$B$3:$V$365,'Feeder DER'!K$369,FALSE)),0,VLOOKUP($B126,'Feeder DER'!$B$3:$V$365,'Feeder DER'!K$369,FALSE)/1000)</f>
        <v>8.0577893539261494E-2</v>
      </c>
      <c r="AL126" s="37">
        <f>IF(ISNA(VLOOKUP($B126,'Feeder DER'!$B$3:$V$365,'Feeder DER'!L$369,FALSE)),0,VLOOKUP($B126,'Feeder DER'!$B$3:$V$365,'Feeder DER'!L$369,FALSE)/1000)</f>
        <v>9.5629543489058291E-2</v>
      </c>
      <c r="AM126" s="37">
        <f>IF(ISNA(VLOOKUP($B126,'Feeder DER'!$B$3:$V$365,'Feeder DER'!M$369,FALSE)),0,VLOOKUP($B126,'Feeder DER'!$B$3:$V$365,'Feeder DER'!M$369,FALSE)/1000)</f>
        <v>-4.7198496467963785E-2</v>
      </c>
      <c r="AN126" s="37">
        <f>IF(ISNA(VLOOKUP($B126,'Feeder DER'!$B$3:$V$365,'Feeder DER'!N$369,FALSE)),0,VLOOKUP($B126,'Feeder DER'!$B$3:$V$365,'Feeder DER'!N$369,FALSE)/1000)</f>
        <v>-5.7864595756757502E-2</v>
      </c>
      <c r="AO126" s="37">
        <f>IF(ISNA(VLOOKUP($B126,'Feeder DER'!$B$3:$V$365,'Feeder DER'!O$369,FALSE)),0,VLOOKUP($B126,'Feeder DER'!$B$3:$V$365,'Feeder DER'!O$369,FALSE)/1000)</f>
        <v>-6.9754183767990544E-2</v>
      </c>
      <c r="AP126" s="37">
        <f>IF(ISNA(VLOOKUP($B126,'Feeder DER'!$B$3:$V$365,'Feeder DER'!P$369,FALSE)),0,VLOOKUP($B126,'Feeder DER'!$B$3:$V$365,'Feeder DER'!P$369,FALSE)/1000)</f>
        <v>-8.1599481532591847E-2</v>
      </c>
      <c r="AQ126" s="37">
        <f>IF(ISNA(VLOOKUP($B126,'Feeder DER'!$B$3:$V$365,'Feeder DER'!Q$369,FALSE)),0,VLOOKUP($B126,'Feeder DER'!$B$3:$V$365,'Feeder DER'!Q$369,FALSE)/1000)</f>
        <v>-9.227950839016115E-2</v>
      </c>
      <c r="AR126" s="37">
        <f>IF(ISNA(VLOOKUP($B126,'Feeder DER'!$B$3:$V$365,'Feeder DER'!R$369,FALSE)),0,VLOOKUP($B126,'Feeder DER'!$B$3:$V$365,'Feeder DER'!R$369,FALSE)/1000)</f>
        <v>-0.10214443947196822</v>
      </c>
      <c r="AS126" s="37">
        <f>IF(ISNA(VLOOKUP($B126,'Feeder DER'!$B$3:$V$365,'Feeder DER'!S$369,FALSE)),0,VLOOKUP($B126,'Feeder DER'!$B$3:$V$365,'Feeder DER'!S$369,FALSE)/1000)</f>
        <v>-0.11165020931658633</v>
      </c>
      <c r="AT126" s="37">
        <f>IF(ISNA(VLOOKUP($B126,'Feeder DER'!$B$3:$V$365,'Feeder DER'!T$369,FALSE)),0,VLOOKUP($B126,'Feeder DER'!$B$3:$V$365,'Feeder DER'!T$369,FALSE)/1000)</f>
        <v>-0.12230180417058784</v>
      </c>
      <c r="AU126" s="37">
        <f>IF(ISNA(VLOOKUP($B126,'Feeder DER'!$B$3:$V$365,'Feeder DER'!U$369,FALSE)),0,VLOOKUP($B126,'Feeder DER'!$B$3:$V$365,'Feeder DER'!U$369,FALSE)/1000)</f>
        <v>-0.13323780632097398</v>
      </c>
      <c r="AV126" s="37">
        <f>IF(ISNA(VLOOKUP($B126,'Feeder DER'!$B$3:$V$365,'Feeder DER'!V$369,FALSE)),0,VLOOKUP($B126,'Feeder DER'!$B$3:$V$365,'Feeder DER'!V$369,FALSE)/1000)</f>
        <v>-0.14302893136611891</v>
      </c>
    </row>
    <row r="127" spans="1:48" x14ac:dyDescent="0.25">
      <c r="A127" s="8" t="s">
        <v>324</v>
      </c>
      <c r="B127" s="42">
        <v>26161</v>
      </c>
      <c r="C127" s="43">
        <v>120.65</v>
      </c>
      <c r="D127" s="43">
        <v>81.333335880000007</v>
      </c>
      <c r="E127" s="43">
        <v>81.706846159681604</v>
      </c>
      <c r="F127" s="43">
        <v>82.082071725322123</v>
      </c>
      <c r="G127" s="43">
        <v>82.459020454096802</v>
      </c>
      <c r="H127" s="43">
        <v>82.837700259355515</v>
      </c>
      <c r="I127" s="43">
        <v>83.218119090788946</v>
      </c>
      <c r="J127" s="43">
        <v>83.600284934595436</v>
      </c>
      <c r="K127" s="43">
        <v>83.984205813648671</v>
      </c>
      <c r="L127" s="43">
        <v>84.369889787666096</v>
      </c>
      <c r="M127" s="43">
        <v>84.757344953378109</v>
      </c>
      <c r="N127" s="43">
        <v>85.146579444698048</v>
      </c>
      <c r="P127" s="43">
        <v>154.66667179999999</v>
      </c>
      <c r="Q127" s="43">
        <v>163.94830476155153</v>
      </c>
      <c r="R127" s="43">
        <v>164.62731646173799</v>
      </c>
      <c r="S127" s="43">
        <v>165.30914037086839</v>
      </c>
      <c r="T127" s="43">
        <v>165.99378813604559</v>
      </c>
      <c r="U127" s="43">
        <v>166.68127145261042</v>
      </c>
      <c r="V127" s="43">
        <v>167.37160206434129</v>
      </c>
      <c r="W127" s="43">
        <v>168.06479176365494</v>
      </c>
      <c r="X127" s="43">
        <v>168.76085239180782</v>
      </c>
      <c r="Y127" s="43">
        <v>169.45979583909838</v>
      </c>
      <c r="Z127" s="43">
        <v>170.16163404507014</v>
      </c>
      <c r="AA127" s="43">
        <v>170.86637899871573</v>
      </c>
      <c r="AC127" s="37">
        <f>IF(ISNA(VLOOKUP($B127,'Feeder DER'!$B$3:$V$365,'Feeder DER'!C$369,FALSE)),0,VLOOKUP($B127,'Feeder DER'!$B$3:$V$365,'Feeder DER'!C$369,FALSE)/1000)</f>
        <v>2.7714664724264652E-2</v>
      </c>
      <c r="AD127" s="37">
        <f>IF(ISNA(VLOOKUP($B127,'Feeder DER'!$B$3:$V$365,'Feeder DER'!D$369,FALSE)),0,VLOOKUP($B127,'Feeder DER'!$B$3:$V$365,'Feeder DER'!D$369,FALSE)/1000)</f>
        <v>5.9352792525929156E-2</v>
      </c>
      <c r="AE127" s="37">
        <f>IF(ISNA(VLOOKUP($B127,'Feeder DER'!$B$3:$V$365,'Feeder DER'!E$369,FALSE)),0,VLOOKUP($B127,'Feeder DER'!$B$3:$V$365,'Feeder DER'!E$369,FALSE)/1000)</f>
        <v>9.6797470417587544E-2</v>
      </c>
      <c r="AF127" s="37">
        <f>IF(ISNA(VLOOKUP($B127,'Feeder DER'!$B$3:$V$365,'Feeder DER'!F$369,FALSE)),0,VLOOKUP($B127,'Feeder DER'!$B$3:$V$365,'Feeder DER'!F$369,FALSE)/1000)</f>
        <v>0.13893080606100766</v>
      </c>
      <c r="AG127" s="37">
        <f>IF(ISNA(VLOOKUP($B127,'Feeder DER'!$B$3:$V$365,'Feeder DER'!G$369,FALSE)),0,VLOOKUP($B127,'Feeder DER'!$B$3:$V$365,'Feeder DER'!G$369,FALSE)/1000)</f>
        <v>0.18232393554829104</v>
      </c>
      <c r="AH127" s="37">
        <f>IF(ISNA(VLOOKUP($B127,'Feeder DER'!$B$3:$V$365,'Feeder DER'!H$369,FALSE)),0,VLOOKUP($B127,'Feeder DER'!$B$3:$V$365,'Feeder DER'!H$369,FALSE)/1000)</f>
        <v>0.23018296258272025</v>
      </c>
      <c r="AI127" s="37">
        <f>IF(ISNA(VLOOKUP($B127,'Feeder DER'!$B$3:$V$365,'Feeder DER'!I$369,FALSE)),0,VLOOKUP($B127,'Feeder DER'!$B$3:$V$365,'Feeder DER'!I$369,FALSE)/1000)</f>
        <v>0.28371823040064276</v>
      </c>
      <c r="AJ127" s="37">
        <f>IF(ISNA(VLOOKUP($B127,'Feeder DER'!$B$3:$V$365,'Feeder DER'!J$369,FALSE)),0,VLOOKUP($B127,'Feeder DER'!$B$3:$V$365,'Feeder DER'!J$369,FALSE)/1000)</f>
        <v>0.39929674489197953</v>
      </c>
      <c r="AK127" s="37">
        <f>IF(ISNA(VLOOKUP($B127,'Feeder DER'!$B$3:$V$365,'Feeder DER'!K$369,FALSE)),0,VLOOKUP($B127,'Feeder DER'!$B$3:$V$365,'Feeder DER'!K$369,FALSE)/1000)</f>
        <v>0.49747485290149285</v>
      </c>
      <c r="AL127" s="37">
        <f>IF(ISNA(VLOOKUP($B127,'Feeder DER'!$B$3:$V$365,'Feeder DER'!L$369,FALSE)),0,VLOOKUP($B127,'Feeder DER'!$B$3:$V$365,'Feeder DER'!L$369,FALSE)/1000)</f>
        <v>0.58966822230528615</v>
      </c>
      <c r="AM127" s="37">
        <f>IF(ISNA(VLOOKUP($B127,'Feeder DER'!$B$3:$V$365,'Feeder DER'!M$369,FALSE)),0,VLOOKUP($B127,'Feeder DER'!$B$3:$V$365,'Feeder DER'!M$369,FALSE)/1000)</f>
        <v>-0.27425742910124429</v>
      </c>
      <c r="AN127" s="37">
        <f>IF(ISNA(VLOOKUP($B127,'Feeder DER'!$B$3:$V$365,'Feeder DER'!N$369,FALSE)),0,VLOOKUP($B127,'Feeder DER'!$B$3:$V$365,'Feeder DER'!N$369,FALSE)/1000)</f>
        <v>-0.34699128793546052</v>
      </c>
      <c r="AO127" s="37">
        <f>IF(ISNA(VLOOKUP($B127,'Feeder DER'!$B$3:$V$365,'Feeder DER'!O$369,FALSE)),0,VLOOKUP($B127,'Feeder DER'!$B$3:$V$365,'Feeder DER'!O$369,FALSE)/1000)</f>
        <v>-0.42720301298234886</v>
      </c>
      <c r="AP127" s="37">
        <f>IF(ISNA(VLOOKUP($B127,'Feeder DER'!$B$3:$V$365,'Feeder DER'!P$369,FALSE)),0,VLOOKUP($B127,'Feeder DER'!$B$3:$V$365,'Feeder DER'!P$369,FALSE)/1000)</f>
        <v>-0.50656852229978355</v>
      </c>
      <c r="AQ127" s="37">
        <f>IF(ISNA(VLOOKUP($B127,'Feeder DER'!$B$3:$V$365,'Feeder DER'!Q$369,FALSE)),0,VLOOKUP($B127,'Feeder DER'!$B$3:$V$365,'Feeder DER'!Q$369,FALSE)/1000)</f>
        <v>-0.57763143672649153</v>
      </c>
      <c r="AR127" s="37">
        <f>IF(ISNA(VLOOKUP($B127,'Feeder DER'!$B$3:$V$365,'Feeder DER'!R$369,FALSE)),0,VLOOKUP($B127,'Feeder DER'!$B$3:$V$365,'Feeder DER'!R$369,FALSE)/1000)</f>
        <v>-0.64314549970163526</v>
      </c>
      <c r="AS127" s="37">
        <f>IF(ISNA(VLOOKUP($B127,'Feeder DER'!$B$3:$V$365,'Feeder DER'!S$369,FALSE)),0,VLOOKUP($B127,'Feeder DER'!$B$3:$V$365,'Feeder DER'!S$369,FALSE)/1000)</f>
        <v>-0.70618127045389834</v>
      </c>
      <c r="AT127" s="37">
        <f>IF(ISNA(VLOOKUP($B127,'Feeder DER'!$B$3:$V$365,'Feeder DER'!T$369,FALSE)),0,VLOOKUP($B127,'Feeder DER'!$B$3:$V$365,'Feeder DER'!T$369,FALSE)/1000)</f>
        <v>-0.7792534661950361</v>
      </c>
      <c r="AU127" s="37">
        <f>IF(ISNA(VLOOKUP($B127,'Feeder DER'!$B$3:$V$365,'Feeder DER'!U$369,FALSE)),0,VLOOKUP($B127,'Feeder DER'!$B$3:$V$365,'Feeder DER'!U$369,FALSE)/1000)</f>
        <v>-0.85380365982152251</v>
      </c>
      <c r="AV127" s="37">
        <f>IF(ISNA(VLOOKUP($B127,'Feeder DER'!$B$3:$V$365,'Feeder DER'!V$369,FALSE)),0,VLOOKUP($B127,'Feeder DER'!$B$3:$V$365,'Feeder DER'!V$369,FALSE)/1000)</f>
        <v>-0.92055179026081246</v>
      </c>
    </row>
    <row r="128" spans="1:48" x14ac:dyDescent="0.25">
      <c r="A128" s="8" t="s">
        <v>324</v>
      </c>
      <c r="B128" s="42">
        <v>26162</v>
      </c>
      <c r="C128" s="43">
        <v>106.4777777</v>
      </c>
      <c r="D128" s="43">
        <v>93</v>
      </c>
      <c r="E128" s="43">
        <v>94.127336558016836</v>
      </c>
      <c r="F128" s="43">
        <v>94.559601230590204</v>
      </c>
      <c r="G128" s="43">
        <v>94.99385100923358</v>
      </c>
      <c r="H128" s="43">
        <v>95.430095010227703</v>
      </c>
      <c r="I128" s="43">
        <v>95.868342391718372</v>
      </c>
      <c r="J128" s="43">
        <v>96.308602353908697</v>
      </c>
      <c r="K128" s="43">
        <v>96.750884139252236</v>
      </c>
      <c r="L128" s="43">
        <v>97.19519703264703</v>
      </c>
      <c r="M128" s="43">
        <v>97.641550361630536</v>
      </c>
      <c r="N128" s="43">
        <v>98.089953496575419</v>
      </c>
      <c r="P128" s="43">
        <v>174.33332820000001</v>
      </c>
      <c r="Q128" s="43">
        <v>184.14301940555629</v>
      </c>
      <c r="R128" s="43">
        <v>184.90566995486139</v>
      </c>
      <c r="S128" s="43">
        <v>185.67147911350307</v>
      </c>
      <c r="T128" s="43">
        <v>186.44045996324323</v>
      </c>
      <c r="U128" s="43">
        <v>187.21262564002356</v>
      </c>
      <c r="V128" s="43">
        <v>187.98798933418979</v>
      </c>
      <c r="W128" s="43">
        <v>188.76656429071707</v>
      </c>
      <c r="X128" s="43">
        <v>189.54836380943621</v>
      </c>
      <c r="Y128" s="43">
        <v>190.33340124526089</v>
      </c>
      <c r="Z128" s="43">
        <v>191.12169000841575</v>
      </c>
      <c r="AA128" s="43">
        <v>191.91324356466552</v>
      </c>
      <c r="AC128" s="37">
        <f>IF(ISNA(VLOOKUP($B128,'Feeder DER'!$B$3:$V$365,'Feeder DER'!C$369,FALSE)),0,VLOOKUP($B128,'Feeder DER'!$B$3:$V$365,'Feeder DER'!C$369,FALSE)/1000)</f>
        <v>3.0738693739584301E-2</v>
      </c>
      <c r="AD128" s="37">
        <f>IF(ISNA(VLOOKUP($B128,'Feeder DER'!$B$3:$V$365,'Feeder DER'!D$369,FALSE)),0,VLOOKUP($B128,'Feeder DER'!$B$3:$V$365,'Feeder DER'!D$369,FALSE)/1000)</f>
        <v>6.5819172901407111E-2</v>
      </c>
      <c r="AE128" s="37">
        <f>IF(ISNA(VLOOKUP($B128,'Feeder DER'!$B$3:$V$365,'Feeder DER'!E$369,FALSE)),0,VLOOKUP($B128,'Feeder DER'!$B$3:$V$365,'Feeder DER'!E$369,FALSE)/1000)</f>
        <v>0.10729287130197349</v>
      </c>
      <c r="AF128" s="37">
        <f>IF(ISNA(VLOOKUP($B128,'Feeder DER'!$B$3:$V$365,'Feeder DER'!F$369,FALSE)),0,VLOOKUP($B128,'Feeder DER'!$B$3:$V$365,'Feeder DER'!F$369,FALSE)/1000)</f>
        <v>0.15386051779804877</v>
      </c>
      <c r="AG128" s="37">
        <f>IF(ISNA(VLOOKUP($B128,'Feeder DER'!$B$3:$V$365,'Feeder DER'!G$369,FALSE)),0,VLOOKUP($B128,'Feeder DER'!$B$3:$V$365,'Feeder DER'!G$369,FALSE)/1000)</f>
        <v>0.20170046815946774</v>
      </c>
      <c r="AH128" s="37">
        <f>IF(ISNA(VLOOKUP($B128,'Feeder DER'!$B$3:$V$365,'Feeder DER'!H$369,FALSE)),0,VLOOKUP($B128,'Feeder DER'!$B$3:$V$365,'Feeder DER'!H$369,FALSE)/1000)</f>
        <v>0.25432875587397763</v>
      </c>
      <c r="AI128" s="37">
        <f>IF(ISNA(VLOOKUP($B128,'Feeder DER'!$B$3:$V$365,'Feeder DER'!I$369,FALSE)),0,VLOOKUP($B128,'Feeder DER'!$B$3:$V$365,'Feeder DER'!I$369,FALSE)/1000)</f>
        <v>0.31323679830993018</v>
      </c>
      <c r="AJ128" s="37">
        <f>IF(ISNA(VLOOKUP($B128,'Feeder DER'!$B$3:$V$365,'Feeder DER'!J$369,FALSE)),0,VLOOKUP($B128,'Feeder DER'!$B$3:$V$365,'Feeder DER'!J$369,FALSE)/1000)</f>
        <v>0.43994934680069886</v>
      </c>
      <c r="AK128" s="37">
        <f>IF(ISNA(VLOOKUP($B128,'Feeder DER'!$B$3:$V$365,'Feeder DER'!K$369,FALSE)),0,VLOOKUP($B128,'Feeder DER'!$B$3:$V$365,'Feeder DER'!K$369,FALSE)/1000)</f>
        <v>0.54711270724648986</v>
      </c>
      <c r="AL128" s="37">
        <f>IF(ISNA(VLOOKUP($B128,'Feeder DER'!$B$3:$V$365,'Feeder DER'!L$369,FALSE)),0,VLOOKUP($B128,'Feeder DER'!$B$3:$V$365,'Feeder DER'!L$369,FALSE)/1000)</f>
        <v>0.64745338627054094</v>
      </c>
      <c r="AM128" s="37">
        <f>IF(ISNA(VLOOKUP($B128,'Feeder DER'!$B$3:$V$365,'Feeder DER'!M$369,FALSE)),0,VLOOKUP($B128,'Feeder DER'!$B$3:$V$365,'Feeder DER'!M$369,FALSE)/1000)</f>
        <v>-0.30544814362495742</v>
      </c>
      <c r="AN128" s="37">
        <f>IF(ISNA(VLOOKUP($B128,'Feeder DER'!$B$3:$V$365,'Feeder DER'!N$369,FALSE)),0,VLOOKUP($B128,'Feeder DER'!$B$3:$V$365,'Feeder DER'!N$369,FALSE)/1000)</f>
        <v>-0.38649095189019489</v>
      </c>
      <c r="AO128" s="37">
        <f>IF(ISNA(VLOOKUP($B128,'Feeder DER'!$B$3:$V$365,'Feeder DER'!O$369,FALSE)),0,VLOOKUP($B128,'Feeder DER'!$B$3:$V$365,'Feeder DER'!O$369,FALSE)/1000)</f>
        <v>-0.47580737901928649</v>
      </c>
      <c r="AP128" s="37">
        <f>IF(ISNA(VLOOKUP($B128,'Feeder DER'!$B$3:$V$365,'Feeder DER'!P$369,FALSE)),0,VLOOKUP($B128,'Feeder DER'!$B$3:$V$365,'Feeder DER'!P$369,FALSE)/1000)</f>
        <v>-0.56409017720505117</v>
      </c>
      <c r="AQ128" s="37">
        <f>IF(ISNA(VLOOKUP($B128,'Feeder DER'!$B$3:$V$365,'Feeder DER'!Q$369,FALSE)),0,VLOOKUP($B128,'Feeder DER'!$B$3:$V$365,'Feeder DER'!Q$369,FALSE)/1000)</f>
        <v>-0.64299814726219739</v>
      </c>
      <c r="AR128" s="37">
        <f>IF(ISNA(VLOOKUP($B128,'Feeder DER'!$B$3:$V$365,'Feeder DER'!R$369,FALSE)),0,VLOOKUP($B128,'Feeder DER'!$B$3:$V$365,'Feeder DER'!R$369,FALSE)/1000)</f>
        <v>-0.71559145606718622</v>
      </c>
      <c r="AS128" s="37">
        <f>IF(ISNA(VLOOKUP($B128,'Feeder DER'!$B$3:$V$365,'Feeder DER'!S$369,FALSE)),0,VLOOKUP($B128,'Feeder DER'!$B$3:$V$365,'Feeder DER'!S$369,FALSE)/1000)</f>
        <v>-0.78524676703523089</v>
      </c>
      <c r="AT128" s="37">
        <f>IF(ISNA(VLOOKUP($B128,'Feeder DER'!$B$3:$V$365,'Feeder DER'!T$369,FALSE)),0,VLOOKUP($B128,'Feeder DER'!$B$3:$V$365,'Feeder DER'!T$369,FALSE)/1000)</f>
        <v>-0.86590564540313097</v>
      </c>
      <c r="AU128" s="37">
        <f>IF(ISNA(VLOOKUP($B128,'Feeder DER'!$B$3:$V$365,'Feeder DER'!U$369,FALSE)),0,VLOOKUP($B128,'Feeder DER'!$B$3:$V$365,'Feeder DER'!U$369,FALSE)/1000)</f>
        <v>-0.94751323280751054</v>
      </c>
      <c r="AV128" s="37">
        <f>IF(ISNA(VLOOKUP($B128,'Feeder DER'!$B$3:$V$365,'Feeder DER'!V$369,FALSE)),0,VLOOKUP($B128,'Feeder DER'!$B$3:$V$365,'Feeder DER'!V$369,FALSE)/1000)</f>
        <v>-1.0200458679603732</v>
      </c>
    </row>
    <row r="129" spans="1:48" x14ac:dyDescent="0.25">
      <c r="A129" s="8" t="s">
        <v>324</v>
      </c>
      <c r="B129" s="42">
        <v>26163</v>
      </c>
      <c r="C129" s="43">
        <v>64.800000190000006</v>
      </c>
      <c r="D129" s="43">
        <v>56.333332059999996</v>
      </c>
      <c r="E129" s="43">
        <v>56.746153658633517</v>
      </c>
      <c r="F129" s="43">
        <v>57.006751253636416</v>
      </c>
      <c r="G129" s="43">
        <v>57.268545601232098</v>
      </c>
      <c r="H129" s="43">
        <v>57.531542197314593</v>
      </c>
      <c r="I129" s="43">
        <v>57.795746563016955</v>
      </c>
      <c r="J129" s="43">
        <v>58.06116424482714</v>
      </c>
      <c r="K129" s="43">
        <v>58.327800814704474</v>
      </c>
      <c r="L129" s="43">
        <v>58.595661870196601</v>
      </c>
      <c r="M129" s="43">
        <v>58.864753034557005</v>
      </c>
      <c r="N129" s="43">
        <v>59.135079956863066</v>
      </c>
      <c r="P129" s="43">
        <v>110.66666410000001</v>
      </c>
      <c r="Q129" s="43">
        <v>115.91743779591503</v>
      </c>
      <c r="R129" s="43">
        <v>116.39752386105332</v>
      </c>
      <c r="S129" s="43">
        <v>116.87959826059858</v>
      </c>
      <c r="T129" s="43">
        <v>117.36366922947788</v>
      </c>
      <c r="U129" s="43">
        <v>117.84974503672416</v>
      </c>
      <c r="V129" s="43">
        <v>118.33783398561761</v>
      </c>
      <c r="W129" s="43">
        <v>118.82794441382744</v>
      </c>
      <c r="X129" s="43">
        <v>119.32008469355432</v>
      </c>
      <c r="Y129" s="43">
        <v>119.81426323167339</v>
      </c>
      <c r="Z129" s="43">
        <v>120.31048846987791</v>
      </c>
      <c r="AA129" s="43">
        <v>120.80876888482341</v>
      </c>
      <c r="AC129" s="37">
        <f>IF(ISNA(VLOOKUP($B129,'Feeder DER'!$B$3:$V$365,'Feeder DER'!C$369,FALSE)),0,VLOOKUP($B129,'Feeder DER'!$B$3:$V$365,'Feeder DER'!C$369,FALSE)/1000)</f>
        <v>1.9779354823883918E-2</v>
      </c>
      <c r="AD129" s="37">
        <f>IF(ISNA(VLOOKUP($B129,'Feeder DER'!$B$3:$V$365,'Feeder DER'!D$369,FALSE)),0,VLOOKUP($B129,'Feeder DER'!$B$3:$V$365,'Feeder DER'!D$369,FALSE)/1000)</f>
        <v>4.2352508081857823E-2</v>
      </c>
      <c r="AE129" s="37">
        <f>IF(ISNA(VLOOKUP($B129,'Feeder DER'!$B$3:$V$365,'Feeder DER'!E$369,FALSE)),0,VLOOKUP($B129,'Feeder DER'!$B$3:$V$365,'Feeder DER'!E$369,FALSE)/1000)</f>
        <v>6.9039491057558036E-2</v>
      </c>
      <c r="AF129" s="37">
        <f>IF(ISNA(VLOOKUP($B129,'Feeder DER'!$B$3:$V$365,'Feeder DER'!F$369,FALSE)),0,VLOOKUP($B129,'Feeder DER'!$B$3:$V$365,'Feeder DER'!F$369,FALSE)/1000)</f>
        <v>9.9004264810221843E-2</v>
      </c>
      <c r="AG129" s="37">
        <f>IF(ISNA(VLOOKUP($B129,'Feeder DER'!$B$3:$V$365,'Feeder DER'!G$369,FALSE)),0,VLOOKUP($B129,'Feeder DER'!$B$3:$V$365,'Feeder DER'!G$369,FALSE)/1000)</f>
        <v>0.12978772493289314</v>
      </c>
      <c r="AH129" s="37">
        <f>IF(ISNA(VLOOKUP($B129,'Feeder DER'!$B$3:$V$365,'Feeder DER'!H$369,FALSE)),0,VLOOKUP($B129,'Feeder DER'!$B$3:$V$365,'Feeder DER'!H$369,FALSE)/1000)</f>
        <v>0.16365232520828596</v>
      </c>
      <c r="AI129" s="37">
        <f>IF(ISNA(VLOOKUP($B129,'Feeder DER'!$B$3:$V$365,'Feeder DER'!I$369,FALSE)),0,VLOOKUP($B129,'Feeder DER'!$B$3:$V$365,'Feeder DER'!I$369,FALSE)/1000)</f>
        <v>0.20155774445584029</v>
      </c>
      <c r="AJ129" s="37">
        <f>IF(ISNA(VLOOKUP($B129,'Feeder DER'!$B$3:$V$365,'Feeder DER'!J$369,FALSE)),0,VLOOKUP($B129,'Feeder DER'!$B$3:$V$365,'Feeder DER'!J$369,FALSE)/1000)</f>
        <v>0.28309316943097468</v>
      </c>
      <c r="AK129" s="37">
        <f>IF(ISNA(VLOOKUP($B129,'Feeder DER'!$B$3:$V$365,'Feeder DER'!K$369,FALSE)),0,VLOOKUP($B129,'Feeder DER'!$B$3:$V$365,'Feeder DER'!K$369,FALSE)/1000)</f>
        <v>0.35204932444310155</v>
      </c>
      <c r="AL129" s="37">
        <f>IF(ISNA(VLOOKUP($B129,'Feeder DER'!$B$3:$V$365,'Feeder DER'!L$369,FALSE)),0,VLOOKUP($B129,'Feeder DER'!$B$3:$V$365,'Feeder DER'!L$369,FALSE)/1000)</f>
        <v>0.41661530471865094</v>
      </c>
      <c r="AM129" s="37">
        <f>IF(ISNA(VLOOKUP($B129,'Feeder DER'!$B$3:$V$365,'Feeder DER'!M$369,FALSE)),0,VLOOKUP($B129,'Feeder DER'!$B$3:$V$365,'Feeder DER'!M$369,FALSE)/1000)</f>
        <v>-0.19654599717991766</v>
      </c>
      <c r="AN129" s="37">
        <f>IF(ISNA(VLOOKUP($B129,'Feeder DER'!$B$3:$V$365,'Feeder DER'!N$369,FALSE)),0,VLOOKUP($B129,'Feeder DER'!$B$3:$V$365,'Feeder DER'!N$369,FALSE)/1000)</f>
        <v>-0.24869442203435005</v>
      </c>
      <c r="AO129" s="37">
        <f>IF(ISNA(VLOOKUP($B129,'Feeder DER'!$B$3:$V$365,'Feeder DER'!O$369,FALSE)),0,VLOOKUP($B129,'Feeder DER'!$B$3:$V$365,'Feeder DER'!O$369,FALSE)/1000)</f>
        <v>-0.30616665292205614</v>
      </c>
      <c r="AP129" s="37">
        <f>IF(ISNA(VLOOKUP($B129,'Feeder DER'!$B$3:$V$365,'Feeder DER'!P$369,FALSE)),0,VLOOKUP($B129,'Feeder DER'!$B$3:$V$365,'Feeder DER'!P$369,FALSE)/1000)</f>
        <v>-0.36297377702937977</v>
      </c>
      <c r="AQ129" s="37">
        <f>IF(ISNA(VLOOKUP($B129,'Feeder DER'!$B$3:$V$365,'Feeder DER'!Q$369,FALSE)),0,VLOOKUP($B129,'Feeder DER'!$B$3:$V$365,'Feeder DER'!Q$369,FALSE)/1000)</f>
        <v>-0.41374850257286705</v>
      </c>
      <c r="AR129" s="37">
        <f>IF(ISNA(VLOOKUP($B129,'Feeder DER'!$B$3:$V$365,'Feeder DER'!R$369,FALSE)),0,VLOOKUP($B129,'Feeder DER'!$B$3:$V$365,'Feeder DER'!R$369,FALSE)/1000)</f>
        <v>-0.46045994792113204</v>
      </c>
      <c r="AS129" s="37">
        <f>IF(ISNA(VLOOKUP($B129,'Feeder DER'!$B$3:$V$365,'Feeder DER'!S$369,FALSE)),0,VLOOKUP($B129,'Feeder DER'!$B$3:$V$365,'Feeder DER'!S$369,FALSE)/1000)</f>
        <v>-0.50528088672474558</v>
      </c>
      <c r="AT129" s="37">
        <f>IF(ISNA(VLOOKUP($B129,'Feeder DER'!$B$3:$V$365,'Feeder DER'!T$369,FALSE)),0,VLOOKUP($B129,'Feeder DER'!$B$3:$V$365,'Feeder DER'!T$369,FALSE)/1000)</f>
        <v>-0.5571822651128816</v>
      </c>
      <c r="AU129" s="37">
        <f>IF(ISNA(VLOOKUP($B129,'Feeder DER'!$B$3:$V$365,'Feeder DER'!U$369,FALSE)),0,VLOOKUP($B129,'Feeder DER'!$B$3:$V$365,'Feeder DER'!U$369,FALSE)/1000)</f>
        <v>-0.60969410706905736</v>
      </c>
      <c r="AV129" s="37">
        <f>IF(ISNA(VLOOKUP($B129,'Feeder DER'!$B$3:$V$365,'Feeder DER'!V$369,FALSE)),0,VLOOKUP($B129,'Feeder DER'!$B$3:$V$365,'Feeder DER'!V$369,FALSE)/1000)</f>
        <v>-0.65636651088536857</v>
      </c>
    </row>
    <row r="130" spans="1:48" x14ac:dyDescent="0.25">
      <c r="A130" s="8" t="s">
        <v>324</v>
      </c>
      <c r="B130" s="42">
        <v>26164</v>
      </c>
      <c r="C130" s="43">
        <v>116.2833332</v>
      </c>
      <c r="D130" s="43">
        <v>105</v>
      </c>
      <c r="E130" s="43">
        <v>105.48219563285134</v>
      </c>
      <c r="F130" s="43">
        <v>105.96660567168688</v>
      </c>
      <c r="G130" s="43">
        <v>106.45324028581038</v>
      </c>
      <c r="H130" s="43">
        <v>106.94210969122649</v>
      </c>
      <c r="I130" s="43">
        <v>107.43322415085524</v>
      </c>
      <c r="J130" s="43">
        <v>107.92659397474745</v>
      </c>
      <c r="K130" s="43">
        <v>108.42222952030119</v>
      </c>
      <c r="L130" s="43">
        <v>108.92014119247924</v>
      </c>
      <c r="M130" s="43">
        <v>109.42033944402748</v>
      </c>
      <c r="N130" s="43">
        <v>109.92283477569435</v>
      </c>
      <c r="P130" s="43">
        <v>219.66667179999999</v>
      </c>
      <c r="Q130" s="43">
        <v>229.73469694851997</v>
      </c>
      <c r="R130" s="43">
        <v>230.68617093535818</v>
      </c>
      <c r="S130" s="43">
        <v>231.64158556659905</v>
      </c>
      <c r="T130" s="43">
        <v>232.6009571628972</v>
      </c>
      <c r="U130" s="43">
        <v>233.56430211250122</v>
      </c>
      <c r="V130" s="43">
        <v>234.53163687153358</v>
      </c>
      <c r="W130" s="43">
        <v>235.50297796427176</v>
      </c>
      <c r="X130" s="43">
        <v>236.47834198343057</v>
      </c>
      <c r="Y130" s="43">
        <v>237.45774559044551</v>
      </c>
      <c r="Z130" s="43">
        <v>238.44120551575747</v>
      </c>
      <c r="AA130" s="43">
        <v>239.42873855909843</v>
      </c>
      <c r="AC130" s="37">
        <f>IF(ISNA(VLOOKUP($B130,'Feeder DER'!$B$3:$V$365,'Feeder DER'!C$369,FALSE)),0,VLOOKUP($B130,'Feeder DER'!$B$3:$V$365,'Feeder DER'!C$369,FALSE)/1000)</f>
        <v>4.526357100114612E-2</v>
      </c>
      <c r="AD130" s="37">
        <f>IF(ISNA(VLOOKUP($B130,'Feeder DER'!$B$3:$V$365,'Feeder DER'!D$369,FALSE)),0,VLOOKUP($B130,'Feeder DER'!$B$3:$V$365,'Feeder DER'!D$369,FALSE)/1000)</f>
        <v>9.6920540316357745E-2</v>
      </c>
      <c r="AE130" s="37">
        <f>IF(ISNA(VLOOKUP($B130,'Feeder DER'!$B$3:$V$365,'Feeder DER'!E$369,FALSE)),0,VLOOKUP($B130,'Feeder DER'!$B$3:$V$365,'Feeder DER'!E$369,FALSE)/1000)</f>
        <v>0.15799170059851042</v>
      </c>
      <c r="AF130" s="37">
        <f>IF(ISNA(VLOOKUP($B130,'Feeder DER'!$B$3:$V$365,'Feeder DER'!F$369,FALSE)),0,VLOOKUP($B130,'Feeder DER'!$B$3:$V$365,'Feeder DER'!F$369,FALSE)/1000)</f>
        <v>0.22656383939492891</v>
      </c>
      <c r="AG130" s="37">
        <f>IF(ISNA(VLOOKUP($B130,'Feeder DER'!$B$3:$V$365,'Feeder DER'!G$369,FALSE)),0,VLOOKUP($B130,'Feeder DER'!$B$3:$V$365,'Feeder DER'!G$369,FALSE)/1000)</f>
        <v>0.29700948058646903</v>
      </c>
      <c r="AH130" s="37">
        <f>IF(ISNA(VLOOKUP($B130,'Feeder DER'!$B$3:$V$365,'Feeder DER'!H$369,FALSE)),0,VLOOKUP($B130,'Feeder DER'!$B$3:$V$365,'Feeder DER'!H$369,FALSE)/1000)</f>
        <v>0.37450608007816494</v>
      </c>
      <c r="AI130" s="37">
        <f>IF(ISNA(VLOOKUP($B130,'Feeder DER'!$B$3:$V$365,'Feeder DER'!I$369,FALSE)),0,VLOOKUP($B130,'Feeder DER'!$B$3:$V$365,'Feeder DER'!I$369,FALSE)/1000)</f>
        <v>0.46124979091791912</v>
      </c>
      <c r="AJ130" s="37">
        <f>IF(ISNA(VLOOKUP($B130,'Feeder DER'!$B$3:$V$365,'Feeder DER'!J$369,FALSE)),0,VLOOKUP($B130,'Feeder DER'!$B$3:$V$365,'Feeder DER'!J$369,FALSE)/1000)</f>
        <v>0.64783749968454551</v>
      </c>
      <c r="AK130" s="37">
        <f>IF(ISNA(VLOOKUP($B130,'Feeder DER'!$B$3:$V$365,'Feeder DER'!K$369,FALSE)),0,VLOOKUP($B130,'Feeder DER'!$B$3:$V$365,'Feeder DER'!K$369,FALSE)/1000)</f>
        <v>0.80563849198933679</v>
      </c>
      <c r="AL130" s="37">
        <f>IF(ISNA(VLOOKUP($B130,'Feeder DER'!$B$3:$V$365,'Feeder DER'!L$369,FALSE)),0,VLOOKUP($B130,'Feeder DER'!$B$3:$V$365,'Feeder DER'!L$369,FALSE)/1000)</f>
        <v>0.95339289846431285</v>
      </c>
      <c r="AM130" s="37">
        <f>IF(ISNA(VLOOKUP($B130,'Feeder DER'!$B$3:$V$365,'Feeder DER'!M$369,FALSE)),0,VLOOKUP($B130,'Feeder DER'!$B$3:$V$365,'Feeder DER'!M$369,FALSE)/1000)</f>
        <v>-0.44978078292026691</v>
      </c>
      <c r="AN130" s="37">
        <f>IF(ISNA(VLOOKUP($B130,'Feeder DER'!$B$3:$V$365,'Feeder DER'!N$369,FALSE)),0,VLOOKUP($B130,'Feeder DER'!$B$3:$V$365,'Feeder DER'!N$369,FALSE)/1000)</f>
        <v>-0.5691185445416056</v>
      </c>
      <c r="AO130" s="37">
        <f>IF(ISNA(VLOOKUP($B130,'Feeder DER'!$B$3:$V$365,'Feeder DER'!O$369,FALSE)),0,VLOOKUP($B130,'Feeder DER'!$B$3:$V$365,'Feeder DER'!O$369,FALSE)/1000)</f>
        <v>-0.70063943723719113</v>
      </c>
      <c r="AP130" s="37">
        <f>IF(ISNA(VLOOKUP($B130,'Feeder DER'!$B$3:$V$365,'Feeder DER'!P$369,FALSE)),0,VLOOKUP($B130,'Feeder DER'!$B$3:$V$365,'Feeder DER'!P$369,FALSE)/1000)</f>
        <v>-0.83063828291732833</v>
      </c>
      <c r="AQ130" s="37">
        <f>IF(ISNA(VLOOKUP($B130,'Feeder DER'!$B$3:$V$365,'Feeder DER'!Q$369,FALSE)),0,VLOOKUP($B130,'Feeder DER'!$B$3:$V$365,'Feeder DER'!Q$369,FALSE)/1000)</f>
        <v>-0.94683243662785133</v>
      </c>
      <c r="AR130" s="37">
        <f>IF(ISNA(VLOOKUP($B130,'Feeder DER'!$B$3:$V$365,'Feeder DER'!R$369,FALSE)),0,VLOOKUP($B130,'Feeder DER'!$B$3:$V$365,'Feeder DER'!R$369,FALSE)/1000)</f>
        <v>-1.0537280781648675</v>
      </c>
      <c r="AS130" s="37">
        <f>IF(ISNA(VLOOKUP($B130,'Feeder DER'!$B$3:$V$365,'Feeder DER'!S$369,FALSE)),0,VLOOKUP($B130,'Feeder DER'!$B$3:$V$365,'Feeder DER'!S$369,FALSE)/1000)</f>
        <v>-1.1562974371727572</v>
      </c>
      <c r="AT130" s="37">
        <f>IF(ISNA(VLOOKUP($B130,'Feeder DER'!$B$3:$V$365,'Feeder DER'!T$369,FALSE)),0,VLOOKUP($B130,'Feeder DER'!$B$3:$V$365,'Feeder DER'!T$369,FALSE)/1000)</f>
        <v>-1.2750698514727423</v>
      </c>
      <c r="AU130" s="37">
        <f>IF(ISNA(VLOOKUP($B130,'Feeder DER'!$B$3:$V$365,'Feeder DER'!U$369,FALSE)),0,VLOOKUP($B130,'Feeder DER'!$B$3:$V$365,'Feeder DER'!U$369,FALSE)/1000)</f>
        <v>-1.3952392658923782</v>
      </c>
      <c r="AV130" s="37">
        <f>IF(ISNA(VLOOKUP($B130,'Feeder DER'!$B$3:$V$365,'Feeder DER'!V$369,FALSE)),0,VLOOKUP($B130,'Feeder DER'!$B$3:$V$365,'Feeder DER'!V$369,FALSE)/1000)</f>
        <v>-1.5020455638097805</v>
      </c>
    </row>
    <row r="131" spans="1:48" x14ac:dyDescent="0.25">
      <c r="A131" s="8" t="s">
        <v>324</v>
      </c>
      <c r="B131" s="42">
        <v>26165</v>
      </c>
      <c r="C131" s="43">
        <v>106.1611108</v>
      </c>
      <c r="D131" s="43">
        <v>98.666664119999993</v>
      </c>
      <c r="E131" s="43">
        <v>100.2112881080995</v>
      </c>
      <c r="F131" s="43">
        <v>100.67149235084362</v>
      </c>
      <c r="G131" s="43">
        <v>101.13381000764556</v>
      </c>
      <c r="H131" s="43">
        <v>101.59825078401988</v>
      </c>
      <c r="I131" s="43">
        <v>102.06482443005217</v>
      </c>
      <c r="J131" s="43">
        <v>102.5335407406037</v>
      </c>
      <c r="K131" s="43">
        <v>103.00440955551707</v>
      </c>
      <c r="L131" s="43">
        <v>103.4774407598228</v>
      </c>
      <c r="M131" s="43">
        <v>103.9526442839468</v>
      </c>
      <c r="N131" s="43">
        <v>104.43003010391888</v>
      </c>
      <c r="P131" s="43">
        <v>139</v>
      </c>
      <c r="Q131" s="43">
        <v>149.31220561146407</v>
      </c>
      <c r="R131" s="43">
        <v>149.93060013977765</v>
      </c>
      <c r="S131" s="43">
        <v>150.55155582369861</v>
      </c>
      <c r="T131" s="43">
        <v>151.17508327056211</v>
      </c>
      <c r="U131" s="43">
        <v>151.8011931316349</v>
      </c>
      <c r="V131" s="43">
        <v>152.42989610229728</v>
      </c>
      <c r="W131" s="43">
        <v>153.06120292222568</v>
      </c>
      <c r="X131" s="43">
        <v>153.69512437557626</v>
      </c>
      <c r="Y131" s="43">
        <v>154.33167129116904</v>
      </c>
      <c r="Z131" s="43">
        <v>154.97085454267292</v>
      </c>
      <c r="AA131" s="43">
        <v>155.61268504879141</v>
      </c>
      <c r="AC131" s="37">
        <f>IF(ISNA(VLOOKUP($B131,'Feeder DER'!$B$3:$V$365,'Feeder DER'!C$369,FALSE)),0,VLOOKUP($B131,'Feeder DER'!$B$3:$V$365,'Feeder DER'!C$369,FALSE)/1000)</f>
        <v>9.4158917822543698E-3</v>
      </c>
      <c r="AD131" s="37">
        <f>IF(ISNA(VLOOKUP($B131,'Feeder DER'!$B$3:$V$365,'Feeder DER'!D$369,FALSE)),0,VLOOKUP($B131,'Feeder DER'!$B$3:$V$365,'Feeder DER'!D$369,FALSE)/1000)</f>
        <v>2.0159328568070178E-2</v>
      </c>
      <c r="AE131" s="37">
        <f>IF(ISNA(VLOOKUP($B131,'Feeder DER'!$B$3:$V$365,'Feeder DER'!E$369,FALSE)),0,VLOOKUP($B131,'Feeder DER'!$B$3:$V$365,'Feeder DER'!E$369,FALSE)/1000)</f>
        <v>3.2860715428044918E-2</v>
      </c>
      <c r="AF131" s="37">
        <f>IF(ISNA(VLOOKUP($B131,'Feeder DER'!$B$3:$V$365,'Feeder DER'!F$369,FALSE)),0,VLOOKUP($B131,'Feeder DER'!$B$3:$V$365,'Feeder DER'!F$369,FALSE)/1000)</f>
        <v>4.7122040256038951E-2</v>
      </c>
      <c r="AG131" s="37">
        <f>IF(ISNA(VLOOKUP($B131,'Feeder DER'!$B$3:$V$365,'Feeder DER'!G$369,FALSE)),0,VLOOKUP($B131,'Feeder DER'!$B$3:$V$365,'Feeder DER'!G$369,FALSE)/1000)</f>
        <v>6.1772889907789001E-2</v>
      </c>
      <c r="AH131" s="37">
        <f>IF(ISNA(VLOOKUP($B131,'Feeder DER'!$B$3:$V$365,'Feeder DER'!H$369,FALSE)),0,VLOOKUP($B131,'Feeder DER'!$B$3:$V$365,'Feeder DER'!H$369,FALSE)/1000)</f>
        <v>7.7889974985404009E-2</v>
      </c>
      <c r="AI131" s="37">
        <f>IF(ISNA(VLOOKUP($B131,'Feeder DER'!$B$3:$V$365,'Feeder DER'!I$369,FALSE)),0,VLOOKUP($B131,'Feeder DER'!$B$3:$V$365,'Feeder DER'!I$369,FALSE)/1000)</f>
        <v>9.5930215331149302E-2</v>
      </c>
      <c r="AJ131" s="37">
        <f>IF(ISNA(VLOOKUP($B131,'Feeder DER'!$B$3:$V$365,'Feeder DER'!J$369,FALSE)),0,VLOOKUP($B131,'Feeder DER'!$B$3:$V$365,'Feeder DER'!J$369,FALSE)/1000)</f>
        <v>0.13473444756403014</v>
      </c>
      <c r="AK131" s="37">
        <f>IF(ISNA(VLOOKUP($B131,'Feeder DER'!$B$3:$V$365,'Feeder DER'!K$369,FALSE)),0,VLOOKUP($B131,'Feeder DER'!$B$3:$V$365,'Feeder DER'!K$369,FALSE)/1000)</f>
        <v>0.16755236101147097</v>
      </c>
      <c r="AL131" s="37">
        <f>IF(ISNA(VLOOKUP($B131,'Feeder DER'!$B$3:$V$365,'Feeder DER'!L$369,FALSE)),0,VLOOKUP($B131,'Feeder DER'!$B$3:$V$365,'Feeder DER'!L$369,FALSE)/1000)</f>
        <v>0.19828085422943431</v>
      </c>
      <c r="AM131" s="37">
        <f>IF(ISNA(VLOOKUP($B131,'Feeder DER'!$B$3:$V$365,'Feeder DER'!M$369,FALSE)),0,VLOOKUP($B131,'Feeder DER'!$B$3:$V$365,'Feeder DER'!M$369,FALSE)/1000)</f>
        <v>-9.3551885982494865E-2</v>
      </c>
      <c r="AN131" s="37">
        <f>IF(ISNA(VLOOKUP($B131,'Feeder DER'!$B$3:$V$365,'Feeder DER'!N$369,FALSE)),0,VLOOKUP($B131,'Feeder DER'!$B$3:$V$365,'Feeder DER'!N$369,FALSE)/1000)</f>
        <v>-0.11837191952535266</v>
      </c>
      <c r="AO131" s="37">
        <f>IF(ISNA(VLOOKUP($B131,'Feeder DER'!$B$3:$V$365,'Feeder DER'!O$369,FALSE)),0,VLOOKUP($B131,'Feeder DER'!$B$3:$V$365,'Feeder DER'!O$369,FALSE)/1000)</f>
        <v>-0.14572614457982944</v>
      </c>
      <c r="AP131" s="37">
        <f>IF(ISNA(VLOOKUP($B131,'Feeder DER'!$B$3:$V$365,'Feeder DER'!P$369,FALSE)),0,VLOOKUP($B131,'Feeder DER'!$B$3:$V$365,'Feeder DER'!P$369,FALSE)/1000)</f>
        <v>-0.17276426751292237</v>
      </c>
      <c r="AQ131" s="37">
        <f>IF(ISNA(VLOOKUP($B131,'Feeder DER'!$B$3:$V$365,'Feeder DER'!Q$369,FALSE)),0,VLOOKUP($B131,'Feeder DER'!$B$3:$V$365,'Feeder DER'!Q$369,FALSE)/1000)</f>
        <v>-0.1969316583057788</v>
      </c>
      <c r="AR131" s="37">
        <f>IF(ISNA(VLOOKUP($B131,'Feeder DER'!$B$3:$V$365,'Feeder DER'!R$369,FALSE)),0,VLOOKUP($B131,'Feeder DER'!$B$3:$V$365,'Feeder DER'!R$369,FALSE)/1000)</f>
        <v>-0.21916554746923897</v>
      </c>
      <c r="AS131" s="37">
        <f>IF(ISNA(VLOOKUP($B131,'Feeder DER'!$B$3:$V$365,'Feeder DER'!S$369,FALSE)),0,VLOOKUP($B131,'Feeder DER'!$B$3:$V$365,'Feeder DER'!S$369,FALSE)/1000)</f>
        <v>-0.24050008497331993</v>
      </c>
      <c r="AT131" s="37">
        <f>IF(ISNA(VLOOKUP($B131,'Feeder DER'!$B$3:$V$365,'Feeder DER'!T$369,FALSE)),0,VLOOKUP($B131,'Feeder DER'!$B$3:$V$365,'Feeder DER'!T$369,FALSE)/1000)</f>
        <v>-0.26520643024435514</v>
      </c>
      <c r="AU131" s="37">
        <f>IF(ISNA(VLOOKUP($B131,'Feeder DER'!$B$3:$V$365,'Feeder DER'!U$369,FALSE)),0,VLOOKUP($B131,'Feeder DER'!$B$3:$V$365,'Feeder DER'!U$369,FALSE)/1000)</f>
        <v>-0.29020318171338899</v>
      </c>
      <c r="AV131" s="37">
        <f>IF(ISNA(VLOOKUP($B131,'Feeder DER'!$B$3:$V$365,'Feeder DER'!V$369,FALSE)),0,VLOOKUP($B131,'Feeder DER'!$B$3:$V$365,'Feeder DER'!V$369,FALSE)/1000)</f>
        <v>-0.31242086701824773</v>
      </c>
    </row>
    <row r="132" spans="1:48" x14ac:dyDescent="0.25">
      <c r="A132" s="8" t="s">
        <v>324</v>
      </c>
      <c r="B132" s="42">
        <v>26166</v>
      </c>
      <c r="C132" s="43">
        <v>48.616666600000002</v>
      </c>
      <c r="D132" s="43">
        <v>49.666667940000004</v>
      </c>
      <c r="E132" s="43">
        <v>49.894754134085204</v>
      </c>
      <c r="F132" s="43">
        <v>50.123887777377085</v>
      </c>
      <c r="G132" s="43">
        <v>50.354073680117864</v>
      </c>
      <c r="H132" s="43">
        <v>50.585316674640033</v>
      </c>
      <c r="I132" s="43">
        <v>50.817621615467779</v>
      </c>
      <c r="J132" s="43">
        <v>51.050993379418927</v>
      </c>
      <c r="K132" s="43">
        <v>51.285436865707297</v>
      </c>
      <c r="L132" s="43">
        <v>51.520956996045555</v>
      </c>
      <c r="M132" s="43">
        <v>51.757558714748555</v>
      </c>
      <c r="N132" s="43">
        <v>51.995246988837117</v>
      </c>
      <c r="P132" s="43">
        <v>93</v>
      </c>
      <c r="Q132" s="43">
        <v>96.6530895472807</v>
      </c>
      <c r="R132" s="43">
        <v>97.053389988064311</v>
      </c>
      <c r="S132" s="43">
        <v>97.45534832145789</v>
      </c>
      <c r="T132" s="43">
        <v>97.85897141382388</v>
      </c>
      <c r="U132" s="43">
        <v>98.26426615996256</v>
      </c>
      <c r="V132" s="43">
        <v>98.671239483229883</v>
      </c>
      <c r="W132" s="43">
        <v>99.079898335655713</v>
      </c>
      <c r="X132" s="43">
        <v>99.49024969806257</v>
      </c>
      <c r="Y132" s="43">
        <v>99.9023005801849</v>
      </c>
      <c r="Z132" s="43">
        <v>100.31605802078883</v>
      </c>
      <c r="AA132" s="43">
        <v>100.73152908779235</v>
      </c>
      <c r="AC132" s="37">
        <f>IF(ISNA(VLOOKUP($B132,'Feeder DER'!$B$3:$V$365,'Feeder DER'!C$369,FALSE)),0,VLOOKUP($B132,'Feeder DER'!$B$3:$V$365,'Feeder DER'!C$369,FALSE)/1000)</f>
        <v>1.7527435868603013E-2</v>
      </c>
      <c r="AD132" s="37">
        <f>IF(ISNA(VLOOKUP($B132,'Feeder DER'!$B$3:$V$365,'Feeder DER'!D$369,FALSE)),0,VLOOKUP($B132,'Feeder DER'!$B$3:$V$365,'Feeder DER'!D$369,FALSE)/1000)</f>
        <v>3.7530590653183302E-2</v>
      </c>
      <c r="AE132" s="37">
        <f>IF(ISNA(VLOOKUP($B132,'Feeder DER'!$B$3:$V$365,'Feeder DER'!E$369,FALSE)),0,VLOOKUP($B132,'Feeder DER'!$B$3:$V$365,'Feeder DER'!E$369,FALSE)/1000)</f>
        <v>6.1179207445691851E-2</v>
      </c>
      <c r="AF132" s="37">
        <f>IF(ISNA(VLOOKUP($B132,'Feeder DER'!$B$3:$V$365,'Feeder DER'!F$369,FALSE)),0,VLOOKUP($B132,'Feeder DER'!$B$3:$V$365,'Feeder DER'!F$369,FALSE)/1000)</f>
        <v>8.773243200450398E-2</v>
      </c>
      <c r="AG132" s="37">
        <f>IF(ISNA(VLOOKUP($B132,'Feeder DER'!$B$3:$V$365,'Feeder DER'!G$369,FALSE)),0,VLOOKUP($B132,'Feeder DER'!$B$3:$V$365,'Feeder DER'!G$369,FALSE)/1000)</f>
        <v>0.11501113385893948</v>
      </c>
      <c r="AH132" s="37">
        <f>IF(ISNA(VLOOKUP($B132,'Feeder DER'!$B$3:$V$365,'Feeder DER'!H$369,FALSE)),0,VLOOKUP($B132,'Feeder DER'!$B$3:$V$365,'Feeder DER'!H$369,FALSE)/1000)</f>
        <v>0.14502018192081512</v>
      </c>
      <c r="AI132" s="37">
        <f>IF(ISNA(VLOOKUP($B132,'Feeder DER'!$B$3:$V$365,'Feeder DER'!I$369,FALSE)),0,VLOOKUP($B132,'Feeder DER'!$B$3:$V$365,'Feeder DER'!I$369,FALSE)/1000)</f>
        <v>0.17860999366390404</v>
      </c>
      <c r="AJ132" s="37">
        <f>IF(ISNA(VLOOKUP($B132,'Feeder DER'!$B$3:$V$365,'Feeder DER'!J$369,FALSE)),0,VLOOKUP($B132,'Feeder DER'!$B$3:$V$365,'Feeder DER'!J$369,FALSE)/1000)</f>
        <v>0.25086244805363411</v>
      </c>
      <c r="AK132" s="37">
        <f>IF(ISNA(VLOOKUP($B132,'Feeder DER'!$B$3:$V$365,'Feeder DER'!K$369,FALSE)),0,VLOOKUP($B132,'Feeder DER'!$B$3:$V$365,'Feeder DER'!K$369,FALSE)/1000)</f>
        <v>0.31196780742870667</v>
      </c>
      <c r="AL132" s="37">
        <f>IF(ISNA(VLOOKUP($B132,'Feeder DER'!$B$3:$V$365,'Feeder DER'!L$369,FALSE)),0,VLOOKUP($B132,'Feeder DER'!$B$3:$V$365,'Feeder DER'!L$369,FALSE)/1000)</f>
        <v>0.36918282220798848</v>
      </c>
      <c r="AM132" s="37">
        <f>IF(ISNA(VLOOKUP($B132,'Feeder DER'!$B$3:$V$365,'Feeder DER'!M$369,FALSE)),0,VLOOKUP($B132,'Feeder DER'!$B$3:$V$365,'Feeder DER'!M$369,FALSE)/1000)</f>
        <v>-0.17416884380079992</v>
      </c>
      <c r="AN132" s="37">
        <f>IF(ISNA(VLOOKUP($B132,'Feeder DER'!$B$3:$V$365,'Feeder DER'!N$369,FALSE)),0,VLOOKUP($B132,'Feeder DER'!$B$3:$V$365,'Feeder DER'!N$369,FALSE)/1000)</f>
        <v>-0.22038006658451892</v>
      </c>
      <c r="AO132" s="37">
        <f>IF(ISNA(VLOOKUP($B132,'Feeder DER'!$B$3:$V$365,'Feeder DER'!O$369,FALSE)),0,VLOOKUP($B132,'Feeder DER'!$B$3:$V$365,'Feeder DER'!O$369,FALSE)/1000)</f>
        <v>-0.27130896947741973</v>
      </c>
      <c r="AP132" s="37">
        <f>IF(ISNA(VLOOKUP($B132,'Feeder DER'!$B$3:$V$365,'Feeder DER'!P$369,FALSE)),0,VLOOKUP($B132,'Feeder DER'!$B$3:$V$365,'Feeder DER'!P$369,FALSE)/1000)</f>
        <v>-0.32164848932205004</v>
      </c>
      <c r="AQ132" s="37">
        <f>IF(ISNA(VLOOKUP($B132,'Feeder DER'!$B$3:$V$365,'Feeder DER'!Q$369,FALSE)),0,VLOOKUP($B132,'Feeder DER'!$B$3:$V$365,'Feeder DER'!Q$369,FALSE)/1000)</f>
        <v>-0.36664241119834706</v>
      </c>
      <c r="AR132" s="37">
        <f>IF(ISNA(VLOOKUP($B132,'Feeder DER'!$B$3:$V$365,'Feeder DER'!R$369,FALSE)),0,VLOOKUP($B132,'Feeder DER'!$B$3:$V$365,'Feeder DER'!R$369,FALSE)/1000)</f>
        <v>-0.40803566542536751</v>
      </c>
      <c r="AS132" s="37">
        <f>IF(ISNA(VLOOKUP($B132,'Feeder DER'!$B$3:$V$365,'Feeder DER'!S$369,FALSE)),0,VLOOKUP($B132,'Feeder DER'!$B$3:$V$365,'Feeder DER'!S$369,FALSE)/1000)</f>
        <v>-0.44775365104450893</v>
      </c>
      <c r="AT132" s="37">
        <f>IF(ISNA(VLOOKUP($B132,'Feeder DER'!$B$3:$V$365,'Feeder DER'!T$369,FALSE)),0,VLOOKUP($B132,'Feeder DER'!$B$3:$V$365,'Feeder DER'!T$369,FALSE)/1000)</f>
        <v>-0.49374595409433719</v>
      </c>
      <c r="AU132" s="37">
        <f>IF(ISNA(VLOOKUP($B132,'Feeder DER'!$B$3:$V$365,'Feeder DER'!U$369,FALSE)),0,VLOOKUP($B132,'Feeder DER'!$B$3:$V$365,'Feeder DER'!U$369,FALSE)/1000)</f>
        <v>-0.54027921821869029</v>
      </c>
      <c r="AV132" s="37">
        <f>IF(ISNA(VLOOKUP($B132,'Feeder DER'!$B$3:$V$365,'Feeder DER'!V$369,FALSE)),0,VLOOKUP($B132,'Feeder DER'!$B$3:$V$365,'Feeder DER'!V$369,FALSE)/1000)</f>
        <v>-0.58163787586995652</v>
      </c>
    </row>
    <row r="133" spans="1:48" x14ac:dyDescent="0.25">
      <c r="A133" s="8" t="s">
        <v>324</v>
      </c>
      <c r="B133" s="42">
        <v>26167</v>
      </c>
      <c r="C133" s="43">
        <v>124.44444439999999</v>
      </c>
      <c r="D133" s="43">
        <v>119.33333589999999</v>
      </c>
      <c r="E133" s="43">
        <v>120.39583098186023</v>
      </c>
      <c r="F133" s="43">
        <v>120.948729495317</v>
      </c>
      <c r="G133" s="43">
        <v>121.50416710637947</v>
      </c>
      <c r="H133" s="43">
        <v>122.06215547544552</v>
      </c>
      <c r="I133" s="43">
        <v>122.62270631646153</v>
      </c>
      <c r="J133" s="43">
        <v>123.1858313971683</v>
      </c>
      <c r="K133" s="43">
        <v>123.75154253934808</v>
      </c>
      <c r="L133" s="43">
        <v>124.31985161907275</v>
      </c>
      <c r="M133" s="43">
        <v>124.89077056695317</v>
      </c>
      <c r="N133" s="43">
        <v>125.46431136838959</v>
      </c>
      <c r="P133" s="43">
        <v>206.33332820000001</v>
      </c>
      <c r="Q133" s="43">
        <v>214.65605419264017</v>
      </c>
      <c r="R133" s="43">
        <v>215.54507815982697</v>
      </c>
      <c r="S133" s="43">
        <v>216.4377841271195</v>
      </c>
      <c r="T133" s="43">
        <v>217.33418734396577</v>
      </c>
      <c r="U133" s="43">
        <v>218.23430312297126</v>
      </c>
      <c r="V133" s="43">
        <v>219.1381468401604</v>
      </c>
      <c r="W133" s="43">
        <v>220.04573393523933</v>
      </c>
      <c r="X133" s="43">
        <v>220.95707991185955</v>
      </c>
      <c r="Y133" s="43">
        <v>221.87220033788287</v>
      </c>
      <c r="Z133" s="43">
        <v>222.79111084564721</v>
      </c>
      <c r="AA133" s="43">
        <v>223.71382713223375</v>
      </c>
      <c r="AC133" s="37">
        <f>IF(ISNA(VLOOKUP($B133,'Feeder DER'!$B$3:$V$365,'Feeder DER'!C$369,FALSE)),0,VLOOKUP($B133,'Feeder DER'!$B$3:$V$365,'Feeder DER'!C$369,FALSE)/1000)</f>
        <v>2.3092609853454165E-2</v>
      </c>
      <c r="AD133" s="37">
        <f>IF(ISNA(VLOOKUP($B133,'Feeder DER'!$B$3:$V$365,'Feeder DER'!D$369,FALSE)),0,VLOOKUP($B133,'Feeder DER'!$B$3:$V$365,'Feeder DER'!D$369,FALSE)/1000)</f>
        <v>5.0186318808168533E-2</v>
      </c>
      <c r="AE133" s="37">
        <f>IF(ISNA(VLOOKUP($B133,'Feeder DER'!$B$3:$V$365,'Feeder DER'!E$369,FALSE)),0,VLOOKUP($B133,'Feeder DER'!$B$3:$V$365,'Feeder DER'!E$369,FALSE)/1000)</f>
        <v>8.2494908768695877E-2</v>
      </c>
      <c r="AF133" s="37">
        <f>IF(ISNA(VLOOKUP($B133,'Feeder DER'!$B$3:$V$365,'Feeder DER'!F$369,FALSE)),0,VLOOKUP($B133,'Feeder DER'!$B$3:$V$365,'Feeder DER'!F$369,FALSE)/1000)</f>
        <v>0.11912636084469445</v>
      </c>
      <c r="AG133" s="37">
        <f>IF(ISNA(VLOOKUP($B133,'Feeder DER'!$B$3:$V$365,'Feeder DER'!G$369,FALSE)),0,VLOOKUP($B133,'Feeder DER'!$B$3:$V$365,'Feeder DER'!G$369,FALSE)/1000)</f>
        <v>0.15706401976698892</v>
      </c>
      <c r="AH133" s="37">
        <f>IF(ISNA(VLOOKUP($B133,'Feeder DER'!$B$3:$V$365,'Feeder DER'!H$369,FALSE)),0,VLOOKUP($B133,'Feeder DER'!$B$3:$V$365,'Feeder DER'!H$369,FALSE)/1000)</f>
        <v>0.19905062627231804</v>
      </c>
      <c r="AI133" s="37">
        <f>IF(ISNA(VLOOKUP($B133,'Feeder DER'!$B$3:$V$365,'Feeder DER'!I$369,FALSE)),0,VLOOKUP($B133,'Feeder DER'!$B$3:$V$365,'Feeder DER'!I$369,FALSE)/1000)</f>
        <v>0.24650541605572063</v>
      </c>
      <c r="AJ133" s="37">
        <f>IF(ISNA(VLOOKUP($B133,'Feeder DER'!$B$3:$V$365,'Feeder DER'!J$369,FALSE)),0,VLOOKUP($B133,'Feeder DER'!$B$3:$V$365,'Feeder DER'!J$369,FALSE)/1000)</f>
        <v>0.34851000705758245</v>
      </c>
      <c r="AK133" s="37">
        <f>IF(ISNA(VLOOKUP($B133,'Feeder DER'!$B$3:$V$365,'Feeder DER'!K$369,FALSE)),0,VLOOKUP($B133,'Feeder DER'!$B$3:$V$365,'Feeder DER'!K$369,FALSE)/1000)</f>
        <v>0.43523004980843849</v>
      </c>
      <c r="AL133" s="37">
        <f>IF(ISNA(VLOOKUP($B133,'Feeder DER'!$B$3:$V$365,'Feeder DER'!L$369,FALSE)),0,VLOOKUP($B133,'Feeder DER'!$B$3:$V$365,'Feeder DER'!L$369,FALSE)/1000)</f>
        <v>0.51669712420591141</v>
      </c>
      <c r="AM133" s="37">
        <f>IF(ISNA(VLOOKUP($B133,'Feeder DER'!$B$3:$V$365,'Feeder DER'!M$369,FALSE)),0,VLOOKUP($B133,'Feeder DER'!$B$3:$V$365,'Feeder DER'!M$369,FALSE)/1000)</f>
        <v>-0.2204744114769005</v>
      </c>
      <c r="AN133" s="37">
        <f>IF(ISNA(VLOOKUP($B133,'Feeder DER'!$B$3:$V$365,'Feeder DER'!N$369,FALSE)),0,VLOOKUP($B133,'Feeder DER'!$B$3:$V$365,'Feeder DER'!N$369,FALSE)/1000)</f>
        <v>-0.28360684463143943</v>
      </c>
      <c r="AO133" s="37">
        <f>IF(ISNA(VLOOKUP($B133,'Feeder DER'!$B$3:$V$365,'Feeder DER'!O$369,FALSE)),0,VLOOKUP($B133,'Feeder DER'!$B$3:$V$365,'Feeder DER'!O$369,FALSE)/1000)</f>
        <v>-0.35384698583559326</v>
      </c>
      <c r="AP133" s="37">
        <f>IF(ISNA(VLOOKUP($B133,'Feeder DER'!$B$3:$V$365,'Feeder DER'!P$369,FALSE)),0,VLOOKUP($B133,'Feeder DER'!$B$3:$V$365,'Feeder DER'!P$369,FALSE)/1000)</f>
        <v>-0.42405275702376921</v>
      </c>
      <c r="AQ133" s="37">
        <f>IF(ISNA(VLOOKUP($B133,'Feeder DER'!$B$3:$V$365,'Feeder DER'!Q$369,FALSE)),0,VLOOKUP($B133,'Feeder DER'!$B$3:$V$365,'Feeder DER'!Q$369,FALSE)/1000)</f>
        <v>-0.48756508663948173</v>
      </c>
      <c r="AR133" s="37">
        <f>IF(ISNA(VLOOKUP($B133,'Feeder DER'!$B$3:$V$365,'Feeder DER'!R$369,FALSE)),0,VLOOKUP($B133,'Feeder DER'!$B$3:$V$365,'Feeder DER'!R$369,FALSE)/1000)</f>
        <v>-0.54670793047535249</v>
      </c>
      <c r="AS133" s="37">
        <f>IF(ISNA(VLOOKUP($B133,'Feeder DER'!$B$3:$V$365,'Feeder DER'!S$369,FALSE)),0,VLOOKUP($B133,'Feeder DER'!$B$3:$V$365,'Feeder DER'!S$369,FALSE)/1000)</f>
        <v>-0.60417024826021326</v>
      </c>
      <c r="AT133" s="37">
        <f>IF(ISNA(VLOOKUP($B133,'Feeder DER'!$B$3:$V$365,'Feeder DER'!T$369,FALSE)),0,VLOOKUP($B133,'Feeder DER'!$B$3:$V$365,'Feeder DER'!T$369,FALSE)/1000)</f>
        <v>-0.67165858385411115</v>
      </c>
      <c r="AU133" s="37">
        <f>IF(ISNA(VLOOKUP($B133,'Feeder DER'!$B$3:$V$365,'Feeder DER'!U$369,FALSE)),0,VLOOKUP($B133,'Feeder DER'!$B$3:$V$365,'Feeder DER'!U$369,FALSE)/1000)</f>
        <v>-0.74078204014283422</v>
      </c>
      <c r="AV133" s="37">
        <f>IF(ISNA(VLOOKUP($B133,'Feeder DER'!$B$3:$V$365,'Feeder DER'!V$369,FALSE)),0,VLOOKUP($B133,'Feeder DER'!$B$3:$V$365,'Feeder DER'!V$369,FALSE)/1000)</f>
        <v>-0.80299821425369144</v>
      </c>
    </row>
    <row r="134" spans="1:48" x14ac:dyDescent="0.25">
      <c r="A134" s="8" t="s">
        <v>324</v>
      </c>
      <c r="B134" s="42">
        <v>26169</v>
      </c>
      <c r="C134" s="43">
        <v>0</v>
      </c>
      <c r="D134" s="43">
        <v>0</v>
      </c>
      <c r="E134" s="43">
        <v>0</v>
      </c>
      <c r="F134" s="43">
        <v>0</v>
      </c>
      <c r="G134" s="43">
        <v>0</v>
      </c>
      <c r="H134" s="43">
        <v>0</v>
      </c>
      <c r="I134" s="43">
        <v>0</v>
      </c>
      <c r="J134" s="43">
        <v>0</v>
      </c>
      <c r="K134" s="43">
        <v>0</v>
      </c>
      <c r="L134" s="43">
        <v>0</v>
      </c>
      <c r="M134" s="43">
        <v>0</v>
      </c>
      <c r="N134" s="43">
        <v>0</v>
      </c>
      <c r="P134" s="43">
        <v>0</v>
      </c>
      <c r="Q134" s="43">
        <v>0</v>
      </c>
      <c r="R134" s="43">
        <v>0</v>
      </c>
      <c r="S134" s="43">
        <v>0</v>
      </c>
      <c r="T134" s="43">
        <v>0</v>
      </c>
      <c r="U134" s="43">
        <v>0</v>
      </c>
      <c r="V134" s="43">
        <v>0</v>
      </c>
      <c r="W134" s="43">
        <v>0</v>
      </c>
      <c r="X134" s="43">
        <v>0</v>
      </c>
      <c r="Y134" s="43">
        <v>0</v>
      </c>
      <c r="Z134" s="43">
        <v>0</v>
      </c>
      <c r="AA134" s="43">
        <v>0</v>
      </c>
      <c r="AC134" s="37">
        <f>IF(ISNA(VLOOKUP($B134,'Feeder DER'!$B$3:$V$365,'Feeder DER'!C$369,FALSE)),0,VLOOKUP($B134,'Feeder DER'!$B$3:$V$365,'Feeder DER'!C$369,FALSE)/1000)</f>
        <v>0</v>
      </c>
      <c r="AD134" s="37">
        <f>IF(ISNA(VLOOKUP($B134,'Feeder DER'!$B$3:$V$365,'Feeder DER'!D$369,FALSE)),0,VLOOKUP($B134,'Feeder DER'!$B$3:$V$365,'Feeder DER'!D$369,FALSE)/1000)</f>
        <v>0</v>
      </c>
      <c r="AE134" s="37">
        <f>IF(ISNA(VLOOKUP($B134,'Feeder DER'!$B$3:$V$365,'Feeder DER'!E$369,FALSE)),0,VLOOKUP($B134,'Feeder DER'!$B$3:$V$365,'Feeder DER'!E$369,FALSE)/1000)</f>
        <v>0</v>
      </c>
      <c r="AF134" s="37">
        <f>IF(ISNA(VLOOKUP($B134,'Feeder DER'!$B$3:$V$365,'Feeder DER'!F$369,FALSE)),0,VLOOKUP($B134,'Feeder DER'!$B$3:$V$365,'Feeder DER'!F$369,FALSE)/1000)</f>
        <v>0</v>
      </c>
      <c r="AG134" s="37">
        <f>IF(ISNA(VLOOKUP($B134,'Feeder DER'!$B$3:$V$365,'Feeder DER'!G$369,FALSE)),0,VLOOKUP($B134,'Feeder DER'!$B$3:$V$365,'Feeder DER'!G$369,FALSE)/1000)</f>
        <v>0</v>
      </c>
      <c r="AH134" s="37">
        <f>IF(ISNA(VLOOKUP($B134,'Feeder DER'!$B$3:$V$365,'Feeder DER'!H$369,FALSE)),0,VLOOKUP($B134,'Feeder DER'!$B$3:$V$365,'Feeder DER'!H$369,FALSE)/1000)</f>
        <v>0</v>
      </c>
      <c r="AI134" s="37">
        <f>IF(ISNA(VLOOKUP($B134,'Feeder DER'!$B$3:$V$365,'Feeder DER'!I$369,FALSE)),0,VLOOKUP($B134,'Feeder DER'!$B$3:$V$365,'Feeder DER'!I$369,FALSE)/1000)</f>
        <v>0</v>
      </c>
      <c r="AJ134" s="37">
        <f>IF(ISNA(VLOOKUP($B134,'Feeder DER'!$B$3:$V$365,'Feeder DER'!J$369,FALSE)),0,VLOOKUP($B134,'Feeder DER'!$B$3:$V$365,'Feeder DER'!J$369,FALSE)/1000)</f>
        <v>0</v>
      </c>
      <c r="AK134" s="37">
        <f>IF(ISNA(VLOOKUP($B134,'Feeder DER'!$B$3:$V$365,'Feeder DER'!K$369,FALSE)),0,VLOOKUP($B134,'Feeder DER'!$B$3:$V$365,'Feeder DER'!K$369,FALSE)/1000)</f>
        <v>0</v>
      </c>
      <c r="AL134" s="37">
        <f>IF(ISNA(VLOOKUP($B134,'Feeder DER'!$B$3:$V$365,'Feeder DER'!L$369,FALSE)),0,VLOOKUP($B134,'Feeder DER'!$B$3:$V$365,'Feeder DER'!L$369,FALSE)/1000)</f>
        <v>0</v>
      </c>
      <c r="AM134" s="37">
        <f>IF(ISNA(VLOOKUP($B134,'Feeder DER'!$B$3:$V$365,'Feeder DER'!M$369,FALSE)),0,VLOOKUP($B134,'Feeder DER'!$B$3:$V$365,'Feeder DER'!M$369,FALSE)/1000)</f>
        <v>0</v>
      </c>
      <c r="AN134" s="37">
        <f>IF(ISNA(VLOOKUP($B134,'Feeder DER'!$B$3:$V$365,'Feeder DER'!N$369,FALSE)),0,VLOOKUP($B134,'Feeder DER'!$B$3:$V$365,'Feeder DER'!N$369,FALSE)/1000)</f>
        <v>0</v>
      </c>
      <c r="AO134" s="37">
        <f>IF(ISNA(VLOOKUP($B134,'Feeder DER'!$B$3:$V$365,'Feeder DER'!O$369,FALSE)),0,VLOOKUP($B134,'Feeder DER'!$B$3:$V$365,'Feeder DER'!O$369,FALSE)/1000)</f>
        <v>0</v>
      </c>
      <c r="AP134" s="37">
        <f>IF(ISNA(VLOOKUP($B134,'Feeder DER'!$B$3:$V$365,'Feeder DER'!P$369,FALSE)),0,VLOOKUP($B134,'Feeder DER'!$B$3:$V$365,'Feeder DER'!P$369,FALSE)/1000)</f>
        <v>0</v>
      </c>
      <c r="AQ134" s="37">
        <f>IF(ISNA(VLOOKUP($B134,'Feeder DER'!$B$3:$V$365,'Feeder DER'!Q$369,FALSE)),0,VLOOKUP($B134,'Feeder DER'!$B$3:$V$365,'Feeder DER'!Q$369,FALSE)/1000)</f>
        <v>0</v>
      </c>
      <c r="AR134" s="37">
        <f>IF(ISNA(VLOOKUP($B134,'Feeder DER'!$B$3:$V$365,'Feeder DER'!R$369,FALSE)),0,VLOOKUP($B134,'Feeder DER'!$B$3:$V$365,'Feeder DER'!R$369,FALSE)/1000)</f>
        <v>0</v>
      </c>
      <c r="AS134" s="37">
        <f>IF(ISNA(VLOOKUP($B134,'Feeder DER'!$B$3:$V$365,'Feeder DER'!S$369,FALSE)),0,VLOOKUP($B134,'Feeder DER'!$B$3:$V$365,'Feeder DER'!S$369,FALSE)/1000)</f>
        <v>0</v>
      </c>
      <c r="AT134" s="37">
        <f>IF(ISNA(VLOOKUP($B134,'Feeder DER'!$B$3:$V$365,'Feeder DER'!T$369,FALSE)),0,VLOOKUP($B134,'Feeder DER'!$B$3:$V$365,'Feeder DER'!T$369,FALSE)/1000)</f>
        <v>0</v>
      </c>
      <c r="AU134" s="37">
        <f>IF(ISNA(VLOOKUP($B134,'Feeder DER'!$B$3:$V$365,'Feeder DER'!U$369,FALSE)),0,VLOOKUP($B134,'Feeder DER'!$B$3:$V$365,'Feeder DER'!U$369,FALSE)/1000)</f>
        <v>0</v>
      </c>
      <c r="AV134" s="37">
        <f>IF(ISNA(VLOOKUP($B134,'Feeder DER'!$B$3:$V$365,'Feeder DER'!V$369,FALSE)),0,VLOOKUP($B134,'Feeder DER'!$B$3:$V$365,'Feeder DER'!V$369,FALSE)/1000)</f>
        <v>0</v>
      </c>
    </row>
    <row r="135" spans="1:48" x14ac:dyDescent="0.25">
      <c r="A135" s="8" t="s">
        <v>25</v>
      </c>
      <c r="B135" s="42">
        <v>53001</v>
      </c>
      <c r="C135" s="43">
        <v>75.582777780000001</v>
      </c>
      <c r="D135" s="43">
        <v>88</v>
      </c>
      <c r="E135" s="43">
        <v>88</v>
      </c>
      <c r="F135" s="43">
        <v>88</v>
      </c>
      <c r="G135" s="43">
        <v>88</v>
      </c>
      <c r="H135" s="43">
        <v>88</v>
      </c>
      <c r="I135" s="43">
        <v>88</v>
      </c>
      <c r="J135" s="43">
        <v>88</v>
      </c>
      <c r="K135" s="43">
        <v>88</v>
      </c>
      <c r="L135" s="43">
        <v>88</v>
      </c>
      <c r="M135" s="43">
        <v>88</v>
      </c>
      <c r="N135" s="43">
        <v>88</v>
      </c>
      <c r="P135" s="43">
        <v>0</v>
      </c>
      <c r="Q135" s="43">
        <v>0</v>
      </c>
      <c r="R135" s="43">
        <v>0</v>
      </c>
      <c r="S135" s="43">
        <v>0</v>
      </c>
      <c r="T135" s="43">
        <v>0</v>
      </c>
      <c r="U135" s="43">
        <v>0</v>
      </c>
      <c r="V135" s="43">
        <v>0</v>
      </c>
      <c r="W135" s="43">
        <v>0</v>
      </c>
      <c r="X135" s="43">
        <v>0</v>
      </c>
      <c r="Y135" s="43">
        <v>0</v>
      </c>
      <c r="Z135" s="43">
        <v>0</v>
      </c>
      <c r="AA135" s="43">
        <v>0</v>
      </c>
      <c r="AC135" s="37">
        <f>IF(ISNA(VLOOKUP($B135,'Feeder DER'!$B$3:$V$365,'Feeder DER'!C$369,FALSE)),0,VLOOKUP($B135,'Feeder DER'!$B$3:$V$365,'Feeder DER'!C$369,FALSE)/1000)</f>
        <v>5.3801169657492064E-2</v>
      </c>
      <c r="AD135" s="37">
        <f>IF(ISNA(VLOOKUP($B135,'Feeder DER'!$B$3:$V$365,'Feeder DER'!D$369,FALSE)),0,VLOOKUP($B135,'Feeder DER'!$B$3:$V$365,'Feeder DER'!D$369,FALSE)/1000)</f>
        <v>0.10877587664645767</v>
      </c>
      <c r="AE135" s="37">
        <f>IF(ISNA(VLOOKUP($B135,'Feeder DER'!$B$3:$V$365,'Feeder DER'!E$369,FALSE)),0,VLOOKUP($B135,'Feeder DER'!$B$3:$V$365,'Feeder DER'!E$369,FALSE)/1000)</f>
        <v>0.17150185253711167</v>
      </c>
      <c r="AF135" s="37">
        <f>IF(ISNA(VLOOKUP($B135,'Feeder DER'!$B$3:$V$365,'Feeder DER'!F$369,FALSE)),0,VLOOKUP($B135,'Feeder DER'!$B$3:$V$365,'Feeder DER'!F$369,FALSE)/1000)</f>
        <v>0.23866471755250002</v>
      </c>
      <c r="AG135" s="37">
        <f>IF(ISNA(VLOOKUP($B135,'Feeder DER'!$B$3:$V$365,'Feeder DER'!G$369,FALSE)),0,VLOOKUP($B135,'Feeder DER'!$B$3:$V$365,'Feeder DER'!G$369,FALSE)/1000)</f>
        <v>0.30489240274982587</v>
      </c>
      <c r="AH135" s="37">
        <f>IF(ISNA(VLOOKUP($B135,'Feeder DER'!$B$3:$V$365,'Feeder DER'!H$369,FALSE)),0,VLOOKUP($B135,'Feeder DER'!$B$3:$V$365,'Feeder DER'!H$369,FALSE)/1000)</f>
        <v>0.37521524766957548</v>
      </c>
      <c r="AI135" s="37">
        <f>IF(ISNA(VLOOKUP($B135,'Feeder DER'!$B$3:$V$365,'Feeder DER'!I$369,FALSE)),0,VLOOKUP($B135,'Feeder DER'!$B$3:$V$365,'Feeder DER'!I$369,FALSE)/1000)</f>
        <v>0.45143539927518539</v>
      </c>
      <c r="AJ135" s="37">
        <f>IF(ISNA(VLOOKUP($B135,'Feeder DER'!$B$3:$V$365,'Feeder DER'!J$369,FALSE)),0,VLOOKUP($B135,'Feeder DER'!$B$3:$V$365,'Feeder DER'!J$369,FALSE)/1000)</f>
        <v>0.60861857473348413</v>
      </c>
      <c r="AK135" s="37">
        <f>IF(ISNA(VLOOKUP($B135,'Feeder DER'!$B$3:$V$365,'Feeder DER'!K$369,FALSE)),0,VLOOKUP($B135,'Feeder DER'!$B$3:$V$365,'Feeder DER'!K$369,FALSE)/1000)</f>
        <v>0.74247169869654461</v>
      </c>
      <c r="AL135" s="37">
        <f>IF(ISNA(VLOOKUP($B135,'Feeder DER'!$B$3:$V$365,'Feeder DER'!L$369,FALSE)),0,VLOOKUP($B135,'Feeder DER'!$B$3:$V$365,'Feeder DER'!L$369,FALSE)/1000)</f>
        <v>0.86659116737461805</v>
      </c>
      <c r="AM135" s="37">
        <f>IF(ISNA(VLOOKUP($B135,'Feeder DER'!$B$3:$V$365,'Feeder DER'!M$369,FALSE)),0,VLOOKUP($B135,'Feeder DER'!$B$3:$V$365,'Feeder DER'!M$369,FALSE)/1000)</f>
        <v>-0.54602014437831847</v>
      </c>
      <c r="AN135" s="37">
        <f>IF(ISNA(VLOOKUP($B135,'Feeder DER'!$B$3:$V$365,'Feeder DER'!N$369,FALSE)),0,VLOOKUP($B135,'Feeder DER'!$B$3:$V$365,'Feeder DER'!N$369,FALSE)/1000)</f>
        <v>-0.66844883805716981</v>
      </c>
      <c r="AO135" s="37">
        <f>IF(ISNA(VLOOKUP($B135,'Feeder DER'!$B$3:$V$365,'Feeder DER'!O$369,FALSE)),0,VLOOKUP($B135,'Feeder DER'!$B$3:$V$365,'Feeder DER'!O$369,FALSE)/1000)</f>
        <v>-0.79883505369483088</v>
      </c>
      <c r="AP135" s="37">
        <f>IF(ISNA(VLOOKUP($B135,'Feeder DER'!$B$3:$V$365,'Feeder DER'!P$369,FALSE)),0,VLOOKUP($B135,'Feeder DER'!$B$3:$V$365,'Feeder DER'!P$369,FALSE)/1000)</f>
        <v>-0.92252048501951012</v>
      </c>
      <c r="AQ135" s="37">
        <f>IF(ISNA(VLOOKUP($B135,'Feeder DER'!$B$3:$V$365,'Feeder DER'!Q$369,FALSE)),0,VLOOKUP($B135,'Feeder DER'!$B$3:$V$365,'Feeder DER'!Q$369,FALSE)/1000)</f>
        <v>-1.028578630906906</v>
      </c>
      <c r="AR135" s="37">
        <f>IF(ISNA(VLOOKUP($B135,'Feeder DER'!$B$3:$V$365,'Feeder DER'!R$369,FALSE)),0,VLOOKUP($B135,'Feeder DER'!$B$3:$V$365,'Feeder DER'!R$369,FALSE)/1000)</f>
        <v>-1.1222312948164355</v>
      </c>
      <c r="AS135" s="37">
        <f>IF(ISNA(VLOOKUP($B135,'Feeder DER'!$B$3:$V$365,'Feeder DER'!S$369,FALSE)),0,VLOOKUP($B135,'Feeder DER'!$B$3:$V$365,'Feeder DER'!S$369,FALSE)/1000)</f>
        <v>-1.2083347830879696</v>
      </c>
      <c r="AT135" s="37">
        <f>IF(ISNA(VLOOKUP($B135,'Feeder DER'!$B$3:$V$365,'Feeder DER'!T$369,FALSE)),0,VLOOKUP($B135,'Feeder DER'!$B$3:$V$365,'Feeder DER'!T$369,FALSE)/1000)</f>
        <v>-1.3055268513467972</v>
      </c>
      <c r="AU135" s="37">
        <f>IF(ISNA(VLOOKUP($B135,'Feeder DER'!$B$3:$V$365,'Feeder DER'!U$369,FALSE)),0,VLOOKUP($B135,'Feeder DER'!$B$3:$V$365,'Feeder DER'!U$369,FALSE)/1000)</f>
        <v>-1.4003215851858102</v>
      </c>
      <c r="AV135" s="37">
        <f>IF(ISNA(VLOOKUP($B135,'Feeder DER'!$B$3:$V$365,'Feeder DER'!V$369,FALSE)),0,VLOOKUP($B135,'Feeder DER'!$B$3:$V$365,'Feeder DER'!V$369,FALSE)/1000)</f>
        <v>-1.4823930025823677</v>
      </c>
    </row>
    <row r="136" spans="1:48" x14ac:dyDescent="0.25">
      <c r="A136" s="8" t="s">
        <v>25</v>
      </c>
      <c r="B136" s="42">
        <v>53002</v>
      </c>
      <c r="C136" s="43">
        <v>65.044722219999997</v>
      </c>
      <c r="D136" s="43">
        <v>126</v>
      </c>
      <c r="E136" s="43">
        <v>126</v>
      </c>
      <c r="F136" s="43">
        <v>126</v>
      </c>
      <c r="G136" s="43">
        <v>126</v>
      </c>
      <c r="H136" s="43">
        <v>126</v>
      </c>
      <c r="I136" s="43">
        <v>126</v>
      </c>
      <c r="J136" s="43">
        <v>126</v>
      </c>
      <c r="K136" s="43">
        <v>126</v>
      </c>
      <c r="L136" s="43">
        <v>126</v>
      </c>
      <c r="M136" s="43">
        <v>126</v>
      </c>
      <c r="N136" s="43">
        <v>126</v>
      </c>
      <c r="P136" s="43">
        <v>123</v>
      </c>
      <c r="Q136" s="43">
        <v>123</v>
      </c>
      <c r="R136" s="43">
        <v>123</v>
      </c>
      <c r="S136" s="43">
        <v>123</v>
      </c>
      <c r="T136" s="43">
        <v>123</v>
      </c>
      <c r="U136" s="43">
        <v>123</v>
      </c>
      <c r="V136" s="43">
        <v>123</v>
      </c>
      <c r="W136" s="43">
        <v>123</v>
      </c>
      <c r="X136" s="43">
        <v>123</v>
      </c>
      <c r="Y136" s="43">
        <v>123</v>
      </c>
      <c r="Z136" s="43">
        <v>123</v>
      </c>
      <c r="AA136" s="43">
        <v>123</v>
      </c>
      <c r="AC136" s="37">
        <f>IF(ISNA(VLOOKUP($B136,'Feeder DER'!$B$3:$V$365,'Feeder DER'!C$369,FALSE)),0,VLOOKUP($B136,'Feeder DER'!$B$3:$V$365,'Feeder DER'!C$369,FALSE)/1000)</f>
        <v>6.4895845748575253E-5</v>
      </c>
      <c r="AD136" s="37">
        <f>IF(ISNA(VLOOKUP($B136,'Feeder DER'!$B$3:$V$365,'Feeder DER'!D$369,FALSE)),0,VLOOKUP($B136,'Feeder DER'!$B$3:$V$365,'Feeder DER'!D$369,FALSE)/1000)</f>
        <v>1.1940840316439017E-4</v>
      </c>
      <c r="AE136" s="37">
        <f>IF(ISNA(VLOOKUP($B136,'Feeder DER'!$B$3:$V$365,'Feeder DER'!E$369,FALSE)),0,VLOOKUP($B136,'Feeder DER'!$B$3:$V$365,'Feeder DER'!E$369,FALSE)/1000)</f>
        <v>1.8516968903189079E-4</v>
      </c>
      <c r="AF136" s="37">
        <f>IF(ISNA(VLOOKUP($B136,'Feeder DER'!$B$3:$V$365,'Feeder DER'!F$369,FALSE)),0,VLOOKUP($B136,'Feeder DER'!$B$3:$V$365,'Feeder DER'!F$369,FALSE)/1000)</f>
        <v>2.6422395778412692E-4</v>
      </c>
      <c r="AG136" s="37">
        <f>IF(ISNA(VLOOKUP($B136,'Feeder DER'!$B$3:$V$365,'Feeder DER'!G$369,FALSE)),0,VLOOKUP($B136,'Feeder DER'!$B$3:$V$365,'Feeder DER'!G$369,FALSE)/1000)</f>
        <v>3.5132454329298972E-4</v>
      </c>
      <c r="AH136" s="37">
        <f>IF(ISNA(VLOOKUP($B136,'Feeder DER'!$B$3:$V$365,'Feeder DER'!H$369,FALSE)),0,VLOOKUP($B136,'Feeder DER'!$B$3:$V$365,'Feeder DER'!H$369,FALSE)/1000)</f>
        <v>4.5465113869257113E-4</v>
      </c>
      <c r="AI136" s="37">
        <f>IF(ISNA(VLOOKUP($B136,'Feeder DER'!$B$3:$V$365,'Feeder DER'!I$369,FALSE)),0,VLOOKUP($B136,'Feeder DER'!$B$3:$V$365,'Feeder DER'!I$369,FALSE)/1000)</f>
        <v>5.761321581311394E-4</v>
      </c>
      <c r="AJ136" s="37">
        <f>IF(ISNA(VLOOKUP($B136,'Feeder DER'!$B$3:$V$365,'Feeder DER'!J$369,FALSE)),0,VLOOKUP($B136,'Feeder DER'!$B$3:$V$365,'Feeder DER'!J$369,FALSE)/1000)</f>
        <v>8.542594213115036E-4</v>
      </c>
      <c r="AK136" s="37">
        <f>IF(ISNA(VLOOKUP($B136,'Feeder DER'!$B$3:$V$365,'Feeder DER'!K$369,FALSE)),0,VLOOKUP($B136,'Feeder DER'!$B$3:$V$365,'Feeder DER'!K$369,FALSE)/1000)</f>
        <v>1.0856567020256745E-3</v>
      </c>
      <c r="AL136" s="37">
        <f>IF(ISNA(VLOOKUP($B136,'Feeder DER'!$B$3:$V$365,'Feeder DER'!L$369,FALSE)),0,VLOOKUP($B136,'Feeder DER'!$B$3:$V$365,'Feeder DER'!L$369,FALSE)/1000)</f>
        <v>1.3076248061776883E-3</v>
      </c>
      <c r="AM136" s="37">
        <f>IF(ISNA(VLOOKUP($B136,'Feeder DER'!$B$3:$V$365,'Feeder DER'!M$369,FALSE)),0,VLOOKUP($B136,'Feeder DER'!$B$3:$V$365,'Feeder DER'!M$369,FALSE)/1000)</f>
        <v>-5.4484985010541827E-4</v>
      </c>
      <c r="AN136" s="37">
        <f>IF(ISNA(VLOOKUP($B136,'Feeder DER'!$B$3:$V$365,'Feeder DER'!N$369,FALSE)),0,VLOOKUP($B136,'Feeder DER'!$B$3:$V$365,'Feeder DER'!N$369,FALSE)/1000)</f>
        <v>-6.5619619732693014E-4</v>
      </c>
      <c r="AO136" s="37">
        <f>IF(ISNA(VLOOKUP($B136,'Feeder DER'!$B$3:$V$365,'Feeder DER'!O$369,FALSE)),0,VLOOKUP($B136,'Feeder DER'!$B$3:$V$365,'Feeder DER'!O$369,FALSE)/1000)</f>
        <v>-7.7302966070456295E-4</v>
      </c>
      <c r="AP136" s="37">
        <f>IF(ISNA(VLOOKUP($B136,'Feeder DER'!$B$3:$V$365,'Feeder DER'!P$369,FALSE)),0,VLOOKUP($B136,'Feeder DER'!$B$3:$V$365,'Feeder DER'!P$369,FALSE)/1000)</f>
        <v>-8.7848109992222443E-4</v>
      </c>
      <c r="AQ136" s="37">
        <f>IF(ISNA(VLOOKUP($B136,'Feeder DER'!$B$3:$V$365,'Feeder DER'!Q$369,FALSE)),0,VLOOKUP($B136,'Feeder DER'!$B$3:$V$365,'Feeder DER'!Q$369,FALSE)/1000)</f>
        <v>-9.6229702428591538E-4</v>
      </c>
      <c r="AR136" s="37">
        <f>IF(ISNA(VLOOKUP($B136,'Feeder DER'!$B$3:$V$365,'Feeder DER'!R$369,FALSE)),0,VLOOKUP($B136,'Feeder DER'!$B$3:$V$365,'Feeder DER'!R$369,FALSE)/1000)</f>
        <v>-1.026925233903039E-3</v>
      </c>
      <c r="AS136" s="37">
        <f>IF(ISNA(VLOOKUP($B136,'Feeder DER'!$B$3:$V$365,'Feeder DER'!S$369,FALSE)),0,VLOOKUP($B136,'Feeder DER'!$B$3:$V$365,'Feeder DER'!S$369,FALSE)/1000)</f>
        <v>-1.0766863350540629E-3</v>
      </c>
      <c r="AT136" s="37">
        <f>IF(ISNA(VLOOKUP($B136,'Feeder DER'!$B$3:$V$365,'Feeder DER'!T$369,FALSE)),0,VLOOKUP($B136,'Feeder DER'!$B$3:$V$365,'Feeder DER'!T$369,FALSE)/1000)</f>
        <v>-1.0850397778737757E-3</v>
      </c>
      <c r="AU136" s="37">
        <f>IF(ISNA(VLOOKUP($B136,'Feeder DER'!$B$3:$V$365,'Feeder DER'!U$369,FALSE)),0,VLOOKUP($B136,'Feeder DER'!$B$3:$V$365,'Feeder DER'!U$369,FALSE)/1000)</f>
        <v>-1.1068369377380835E-3</v>
      </c>
      <c r="AV136" s="37">
        <f>IF(ISNA(VLOOKUP($B136,'Feeder DER'!$B$3:$V$365,'Feeder DER'!V$369,FALSE)),0,VLOOKUP($B136,'Feeder DER'!$B$3:$V$365,'Feeder DER'!V$369,FALSE)/1000)</f>
        <v>-1.1167870255097943E-3</v>
      </c>
    </row>
    <row r="137" spans="1:48" x14ac:dyDescent="0.25">
      <c r="A137" s="8" t="s">
        <v>25</v>
      </c>
      <c r="B137" s="42">
        <v>53003</v>
      </c>
      <c r="C137" s="43">
        <v>81.475277779999999</v>
      </c>
      <c r="D137" s="43">
        <v>84</v>
      </c>
      <c r="E137" s="43">
        <v>84.082731832374805</v>
      </c>
      <c r="F137" s="43">
        <v>84.082731832374805</v>
      </c>
      <c r="G137" s="43">
        <v>84.082731832374805</v>
      </c>
      <c r="H137" s="43">
        <v>84.082731832374805</v>
      </c>
      <c r="I137" s="43">
        <v>84.082731832374805</v>
      </c>
      <c r="J137" s="43">
        <v>84.082731832374805</v>
      </c>
      <c r="K137" s="43">
        <v>84.082731832374805</v>
      </c>
      <c r="L137" s="43">
        <v>84.082731832374805</v>
      </c>
      <c r="M137" s="43">
        <v>84.082731832374805</v>
      </c>
      <c r="N137" s="43">
        <v>84.082731832374805</v>
      </c>
      <c r="P137" s="43">
        <v>144</v>
      </c>
      <c r="Q137" s="43">
        <v>145.89881111807301</v>
      </c>
      <c r="R137" s="43">
        <v>145.89881111807301</v>
      </c>
      <c r="S137" s="43">
        <v>145.89881111807301</v>
      </c>
      <c r="T137" s="43">
        <v>145.89881111807301</v>
      </c>
      <c r="U137" s="43">
        <v>145.89881111807301</v>
      </c>
      <c r="V137" s="43">
        <v>145.89881111807301</v>
      </c>
      <c r="W137" s="43">
        <v>145.89881111807301</v>
      </c>
      <c r="X137" s="43">
        <v>145.89881111807301</v>
      </c>
      <c r="Y137" s="43">
        <v>145.89881111807301</v>
      </c>
      <c r="Z137" s="43">
        <v>145.89881111807301</v>
      </c>
      <c r="AA137" s="43">
        <v>145.89881111807301</v>
      </c>
      <c r="AC137" s="37">
        <f>IF(ISNA(VLOOKUP($B137,'Feeder DER'!$B$3:$V$365,'Feeder DER'!C$369,FALSE)),0,VLOOKUP($B137,'Feeder DER'!$B$3:$V$365,'Feeder DER'!C$369,FALSE)/1000)</f>
        <v>0.10081610684220815</v>
      </c>
      <c r="AD137" s="37">
        <f>IF(ISNA(VLOOKUP($B137,'Feeder DER'!$B$3:$V$365,'Feeder DER'!D$369,FALSE)),0,VLOOKUP($B137,'Feeder DER'!$B$3:$V$365,'Feeder DER'!D$369,FALSE)/1000)</f>
        <v>0.19315417616579625</v>
      </c>
      <c r="AE137" s="37">
        <f>IF(ISNA(VLOOKUP($B137,'Feeder DER'!$B$3:$V$365,'Feeder DER'!E$369,FALSE)),0,VLOOKUP($B137,'Feeder DER'!$B$3:$V$365,'Feeder DER'!E$369,FALSE)/1000)</f>
        <v>0.30059789865017872</v>
      </c>
      <c r="AF137" s="37">
        <f>IF(ISNA(VLOOKUP($B137,'Feeder DER'!$B$3:$V$365,'Feeder DER'!F$369,FALSE)),0,VLOOKUP($B137,'Feeder DER'!$B$3:$V$365,'Feeder DER'!F$369,FALSE)/1000)</f>
        <v>0.41871460974320263</v>
      </c>
      <c r="AG137" s="37">
        <f>IF(ISNA(VLOOKUP($B137,'Feeder DER'!$B$3:$V$365,'Feeder DER'!G$369,FALSE)),0,VLOOKUP($B137,'Feeder DER'!$B$3:$V$365,'Feeder DER'!G$369,FALSE)/1000)</f>
        <v>0.5379083305431781</v>
      </c>
      <c r="AH137" s="37">
        <f>IF(ISNA(VLOOKUP($B137,'Feeder DER'!$B$3:$V$365,'Feeder DER'!H$369,FALSE)),0,VLOOKUP($B137,'Feeder DER'!$B$3:$V$365,'Feeder DER'!H$369,FALSE)/1000)</f>
        <v>0.66701787660708178</v>
      </c>
      <c r="AI137" s="37">
        <f>IF(ISNA(VLOOKUP($B137,'Feeder DER'!$B$3:$V$365,'Feeder DER'!I$369,FALSE)),0,VLOOKUP($B137,'Feeder DER'!$B$3:$V$365,'Feeder DER'!I$369,FALSE)/1000)</f>
        <v>0.80895019954868164</v>
      </c>
      <c r="AJ137" s="37">
        <f>IF(ISNA(VLOOKUP($B137,'Feeder DER'!$B$3:$V$365,'Feeder DER'!J$369,FALSE)),0,VLOOKUP($B137,'Feeder DER'!$B$3:$V$365,'Feeder DER'!J$369,FALSE)/1000)</f>
        <v>1.1063970904608635</v>
      </c>
      <c r="AK137" s="37">
        <f>IF(ISNA(VLOOKUP($B137,'Feeder DER'!$B$3:$V$365,'Feeder DER'!K$369,FALSE)),0,VLOOKUP($B137,'Feeder DER'!$B$3:$V$365,'Feeder DER'!K$369,FALSE)/1000)</f>
        <v>1.3595785125956628</v>
      </c>
      <c r="AL137" s="37">
        <f>IF(ISNA(VLOOKUP($B137,'Feeder DER'!$B$3:$V$365,'Feeder DER'!L$369,FALSE)),0,VLOOKUP($B137,'Feeder DER'!$B$3:$V$365,'Feeder DER'!L$369,FALSE)/1000)</f>
        <v>1.5958664698706539</v>
      </c>
      <c r="AM137" s="37">
        <f>IF(ISNA(VLOOKUP($B137,'Feeder DER'!$B$3:$V$365,'Feeder DER'!M$369,FALSE)),0,VLOOKUP($B137,'Feeder DER'!$B$3:$V$365,'Feeder DER'!M$369,FALSE)/1000)</f>
        <v>-1.0155430537231851</v>
      </c>
      <c r="AN137" s="37">
        <f>IF(ISNA(VLOOKUP($B137,'Feeder DER'!$B$3:$V$365,'Feeder DER'!N$369,FALSE)),0,VLOOKUP($B137,'Feeder DER'!$B$3:$V$365,'Feeder DER'!N$369,FALSE)/1000)</f>
        <v>-1.2255695974626635</v>
      </c>
      <c r="AO137" s="37">
        <f>IF(ISNA(VLOOKUP($B137,'Feeder DER'!$B$3:$V$365,'Feeder DER'!O$369,FALSE)),0,VLOOKUP($B137,'Feeder DER'!$B$3:$V$365,'Feeder DER'!O$369,FALSE)/1000)</f>
        <v>-1.4532046333085058</v>
      </c>
      <c r="AP137" s="37">
        <f>IF(ISNA(VLOOKUP($B137,'Feeder DER'!$B$3:$V$365,'Feeder DER'!P$369,FALSE)),0,VLOOKUP($B137,'Feeder DER'!$B$3:$V$365,'Feeder DER'!P$369,FALSE)/1000)</f>
        <v>-1.6732007081737958</v>
      </c>
      <c r="AQ137" s="37">
        <f>IF(ISNA(VLOOKUP($B137,'Feeder DER'!$B$3:$V$365,'Feeder DER'!Q$369,FALSE)),0,VLOOKUP($B137,'Feeder DER'!$B$3:$V$365,'Feeder DER'!Q$369,FALSE)/1000)</f>
        <v>-1.8653565311832998</v>
      </c>
      <c r="AR137" s="37">
        <f>IF(ISNA(VLOOKUP($B137,'Feeder DER'!$B$3:$V$365,'Feeder DER'!R$369,FALSE)),0,VLOOKUP($B137,'Feeder DER'!$B$3:$V$365,'Feeder DER'!R$369,FALSE)/1000)</f>
        <v>-2.0377600864427738</v>
      </c>
      <c r="AS137" s="37">
        <f>IF(ISNA(VLOOKUP($B137,'Feeder DER'!$B$3:$V$365,'Feeder DER'!S$369,FALSE)),0,VLOOKUP($B137,'Feeder DER'!$B$3:$V$365,'Feeder DER'!S$369,FALSE)/1000)</f>
        <v>-2.1988040030750278</v>
      </c>
      <c r="AT137" s="37">
        <f>IF(ISNA(VLOOKUP($B137,'Feeder DER'!$B$3:$V$365,'Feeder DER'!T$369,FALSE)),0,VLOOKUP($B137,'Feeder DER'!$B$3:$V$365,'Feeder DER'!T$369,FALSE)/1000)</f>
        <v>-2.3789165628157298</v>
      </c>
      <c r="AU137" s="37">
        <f>IF(ISNA(VLOOKUP($B137,'Feeder DER'!$B$3:$V$365,'Feeder DER'!U$369,FALSE)),0,VLOOKUP($B137,'Feeder DER'!$B$3:$V$365,'Feeder DER'!U$369,FALSE)/1000)</f>
        <v>-2.5574051091852588</v>
      </c>
      <c r="AV137" s="37">
        <f>IF(ISNA(VLOOKUP($B137,'Feeder DER'!$B$3:$V$365,'Feeder DER'!V$369,FALSE)),0,VLOOKUP($B137,'Feeder DER'!$B$3:$V$365,'Feeder DER'!V$369,FALSE)/1000)</f>
        <v>-2.71353000396596</v>
      </c>
    </row>
    <row r="138" spans="1:48" x14ac:dyDescent="0.25">
      <c r="A138" s="8" t="s">
        <v>25</v>
      </c>
      <c r="B138" s="42">
        <v>53004</v>
      </c>
      <c r="C138" s="43">
        <v>41.717222219999996</v>
      </c>
      <c r="D138" s="43">
        <v>37</v>
      </c>
      <c r="E138" s="43">
        <v>37</v>
      </c>
      <c r="F138" s="43">
        <v>37</v>
      </c>
      <c r="G138" s="43">
        <v>37</v>
      </c>
      <c r="H138" s="43">
        <v>37</v>
      </c>
      <c r="I138" s="43">
        <v>37</v>
      </c>
      <c r="J138" s="43">
        <v>37</v>
      </c>
      <c r="K138" s="43">
        <v>37</v>
      </c>
      <c r="L138" s="43">
        <v>37</v>
      </c>
      <c r="M138" s="43">
        <v>37</v>
      </c>
      <c r="N138" s="43">
        <v>37</v>
      </c>
      <c r="P138" s="43">
        <v>55</v>
      </c>
      <c r="Q138" s="43">
        <v>56.124679114723797</v>
      </c>
      <c r="R138" s="43">
        <v>56.124679114723797</v>
      </c>
      <c r="S138" s="43">
        <v>56.124679114723797</v>
      </c>
      <c r="T138" s="43">
        <v>56.124679114723797</v>
      </c>
      <c r="U138" s="43">
        <v>56.124679114723797</v>
      </c>
      <c r="V138" s="43">
        <v>56.124679114723797</v>
      </c>
      <c r="W138" s="43">
        <v>56.124679114723797</v>
      </c>
      <c r="X138" s="43">
        <v>56.124679114723797</v>
      </c>
      <c r="Y138" s="43">
        <v>56.124679114723797</v>
      </c>
      <c r="Z138" s="43">
        <v>56.124679114723797</v>
      </c>
      <c r="AA138" s="43">
        <v>56.124679114723797</v>
      </c>
      <c r="AC138" s="37">
        <f>IF(ISNA(VLOOKUP($B138,'Feeder DER'!$B$3:$V$365,'Feeder DER'!C$369,FALSE)),0,VLOOKUP($B138,'Feeder DER'!$B$3:$V$365,'Feeder DER'!C$369,FALSE)/1000)</f>
        <v>3.4004461731957453E-2</v>
      </c>
      <c r="AD138" s="37">
        <f>IF(ISNA(VLOOKUP($B138,'Feeder DER'!$B$3:$V$365,'Feeder DER'!D$369,FALSE)),0,VLOOKUP($B138,'Feeder DER'!$B$3:$V$365,'Feeder DER'!D$369,FALSE)/1000)</f>
        <v>6.8693548218530992E-2</v>
      </c>
      <c r="AE138" s="37">
        <f>IF(ISNA(VLOOKUP($B138,'Feeder DER'!$B$3:$V$365,'Feeder DER'!E$369,FALSE)),0,VLOOKUP($B138,'Feeder DER'!$B$3:$V$365,'Feeder DER'!E$369,FALSE)/1000)</f>
        <v>0.10828609973090908</v>
      </c>
      <c r="AF138" s="37">
        <f>IF(ISNA(VLOOKUP($B138,'Feeder DER'!$B$3:$V$365,'Feeder DER'!F$369,FALSE)),0,VLOOKUP($B138,'Feeder DER'!$B$3:$V$365,'Feeder DER'!F$369,FALSE)/1000)</f>
        <v>0.15070087446761571</v>
      </c>
      <c r="AG138" s="37">
        <f>IF(ISNA(VLOOKUP($B138,'Feeder DER'!$B$3:$V$365,'Feeder DER'!G$369,FALSE)),0,VLOOKUP($B138,'Feeder DER'!$B$3:$V$365,'Feeder DER'!G$369,FALSE)/1000)</f>
        <v>0.19254574249619325</v>
      </c>
      <c r="AH138" s="37">
        <f>IF(ISNA(VLOOKUP($B138,'Feeder DER'!$B$3:$V$365,'Feeder DER'!H$369,FALSE)),0,VLOOKUP($B138,'Feeder DER'!$B$3:$V$365,'Feeder DER'!H$369,FALSE)/1000)</f>
        <v>0.23699969191078238</v>
      </c>
      <c r="AI138" s="37">
        <f>IF(ISNA(VLOOKUP($B138,'Feeder DER'!$B$3:$V$365,'Feeder DER'!I$369,FALSE)),0,VLOOKUP($B138,'Feeder DER'!$B$3:$V$365,'Feeder DER'!I$369,FALSE)/1000)</f>
        <v>0.28519951106939567</v>
      </c>
      <c r="AJ138" s="37">
        <f>IF(ISNA(VLOOKUP($B138,'Feeder DER'!$B$3:$V$365,'Feeder DER'!J$369,FALSE)),0,VLOOKUP($B138,'Feeder DER'!$B$3:$V$365,'Feeder DER'!J$369,FALSE)/1000)</f>
        <v>0.38464614515742285</v>
      </c>
      <c r="AK138" s="37">
        <f>IF(ISNA(VLOOKUP($B138,'Feeder DER'!$B$3:$V$365,'Feeder DER'!K$369,FALSE)),0,VLOOKUP($B138,'Feeder DER'!$B$3:$V$365,'Feeder DER'!K$369,FALSE)/1000)</f>
        <v>0.46932428696571366</v>
      </c>
      <c r="AL138" s="37">
        <f>IF(ISNA(VLOOKUP($B138,'Feeder DER'!$B$3:$V$365,'Feeder DER'!L$369,FALSE)),0,VLOOKUP($B138,'Feeder DER'!$B$3:$V$365,'Feeder DER'!L$369,FALSE)/1000)</f>
        <v>0.54785639572587452</v>
      </c>
      <c r="AM138" s="37">
        <f>IF(ISNA(VLOOKUP($B138,'Feeder DER'!$B$3:$V$365,'Feeder DER'!M$369,FALSE)),0,VLOOKUP($B138,'Feeder DER'!$B$3:$V$365,'Feeder DER'!M$369,FALSE)/1000)</f>
        <v>-0.34495944889190333</v>
      </c>
      <c r="AN138" s="37">
        <f>IF(ISNA(VLOOKUP($B138,'Feeder DER'!$B$3:$V$365,'Feeder DER'!N$369,FALSE)),0,VLOOKUP($B138,'Feeder DER'!$B$3:$V$365,'Feeder DER'!N$369,FALSE)/1000)</f>
        <v>-0.42222064301728118</v>
      </c>
      <c r="AO138" s="37">
        <f>IF(ISNA(VLOOKUP($B138,'Feeder DER'!$B$3:$V$365,'Feeder DER'!O$369,FALSE)),0,VLOOKUP($B138,'Feeder DER'!$B$3:$V$365,'Feeder DER'!O$369,FALSE)/1000)</f>
        <v>-0.50451863967353183</v>
      </c>
      <c r="AP138" s="37">
        <f>IF(ISNA(VLOOKUP($B138,'Feeder DER'!$B$3:$V$365,'Feeder DER'!P$369,FALSE)),0,VLOOKUP($B138,'Feeder DER'!$B$3:$V$365,'Feeder DER'!P$369,FALSE)/1000)</f>
        <v>-0.58259904619336944</v>
      </c>
      <c r="AQ138" s="37">
        <f>IF(ISNA(VLOOKUP($B138,'Feeder DER'!$B$3:$V$365,'Feeder DER'!Q$369,FALSE)),0,VLOOKUP($B138,'Feeder DER'!$B$3:$V$365,'Feeder DER'!Q$369,FALSE)/1000)</f>
        <v>-0.64955996874807609</v>
      </c>
      <c r="AR138" s="37">
        <f>IF(ISNA(VLOOKUP($B138,'Feeder DER'!$B$3:$V$365,'Feeder DER'!R$369,FALSE)),0,VLOOKUP($B138,'Feeder DER'!$B$3:$V$365,'Feeder DER'!R$369,FALSE)/1000)</f>
        <v>-0.70869074715680491</v>
      </c>
      <c r="AS138" s="37">
        <f>IF(ISNA(VLOOKUP($B138,'Feeder DER'!$B$3:$V$365,'Feeder DER'!S$369,FALSE)),0,VLOOKUP($B138,'Feeder DER'!$B$3:$V$365,'Feeder DER'!S$369,FALSE)/1000)</f>
        <v>-0.76305622087657043</v>
      </c>
      <c r="AT138" s="37">
        <f>IF(ISNA(VLOOKUP($B138,'Feeder DER'!$B$3:$V$365,'Feeder DER'!T$369,FALSE)),0,VLOOKUP($B138,'Feeder DER'!$B$3:$V$365,'Feeder DER'!T$369,FALSE)/1000)</f>
        <v>-0.82436815925246487</v>
      </c>
      <c r="AU138" s="37">
        <f>IF(ISNA(VLOOKUP($B138,'Feeder DER'!$B$3:$V$365,'Feeder DER'!U$369,FALSE)),0,VLOOKUP($B138,'Feeder DER'!$B$3:$V$365,'Feeder DER'!U$369,FALSE)/1000)</f>
        <v>-0.88419018509994407</v>
      </c>
      <c r="AV138" s="37">
        <f>IF(ISNA(VLOOKUP($B138,'Feeder DER'!$B$3:$V$365,'Feeder DER'!V$369,FALSE)),0,VLOOKUP($B138,'Feeder DER'!$B$3:$V$365,'Feeder DER'!V$369,FALSE)/1000)</f>
        <v>-0.93598671994244531</v>
      </c>
    </row>
    <row r="139" spans="1:48" x14ac:dyDescent="0.25">
      <c r="A139" s="8" t="s">
        <v>25</v>
      </c>
      <c r="B139" s="42">
        <v>53006</v>
      </c>
      <c r="C139" s="43">
        <v>0</v>
      </c>
      <c r="D139" s="43">
        <v>0</v>
      </c>
      <c r="E139" s="43">
        <v>0</v>
      </c>
      <c r="F139" s="43">
        <v>0</v>
      </c>
      <c r="G139" s="43">
        <v>0</v>
      </c>
      <c r="H139" s="43">
        <v>0</v>
      </c>
      <c r="I139" s="43">
        <v>0</v>
      </c>
      <c r="J139" s="43">
        <v>0</v>
      </c>
      <c r="K139" s="43">
        <v>0</v>
      </c>
      <c r="L139" s="43">
        <v>0</v>
      </c>
      <c r="M139" s="43">
        <v>0</v>
      </c>
      <c r="N139" s="43">
        <v>0</v>
      </c>
      <c r="P139" s="43">
        <v>0</v>
      </c>
      <c r="Q139" s="43">
        <v>0</v>
      </c>
      <c r="R139" s="43">
        <v>0</v>
      </c>
      <c r="S139" s="43">
        <v>0</v>
      </c>
      <c r="T139" s="43">
        <v>0</v>
      </c>
      <c r="U139" s="43">
        <v>0</v>
      </c>
      <c r="V139" s="43">
        <v>0</v>
      </c>
      <c r="W139" s="43">
        <v>0</v>
      </c>
      <c r="X139" s="43">
        <v>0</v>
      </c>
      <c r="Y139" s="43">
        <v>0</v>
      </c>
      <c r="Z139" s="43">
        <v>0</v>
      </c>
      <c r="AA139" s="43">
        <v>0</v>
      </c>
      <c r="AC139" s="37">
        <f>IF(ISNA(VLOOKUP($B139,'Feeder DER'!$B$3:$V$365,'Feeder DER'!C$369,FALSE)),0,VLOOKUP($B139,'Feeder DER'!$B$3:$V$365,'Feeder DER'!C$369,FALSE)/1000)</f>
        <v>9.3654028560509773E-5</v>
      </c>
      <c r="AD139" s="37">
        <f>IF(ISNA(VLOOKUP($B139,'Feeder DER'!$B$3:$V$365,'Feeder DER'!D$369,FALSE)),0,VLOOKUP($B139,'Feeder DER'!$B$3:$V$365,'Feeder DER'!D$369,FALSE)/1000)</f>
        <v>1.7942938515003244E-4</v>
      </c>
      <c r="AE139" s="37">
        <f>IF(ISNA(VLOOKUP($B139,'Feeder DER'!$B$3:$V$365,'Feeder DER'!E$369,FALSE)),0,VLOOKUP($B139,'Feeder DER'!$B$3:$V$365,'Feeder DER'!E$369,FALSE)/1000)</f>
        <v>2.7923613465287119E-4</v>
      </c>
      <c r="AF139" s="37">
        <f>IF(ISNA(VLOOKUP($B139,'Feeder DER'!$B$3:$V$365,'Feeder DER'!F$369,FALSE)),0,VLOOKUP($B139,'Feeder DER'!$B$3:$V$365,'Feeder DER'!F$369,FALSE)/1000)</f>
        <v>3.8895512139386113E-4</v>
      </c>
      <c r="AG139" s="37">
        <f>IF(ISNA(VLOOKUP($B139,'Feeder DER'!$B$3:$V$365,'Feeder DER'!G$369,FALSE)),0,VLOOKUP($B139,'Feeder DER'!$B$3:$V$365,'Feeder DER'!G$369,FALSE)/1000)</f>
        <v>4.9967220688105943E-4</v>
      </c>
      <c r="AH139" s="37">
        <f>IF(ISNA(VLOOKUP($B139,'Feeder DER'!$B$3:$V$365,'Feeder DER'!H$369,FALSE)),0,VLOOKUP($B139,'Feeder DER'!$B$3:$V$365,'Feeder DER'!H$369,FALSE)/1000)</f>
        <v>6.1959702185812354E-4</v>
      </c>
      <c r="AI139" s="37">
        <f>IF(ISNA(VLOOKUP($B139,'Feeder DER'!$B$3:$V$365,'Feeder DER'!I$369,FALSE)),0,VLOOKUP($B139,'Feeder DER'!$B$3:$V$365,'Feeder DER'!I$369,FALSE)/1000)</f>
        <v>7.5142984843735701E-4</v>
      </c>
      <c r="AJ139" s="37">
        <f>IF(ISNA(VLOOKUP($B139,'Feeder DER'!$B$3:$V$365,'Feeder DER'!J$369,FALSE)),0,VLOOKUP($B139,'Feeder DER'!$B$3:$V$365,'Feeder DER'!J$369,FALSE)/1000)</f>
        <v>1.0277034720781967E-3</v>
      </c>
      <c r="AK139" s="37">
        <f>IF(ISNA(VLOOKUP($B139,'Feeder DER'!$B$3:$V$365,'Feeder DER'!K$369,FALSE)),0,VLOOKUP($B139,'Feeder DER'!$B$3:$V$365,'Feeder DER'!K$369,FALSE)/1000)</f>
        <v>1.2628714866681303E-3</v>
      </c>
      <c r="AL139" s="37">
        <f>IF(ISNA(VLOOKUP($B139,'Feeder DER'!$B$3:$V$365,'Feeder DER'!L$369,FALSE)),0,VLOOKUP($B139,'Feeder DER'!$B$3:$V$365,'Feeder DER'!L$369,FALSE)/1000)</f>
        <v>1.4823414514816605E-3</v>
      </c>
      <c r="AM139" s="37">
        <f>IF(ISNA(VLOOKUP($B139,'Feeder DER'!$B$3:$V$365,'Feeder DER'!M$369,FALSE)),0,VLOOKUP($B139,'Feeder DER'!$B$3:$V$365,'Feeder DER'!M$369,FALSE)/1000)</f>
        <v>-9.4324107141320265E-4</v>
      </c>
      <c r="AN139" s="37">
        <f>IF(ISNA(VLOOKUP($B139,'Feeder DER'!$B$3:$V$365,'Feeder DER'!N$369,FALSE)),0,VLOOKUP($B139,'Feeder DER'!$B$3:$V$365,'Feeder DER'!N$369,FALSE)/1000)</f>
        <v>-1.1383450866875268E-3</v>
      </c>
      <c r="AO139" s="37">
        <f>IF(ISNA(VLOOKUP($B139,'Feeder DER'!$B$3:$V$365,'Feeder DER'!O$369,FALSE)),0,VLOOKUP($B139,'Feeder DER'!$B$3:$V$365,'Feeder DER'!O$369,FALSE)/1000)</f>
        <v>-1.3498080963119288E-3</v>
      </c>
      <c r="AP139" s="37">
        <f>IF(ISNA(VLOOKUP($B139,'Feeder DER'!$B$3:$V$365,'Feeder DER'!P$369,FALSE)),0,VLOOKUP($B139,'Feeder DER'!$B$3:$V$365,'Feeder DER'!P$369,FALSE)/1000)</f>
        <v>-1.5541776826198219E-3</v>
      </c>
      <c r="AQ139" s="37">
        <f>IF(ISNA(VLOOKUP($B139,'Feeder DER'!$B$3:$V$365,'Feeder DER'!Q$369,FALSE)),0,VLOOKUP($B139,'Feeder DER'!$B$3:$V$365,'Feeder DER'!Q$369,FALSE)/1000)</f>
        <v>-1.7326876178895476E-3</v>
      </c>
      <c r="AR139" s="37">
        <f>IF(ISNA(VLOOKUP($B139,'Feeder DER'!$B$3:$V$365,'Feeder DER'!R$369,FALSE)),0,VLOOKUP($B139,'Feeder DER'!$B$3:$V$365,'Feeder DER'!R$369,FALSE)/1000)</f>
        <v>-1.8928517985023507E-3</v>
      </c>
      <c r="AS139" s="37">
        <f>IF(ISNA(VLOOKUP($B139,'Feeder DER'!$B$3:$V$365,'Feeder DER'!S$369,FALSE)),0,VLOOKUP($B139,'Feeder DER'!$B$3:$V$365,'Feeder DER'!S$369,FALSE)/1000)</f>
        <v>-2.0424666015375075E-3</v>
      </c>
      <c r="AT139" s="37">
        <f>IF(ISNA(VLOOKUP($B139,'Feeder DER'!$B$3:$V$365,'Feeder DER'!T$369,FALSE)),0,VLOOKUP($B139,'Feeder DER'!$B$3:$V$365,'Feeder DER'!T$369,FALSE)/1000)</f>
        <v>-2.2098128209369259E-3</v>
      </c>
      <c r="AU139" s="37">
        <f>IF(ISNA(VLOOKUP($B139,'Feeder DER'!$B$3:$V$365,'Feeder DER'!U$369,FALSE)),0,VLOOKUP($B139,'Feeder DER'!$B$3:$V$365,'Feeder DER'!U$369,FALSE)/1000)</f>
        <v>-2.375645961631498E-3</v>
      </c>
      <c r="AV139" s="37">
        <f>IF(ISNA(VLOOKUP($B139,'Feeder DER'!$B$3:$V$365,'Feeder DER'!V$369,FALSE)),0,VLOOKUP($B139,'Feeder DER'!$B$3:$V$365,'Feeder DER'!V$369,FALSE)/1000)</f>
        <v>-2.5207067592803978E-3</v>
      </c>
    </row>
    <row r="140" spans="1:48" x14ac:dyDescent="0.25">
      <c r="A140" s="8" t="s">
        <v>25</v>
      </c>
      <c r="B140" s="42">
        <v>53007</v>
      </c>
      <c r="C140" s="43">
        <v>52.401111110000002</v>
      </c>
      <c r="D140" s="43">
        <v>0</v>
      </c>
      <c r="E140" s="43">
        <v>0</v>
      </c>
      <c r="F140" s="43">
        <v>0</v>
      </c>
      <c r="G140" s="43">
        <v>0</v>
      </c>
      <c r="H140" s="43">
        <v>0</v>
      </c>
      <c r="I140" s="43">
        <v>0</v>
      </c>
      <c r="J140" s="43">
        <v>0</v>
      </c>
      <c r="K140" s="43">
        <v>0</v>
      </c>
      <c r="L140" s="43">
        <v>0</v>
      </c>
      <c r="M140" s="43">
        <v>0</v>
      </c>
      <c r="N140" s="43">
        <v>0</v>
      </c>
      <c r="P140" s="43">
        <v>0</v>
      </c>
      <c r="Q140" s="43">
        <v>0</v>
      </c>
      <c r="R140" s="43">
        <v>0</v>
      </c>
      <c r="S140" s="43">
        <v>0</v>
      </c>
      <c r="T140" s="43">
        <v>0</v>
      </c>
      <c r="U140" s="43">
        <v>0</v>
      </c>
      <c r="V140" s="43">
        <v>0</v>
      </c>
      <c r="W140" s="43">
        <v>0</v>
      </c>
      <c r="X140" s="43">
        <v>0</v>
      </c>
      <c r="Y140" s="43">
        <v>0</v>
      </c>
      <c r="Z140" s="43">
        <v>0</v>
      </c>
      <c r="AA140" s="43">
        <v>0</v>
      </c>
      <c r="AC140" s="37">
        <f>IF(ISNA(VLOOKUP($B140,'Feeder DER'!$B$3:$V$365,'Feeder DER'!C$369,FALSE)),0,VLOOKUP($B140,'Feeder DER'!$B$3:$V$365,'Feeder DER'!C$369,FALSE)/1000)</f>
        <v>1.4048104284076468E-4</v>
      </c>
      <c r="AD140" s="37">
        <f>IF(ISNA(VLOOKUP($B140,'Feeder DER'!$B$3:$V$365,'Feeder DER'!D$369,FALSE)),0,VLOOKUP($B140,'Feeder DER'!$B$3:$V$365,'Feeder DER'!D$369,FALSE)/1000)</f>
        <v>2.6914407772504864E-4</v>
      </c>
      <c r="AE140" s="37">
        <f>IF(ISNA(VLOOKUP($B140,'Feeder DER'!$B$3:$V$365,'Feeder DER'!E$369,FALSE)),0,VLOOKUP($B140,'Feeder DER'!$B$3:$V$365,'Feeder DER'!E$369,FALSE)/1000)</f>
        <v>4.1885420197930684E-4</v>
      </c>
      <c r="AF140" s="37">
        <f>IF(ISNA(VLOOKUP($B140,'Feeder DER'!$B$3:$V$365,'Feeder DER'!F$369,FALSE)),0,VLOOKUP($B140,'Feeder DER'!$B$3:$V$365,'Feeder DER'!F$369,FALSE)/1000)</f>
        <v>5.8343268209079156E-4</v>
      </c>
      <c r="AG140" s="37">
        <f>IF(ISNA(VLOOKUP($B140,'Feeder DER'!$B$3:$V$365,'Feeder DER'!G$369,FALSE)),0,VLOOKUP($B140,'Feeder DER'!$B$3:$V$365,'Feeder DER'!G$369,FALSE)/1000)</f>
        <v>7.4950831032158914E-4</v>
      </c>
      <c r="AH140" s="37">
        <f>IF(ISNA(VLOOKUP($B140,'Feeder DER'!$B$3:$V$365,'Feeder DER'!H$369,FALSE)),0,VLOOKUP($B140,'Feeder DER'!$B$3:$V$365,'Feeder DER'!H$369,FALSE)/1000)</f>
        <v>9.2939553278718542E-4</v>
      </c>
      <c r="AI140" s="37">
        <f>IF(ISNA(VLOOKUP($B140,'Feeder DER'!$B$3:$V$365,'Feeder DER'!I$369,FALSE)),0,VLOOKUP($B140,'Feeder DER'!$B$3:$V$365,'Feeder DER'!I$369,FALSE)/1000)</f>
        <v>1.1271447726560356E-3</v>
      </c>
      <c r="AJ140" s="37">
        <f>IF(ISNA(VLOOKUP($B140,'Feeder DER'!$B$3:$V$365,'Feeder DER'!J$369,FALSE)),0,VLOOKUP($B140,'Feeder DER'!$B$3:$V$365,'Feeder DER'!J$369,FALSE)/1000)</f>
        <v>1.5415552081172947E-3</v>
      </c>
      <c r="AK140" s="37">
        <f>IF(ISNA(VLOOKUP($B140,'Feeder DER'!$B$3:$V$365,'Feeder DER'!K$369,FALSE)),0,VLOOKUP($B140,'Feeder DER'!$B$3:$V$365,'Feeder DER'!K$369,FALSE)/1000)</f>
        <v>1.8943072300021957E-3</v>
      </c>
      <c r="AL140" s="37">
        <f>IF(ISNA(VLOOKUP($B140,'Feeder DER'!$B$3:$V$365,'Feeder DER'!L$369,FALSE)),0,VLOOKUP($B140,'Feeder DER'!$B$3:$V$365,'Feeder DER'!L$369,FALSE)/1000)</f>
        <v>2.223512177222491E-3</v>
      </c>
      <c r="AM140" s="37">
        <f>IF(ISNA(VLOOKUP($B140,'Feeder DER'!$B$3:$V$365,'Feeder DER'!M$369,FALSE)),0,VLOOKUP($B140,'Feeder DER'!$B$3:$V$365,'Feeder DER'!M$369,FALSE)/1000)</f>
        <v>-1.4148616071198044E-3</v>
      </c>
      <c r="AN140" s="37">
        <f>IF(ISNA(VLOOKUP($B140,'Feeder DER'!$B$3:$V$365,'Feeder DER'!N$369,FALSE)),0,VLOOKUP($B140,'Feeder DER'!$B$3:$V$365,'Feeder DER'!N$369,FALSE)/1000)</f>
        <v>-1.7075176300312899E-3</v>
      </c>
      <c r="AO140" s="37">
        <f>IF(ISNA(VLOOKUP($B140,'Feeder DER'!$B$3:$V$365,'Feeder DER'!O$369,FALSE)),0,VLOOKUP($B140,'Feeder DER'!$B$3:$V$365,'Feeder DER'!O$369,FALSE)/1000)</f>
        <v>-2.0247121444678926E-3</v>
      </c>
      <c r="AP140" s="37">
        <f>IF(ISNA(VLOOKUP($B140,'Feeder DER'!$B$3:$V$365,'Feeder DER'!P$369,FALSE)),0,VLOOKUP($B140,'Feeder DER'!$B$3:$V$365,'Feeder DER'!P$369,FALSE)/1000)</f>
        <v>-2.3312665239297323E-3</v>
      </c>
      <c r="AQ140" s="37">
        <f>IF(ISNA(VLOOKUP($B140,'Feeder DER'!$B$3:$V$365,'Feeder DER'!Q$369,FALSE)),0,VLOOKUP($B140,'Feeder DER'!$B$3:$V$365,'Feeder DER'!Q$369,FALSE)/1000)</f>
        <v>-2.5990314268343213E-3</v>
      </c>
      <c r="AR140" s="37">
        <f>IF(ISNA(VLOOKUP($B140,'Feeder DER'!$B$3:$V$365,'Feeder DER'!R$369,FALSE)),0,VLOOKUP($B140,'Feeder DER'!$B$3:$V$365,'Feeder DER'!R$369,FALSE)/1000)</f>
        <v>-2.8392776977535263E-3</v>
      </c>
      <c r="AS140" s="37">
        <f>IF(ISNA(VLOOKUP($B140,'Feeder DER'!$B$3:$V$365,'Feeder DER'!S$369,FALSE)),0,VLOOKUP($B140,'Feeder DER'!$B$3:$V$365,'Feeder DER'!S$369,FALSE)/1000)</f>
        <v>-3.0636999023062618E-3</v>
      </c>
      <c r="AT140" s="37">
        <f>IF(ISNA(VLOOKUP($B140,'Feeder DER'!$B$3:$V$365,'Feeder DER'!T$369,FALSE)),0,VLOOKUP($B140,'Feeder DER'!$B$3:$V$365,'Feeder DER'!T$369,FALSE)/1000)</f>
        <v>-3.3147192314053895E-3</v>
      </c>
      <c r="AU140" s="37">
        <f>IF(ISNA(VLOOKUP($B140,'Feeder DER'!$B$3:$V$365,'Feeder DER'!U$369,FALSE)),0,VLOOKUP($B140,'Feeder DER'!$B$3:$V$365,'Feeder DER'!U$369,FALSE)/1000)</f>
        <v>-3.5634689424472476E-3</v>
      </c>
      <c r="AV140" s="37">
        <f>IF(ISNA(VLOOKUP($B140,'Feeder DER'!$B$3:$V$365,'Feeder DER'!V$369,FALSE)),0,VLOOKUP($B140,'Feeder DER'!$B$3:$V$365,'Feeder DER'!V$369,FALSE)/1000)</f>
        <v>-3.7810601389205974E-3</v>
      </c>
    </row>
    <row r="141" spans="1:48" x14ac:dyDescent="0.25">
      <c r="A141" s="8" t="s">
        <v>25</v>
      </c>
      <c r="B141" s="42">
        <v>53008</v>
      </c>
      <c r="C141" s="43">
        <v>102.51111109999999</v>
      </c>
      <c r="D141" s="43">
        <v>52</v>
      </c>
      <c r="E141" s="43">
        <v>52</v>
      </c>
      <c r="F141" s="43">
        <v>52</v>
      </c>
      <c r="G141" s="43">
        <v>52</v>
      </c>
      <c r="H141" s="43">
        <v>52</v>
      </c>
      <c r="I141" s="43">
        <v>52</v>
      </c>
      <c r="J141" s="43">
        <v>52</v>
      </c>
      <c r="K141" s="43">
        <v>52</v>
      </c>
      <c r="L141" s="43">
        <v>52</v>
      </c>
      <c r="M141" s="43">
        <v>52</v>
      </c>
      <c r="N141" s="43">
        <v>52</v>
      </c>
      <c r="P141" s="43">
        <v>74</v>
      </c>
      <c r="Q141" s="43">
        <v>74.424553036263603</v>
      </c>
      <c r="R141" s="43">
        <v>74.424553036263603</v>
      </c>
      <c r="S141" s="43">
        <v>74.424553036263603</v>
      </c>
      <c r="T141" s="43">
        <v>74.424553036263603</v>
      </c>
      <c r="U141" s="43">
        <v>74.424553036263603</v>
      </c>
      <c r="V141" s="43">
        <v>74.424553036263603</v>
      </c>
      <c r="W141" s="43">
        <v>74.424553036263603</v>
      </c>
      <c r="X141" s="43">
        <v>74.424553036263603</v>
      </c>
      <c r="Y141" s="43">
        <v>74.424553036263603</v>
      </c>
      <c r="Z141" s="43">
        <v>74.424553036263603</v>
      </c>
      <c r="AA141" s="43">
        <v>74.424553036263603</v>
      </c>
      <c r="AC141" s="37">
        <f>IF(ISNA(VLOOKUP($B141,'Feeder DER'!$B$3:$V$365,'Feeder DER'!C$369,FALSE)),0,VLOOKUP($B141,'Feeder DER'!$B$3:$V$365,'Feeder DER'!C$369,FALSE)/1000)</f>
        <v>8.2049556845945434E-2</v>
      </c>
      <c r="AD141" s="37">
        <f>IF(ISNA(VLOOKUP($B141,'Feeder DER'!$B$3:$V$365,'Feeder DER'!D$369,FALSE)),0,VLOOKUP($B141,'Feeder DER'!$B$3:$V$365,'Feeder DER'!D$369,FALSE)/1000)</f>
        <v>0.15146096404571205</v>
      </c>
      <c r="AE141" s="37">
        <f>IF(ISNA(VLOOKUP($B141,'Feeder DER'!$B$3:$V$365,'Feeder DER'!E$369,FALSE)),0,VLOOKUP($B141,'Feeder DER'!$B$3:$V$365,'Feeder DER'!E$369,FALSE)/1000)</f>
        <v>0.23500994020327254</v>
      </c>
      <c r="AF141" s="37">
        <f>IF(ISNA(VLOOKUP($B141,'Feeder DER'!$B$3:$V$365,'Feeder DER'!F$369,FALSE)),0,VLOOKUP($B141,'Feeder DER'!$B$3:$V$365,'Feeder DER'!F$369,FALSE)/1000)</f>
        <v>0.3349657393206853</v>
      </c>
      <c r="AG141" s="37">
        <f>IF(ISNA(VLOOKUP($B141,'Feeder DER'!$B$3:$V$365,'Feeder DER'!G$369,FALSE)),0,VLOOKUP($B141,'Feeder DER'!$B$3:$V$365,'Feeder DER'!G$369,FALSE)/1000)</f>
        <v>0.44462774314303555</v>
      </c>
      <c r="AH141" s="37">
        <f>IF(ISNA(VLOOKUP($B141,'Feeder DER'!$B$3:$V$365,'Feeder DER'!H$369,FALSE)),0,VLOOKUP($B141,'Feeder DER'!$B$3:$V$365,'Feeder DER'!H$369,FALSE)/1000)</f>
        <v>0.57420515499590907</v>
      </c>
      <c r="AI141" s="37">
        <f>IF(ISNA(VLOOKUP($B141,'Feeder DER'!$B$3:$V$365,'Feeder DER'!I$369,FALSE)),0,VLOOKUP($B141,'Feeder DER'!$B$3:$V$365,'Feeder DER'!I$369,FALSE)/1000)</f>
        <v>0.72614267974273139</v>
      </c>
      <c r="AJ141" s="37">
        <f>IF(ISNA(VLOOKUP($B141,'Feeder DER'!$B$3:$V$365,'Feeder DER'!J$369,FALSE)),0,VLOOKUP($B141,'Feeder DER'!$B$3:$V$365,'Feeder DER'!J$369,FALSE)/1000)</f>
        <v>1.0728716321142029</v>
      </c>
      <c r="AK141" s="37">
        <f>IF(ISNA(VLOOKUP($B141,'Feeder DER'!$B$3:$V$365,'Feeder DER'!K$369,FALSE)),0,VLOOKUP($B141,'Feeder DER'!$B$3:$V$365,'Feeder DER'!K$369,FALSE)/1000)</f>
        <v>1.3615852420301615</v>
      </c>
      <c r="AL141" s="37">
        <f>IF(ISNA(VLOOKUP($B141,'Feeder DER'!$B$3:$V$365,'Feeder DER'!L$369,FALSE)),0,VLOOKUP($B141,'Feeder DER'!$B$3:$V$365,'Feeder DER'!L$369,FALSE)/1000)</f>
        <v>1.638268402647578</v>
      </c>
      <c r="AM141" s="37">
        <f>IF(ISNA(VLOOKUP($B141,'Feeder DER'!$B$3:$V$365,'Feeder DER'!M$369,FALSE)),0,VLOOKUP($B141,'Feeder DER'!$B$3:$V$365,'Feeder DER'!M$369,FALSE)/1000)</f>
        <v>-0.70183832872872587</v>
      </c>
      <c r="AN141" s="37">
        <f>IF(ISNA(VLOOKUP($B141,'Feeder DER'!$B$3:$V$365,'Feeder DER'!N$369,FALSE)),0,VLOOKUP($B141,'Feeder DER'!$B$3:$V$365,'Feeder DER'!N$369,FALSE)/1000)</f>
        <v>-0.84443499937620858</v>
      </c>
      <c r="AO141" s="37">
        <f>IF(ISNA(VLOOKUP($B141,'Feeder DER'!$B$3:$V$365,'Feeder DER'!O$369,FALSE)),0,VLOOKUP($B141,'Feeder DER'!$B$3:$V$365,'Feeder DER'!O$369,FALSE)/1000)</f>
        <v>-0.99430107206041085</v>
      </c>
      <c r="AP141" s="37">
        <f>IF(ISNA(VLOOKUP($B141,'Feeder DER'!$B$3:$V$365,'Feeder DER'!P$369,FALSE)),0,VLOOKUP($B141,'Feeder DER'!$B$3:$V$365,'Feeder DER'!P$369,FALSE)/1000)</f>
        <v>-1.1300938357870727</v>
      </c>
      <c r="AQ141" s="37">
        <f>IF(ISNA(VLOOKUP($B141,'Feeder DER'!$B$3:$V$365,'Feeder DER'!Q$369,FALSE)),0,VLOOKUP($B141,'Feeder DER'!$B$3:$V$365,'Feeder DER'!Q$369,FALSE)/1000)</f>
        <v>-1.2386641141633092</v>
      </c>
      <c r="AR141" s="37">
        <f>IF(ISNA(VLOOKUP($B141,'Feeder DER'!$B$3:$V$365,'Feeder DER'!R$369,FALSE)),0,VLOOKUP($B141,'Feeder DER'!$B$3:$V$365,'Feeder DER'!R$369,FALSE)/1000)</f>
        <v>-1.323294217868088</v>
      </c>
      <c r="AS141" s="37">
        <f>IF(ISNA(VLOOKUP($B141,'Feeder DER'!$B$3:$V$365,'Feeder DER'!S$369,FALSE)),0,VLOOKUP($B141,'Feeder DER'!$B$3:$V$365,'Feeder DER'!S$369,FALSE)/1000)</f>
        <v>-1.3895253363918465</v>
      </c>
      <c r="AT141" s="37">
        <f>IF(ISNA(VLOOKUP($B141,'Feeder DER'!$B$3:$V$365,'Feeder DER'!T$369,FALSE)),0,VLOOKUP($B141,'Feeder DER'!$B$3:$V$365,'Feeder DER'!T$369,FALSE)/1000)</f>
        <v>-1.4065733666597544</v>
      </c>
      <c r="AU141" s="37">
        <f>IF(ISNA(VLOOKUP($B141,'Feeder DER'!$B$3:$V$365,'Feeder DER'!U$369,FALSE)),0,VLOOKUP($B141,'Feeder DER'!$B$3:$V$365,'Feeder DER'!U$369,FALSE)/1000)</f>
        <v>-1.4397653716747736</v>
      </c>
      <c r="AV141" s="37">
        <f>IF(ISNA(VLOOKUP($B141,'Feeder DER'!$B$3:$V$365,'Feeder DER'!V$369,FALSE)),0,VLOOKUP($B141,'Feeder DER'!$B$3:$V$365,'Feeder DER'!V$369,FALSE)/1000)</f>
        <v>-1.4577045148272052</v>
      </c>
    </row>
    <row r="142" spans="1:48" x14ac:dyDescent="0.25">
      <c r="A142" s="8" t="s">
        <v>25</v>
      </c>
      <c r="B142" s="42">
        <v>53009</v>
      </c>
      <c r="C142" s="43">
        <v>86.278888890000005</v>
      </c>
      <c r="D142" s="43">
        <v>61</v>
      </c>
      <c r="E142" s="43">
        <v>61</v>
      </c>
      <c r="F142" s="43">
        <v>61</v>
      </c>
      <c r="G142" s="43">
        <v>61</v>
      </c>
      <c r="H142" s="43">
        <v>61</v>
      </c>
      <c r="I142" s="43">
        <v>61</v>
      </c>
      <c r="J142" s="43">
        <v>61</v>
      </c>
      <c r="K142" s="43">
        <v>61</v>
      </c>
      <c r="L142" s="43">
        <v>61</v>
      </c>
      <c r="M142" s="43">
        <v>61</v>
      </c>
      <c r="N142" s="43">
        <v>61</v>
      </c>
      <c r="P142" s="43">
        <v>159</v>
      </c>
      <c r="Q142" s="43">
        <v>161.34185652193599</v>
      </c>
      <c r="R142" s="43">
        <v>161.34185652193599</v>
      </c>
      <c r="S142" s="43">
        <v>161.34185652193599</v>
      </c>
      <c r="T142" s="43">
        <v>161.34185652193599</v>
      </c>
      <c r="U142" s="43">
        <v>161.34185652193599</v>
      </c>
      <c r="V142" s="43">
        <v>161.34185652193599</v>
      </c>
      <c r="W142" s="43">
        <v>161.34185652193599</v>
      </c>
      <c r="X142" s="43">
        <v>161.34185652193599</v>
      </c>
      <c r="Y142" s="43">
        <v>161.34185652193599</v>
      </c>
      <c r="Z142" s="43">
        <v>161.34185652193599</v>
      </c>
      <c r="AA142" s="43">
        <v>161.34185652193599</v>
      </c>
      <c r="AC142" s="37">
        <f>IF(ISNA(VLOOKUP($B142,'Feeder DER'!$B$3:$V$365,'Feeder DER'!C$369,FALSE)),0,VLOOKUP($B142,'Feeder DER'!$B$3:$V$365,'Feeder DER'!C$369,FALSE)/1000)</f>
        <v>8.7149430604907846E-2</v>
      </c>
      <c r="AD142" s="37">
        <f>IF(ISNA(VLOOKUP($B142,'Feeder DER'!$B$3:$V$365,'Feeder DER'!D$369,FALSE)),0,VLOOKUP($B142,'Feeder DER'!$B$3:$V$365,'Feeder DER'!D$369,FALSE)/1000)</f>
        <v>0.1726329392194243</v>
      </c>
      <c r="AE142" s="37">
        <f>IF(ISNA(VLOOKUP($B142,'Feeder DER'!$B$3:$V$365,'Feeder DER'!E$369,FALSE)),0,VLOOKUP($B142,'Feeder DER'!$B$3:$V$365,'Feeder DER'!E$369,FALSE)/1000)</f>
        <v>0.27086585190998225</v>
      </c>
      <c r="AF142" s="37">
        <f>IF(ISNA(VLOOKUP($B142,'Feeder DER'!$B$3:$V$365,'Feeder DER'!F$369,FALSE)),0,VLOOKUP($B142,'Feeder DER'!$B$3:$V$365,'Feeder DER'!F$369,FALSE)/1000)</f>
        <v>0.37707270288839662</v>
      </c>
      <c r="AG142" s="37">
        <f>IF(ISNA(VLOOKUP($B142,'Feeder DER'!$B$3:$V$365,'Feeder DER'!G$369,FALSE)),0,VLOOKUP($B142,'Feeder DER'!$B$3:$V$365,'Feeder DER'!G$369,FALSE)/1000)</f>
        <v>0.48270878264930106</v>
      </c>
      <c r="AH142" s="37">
        <f>IF(ISNA(VLOOKUP($B142,'Feeder DER'!$B$3:$V$365,'Feeder DER'!H$369,FALSE)),0,VLOOKUP($B142,'Feeder DER'!$B$3:$V$365,'Feeder DER'!H$369,FALSE)/1000)</f>
        <v>0.59572583462675432</v>
      </c>
      <c r="AI142" s="37">
        <f>IF(ISNA(VLOOKUP($B142,'Feeder DER'!$B$3:$V$365,'Feeder DER'!I$369,FALSE)),0,VLOOKUP($B142,'Feeder DER'!$B$3:$V$365,'Feeder DER'!I$369,FALSE)/1000)</f>
        <v>0.7188860222988479</v>
      </c>
      <c r="AJ142" s="37">
        <f>IF(ISNA(VLOOKUP($B142,'Feeder DER'!$B$3:$V$365,'Feeder DER'!J$369,FALSE)),0,VLOOKUP($B142,'Feeder DER'!$B$3:$V$365,'Feeder DER'!J$369,FALSE)/1000)</f>
        <v>0.97445363253051898</v>
      </c>
      <c r="AK142" s="37">
        <f>IF(ISNA(VLOOKUP($B142,'Feeder DER'!$B$3:$V$365,'Feeder DER'!K$369,FALSE)),0,VLOOKUP($B142,'Feeder DER'!$B$3:$V$365,'Feeder DER'!K$369,FALSE)/1000)</f>
        <v>1.19188451829966</v>
      </c>
      <c r="AL142" s="37">
        <f>IF(ISNA(VLOOKUP($B142,'Feeder DER'!$B$3:$V$365,'Feeder DER'!L$369,FALSE)),0,VLOOKUP($B142,'Feeder DER'!$B$3:$V$365,'Feeder DER'!L$369,FALSE)/1000)</f>
        <v>1.3938404967019442</v>
      </c>
      <c r="AM142" s="37">
        <f>IF(ISNA(VLOOKUP($B142,'Feeder DER'!$B$3:$V$365,'Feeder DER'!M$369,FALSE)),0,VLOOKUP($B142,'Feeder DER'!$B$3:$V$365,'Feeder DER'!M$369,FALSE)/1000)</f>
        <v>-0.88186393472885027</v>
      </c>
      <c r="AN142" s="37">
        <f>IF(ISNA(VLOOKUP($B142,'Feeder DER'!$B$3:$V$365,'Feeder DER'!N$369,FALSE)),0,VLOOKUP($B142,'Feeder DER'!$B$3:$V$365,'Feeder DER'!N$369,FALSE)/1000)</f>
        <v>-1.0737033515247556</v>
      </c>
      <c r="AO142" s="37">
        <f>IF(ISNA(VLOOKUP($B142,'Feeder DER'!$B$3:$V$365,'Feeder DER'!O$369,FALSE)),0,VLOOKUP($B142,'Feeder DER'!$B$3:$V$365,'Feeder DER'!O$369,FALSE)/1000)</f>
        <v>-1.2793339876529972</v>
      </c>
      <c r="AP142" s="37">
        <f>IF(ISNA(VLOOKUP($B142,'Feeder DER'!$B$3:$V$365,'Feeder DER'!P$369,FALSE)),0,VLOOKUP($B142,'Feeder DER'!$B$3:$V$365,'Feeder DER'!P$369,FALSE)/1000)</f>
        <v>-1.4757536949452432</v>
      </c>
      <c r="AQ142" s="37">
        <f>IF(ISNA(VLOOKUP($B142,'Feeder DER'!$B$3:$V$365,'Feeder DER'!Q$369,FALSE)),0,VLOOKUP($B142,'Feeder DER'!$B$3:$V$365,'Feeder DER'!Q$369,FALSE)/1000)</f>
        <v>-1.6453545781980188</v>
      </c>
      <c r="AR142" s="37">
        <f>IF(ISNA(VLOOKUP($B142,'Feeder DER'!$B$3:$V$365,'Feeder DER'!R$369,FALSE)),0,VLOOKUP($B142,'Feeder DER'!$B$3:$V$365,'Feeder DER'!R$369,FALSE)/1000)</f>
        <v>-1.7960285789623962</v>
      </c>
      <c r="AS142" s="37">
        <f>IF(ISNA(VLOOKUP($B142,'Feeder DER'!$B$3:$V$365,'Feeder DER'!S$369,FALSE)),0,VLOOKUP($B142,'Feeder DER'!$B$3:$V$365,'Feeder DER'!S$369,FALSE)/1000)</f>
        <v>-1.9354058780828791</v>
      </c>
      <c r="AT142" s="37">
        <f>IF(ISNA(VLOOKUP($B142,'Feeder DER'!$B$3:$V$365,'Feeder DER'!T$369,FALSE)),0,VLOOKUP($B142,'Feeder DER'!$B$3:$V$365,'Feeder DER'!T$369,FALSE)/1000)</f>
        <v>-2.0921801596848733</v>
      </c>
      <c r="AU142" s="37">
        <f>IF(ISNA(VLOOKUP($B142,'Feeder DER'!$B$3:$V$365,'Feeder DER'!U$369,FALSE)),0,VLOOKUP($B142,'Feeder DER'!$B$3:$V$365,'Feeder DER'!U$369,FALSE)/1000)</f>
        <v>-2.2459062313448626</v>
      </c>
      <c r="AV142" s="37">
        <f>IF(ISNA(VLOOKUP($B142,'Feeder DER'!$B$3:$V$365,'Feeder DER'!V$369,FALSE)),0,VLOOKUP($B142,'Feeder DER'!$B$3:$V$365,'Feeder DER'!V$369,FALSE)/1000)</f>
        <v>-2.3797595485589338</v>
      </c>
    </row>
    <row r="143" spans="1:48" x14ac:dyDescent="0.25">
      <c r="A143" s="8" t="s">
        <v>25</v>
      </c>
      <c r="B143" s="42">
        <v>53010</v>
      </c>
      <c r="C143" s="43">
        <v>151.1394444</v>
      </c>
      <c r="D143" s="43">
        <v>189</v>
      </c>
      <c r="E143" s="43">
        <v>190.03936588863999</v>
      </c>
      <c r="F143" s="43">
        <v>190.03936588863999</v>
      </c>
      <c r="G143" s="43">
        <v>190.03936588863999</v>
      </c>
      <c r="H143" s="43">
        <v>190.03936588863999</v>
      </c>
      <c r="I143" s="43">
        <v>190.03936588863999</v>
      </c>
      <c r="J143" s="43">
        <v>190.03936588863999</v>
      </c>
      <c r="K143" s="43">
        <v>190.03936588863999</v>
      </c>
      <c r="L143" s="43">
        <v>190.03936588863999</v>
      </c>
      <c r="M143" s="43">
        <v>190.03936588863999</v>
      </c>
      <c r="N143" s="43">
        <v>190.03936588863999</v>
      </c>
      <c r="P143" s="43">
        <v>245</v>
      </c>
      <c r="Q143" s="43">
        <v>248.872628900004</v>
      </c>
      <c r="R143" s="43">
        <v>248.872628900004</v>
      </c>
      <c r="S143" s="43">
        <v>248.872628900004</v>
      </c>
      <c r="T143" s="43">
        <v>248.872628900004</v>
      </c>
      <c r="U143" s="43">
        <v>248.872628900004</v>
      </c>
      <c r="V143" s="43">
        <v>248.872628900004</v>
      </c>
      <c r="W143" s="43">
        <v>248.872628900004</v>
      </c>
      <c r="X143" s="43">
        <v>248.872628900004</v>
      </c>
      <c r="Y143" s="43">
        <v>248.872628900004</v>
      </c>
      <c r="Z143" s="43">
        <v>248.872628900004</v>
      </c>
      <c r="AA143" s="43">
        <v>248.872628900004</v>
      </c>
      <c r="AC143" s="37">
        <f>IF(ISNA(VLOOKUP($B143,'Feeder DER'!$B$3:$V$365,'Feeder DER'!C$369,FALSE)),0,VLOOKUP($B143,'Feeder DER'!$B$3:$V$365,'Feeder DER'!C$369,FALSE)/1000)</f>
        <v>2.060388628331215E-3</v>
      </c>
      <c r="AD143" s="37">
        <f>IF(ISNA(VLOOKUP($B143,'Feeder DER'!$B$3:$V$365,'Feeder DER'!D$369,FALSE)),0,VLOOKUP($B143,'Feeder DER'!$B$3:$V$365,'Feeder DER'!D$369,FALSE)/1000)</f>
        <v>3.9474464733007131E-3</v>
      </c>
      <c r="AE143" s="37">
        <f>IF(ISNA(VLOOKUP($B143,'Feeder DER'!$B$3:$V$365,'Feeder DER'!E$369,FALSE)),0,VLOOKUP($B143,'Feeder DER'!$B$3:$V$365,'Feeder DER'!E$369,FALSE)/1000)</f>
        <v>6.143194962363166E-3</v>
      </c>
      <c r="AF143" s="37">
        <f>IF(ISNA(VLOOKUP($B143,'Feeder DER'!$B$3:$V$365,'Feeder DER'!F$369,FALSE)),0,VLOOKUP($B143,'Feeder DER'!$B$3:$V$365,'Feeder DER'!F$369,FALSE)/1000)</f>
        <v>8.5570126706649447E-3</v>
      </c>
      <c r="AG143" s="37">
        <f>IF(ISNA(VLOOKUP($B143,'Feeder DER'!$B$3:$V$365,'Feeder DER'!G$369,FALSE)),0,VLOOKUP($B143,'Feeder DER'!$B$3:$V$365,'Feeder DER'!G$369,FALSE)/1000)</f>
        <v>1.0992788551383307E-2</v>
      </c>
      <c r="AH143" s="37">
        <f>IF(ISNA(VLOOKUP($B143,'Feeder DER'!$B$3:$V$365,'Feeder DER'!H$369,FALSE)),0,VLOOKUP($B143,'Feeder DER'!$B$3:$V$365,'Feeder DER'!H$369,FALSE)/1000)</f>
        <v>1.363113448087872E-2</v>
      </c>
      <c r="AI143" s="37">
        <f>IF(ISNA(VLOOKUP($B143,'Feeder DER'!$B$3:$V$365,'Feeder DER'!I$369,FALSE)),0,VLOOKUP($B143,'Feeder DER'!$B$3:$V$365,'Feeder DER'!I$369,FALSE)/1000)</f>
        <v>1.6531456665621856E-2</v>
      </c>
      <c r="AJ143" s="37">
        <f>IF(ISNA(VLOOKUP($B143,'Feeder DER'!$B$3:$V$365,'Feeder DER'!J$369,FALSE)),0,VLOOKUP($B143,'Feeder DER'!$B$3:$V$365,'Feeder DER'!J$369,FALSE)/1000)</f>
        <v>2.260947638572032E-2</v>
      </c>
      <c r="AK143" s="37">
        <f>IF(ISNA(VLOOKUP($B143,'Feeder DER'!$B$3:$V$365,'Feeder DER'!K$369,FALSE)),0,VLOOKUP($B143,'Feeder DER'!$B$3:$V$365,'Feeder DER'!K$369,FALSE)/1000)</f>
        <v>2.7783172706698868E-2</v>
      </c>
      <c r="AL143" s="37">
        <f>IF(ISNA(VLOOKUP($B143,'Feeder DER'!$B$3:$V$365,'Feeder DER'!L$369,FALSE)),0,VLOOKUP($B143,'Feeder DER'!$B$3:$V$365,'Feeder DER'!L$369,FALSE)/1000)</f>
        <v>3.2611511932596531E-2</v>
      </c>
      <c r="AM143" s="37">
        <f>IF(ISNA(VLOOKUP($B143,'Feeder DER'!$B$3:$V$365,'Feeder DER'!M$369,FALSE)),0,VLOOKUP($B143,'Feeder DER'!$B$3:$V$365,'Feeder DER'!M$369,FALSE)/1000)</f>
        <v>-2.0751303571090458E-2</v>
      </c>
      <c r="AN143" s="37">
        <f>IF(ISNA(VLOOKUP($B143,'Feeder DER'!$B$3:$V$365,'Feeder DER'!N$369,FALSE)),0,VLOOKUP($B143,'Feeder DER'!$B$3:$V$365,'Feeder DER'!N$369,FALSE)/1000)</f>
        <v>-2.5043591907125587E-2</v>
      </c>
      <c r="AO143" s="37">
        <f>IF(ISNA(VLOOKUP($B143,'Feeder DER'!$B$3:$V$365,'Feeder DER'!O$369,FALSE)),0,VLOOKUP($B143,'Feeder DER'!$B$3:$V$365,'Feeder DER'!O$369,FALSE)/1000)</f>
        <v>-2.9695778118862426E-2</v>
      </c>
      <c r="AP143" s="37">
        <f>IF(ISNA(VLOOKUP($B143,'Feeder DER'!$B$3:$V$365,'Feeder DER'!P$369,FALSE)),0,VLOOKUP($B143,'Feeder DER'!$B$3:$V$365,'Feeder DER'!P$369,FALSE)/1000)</f>
        <v>-3.4191909017636073E-2</v>
      </c>
      <c r="AQ143" s="37">
        <f>IF(ISNA(VLOOKUP($B143,'Feeder DER'!$B$3:$V$365,'Feeder DER'!Q$369,FALSE)),0,VLOOKUP($B143,'Feeder DER'!$B$3:$V$365,'Feeder DER'!Q$369,FALSE)/1000)</f>
        <v>-3.8119127593570043E-2</v>
      </c>
      <c r="AR143" s="37">
        <f>IF(ISNA(VLOOKUP($B143,'Feeder DER'!$B$3:$V$365,'Feeder DER'!R$369,FALSE)),0,VLOOKUP($B143,'Feeder DER'!$B$3:$V$365,'Feeder DER'!R$369,FALSE)/1000)</f>
        <v>-4.1642739567051723E-2</v>
      </c>
      <c r="AS143" s="37">
        <f>IF(ISNA(VLOOKUP($B143,'Feeder DER'!$B$3:$V$365,'Feeder DER'!S$369,FALSE)),0,VLOOKUP($B143,'Feeder DER'!$B$3:$V$365,'Feeder DER'!S$369,FALSE)/1000)</f>
        <v>-4.4934265233825176E-2</v>
      </c>
      <c r="AT143" s="37">
        <f>IF(ISNA(VLOOKUP($B143,'Feeder DER'!$B$3:$V$365,'Feeder DER'!T$369,FALSE)),0,VLOOKUP($B143,'Feeder DER'!$B$3:$V$365,'Feeder DER'!T$369,FALSE)/1000)</f>
        <v>-4.8615882060612375E-2</v>
      </c>
      <c r="AU143" s="37">
        <f>IF(ISNA(VLOOKUP($B143,'Feeder DER'!$B$3:$V$365,'Feeder DER'!U$369,FALSE)),0,VLOOKUP($B143,'Feeder DER'!$B$3:$V$365,'Feeder DER'!U$369,FALSE)/1000)</f>
        <v>-5.2264211155892956E-2</v>
      </c>
      <c r="AV143" s="37">
        <f>IF(ISNA(VLOOKUP($B143,'Feeder DER'!$B$3:$V$365,'Feeder DER'!V$369,FALSE)),0,VLOOKUP($B143,'Feeder DER'!$B$3:$V$365,'Feeder DER'!V$369,FALSE)/1000)</f>
        <v>-5.5455548704168751E-2</v>
      </c>
    </row>
    <row r="144" spans="1:48" x14ac:dyDescent="0.25">
      <c r="A144" s="8" t="s">
        <v>188</v>
      </c>
      <c r="B144" s="42">
        <v>49801</v>
      </c>
      <c r="C144" s="43">
        <v>9.7897899709999994</v>
      </c>
      <c r="D144" s="43">
        <v>8.3538084030000004</v>
      </c>
      <c r="E144" s="43">
        <v>8.6800438555680408</v>
      </c>
      <c r="F144" s="43">
        <v>8.6800438555680408</v>
      </c>
      <c r="G144" s="43">
        <v>8.6800438555680408</v>
      </c>
      <c r="H144" s="43">
        <v>8.6800438555680408</v>
      </c>
      <c r="I144" s="43">
        <v>8.6800438555680408</v>
      </c>
      <c r="J144" s="43">
        <v>8.6800438555680408</v>
      </c>
      <c r="K144" s="43">
        <v>8.6800438555680408</v>
      </c>
      <c r="L144" s="43">
        <v>8.6800438555680408</v>
      </c>
      <c r="M144" s="43">
        <v>8.6800438555680408</v>
      </c>
      <c r="N144" s="43">
        <v>8.6800438555680408</v>
      </c>
      <c r="P144" s="43">
        <v>12.940213200000001</v>
      </c>
      <c r="Q144" s="43">
        <v>13.606862331703001</v>
      </c>
      <c r="R144" s="43">
        <v>13.606862331703001</v>
      </c>
      <c r="S144" s="43">
        <v>13.606862331703001</v>
      </c>
      <c r="T144" s="43">
        <v>13.606862331703001</v>
      </c>
      <c r="U144" s="43">
        <v>13.606862331703001</v>
      </c>
      <c r="V144" s="43">
        <v>13.606862331703001</v>
      </c>
      <c r="W144" s="43">
        <v>13.606862331703001</v>
      </c>
      <c r="X144" s="43">
        <v>13.606862331703001</v>
      </c>
      <c r="Y144" s="43">
        <v>13.606862331703001</v>
      </c>
      <c r="Z144" s="43">
        <v>13.606862331703001</v>
      </c>
      <c r="AA144" s="43">
        <v>13.606862331703001</v>
      </c>
      <c r="AC144" s="37">
        <f>IF(ISNA(VLOOKUP($B144,'Feeder DER'!$B$3:$V$365,'Feeder DER'!C$369,FALSE)),0,VLOOKUP($B144,'Feeder DER'!$B$3:$V$365,'Feeder DER'!C$369,FALSE)/1000)</f>
        <v>0</v>
      </c>
      <c r="AD144" s="37">
        <f>IF(ISNA(VLOOKUP($B144,'Feeder DER'!$B$3:$V$365,'Feeder DER'!D$369,FALSE)),0,VLOOKUP($B144,'Feeder DER'!$B$3:$V$365,'Feeder DER'!D$369,FALSE)/1000)</f>
        <v>0</v>
      </c>
      <c r="AE144" s="37">
        <f>IF(ISNA(VLOOKUP($B144,'Feeder DER'!$B$3:$V$365,'Feeder DER'!E$369,FALSE)),0,VLOOKUP($B144,'Feeder DER'!$B$3:$V$365,'Feeder DER'!E$369,FALSE)/1000)</f>
        <v>0</v>
      </c>
      <c r="AF144" s="37">
        <f>IF(ISNA(VLOOKUP($B144,'Feeder DER'!$B$3:$V$365,'Feeder DER'!F$369,FALSE)),0,VLOOKUP($B144,'Feeder DER'!$B$3:$V$365,'Feeder DER'!F$369,FALSE)/1000)</f>
        <v>0</v>
      </c>
      <c r="AG144" s="37">
        <f>IF(ISNA(VLOOKUP($B144,'Feeder DER'!$B$3:$V$365,'Feeder DER'!G$369,FALSE)),0,VLOOKUP($B144,'Feeder DER'!$B$3:$V$365,'Feeder DER'!G$369,FALSE)/1000)</f>
        <v>0</v>
      </c>
      <c r="AH144" s="37">
        <f>IF(ISNA(VLOOKUP($B144,'Feeder DER'!$B$3:$V$365,'Feeder DER'!H$369,FALSE)),0,VLOOKUP($B144,'Feeder DER'!$B$3:$V$365,'Feeder DER'!H$369,FALSE)/1000)</f>
        <v>0</v>
      </c>
      <c r="AI144" s="37">
        <f>IF(ISNA(VLOOKUP($B144,'Feeder DER'!$B$3:$V$365,'Feeder DER'!I$369,FALSE)),0,VLOOKUP($B144,'Feeder DER'!$B$3:$V$365,'Feeder DER'!I$369,FALSE)/1000)</f>
        <v>0</v>
      </c>
      <c r="AJ144" s="37">
        <f>IF(ISNA(VLOOKUP($B144,'Feeder DER'!$B$3:$V$365,'Feeder DER'!J$369,FALSE)),0,VLOOKUP($B144,'Feeder DER'!$B$3:$V$365,'Feeder DER'!J$369,FALSE)/1000)</f>
        <v>0</v>
      </c>
      <c r="AK144" s="37">
        <f>IF(ISNA(VLOOKUP($B144,'Feeder DER'!$B$3:$V$365,'Feeder DER'!K$369,FALSE)),0,VLOOKUP($B144,'Feeder DER'!$B$3:$V$365,'Feeder DER'!K$369,FALSE)/1000)</f>
        <v>0</v>
      </c>
      <c r="AL144" s="37">
        <f>IF(ISNA(VLOOKUP($B144,'Feeder DER'!$B$3:$V$365,'Feeder DER'!L$369,FALSE)),0,VLOOKUP($B144,'Feeder DER'!$B$3:$V$365,'Feeder DER'!L$369,FALSE)/1000)</f>
        <v>0</v>
      </c>
      <c r="AM144" s="37">
        <f>IF(ISNA(VLOOKUP($B144,'Feeder DER'!$B$3:$V$365,'Feeder DER'!M$369,FALSE)),0,VLOOKUP($B144,'Feeder DER'!$B$3:$V$365,'Feeder DER'!M$369,FALSE)/1000)</f>
        <v>0</v>
      </c>
      <c r="AN144" s="37">
        <f>IF(ISNA(VLOOKUP($B144,'Feeder DER'!$B$3:$V$365,'Feeder DER'!N$369,FALSE)),0,VLOOKUP($B144,'Feeder DER'!$B$3:$V$365,'Feeder DER'!N$369,FALSE)/1000)</f>
        <v>0</v>
      </c>
      <c r="AO144" s="37">
        <f>IF(ISNA(VLOOKUP($B144,'Feeder DER'!$B$3:$V$365,'Feeder DER'!O$369,FALSE)),0,VLOOKUP($B144,'Feeder DER'!$B$3:$V$365,'Feeder DER'!O$369,FALSE)/1000)</f>
        <v>0</v>
      </c>
      <c r="AP144" s="37">
        <f>IF(ISNA(VLOOKUP($B144,'Feeder DER'!$B$3:$V$365,'Feeder DER'!P$369,FALSE)),0,VLOOKUP($B144,'Feeder DER'!$B$3:$V$365,'Feeder DER'!P$369,FALSE)/1000)</f>
        <v>0</v>
      </c>
      <c r="AQ144" s="37">
        <f>IF(ISNA(VLOOKUP($B144,'Feeder DER'!$B$3:$V$365,'Feeder DER'!Q$369,FALSE)),0,VLOOKUP($B144,'Feeder DER'!$B$3:$V$365,'Feeder DER'!Q$369,FALSE)/1000)</f>
        <v>0</v>
      </c>
      <c r="AR144" s="37">
        <f>IF(ISNA(VLOOKUP($B144,'Feeder DER'!$B$3:$V$365,'Feeder DER'!R$369,FALSE)),0,VLOOKUP($B144,'Feeder DER'!$B$3:$V$365,'Feeder DER'!R$369,FALSE)/1000)</f>
        <v>0</v>
      </c>
      <c r="AS144" s="37">
        <f>IF(ISNA(VLOOKUP($B144,'Feeder DER'!$B$3:$V$365,'Feeder DER'!S$369,FALSE)),0,VLOOKUP($B144,'Feeder DER'!$B$3:$V$365,'Feeder DER'!S$369,FALSE)/1000)</f>
        <v>0</v>
      </c>
      <c r="AT144" s="37">
        <f>IF(ISNA(VLOOKUP($B144,'Feeder DER'!$B$3:$V$365,'Feeder DER'!T$369,FALSE)),0,VLOOKUP($B144,'Feeder DER'!$B$3:$V$365,'Feeder DER'!T$369,FALSE)/1000)</f>
        <v>0</v>
      </c>
      <c r="AU144" s="37">
        <f>IF(ISNA(VLOOKUP($B144,'Feeder DER'!$B$3:$V$365,'Feeder DER'!U$369,FALSE)),0,VLOOKUP($B144,'Feeder DER'!$B$3:$V$365,'Feeder DER'!U$369,FALSE)/1000)</f>
        <v>0</v>
      </c>
      <c r="AV144" s="37">
        <f>IF(ISNA(VLOOKUP($B144,'Feeder DER'!$B$3:$V$365,'Feeder DER'!V$369,FALSE)),0,VLOOKUP($B144,'Feeder DER'!$B$3:$V$365,'Feeder DER'!V$369,FALSE)/1000)</f>
        <v>0</v>
      </c>
    </row>
    <row r="145" spans="1:48" x14ac:dyDescent="0.25">
      <c r="A145" s="8" t="s">
        <v>325</v>
      </c>
      <c r="B145" s="42">
        <v>37001</v>
      </c>
      <c r="C145" s="43">
        <v>19.01111113</v>
      </c>
      <c r="D145" s="43">
        <v>0</v>
      </c>
      <c r="E145" s="43">
        <v>0</v>
      </c>
      <c r="F145" s="43">
        <v>0</v>
      </c>
      <c r="G145" s="43">
        <v>0</v>
      </c>
      <c r="H145" s="43">
        <v>0</v>
      </c>
      <c r="I145" s="43">
        <v>0</v>
      </c>
      <c r="J145" s="43">
        <v>0</v>
      </c>
      <c r="K145" s="43">
        <v>0</v>
      </c>
      <c r="L145" s="43">
        <v>0</v>
      </c>
      <c r="M145" s="43">
        <v>0</v>
      </c>
      <c r="N145" s="43">
        <v>0</v>
      </c>
      <c r="P145" s="43">
        <v>3.5861111110000001</v>
      </c>
      <c r="Q145" s="43">
        <v>3.8065997746786699</v>
      </c>
      <c r="R145" s="43">
        <v>3.8065997746786699</v>
      </c>
      <c r="S145" s="43">
        <v>3.8065997746786699</v>
      </c>
      <c r="T145" s="43">
        <v>3.8065997746786699</v>
      </c>
      <c r="U145" s="43">
        <v>3.8065997746786699</v>
      </c>
      <c r="V145" s="43">
        <v>3.8065997746786699</v>
      </c>
      <c r="W145" s="43">
        <v>3.8065997746786699</v>
      </c>
      <c r="X145" s="43">
        <v>3.8065997746786699</v>
      </c>
      <c r="Y145" s="43">
        <v>3.8065997746786699</v>
      </c>
      <c r="Z145" s="43">
        <v>3.8065997746786699</v>
      </c>
      <c r="AA145" s="43">
        <v>3.8065997746786699</v>
      </c>
      <c r="AC145" s="37">
        <f>IF(ISNA(VLOOKUP($B145,'Feeder DER'!$B$3:$V$365,'Feeder DER'!C$369,FALSE)),0,VLOOKUP($B145,'Feeder DER'!$B$3:$V$365,'Feeder DER'!C$369,FALSE)/1000)</f>
        <v>0</v>
      </c>
      <c r="AD145" s="37">
        <f>IF(ISNA(VLOOKUP($B145,'Feeder DER'!$B$3:$V$365,'Feeder DER'!D$369,FALSE)),0,VLOOKUP($B145,'Feeder DER'!$B$3:$V$365,'Feeder DER'!D$369,FALSE)/1000)</f>
        <v>0</v>
      </c>
      <c r="AE145" s="37">
        <f>IF(ISNA(VLOOKUP($B145,'Feeder DER'!$B$3:$V$365,'Feeder DER'!E$369,FALSE)),0,VLOOKUP($B145,'Feeder DER'!$B$3:$V$365,'Feeder DER'!E$369,FALSE)/1000)</f>
        <v>0</v>
      </c>
      <c r="AF145" s="37">
        <f>IF(ISNA(VLOOKUP($B145,'Feeder DER'!$B$3:$V$365,'Feeder DER'!F$369,FALSE)),0,VLOOKUP($B145,'Feeder DER'!$B$3:$V$365,'Feeder DER'!F$369,FALSE)/1000)</f>
        <v>0</v>
      </c>
      <c r="AG145" s="37">
        <f>IF(ISNA(VLOOKUP($B145,'Feeder DER'!$B$3:$V$365,'Feeder DER'!G$369,FALSE)),0,VLOOKUP($B145,'Feeder DER'!$B$3:$V$365,'Feeder DER'!G$369,FALSE)/1000)</f>
        <v>0</v>
      </c>
      <c r="AH145" s="37">
        <f>IF(ISNA(VLOOKUP($B145,'Feeder DER'!$B$3:$V$365,'Feeder DER'!H$369,FALSE)),0,VLOOKUP($B145,'Feeder DER'!$B$3:$V$365,'Feeder DER'!H$369,FALSE)/1000)</f>
        <v>0</v>
      </c>
      <c r="AI145" s="37">
        <f>IF(ISNA(VLOOKUP($B145,'Feeder DER'!$B$3:$V$365,'Feeder DER'!I$369,FALSE)),0,VLOOKUP($B145,'Feeder DER'!$B$3:$V$365,'Feeder DER'!I$369,FALSE)/1000)</f>
        <v>0</v>
      </c>
      <c r="AJ145" s="37">
        <f>IF(ISNA(VLOOKUP($B145,'Feeder DER'!$B$3:$V$365,'Feeder DER'!J$369,FALSE)),0,VLOOKUP($B145,'Feeder DER'!$B$3:$V$365,'Feeder DER'!J$369,FALSE)/1000)</f>
        <v>0</v>
      </c>
      <c r="AK145" s="37">
        <f>IF(ISNA(VLOOKUP($B145,'Feeder DER'!$B$3:$V$365,'Feeder DER'!K$369,FALSE)),0,VLOOKUP($B145,'Feeder DER'!$B$3:$V$365,'Feeder DER'!K$369,FALSE)/1000)</f>
        <v>0</v>
      </c>
      <c r="AL145" s="37">
        <f>IF(ISNA(VLOOKUP($B145,'Feeder DER'!$B$3:$V$365,'Feeder DER'!L$369,FALSE)),0,VLOOKUP($B145,'Feeder DER'!$B$3:$V$365,'Feeder DER'!L$369,FALSE)/1000)</f>
        <v>0</v>
      </c>
      <c r="AM145" s="37">
        <f>IF(ISNA(VLOOKUP($B145,'Feeder DER'!$B$3:$V$365,'Feeder DER'!M$369,FALSE)),0,VLOOKUP($B145,'Feeder DER'!$B$3:$V$365,'Feeder DER'!M$369,FALSE)/1000)</f>
        <v>0</v>
      </c>
      <c r="AN145" s="37">
        <f>IF(ISNA(VLOOKUP($B145,'Feeder DER'!$B$3:$V$365,'Feeder DER'!N$369,FALSE)),0,VLOOKUP($B145,'Feeder DER'!$B$3:$V$365,'Feeder DER'!N$369,FALSE)/1000)</f>
        <v>0</v>
      </c>
      <c r="AO145" s="37">
        <f>IF(ISNA(VLOOKUP($B145,'Feeder DER'!$B$3:$V$365,'Feeder DER'!O$369,FALSE)),0,VLOOKUP($B145,'Feeder DER'!$B$3:$V$365,'Feeder DER'!O$369,FALSE)/1000)</f>
        <v>0</v>
      </c>
      <c r="AP145" s="37">
        <f>IF(ISNA(VLOOKUP($B145,'Feeder DER'!$B$3:$V$365,'Feeder DER'!P$369,FALSE)),0,VLOOKUP($B145,'Feeder DER'!$B$3:$V$365,'Feeder DER'!P$369,FALSE)/1000)</f>
        <v>0</v>
      </c>
      <c r="AQ145" s="37">
        <f>IF(ISNA(VLOOKUP($B145,'Feeder DER'!$B$3:$V$365,'Feeder DER'!Q$369,FALSE)),0,VLOOKUP($B145,'Feeder DER'!$B$3:$V$365,'Feeder DER'!Q$369,FALSE)/1000)</f>
        <v>0</v>
      </c>
      <c r="AR145" s="37">
        <f>IF(ISNA(VLOOKUP($B145,'Feeder DER'!$B$3:$V$365,'Feeder DER'!R$369,FALSE)),0,VLOOKUP($B145,'Feeder DER'!$B$3:$V$365,'Feeder DER'!R$369,FALSE)/1000)</f>
        <v>0</v>
      </c>
      <c r="AS145" s="37">
        <f>IF(ISNA(VLOOKUP($B145,'Feeder DER'!$B$3:$V$365,'Feeder DER'!S$369,FALSE)),0,VLOOKUP($B145,'Feeder DER'!$B$3:$V$365,'Feeder DER'!S$369,FALSE)/1000)</f>
        <v>0</v>
      </c>
      <c r="AT145" s="37">
        <f>IF(ISNA(VLOOKUP($B145,'Feeder DER'!$B$3:$V$365,'Feeder DER'!T$369,FALSE)),0,VLOOKUP($B145,'Feeder DER'!$B$3:$V$365,'Feeder DER'!T$369,FALSE)/1000)</f>
        <v>0</v>
      </c>
      <c r="AU145" s="37">
        <f>IF(ISNA(VLOOKUP($B145,'Feeder DER'!$B$3:$V$365,'Feeder DER'!U$369,FALSE)),0,VLOOKUP($B145,'Feeder DER'!$B$3:$V$365,'Feeder DER'!U$369,FALSE)/1000)</f>
        <v>0</v>
      </c>
      <c r="AV145" s="37">
        <f>IF(ISNA(VLOOKUP($B145,'Feeder DER'!$B$3:$V$365,'Feeder DER'!V$369,FALSE)),0,VLOOKUP($B145,'Feeder DER'!$B$3:$V$365,'Feeder DER'!V$369,FALSE)/1000)</f>
        <v>0</v>
      </c>
    </row>
    <row r="146" spans="1:48" x14ac:dyDescent="0.25">
      <c r="A146" s="8" t="s">
        <v>325</v>
      </c>
      <c r="B146" s="42">
        <v>37002</v>
      </c>
      <c r="C146" s="43">
        <v>98.394444780000001</v>
      </c>
      <c r="D146" s="43">
        <v>61.666667940000004</v>
      </c>
      <c r="E146" s="43">
        <v>61.666667940000004</v>
      </c>
      <c r="F146" s="43">
        <v>61.666667940000004</v>
      </c>
      <c r="G146" s="43">
        <v>61.666667940000004</v>
      </c>
      <c r="H146" s="43">
        <v>61.666667940000004</v>
      </c>
      <c r="I146" s="43">
        <v>61.666667940000004</v>
      </c>
      <c r="J146" s="43">
        <v>61.666667940000004</v>
      </c>
      <c r="K146" s="43">
        <v>61.666667940000004</v>
      </c>
      <c r="L146" s="43">
        <v>61.666667940000004</v>
      </c>
      <c r="M146" s="43">
        <v>61.666667940000004</v>
      </c>
      <c r="N146" s="43">
        <v>61.666667940000004</v>
      </c>
      <c r="P146" s="43">
        <v>18.666666029999998</v>
      </c>
      <c r="Q146" s="43">
        <v>18.994709236466999</v>
      </c>
      <c r="R146" s="43">
        <v>18.994709236466999</v>
      </c>
      <c r="S146" s="43">
        <v>18.994709236466999</v>
      </c>
      <c r="T146" s="43">
        <v>18.994709236466999</v>
      </c>
      <c r="U146" s="43">
        <v>18.994709236466999</v>
      </c>
      <c r="V146" s="43">
        <v>18.994709236466999</v>
      </c>
      <c r="W146" s="43">
        <v>18.994709236466999</v>
      </c>
      <c r="X146" s="43">
        <v>18.994709236466999</v>
      </c>
      <c r="Y146" s="43">
        <v>18.994709236466999</v>
      </c>
      <c r="Z146" s="43">
        <v>18.994709236466999</v>
      </c>
      <c r="AA146" s="43">
        <v>18.994709236466999</v>
      </c>
      <c r="AC146" s="37">
        <f>IF(ISNA(VLOOKUP($B146,'Feeder DER'!$B$3:$V$365,'Feeder DER'!C$369,FALSE)),0,VLOOKUP($B146,'Feeder DER'!$B$3:$V$365,'Feeder DER'!C$369,FALSE)/1000)</f>
        <v>6.8320550149294822E-3</v>
      </c>
      <c r="AD146" s="37">
        <f>IF(ISNA(VLOOKUP($B146,'Feeder DER'!$B$3:$V$365,'Feeder DER'!D$369,FALSE)),0,VLOOKUP($B146,'Feeder DER'!$B$3:$V$365,'Feeder DER'!D$369,FALSE)/1000)</f>
        <v>1.3625772983623644E-2</v>
      </c>
      <c r="AE146" s="37">
        <f>IF(ISNA(VLOOKUP($B146,'Feeder DER'!$B$3:$V$365,'Feeder DER'!E$369,FALSE)),0,VLOOKUP($B146,'Feeder DER'!$B$3:$V$365,'Feeder DER'!E$369,FALSE)/1000)</f>
        <v>2.2311341523972083E-2</v>
      </c>
      <c r="AF146" s="37">
        <f>IF(ISNA(VLOOKUP($B146,'Feeder DER'!$B$3:$V$365,'Feeder DER'!F$369,FALSE)),0,VLOOKUP($B146,'Feeder DER'!$B$3:$V$365,'Feeder DER'!F$369,FALSE)/1000)</f>
        <v>3.3673442731014504E-2</v>
      </c>
      <c r="AG146" s="37">
        <f>IF(ISNA(VLOOKUP($B146,'Feeder DER'!$B$3:$V$365,'Feeder DER'!G$369,FALSE)),0,VLOOKUP($B146,'Feeder DER'!$B$3:$V$365,'Feeder DER'!G$369,FALSE)/1000)</f>
        <v>4.701365719237937E-2</v>
      </c>
      <c r="AH146" s="37">
        <f>IF(ISNA(VLOOKUP($B146,'Feeder DER'!$B$3:$V$365,'Feeder DER'!H$369,FALSE)),0,VLOOKUP($B146,'Feeder DER'!$B$3:$V$365,'Feeder DER'!H$369,FALSE)/1000)</f>
        <v>6.3647825731965021E-2</v>
      </c>
      <c r="AI146" s="37">
        <f>IF(ISNA(VLOOKUP($B146,'Feeder DER'!$B$3:$V$365,'Feeder DER'!I$369,FALSE)),0,VLOOKUP($B146,'Feeder DER'!$B$3:$V$365,'Feeder DER'!I$369,FALSE)/1000)</f>
        <v>8.3839322687195822E-2</v>
      </c>
      <c r="AJ146" s="37">
        <f>IF(ISNA(VLOOKUP($B146,'Feeder DER'!$B$3:$V$365,'Feeder DER'!J$369,FALSE)),0,VLOOKUP($B146,'Feeder DER'!$B$3:$V$365,'Feeder DER'!J$369,FALSE)/1000)</f>
        <v>0.13160039847184929</v>
      </c>
      <c r="AK146" s="37">
        <f>IF(ISNA(VLOOKUP($B146,'Feeder DER'!$B$3:$V$365,'Feeder DER'!K$369,FALSE)),0,VLOOKUP($B146,'Feeder DER'!$B$3:$V$365,'Feeder DER'!K$369,FALSE)/1000)</f>
        <v>0.17133977952205851</v>
      </c>
      <c r="AL146" s="37">
        <f>IF(ISNA(VLOOKUP($B146,'Feeder DER'!$B$3:$V$365,'Feeder DER'!L$369,FALSE)),0,VLOOKUP($B146,'Feeder DER'!$B$3:$V$365,'Feeder DER'!L$369,FALSE)/1000)</f>
        <v>0.20992634790752543</v>
      </c>
      <c r="AM146" s="37">
        <f>IF(ISNA(VLOOKUP($B146,'Feeder DER'!$B$3:$V$365,'Feeder DER'!M$369,FALSE)),0,VLOOKUP($B146,'Feeder DER'!$B$3:$V$365,'Feeder DER'!M$369,FALSE)/1000)</f>
        <v>-5.7457633345949603E-2</v>
      </c>
      <c r="AN146" s="37">
        <f>IF(ISNA(VLOOKUP($B146,'Feeder DER'!$B$3:$V$365,'Feeder DER'!N$369,FALSE)),0,VLOOKUP($B146,'Feeder DER'!$B$3:$V$365,'Feeder DER'!N$369,FALSE)/1000)</f>
        <v>-7.0968234765307156E-2</v>
      </c>
      <c r="AO146" s="37">
        <f>IF(ISNA(VLOOKUP($B146,'Feeder DER'!$B$3:$V$365,'Feeder DER'!O$369,FALSE)),0,VLOOKUP($B146,'Feeder DER'!$B$3:$V$365,'Feeder DER'!O$369,FALSE)/1000)</f>
        <v>-8.5466170270382683E-2</v>
      </c>
      <c r="AP146" s="37">
        <f>IF(ISNA(VLOOKUP($B146,'Feeder DER'!$B$3:$V$365,'Feeder DER'!P$369,FALSE)),0,VLOOKUP($B146,'Feeder DER'!$B$3:$V$365,'Feeder DER'!P$369,FALSE)/1000)</f>
        <v>-9.8689998656980513E-2</v>
      </c>
      <c r="AQ146" s="37">
        <f>IF(ISNA(VLOOKUP($B146,'Feeder DER'!$B$3:$V$365,'Feeder DER'!Q$369,FALSE)),0,VLOOKUP($B146,'Feeder DER'!$B$3:$V$365,'Feeder DER'!Q$369,FALSE)/1000)</f>
        <v>-0.10920564246934043</v>
      </c>
      <c r="AR146" s="37">
        <f>IF(ISNA(VLOOKUP($B146,'Feeder DER'!$B$3:$V$365,'Feeder DER'!R$369,FALSE)),0,VLOOKUP($B146,'Feeder DER'!$B$3:$V$365,'Feeder DER'!R$369,FALSE)/1000)</f>
        <v>-0.11706878812875696</v>
      </c>
      <c r="AS146" s="37">
        <f>IF(ISNA(VLOOKUP($B146,'Feeder DER'!$B$3:$V$365,'Feeder DER'!S$369,FALSE)),0,VLOOKUP($B146,'Feeder DER'!$B$3:$V$365,'Feeder DER'!S$369,FALSE)/1000)</f>
        <v>-0.12282571439848843</v>
      </c>
      <c r="AT146" s="37">
        <f>IF(ISNA(VLOOKUP($B146,'Feeder DER'!$B$3:$V$365,'Feeder DER'!T$369,FALSE)),0,VLOOKUP($B146,'Feeder DER'!$B$3:$V$365,'Feeder DER'!T$369,FALSE)/1000)</f>
        <v>-0.12001076157666997</v>
      </c>
      <c r="AU146" s="37">
        <f>IF(ISNA(VLOOKUP($B146,'Feeder DER'!$B$3:$V$365,'Feeder DER'!U$369,FALSE)),0,VLOOKUP($B146,'Feeder DER'!$B$3:$V$365,'Feeder DER'!U$369,FALSE)/1000)</f>
        <v>-0.12058472213494469</v>
      </c>
      <c r="AV146" s="37">
        <f>IF(ISNA(VLOOKUP($B146,'Feeder DER'!$B$3:$V$365,'Feeder DER'!V$369,FALSE)),0,VLOOKUP($B146,'Feeder DER'!$B$3:$V$365,'Feeder DER'!V$369,FALSE)/1000)</f>
        <v>-0.11976662105597959</v>
      </c>
    </row>
    <row r="147" spans="1:48" x14ac:dyDescent="0.25">
      <c r="A147" s="8" t="s">
        <v>26</v>
      </c>
      <c r="B147" s="42">
        <v>67081</v>
      </c>
      <c r="C147" s="43">
        <v>91.401666669999997</v>
      </c>
      <c r="D147" s="43">
        <v>74</v>
      </c>
      <c r="E147" s="43">
        <v>74.279401260073314</v>
      </c>
      <c r="F147" s="43">
        <v>74.559857453445687</v>
      </c>
      <c r="G147" s="43">
        <v>74.841372563221086</v>
      </c>
      <c r="H147" s="43">
        <v>75.123950587542438</v>
      </c>
      <c r="I147" s="43">
        <v>75.40759553964844</v>
      </c>
      <c r="J147" s="43">
        <v>75.69231144793055</v>
      </c>
      <c r="K147" s="43">
        <v>75.978102355990188</v>
      </c>
      <c r="L147" s="43">
        <v>76.264972322696167</v>
      </c>
      <c r="M147" s="43">
        <v>76.552925422242353</v>
      </c>
      <c r="N147" s="43">
        <v>76.841965744205496</v>
      </c>
      <c r="P147" s="43">
        <v>129</v>
      </c>
      <c r="Q147" s="43">
        <v>135.28639460785973</v>
      </c>
      <c r="R147" s="43">
        <v>135.62356067091608</v>
      </c>
      <c r="S147" s="43">
        <v>135.96156703246959</v>
      </c>
      <c r="T147" s="43">
        <v>136.30041578674516</v>
      </c>
      <c r="U147" s="43">
        <v>136.64010903318703</v>
      </c>
      <c r="V147" s="43">
        <v>136.98064887647169</v>
      </c>
      <c r="W147" s="43">
        <v>137.32203742652106</v>
      </c>
      <c r="X147" s="43">
        <v>137.66427679851543</v>
      </c>
      <c r="Y147" s="43">
        <v>138.00736911290664</v>
      </c>
      <c r="Z147" s="43">
        <v>138.35131649543123</v>
      </c>
      <c r="AA147" s="43">
        <v>138.69612107712356</v>
      </c>
      <c r="AC147" s="37">
        <f>IF(ISNA(VLOOKUP($B147,'Feeder DER'!$B$3:$V$365,'Feeder DER'!C$369,FALSE)),0,VLOOKUP($B147,'Feeder DER'!$B$3:$V$365,'Feeder DER'!C$369,FALSE)/1000)</f>
        <v>3.875559190632779E-2</v>
      </c>
      <c r="AD147" s="37">
        <f>IF(ISNA(VLOOKUP($B147,'Feeder DER'!$B$3:$V$365,'Feeder DER'!D$369,FALSE)),0,VLOOKUP($B147,'Feeder DER'!$B$3:$V$365,'Feeder DER'!D$369,FALSE)/1000)</f>
        <v>7.4330923493604928E-2</v>
      </c>
      <c r="AE147" s="37">
        <f>IF(ISNA(VLOOKUP($B147,'Feeder DER'!$B$3:$V$365,'Feeder DER'!E$369,FALSE)),0,VLOOKUP($B147,'Feeder DER'!$B$3:$V$365,'Feeder DER'!E$369,FALSE)/1000)</f>
        <v>0.11606178658515846</v>
      </c>
      <c r="AF147" s="37">
        <f>IF(ISNA(VLOOKUP($B147,'Feeder DER'!$B$3:$V$365,'Feeder DER'!F$369,FALSE)),0,VLOOKUP($B147,'Feeder DER'!$B$3:$V$365,'Feeder DER'!F$369,FALSE)/1000)</f>
        <v>0.16249256439366788</v>
      </c>
      <c r="AG147" s="37">
        <f>IF(ISNA(VLOOKUP($B147,'Feeder DER'!$B$3:$V$365,'Feeder DER'!G$369,FALSE)),0,VLOOKUP($B147,'Feeder DER'!$B$3:$V$365,'Feeder DER'!G$369,FALSE)/1000)</f>
        <v>0.20980193064667474</v>
      </c>
      <c r="AH147" s="37">
        <f>IF(ISNA(VLOOKUP($B147,'Feeder DER'!$B$3:$V$365,'Feeder DER'!H$369,FALSE)),0,VLOOKUP($B147,'Feeder DER'!$B$3:$V$365,'Feeder DER'!H$369,FALSE)/1000)</f>
        <v>0.26144989097964549</v>
      </c>
      <c r="AI147" s="37">
        <f>IF(ISNA(VLOOKUP($B147,'Feeder DER'!$B$3:$V$365,'Feeder DER'!I$369,FALSE)),0,VLOOKUP($B147,'Feeder DER'!$B$3:$V$365,'Feeder DER'!I$369,FALSE)/1000)</f>
        <v>0.31846895932828218</v>
      </c>
      <c r="AJ147" s="37">
        <f>IF(ISNA(VLOOKUP($B147,'Feeder DER'!$B$3:$V$365,'Feeder DER'!J$369,FALSE)),0,VLOOKUP($B147,'Feeder DER'!$B$3:$V$365,'Feeder DER'!J$369,FALSE)/1000)</f>
        <v>0.44078112750397386</v>
      </c>
      <c r="AK147" s="37">
        <f>IF(ISNA(VLOOKUP($B147,'Feeder DER'!$B$3:$V$365,'Feeder DER'!K$369,FALSE)),0,VLOOKUP($B147,'Feeder DER'!$B$3:$V$365,'Feeder DER'!K$369,FALSE)/1000)</f>
        <v>0.5430918425436142</v>
      </c>
      <c r="AL147" s="37">
        <f>IF(ISNA(VLOOKUP($B147,'Feeder DER'!$B$3:$V$365,'Feeder DER'!L$369,FALSE)),0,VLOOKUP($B147,'Feeder DER'!$B$3:$V$365,'Feeder DER'!L$369,FALSE)/1000)</f>
        <v>0.63786245139379627</v>
      </c>
      <c r="AM147" s="37">
        <f>IF(ISNA(VLOOKUP($B147,'Feeder DER'!$B$3:$V$365,'Feeder DER'!M$369,FALSE)),0,VLOOKUP($B147,'Feeder DER'!$B$3:$V$365,'Feeder DER'!M$369,FALSE)/1000)</f>
        <v>-0.37221142009683206</v>
      </c>
      <c r="AN147" s="37">
        <f>IF(ISNA(VLOOKUP($B147,'Feeder DER'!$B$3:$V$365,'Feeder DER'!N$369,FALSE)),0,VLOOKUP($B147,'Feeder DER'!$B$3:$V$365,'Feeder DER'!N$369,FALSE)/1000)</f>
        <v>-0.45332835710338132</v>
      </c>
      <c r="AO147" s="37">
        <f>IF(ISNA(VLOOKUP($B147,'Feeder DER'!$B$3:$V$365,'Feeder DER'!O$369,FALSE)),0,VLOOKUP($B147,'Feeder DER'!$B$3:$V$365,'Feeder DER'!O$369,FALSE)/1000)</f>
        <v>-0.54177480421386914</v>
      </c>
      <c r="AP147" s="37">
        <f>IF(ISNA(VLOOKUP($B147,'Feeder DER'!$B$3:$V$365,'Feeder DER'!P$369,FALSE)),0,VLOOKUP($B147,'Feeder DER'!$B$3:$V$365,'Feeder DER'!P$369,FALSE)/1000)</f>
        <v>-0.62786605296831255</v>
      </c>
      <c r="AQ147" s="37">
        <f>IF(ISNA(VLOOKUP($B147,'Feeder DER'!$B$3:$V$365,'Feeder DER'!Q$369,FALSE)),0,VLOOKUP($B147,'Feeder DER'!$B$3:$V$365,'Feeder DER'!Q$369,FALSE)/1000)</f>
        <v>-0.70363875335221338</v>
      </c>
      <c r="AR147" s="37">
        <f>IF(ISNA(VLOOKUP($B147,'Feeder DER'!$B$3:$V$365,'Feeder DER'!R$369,FALSE)),0,VLOOKUP($B147,'Feeder DER'!$B$3:$V$365,'Feeder DER'!R$369,FALSE)/1000)</f>
        <v>-0.77214593858365232</v>
      </c>
      <c r="AS147" s="37">
        <f>IF(ISNA(VLOOKUP($B147,'Feeder DER'!$B$3:$V$365,'Feeder DER'!S$369,FALSE)),0,VLOOKUP($B147,'Feeder DER'!$B$3:$V$365,'Feeder DER'!S$369,FALSE)/1000)</f>
        <v>-0.83666960125435563</v>
      </c>
      <c r="AT147" s="37">
        <f>IF(ISNA(VLOOKUP($B147,'Feeder DER'!$B$3:$V$365,'Feeder DER'!T$369,FALSE)),0,VLOOKUP($B147,'Feeder DER'!$B$3:$V$365,'Feeder DER'!T$369,FALSE)/1000)</f>
        <v>-0.90956224891577253</v>
      </c>
      <c r="AU147" s="37">
        <f>IF(ISNA(VLOOKUP($B147,'Feeder DER'!$B$3:$V$365,'Feeder DER'!U$369,FALSE)),0,VLOOKUP($B147,'Feeder DER'!$B$3:$V$365,'Feeder DER'!U$369,FALSE)/1000)</f>
        <v>-0.98154343871584349</v>
      </c>
      <c r="AV147" s="37">
        <f>IF(ISNA(VLOOKUP($B147,'Feeder DER'!$B$3:$V$365,'Feeder DER'!V$369,FALSE)),0,VLOOKUP($B147,'Feeder DER'!$B$3:$V$365,'Feeder DER'!V$369,FALSE)/1000)</f>
        <v>-1.0444869758025241</v>
      </c>
    </row>
    <row r="148" spans="1:48" x14ac:dyDescent="0.25">
      <c r="A148" s="8" t="s">
        <v>26</v>
      </c>
      <c r="B148" s="42">
        <v>67082</v>
      </c>
      <c r="C148" s="43">
        <v>137.44444440000001</v>
      </c>
      <c r="D148" s="43">
        <v>106</v>
      </c>
      <c r="E148" s="43">
        <v>106.4002234265915</v>
      </c>
      <c r="F148" s="43">
        <v>106.80195797385463</v>
      </c>
      <c r="G148" s="43">
        <v>107.20520934731668</v>
      </c>
      <c r="H148" s="43">
        <v>107.60998327404727</v>
      </c>
      <c r="I148" s="43">
        <v>108.01628550273965</v>
      </c>
      <c r="J148" s="43">
        <v>108.4241218037924</v>
      </c>
      <c r="K148" s="43">
        <v>108.83349796939135</v>
      </c>
      <c r="L148" s="43">
        <v>109.2444198135918</v>
      </c>
      <c r="M148" s="43">
        <v>109.6568931724012</v>
      </c>
      <c r="N148" s="43">
        <v>110.07092390386191</v>
      </c>
      <c r="P148" s="43">
        <v>116</v>
      </c>
      <c r="Q148" s="43">
        <v>118.01339044844377</v>
      </c>
      <c r="R148" s="43">
        <v>118.30750805251451</v>
      </c>
      <c r="S148" s="43">
        <v>118.60235866802316</v>
      </c>
      <c r="T148" s="43">
        <v>118.89794412180959</v>
      </c>
      <c r="U148" s="43">
        <v>119.19426624526659</v>
      </c>
      <c r="V148" s="43">
        <v>119.49132687435124</v>
      </c>
      <c r="W148" s="43">
        <v>119.78912784959627</v>
      </c>
      <c r="X148" s="43">
        <v>120.08767101612142</v>
      </c>
      <c r="Y148" s="43">
        <v>120.38695822364494</v>
      </c>
      <c r="Z148" s="43">
        <v>120.686991326495</v>
      </c>
      <c r="AA148" s="43">
        <v>120.98777218362123</v>
      </c>
      <c r="AC148" s="37">
        <f>IF(ISNA(VLOOKUP($B148,'Feeder DER'!$B$3:$V$365,'Feeder DER'!C$369,FALSE)),0,VLOOKUP($B148,'Feeder DER'!$B$3:$V$365,'Feeder DER'!C$369,FALSE)/1000)</f>
        <v>0.11368253577443434</v>
      </c>
      <c r="AD148" s="37">
        <f>IF(ISNA(VLOOKUP($B148,'Feeder DER'!$B$3:$V$365,'Feeder DER'!D$369,FALSE)),0,VLOOKUP($B148,'Feeder DER'!$B$3:$V$365,'Feeder DER'!D$369,FALSE)/1000)</f>
        <v>0.19476699717459275</v>
      </c>
      <c r="AE148" s="37">
        <f>IF(ISNA(VLOOKUP($B148,'Feeder DER'!$B$3:$V$365,'Feeder DER'!E$369,FALSE)),0,VLOOKUP($B148,'Feeder DER'!$B$3:$V$365,'Feeder DER'!E$369,FALSE)/1000)</f>
        <v>0.29052205382589547</v>
      </c>
      <c r="AF148" s="37">
        <f>IF(ISNA(VLOOKUP($B148,'Feeder DER'!$B$3:$V$365,'Feeder DER'!F$369,FALSE)),0,VLOOKUP($B148,'Feeder DER'!$B$3:$V$365,'Feeder DER'!F$369,FALSE)/1000)</f>
        <v>0.40030695443750597</v>
      </c>
      <c r="AG148" s="37">
        <f>IF(ISNA(VLOOKUP($B148,'Feeder DER'!$B$3:$V$365,'Feeder DER'!G$369,FALSE)),0,VLOOKUP($B148,'Feeder DER'!$B$3:$V$365,'Feeder DER'!G$369,FALSE)/1000)</f>
        <v>0.51610369214230467</v>
      </c>
      <c r="AH148" s="37">
        <f>IF(ISNA(VLOOKUP($B148,'Feeder DER'!$B$3:$V$365,'Feeder DER'!H$369,FALSE)),0,VLOOKUP($B148,'Feeder DER'!$B$3:$V$365,'Feeder DER'!H$369,FALSE)/1000)</f>
        <v>0.64780755651851019</v>
      </c>
      <c r="AI148" s="37">
        <f>IF(ISNA(VLOOKUP($B148,'Feeder DER'!$B$3:$V$365,'Feeder DER'!I$369,FALSE)),0,VLOOKUP($B148,'Feeder DER'!$B$3:$V$365,'Feeder DER'!I$369,FALSE)/1000)</f>
        <v>0.79816970481009653</v>
      </c>
      <c r="AJ148" s="37">
        <f>IF(ISNA(VLOOKUP($B148,'Feeder DER'!$B$3:$V$365,'Feeder DER'!J$369,FALSE)),0,VLOOKUP($B148,'Feeder DER'!$B$3:$V$365,'Feeder DER'!J$369,FALSE)/1000)</f>
        <v>1.1299941108627511</v>
      </c>
      <c r="AK148" s="37">
        <f>IF(ISNA(VLOOKUP($B148,'Feeder DER'!$B$3:$V$365,'Feeder DER'!K$369,FALSE)),0,VLOOKUP($B148,'Feeder DER'!$B$3:$V$365,'Feeder DER'!K$369,FALSE)/1000)</f>
        <v>1.4087233767297671</v>
      </c>
      <c r="AL148" s="37">
        <f>IF(ISNA(VLOOKUP($B148,'Feeder DER'!$B$3:$V$365,'Feeder DER'!L$369,FALSE)),0,VLOOKUP($B148,'Feeder DER'!$B$3:$V$365,'Feeder DER'!L$369,FALSE)/1000)</f>
        <v>1.6731749833697251</v>
      </c>
      <c r="AM148" s="37">
        <f>IF(ISNA(VLOOKUP($B148,'Feeder DER'!$B$3:$V$365,'Feeder DER'!M$369,FALSE)),0,VLOOKUP($B148,'Feeder DER'!$B$3:$V$365,'Feeder DER'!M$369,FALSE)/1000)</f>
        <v>-0.97511348892620997</v>
      </c>
      <c r="AN148" s="37">
        <f>IF(ISNA(VLOOKUP($B148,'Feeder DER'!$B$3:$V$365,'Feeder DER'!N$369,FALSE)),0,VLOOKUP($B148,'Feeder DER'!$B$3:$V$365,'Feeder DER'!N$369,FALSE)/1000)</f>
        <v>-1.1496589375862836</v>
      </c>
      <c r="AO148" s="37">
        <f>IF(ISNA(VLOOKUP($B148,'Feeder DER'!$B$3:$V$365,'Feeder DER'!O$369,FALSE)),0,VLOOKUP($B148,'Feeder DER'!$B$3:$V$365,'Feeder DER'!O$369,FALSE)/1000)</f>
        <v>-1.3354349911202263</v>
      </c>
      <c r="AP148" s="37">
        <f>IF(ISNA(VLOOKUP($B148,'Feeder DER'!$B$3:$V$365,'Feeder DER'!P$369,FALSE)),0,VLOOKUP($B148,'Feeder DER'!$B$3:$V$365,'Feeder DER'!P$369,FALSE)/1000)</f>
        <v>-1.50887302592034</v>
      </c>
      <c r="AQ148" s="37">
        <f>IF(ISNA(VLOOKUP($B148,'Feeder DER'!$B$3:$V$365,'Feeder DER'!Q$369,FALSE)),0,VLOOKUP($B148,'Feeder DER'!$B$3:$V$365,'Feeder DER'!Q$369,FALSE)/1000)</f>
        <v>-1.6537198582126298</v>
      </c>
      <c r="AR148" s="37">
        <f>IF(ISNA(VLOOKUP($B148,'Feeder DER'!$B$3:$V$365,'Feeder DER'!R$369,FALSE)),0,VLOOKUP($B148,'Feeder DER'!$B$3:$V$365,'Feeder DER'!R$369,FALSE)/1000)</f>
        <v>-1.7754454615876101</v>
      </c>
      <c r="AS148" s="37">
        <f>IF(ISNA(VLOOKUP($B148,'Feeder DER'!$B$3:$V$365,'Feeder DER'!S$369,FALSE)),0,VLOOKUP($B148,'Feeder DER'!$B$3:$V$365,'Feeder DER'!S$369,FALSE)/1000)</f>
        <v>-1.8809125707037619</v>
      </c>
      <c r="AT148" s="37">
        <f>IF(ISNA(VLOOKUP($B148,'Feeder DER'!$B$3:$V$365,'Feeder DER'!T$369,FALSE)),0,VLOOKUP($B148,'Feeder DER'!$B$3:$V$365,'Feeder DER'!T$369,FALSE)/1000)</f>
        <v>-1.963815632733509</v>
      </c>
      <c r="AU148" s="37">
        <f>IF(ISNA(VLOOKUP($B148,'Feeder DER'!$B$3:$V$365,'Feeder DER'!U$369,FALSE)),0,VLOOKUP($B148,'Feeder DER'!$B$3:$V$365,'Feeder DER'!U$369,FALSE)/1000)</f>
        <v>-2.0559838377283213</v>
      </c>
      <c r="AV148" s="37">
        <f>IF(ISNA(VLOOKUP($B148,'Feeder DER'!$B$3:$V$365,'Feeder DER'!V$369,FALSE)),0,VLOOKUP($B148,'Feeder DER'!$B$3:$V$365,'Feeder DER'!V$369,FALSE)/1000)</f>
        <v>-2.1285181846965333</v>
      </c>
    </row>
    <row r="149" spans="1:48" x14ac:dyDescent="0.25">
      <c r="A149" s="8" t="s">
        <v>26</v>
      </c>
      <c r="B149" s="42">
        <v>67083</v>
      </c>
      <c r="C149" s="43">
        <v>214.72055560000001</v>
      </c>
      <c r="D149" s="43">
        <v>120</v>
      </c>
      <c r="E149" s="43">
        <v>120.60013294230696</v>
      </c>
      <c r="F149" s="43">
        <v>121.05548198432167</v>
      </c>
      <c r="G149" s="43">
        <v>121.51255028439196</v>
      </c>
      <c r="H149" s="43">
        <v>121.97134433390792</v>
      </c>
      <c r="I149" s="43">
        <v>122.43187064876913</v>
      </c>
      <c r="J149" s="43">
        <v>122.89413576947722</v>
      </c>
      <c r="K149" s="43">
        <v>123.35814626122874</v>
      </c>
      <c r="L149" s="43">
        <v>123.8239087140084</v>
      </c>
      <c r="M149" s="43">
        <v>124.29142974268267</v>
      </c>
      <c r="N149" s="43">
        <v>124.76071598709373</v>
      </c>
      <c r="P149" s="43">
        <v>128</v>
      </c>
      <c r="Q149" s="43">
        <v>130.34632586800231</v>
      </c>
      <c r="R149" s="43">
        <v>130.67118009783201</v>
      </c>
      <c r="S149" s="43">
        <v>130.99684394212483</v>
      </c>
      <c r="T149" s="43">
        <v>131.32331941863373</v>
      </c>
      <c r="U149" s="43">
        <v>131.65060855014036</v>
      </c>
      <c r="V149" s="43">
        <v>131.97871336446767</v>
      </c>
      <c r="W149" s="43">
        <v>132.30763589449239</v>
      </c>
      <c r="X149" s="43">
        <v>132.63737817815766</v>
      </c>
      <c r="Y149" s="43">
        <v>132.96794225848572</v>
      </c>
      <c r="Z149" s="43">
        <v>133.29933018359043</v>
      </c>
      <c r="AA149" s="43">
        <v>133.63154400669009</v>
      </c>
      <c r="AC149" s="37">
        <f>IF(ISNA(VLOOKUP($B149,'Feeder DER'!$B$3:$V$365,'Feeder DER'!C$369,FALSE)),0,VLOOKUP($B149,'Feeder DER'!$B$3:$V$365,'Feeder DER'!C$369,FALSE)/1000)</f>
        <v>2.0732109620772987E-2</v>
      </c>
      <c r="AD149" s="37">
        <f>IF(ISNA(VLOOKUP($B149,'Feeder DER'!$B$3:$V$365,'Feeder DER'!D$369,FALSE)),0,VLOOKUP($B149,'Feeder DER'!$B$3:$V$365,'Feeder DER'!D$369,FALSE)/1000)</f>
        <v>3.9390123208230508E-2</v>
      </c>
      <c r="AE149" s="37">
        <f>IF(ISNA(VLOOKUP($B149,'Feeder DER'!$B$3:$V$365,'Feeder DER'!E$369,FALSE)),0,VLOOKUP($B149,'Feeder DER'!$B$3:$V$365,'Feeder DER'!E$369,FALSE)/1000)</f>
        <v>6.1098867153615677E-2</v>
      </c>
      <c r="AF149" s="37">
        <f>IF(ISNA(VLOOKUP($B149,'Feeder DER'!$B$3:$V$365,'Feeder DER'!F$369,FALSE)),0,VLOOKUP($B149,'Feeder DER'!$B$3:$V$365,'Feeder DER'!F$369,FALSE)/1000)</f>
        <v>8.5105243829600261E-2</v>
      </c>
      <c r="AG149" s="37">
        <f>IF(ISNA(VLOOKUP($B149,'Feeder DER'!$B$3:$V$365,'Feeder DER'!G$369,FALSE)),0,VLOOKUP($B149,'Feeder DER'!$B$3:$V$365,'Feeder DER'!G$369,FALSE)/1000)</f>
        <v>0.10951007834286523</v>
      </c>
      <c r="AH149" s="37">
        <f>IF(ISNA(VLOOKUP($B149,'Feeder DER'!$B$3:$V$365,'Feeder DER'!H$369,FALSE)),0,VLOOKUP($B149,'Feeder DER'!$B$3:$V$365,'Feeder DER'!H$369,FALSE)/1000)</f>
        <v>0.13620207532484119</v>
      </c>
      <c r="AI149" s="37">
        <f>IF(ISNA(VLOOKUP($B149,'Feeder DER'!$B$3:$V$365,'Feeder DER'!I$369,FALSE)),0,VLOOKUP($B149,'Feeder DER'!$B$3:$V$365,'Feeder DER'!I$369,FALSE)/1000)</f>
        <v>0.16577633441739176</v>
      </c>
      <c r="AJ149" s="37">
        <f>IF(ISNA(VLOOKUP($B149,'Feeder DER'!$B$3:$V$365,'Feeder DER'!J$369,FALSE)),0,VLOOKUP($B149,'Feeder DER'!$B$3:$V$365,'Feeder DER'!J$369,FALSE)/1000)</f>
        <v>0.2285301411037147</v>
      </c>
      <c r="AK149" s="37">
        <f>IF(ISNA(VLOOKUP($B149,'Feeder DER'!$B$3:$V$365,'Feeder DER'!K$369,FALSE)),0,VLOOKUP($B149,'Feeder DER'!$B$3:$V$365,'Feeder DER'!K$369,FALSE)/1000)</f>
        <v>0.28155079994371196</v>
      </c>
      <c r="AL149" s="37">
        <f>IF(ISNA(VLOOKUP($B149,'Feeder DER'!$B$3:$V$365,'Feeder DER'!L$369,FALSE)),0,VLOOKUP($B149,'Feeder DER'!$B$3:$V$365,'Feeder DER'!L$369,FALSE)/1000)</f>
        <v>0.33109797638401378</v>
      </c>
      <c r="AM149" s="37">
        <f>IF(ISNA(VLOOKUP($B149,'Feeder DER'!$B$3:$V$365,'Feeder DER'!M$369,FALSE)),0,VLOOKUP($B149,'Feeder DER'!$B$3:$V$365,'Feeder DER'!M$369,FALSE)/1000)</f>
        <v>-0.21176732979983987</v>
      </c>
      <c r="AN149" s="37">
        <f>IF(ISNA(VLOOKUP($B149,'Feeder DER'!$B$3:$V$365,'Feeder DER'!N$369,FALSE)),0,VLOOKUP($B149,'Feeder DER'!$B$3:$V$365,'Feeder DER'!N$369,FALSE)/1000)</f>
        <v>-0.25349202243400365</v>
      </c>
      <c r="AO149" s="37">
        <f>IF(ISNA(VLOOKUP($B149,'Feeder DER'!$B$3:$V$365,'Feeder DER'!O$369,FALSE)),0,VLOOKUP($B149,'Feeder DER'!$B$3:$V$365,'Feeder DER'!O$369,FALSE)/1000)</f>
        <v>-0.29836508441176601</v>
      </c>
      <c r="AP149" s="37">
        <f>IF(ISNA(VLOOKUP($B149,'Feeder DER'!$B$3:$V$365,'Feeder DER'!P$369,FALSE)),0,VLOOKUP($B149,'Feeder DER'!$B$3:$V$365,'Feeder DER'!P$369,FALSE)/1000)</f>
        <v>-0.34123016591004207</v>
      </c>
      <c r="AQ149" s="37">
        <f>IF(ISNA(VLOOKUP($B149,'Feeder DER'!$B$3:$V$365,'Feeder DER'!Q$369,FALSE)),0,VLOOKUP($B149,'Feeder DER'!$B$3:$V$365,'Feeder DER'!Q$369,FALSE)/1000)</f>
        <v>-0.37815905643471631</v>
      </c>
      <c r="AR149" s="37">
        <f>IF(ISNA(VLOOKUP($B149,'Feeder DER'!$B$3:$V$365,'Feeder DER'!R$369,FALSE)),0,VLOOKUP($B149,'Feeder DER'!$B$3:$V$365,'Feeder DER'!R$369,FALSE)/1000)</f>
        <v>-0.41072377603126009</v>
      </c>
      <c r="AS149" s="37">
        <f>IF(ISNA(VLOOKUP($B149,'Feeder DER'!$B$3:$V$365,'Feeder DER'!S$369,FALSE)),0,VLOOKUP($B149,'Feeder DER'!$B$3:$V$365,'Feeder DER'!S$369,FALSE)/1000)</f>
        <v>-0.44058194751174007</v>
      </c>
      <c r="AT149" s="37">
        <f>IF(ISNA(VLOOKUP($B149,'Feeder DER'!$B$3:$V$365,'Feeder DER'!T$369,FALSE)),0,VLOOKUP($B149,'Feeder DER'!$B$3:$V$365,'Feeder DER'!T$369,FALSE)/1000)</f>
        <v>-0.47210149101343124</v>
      </c>
      <c r="AU149" s="37">
        <f>IF(ISNA(VLOOKUP($B149,'Feeder DER'!$B$3:$V$365,'Feeder DER'!U$369,FALSE)),0,VLOOKUP($B149,'Feeder DER'!$B$3:$V$365,'Feeder DER'!U$369,FALSE)/1000)</f>
        <v>-0.5036538449913831</v>
      </c>
      <c r="AV149" s="37">
        <f>IF(ISNA(VLOOKUP($B149,'Feeder DER'!$B$3:$V$365,'Feeder DER'!V$369,FALSE)),0,VLOOKUP($B149,'Feeder DER'!$B$3:$V$365,'Feeder DER'!V$369,FALSE)/1000)</f>
        <v>-0.5306096546210074</v>
      </c>
    </row>
    <row r="150" spans="1:48" x14ac:dyDescent="0.25">
      <c r="A150" s="8" t="s">
        <v>26</v>
      </c>
      <c r="B150" s="42">
        <v>67084</v>
      </c>
      <c r="C150" s="43">
        <v>150.3663889</v>
      </c>
      <c r="D150" s="43">
        <v>186</v>
      </c>
      <c r="E150" s="43">
        <v>188.04481191092114</v>
      </c>
      <c r="F150" s="43">
        <v>188.75481133522061</v>
      </c>
      <c r="G150" s="43">
        <v>189.46749149916602</v>
      </c>
      <c r="H150" s="43">
        <v>190.18286252440652</v>
      </c>
      <c r="I150" s="43">
        <v>190.90093457080744</v>
      </c>
      <c r="J150" s="43">
        <v>191.62171783659468</v>
      </c>
      <c r="K150" s="43">
        <v>192.3452225584995</v>
      </c>
      <c r="L150" s="43">
        <v>193.0714590119039</v>
      </c>
      <c r="M150" s="43">
        <v>193.80043751098657</v>
      </c>
      <c r="N150" s="43">
        <v>194.53216840886938</v>
      </c>
      <c r="P150" s="43">
        <v>155</v>
      </c>
      <c r="Q150" s="43">
        <v>155.38629708423537</v>
      </c>
      <c r="R150" s="43">
        <v>155.77355691322745</v>
      </c>
      <c r="S150" s="43">
        <v>156.1617818863665</v>
      </c>
      <c r="T150" s="43">
        <v>156.55097440902264</v>
      </c>
      <c r="U150" s="43">
        <v>156.94113689256079</v>
      </c>
      <c r="V150" s="43">
        <v>157.3322717543555</v>
      </c>
      <c r="W150" s="43">
        <v>157.72438141780606</v>
      </c>
      <c r="X150" s="43">
        <v>158.11746831235141</v>
      </c>
      <c r="Y150" s="43">
        <v>158.51153487348523</v>
      </c>
      <c r="Z150" s="43">
        <v>158.90658354277105</v>
      </c>
      <c r="AA150" s="43">
        <v>159.30261676785736</v>
      </c>
      <c r="AC150" s="37">
        <f>IF(ISNA(VLOOKUP($B150,'Feeder DER'!$B$3:$V$365,'Feeder DER'!C$369,FALSE)),0,VLOOKUP($B150,'Feeder DER'!$B$3:$V$365,'Feeder DER'!C$369,FALSE)/1000)</f>
        <v>2.1012370823775783E-2</v>
      </c>
      <c r="AD150" s="37">
        <f>IF(ISNA(VLOOKUP($B150,'Feeder DER'!$B$3:$V$365,'Feeder DER'!D$369,FALSE)),0,VLOOKUP($B150,'Feeder DER'!$B$3:$V$365,'Feeder DER'!D$369,FALSE)/1000)</f>
        <v>3.7734310606241855E-2</v>
      </c>
      <c r="AE150" s="37">
        <f>IF(ISNA(VLOOKUP($B150,'Feeder DER'!$B$3:$V$365,'Feeder DER'!E$369,FALSE)),0,VLOOKUP($B150,'Feeder DER'!$B$3:$V$365,'Feeder DER'!E$369,FALSE)/1000)</f>
        <v>5.763134571349493E-2</v>
      </c>
      <c r="AF150" s="37">
        <f>IF(ISNA(VLOOKUP($B150,'Feeder DER'!$B$3:$V$365,'Feeder DER'!F$369,FALSE)),0,VLOOKUP($B150,'Feeder DER'!$B$3:$V$365,'Feeder DER'!F$369,FALSE)/1000)</f>
        <v>8.0697406593670612E-2</v>
      </c>
      <c r="AG150" s="37">
        <f>IF(ISNA(VLOOKUP($B150,'Feeder DER'!$B$3:$V$365,'Feeder DER'!G$369,FALSE)),0,VLOOKUP($B150,'Feeder DER'!$B$3:$V$365,'Feeder DER'!G$369,FALSE)/1000)</f>
        <v>0.10525283716052768</v>
      </c>
      <c r="AH150" s="37">
        <f>IF(ISNA(VLOOKUP($B150,'Feeder DER'!$B$3:$V$365,'Feeder DER'!H$369,FALSE)),0,VLOOKUP($B150,'Feeder DER'!$B$3:$V$365,'Feeder DER'!H$369,FALSE)/1000)</f>
        <v>0.13340057616048451</v>
      </c>
      <c r="AI150" s="37">
        <f>IF(ISNA(VLOOKUP($B150,'Feeder DER'!$B$3:$V$365,'Feeder DER'!I$369,FALSE)),0,VLOOKUP($B150,'Feeder DER'!$B$3:$V$365,'Feeder DER'!I$369,FALSE)/1000)</f>
        <v>0.16570524035483872</v>
      </c>
      <c r="AJ150" s="37">
        <f>IF(ISNA(VLOOKUP($B150,'Feeder DER'!$B$3:$V$365,'Feeder DER'!J$369,FALSE)),0,VLOOKUP($B150,'Feeder DER'!$B$3:$V$365,'Feeder DER'!J$369,FALSE)/1000)</f>
        <v>0.23740982781419109</v>
      </c>
      <c r="AK150" s="37">
        <f>IF(ISNA(VLOOKUP($B150,'Feeder DER'!$B$3:$V$365,'Feeder DER'!K$369,FALSE)),0,VLOOKUP($B150,'Feeder DER'!$B$3:$V$365,'Feeder DER'!K$369,FALSE)/1000)</f>
        <v>0.29759240747411791</v>
      </c>
      <c r="AL150" s="37">
        <f>IF(ISNA(VLOOKUP($B150,'Feeder DER'!$B$3:$V$365,'Feeder DER'!L$369,FALSE)),0,VLOOKUP($B150,'Feeder DER'!$B$3:$V$365,'Feeder DER'!L$369,FALSE)/1000)</f>
        <v>0.3547993006703275</v>
      </c>
      <c r="AM150" s="37">
        <f>IF(ISNA(VLOOKUP($B150,'Feeder DER'!$B$3:$V$365,'Feeder DER'!M$369,FALSE)),0,VLOOKUP($B150,'Feeder DER'!$B$3:$V$365,'Feeder DER'!M$369,FALSE)/1000)</f>
        <v>-0.19332296671225699</v>
      </c>
      <c r="AN150" s="37">
        <f>IF(ISNA(VLOOKUP($B150,'Feeder DER'!$B$3:$V$365,'Feeder DER'!N$369,FALSE)),0,VLOOKUP($B150,'Feeder DER'!$B$3:$V$365,'Feeder DER'!N$369,FALSE)/1000)</f>
        <v>-0.22940340600562659</v>
      </c>
      <c r="AO150" s="37">
        <f>IF(ISNA(VLOOKUP($B150,'Feeder DER'!$B$3:$V$365,'Feeder DER'!O$369,FALSE)),0,VLOOKUP($B150,'Feeder DER'!$B$3:$V$365,'Feeder DER'!O$369,FALSE)/1000)</f>
        <v>-0.26797594761870991</v>
      </c>
      <c r="AP150" s="37">
        <f>IF(ISNA(VLOOKUP($B150,'Feeder DER'!$B$3:$V$365,'Feeder DER'!P$369,FALSE)),0,VLOOKUP($B150,'Feeder DER'!$B$3:$V$365,'Feeder DER'!P$369,FALSE)/1000)</f>
        <v>-0.30411589023533825</v>
      </c>
      <c r="AQ150" s="37">
        <f>IF(ISNA(VLOOKUP($B150,'Feeder DER'!$B$3:$V$365,'Feeder DER'!Q$369,FALSE)),0,VLOOKUP($B150,'Feeder DER'!$B$3:$V$365,'Feeder DER'!Q$369,FALSE)/1000)</f>
        <v>-0.33438785854515518</v>
      </c>
      <c r="AR150" s="37">
        <f>IF(ISNA(VLOOKUP($B150,'Feeder DER'!$B$3:$V$365,'Feeder DER'!R$369,FALSE)),0,VLOOKUP($B150,'Feeder DER'!$B$3:$V$365,'Feeder DER'!R$369,FALSE)/1000)</f>
        <v>-0.35984899500578466</v>
      </c>
      <c r="AS150" s="37">
        <f>IF(ISNA(VLOOKUP($B150,'Feeder DER'!$B$3:$V$365,'Feeder DER'!S$369,FALSE)),0,VLOOKUP($B150,'Feeder DER'!$B$3:$V$365,'Feeder DER'!S$369,FALSE)/1000)</f>
        <v>-0.38191939118659013</v>
      </c>
      <c r="AT150" s="37">
        <f>IF(ISNA(VLOOKUP($B150,'Feeder DER'!$B$3:$V$365,'Feeder DER'!T$369,FALSE)),0,VLOOKUP($B150,'Feeder DER'!$B$3:$V$365,'Feeder DER'!T$369,FALSE)/1000)</f>
        <v>-0.39863321320226647</v>
      </c>
      <c r="AU150" s="37">
        <f>IF(ISNA(VLOOKUP($B150,'Feeder DER'!$B$3:$V$365,'Feeder DER'!U$369,FALSE)),0,VLOOKUP($B150,'Feeder DER'!$B$3:$V$365,'Feeder DER'!U$369,FALSE)/1000)</f>
        <v>-0.41762944287387327</v>
      </c>
      <c r="AV150" s="37">
        <f>IF(ISNA(VLOOKUP($B150,'Feeder DER'!$B$3:$V$365,'Feeder DER'!V$369,FALSE)),0,VLOOKUP($B150,'Feeder DER'!$B$3:$V$365,'Feeder DER'!V$369,FALSE)/1000)</f>
        <v>-0.43257764451288411</v>
      </c>
    </row>
    <row r="151" spans="1:48" x14ac:dyDescent="0.25">
      <c r="A151" s="8" t="s">
        <v>26</v>
      </c>
      <c r="B151" s="42">
        <v>67085</v>
      </c>
      <c r="C151" s="43">
        <v>70.252777780000002</v>
      </c>
      <c r="D151" s="43">
        <v>68</v>
      </c>
      <c r="E151" s="43">
        <v>68.432294555544303</v>
      </c>
      <c r="F151" s="43">
        <v>68.690673870794669</v>
      </c>
      <c r="G151" s="43">
        <v>68.950028746940404</v>
      </c>
      <c r="H151" s="43">
        <v>69.210362867399681</v>
      </c>
      <c r="I151" s="43">
        <v>69.471679929498094</v>
      </c>
      <c r="J151" s="43">
        <v>69.733983644521217</v>
      </c>
      <c r="K151" s="43">
        <v>69.997277737767305</v>
      </c>
      <c r="L151" s="43">
        <v>70.261565948600193</v>
      </c>
      <c r="M151" s="43">
        <v>70.526852030502397</v>
      </c>
      <c r="N151" s="43">
        <v>70.793139751128422</v>
      </c>
      <c r="P151" s="43">
        <v>110</v>
      </c>
      <c r="Q151" s="43">
        <v>112.67568879386226</v>
      </c>
      <c r="R151" s="43">
        <v>112.95650356834796</v>
      </c>
      <c r="S151" s="43">
        <v>113.23801820043748</v>
      </c>
      <c r="T151" s="43">
        <v>113.52023443434342</v>
      </c>
      <c r="U151" s="43">
        <v>113.80315401862538</v>
      </c>
      <c r="V151" s="43">
        <v>114.08677870620076</v>
      </c>
      <c r="W151" s="43">
        <v>114.37111025435567</v>
      </c>
      <c r="X151" s="43">
        <v>114.65615042475581</v>
      </c>
      <c r="Y151" s="43">
        <v>114.94190098345733</v>
      </c>
      <c r="Z151" s="43">
        <v>115.22836370091785</v>
      </c>
      <c r="AA151" s="43">
        <v>115.51554035200739</v>
      </c>
      <c r="AC151" s="37">
        <f>IF(ISNA(VLOOKUP($B151,'Feeder DER'!$B$3:$V$365,'Feeder DER'!C$369,FALSE)),0,VLOOKUP($B151,'Feeder DER'!$B$3:$V$365,'Feeder DER'!C$369,FALSE)/1000)</f>
        <v>2.8332162008490543E-2</v>
      </c>
      <c r="AD151" s="37">
        <f>IF(ISNA(VLOOKUP($B151,'Feeder DER'!$B$3:$V$365,'Feeder DER'!D$369,FALSE)),0,VLOOKUP($B151,'Feeder DER'!$B$3:$V$365,'Feeder DER'!D$369,FALSE)/1000)</f>
        <v>5.4424919257845567E-2</v>
      </c>
      <c r="AE151" s="37">
        <f>IF(ISNA(VLOOKUP($B151,'Feeder DER'!$B$3:$V$365,'Feeder DER'!E$369,FALSE)),0,VLOOKUP($B151,'Feeder DER'!$B$3:$V$365,'Feeder DER'!E$369,FALSE)/1000)</f>
        <v>8.5021263169814454E-2</v>
      </c>
      <c r="AF151" s="37">
        <f>IF(ISNA(VLOOKUP($B151,'Feeder DER'!$B$3:$V$365,'Feeder DER'!F$369,FALSE)),0,VLOOKUP($B151,'Feeder DER'!$B$3:$V$365,'Feeder DER'!F$369,FALSE)/1000)</f>
        <v>0.11901694978062635</v>
      </c>
      <c r="AG151" s="37">
        <f>IF(ISNA(VLOOKUP($B151,'Feeder DER'!$B$3:$V$365,'Feeder DER'!G$369,FALSE)),0,VLOOKUP($B151,'Feeder DER'!$B$3:$V$365,'Feeder DER'!G$369,FALSE)/1000)</f>
        <v>0.15360213525813896</v>
      </c>
      <c r="AH151" s="37">
        <f>IF(ISNA(VLOOKUP($B151,'Feeder DER'!$B$3:$V$365,'Feeder DER'!H$369,FALSE)),0,VLOOKUP($B151,'Feeder DER'!$B$3:$V$365,'Feeder DER'!H$369,FALSE)/1000)</f>
        <v>0.19128904472485644</v>
      </c>
      <c r="AI151" s="37">
        <f>IF(ISNA(VLOOKUP($B151,'Feeder DER'!$B$3:$V$365,'Feeder DER'!I$369,FALSE)),0,VLOOKUP($B151,'Feeder DER'!$B$3:$V$365,'Feeder DER'!I$369,FALSE)/1000)</f>
        <v>0.23289476633042158</v>
      </c>
      <c r="AJ151" s="37">
        <f>IF(ISNA(VLOOKUP($B151,'Feeder DER'!$B$3:$V$365,'Feeder DER'!J$369,FALSE)),0,VLOOKUP($B151,'Feeder DER'!$B$3:$V$365,'Feeder DER'!J$369,FALSE)/1000)</f>
        <v>0.32194200311333426</v>
      </c>
      <c r="AK151" s="37">
        <f>IF(ISNA(VLOOKUP($B151,'Feeder DER'!$B$3:$V$365,'Feeder DER'!K$369,FALSE)),0,VLOOKUP($B151,'Feeder DER'!$B$3:$V$365,'Feeder DER'!K$369,FALSE)/1000)</f>
        <v>0.3964171373004754</v>
      </c>
      <c r="AL151" s="37">
        <f>IF(ISNA(VLOOKUP($B151,'Feeder DER'!$B$3:$V$365,'Feeder DER'!L$369,FALSE)),0,VLOOKUP($B151,'Feeder DER'!$B$3:$V$365,'Feeder DER'!L$369,FALSE)/1000)</f>
        <v>0.46534148165589062</v>
      </c>
      <c r="AM151" s="37">
        <f>IF(ISNA(VLOOKUP($B151,'Feeder DER'!$B$3:$V$365,'Feeder DER'!M$369,FALSE)),0,VLOOKUP($B151,'Feeder DER'!$B$3:$V$365,'Feeder DER'!M$369,FALSE)/1000)</f>
        <v>-0.27027580044625715</v>
      </c>
      <c r="AN151" s="37">
        <f>IF(ISNA(VLOOKUP($B151,'Feeder DER'!$B$3:$V$365,'Feeder DER'!N$369,FALSE)),0,VLOOKUP($B151,'Feeder DER'!$B$3:$V$365,'Feeder DER'!N$369,FALSE)/1000)</f>
        <v>-0.3299047399082935</v>
      </c>
      <c r="AO151" s="37">
        <f>IF(ISNA(VLOOKUP($B151,'Feeder DER'!$B$3:$V$365,'Feeder DER'!O$369,FALSE)),0,VLOOKUP($B151,'Feeder DER'!$B$3:$V$365,'Feeder DER'!O$369,FALSE)/1000)</f>
        <v>-0.39497435738161962</v>
      </c>
      <c r="AP151" s="37">
        <f>IF(ISNA(VLOOKUP($B151,'Feeder DER'!$B$3:$V$365,'Feeder DER'!P$369,FALSE)),0,VLOOKUP($B151,'Feeder DER'!$B$3:$V$365,'Feeder DER'!P$369,FALSE)/1000)</f>
        <v>-0.45839803105186877</v>
      </c>
      <c r="AQ151" s="37">
        <f>IF(ISNA(VLOOKUP($B151,'Feeder DER'!$B$3:$V$365,'Feeder DER'!Q$369,FALSE)),0,VLOOKUP($B151,'Feeder DER'!$B$3:$V$365,'Feeder DER'!Q$369,FALSE)/1000)</f>
        <v>-0.51431169675390076</v>
      </c>
      <c r="AR151" s="37">
        <f>IF(ISNA(VLOOKUP($B151,'Feeder DER'!$B$3:$V$365,'Feeder DER'!R$369,FALSE)),0,VLOOKUP($B151,'Feeder DER'!$B$3:$V$365,'Feeder DER'!R$369,FALSE)/1000)</f>
        <v>-0.56497334770489083</v>
      </c>
      <c r="AS151" s="37">
        <f>IF(ISNA(VLOOKUP($B151,'Feeder DER'!$B$3:$V$365,'Feeder DER'!S$369,FALSE)),0,VLOOKUP($B151,'Feeder DER'!$B$3:$V$365,'Feeder DER'!S$369,FALSE)/1000)</f>
        <v>-0.6127973807573075</v>
      </c>
      <c r="AT151" s="37">
        <f>IF(ISNA(VLOOKUP($B151,'Feeder DER'!$B$3:$V$365,'Feeder DER'!T$369,FALSE)),0,VLOOKUP($B151,'Feeder DER'!$B$3:$V$365,'Feeder DER'!T$369,FALSE)/1000)</f>
        <v>-0.66725997671007686</v>
      </c>
      <c r="AU151" s="37">
        <f>IF(ISNA(VLOOKUP($B151,'Feeder DER'!$B$3:$V$365,'Feeder DER'!U$369,FALSE)),0,VLOOKUP($B151,'Feeder DER'!$B$3:$V$365,'Feeder DER'!U$369,FALSE)/1000)</f>
        <v>-0.72096838445258338</v>
      </c>
      <c r="AV151" s="37">
        <f>IF(ISNA(VLOOKUP($B151,'Feeder DER'!$B$3:$V$365,'Feeder DER'!V$369,FALSE)),0,VLOOKUP($B151,'Feeder DER'!$B$3:$V$365,'Feeder DER'!V$369,FALSE)/1000)</f>
        <v>-0.76798550816230193</v>
      </c>
    </row>
    <row r="152" spans="1:48" x14ac:dyDescent="0.25">
      <c r="A152" s="8" t="s">
        <v>26</v>
      </c>
      <c r="B152" s="42">
        <v>67086</v>
      </c>
      <c r="C152" s="43">
        <v>122.9938889</v>
      </c>
      <c r="D152" s="43">
        <v>85</v>
      </c>
      <c r="E152" s="43">
        <v>85.612114791244579</v>
      </c>
      <c r="F152" s="43">
        <v>85.935359828409645</v>
      </c>
      <c r="G152" s="43">
        <v>86.259825339503038</v>
      </c>
      <c r="H152" s="43">
        <v>86.585515932659263</v>
      </c>
      <c r="I152" s="43">
        <v>86.912436233411725</v>
      </c>
      <c r="J152" s="43">
        <v>87.240590884758433</v>
      </c>
      <c r="K152" s="43">
        <v>87.569984547227918</v>
      </c>
      <c r="L152" s="43">
        <v>87.900621898945431</v>
      </c>
      <c r="M152" s="43">
        <v>88.232507635699392</v>
      </c>
      <c r="N152" s="43">
        <v>88.565646471008066</v>
      </c>
      <c r="P152" s="43">
        <v>177</v>
      </c>
      <c r="Q152" s="43">
        <v>180.65231064565745</v>
      </c>
      <c r="R152" s="43">
        <v>181.10253942541746</v>
      </c>
      <c r="S152" s="43">
        <v>181.55389028301528</v>
      </c>
      <c r="T152" s="43">
        <v>182.00636601493733</v>
      </c>
      <c r="U152" s="43">
        <v>182.45996942463958</v>
      </c>
      <c r="V152" s="43">
        <v>182.91470332256483</v>
      </c>
      <c r="W152" s="43">
        <v>183.37057052616024</v>
      </c>
      <c r="X152" s="43">
        <v>183.82757385989464</v>
      </c>
      <c r="Y152" s="43">
        <v>184.28571615527619</v>
      </c>
      <c r="Z152" s="43">
        <v>184.74500025086982</v>
      </c>
      <c r="AA152" s="43">
        <v>185.20542899231484</v>
      </c>
      <c r="AC152" s="37">
        <f>IF(ISNA(VLOOKUP($B152,'Feeder DER'!$B$3:$V$365,'Feeder DER'!C$369,FALSE)),0,VLOOKUP($B152,'Feeder DER'!$B$3:$V$365,'Feeder DER'!C$369,FALSE)/1000)</f>
        <v>8.0618984599267085E-2</v>
      </c>
      <c r="AD152" s="37">
        <f>IF(ISNA(VLOOKUP($B152,'Feeder DER'!$B$3:$V$365,'Feeder DER'!D$369,FALSE)),0,VLOOKUP($B152,'Feeder DER'!$B$3:$V$365,'Feeder DER'!D$369,FALSE)/1000)</f>
        <v>0.15486575737318292</v>
      </c>
      <c r="AE152" s="37">
        <f>IF(ISNA(VLOOKUP($B152,'Feeder DER'!$B$3:$V$365,'Feeder DER'!E$369,FALSE)),0,VLOOKUP($B152,'Feeder DER'!$B$3:$V$365,'Feeder DER'!E$369,FALSE)/1000)</f>
        <v>0.24192745700251927</v>
      </c>
      <c r="AF152" s="37">
        <f>IF(ISNA(VLOOKUP($B152,'Feeder DER'!$B$3:$V$365,'Feeder DER'!F$369,FALSE)),0,VLOOKUP($B152,'Feeder DER'!$B$3:$V$365,'Feeder DER'!F$369,FALSE)/1000)</f>
        <v>0.33866196439723301</v>
      </c>
      <c r="AG152" s="37">
        <f>IF(ISNA(VLOOKUP($B152,'Feeder DER'!$B$3:$V$365,'Feeder DER'!G$369,FALSE)),0,VLOOKUP($B152,'Feeder DER'!$B$3:$V$365,'Feeder DER'!G$369,FALSE)/1000)</f>
        <v>0.43707388702208638</v>
      </c>
      <c r="AH152" s="37">
        <f>IF(ISNA(VLOOKUP($B152,'Feeder DER'!$B$3:$V$365,'Feeder DER'!H$369,FALSE)),0,VLOOKUP($B152,'Feeder DER'!$B$3:$V$365,'Feeder DER'!H$369,FALSE)/1000)</f>
        <v>0.54431174529004211</v>
      </c>
      <c r="AI152" s="37">
        <f>IF(ISNA(VLOOKUP($B152,'Feeder DER'!$B$3:$V$365,'Feeder DER'!I$369,FALSE)),0,VLOOKUP($B152,'Feeder DER'!$B$3:$V$365,'Feeder DER'!I$369,FALSE)/1000)</f>
        <v>0.66270055827068475</v>
      </c>
      <c r="AJ152" s="37">
        <f>IF(ISNA(VLOOKUP($B152,'Feeder DER'!$B$3:$V$365,'Feeder DER'!J$369,FALSE)),0,VLOOKUP($B152,'Feeder DER'!$B$3:$V$365,'Feeder DER'!J$369,FALSE)/1000)</f>
        <v>0.91608389727098971</v>
      </c>
      <c r="AK152" s="37">
        <f>IF(ISNA(VLOOKUP($B152,'Feeder DER'!$B$3:$V$365,'Feeder DER'!K$369,FALSE)),0,VLOOKUP($B152,'Feeder DER'!$B$3:$V$365,'Feeder DER'!K$369,FALSE)/1000)</f>
        <v>1.1280024121468466</v>
      </c>
      <c r="AL152" s="37">
        <f>IF(ISNA(VLOOKUP($B152,'Feeder DER'!$B$3:$V$365,'Feeder DER'!L$369,FALSE)),0,VLOOKUP($B152,'Feeder DER'!$B$3:$V$365,'Feeder DER'!L$369,FALSE)/1000)</f>
        <v>1.3241261902912254</v>
      </c>
      <c r="AM152" s="37">
        <f>IF(ISNA(VLOOKUP($B152,'Feeder DER'!$B$3:$V$365,'Feeder DER'!M$369,FALSE)),0,VLOOKUP($B152,'Feeder DER'!$B$3:$V$365,'Feeder DER'!M$369,FALSE)/1000)</f>
        <v>-0.76906805019686064</v>
      </c>
      <c r="AN152" s="37">
        <f>IF(ISNA(VLOOKUP($B152,'Feeder DER'!$B$3:$V$365,'Feeder DER'!N$369,FALSE)),0,VLOOKUP($B152,'Feeder DER'!$B$3:$V$365,'Feeder DER'!N$369,FALSE)/1000)</f>
        <v>-0.93874181355879238</v>
      </c>
      <c r="AO152" s="37">
        <f>IF(ISNA(VLOOKUP($B152,'Feeder DER'!$B$3:$V$365,'Feeder DER'!O$369,FALSE)),0,VLOOKUP($B152,'Feeder DER'!$B$3:$V$365,'Feeder DER'!O$369,FALSE)/1000)</f>
        <v>-1.123896991176025</v>
      </c>
      <c r="AP152" s="37">
        <f>IF(ISNA(VLOOKUP($B152,'Feeder DER'!$B$3:$V$365,'Feeder DER'!P$369,FALSE)),0,VLOOKUP($B152,'Feeder DER'!$B$3:$V$365,'Feeder DER'!P$369,FALSE)/1000)</f>
        <v>-1.3043686462978068</v>
      </c>
      <c r="AQ152" s="37">
        <f>IF(ISNA(VLOOKUP($B152,'Feeder DER'!$B$3:$V$365,'Feeder DER'!Q$369,FALSE)),0,VLOOKUP($B152,'Feeder DER'!$B$3:$V$365,'Feeder DER'!Q$369,FALSE)/1000)</f>
        <v>-1.4634706220937173</v>
      </c>
      <c r="AR152" s="37">
        <f>IF(ISNA(VLOOKUP($B152,'Feeder DER'!$B$3:$V$365,'Feeder DER'!R$369,FALSE)),0,VLOOKUP($B152,'Feeder DER'!$B$3:$V$365,'Feeder DER'!R$369,FALSE)/1000)</f>
        <v>-1.6076280237267921</v>
      </c>
      <c r="AS152" s="37">
        <f>IF(ISNA(VLOOKUP($B152,'Feeder DER'!$B$3:$V$365,'Feeder DER'!S$369,FALSE)),0,VLOOKUP($B152,'Feeder DER'!$B$3:$V$365,'Feeder DER'!S$369,FALSE)/1000)</f>
        <v>-1.7437110018974029</v>
      </c>
      <c r="AT152" s="37">
        <f>IF(ISNA(VLOOKUP($B152,'Feeder DER'!$B$3:$V$365,'Feeder DER'!T$369,FALSE)),0,VLOOKUP($B152,'Feeder DER'!$B$3:$V$365,'Feeder DER'!T$369,FALSE)/1000)</f>
        <v>-1.8986839680634382</v>
      </c>
      <c r="AU152" s="37">
        <f>IF(ISNA(VLOOKUP($B152,'Feeder DER'!$B$3:$V$365,'Feeder DER'!U$369,FALSE)),0,VLOOKUP($B152,'Feeder DER'!$B$3:$V$365,'Feeder DER'!U$369,FALSE)/1000)</f>
        <v>-2.0515108965324584</v>
      </c>
      <c r="AV152" s="37">
        <f>IF(ISNA(VLOOKUP($B152,'Feeder DER'!$B$3:$V$365,'Feeder DER'!V$369,FALSE)),0,VLOOKUP($B152,'Feeder DER'!$B$3:$V$365,'Feeder DER'!V$369,FALSE)/1000)</f>
        <v>-2.1852978193631172</v>
      </c>
    </row>
    <row r="153" spans="1:48" x14ac:dyDescent="0.25">
      <c r="A153" s="8" t="s">
        <v>26</v>
      </c>
      <c r="B153" s="42">
        <v>67087</v>
      </c>
      <c r="C153" s="43">
        <v>179.29138889999999</v>
      </c>
      <c r="D153" s="43">
        <v>174</v>
      </c>
      <c r="E153" s="43">
        <v>175.35697053044262</v>
      </c>
      <c r="F153" s="43">
        <v>176.0190645646162</v>
      </c>
      <c r="G153" s="43">
        <v>176.68365846240377</v>
      </c>
      <c r="H153" s="43">
        <v>177.35076166252213</v>
      </c>
      <c r="I153" s="43">
        <v>178.02038363932579</v>
      </c>
      <c r="J153" s="43">
        <v>178.69253390294148</v>
      </c>
      <c r="K153" s="43">
        <v>179.36722199940328</v>
      </c>
      <c r="L153" s="43">
        <v>180.04445751078819</v>
      </c>
      <c r="M153" s="43">
        <v>180.72425005535212</v>
      </c>
      <c r="N153" s="43">
        <v>181.40660928766656</v>
      </c>
      <c r="P153" s="43">
        <v>200</v>
      </c>
      <c r="Q153" s="43">
        <v>203.54550832212993</v>
      </c>
      <c r="R153" s="43">
        <v>204.75279242776892</v>
      </c>
      <c r="S153" s="43">
        <v>205.26308537424569</v>
      </c>
      <c r="T153" s="43">
        <v>205.77465009283426</v>
      </c>
      <c r="U153" s="43">
        <v>206.28748975309503</v>
      </c>
      <c r="V153" s="43">
        <v>206.80160753248765</v>
      </c>
      <c r="W153" s="43">
        <v>207.31700661639081</v>
      </c>
      <c r="X153" s="43">
        <v>207.8336901981219</v>
      </c>
      <c r="Y153" s="43">
        <v>208.35166147895683</v>
      </c>
      <c r="Z153" s="43">
        <v>208.87092366814986</v>
      </c>
      <c r="AA153" s="43">
        <v>209.39147998295346</v>
      </c>
      <c r="AC153" s="37">
        <f>IF(ISNA(VLOOKUP($B153,'Feeder DER'!$B$3:$V$365,'Feeder DER'!C$369,FALSE)),0,VLOOKUP($B153,'Feeder DER'!$B$3:$V$365,'Feeder DER'!C$369,FALSE)/1000)</f>
        <v>9.763206443232364E-2</v>
      </c>
      <c r="AD153" s="37">
        <f>IF(ISNA(VLOOKUP($B153,'Feeder DER'!$B$3:$V$365,'Feeder DER'!D$369,FALSE)),0,VLOOKUP($B153,'Feeder DER'!$B$3:$V$365,'Feeder DER'!D$369,FALSE)/1000)</f>
        <v>0.18803951511521552</v>
      </c>
      <c r="AE153" s="37">
        <f>IF(ISNA(VLOOKUP($B153,'Feeder DER'!$B$3:$V$365,'Feeder DER'!E$369,FALSE)),0,VLOOKUP($B153,'Feeder DER'!$B$3:$V$365,'Feeder DER'!E$369,FALSE)/1000)</f>
        <v>0.29434088342591985</v>
      </c>
      <c r="AF153" s="37">
        <f>IF(ISNA(VLOOKUP($B153,'Feeder DER'!$B$3:$V$365,'Feeder DER'!F$369,FALSE)),0,VLOOKUP($B153,'Feeder DER'!$B$3:$V$365,'Feeder DER'!F$369,FALSE)/1000)</f>
        <v>0.41430567152889625</v>
      </c>
      <c r="AG153" s="37">
        <f>IF(ISNA(VLOOKUP($B153,'Feeder DER'!$B$3:$V$365,'Feeder DER'!G$369,FALSE)),0,VLOOKUP($B153,'Feeder DER'!$B$3:$V$365,'Feeder DER'!G$369,FALSE)/1000)</f>
        <v>0.53868851904658777</v>
      </c>
      <c r="AH153" s="37">
        <f>IF(ISNA(VLOOKUP($B153,'Feeder DER'!$B$3:$V$365,'Feeder DER'!H$369,FALSE)),0,VLOOKUP($B153,'Feeder DER'!$B$3:$V$365,'Feeder DER'!H$369,FALSE)/1000)</f>
        <v>0.67745099606124559</v>
      </c>
      <c r="AI153" s="37">
        <f>IF(ISNA(VLOOKUP($B153,'Feeder DER'!$B$3:$V$365,'Feeder DER'!I$369,FALSE)),0,VLOOKUP($B153,'Feeder DER'!$B$3:$V$365,'Feeder DER'!I$369,FALSE)/1000)</f>
        <v>0.83350469548023831</v>
      </c>
      <c r="AJ153" s="37">
        <f>IF(ISNA(VLOOKUP($B153,'Feeder DER'!$B$3:$V$365,'Feeder DER'!J$369,FALSE)),0,VLOOKUP($B153,'Feeder DER'!$B$3:$V$365,'Feeder DER'!J$369,FALSE)/1000)</f>
        <v>1.1710465099147864</v>
      </c>
      <c r="AK153" s="37">
        <f>IF(ISNA(VLOOKUP($B153,'Feeder DER'!$B$3:$V$365,'Feeder DER'!K$369,FALSE)),0,VLOOKUP($B153,'Feeder DER'!$B$3:$V$365,'Feeder DER'!K$369,FALSE)/1000)</f>
        <v>1.4552869860548716</v>
      </c>
      <c r="AL153" s="37">
        <f>IF(ISNA(VLOOKUP($B153,'Feeder DER'!$B$3:$V$365,'Feeder DER'!L$369,FALSE)),0,VLOOKUP($B153,'Feeder DER'!$B$3:$V$365,'Feeder DER'!L$369,FALSE)/1000)</f>
        <v>1.7226909667004406</v>
      </c>
      <c r="AM153" s="37">
        <f>IF(ISNA(VLOOKUP($B153,'Feeder DER'!$B$3:$V$365,'Feeder DER'!M$369,FALSE)),0,VLOOKUP($B153,'Feeder DER'!$B$3:$V$365,'Feeder DER'!M$369,FALSE)/1000)</f>
        <v>-1.0549842350427134</v>
      </c>
      <c r="AN153" s="37">
        <f>IF(ISNA(VLOOKUP($B153,'Feeder DER'!$B$3:$V$365,'Feeder DER'!N$369,FALSE)),0,VLOOKUP($B153,'Feeder DER'!$B$3:$V$365,'Feeder DER'!N$369,FALSE)/1000)</f>
        <v>-1.2550662568071251</v>
      </c>
      <c r="AO153" s="37">
        <f>IF(ISNA(VLOOKUP($B153,'Feeder DER'!$B$3:$V$365,'Feeder DER'!O$369,FALSE)),0,VLOOKUP($B153,'Feeder DER'!$B$3:$V$365,'Feeder DER'!O$369,FALSE)/1000)</f>
        <v>-1.4703721583646523</v>
      </c>
      <c r="AP153" s="37">
        <f>IF(ISNA(VLOOKUP($B153,'Feeder DER'!$B$3:$V$365,'Feeder DER'!P$369,FALSE)),0,VLOOKUP($B153,'Feeder DER'!$B$3:$V$365,'Feeder DER'!P$369,FALSE)/1000)</f>
        <v>-1.6753649825326922</v>
      </c>
      <c r="AQ153" s="37">
        <f>IF(ISNA(VLOOKUP($B153,'Feeder DER'!$B$3:$V$365,'Feeder DER'!Q$369,FALSE)),0,VLOOKUP($B153,'Feeder DER'!$B$3:$V$365,'Feeder DER'!Q$369,FALSE)/1000)</f>
        <v>-1.8509740545136615</v>
      </c>
      <c r="AR153" s="37">
        <f>IF(ISNA(VLOOKUP($B153,'Feeder DER'!$B$3:$V$365,'Feeder DER'!R$369,FALSE)),0,VLOOKUP($B153,'Feeder DER'!$B$3:$V$365,'Feeder DER'!R$369,FALSE)/1000)</f>
        <v>-2.004097121131081</v>
      </c>
      <c r="AS153" s="37">
        <f>IF(ISNA(VLOOKUP($B153,'Feeder DER'!$B$3:$V$365,'Feeder DER'!S$369,FALSE)),0,VLOOKUP($B153,'Feeder DER'!$B$3:$V$365,'Feeder DER'!S$369,FALSE)/1000)</f>
        <v>-2.1426957217674909</v>
      </c>
      <c r="AT153" s="37">
        <f>IF(ISNA(VLOOKUP($B153,'Feeder DER'!$B$3:$V$365,'Feeder DER'!T$369,FALSE)),0,VLOOKUP($B153,'Feeder DER'!$B$3:$V$365,'Feeder DER'!T$369,FALSE)/1000)</f>
        <v>-2.2774370597652425</v>
      </c>
      <c r="AU153" s="37">
        <f>IF(ISNA(VLOOKUP($B153,'Feeder DER'!$B$3:$V$365,'Feeder DER'!U$369,FALSE)),0,VLOOKUP($B153,'Feeder DER'!$B$3:$V$365,'Feeder DER'!U$369,FALSE)/1000)</f>
        <v>-2.4166515511841178</v>
      </c>
      <c r="AV153" s="37">
        <f>IF(ISNA(VLOOKUP($B153,'Feeder DER'!$B$3:$V$365,'Feeder DER'!V$369,FALSE)),0,VLOOKUP($B153,'Feeder DER'!$B$3:$V$365,'Feeder DER'!V$369,FALSE)/1000)</f>
        <v>-2.5333176845825092</v>
      </c>
    </row>
    <row r="154" spans="1:48" x14ac:dyDescent="0.25">
      <c r="A154" s="8" t="s">
        <v>26</v>
      </c>
      <c r="B154" s="42">
        <v>67088</v>
      </c>
      <c r="C154" s="43">
        <v>43.361388890000001</v>
      </c>
      <c r="D154" s="43">
        <v>42</v>
      </c>
      <c r="E154" s="43">
        <v>42.387455914071758</v>
      </c>
      <c r="F154" s="43">
        <v>42.547497922094642</v>
      </c>
      <c r="G154" s="43">
        <v>42.708144199559506</v>
      </c>
      <c r="H154" s="43">
        <v>42.869397028002069</v>
      </c>
      <c r="I154" s="43">
        <v>43.031258697572433</v>
      </c>
      <c r="J154" s="43">
        <v>43.193731507067596</v>
      </c>
      <c r="K154" s="43">
        <v>43.356817763964123</v>
      </c>
      <c r="L154" s="43">
        <v>43.520519784450883</v>
      </c>
      <c r="M154" s="43">
        <v>43.684839893461977</v>
      </c>
      <c r="N154" s="43">
        <v>43.849780424709735</v>
      </c>
      <c r="P154" s="43">
        <v>89</v>
      </c>
      <c r="Q154" s="43">
        <v>89.250807663931752</v>
      </c>
      <c r="R154" s="43">
        <v>89.473242030165494</v>
      </c>
      <c r="S154" s="43">
        <v>89.696230756058</v>
      </c>
      <c r="T154" s="43">
        <v>89.919775223206187</v>
      </c>
      <c r="U154" s="43">
        <v>90.14387681665022</v>
      </c>
      <c r="V154" s="43">
        <v>90.368536924882122</v>
      </c>
      <c r="W154" s="43">
        <v>90.593756939854373</v>
      </c>
      <c r="X154" s="43">
        <v>90.819538256988523</v>
      </c>
      <c r="Y154" s="43">
        <v>91.045882275183871</v>
      </c>
      <c r="Z154" s="43">
        <v>91.272790396826068</v>
      </c>
      <c r="AA154" s="43">
        <v>91.500264027795879</v>
      </c>
      <c r="AC154" s="37">
        <f>IF(ISNA(VLOOKUP($B154,'Feeder DER'!$B$3:$V$365,'Feeder DER'!C$369,FALSE)),0,VLOOKUP($B154,'Feeder DER'!$B$3:$V$365,'Feeder DER'!C$369,FALSE)/1000)</f>
        <v>0.64675428389152512</v>
      </c>
      <c r="AD154" s="37">
        <f>IF(ISNA(VLOOKUP($B154,'Feeder DER'!$B$3:$V$365,'Feeder DER'!D$369,FALSE)),0,VLOOKUP($B154,'Feeder DER'!$B$3:$V$365,'Feeder DER'!D$369,FALSE)/1000)</f>
        <v>0.69521370430177276</v>
      </c>
      <c r="AE154" s="37">
        <f>IF(ISNA(VLOOKUP($B154,'Feeder DER'!$B$3:$V$365,'Feeder DER'!E$369,FALSE)),0,VLOOKUP($B154,'Feeder DER'!$B$3:$V$365,'Feeder DER'!E$369,FALSE)/1000)</f>
        <v>0.75178774771992496</v>
      </c>
      <c r="AF154" s="37">
        <f>IF(ISNA(VLOOKUP($B154,'Feeder DER'!$B$3:$V$365,'Feeder DER'!F$369,FALSE)),0,VLOOKUP($B154,'Feeder DER'!$B$3:$V$365,'Feeder DER'!F$369,FALSE)/1000)</f>
        <v>0.81451582842118275</v>
      </c>
      <c r="AG154" s="37">
        <f>IF(ISNA(VLOOKUP($B154,'Feeder DER'!$B$3:$V$365,'Feeder DER'!G$369,FALSE)),0,VLOOKUP($B154,'Feeder DER'!$B$3:$V$365,'Feeder DER'!G$369,FALSE)/1000)</f>
        <v>0.87832461679384177</v>
      </c>
      <c r="AH154" s="37">
        <f>IF(ISNA(VLOOKUP($B154,'Feeder DER'!$B$3:$V$365,'Feeder DER'!H$369,FALSE)),0,VLOOKUP($B154,'Feeder DER'!$B$3:$V$365,'Feeder DER'!H$369,FALSE)/1000)</f>
        <v>0.94801760126210433</v>
      </c>
      <c r="AI154" s="37">
        <f>IF(ISNA(VLOOKUP($B154,'Feeder DER'!$B$3:$V$365,'Feeder DER'!I$369,FALSE)),0,VLOOKUP($B154,'Feeder DER'!$B$3:$V$365,'Feeder DER'!I$369,FALSE)/1000)</f>
        <v>1.0250438088327054</v>
      </c>
      <c r="AJ154" s="37">
        <f>IF(ISNA(VLOOKUP($B154,'Feeder DER'!$B$3:$V$365,'Feeder DER'!J$369,FALSE)),0,VLOOKUP($B154,'Feeder DER'!$B$3:$V$365,'Feeder DER'!J$369,FALSE)/1000)</f>
        <v>1.1880345043125993</v>
      </c>
      <c r="AK154" s="37">
        <f>IF(ISNA(VLOOKUP($B154,'Feeder DER'!$B$3:$V$365,'Feeder DER'!K$369,FALSE)),0,VLOOKUP($B154,'Feeder DER'!$B$3:$V$365,'Feeder DER'!K$369,FALSE)/1000)</f>
        <v>1.3248434230301684</v>
      </c>
      <c r="AL154" s="37">
        <f>IF(ISNA(VLOOKUP($B154,'Feeder DER'!$B$3:$V$365,'Feeder DER'!L$369,FALSE)),0,VLOOKUP($B154,'Feeder DER'!$B$3:$V$365,'Feeder DER'!L$369,FALSE)/1000)</f>
        <v>1.4518648700560917</v>
      </c>
      <c r="AM154" s="37">
        <f>IF(ISNA(VLOOKUP($B154,'Feeder DER'!$B$3:$V$365,'Feeder DER'!M$369,FALSE)),0,VLOOKUP($B154,'Feeder DER'!$B$3:$V$365,'Feeder DER'!M$369,FALSE)/1000)</f>
        <v>-1.1999138950520765</v>
      </c>
      <c r="AN154" s="37">
        <f>IF(ISNA(VLOOKUP($B154,'Feeder DER'!$B$3:$V$365,'Feeder DER'!N$369,FALSE)),0,VLOOKUP($B154,'Feeder DER'!$B$3:$V$365,'Feeder DER'!N$369,FALSE)/1000)</f>
        <v>-1.3093418677902975</v>
      </c>
      <c r="AO154" s="37">
        <f>IF(ISNA(VLOOKUP($B154,'Feeder DER'!$B$3:$V$365,'Feeder DER'!O$369,FALSE)),0,VLOOKUP($B154,'Feeder DER'!$B$3:$V$365,'Feeder DER'!O$369,FALSE)/1000)</f>
        <v>-1.4277798992160002</v>
      </c>
      <c r="AP154" s="37">
        <f>IF(ISNA(VLOOKUP($B154,'Feeder DER'!$B$3:$V$365,'Feeder DER'!P$369,FALSE)),0,VLOOKUP($B154,'Feeder DER'!$B$3:$V$365,'Feeder DER'!P$369,FALSE)/1000)</f>
        <v>-1.5419469669524852</v>
      </c>
      <c r="AQ154" s="37">
        <f>IF(ISNA(VLOOKUP($B154,'Feeder DER'!$B$3:$V$365,'Feeder DER'!Q$369,FALSE)),0,VLOOKUP($B154,'Feeder DER'!$B$3:$V$365,'Feeder DER'!Q$369,FALSE)/1000)</f>
        <v>-1.6413555800350741</v>
      </c>
      <c r="AR154" s="37">
        <f>IF(ISNA(VLOOKUP($B154,'Feeder DER'!$B$3:$V$365,'Feeder DER'!R$369,FALSE)),0,VLOOKUP($B154,'Feeder DER'!$B$3:$V$365,'Feeder DER'!R$369,FALSE)/1000)</f>
        <v>-1.7301996409418392</v>
      </c>
      <c r="AS154" s="37">
        <f>IF(ISNA(VLOOKUP($B154,'Feeder DER'!$B$3:$V$365,'Feeder DER'!S$369,FALSE)),0,VLOOKUP($B154,'Feeder DER'!$B$3:$V$365,'Feeder DER'!S$369,FALSE)/1000)</f>
        <v>-1.8128555892603728</v>
      </c>
      <c r="AT154" s="37">
        <f>IF(ISNA(VLOOKUP($B154,'Feeder DER'!$B$3:$V$365,'Feeder DER'!T$369,FALSE)),0,VLOOKUP($B154,'Feeder DER'!$B$3:$V$365,'Feeder DER'!T$369,FALSE)/1000)</f>
        <v>-1.904681465536441</v>
      </c>
      <c r="AU154" s="37">
        <f>IF(ISNA(VLOOKUP($B154,'Feeder DER'!$B$3:$V$365,'Feeder DER'!U$369,FALSE)),0,VLOOKUP($B154,'Feeder DER'!$B$3:$V$365,'Feeder DER'!U$369,FALSE)/1000)</f>
        <v>-1.995164244738201</v>
      </c>
      <c r="AV154" s="37">
        <f>IF(ISNA(VLOOKUP($B154,'Feeder DER'!$B$3:$V$365,'Feeder DER'!V$369,FALSE)),0,VLOOKUP($B154,'Feeder DER'!$B$3:$V$365,'Feeder DER'!V$369,FALSE)/1000)</f>
        <v>-2.071960664739156</v>
      </c>
    </row>
    <row r="155" spans="1:48" x14ac:dyDescent="0.25">
      <c r="A155" s="8" t="s">
        <v>26</v>
      </c>
      <c r="B155" s="42">
        <v>67089</v>
      </c>
      <c r="C155" s="43">
        <v>51.196666669999999</v>
      </c>
      <c r="D155" s="43">
        <v>47</v>
      </c>
      <c r="E155" s="43">
        <v>47.63394757225295</v>
      </c>
      <c r="F155" s="43">
        <v>47.81379872054962</v>
      </c>
      <c r="G155" s="43">
        <v>47.994328931514666</v>
      </c>
      <c r="H155" s="43">
        <v>48.175540769080044</v>
      </c>
      <c r="I155" s="43">
        <v>48.357436806858345</v>
      </c>
      <c r="J155" s="43">
        <v>48.540019628179316</v>
      </c>
      <c r="K155" s="43">
        <v>48.723291826126562</v>
      </c>
      <c r="L155" s="43">
        <v>48.907256003574389</v>
      </c>
      <c r="M155" s="43">
        <v>49.091914773224751</v>
      </c>
      <c r="N155" s="43">
        <v>49.277270757644352</v>
      </c>
      <c r="P155" s="43">
        <v>136</v>
      </c>
      <c r="Q155" s="43">
        <v>140.94299676163902</v>
      </c>
      <c r="R155" s="43">
        <v>141.29426043062236</v>
      </c>
      <c r="S155" s="43">
        <v>141.64639953270972</v>
      </c>
      <c r="T155" s="43">
        <v>141.99941624968989</v>
      </c>
      <c r="U155" s="43">
        <v>142.35331276878912</v>
      </c>
      <c r="V155" s="43">
        <v>142.70809128268479</v>
      </c>
      <c r="W155" s="43">
        <v>143.06375398951897</v>
      </c>
      <c r="X155" s="43">
        <v>143.42030309291201</v>
      </c>
      <c r="Y155" s="43">
        <v>143.77774080197617</v>
      </c>
      <c r="Z155" s="43">
        <v>144.13606933132942</v>
      </c>
      <c r="AA155" s="43">
        <v>144.49529090110903</v>
      </c>
      <c r="AC155" s="37">
        <f>IF(ISNA(VLOOKUP($B155,'Feeder DER'!$B$3:$V$365,'Feeder DER'!C$369,FALSE)),0,VLOOKUP($B155,'Feeder DER'!$B$3:$V$365,'Feeder DER'!C$369,FALSE)/1000)</f>
        <v>5.2367887432002554E-2</v>
      </c>
      <c r="AD155" s="37">
        <f>IF(ISNA(VLOOKUP($B155,'Feeder DER'!$B$3:$V$365,'Feeder DER'!D$369,FALSE)),0,VLOOKUP($B155,'Feeder DER'!$B$3:$V$365,'Feeder DER'!D$369,FALSE)/1000)</f>
        <v>0.10059656034497352</v>
      </c>
      <c r="AE155" s="37">
        <f>IF(ISNA(VLOOKUP($B155,'Feeder DER'!$B$3:$V$365,'Feeder DER'!E$369,FALSE)),0,VLOOKUP($B155,'Feeder DER'!$B$3:$V$365,'Feeder DER'!E$369,FALSE)/1000)</f>
        <v>0.15714945924949972</v>
      </c>
      <c r="AF155" s="37">
        <f>IF(ISNA(VLOOKUP($B155,'Feeder DER'!$B$3:$V$365,'Feeder DER'!F$369,FALSE)),0,VLOOKUP($B155,'Feeder DER'!$B$3:$V$365,'Feeder DER'!F$369,FALSE)/1000)</f>
        <v>0.21998554952298896</v>
      </c>
      <c r="AG155" s="37">
        <f>IF(ISNA(VLOOKUP($B155,'Feeder DER'!$B$3:$V$365,'Feeder DER'!G$369,FALSE)),0,VLOOKUP($B155,'Feeder DER'!$B$3:$V$365,'Feeder DER'!G$369,FALSE)/1000)</f>
        <v>0.28391124285195363</v>
      </c>
      <c r="AH155" s="37">
        <f>IF(ISNA(VLOOKUP($B155,'Feeder DER'!$B$3:$V$365,'Feeder DER'!H$369,FALSE)),0,VLOOKUP($B155,'Feeder DER'!$B$3:$V$365,'Feeder DER'!H$369,FALSE)/1000)</f>
        <v>0.35357002258156595</v>
      </c>
      <c r="AI155" s="37">
        <f>IF(ISNA(VLOOKUP($B155,'Feeder DER'!$B$3:$V$365,'Feeder DER'!I$369,FALSE)),0,VLOOKUP($B155,'Feeder DER'!$B$3:$V$365,'Feeder DER'!I$369,FALSE)/1000)</f>
        <v>0.43047215750916268</v>
      </c>
      <c r="AJ155" s="37">
        <f>IF(ISNA(VLOOKUP($B155,'Feeder DER'!$B$3:$V$365,'Feeder DER'!J$369,FALSE)),0,VLOOKUP($B155,'Feeder DER'!$B$3:$V$365,'Feeder DER'!J$369,FALSE)/1000)</f>
        <v>0.59506304438115565</v>
      </c>
      <c r="AK155" s="37">
        <f>IF(ISNA(VLOOKUP($B155,'Feeder DER'!$B$3:$V$365,'Feeder DER'!K$369,FALSE)),0,VLOOKUP($B155,'Feeder DER'!$B$3:$V$365,'Feeder DER'!K$369,FALSE)/1000)</f>
        <v>0.73271951558256709</v>
      </c>
      <c r="AL155" s="37">
        <f>IF(ISNA(VLOOKUP($B155,'Feeder DER'!$B$3:$V$365,'Feeder DER'!L$369,FALSE)),0,VLOOKUP($B155,'Feeder DER'!$B$3:$V$365,'Feeder DER'!L$369,FALSE)/1000)</f>
        <v>0.86011615779600958</v>
      </c>
      <c r="AM155" s="37">
        <f>IF(ISNA(VLOOKUP($B155,'Feeder DER'!$B$3:$V$365,'Feeder DER'!M$369,FALSE)),0,VLOOKUP($B155,'Feeder DER'!$B$3:$V$365,'Feeder DER'!M$369,FALSE)/1000)</f>
        <v>-0.49956557106804633</v>
      </c>
      <c r="AN155" s="37">
        <f>IF(ISNA(VLOOKUP($B155,'Feeder DER'!$B$3:$V$365,'Feeder DER'!N$369,FALSE)),0,VLOOKUP($B155,'Feeder DER'!$B$3:$V$365,'Feeder DER'!N$369,FALSE)/1000)</f>
        <v>-0.60978100709801897</v>
      </c>
      <c r="AO155" s="37">
        <f>IF(ISNA(VLOOKUP($B155,'Feeder DER'!$B$3:$V$365,'Feeder DER'!O$369,FALSE)),0,VLOOKUP($B155,'Feeder DER'!$B$3:$V$365,'Feeder DER'!O$369,FALSE)/1000)</f>
        <v>-0.73005274640493922</v>
      </c>
      <c r="AP155" s="37">
        <f>IF(ISNA(VLOOKUP($B155,'Feeder DER'!$B$3:$V$365,'Feeder DER'!P$369,FALSE)),0,VLOOKUP($B155,'Feeder DER'!$B$3:$V$365,'Feeder DER'!P$369,FALSE)/1000)</f>
        <v>-0.84728219759515677</v>
      </c>
      <c r="AQ155" s="37">
        <f>IF(ISNA(VLOOKUP($B155,'Feeder DER'!$B$3:$V$365,'Feeder DER'!Q$369,FALSE)),0,VLOOKUP($B155,'Feeder DER'!$B$3:$V$365,'Feeder DER'!Q$369,FALSE)/1000)</f>
        <v>-0.95063048956514984</v>
      </c>
      <c r="AR155" s="37">
        <f>IF(ISNA(VLOOKUP($B155,'Feeder DER'!$B$3:$V$365,'Feeder DER'!R$369,FALSE)),0,VLOOKUP($B155,'Feeder DER'!$B$3:$V$365,'Feeder DER'!R$369,FALSE)/1000)</f>
        <v>-1.0442711948994547</v>
      </c>
      <c r="AS155" s="37">
        <f>IF(ISNA(VLOOKUP($B155,'Feeder DER'!$B$3:$V$365,'Feeder DER'!S$369,FALSE)),0,VLOOKUP($B155,'Feeder DER'!$B$3:$V$365,'Feeder DER'!S$369,FALSE)/1000)</f>
        <v>-1.1326669755914756</v>
      </c>
      <c r="AT155" s="37">
        <f>IF(ISNA(VLOOKUP($B155,'Feeder DER'!$B$3:$V$365,'Feeder DER'!T$369,FALSE)),0,VLOOKUP($B155,'Feeder DER'!$B$3:$V$365,'Feeder DER'!T$369,FALSE)/1000)</f>
        <v>-1.2333331758360793</v>
      </c>
      <c r="AU155" s="37">
        <f>IF(ISNA(VLOOKUP($B155,'Feeder DER'!$B$3:$V$365,'Feeder DER'!U$369,FALSE)),0,VLOOKUP($B155,'Feeder DER'!$B$3:$V$365,'Feeder DER'!U$369,FALSE)/1000)</f>
        <v>-1.3326053686877506</v>
      </c>
      <c r="AV155" s="37">
        <f>IF(ISNA(VLOOKUP($B155,'Feeder DER'!$B$3:$V$365,'Feeder DER'!V$369,FALSE)),0,VLOOKUP($B155,'Feeder DER'!$B$3:$V$365,'Feeder DER'!V$369,FALSE)/1000)</f>
        <v>-1.4195096946290335</v>
      </c>
    </row>
    <row r="156" spans="1:48" x14ac:dyDescent="0.25">
      <c r="A156" s="8" t="s">
        <v>26</v>
      </c>
      <c r="B156" s="42">
        <v>67090</v>
      </c>
      <c r="C156" s="43">
        <v>157.96222220000001</v>
      </c>
      <c r="D156" s="43">
        <v>163</v>
      </c>
      <c r="E156" s="43">
        <v>166.15703114202321</v>
      </c>
      <c r="F156" s="43">
        <v>166.78438903217349</v>
      </c>
      <c r="G156" s="43">
        <v>167.41411563293224</v>
      </c>
      <c r="H156" s="43">
        <v>168.04621988782279</v>
      </c>
      <c r="I156" s="43">
        <v>168.68071077413649</v>
      </c>
      <c r="J156" s="43">
        <v>169.31759730306021</v>
      </c>
      <c r="K156" s="43">
        <v>169.95688851980427</v>
      </c>
      <c r="L156" s="43">
        <v>170.59859350373091</v>
      </c>
      <c r="M156" s="43">
        <v>171.2427213684833</v>
      </c>
      <c r="N156" s="43">
        <v>171.88928126211488</v>
      </c>
      <c r="P156" s="43">
        <v>235</v>
      </c>
      <c r="Q156" s="43">
        <v>235.58567622448589</v>
      </c>
      <c r="R156" s="43">
        <v>236.17281209424809</v>
      </c>
      <c r="S156" s="43">
        <v>236.76141124707181</v>
      </c>
      <c r="T156" s="43">
        <v>237.35147732980855</v>
      </c>
      <c r="U156" s="43">
        <v>237.94301399839864</v>
      </c>
      <c r="V156" s="43">
        <v>238.53602491789385</v>
      </c>
      <c r="W156" s="43">
        <v>239.13051376248018</v>
      </c>
      <c r="X156" s="43">
        <v>239.72648421550053</v>
      </c>
      <c r="Y156" s="43">
        <v>240.32393996947761</v>
      </c>
      <c r="Z156" s="43">
        <v>240.92288472613674</v>
      </c>
      <c r="AA156" s="43">
        <v>241.52332219642889</v>
      </c>
      <c r="AC156" s="37">
        <f>IF(ISNA(VLOOKUP($B156,'Feeder DER'!$B$3:$V$365,'Feeder DER'!C$369,FALSE)),0,VLOOKUP($B156,'Feeder DER'!$B$3:$V$365,'Feeder DER'!C$369,FALSE)/1000)</f>
        <v>9.866703772651389E-2</v>
      </c>
      <c r="AD156" s="37">
        <f>IF(ISNA(VLOOKUP($B156,'Feeder DER'!$B$3:$V$365,'Feeder DER'!D$369,FALSE)),0,VLOOKUP($B156,'Feeder DER'!$B$3:$V$365,'Feeder DER'!D$369,FALSE)/1000)</f>
        <v>0.19262716605440391</v>
      </c>
      <c r="AE156" s="37">
        <f>IF(ISNA(VLOOKUP($B156,'Feeder DER'!$B$3:$V$365,'Feeder DER'!E$369,FALSE)),0,VLOOKUP($B156,'Feeder DER'!$B$3:$V$365,'Feeder DER'!E$369,FALSE)/1000)</f>
        <v>0.30436673904044209</v>
      </c>
      <c r="AF156" s="37">
        <f>IF(ISNA(VLOOKUP($B156,'Feeder DER'!$B$3:$V$365,'Feeder DER'!F$369,FALSE)),0,VLOOKUP($B156,'Feeder DER'!$B$3:$V$365,'Feeder DER'!F$369,FALSE)/1000)</f>
        <v>0.43358410776344042</v>
      </c>
      <c r="AG156" s="37">
        <f>IF(ISNA(VLOOKUP($B156,'Feeder DER'!$B$3:$V$365,'Feeder DER'!G$369,FALSE)),0,VLOOKUP($B156,'Feeder DER'!$B$3:$V$365,'Feeder DER'!G$369,FALSE)/1000)</f>
        <v>0.57075806569891863</v>
      </c>
      <c r="AH156" s="37">
        <f>IF(ISNA(VLOOKUP($B156,'Feeder DER'!$B$3:$V$365,'Feeder DER'!H$369,FALSE)),0,VLOOKUP($B156,'Feeder DER'!$B$3:$V$365,'Feeder DER'!H$369,FALSE)/1000)</f>
        <v>0.72748852294586752</v>
      </c>
      <c r="AI156" s="37">
        <f>IF(ISNA(VLOOKUP($B156,'Feeder DER'!$B$3:$V$365,'Feeder DER'!I$369,FALSE)),0,VLOOKUP($B156,'Feeder DER'!$B$3:$V$365,'Feeder DER'!I$369,FALSE)/1000)</f>
        <v>0.90688901795637689</v>
      </c>
      <c r="AJ156" s="37">
        <f>IF(ISNA(VLOOKUP($B156,'Feeder DER'!$B$3:$V$365,'Feeder DER'!J$369,FALSE)),0,VLOOKUP($B156,'Feeder DER'!$B$3:$V$365,'Feeder DER'!J$369,FALSE)/1000)</f>
        <v>1.3037893055869965</v>
      </c>
      <c r="AK156" s="37">
        <f>IF(ISNA(VLOOKUP($B156,'Feeder DER'!$B$3:$V$365,'Feeder DER'!K$369,FALSE)),0,VLOOKUP($B156,'Feeder DER'!$B$3:$V$365,'Feeder DER'!K$369,FALSE)/1000)</f>
        <v>1.6366430454869716</v>
      </c>
      <c r="AL156" s="37">
        <f>IF(ISNA(VLOOKUP($B156,'Feeder DER'!$B$3:$V$365,'Feeder DER'!L$369,FALSE)),0,VLOOKUP($B156,'Feeder DER'!$B$3:$V$365,'Feeder DER'!L$369,FALSE)/1000)</f>
        <v>1.9524189849232849</v>
      </c>
      <c r="AM156" s="37">
        <f>IF(ISNA(VLOOKUP($B156,'Feeder DER'!$B$3:$V$365,'Feeder DER'!M$369,FALSE)),0,VLOOKUP($B156,'Feeder DER'!$B$3:$V$365,'Feeder DER'!M$369,FALSE)/1000)</f>
        <v>-0.9485404568290241</v>
      </c>
      <c r="AN156" s="37">
        <f>IF(ISNA(VLOOKUP($B156,'Feeder DER'!$B$3:$V$365,'Feeder DER'!N$369,FALSE)),0,VLOOKUP($B156,'Feeder DER'!$B$3:$V$365,'Feeder DER'!N$369,FALSE)/1000)</f>
        <v>-1.1522550534753799</v>
      </c>
      <c r="AO156" s="37">
        <f>IF(ISNA(VLOOKUP($B156,'Feeder DER'!$B$3:$V$365,'Feeder DER'!O$369,FALSE)),0,VLOOKUP($B156,'Feeder DER'!$B$3:$V$365,'Feeder DER'!O$369,FALSE)/1000)</f>
        <v>-1.3705424473288852</v>
      </c>
      <c r="AP156" s="37">
        <f>IF(ISNA(VLOOKUP($B156,'Feeder DER'!$B$3:$V$365,'Feeder DER'!P$369,FALSE)),0,VLOOKUP($B156,'Feeder DER'!$B$3:$V$365,'Feeder DER'!P$369,FALSE)/1000)</f>
        <v>-1.5759244882523582</v>
      </c>
      <c r="AQ156" s="37">
        <f>IF(ISNA(VLOOKUP($B156,'Feeder DER'!$B$3:$V$365,'Feeder DER'!Q$369,FALSE)),0,VLOOKUP($B156,'Feeder DER'!$B$3:$V$365,'Feeder DER'!Q$369,FALSE)/1000)</f>
        <v>-1.7489183302278353</v>
      </c>
      <c r="AR156" s="37">
        <f>IF(ISNA(VLOOKUP($B156,'Feeder DER'!$B$3:$V$365,'Feeder DER'!R$369,FALSE)),0,VLOOKUP($B156,'Feeder DER'!$B$3:$V$365,'Feeder DER'!R$369,FALSE)/1000)</f>
        <v>-1.8956301112659606</v>
      </c>
      <c r="AS156" s="37">
        <f>IF(ISNA(VLOOKUP($B156,'Feeder DER'!$B$3:$V$365,'Feeder DER'!S$369,FALSE)),0,VLOOKUP($B156,'Feeder DER'!$B$3:$V$365,'Feeder DER'!S$369,FALSE)/1000)</f>
        <v>-2.0241082203435345</v>
      </c>
      <c r="AT156" s="37">
        <f>IF(ISNA(VLOOKUP($B156,'Feeder DER'!$B$3:$V$365,'Feeder DER'!T$369,FALSE)),0,VLOOKUP($B156,'Feeder DER'!$B$3:$V$365,'Feeder DER'!T$369,FALSE)/1000)</f>
        <v>-2.12716584833443</v>
      </c>
      <c r="AU156" s="37">
        <f>IF(ISNA(VLOOKUP($B156,'Feeder DER'!$B$3:$V$365,'Feeder DER'!U$369,FALSE)),0,VLOOKUP($B156,'Feeder DER'!$B$3:$V$365,'Feeder DER'!U$369,FALSE)/1000)</f>
        <v>-2.2415316546644326</v>
      </c>
      <c r="AV156" s="37">
        <f>IF(ISNA(VLOOKUP($B156,'Feeder DER'!$B$3:$V$365,'Feeder DER'!V$369,FALSE)),0,VLOOKUP($B156,'Feeder DER'!$B$3:$V$365,'Feeder DER'!V$369,FALSE)/1000)</f>
        <v>-2.3344925564853565</v>
      </c>
    </row>
    <row r="157" spans="1:48" x14ac:dyDescent="0.25">
      <c r="A157" s="8" t="s">
        <v>26</v>
      </c>
      <c r="B157" s="42">
        <v>67091</v>
      </c>
      <c r="C157" s="43">
        <v>64.083611110000007</v>
      </c>
      <c r="D157" s="43">
        <v>67</v>
      </c>
      <c r="E157" s="43">
        <v>66.752926110464585</v>
      </c>
      <c r="F157" s="43">
        <v>67.004964646530055</v>
      </c>
      <c r="G157" s="43">
        <v>67.257954802657196</v>
      </c>
      <c r="H157" s="43">
        <v>67.511900171870934</v>
      </c>
      <c r="I157" s="43">
        <v>67.766804360762336</v>
      </c>
      <c r="J157" s="43">
        <v>68.02267098953989</v>
      </c>
      <c r="K157" s="43">
        <v>68.279503692080837</v>
      </c>
      <c r="L157" s="43">
        <v>68.53730611598283</v>
      </c>
      <c r="M157" s="43">
        <v>68.796081922615741</v>
      </c>
      <c r="N157" s="43">
        <v>69.055834787173652</v>
      </c>
      <c r="P157" s="43">
        <v>132</v>
      </c>
      <c r="Q157" s="43">
        <v>134.89767220288959</v>
      </c>
      <c r="R157" s="43">
        <v>135.23386947670969</v>
      </c>
      <c r="S157" s="43">
        <v>135.5709046345724</v>
      </c>
      <c r="T157" s="43">
        <v>135.90877976468522</v>
      </c>
      <c r="U157" s="43">
        <v>136.24749696045996</v>
      </c>
      <c r="V157" s="43">
        <v>136.58705832052573</v>
      </c>
      <c r="W157" s="43">
        <v>136.92746594874191</v>
      </c>
      <c r="X157" s="43">
        <v>137.2687219542112</v>
      </c>
      <c r="Y157" s="43">
        <v>137.61082845129269</v>
      </c>
      <c r="Z157" s="43">
        <v>137.95378755961494</v>
      </c>
      <c r="AA157" s="43">
        <v>138.29760140408916</v>
      </c>
      <c r="AC157" s="37">
        <f>IF(ISNA(VLOOKUP($B157,'Feeder DER'!$B$3:$V$365,'Feeder DER'!C$369,FALSE)),0,VLOOKUP($B157,'Feeder DER'!$B$3:$V$365,'Feeder DER'!C$369,FALSE)/1000)</f>
        <v>5.1172757814446176E-2</v>
      </c>
      <c r="AD157" s="37">
        <f>IF(ISNA(VLOOKUP($B157,'Feeder DER'!$B$3:$V$365,'Feeder DER'!D$369,FALSE)),0,VLOOKUP($B157,'Feeder DER'!$B$3:$V$365,'Feeder DER'!D$369,FALSE)/1000)</f>
        <v>0.10006172354369942</v>
      </c>
      <c r="AE157" s="37">
        <f>IF(ISNA(VLOOKUP($B157,'Feeder DER'!$B$3:$V$365,'Feeder DER'!E$369,FALSE)),0,VLOOKUP($B157,'Feeder DER'!$B$3:$V$365,'Feeder DER'!E$369,FALSE)/1000)</f>
        <v>0.15802217022986825</v>
      </c>
      <c r="AF157" s="37">
        <f>IF(ISNA(VLOOKUP($B157,'Feeder DER'!$B$3:$V$365,'Feeder DER'!F$369,FALSE)),0,VLOOKUP($B157,'Feeder DER'!$B$3:$V$365,'Feeder DER'!F$369,FALSE)/1000)</f>
        <v>0.22328014464018495</v>
      </c>
      <c r="AG157" s="37">
        <f>IF(ISNA(VLOOKUP($B157,'Feeder DER'!$B$3:$V$365,'Feeder DER'!G$369,FALSE)),0,VLOOKUP($B157,'Feeder DER'!$B$3:$V$365,'Feeder DER'!G$369,FALSE)/1000)</f>
        <v>0.29037668432882097</v>
      </c>
      <c r="AH157" s="37">
        <f>IF(ISNA(VLOOKUP($B157,'Feeder DER'!$B$3:$V$365,'Feeder DER'!H$369,FALSE)),0,VLOOKUP($B157,'Feeder DER'!$B$3:$V$365,'Feeder DER'!H$369,FALSE)/1000)</f>
        <v>0.3640826629855542</v>
      </c>
      <c r="AI157" s="37">
        <f>IF(ISNA(VLOOKUP($B157,'Feeder DER'!$B$3:$V$365,'Feeder DER'!I$369,FALSE)),0,VLOOKUP($B157,'Feeder DER'!$B$3:$V$365,'Feeder DER'!I$369,FALSE)/1000)</f>
        <v>0.44701874389495927</v>
      </c>
      <c r="AJ157" s="37">
        <f>IF(ISNA(VLOOKUP($B157,'Feeder DER'!$B$3:$V$365,'Feeder DER'!J$369,FALSE)),0,VLOOKUP($B157,'Feeder DER'!$B$3:$V$365,'Feeder DER'!J$369,FALSE)/1000)</f>
        <v>0.62364042317583468</v>
      </c>
      <c r="AK157" s="37">
        <f>IF(ISNA(VLOOKUP($B157,'Feeder DER'!$B$3:$V$365,'Feeder DER'!K$369,FALSE)),0,VLOOKUP($B157,'Feeder DER'!$B$3:$V$365,'Feeder DER'!K$369,FALSE)/1000)</f>
        <v>0.77131841083235131</v>
      </c>
      <c r="AL157" s="37">
        <f>IF(ISNA(VLOOKUP($B157,'Feeder DER'!$B$3:$V$365,'Feeder DER'!L$369,FALSE)),0,VLOOKUP($B157,'Feeder DER'!$B$3:$V$365,'Feeder DER'!L$369,FALSE)/1000)</f>
        <v>0.90811897906435823</v>
      </c>
      <c r="AM157" s="37">
        <f>IF(ISNA(VLOOKUP($B157,'Feeder DER'!$B$3:$V$365,'Feeder DER'!M$369,FALSE)),0,VLOOKUP($B157,'Feeder DER'!$B$3:$V$365,'Feeder DER'!M$369,FALSE)/1000)</f>
        <v>-0.56274404293079894</v>
      </c>
      <c r="AN157" s="37">
        <f>IF(ISNA(VLOOKUP($B157,'Feeder DER'!$B$3:$V$365,'Feeder DER'!N$369,FALSE)),0,VLOOKUP($B157,'Feeder DER'!$B$3:$V$365,'Feeder DER'!N$369,FALSE)/1000)</f>
        <v>-0.67558232004322238</v>
      </c>
      <c r="AO157" s="37">
        <f>IF(ISNA(VLOOKUP($B157,'Feeder DER'!$B$3:$V$365,'Feeder DER'!O$369,FALSE)),0,VLOOKUP($B157,'Feeder DER'!$B$3:$V$365,'Feeder DER'!O$369,FALSE)/1000)</f>
        <v>-0.80012372301396073</v>
      </c>
      <c r="AP157" s="37">
        <f>IF(ISNA(VLOOKUP($B157,'Feeder DER'!$B$3:$V$365,'Feeder DER'!P$369,FALSE)),0,VLOOKUP($B157,'Feeder DER'!$B$3:$V$365,'Feeder DER'!P$369,FALSE)/1000)</f>
        <v>-0.92316930310949308</v>
      </c>
      <c r="AQ157" s="37">
        <f>IF(ISNA(VLOOKUP($B157,'Feeder DER'!$B$3:$V$365,'Feeder DER'!Q$369,FALSE)),0,VLOOKUP($B157,'Feeder DER'!$B$3:$V$365,'Feeder DER'!Q$369,FALSE)/1000)</f>
        <v>-1.0332404674899778</v>
      </c>
      <c r="AR157" s="37">
        <f>IF(ISNA(VLOOKUP($B157,'Feeder DER'!$B$3:$V$365,'Feeder DER'!R$369,FALSE)),0,VLOOKUP($B157,'Feeder DER'!$B$3:$V$365,'Feeder DER'!R$369,FALSE)/1000)</f>
        <v>-1.1344674155753065</v>
      </c>
      <c r="AS157" s="37">
        <f>IF(ISNA(VLOOKUP($B157,'Feeder DER'!$B$3:$V$365,'Feeder DER'!S$369,FALSE)),0,VLOOKUP($B157,'Feeder DER'!$B$3:$V$365,'Feeder DER'!S$369,FALSE)/1000)</f>
        <v>-1.2315211277437306</v>
      </c>
      <c r="AT157" s="37">
        <f>IF(ISNA(VLOOKUP($B157,'Feeder DER'!$B$3:$V$365,'Feeder DER'!T$369,FALSE)),0,VLOOKUP($B157,'Feeder DER'!$B$3:$V$365,'Feeder DER'!T$369,FALSE)/1000)</f>
        <v>-1.3441581395785072</v>
      </c>
      <c r="AU157" s="37">
        <f>IF(ISNA(VLOOKUP($B157,'Feeder DER'!$B$3:$V$365,'Feeder DER'!U$369,FALSE)),0,VLOOKUP($B157,'Feeder DER'!$B$3:$V$365,'Feeder DER'!U$369,FALSE)/1000)</f>
        <v>-1.4552225767958533</v>
      </c>
      <c r="AV157" s="37">
        <f>IF(ISNA(VLOOKUP($B157,'Feeder DER'!$B$3:$V$365,'Feeder DER'!V$369,FALSE)),0,VLOOKUP($B157,'Feeder DER'!$B$3:$V$365,'Feeder DER'!V$369,FALSE)/1000)</f>
        <v>-1.5545795414247401</v>
      </c>
    </row>
    <row r="158" spans="1:48" x14ac:dyDescent="0.25">
      <c r="A158" s="8" t="s">
        <v>326</v>
      </c>
      <c r="B158" s="42">
        <v>22323</v>
      </c>
      <c r="C158" s="43">
        <v>66.752779129999993</v>
      </c>
      <c r="D158" s="43">
        <v>60.666667940000004</v>
      </c>
      <c r="E158" s="43">
        <v>61.658257343162603</v>
      </c>
      <c r="F158" s="43">
        <v>62.441016124427627</v>
      </c>
      <c r="G158" s="43">
        <v>63.233712119880153</v>
      </c>
      <c r="H158" s="43">
        <v>64.036471483615387</v>
      </c>
      <c r="I158" s="43">
        <v>64.849421971269507</v>
      </c>
      <c r="J158" s="43">
        <v>65.672692960351412</v>
      </c>
      <c r="K158" s="43">
        <v>66.506415470832593</v>
      </c>
      <c r="L158" s="43">
        <v>67.350722185998407</v>
      </c>
      <c r="M158" s="43">
        <v>68.205747473564003</v>
      </c>
      <c r="N158" s="43">
        <v>69.071627407058372</v>
      </c>
      <c r="P158" s="43">
        <v>105.9666672</v>
      </c>
      <c r="Q158" s="43">
        <v>111.36947763421836</v>
      </c>
      <c r="R158" s="43">
        <v>112.48395132583414</v>
      </c>
      <c r="S158" s="43">
        <v>113.60957754896653</v>
      </c>
      <c r="T158" s="43">
        <v>114.7464679069312</v>
      </c>
      <c r="U158" s="43">
        <v>115.89473511985757</v>
      </c>
      <c r="V158" s="43">
        <v>117.05449303586467</v>
      </c>
      <c r="W158" s="43">
        <v>118.22585664234899</v>
      </c>
      <c r="X158" s="43">
        <v>119.40894207738522</v>
      </c>
      <c r="Y158" s="43">
        <v>120.60386664124104</v>
      </c>
      <c r="Z158" s="43">
        <v>121.8107488080072</v>
      </c>
      <c r="AA158" s="43">
        <v>123.02970823734398</v>
      </c>
      <c r="AC158" s="37">
        <f>IF(ISNA(VLOOKUP($B158,'Feeder DER'!$B$3:$V$365,'Feeder DER'!C$369,FALSE)),0,VLOOKUP($B158,'Feeder DER'!$B$3:$V$365,'Feeder DER'!C$369,FALSE)/1000)</f>
        <v>1.7677457577495934E-2</v>
      </c>
      <c r="AD158" s="37">
        <f>IF(ISNA(VLOOKUP($B158,'Feeder DER'!$B$3:$V$365,'Feeder DER'!D$369,FALSE)),0,VLOOKUP($B158,'Feeder DER'!$B$3:$V$365,'Feeder DER'!D$369,FALSE)/1000)</f>
        <v>3.7241181006806567E-2</v>
      </c>
      <c r="AE158" s="37">
        <f>IF(ISNA(VLOOKUP($B158,'Feeder DER'!$B$3:$V$365,'Feeder DER'!E$369,FALSE)),0,VLOOKUP($B158,'Feeder DER'!$B$3:$V$365,'Feeder DER'!E$369,FALSE)/1000)</f>
        <v>6.0375148138857283E-2</v>
      </c>
      <c r="AF158" s="37">
        <f>IF(ISNA(VLOOKUP($B158,'Feeder DER'!$B$3:$V$365,'Feeder DER'!F$369,FALSE)),0,VLOOKUP($B158,'Feeder DER'!$B$3:$V$365,'Feeder DER'!F$369,FALSE)/1000)</f>
        <v>8.6327462189771262E-2</v>
      </c>
      <c r="AG158" s="37">
        <f>IF(ISNA(VLOOKUP($B158,'Feeder DER'!$B$3:$V$365,'Feeder DER'!G$369,FALSE)),0,VLOOKUP($B158,'Feeder DER'!$B$3:$V$365,'Feeder DER'!G$369,FALSE)/1000)</f>
        <v>0.11295927467119092</v>
      </c>
      <c r="AH158" s="37">
        <f>IF(ISNA(VLOOKUP($B158,'Feeder DER'!$B$3:$V$365,'Feeder DER'!H$369,FALSE)),0,VLOOKUP($B158,'Feeder DER'!$B$3:$V$365,'Feeder DER'!H$369,FALSE)/1000)</f>
        <v>0.14221166594235013</v>
      </c>
      <c r="AI158" s="37">
        <f>IF(ISNA(VLOOKUP($B158,'Feeder DER'!$B$3:$V$365,'Feeder DER'!I$369,FALSE)),0,VLOOKUP($B158,'Feeder DER'!$B$3:$V$365,'Feeder DER'!I$369,FALSE)/1000)</f>
        <v>0.17495943569805172</v>
      </c>
      <c r="AJ158" s="37">
        <f>IF(ISNA(VLOOKUP($B158,'Feeder DER'!$B$3:$V$365,'Feeder DER'!J$369,FALSE)),0,VLOOKUP($B158,'Feeder DER'!$B$3:$V$365,'Feeder DER'!J$369,FALSE)/1000)</f>
        <v>0.24521541586475856</v>
      </c>
      <c r="AK158" s="37">
        <f>IF(ISNA(VLOOKUP($B158,'Feeder DER'!$B$3:$V$365,'Feeder DER'!K$369,FALSE)),0,VLOOKUP($B158,'Feeder DER'!$B$3:$V$365,'Feeder DER'!K$369,FALSE)/1000)</f>
        <v>0.30473041583479615</v>
      </c>
      <c r="AL158" s="37">
        <f>IF(ISNA(VLOOKUP($B158,'Feeder DER'!$B$3:$V$365,'Feeder DER'!L$369,FALSE)),0,VLOOKUP($B158,'Feeder DER'!$B$3:$V$365,'Feeder DER'!L$369,FALSE)/1000)</f>
        <v>0.3604490043565875</v>
      </c>
      <c r="AM158" s="37">
        <f>IF(ISNA(VLOOKUP($B158,'Feeder DER'!$B$3:$V$365,'Feeder DER'!M$369,FALSE)),0,VLOOKUP($B158,'Feeder DER'!$B$3:$V$365,'Feeder DER'!M$369,FALSE)/1000)</f>
        <v>-0.17236156424819624</v>
      </c>
      <c r="AN158" s="37">
        <f>IF(ISNA(VLOOKUP($B158,'Feeder DER'!$B$3:$V$365,'Feeder DER'!N$369,FALSE)),0,VLOOKUP($B158,'Feeder DER'!$B$3:$V$365,'Feeder DER'!N$369,FALSE)/1000)</f>
        <v>-0.21770344654691731</v>
      </c>
      <c r="AO158" s="37">
        <f>IF(ISNA(VLOOKUP($B158,'Feeder DER'!$B$3:$V$365,'Feeder DER'!O$369,FALSE)),0,VLOOKUP($B158,'Feeder DER'!$B$3:$V$365,'Feeder DER'!O$369,FALSE)/1000)</f>
        <v>-0.26775632943171168</v>
      </c>
      <c r="AP158" s="37">
        <f>IF(ISNA(VLOOKUP($B158,'Feeder DER'!$B$3:$V$365,'Feeder DER'!P$369,FALSE)),0,VLOOKUP($B158,'Feeder DER'!$B$3:$V$365,'Feeder DER'!P$369,FALSE)/1000)</f>
        <v>-0.31734520540346206</v>
      </c>
      <c r="AQ158" s="37">
        <f>IF(ISNA(VLOOKUP($B158,'Feeder DER'!$B$3:$V$365,'Feeder DER'!Q$369,FALSE)),0,VLOOKUP($B158,'Feeder DER'!$B$3:$V$365,'Feeder DER'!Q$369,FALSE)/1000)</f>
        <v>-0.36178615448175472</v>
      </c>
      <c r="AR158" s="37">
        <f>IF(ISNA(VLOOKUP($B158,'Feeder DER'!$B$3:$V$365,'Feeder DER'!R$369,FALSE)),0,VLOOKUP($B158,'Feeder DER'!$B$3:$V$365,'Feeder DER'!R$369,FALSE)/1000)</f>
        <v>-0.40279855306582424</v>
      </c>
      <c r="AS158" s="37">
        <f>IF(ISNA(VLOOKUP($B158,'Feeder DER'!$B$3:$V$365,'Feeder DER'!S$369,FALSE)),0,VLOOKUP($B158,'Feeder DER'!$B$3:$V$365,'Feeder DER'!S$369,FALSE)/1000)</f>
        <v>-0.44227628198476504</v>
      </c>
      <c r="AT158" s="37">
        <f>IF(ISNA(VLOOKUP($B158,'Feeder DER'!$B$3:$V$365,'Feeder DER'!T$369,FALSE)),0,VLOOKUP($B158,'Feeder DER'!$B$3:$V$365,'Feeder DER'!T$369,FALSE)/1000)</f>
        <v>-0.4883806188663628</v>
      </c>
      <c r="AU158" s="37">
        <f>IF(ISNA(VLOOKUP($B158,'Feeder DER'!$B$3:$V$365,'Feeder DER'!U$369,FALSE)),0,VLOOKUP($B158,'Feeder DER'!$B$3:$V$365,'Feeder DER'!U$369,FALSE)/1000)</f>
        <v>-0.53497963907576662</v>
      </c>
      <c r="AV158" s="37">
        <f>IF(ISNA(VLOOKUP($B158,'Feeder DER'!$B$3:$V$365,'Feeder DER'!V$369,FALSE)),0,VLOOKUP($B158,'Feeder DER'!$B$3:$V$365,'Feeder DER'!V$369,FALSE)/1000)</f>
        <v>-0.5765549577763126</v>
      </c>
    </row>
    <row r="159" spans="1:48" x14ac:dyDescent="0.25">
      <c r="A159" s="8" t="s">
        <v>326</v>
      </c>
      <c r="B159" s="42">
        <v>22324</v>
      </c>
      <c r="C159" s="43">
        <v>72.302223710000007</v>
      </c>
      <c r="D159" s="43">
        <v>74.200004579999998</v>
      </c>
      <c r="E159" s="43">
        <v>75.488455483869444</v>
      </c>
      <c r="F159" s="43">
        <v>76.446790246483118</v>
      </c>
      <c r="G159" s="43">
        <v>77.417291180882231</v>
      </c>
      <c r="H159" s="43">
        <v>78.400112738039113</v>
      </c>
      <c r="I159" s="43">
        <v>79.395411329699243</v>
      </c>
      <c r="J159" s="43">
        <v>80.403345353273494</v>
      </c>
      <c r="K159" s="43">
        <v>81.424075217046365</v>
      </c>
      <c r="L159" s="43">
        <v>82.457763365704267</v>
      </c>
      <c r="M159" s="43">
        <v>83.504574306187905</v>
      </c>
      <c r="N159" s="43">
        <v>84.564674633872798</v>
      </c>
      <c r="P159" s="43">
        <v>117.9000015</v>
      </c>
      <c r="Q159" s="43">
        <v>127.51633922141333</v>
      </c>
      <c r="R159" s="43">
        <v>128.79239445963736</v>
      </c>
      <c r="S159" s="43">
        <v>130.08121917494128</v>
      </c>
      <c r="T159" s="43">
        <v>131.38294115140528</v>
      </c>
      <c r="U159" s="43">
        <v>132.69768945184407</v>
      </c>
      <c r="V159" s="43">
        <v>134.02559443060318</v>
      </c>
      <c r="W159" s="43">
        <v>135.36678774648328</v>
      </c>
      <c r="X159" s="43">
        <v>136.7214023757939</v>
      </c>
      <c r="Y159" s="43">
        <v>138.08957262553764</v>
      </c>
      <c r="Z159" s="43">
        <v>139.47143414672649</v>
      </c>
      <c r="AA159" s="43">
        <v>140.86712394783132</v>
      </c>
      <c r="AC159" s="37">
        <f>IF(ISNA(VLOOKUP($B159,'Feeder DER'!$B$3:$V$365,'Feeder DER'!C$369,FALSE)),0,VLOOKUP($B159,'Feeder DER'!$B$3:$V$365,'Feeder DER'!C$369,FALSE)/1000)</f>
        <v>2.0918395732629182E-2</v>
      </c>
      <c r="AD159" s="37">
        <f>IF(ISNA(VLOOKUP($B159,'Feeder DER'!$B$3:$V$365,'Feeder DER'!D$369,FALSE)),0,VLOOKUP($B159,'Feeder DER'!$B$3:$V$365,'Feeder DER'!D$369,FALSE)/1000)</f>
        <v>4.3568968818395747E-2</v>
      </c>
      <c r="AE159" s="37">
        <f>IF(ISNA(VLOOKUP($B159,'Feeder DER'!$B$3:$V$365,'Feeder DER'!E$369,FALSE)),0,VLOOKUP($B159,'Feeder DER'!$B$3:$V$365,'Feeder DER'!E$369,FALSE)/1000)</f>
        <v>7.0325342904313803E-2</v>
      </c>
      <c r="AF159" s="37">
        <f>IF(ISNA(VLOOKUP($B159,'Feeder DER'!$B$3:$V$365,'Feeder DER'!F$369,FALSE)),0,VLOOKUP($B159,'Feeder DER'!$B$3:$V$365,'Feeder DER'!F$369,FALSE)/1000)</f>
        <v>0.1003593898732744</v>
      </c>
      <c r="AG159" s="37">
        <f>IF(ISNA(VLOOKUP($B159,'Feeder DER'!$B$3:$V$365,'Feeder DER'!G$369,FALSE)),0,VLOOKUP($B159,'Feeder DER'!$B$3:$V$365,'Feeder DER'!G$369,FALSE)/1000)</f>
        <v>0.13122254294908522</v>
      </c>
      <c r="AH159" s="37">
        <f>IF(ISNA(VLOOKUP($B159,'Feeder DER'!$B$3:$V$365,'Feeder DER'!H$369,FALSE)),0,VLOOKUP($B159,'Feeder DER'!$B$3:$V$365,'Feeder DER'!H$369,FALSE)/1000)</f>
        <v>0.16519882262982946</v>
      </c>
      <c r="AI159" s="37">
        <f>IF(ISNA(VLOOKUP($B159,'Feeder DER'!$B$3:$V$365,'Feeder DER'!I$369,FALSE)),0,VLOOKUP($B159,'Feeder DER'!$B$3:$V$365,'Feeder DER'!I$369,FALSE)/1000)</f>
        <v>0.20313027150482704</v>
      </c>
      <c r="AJ159" s="37">
        <f>IF(ISNA(VLOOKUP($B159,'Feeder DER'!$B$3:$V$365,'Feeder DER'!J$369,FALSE)),0,VLOOKUP($B159,'Feeder DER'!$B$3:$V$365,'Feeder DER'!J$369,FALSE)/1000)</f>
        <v>0.2849770422048955</v>
      </c>
      <c r="AK159" s="37">
        <f>IF(ISNA(VLOOKUP($B159,'Feeder DER'!$B$3:$V$365,'Feeder DER'!K$369,FALSE)),0,VLOOKUP($B159,'Feeder DER'!$B$3:$V$365,'Feeder DER'!K$369,FALSE)/1000)</f>
        <v>0.35433819897951735</v>
      </c>
      <c r="AL159" s="37">
        <f>IF(ISNA(VLOOKUP($B159,'Feeder DER'!$B$3:$V$365,'Feeder DER'!L$369,FALSE)),0,VLOOKUP($B159,'Feeder DER'!$B$3:$V$365,'Feeder DER'!L$369,FALSE)/1000)</f>
        <v>0.41937218451906605</v>
      </c>
      <c r="AM159" s="37">
        <f>IF(ISNA(VLOOKUP($B159,'Feeder DER'!$B$3:$V$365,'Feeder DER'!M$369,FALSE)),0,VLOOKUP($B159,'Feeder DER'!$B$3:$V$365,'Feeder DER'!M$369,FALSE)/1000)</f>
        <v>-0.2144060929891525</v>
      </c>
      <c r="AN159" s="37">
        <f>IF(ISNA(VLOOKUP($B159,'Feeder DER'!$B$3:$V$365,'Feeder DER'!N$369,FALSE)),0,VLOOKUP($B159,'Feeder DER'!$B$3:$V$365,'Feeder DER'!N$369,FALSE)/1000)</f>
        <v>-0.26646544803841044</v>
      </c>
      <c r="AO159" s="37">
        <f>IF(ISNA(VLOOKUP($B159,'Feeder DER'!$B$3:$V$365,'Feeder DER'!O$369,FALSE)),0,VLOOKUP($B159,'Feeder DER'!$B$3:$V$365,'Feeder DER'!O$369,FALSE)/1000)</f>
        <v>-0.32376254945687089</v>
      </c>
      <c r="AP159" s="37">
        <f>IF(ISNA(VLOOKUP($B159,'Feeder DER'!$B$3:$V$365,'Feeder DER'!P$369,FALSE)),0,VLOOKUP($B159,'Feeder DER'!$B$3:$V$365,'Feeder DER'!P$369,FALSE)/1000)</f>
        <v>-0.38031639856473326</v>
      </c>
      <c r="AQ159" s="37">
        <f>IF(ISNA(VLOOKUP($B159,'Feeder DER'!$B$3:$V$365,'Feeder DER'!Q$369,FALSE)),0,VLOOKUP($B159,'Feeder DER'!$B$3:$V$365,'Feeder DER'!Q$369,FALSE)/1000)</f>
        <v>-0.43080890402116917</v>
      </c>
      <c r="AR159" s="37">
        <f>IF(ISNA(VLOOKUP($B159,'Feeder DER'!$B$3:$V$365,'Feeder DER'!R$369,FALSE)),0,VLOOKUP($B159,'Feeder DER'!$B$3:$V$365,'Feeder DER'!R$369,FALSE)/1000)</f>
        <v>-0.47721855545664488</v>
      </c>
      <c r="AS159" s="37">
        <f>IF(ISNA(VLOOKUP($B159,'Feeder DER'!$B$3:$V$365,'Feeder DER'!S$369,FALSE)),0,VLOOKUP($B159,'Feeder DER'!$B$3:$V$365,'Feeder DER'!S$369,FALSE)/1000)</f>
        <v>-0.52172525968964689</v>
      </c>
      <c r="AT159" s="37">
        <f>IF(ISNA(VLOOKUP($B159,'Feeder DER'!$B$3:$V$365,'Feeder DER'!T$369,FALSE)),0,VLOOKUP($B159,'Feeder DER'!$B$3:$V$365,'Feeder DER'!T$369,FALSE)/1000)</f>
        <v>-0.57315175852704092</v>
      </c>
      <c r="AU159" s="37">
        <f>IF(ISNA(VLOOKUP($B159,'Feeder DER'!$B$3:$V$365,'Feeder DER'!U$369,FALSE)),0,VLOOKUP($B159,'Feeder DER'!$B$3:$V$365,'Feeder DER'!U$369,FALSE)/1000)</f>
        <v>-0.62517066859847481</v>
      </c>
      <c r="AV159" s="37">
        <f>IF(ISNA(VLOOKUP($B159,'Feeder DER'!$B$3:$V$365,'Feeder DER'!V$369,FALSE)),0,VLOOKUP($B159,'Feeder DER'!$B$3:$V$365,'Feeder DER'!V$369,FALSE)/1000)</f>
        <v>-0.67169062541891722</v>
      </c>
    </row>
    <row r="160" spans="1:48" x14ac:dyDescent="0.25">
      <c r="A160" s="8" t="s">
        <v>326</v>
      </c>
      <c r="B160" s="42">
        <v>22325</v>
      </c>
      <c r="C160" s="43">
        <v>85.81222305</v>
      </c>
      <c r="D160" s="43">
        <v>80.766670230000003</v>
      </c>
      <c r="E160" s="43">
        <v>81.792012545534632</v>
      </c>
      <c r="F160" s="43">
        <v>82.830371701568353</v>
      </c>
      <c r="G160" s="43">
        <v>83.881912948412207</v>
      </c>
      <c r="H160" s="43">
        <v>84.94680363424925</v>
      </c>
      <c r="I160" s="43">
        <v>86.025213231767296</v>
      </c>
      <c r="J160" s="43">
        <v>87.117313365129704</v>
      </c>
      <c r="K160" s="43">
        <v>88.223277837288663</v>
      </c>
      <c r="L160" s="43">
        <v>89.343282657645119</v>
      </c>
      <c r="M160" s="43">
        <v>90.47750607005996</v>
      </c>
      <c r="N160" s="43">
        <v>91.626128581220698</v>
      </c>
      <c r="P160" s="43">
        <v>165.93333440000001</v>
      </c>
      <c r="Q160" s="43">
        <v>174.14658624688093</v>
      </c>
      <c r="R160" s="43">
        <v>175.88927008611279</v>
      </c>
      <c r="S160" s="43">
        <v>177.64939295202311</v>
      </c>
      <c r="T160" s="43">
        <v>179.42712935684676</v>
      </c>
      <c r="U160" s="43">
        <v>181.22265555916152</v>
      </c>
      <c r="V160" s="43">
        <v>183.0361495813637</v>
      </c>
      <c r="W160" s="43">
        <v>184.86779122731863</v>
      </c>
      <c r="X160" s="43">
        <v>186.71776210018785</v>
      </c>
      <c r="Y160" s="43">
        <v>188.58624562043468</v>
      </c>
      <c r="Z160" s="43">
        <v>190.47342704400984</v>
      </c>
      <c r="AA160" s="43">
        <v>192.37949348071928</v>
      </c>
      <c r="AC160" s="37">
        <f>IF(ISNA(VLOOKUP($B160,'Feeder DER'!$B$3:$V$365,'Feeder DER'!C$369,FALSE)),0,VLOOKUP($B160,'Feeder DER'!$B$3:$V$365,'Feeder DER'!C$369,FALSE)/1000)</f>
        <v>3.1375726497109305E-2</v>
      </c>
      <c r="AD160" s="37">
        <f>IF(ISNA(VLOOKUP($B160,'Feeder DER'!$B$3:$V$365,'Feeder DER'!D$369,FALSE)),0,VLOOKUP($B160,'Feeder DER'!$B$3:$V$365,'Feeder DER'!D$369,FALSE)/1000)</f>
        <v>6.609938700610489E-2</v>
      </c>
      <c r="AE160" s="37">
        <f>IF(ISNA(VLOOKUP($B160,'Feeder DER'!$B$3:$V$365,'Feeder DER'!E$369,FALSE)),0,VLOOKUP($B160,'Feeder DER'!$B$3:$V$365,'Feeder DER'!E$369,FALSE)/1000)</f>
        <v>0.10715987448550167</v>
      </c>
      <c r="AF160" s="37">
        <f>IF(ISNA(VLOOKUP($B160,'Feeder DER'!$B$3:$V$365,'Feeder DER'!F$369,FALSE)),0,VLOOKUP($B160,'Feeder DER'!$B$3:$V$365,'Feeder DER'!F$369,FALSE)/1000)</f>
        <v>0.15322264703403624</v>
      </c>
      <c r="AG160" s="37">
        <f>IF(ISNA(VLOOKUP($B160,'Feeder DER'!$B$3:$V$365,'Feeder DER'!G$369,FALSE)),0,VLOOKUP($B160,'Feeder DER'!$B$3:$V$365,'Feeder DER'!G$369,FALSE)/1000)</f>
        <v>0.20049146161759185</v>
      </c>
      <c r="AH160" s="37">
        <f>IF(ISNA(VLOOKUP($B160,'Feeder DER'!$B$3:$V$365,'Feeder DER'!H$369,FALSE)),0,VLOOKUP($B160,'Feeder DER'!$B$3:$V$365,'Feeder DER'!H$369,FALSE)/1000)</f>
        <v>0.25241154253911147</v>
      </c>
      <c r="AI160" s="37">
        <f>IF(ISNA(VLOOKUP($B160,'Feeder DER'!$B$3:$V$365,'Feeder DER'!I$369,FALSE)),0,VLOOKUP($B160,'Feeder DER'!$B$3:$V$365,'Feeder DER'!I$369,FALSE)/1000)</f>
        <v>0.31053557212542643</v>
      </c>
      <c r="AJ160" s="37">
        <f>IF(ISNA(VLOOKUP($B160,'Feeder DER'!$B$3:$V$365,'Feeder DER'!J$369,FALSE)),0,VLOOKUP($B160,'Feeder DER'!$B$3:$V$365,'Feeder DER'!J$369,FALSE)/1000)</f>
        <v>0.43523293931374474</v>
      </c>
      <c r="AK160" s="37">
        <f>IF(ISNA(VLOOKUP($B160,'Feeder DER'!$B$3:$V$365,'Feeder DER'!K$369,FALSE)),0,VLOOKUP($B160,'Feeder DER'!$B$3:$V$365,'Feeder DER'!K$369,FALSE)/1000)</f>
        <v>0.54086613647171988</v>
      </c>
      <c r="AL160" s="37">
        <f>IF(ISNA(VLOOKUP($B160,'Feeder DER'!$B$3:$V$365,'Feeder DER'!L$369,FALSE)),0,VLOOKUP($B160,'Feeder DER'!$B$3:$V$365,'Feeder DER'!L$369,FALSE)/1000)</f>
        <v>0.63976108143768806</v>
      </c>
      <c r="AM160" s="37">
        <f>IF(ISNA(VLOOKUP($B160,'Feeder DER'!$B$3:$V$365,'Feeder DER'!M$369,FALSE)),0,VLOOKUP($B160,'Feeder DER'!$B$3:$V$365,'Feeder DER'!M$369,FALSE)/1000)</f>
        <v>-0.30592460905406943</v>
      </c>
      <c r="AN160" s="37">
        <f>IF(ISNA(VLOOKUP($B160,'Feeder DER'!$B$3:$V$365,'Feeder DER'!N$369,FALSE)),0,VLOOKUP($B160,'Feeder DER'!$B$3:$V$365,'Feeder DER'!N$369,FALSE)/1000)</f>
        <v>-0.38640193401056439</v>
      </c>
      <c r="AO160" s="37">
        <f>IF(ISNA(VLOOKUP($B160,'Feeder DER'!$B$3:$V$365,'Feeder DER'!O$369,FALSE)),0,VLOOKUP($B160,'Feeder DER'!$B$3:$V$365,'Feeder DER'!O$369,FALSE)/1000)</f>
        <v>-0.47524081578417354</v>
      </c>
      <c r="AP160" s="37">
        <f>IF(ISNA(VLOOKUP($B160,'Feeder DER'!$B$3:$V$365,'Feeder DER'!P$369,FALSE)),0,VLOOKUP($B160,'Feeder DER'!$B$3:$V$365,'Feeder DER'!P$369,FALSE)/1000)</f>
        <v>-0.5632561315029575</v>
      </c>
      <c r="AQ160" s="37">
        <f>IF(ISNA(VLOOKUP($B160,'Feeder DER'!$B$3:$V$365,'Feeder DER'!Q$369,FALSE)),0,VLOOKUP($B160,'Feeder DER'!$B$3:$V$365,'Feeder DER'!Q$369,FALSE)/1000)</f>
        <v>-0.64213438972757664</v>
      </c>
      <c r="AR160" s="37">
        <f>IF(ISNA(VLOOKUP($B160,'Feeder DER'!$B$3:$V$365,'Feeder DER'!R$369,FALSE)),0,VLOOKUP($B160,'Feeder DER'!$B$3:$V$365,'Feeder DER'!R$369,FALSE)/1000)</f>
        <v>-0.71492731231404283</v>
      </c>
      <c r="AS160" s="37">
        <f>IF(ISNA(VLOOKUP($B160,'Feeder DER'!$B$3:$V$365,'Feeder DER'!S$369,FALSE)),0,VLOOKUP($B160,'Feeder DER'!$B$3:$V$365,'Feeder DER'!S$369,FALSE)/1000)</f>
        <v>-0.78499634910044935</v>
      </c>
      <c r="AT160" s="37">
        <f>IF(ISNA(VLOOKUP($B160,'Feeder DER'!$B$3:$V$365,'Feeder DER'!T$369,FALSE)),0,VLOOKUP($B160,'Feeder DER'!$B$3:$V$365,'Feeder DER'!T$369,FALSE)/1000)</f>
        <v>-0.86682695499985896</v>
      </c>
      <c r="AU160" s="37">
        <f>IF(ISNA(VLOOKUP($B160,'Feeder DER'!$B$3:$V$365,'Feeder DER'!U$369,FALSE)),0,VLOOKUP($B160,'Feeder DER'!$B$3:$V$365,'Feeder DER'!U$369,FALSE)/1000)</f>
        <v>-0.94953557453487669</v>
      </c>
      <c r="AV160" s="37">
        <f>IF(ISNA(VLOOKUP($B160,'Feeder DER'!$B$3:$V$365,'Feeder DER'!V$369,FALSE)),0,VLOOKUP($B160,'Feeder DER'!$B$3:$V$365,'Feeder DER'!V$369,FALSE)/1000)</f>
        <v>-1.023327624260348</v>
      </c>
    </row>
    <row r="161" spans="1:48" x14ac:dyDescent="0.25">
      <c r="A161" s="8" t="s">
        <v>326</v>
      </c>
      <c r="B161" s="42">
        <v>22326</v>
      </c>
      <c r="C161" s="43">
        <v>30.376111730000002</v>
      </c>
      <c r="D161" s="43">
        <v>28.666666029999998</v>
      </c>
      <c r="E161" s="43">
        <v>29.030592704730491</v>
      </c>
      <c r="F161" s="43">
        <v>29.399139471118723</v>
      </c>
      <c r="G161" s="43">
        <v>29.77236498176811</v>
      </c>
      <c r="H161" s="43">
        <v>30.150328633883724</v>
      </c>
      <c r="I161" s="43">
        <v>30.533090578725094</v>
      </c>
      <c r="J161" s="43">
        <v>30.920711731179018</v>
      </c>
      <c r="K161" s="43">
        <v>31.313253779453898</v>
      </c>
      <c r="L161" s="43">
        <v>31.71077919489715</v>
      </c>
      <c r="M161" s="43">
        <v>32.113351241937245</v>
      </c>
      <c r="N161" s="43">
        <v>32.521033988151963</v>
      </c>
      <c r="P161" s="43">
        <v>52.400001529999997</v>
      </c>
      <c r="Q161" s="43">
        <v>54.745609808310796</v>
      </c>
      <c r="R161" s="43">
        <v>55.293448795786475</v>
      </c>
      <c r="S161" s="43">
        <v>55.846770004708752</v>
      </c>
      <c r="T161" s="43">
        <v>56.405628295634614</v>
      </c>
      <c r="U161" s="43">
        <v>56.970079078110302</v>
      </c>
      <c r="V161" s="43">
        <v>57.540178316165061</v>
      </c>
      <c r="W161" s="43">
        <v>58.115982533859835</v>
      </c>
      <c r="X161" s="43">
        <v>58.697548820891505</v>
      </c>
      <c r="Y161" s="43">
        <v>59.284934838253207</v>
      </c>
      <c r="Z161" s="43">
        <v>59.87819882395128</v>
      </c>
      <c r="AA161" s="43">
        <v>60.477399598779456</v>
      </c>
      <c r="AC161" s="37">
        <f>IF(ISNA(VLOOKUP($B161,'Feeder DER'!$B$3:$V$365,'Feeder DER'!C$369,FALSE)),0,VLOOKUP($B161,'Feeder DER'!$B$3:$V$365,'Feeder DER'!C$369,FALSE)/1000)</f>
        <v>9.3532498725764166E-3</v>
      </c>
      <c r="AD161" s="37">
        <f>IF(ISNA(VLOOKUP($B161,'Feeder DER'!$B$3:$V$365,'Feeder DER'!D$369,FALSE)),0,VLOOKUP($B161,'Feeder DER'!$B$3:$V$365,'Feeder DER'!D$369,FALSE)/1000)</f>
        <v>1.9607287496881464E-2</v>
      </c>
      <c r="AE161" s="37">
        <f>IF(ISNA(VLOOKUP($B161,'Feeder DER'!$B$3:$V$365,'Feeder DER'!E$369,FALSE)),0,VLOOKUP($B161,'Feeder DER'!$B$3:$V$365,'Feeder DER'!E$369,FALSE)/1000)</f>
        <v>3.1832593177599122E-2</v>
      </c>
      <c r="AF161" s="37">
        <f>IF(ISNA(VLOOKUP($B161,'Feeder DER'!$B$3:$V$365,'Feeder DER'!F$369,FALSE)),0,VLOOKUP($B161,'Feeder DER'!$B$3:$V$365,'Feeder DER'!F$369,FALSE)/1000)</f>
        <v>4.5684696415600058E-2</v>
      </c>
      <c r="AG161" s="37">
        <f>IF(ISNA(VLOOKUP($B161,'Feeder DER'!$B$3:$V$365,'Feeder DER'!G$369,FALSE)),0,VLOOKUP($B161,'Feeder DER'!$B$3:$V$365,'Feeder DER'!G$369,FALSE)/1000)</f>
        <v>6.0020298349340834E-2</v>
      </c>
      <c r="AH161" s="37">
        <f>IF(ISNA(VLOOKUP($B161,'Feeder DER'!$B$3:$V$365,'Feeder DER'!H$369,FALSE)),0,VLOOKUP($B161,'Feeder DER'!$B$3:$V$365,'Feeder DER'!H$369,FALSE)/1000)</f>
        <v>7.587297141972256E-2</v>
      </c>
      <c r="AI161" s="37">
        <f>IF(ISNA(VLOOKUP($B161,'Feeder DER'!$B$3:$V$365,'Feeder DER'!I$369,FALSE)),0,VLOOKUP($B161,'Feeder DER'!$B$3:$V$365,'Feeder DER'!I$369,FALSE)/1000)</f>
        <v>9.378350089077947E-2</v>
      </c>
      <c r="AJ161" s="37">
        <f>IF(ISNA(VLOOKUP($B161,'Feeder DER'!$B$3:$V$365,'Feeder DER'!J$369,FALSE)),0,VLOOKUP($B161,'Feeder DER'!$B$3:$V$365,'Feeder DER'!J$369,FALSE)/1000)</f>
        <v>0.13225564533674791</v>
      </c>
      <c r="AK161" s="37">
        <f>IF(ISNA(VLOOKUP($B161,'Feeder DER'!$B$3:$V$365,'Feeder DER'!K$369,FALSE)),0,VLOOKUP($B161,'Feeder DER'!$B$3:$V$365,'Feeder DER'!K$369,FALSE)/1000)</f>
        <v>0.16496037546428916</v>
      </c>
      <c r="AL161" s="37">
        <f>IF(ISNA(VLOOKUP($B161,'Feeder DER'!$B$3:$V$365,'Feeder DER'!L$369,FALSE)),0,VLOOKUP($B161,'Feeder DER'!$B$3:$V$365,'Feeder DER'!L$369,FALSE)/1000)</f>
        <v>0.19566270594673085</v>
      </c>
      <c r="AM161" s="37">
        <f>IF(ISNA(VLOOKUP($B161,'Feeder DER'!$B$3:$V$365,'Feeder DER'!M$369,FALSE)),0,VLOOKUP($B161,'Feeder DER'!$B$3:$V$365,'Feeder DER'!M$369,FALSE)/1000)</f>
        <v>-8.588348772084918E-2</v>
      </c>
      <c r="AN161" s="37">
        <f>IF(ISNA(VLOOKUP($B161,'Feeder DER'!$B$3:$V$365,'Feeder DER'!N$369,FALSE)),0,VLOOKUP($B161,'Feeder DER'!$B$3:$V$365,'Feeder DER'!N$369,FALSE)/1000)</f>
        <v>-0.10981033816643176</v>
      </c>
      <c r="AO161" s="37">
        <f>IF(ISNA(VLOOKUP($B161,'Feeder DER'!$B$3:$V$365,'Feeder DER'!O$369,FALSE)),0,VLOOKUP($B161,'Feeder DER'!$B$3:$V$365,'Feeder DER'!O$369,FALSE)/1000)</f>
        <v>-0.13643671889409381</v>
      </c>
      <c r="AP161" s="37">
        <f>IF(ISNA(VLOOKUP($B161,'Feeder DER'!$B$3:$V$365,'Feeder DER'!P$369,FALSE)),0,VLOOKUP($B161,'Feeder DER'!$B$3:$V$365,'Feeder DER'!P$369,FALSE)/1000)</f>
        <v>-0.16305792322422527</v>
      </c>
      <c r="AQ161" s="37">
        <f>IF(ISNA(VLOOKUP($B161,'Feeder DER'!$B$3:$V$365,'Feeder DER'!Q$369,FALSE)),0,VLOOKUP($B161,'Feeder DER'!$B$3:$V$365,'Feeder DER'!Q$369,FALSE)/1000)</f>
        <v>-0.18714653318239508</v>
      </c>
      <c r="AR161" s="37">
        <f>IF(ISNA(VLOOKUP($B161,'Feeder DER'!$B$3:$V$365,'Feeder DER'!R$369,FALSE)),0,VLOOKUP($B161,'Feeder DER'!$B$3:$V$365,'Feeder DER'!R$369,FALSE)/1000)</f>
        <v>-0.20958360028922471</v>
      </c>
      <c r="AS161" s="37">
        <f>IF(ISNA(VLOOKUP($B161,'Feeder DER'!$B$3:$V$365,'Feeder DER'!S$369,FALSE)),0,VLOOKUP($B161,'Feeder DER'!$B$3:$V$365,'Feeder DER'!S$369,FALSE)/1000)</f>
        <v>-0.2313858116054259</v>
      </c>
      <c r="AT161" s="37">
        <f>IF(ISNA(VLOOKUP($B161,'Feeder DER'!$B$3:$V$365,'Feeder DER'!T$369,FALSE)),0,VLOOKUP($B161,'Feeder DER'!$B$3:$V$365,'Feeder DER'!T$369,FALSE)/1000)</f>
        <v>-0.25703141740274221</v>
      </c>
      <c r="AU161" s="37">
        <f>IF(ISNA(VLOOKUP($B161,'Feeder DER'!$B$3:$V$365,'Feeder DER'!U$369,FALSE)),0,VLOOKUP($B161,'Feeder DER'!$B$3:$V$365,'Feeder DER'!U$369,FALSE)/1000)</f>
        <v>-0.28323912179701155</v>
      </c>
      <c r="AV161" s="37">
        <f>IF(ISNA(VLOOKUP($B161,'Feeder DER'!$B$3:$V$365,'Feeder DER'!V$369,FALSE)),0,VLOOKUP($B161,'Feeder DER'!$B$3:$V$365,'Feeder DER'!V$369,FALSE)/1000)</f>
        <v>-0.30682307858634073</v>
      </c>
    </row>
    <row r="162" spans="1:48" x14ac:dyDescent="0.25">
      <c r="A162" s="8" t="s">
        <v>326</v>
      </c>
      <c r="B162" s="42">
        <v>22328</v>
      </c>
      <c r="C162" s="43">
        <v>88.003334940000002</v>
      </c>
      <c r="D162" s="43">
        <v>80.366668700000005</v>
      </c>
      <c r="E162" s="43">
        <v>81.386932949374184</v>
      </c>
      <c r="F162" s="43">
        <v>82.420149572604203</v>
      </c>
      <c r="G162" s="43">
        <v>83.466483001589552</v>
      </c>
      <c r="H162" s="43">
        <v>84.526099755711897</v>
      </c>
      <c r="I162" s="43">
        <v>85.59916846833589</v>
      </c>
      <c r="J162" s="43">
        <v>86.685859913646482</v>
      </c>
      <c r="K162" s="43">
        <v>87.786347033826843</v>
      </c>
      <c r="L162" s="43">
        <v>88.900804966581347</v>
      </c>
      <c r="M162" s="43">
        <v>90.029411073008021</v>
      </c>
      <c r="N162" s="43">
        <v>91.172344965824735</v>
      </c>
      <c r="P162" s="43">
        <v>166.63333130000001</v>
      </c>
      <c r="Q162" s="43">
        <v>173.70346334166888</v>
      </c>
      <c r="R162" s="43">
        <v>175.44171285265838</v>
      </c>
      <c r="S162" s="43">
        <v>177.19735701603034</v>
      </c>
      <c r="T162" s="43">
        <v>178.97056989996631</v>
      </c>
      <c r="U162" s="43">
        <v>180.76152731454712</v>
      </c>
      <c r="V162" s="43">
        <v>182.57040682918401</v>
      </c>
      <c r="W162" s="43">
        <v>184.39738779022426</v>
      </c>
      <c r="X162" s="43">
        <v>186.24265133873294</v>
      </c>
      <c r="Y162" s="43">
        <v>188.10638042845272</v>
      </c>
      <c r="Z162" s="43">
        <v>189.9887598439432</v>
      </c>
      <c r="AA162" s="43">
        <v>191.88997621890201</v>
      </c>
      <c r="AC162" s="37">
        <f>IF(ISNA(VLOOKUP($B162,'Feeder DER'!$B$3:$V$365,'Feeder DER'!C$369,FALSE)),0,VLOOKUP($B162,'Feeder DER'!$B$3:$V$365,'Feeder DER'!C$369,FALSE)/1000)</f>
        <v>3.0284090670610556E-2</v>
      </c>
      <c r="AD162" s="37">
        <f>IF(ISNA(VLOOKUP($B162,'Feeder DER'!$B$3:$V$365,'Feeder DER'!D$369,FALSE)),0,VLOOKUP($B162,'Feeder DER'!$B$3:$V$365,'Feeder DER'!D$369,FALSE)/1000)</f>
        <v>6.3799632800505268E-2</v>
      </c>
      <c r="AE162" s="37">
        <f>IF(ISNA(VLOOKUP($B162,'Feeder DER'!$B$3:$V$365,'Feeder DER'!E$369,FALSE)),0,VLOOKUP($B162,'Feeder DER'!$B$3:$V$365,'Feeder DER'!E$369,FALSE)/1000)</f>
        <v>0.10343152868409813</v>
      </c>
      <c r="AF162" s="37">
        <f>IF(ISNA(VLOOKUP($B162,'Feeder DER'!$B$3:$V$365,'Feeder DER'!F$369,FALSE)),0,VLOOKUP($B162,'Feeder DER'!$B$3:$V$365,'Feeder DER'!F$369,FALSE)/1000)</f>
        <v>0.14789166829323364</v>
      </c>
      <c r="AG162" s="37">
        <f>IF(ISNA(VLOOKUP($B162,'Feeder DER'!$B$3:$V$365,'Feeder DER'!G$369,FALSE)),0,VLOOKUP($B162,'Feeder DER'!$B$3:$V$365,'Feeder DER'!G$369,FALSE)/1000)</f>
        <v>0.19351588887893265</v>
      </c>
      <c r="AH162" s="37">
        <f>IF(ISNA(VLOOKUP($B162,'Feeder DER'!$B$3:$V$365,'Feeder DER'!H$369,FALSE)),0,VLOOKUP($B162,'Feeder DER'!$B$3:$V$365,'Feeder DER'!H$369,FALSE)/1000)</f>
        <v>0.24362954723191454</v>
      </c>
      <c r="AI162" s="37">
        <f>IF(ISNA(VLOOKUP($B162,'Feeder DER'!$B$3:$V$365,'Feeder DER'!I$369,FALSE)),0,VLOOKUP($B162,'Feeder DER'!$B$3:$V$365,'Feeder DER'!I$369,FALSE)/1000)</f>
        <v>0.29973130418391325</v>
      </c>
      <c r="AJ162" s="37">
        <f>IF(ISNA(VLOOKUP($B162,'Feeder DER'!$B$3:$V$365,'Feeder DER'!J$369,FALSE)),0,VLOOKUP($B162,'Feeder DER'!$B$3:$V$365,'Feeder DER'!J$369,FALSE)/1000)</f>
        <v>0.4200901546687098</v>
      </c>
      <c r="AK162" s="37">
        <f>IF(ISNA(VLOOKUP($B162,'Feeder DER'!$B$3:$V$365,'Feeder DER'!K$369,FALSE)),0,VLOOKUP($B162,'Feeder DER'!$B$3:$V$365,'Feeder DER'!K$369,FALSE)/1000)</f>
        <v>0.52204812274486978</v>
      </c>
      <c r="AL162" s="37">
        <f>IF(ISNA(VLOOKUP($B162,'Feeder DER'!$B$3:$V$365,'Feeder DER'!L$369,FALSE)),0,VLOOKUP($B162,'Feeder DER'!$B$3:$V$365,'Feeder DER'!L$369,FALSE)/1000)</f>
        <v>0.6175022783798112</v>
      </c>
      <c r="AM162" s="37">
        <f>IF(ISNA(VLOOKUP($B162,'Feeder DER'!$B$3:$V$365,'Feeder DER'!M$369,FALSE)),0,VLOOKUP($B162,'Feeder DER'!$B$3:$V$365,'Feeder DER'!M$369,FALSE)/1000)</f>
        <v>-0.29528076743714898</v>
      </c>
      <c r="AN162" s="37">
        <f>IF(ISNA(VLOOKUP($B162,'Feeder DER'!$B$3:$V$365,'Feeder DER'!N$369,FALSE)),0,VLOOKUP($B162,'Feeder DER'!$B$3:$V$365,'Feeder DER'!N$369,FALSE)/1000)</f>
        <v>-0.37295809567798588</v>
      </c>
      <c r="AO162" s="37">
        <f>IF(ISNA(VLOOKUP($B162,'Feeder DER'!$B$3:$V$365,'Feeder DER'!O$369,FALSE)),0,VLOOKUP($B162,'Feeder DER'!$B$3:$V$365,'Feeder DER'!O$369,FALSE)/1000)</f>
        <v>-0.45870606237305195</v>
      </c>
      <c r="AP162" s="37">
        <f>IF(ISNA(VLOOKUP($B162,'Feeder DER'!$B$3:$V$365,'Feeder DER'!P$369,FALSE)),0,VLOOKUP($B162,'Feeder DER'!$B$3:$V$365,'Feeder DER'!P$369,FALSE)/1000)</f>
        <v>-0.54365911682664814</v>
      </c>
      <c r="AQ162" s="37">
        <f>IF(ISNA(VLOOKUP($B162,'Feeder DER'!$B$3:$V$365,'Feeder DER'!Q$369,FALSE)),0,VLOOKUP($B162,'Feeder DER'!$B$3:$V$365,'Feeder DER'!Q$369,FALSE)/1000)</f>
        <v>-0.61979301365400208</v>
      </c>
      <c r="AR162" s="37">
        <f>IF(ISNA(VLOOKUP($B162,'Feeder DER'!$B$3:$V$365,'Feeder DER'!R$369,FALSE)),0,VLOOKUP($B162,'Feeder DER'!$B$3:$V$365,'Feeder DER'!R$369,FALSE)/1000)</f>
        <v>-0.69005329808089411</v>
      </c>
      <c r="AS162" s="37">
        <f>IF(ISNA(VLOOKUP($B162,'Feeder DER'!$B$3:$V$365,'Feeder DER'!S$369,FALSE)),0,VLOOKUP($B162,'Feeder DER'!$B$3:$V$365,'Feeder DER'!S$369,FALSE)/1000)</f>
        <v>-0.75768446714521487</v>
      </c>
      <c r="AT162" s="37">
        <f>IF(ISNA(VLOOKUP($B162,'Feeder DER'!$B$3:$V$365,'Feeder DER'!T$369,FALSE)),0,VLOOKUP($B162,'Feeder DER'!$B$3:$V$365,'Feeder DER'!T$369,FALSE)/1000)</f>
        <v>-0.83666799248022294</v>
      </c>
      <c r="AU162" s="37">
        <f>IF(ISNA(VLOOKUP($B162,'Feeder DER'!$B$3:$V$365,'Feeder DER'!U$369,FALSE)),0,VLOOKUP($B162,'Feeder DER'!$B$3:$V$365,'Feeder DER'!U$369,FALSE)/1000)</f>
        <v>-0.91649898327720969</v>
      </c>
      <c r="AV162" s="37">
        <f>IF(ISNA(VLOOKUP($B162,'Feeder DER'!$B$3:$V$365,'Feeder DER'!V$369,FALSE)),0,VLOOKUP($B162,'Feeder DER'!$B$3:$V$365,'Feeder DER'!V$369,FALSE)/1000)</f>
        <v>-0.9877236328438822</v>
      </c>
    </row>
    <row r="163" spans="1:48" x14ac:dyDescent="0.25">
      <c r="A163" s="8" t="s">
        <v>326</v>
      </c>
      <c r="B163" s="42">
        <v>22329</v>
      </c>
      <c r="C163" s="43">
        <v>111.7377808</v>
      </c>
      <c r="D163" s="43">
        <v>103.9666672</v>
      </c>
      <c r="E163" s="43">
        <v>105.28653618781016</v>
      </c>
      <c r="F163" s="43">
        <v>106.62316106663711</v>
      </c>
      <c r="G163" s="43">
        <v>107.97675455447512</v>
      </c>
      <c r="H163" s="43">
        <v>109.34753206979823</v>
      </c>
      <c r="I163" s="43">
        <v>110.73571176584319</v>
      </c>
      <c r="J163" s="43">
        <v>112.14151456532757</v>
      </c>
      <c r="K163" s="43">
        <v>113.56516419560866</v>
      </c>
      <c r="L163" s="43">
        <v>115.00688722428868</v>
      </c>
      <c r="M163" s="43">
        <v>116.46691309527205</v>
      </c>
      <c r="N163" s="43">
        <v>117.94547416528036</v>
      </c>
      <c r="P163" s="43">
        <v>211.63333130000001</v>
      </c>
      <c r="Q163" s="43">
        <v>224.00827556825948</v>
      </c>
      <c r="R163" s="43">
        <v>226.24992503208293</v>
      </c>
      <c r="S163" s="43">
        <v>228.51400666858353</v>
      </c>
      <c r="T163" s="43">
        <v>230.80074495637811</v>
      </c>
      <c r="U163" s="43">
        <v>233.11036662043963</v>
      </c>
      <c r="V163" s="43">
        <v>235.44310065457654</v>
      </c>
      <c r="W163" s="43">
        <v>237.79917834413689</v>
      </c>
      <c r="X163" s="43">
        <v>240.17883328893984</v>
      </c>
      <c r="Y163" s="43">
        <v>242.58230142643654</v>
      </c>
      <c r="Z163" s="43">
        <v>245.0098210551028</v>
      </c>
      <c r="AA163" s="43">
        <v>247.46163285806583</v>
      </c>
      <c r="AC163" s="37">
        <f>IF(ISNA(VLOOKUP($B163,'Feeder DER'!$B$3:$V$365,'Feeder DER'!C$369,FALSE)),0,VLOOKUP($B163,'Feeder DER'!$B$3:$V$365,'Feeder DER'!C$369,FALSE)/1000)</f>
        <v>3.6013249403307628E-2</v>
      </c>
      <c r="AD163" s="37">
        <f>IF(ISNA(VLOOKUP($B163,'Feeder DER'!$B$3:$V$365,'Feeder DER'!D$369,FALSE)),0,VLOOKUP($B163,'Feeder DER'!$B$3:$V$365,'Feeder DER'!D$369,FALSE)/1000)</f>
        <v>7.5863149612788311E-2</v>
      </c>
      <c r="AE163" s="37">
        <f>IF(ISNA(VLOOKUP($B163,'Feeder DER'!$B$3:$V$365,'Feeder DER'!E$369,FALSE)),0,VLOOKUP($B163,'Feeder DER'!$B$3:$V$365,'Feeder DER'!E$369,FALSE)/1000)</f>
        <v>0.12298482299229162</v>
      </c>
      <c r="AF163" s="37">
        <f>IF(ISNA(VLOOKUP($B163,'Feeder DER'!$B$3:$V$365,'Feeder DER'!F$369,FALSE)),0,VLOOKUP($B163,'Feeder DER'!$B$3:$V$365,'Feeder DER'!F$369,FALSE)/1000)</f>
        <v>0.17584714459369843</v>
      </c>
      <c r="AG163" s="37">
        <f>IF(ISNA(VLOOKUP($B163,'Feeder DER'!$B$3:$V$365,'Feeder DER'!G$369,FALSE)),0,VLOOKUP($B163,'Feeder DER'!$B$3:$V$365,'Feeder DER'!G$369,FALSE)/1000)</f>
        <v>0.23009383068374625</v>
      </c>
      <c r="AH163" s="37">
        <f>IF(ISNA(VLOOKUP($B163,'Feeder DER'!$B$3:$V$365,'Feeder DER'!H$369,FALSE)),0,VLOOKUP($B163,'Feeder DER'!$B$3:$V$365,'Feeder DER'!H$369,FALSE)/1000)</f>
        <v>0.28967915351012757</v>
      </c>
      <c r="AI163" s="37">
        <f>IF(ISNA(VLOOKUP($B163,'Feeder DER'!$B$3:$V$365,'Feeder DER'!I$369,FALSE)),0,VLOOKUP($B163,'Feeder DER'!$B$3:$V$365,'Feeder DER'!I$369,FALSE)/1000)</f>
        <v>0.35638268635219084</v>
      </c>
      <c r="AJ163" s="37">
        <f>IF(ISNA(VLOOKUP($B163,'Feeder DER'!$B$3:$V$365,'Feeder DER'!J$369,FALSE)),0,VLOOKUP($B163,'Feeder DER'!$B$3:$V$365,'Feeder DER'!J$369,FALSE)/1000)</f>
        <v>0.49949208604405665</v>
      </c>
      <c r="AK163" s="37">
        <f>IF(ISNA(VLOOKUP($B163,'Feeder DER'!$B$3:$V$365,'Feeder DER'!K$369,FALSE)),0,VLOOKUP($B163,'Feeder DER'!$B$3:$V$365,'Feeder DER'!K$369,FALSE)/1000)</f>
        <v>0.62072253170876435</v>
      </c>
      <c r="AL163" s="37">
        <f>IF(ISNA(VLOOKUP($B163,'Feeder DER'!$B$3:$V$365,'Feeder DER'!L$369,FALSE)),0,VLOOKUP($B163,'Feeder DER'!$B$3:$V$365,'Feeder DER'!L$369,FALSE)/1000)</f>
        <v>0.73422084958736533</v>
      </c>
      <c r="AM163" s="37">
        <f>IF(ISNA(VLOOKUP($B163,'Feeder DER'!$B$3:$V$365,'Feeder DER'!M$369,FALSE)),0,VLOOKUP($B163,'Feeder DER'!$B$3:$V$365,'Feeder DER'!M$369,FALSE)/1000)</f>
        <v>-0.35128524791951493</v>
      </c>
      <c r="AN163" s="37">
        <f>IF(ISNA(VLOOKUP($B163,'Feeder DER'!$B$3:$V$365,'Feeder DER'!N$369,FALSE)),0,VLOOKUP($B163,'Feeder DER'!$B$3:$V$365,'Feeder DER'!N$369,FALSE)/1000)</f>
        <v>-0.44363754654223753</v>
      </c>
      <c r="AO163" s="37">
        <f>IF(ISNA(VLOOKUP($B163,'Feeder DER'!$B$3:$V$365,'Feeder DER'!O$369,FALSE)),0,VLOOKUP($B163,'Feeder DER'!$B$3:$V$365,'Feeder DER'!O$369,FALSE)/1000)</f>
        <v>-0.54558260044820772</v>
      </c>
      <c r="AP163" s="37">
        <f>IF(ISNA(VLOOKUP($B163,'Feeder DER'!$B$3:$V$365,'Feeder DER'!P$369,FALSE)),0,VLOOKUP($B163,'Feeder DER'!$B$3:$V$365,'Feeder DER'!P$369,FALSE)/1000)</f>
        <v>-0.64657940851267004</v>
      </c>
      <c r="AQ163" s="37">
        <f>IF(ISNA(VLOOKUP($B163,'Feeder DER'!$B$3:$V$365,'Feeder DER'!Q$369,FALSE)),0,VLOOKUP($B163,'Feeder DER'!$B$3:$V$365,'Feeder DER'!Q$369,FALSE)/1000)</f>
        <v>-0.73708863832731553</v>
      </c>
      <c r="AR163" s="37">
        <f>IF(ISNA(VLOOKUP($B163,'Feeder DER'!$B$3:$V$365,'Feeder DER'!R$369,FALSE)),0,VLOOKUP($B163,'Feeder DER'!$B$3:$V$365,'Feeder DER'!R$369,FALSE)/1000)</f>
        <v>-0.82061242341296503</v>
      </c>
      <c r="AS163" s="37">
        <f>IF(ISNA(VLOOKUP($B163,'Feeder DER'!$B$3:$V$365,'Feeder DER'!S$369,FALSE)),0,VLOOKUP($B163,'Feeder DER'!$B$3:$V$365,'Feeder DER'!S$369,FALSE)/1000)</f>
        <v>-0.90100825166420861</v>
      </c>
      <c r="AT163" s="37">
        <f>IF(ISNA(VLOOKUP($B163,'Feeder DER'!$B$3:$V$365,'Feeder DER'!T$369,FALSE)),0,VLOOKUP($B163,'Feeder DER'!$B$3:$V$365,'Feeder DER'!T$369,FALSE)/1000)</f>
        <v>-0.99489172018102889</v>
      </c>
      <c r="AU163" s="37">
        <f>IF(ISNA(VLOOKUP($B163,'Feeder DER'!$B$3:$V$365,'Feeder DER'!U$369,FALSE)),0,VLOOKUP($B163,'Feeder DER'!$B$3:$V$365,'Feeder DER'!U$369,FALSE)/1000)</f>
        <v>-1.0897824499806832</v>
      </c>
      <c r="AV163" s="37">
        <f>IF(ISNA(VLOOKUP($B163,'Feeder DER'!$B$3:$V$365,'Feeder DER'!V$369,FALSE)),0,VLOOKUP($B163,'Feeder DER'!$B$3:$V$365,'Feeder DER'!V$369,FALSE)/1000)</f>
        <v>-1.1744442590731958</v>
      </c>
    </row>
    <row r="164" spans="1:48" x14ac:dyDescent="0.25">
      <c r="A164" s="8" t="s">
        <v>326</v>
      </c>
      <c r="B164" s="42">
        <v>22330</v>
      </c>
      <c r="C164" s="43">
        <v>7.5305556139999998</v>
      </c>
      <c r="D164" s="43">
        <v>7.2333335879999998</v>
      </c>
      <c r="E164" s="43">
        <v>7.3419348899632002</v>
      </c>
      <c r="F164" s="43">
        <v>7.4351416112399571</v>
      </c>
      <c r="G164" s="43">
        <v>7.5295316027338117</v>
      </c>
      <c r="H164" s="43">
        <v>7.6251198861984264</v>
      </c>
      <c r="I164" s="43">
        <v>7.7219216740903809</v>
      </c>
      <c r="J164" s="43">
        <v>7.8199523719901682</v>
      </c>
      <c r="K164" s="43">
        <v>7.919227581053927</v>
      </c>
      <c r="L164" s="43">
        <v>8.019763100496295</v>
      </c>
      <c r="M164" s="43">
        <v>8.1215749301047886</v>
      </c>
      <c r="N164" s="43">
        <v>8.2246792727860907</v>
      </c>
      <c r="P164" s="43">
        <v>12.96666718</v>
      </c>
      <c r="Q164" s="43">
        <v>13.52956431321774</v>
      </c>
      <c r="R164" s="43">
        <v>13.664954581776135</v>
      </c>
      <c r="S164" s="43">
        <v>13.801699699936183</v>
      </c>
      <c r="T164" s="43">
        <v>13.939813225669685</v>
      </c>
      <c r="U164" s="43">
        <v>14.079308852622983</v>
      </c>
      <c r="V164" s="43">
        <v>14.220200411474655</v>
      </c>
      <c r="W164" s="43">
        <v>14.362501871306797</v>
      </c>
      <c r="X164" s="43">
        <v>14.506227340990026</v>
      </c>
      <c r="Y164" s="43">
        <v>14.65139107058234</v>
      </c>
      <c r="Z164" s="43">
        <v>14.798007452741983</v>
      </c>
      <c r="AA164" s="43">
        <v>14.946091024154443</v>
      </c>
      <c r="AC164" s="37">
        <f>IF(ISNA(VLOOKUP($B164,'Feeder DER'!$B$3:$V$365,'Feeder DER'!C$369,FALSE)),0,VLOOKUP($B164,'Feeder DER'!$B$3:$V$365,'Feeder DER'!C$369,FALSE)/1000)</f>
        <v>2.033315189690525E-3</v>
      </c>
      <c r="AD164" s="37">
        <f>IF(ISNA(VLOOKUP($B164,'Feeder DER'!$B$3:$V$365,'Feeder DER'!D$369,FALSE)),0,VLOOKUP($B164,'Feeder DER'!$B$3:$V$365,'Feeder DER'!D$369,FALSE)/1000)</f>
        <v>4.2624538036698844E-3</v>
      </c>
      <c r="AE164" s="37">
        <f>IF(ISNA(VLOOKUP($B164,'Feeder DER'!$B$3:$V$365,'Feeder DER'!E$369,FALSE)),0,VLOOKUP($B164,'Feeder DER'!$B$3:$V$365,'Feeder DER'!E$369,FALSE)/1000)</f>
        <v>6.920128951651984E-3</v>
      </c>
      <c r="AF164" s="37">
        <f>IF(ISNA(VLOOKUP($B164,'Feeder DER'!$B$3:$V$365,'Feeder DER'!F$369,FALSE)),0,VLOOKUP($B164,'Feeder DER'!$B$3:$V$365,'Feeder DER'!F$369,FALSE)/1000)</f>
        <v>9.9314557425217529E-3</v>
      </c>
      <c r="AG164" s="37">
        <f>IF(ISNA(VLOOKUP($B164,'Feeder DER'!$B$3:$V$365,'Feeder DER'!G$369,FALSE)),0,VLOOKUP($B164,'Feeder DER'!$B$3:$V$365,'Feeder DER'!G$369,FALSE)/1000)</f>
        <v>1.3047890945508879E-2</v>
      </c>
      <c r="AH164" s="37">
        <f>IF(ISNA(VLOOKUP($B164,'Feeder DER'!$B$3:$V$365,'Feeder DER'!H$369,FALSE)),0,VLOOKUP($B164,'Feeder DER'!$B$3:$V$365,'Feeder DER'!H$369,FALSE)/1000)</f>
        <v>1.649412422167882E-2</v>
      </c>
      <c r="AI164" s="37">
        <f>IF(ISNA(VLOOKUP($B164,'Feeder DER'!$B$3:$V$365,'Feeder DER'!I$369,FALSE)),0,VLOOKUP($B164,'Feeder DER'!$B$3:$V$365,'Feeder DER'!I$369,FALSE)/1000)</f>
        <v>2.0387717584952055E-2</v>
      </c>
      <c r="AJ164" s="37">
        <f>IF(ISNA(VLOOKUP($B164,'Feeder DER'!$B$3:$V$365,'Feeder DER'!J$369,FALSE)),0,VLOOKUP($B164,'Feeder DER'!$B$3:$V$365,'Feeder DER'!J$369,FALSE)/1000)</f>
        <v>2.8751227247119114E-2</v>
      </c>
      <c r="AK164" s="37">
        <f>IF(ISNA(VLOOKUP($B164,'Feeder DER'!$B$3:$V$365,'Feeder DER'!K$369,FALSE)),0,VLOOKUP($B164,'Feeder DER'!$B$3:$V$365,'Feeder DER'!K$369,FALSE)/1000)</f>
        <v>3.5860951187888943E-2</v>
      </c>
      <c r="AL164" s="37">
        <f>IF(ISNA(VLOOKUP($B164,'Feeder DER'!$B$3:$V$365,'Feeder DER'!L$369,FALSE)),0,VLOOKUP($B164,'Feeder DER'!$B$3:$V$365,'Feeder DER'!L$369,FALSE)/1000)</f>
        <v>4.2535370857984964E-2</v>
      </c>
      <c r="AM164" s="37">
        <f>IF(ISNA(VLOOKUP($B164,'Feeder DER'!$B$3:$V$365,'Feeder DER'!M$369,FALSE)),0,VLOOKUP($B164,'Feeder DER'!$B$3:$V$365,'Feeder DER'!M$369,FALSE)/1000)</f>
        <v>-1.8670323417575903E-2</v>
      </c>
      <c r="AN164" s="37">
        <f>IF(ISNA(VLOOKUP($B164,'Feeder DER'!$B$3:$V$365,'Feeder DER'!N$369,FALSE)),0,VLOOKUP($B164,'Feeder DER'!$B$3:$V$365,'Feeder DER'!N$369,FALSE)/1000)</f>
        <v>-2.3871812644876471E-2</v>
      </c>
      <c r="AO164" s="37">
        <f>IF(ISNA(VLOOKUP($B164,'Feeder DER'!$B$3:$V$365,'Feeder DER'!O$369,FALSE)),0,VLOOKUP($B164,'Feeder DER'!$B$3:$V$365,'Feeder DER'!O$369,FALSE)/1000)</f>
        <v>-2.9660156281324748E-2</v>
      </c>
      <c r="AP164" s="37">
        <f>IF(ISNA(VLOOKUP($B164,'Feeder DER'!$B$3:$V$365,'Feeder DER'!P$369,FALSE)),0,VLOOKUP($B164,'Feeder DER'!$B$3:$V$365,'Feeder DER'!P$369,FALSE)/1000)</f>
        <v>-3.544737461396201E-2</v>
      </c>
      <c r="AQ164" s="37">
        <f>IF(ISNA(VLOOKUP($B164,'Feeder DER'!$B$3:$V$365,'Feeder DER'!Q$369,FALSE)),0,VLOOKUP($B164,'Feeder DER'!$B$3:$V$365,'Feeder DER'!Q$369,FALSE)/1000)</f>
        <v>-4.068402895269458E-2</v>
      </c>
      <c r="AR164" s="37">
        <f>IF(ISNA(VLOOKUP($B164,'Feeder DER'!$B$3:$V$365,'Feeder DER'!R$369,FALSE)),0,VLOOKUP($B164,'Feeder DER'!$B$3:$V$365,'Feeder DER'!R$369,FALSE)/1000)</f>
        <v>-4.5561652236787979E-2</v>
      </c>
      <c r="AS164" s="37">
        <f>IF(ISNA(VLOOKUP($B164,'Feeder DER'!$B$3:$V$365,'Feeder DER'!S$369,FALSE)),0,VLOOKUP($B164,'Feeder DER'!$B$3:$V$365,'Feeder DER'!S$369,FALSE)/1000)</f>
        <v>-5.0301263392483898E-2</v>
      </c>
      <c r="AT164" s="37">
        <f>IF(ISNA(VLOOKUP($B164,'Feeder DER'!$B$3:$V$365,'Feeder DER'!T$369,FALSE)),0,VLOOKUP($B164,'Feeder DER'!$B$3:$V$365,'Feeder DER'!T$369,FALSE)/1000)</f>
        <v>-5.5876395087552662E-2</v>
      </c>
      <c r="AU164" s="37">
        <f>IF(ISNA(VLOOKUP($B164,'Feeder DER'!$B$3:$V$365,'Feeder DER'!U$369,FALSE)),0,VLOOKUP($B164,'Feeder DER'!$B$3:$V$365,'Feeder DER'!U$369,FALSE)/1000)</f>
        <v>-6.1573722129785131E-2</v>
      </c>
      <c r="AV164" s="37">
        <f>IF(ISNA(VLOOKUP($B164,'Feeder DER'!$B$3:$V$365,'Feeder DER'!V$369,FALSE)),0,VLOOKUP($B164,'Feeder DER'!$B$3:$V$365,'Feeder DER'!V$369,FALSE)/1000)</f>
        <v>-6.670066925790015E-2</v>
      </c>
    </row>
    <row r="165" spans="1:48" x14ac:dyDescent="0.25">
      <c r="A165" s="8" t="s">
        <v>326</v>
      </c>
      <c r="B165" s="42">
        <v>22331</v>
      </c>
      <c r="C165" s="43">
        <v>111.02166889999999</v>
      </c>
      <c r="D165" s="43">
        <v>109.43333440000001</v>
      </c>
      <c r="E165" s="43">
        <v>110.82260336665222</v>
      </c>
      <c r="F165" s="43">
        <v>112.22950926516148</v>
      </c>
      <c r="G165" s="43">
        <v>113.65427599843846</v>
      </c>
      <c r="H165" s="43">
        <v>115.09713031186745</v>
      </c>
      <c r="I165" s="43">
        <v>116.55830182939184</v>
      </c>
      <c r="J165" s="43">
        <v>118.03802309005786</v>
      </c>
      <c r="K165" s="43">
        <v>119.53652958502211</v>
      </c>
      <c r="L165" s="43">
        <v>121.05405979502889</v>
      </c>
      <c r="M165" s="43">
        <v>122.59085522836345</v>
      </c>
      <c r="N165" s="43">
        <v>124.14716045928694</v>
      </c>
      <c r="P165" s="43">
        <v>205.76666259999999</v>
      </c>
      <c r="Q165" s="43">
        <v>214.97240229645018</v>
      </c>
      <c r="R165" s="43">
        <v>217.12362983088934</v>
      </c>
      <c r="S165" s="43">
        <v>219.29638468630316</v>
      </c>
      <c r="T165" s="43">
        <v>221.49088228646292</v>
      </c>
      <c r="U165" s="43">
        <v>223.70734021088427</v>
      </c>
      <c r="V165" s="43">
        <v>225.94597821639979</v>
      </c>
      <c r="W165" s="43">
        <v>228.20701825894733</v>
      </c>
      <c r="X165" s="43">
        <v>230.49068451557648</v>
      </c>
      <c r="Y165" s="43">
        <v>232.79720340667521</v>
      </c>
      <c r="Z165" s="43">
        <v>235.12680361841896</v>
      </c>
      <c r="AA165" s="43">
        <v>237.47971612544436</v>
      </c>
      <c r="AC165" s="37">
        <f>IF(ISNA(VLOOKUP($B165,'Feeder DER'!$B$3:$V$365,'Feeder DER'!C$369,FALSE)),0,VLOOKUP($B165,'Feeder DER'!$B$3:$V$365,'Feeder DER'!C$369,FALSE)/1000)</f>
        <v>3.7847355114831602E-2</v>
      </c>
      <c r="AD165" s="37">
        <f>IF(ISNA(VLOOKUP($B165,'Feeder DER'!$B$3:$V$365,'Feeder DER'!D$369,FALSE)),0,VLOOKUP($B165,'Feeder DER'!$B$3:$V$365,'Feeder DER'!D$369,FALSE)/1000)</f>
        <v>7.9732077290527739E-2</v>
      </c>
      <c r="AE165" s="37">
        <f>IF(ISNA(VLOOKUP($B165,'Feeder DER'!$B$3:$V$365,'Feeder DER'!E$369,FALSE)),0,VLOOKUP($B165,'Feeder DER'!$B$3:$V$365,'Feeder DER'!E$369,FALSE)/1000)</f>
        <v>0.12926105335919683</v>
      </c>
      <c r="AF165" s="37">
        <f>IF(ISNA(VLOOKUP($B165,'Feeder DER'!$B$3:$V$365,'Feeder DER'!F$369,FALSE)),0,VLOOKUP($B165,'Feeder DER'!$B$3:$V$365,'Feeder DER'!F$369,FALSE)/1000)</f>
        <v>0.184825095892553</v>
      </c>
      <c r="AG165" s="37">
        <f>IF(ISNA(VLOOKUP($B165,'Feeder DER'!$B$3:$V$365,'Feeder DER'!G$369,FALSE)),0,VLOOKUP($B165,'Feeder DER'!$B$3:$V$365,'Feeder DER'!G$369,FALSE)/1000)</f>
        <v>0.24184495919600937</v>
      </c>
      <c r="AH165" s="37">
        <f>IF(ISNA(VLOOKUP($B165,'Feeder DER'!$B$3:$V$365,'Feeder DER'!H$369,FALSE)),0,VLOOKUP($B165,'Feeder DER'!$B$3:$V$365,'Feeder DER'!H$369,FALSE)/1000)</f>
        <v>0.30447663615845627</v>
      </c>
      <c r="AI165" s="37">
        <f>IF(ISNA(VLOOKUP($B165,'Feeder DER'!$B$3:$V$365,'Feeder DER'!I$369,FALSE)),0,VLOOKUP($B165,'Feeder DER'!$B$3:$V$365,'Feeder DER'!I$369,FALSE)/1000)</f>
        <v>0.3745939610365181</v>
      </c>
      <c r="AJ165" s="37">
        <f>IF(ISNA(VLOOKUP($B165,'Feeder DER'!$B$3:$V$365,'Feeder DER'!J$369,FALSE)),0,VLOOKUP($B165,'Feeder DER'!$B$3:$V$365,'Feeder DER'!J$369,FALSE)/1000)</f>
        <v>0.52502229647478404</v>
      </c>
      <c r="AK165" s="37">
        <f>IF(ISNA(VLOOKUP($B165,'Feeder DER'!$B$3:$V$365,'Feeder DER'!K$369,FALSE)),0,VLOOKUP($B165,'Feeder DER'!$B$3:$V$365,'Feeder DER'!K$369,FALSE)/1000)</f>
        <v>0.65245152998060163</v>
      </c>
      <c r="AL165" s="37">
        <f>IF(ISNA(VLOOKUP($B165,'Feeder DER'!$B$3:$V$365,'Feeder DER'!L$369,FALSE)),0,VLOOKUP($B165,'Feeder DER'!$B$3:$V$365,'Feeder DER'!L$369,FALSE)/1000)</f>
        <v>0.77175217010841224</v>
      </c>
      <c r="AM165" s="37">
        <f>IF(ISNA(VLOOKUP($B165,'Feeder DER'!$B$3:$V$365,'Feeder DER'!M$369,FALSE)),0,VLOOKUP($B165,'Feeder DER'!$B$3:$V$365,'Feeder DER'!M$369,FALSE)/1000)</f>
        <v>-0.36901753987026387</v>
      </c>
      <c r="AN165" s="37">
        <f>IF(ISNA(VLOOKUP($B165,'Feeder DER'!$B$3:$V$365,'Feeder DER'!N$369,FALSE)),0,VLOOKUP($B165,'Feeder DER'!$B$3:$V$365,'Feeder DER'!N$369,FALSE)/1000)</f>
        <v>-0.46609136454226069</v>
      </c>
      <c r="AO165" s="37">
        <f>IF(ISNA(VLOOKUP($B165,'Feeder DER'!$B$3:$V$365,'Feeder DER'!O$369,FALSE)),0,VLOOKUP($B165,'Feeder DER'!$B$3:$V$365,'Feeder DER'!O$369,FALSE)/1000)</f>
        <v>-0.57325170117280555</v>
      </c>
      <c r="AP165" s="37">
        <f>IF(ISNA(VLOOKUP($B165,'Feeder DER'!$B$3:$V$365,'Feeder DER'!P$369,FALSE)),0,VLOOKUP($B165,'Feeder DER'!$B$3:$V$365,'Feeder DER'!P$369,FALSE)/1000)</f>
        <v>-0.67941915027227595</v>
      </c>
      <c r="AQ165" s="37">
        <f>IF(ISNA(VLOOKUP($B165,'Feeder DER'!$B$3:$V$365,'Feeder DER'!Q$369,FALSE)),0,VLOOKUP($B165,'Feeder DER'!$B$3:$V$365,'Feeder DER'!Q$369,FALSE)/1000)</f>
        <v>-0.77456557199051168</v>
      </c>
      <c r="AR165" s="37">
        <f>IF(ISNA(VLOOKUP($B165,'Feeder DER'!$B$3:$V$365,'Feeder DER'!R$369,FALSE)),0,VLOOKUP($B165,'Feeder DER'!$B$3:$V$365,'Feeder DER'!R$369,FALSE)/1000)</f>
        <v>-0.86237183656312566</v>
      </c>
      <c r="AS165" s="37">
        <f>IF(ISNA(VLOOKUP($B165,'Feeder DER'!$B$3:$V$365,'Feeder DER'!S$369,FALSE)),0,VLOOKUP($B165,'Feeder DER'!$B$3:$V$365,'Feeder DER'!S$369,FALSE)/1000)</f>
        <v>-0.94689267358015727</v>
      </c>
      <c r="AT165" s="37">
        <f>IF(ISNA(VLOOKUP($B165,'Feeder DER'!$B$3:$V$365,'Feeder DER'!T$369,FALSE)),0,VLOOKUP($B165,'Feeder DER'!$B$3:$V$365,'Feeder DER'!T$369,FALSE)/1000)</f>
        <v>-1.0455993728796267</v>
      </c>
      <c r="AU165" s="37">
        <f>IF(ISNA(VLOOKUP($B165,'Feeder DER'!$B$3:$V$365,'Feeder DER'!U$369,FALSE)),0,VLOOKUP($B165,'Feeder DER'!$B$3:$V$365,'Feeder DER'!U$369,FALSE)/1000)</f>
        <v>-1.1453659149630084</v>
      </c>
      <c r="AV165" s="37">
        <f>IF(ISNA(VLOOKUP($B165,'Feeder DER'!$B$3:$V$365,'Feeder DER'!V$369,FALSE)),0,VLOOKUP($B165,'Feeder DER'!$B$3:$V$365,'Feeder DER'!V$369,FALSE)/1000)</f>
        <v>-1.2343765340101791</v>
      </c>
    </row>
    <row r="166" spans="1:48" x14ac:dyDescent="0.25">
      <c r="A166" s="8" t="s">
        <v>199</v>
      </c>
      <c r="B166" s="42">
        <v>38422</v>
      </c>
      <c r="C166" s="43">
        <v>0</v>
      </c>
      <c r="D166" s="43">
        <v>0</v>
      </c>
      <c r="E166" s="43">
        <v>0</v>
      </c>
      <c r="F166" s="43">
        <v>0</v>
      </c>
      <c r="G166" s="43">
        <v>0</v>
      </c>
      <c r="H166" s="43">
        <v>0</v>
      </c>
      <c r="I166" s="43">
        <v>0</v>
      </c>
      <c r="J166" s="43">
        <v>0</v>
      </c>
      <c r="K166" s="43">
        <v>0</v>
      </c>
      <c r="L166" s="43">
        <v>0</v>
      </c>
      <c r="M166" s="43">
        <v>0</v>
      </c>
      <c r="N166" s="43">
        <v>0</v>
      </c>
      <c r="P166" s="43">
        <v>0</v>
      </c>
      <c r="Q166" s="43">
        <v>0</v>
      </c>
      <c r="R166" s="43">
        <v>0</v>
      </c>
      <c r="S166" s="43">
        <v>0</v>
      </c>
      <c r="T166" s="43">
        <v>0</v>
      </c>
      <c r="U166" s="43">
        <v>0</v>
      </c>
      <c r="V166" s="43">
        <v>0</v>
      </c>
      <c r="W166" s="43">
        <v>0</v>
      </c>
      <c r="X166" s="43">
        <v>0</v>
      </c>
      <c r="Y166" s="43">
        <v>0</v>
      </c>
      <c r="Z166" s="43">
        <v>0</v>
      </c>
      <c r="AA166" s="43">
        <v>0</v>
      </c>
      <c r="AC166" s="37">
        <f>IF(ISNA(VLOOKUP($B166,'Feeder DER'!$B$3:$V$365,'Feeder DER'!C$369,FALSE)),0,VLOOKUP($B166,'Feeder DER'!$B$3:$V$365,'Feeder DER'!C$369,FALSE)/1000)</f>
        <v>2.6215478466299052E-4</v>
      </c>
      <c r="AD166" s="37">
        <f>IF(ISNA(VLOOKUP($B166,'Feeder DER'!$B$3:$V$365,'Feeder DER'!D$369,FALSE)),0,VLOOKUP($B166,'Feeder DER'!$B$3:$V$365,'Feeder DER'!D$369,FALSE)/1000)</f>
        <v>5.0237010833849825E-4</v>
      </c>
      <c r="AE166" s="37">
        <f>IF(ISNA(VLOOKUP($B166,'Feeder DER'!$B$3:$V$365,'Feeder DER'!E$369,FALSE)),0,VLOOKUP($B166,'Feeder DER'!$B$3:$V$365,'Feeder DER'!E$369,FALSE)/1000)</f>
        <v>7.8565311601346856E-4</v>
      </c>
      <c r="AF166" s="37">
        <f>IF(ISNA(VLOOKUP($B166,'Feeder DER'!$B$3:$V$365,'Feeder DER'!F$369,FALSE)),0,VLOOKUP($B166,'Feeder DER'!$B$3:$V$365,'Feeder DER'!F$369,FALSE)/1000)</f>
        <v>1.1076142755012965E-3</v>
      </c>
      <c r="AG166" s="37">
        <f>IF(ISNA(VLOOKUP($B166,'Feeder DER'!$B$3:$V$365,'Feeder DER'!G$369,FALSE)),0,VLOOKUP($B166,'Feeder DER'!$B$3:$V$365,'Feeder DER'!G$369,FALSE)/1000)</f>
        <v>1.4439188562992201E-3</v>
      </c>
      <c r="AH166" s="37">
        <f>IF(ISNA(VLOOKUP($B166,'Feeder DER'!$B$3:$V$365,'Feeder DER'!H$369,FALSE)),0,VLOOKUP($B166,'Feeder DER'!$B$3:$V$365,'Feeder DER'!H$369,FALSE)/1000)</f>
        <v>1.8223904009601732E-3</v>
      </c>
      <c r="AI166" s="37">
        <f>IF(ISNA(VLOOKUP($B166,'Feeder DER'!$B$3:$V$365,'Feeder DER'!I$369,FALSE)),0,VLOOKUP($B166,'Feeder DER'!$B$3:$V$365,'Feeder DER'!I$369,FALSE)/1000)</f>
        <v>2.2515874318747931E-3</v>
      </c>
      <c r="AJ166" s="37">
        <f>IF(ISNA(VLOOKUP($B166,'Feeder DER'!$B$3:$V$365,'Feeder DER'!J$369,FALSE)),0,VLOOKUP($B166,'Feeder DER'!$B$3:$V$365,'Feeder DER'!J$369,FALSE)/1000)</f>
        <v>3.1884867415434403E-3</v>
      </c>
      <c r="AK166" s="37">
        <f>IF(ISNA(VLOOKUP($B166,'Feeder DER'!$B$3:$V$365,'Feeder DER'!K$369,FALSE)),0,VLOOKUP($B166,'Feeder DER'!$B$3:$V$365,'Feeder DER'!K$369,FALSE)/1000)</f>
        <v>3.9824539859230857E-3</v>
      </c>
      <c r="AL166" s="37">
        <f>IF(ISNA(VLOOKUP($B166,'Feeder DER'!$B$3:$V$365,'Feeder DER'!L$369,FALSE)),0,VLOOKUP($B166,'Feeder DER'!$B$3:$V$365,'Feeder DER'!L$369,FALSE)/1000)</f>
        <v>4.7357545170881553E-3</v>
      </c>
      <c r="AM166" s="37">
        <f>IF(ISNA(VLOOKUP($B166,'Feeder DER'!$B$3:$V$365,'Feeder DER'!M$369,FALSE)),0,VLOOKUP($B166,'Feeder DER'!$B$3:$V$365,'Feeder DER'!M$369,FALSE)/1000)</f>
        <v>-2.5182774531802301E-3</v>
      </c>
      <c r="AN166" s="37">
        <f>IF(ISNA(VLOOKUP($B166,'Feeder DER'!$B$3:$V$365,'Feeder DER'!N$369,FALSE)),0,VLOOKUP($B166,'Feeder DER'!$B$3:$V$365,'Feeder DER'!N$369,FALSE)/1000)</f>
        <v>-3.0478336896739644E-3</v>
      </c>
      <c r="AO166" s="37">
        <f>IF(ISNA(VLOOKUP($B166,'Feeder DER'!$B$3:$V$365,'Feeder DER'!O$369,FALSE)),0,VLOOKUP($B166,'Feeder DER'!$B$3:$V$365,'Feeder DER'!O$369,FALSE)/1000)</f>
        <v>-3.6179971881655395E-3</v>
      </c>
      <c r="AP166" s="37">
        <f>IF(ISNA(VLOOKUP($B166,'Feeder DER'!$B$3:$V$365,'Feeder DER'!P$369,FALSE)),0,VLOOKUP($B166,'Feeder DER'!$B$3:$V$365,'Feeder DER'!P$369,FALSE)/1000)</f>
        <v>-4.1619096124044441E-3</v>
      </c>
      <c r="AQ166" s="37">
        <f>IF(ISNA(VLOOKUP($B166,'Feeder DER'!$B$3:$V$365,'Feeder DER'!Q$369,FALSE)),0,VLOOKUP($B166,'Feeder DER'!$B$3:$V$365,'Feeder DER'!Q$369,FALSE)/1000)</f>
        <v>-4.6280412511033832E-3</v>
      </c>
      <c r="AR166" s="37">
        <f>IF(ISNA(VLOOKUP($B166,'Feeder DER'!$B$3:$V$365,'Feeder DER'!R$369,FALSE)),0,VLOOKUP($B166,'Feeder DER'!$B$3:$V$365,'Feeder DER'!R$369,FALSE)/1000)</f>
        <v>-5.0347375938951094E-3</v>
      </c>
      <c r="AS166" s="37">
        <f>IF(ISNA(VLOOKUP($B166,'Feeder DER'!$B$3:$V$365,'Feeder DER'!S$369,FALSE)),0,VLOOKUP($B166,'Feeder DER'!$B$3:$V$365,'Feeder DER'!S$369,FALSE)/1000)</f>
        <v>-5.4034343483993653E-3</v>
      </c>
      <c r="AT166" s="37">
        <f>IF(ISNA(VLOOKUP($B166,'Feeder DER'!$B$3:$V$365,'Feeder DER'!T$369,FALSE)),0,VLOOKUP($B166,'Feeder DER'!$B$3:$V$365,'Feeder DER'!T$369,FALSE)/1000)</f>
        <v>-5.7547815528294693E-3</v>
      </c>
      <c r="AU166" s="37">
        <f>IF(ISNA(VLOOKUP($B166,'Feeder DER'!$B$3:$V$365,'Feeder DER'!U$369,FALSE)),0,VLOOKUP($B166,'Feeder DER'!$B$3:$V$365,'Feeder DER'!U$369,FALSE)/1000)</f>
        <v>-6.1269126158035011E-3</v>
      </c>
      <c r="AV166" s="37">
        <f>IF(ISNA(VLOOKUP($B166,'Feeder DER'!$B$3:$V$365,'Feeder DER'!V$369,FALSE)),0,VLOOKUP($B166,'Feeder DER'!$B$3:$V$365,'Feeder DER'!V$369,FALSE)/1000)</f>
        <v>-6.446395528369381E-3</v>
      </c>
    </row>
    <row r="167" spans="1:48" x14ac:dyDescent="0.25">
      <c r="A167" s="8" t="s">
        <v>199</v>
      </c>
      <c r="B167" s="42">
        <v>38423</v>
      </c>
      <c r="C167" s="43">
        <v>56.065778389999998</v>
      </c>
      <c r="D167" s="43">
        <v>56.799999239999998</v>
      </c>
      <c r="E167" s="43">
        <v>56.799999239999998</v>
      </c>
      <c r="F167" s="43">
        <v>56.799999239999998</v>
      </c>
      <c r="G167" s="43">
        <v>56.799999239999998</v>
      </c>
      <c r="H167" s="43">
        <v>56.799999239999998</v>
      </c>
      <c r="I167" s="43">
        <v>56.799999239999998</v>
      </c>
      <c r="J167" s="43">
        <v>56.799999239999998</v>
      </c>
      <c r="K167" s="43">
        <v>56.799999239999998</v>
      </c>
      <c r="L167" s="43">
        <v>56.799999239999998</v>
      </c>
      <c r="M167" s="43">
        <v>56.799999239999998</v>
      </c>
      <c r="N167" s="43">
        <v>56.799999239999998</v>
      </c>
      <c r="P167" s="43">
        <v>65.599998470000003</v>
      </c>
      <c r="Q167" s="43">
        <v>67.093857418233497</v>
      </c>
      <c r="R167" s="43">
        <v>67.093857418233497</v>
      </c>
      <c r="S167" s="43">
        <v>67.093857418233497</v>
      </c>
      <c r="T167" s="43">
        <v>67.093857418233497</v>
      </c>
      <c r="U167" s="43">
        <v>67.093857418233497</v>
      </c>
      <c r="V167" s="43">
        <v>67.093857418233497</v>
      </c>
      <c r="W167" s="43">
        <v>67.093857418233497</v>
      </c>
      <c r="X167" s="43">
        <v>67.093857418233497</v>
      </c>
      <c r="Y167" s="43">
        <v>67.093857418233497</v>
      </c>
      <c r="Z167" s="43">
        <v>67.093857418233497</v>
      </c>
      <c r="AA167" s="43">
        <v>67.093857418233497</v>
      </c>
      <c r="AC167" s="37">
        <f>IF(ISNA(VLOOKUP($B167,'Feeder DER'!$B$3:$V$365,'Feeder DER'!C$369,FALSE)),0,VLOOKUP($B167,'Feeder DER'!$B$3:$V$365,'Feeder DER'!C$369,FALSE)/1000)</f>
        <v>0</v>
      </c>
      <c r="AD167" s="37">
        <f>IF(ISNA(VLOOKUP($B167,'Feeder DER'!$B$3:$V$365,'Feeder DER'!D$369,FALSE)),0,VLOOKUP($B167,'Feeder DER'!$B$3:$V$365,'Feeder DER'!D$369,FALSE)/1000)</f>
        <v>0</v>
      </c>
      <c r="AE167" s="37">
        <f>IF(ISNA(VLOOKUP($B167,'Feeder DER'!$B$3:$V$365,'Feeder DER'!E$369,FALSE)),0,VLOOKUP($B167,'Feeder DER'!$B$3:$V$365,'Feeder DER'!E$369,FALSE)/1000)</f>
        <v>0</v>
      </c>
      <c r="AF167" s="37">
        <f>IF(ISNA(VLOOKUP($B167,'Feeder DER'!$B$3:$V$365,'Feeder DER'!F$369,FALSE)),0,VLOOKUP($B167,'Feeder DER'!$B$3:$V$365,'Feeder DER'!F$369,FALSE)/1000)</f>
        <v>0</v>
      </c>
      <c r="AG167" s="37">
        <f>IF(ISNA(VLOOKUP($B167,'Feeder DER'!$B$3:$V$365,'Feeder DER'!G$369,FALSE)),0,VLOOKUP($B167,'Feeder DER'!$B$3:$V$365,'Feeder DER'!G$369,FALSE)/1000)</f>
        <v>0</v>
      </c>
      <c r="AH167" s="37">
        <f>IF(ISNA(VLOOKUP($B167,'Feeder DER'!$B$3:$V$365,'Feeder DER'!H$369,FALSE)),0,VLOOKUP($B167,'Feeder DER'!$B$3:$V$365,'Feeder DER'!H$369,FALSE)/1000)</f>
        <v>0</v>
      </c>
      <c r="AI167" s="37">
        <f>IF(ISNA(VLOOKUP($B167,'Feeder DER'!$B$3:$V$365,'Feeder DER'!I$369,FALSE)),0,VLOOKUP($B167,'Feeder DER'!$B$3:$V$365,'Feeder DER'!I$369,FALSE)/1000)</f>
        <v>0</v>
      </c>
      <c r="AJ167" s="37">
        <f>IF(ISNA(VLOOKUP($B167,'Feeder DER'!$B$3:$V$365,'Feeder DER'!J$369,FALSE)),0,VLOOKUP($B167,'Feeder DER'!$B$3:$V$365,'Feeder DER'!J$369,FALSE)/1000)</f>
        <v>0</v>
      </c>
      <c r="AK167" s="37">
        <f>IF(ISNA(VLOOKUP($B167,'Feeder DER'!$B$3:$V$365,'Feeder DER'!K$369,FALSE)),0,VLOOKUP($B167,'Feeder DER'!$B$3:$V$365,'Feeder DER'!K$369,FALSE)/1000)</f>
        <v>0</v>
      </c>
      <c r="AL167" s="37">
        <f>IF(ISNA(VLOOKUP($B167,'Feeder DER'!$B$3:$V$365,'Feeder DER'!L$369,FALSE)),0,VLOOKUP($B167,'Feeder DER'!$B$3:$V$365,'Feeder DER'!L$369,FALSE)/1000)</f>
        <v>0</v>
      </c>
      <c r="AM167" s="37">
        <f>IF(ISNA(VLOOKUP($B167,'Feeder DER'!$B$3:$V$365,'Feeder DER'!M$369,FALSE)),0,VLOOKUP($B167,'Feeder DER'!$B$3:$V$365,'Feeder DER'!M$369,FALSE)/1000)</f>
        <v>0</v>
      </c>
      <c r="AN167" s="37">
        <f>IF(ISNA(VLOOKUP($B167,'Feeder DER'!$B$3:$V$365,'Feeder DER'!N$369,FALSE)),0,VLOOKUP($B167,'Feeder DER'!$B$3:$V$365,'Feeder DER'!N$369,FALSE)/1000)</f>
        <v>0</v>
      </c>
      <c r="AO167" s="37">
        <f>IF(ISNA(VLOOKUP($B167,'Feeder DER'!$B$3:$V$365,'Feeder DER'!O$369,FALSE)),0,VLOOKUP($B167,'Feeder DER'!$B$3:$V$365,'Feeder DER'!O$369,FALSE)/1000)</f>
        <v>0</v>
      </c>
      <c r="AP167" s="37">
        <f>IF(ISNA(VLOOKUP($B167,'Feeder DER'!$B$3:$V$365,'Feeder DER'!P$369,FALSE)),0,VLOOKUP($B167,'Feeder DER'!$B$3:$V$365,'Feeder DER'!P$369,FALSE)/1000)</f>
        <v>0</v>
      </c>
      <c r="AQ167" s="37">
        <f>IF(ISNA(VLOOKUP($B167,'Feeder DER'!$B$3:$V$365,'Feeder DER'!Q$369,FALSE)),0,VLOOKUP($B167,'Feeder DER'!$B$3:$V$365,'Feeder DER'!Q$369,FALSE)/1000)</f>
        <v>0</v>
      </c>
      <c r="AR167" s="37">
        <f>IF(ISNA(VLOOKUP($B167,'Feeder DER'!$B$3:$V$365,'Feeder DER'!R$369,FALSE)),0,VLOOKUP($B167,'Feeder DER'!$B$3:$V$365,'Feeder DER'!R$369,FALSE)/1000)</f>
        <v>0</v>
      </c>
      <c r="AS167" s="37">
        <f>IF(ISNA(VLOOKUP($B167,'Feeder DER'!$B$3:$V$365,'Feeder DER'!S$369,FALSE)),0,VLOOKUP($B167,'Feeder DER'!$B$3:$V$365,'Feeder DER'!S$369,FALSE)/1000)</f>
        <v>0</v>
      </c>
      <c r="AT167" s="37">
        <f>IF(ISNA(VLOOKUP($B167,'Feeder DER'!$B$3:$V$365,'Feeder DER'!T$369,FALSE)),0,VLOOKUP($B167,'Feeder DER'!$B$3:$V$365,'Feeder DER'!T$369,FALSE)/1000)</f>
        <v>0</v>
      </c>
      <c r="AU167" s="37">
        <f>IF(ISNA(VLOOKUP($B167,'Feeder DER'!$B$3:$V$365,'Feeder DER'!U$369,FALSE)),0,VLOOKUP($B167,'Feeder DER'!$B$3:$V$365,'Feeder DER'!U$369,FALSE)/1000)</f>
        <v>0</v>
      </c>
      <c r="AV167" s="37">
        <f>IF(ISNA(VLOOKUP($B167,'Feeder DER'!$B$3:$V$365,'Feeder DER'!V$369,FALSE)),0,VLOOKUP($B167,'Feeder DER'!$B$3:$V$365,'Feeder DER'!V$369,FALSE)/1000)</f>
        <v>0</v>
      </c>
    </row>
    <row r="168" spans="1:48" x14ac:dyDescent="0.25">
      <c r="A168" s="8" t="s">
        <v>50</v>
      </c>
      <c r="B168" s="42">
        <v>31002</v>
      </c>
      <c r="C168" s="43">
        <v>126.0700858</v>
      </c>
      <c r="D168" s="43">
        <v>105.2755051</v>
      </c>
      <c r="E168" s="43">
        <v>105.87121120738252</v>
      </c>
      <c r="F168" s="43">
        <v>106.47028814415251</v>
      </c>
      <c r="G168" s="43">
        <v>107.07275498429733</v>
      </c>
      <c r="H168" s="43">
        <v>107.67863090973535</v>
      </c>
      <c r="I168" s="43">
        <v>108.28793521092665</v>
      </c>
      <c r="J168" s="43">
        <v>108.90068728748724</v>
      </c>
      <c r="K168" s="43">
        <v>109.51690664880674</v>
      </c>
      <c r="L168" s="43">
        <v>110.13661291466947</v>
      </c>
      <c r="M168" s="43">
        <v>110.75982581587921</v>
      </c>
      <c r="N168" s="43">
        <v>111.38656519488735</v>
      </c>
      <c r="P168" s="43">
        <v>117.6240768</v>
      </c>
      <c r="Q168" s="43">
        <v>119.17906620710266</v>
      </c>
      <c r="R168" s="43">
        <v>119.77878908657758</v>
      </c>
      <c r="S168" s="43">
        <v>120.3815298411174</v>
      </c>
      <c r="T168" s="43">
        <v>120.98730365701937</v>
      </c>
      <c r="U168" s="43">
        <v>121.59612579699993</v>
      </c>
      <c r="V168" s="43">
        <v>122.20801160057928</v>
      </c>
      <c r="W168" s="43">
        <v>122.82297648446789</v>
      </c>
      <c r="X168" s="43">
        <v>123.44103594295485</v>
      </c>
      <c r="Y168" s="43">
        <v>124.06220554829838</v>
      </c>
      <c r="Z168" s="43">
        <v>124.68650095111803</v>
      </c>
      <c r="AA168" s="43">
        <v>125.31393788078915</v>
      </c>
      <c r="AC168" s="37">
        <f>IF(ISNA(VLOOKUP($B168,'Feeder DER'!$B$3:$V$365,'Feeder DER'!C$369,FALSE)),0,VLOOKUP($B168,'Feeder DER'!$B$3:$V$365,'Feeder DER'!C$369,FALSE)/1000)</f>
        <v>2.2520992352761528E-2</v>
      </c>
      <c r="AD168" s="37">
        <f>IF(ISNA(VLOOKUP($B168,'Feeder DER'!$B$3:$V$365,'Feeder DER'!D$369,FALSE)),0,VLOOKUP($B168,'Feeder DER'!$B$3:$V$365,'Feeder DER'!D$369,FALSE)/1000)</f>
        <v>4.3303258328700099E-2</v>
      </c>
      <c r="AE168" s="37">
        <f>IF(ISNA(VLOOKUP($B168,'Feeder DER'!$B$3:$V$365,'Feeder DER'!E$369,FALSE)),0,VLOOKUP($B168,'Feeder DER'!$B$3:$V$365,'Feeder DER'!E$369,FALSE)/1000)</f>
        <v>6.7783444765638273E-2</v>
      </c>
      <c r="AF168" s="37">
        <f>IF(ISNA(VLOOKUP($B168,'Feeder DER'!$B$3:$V$365,'Feeder DER'!F$369,FALSE)),0,VLOOKUP($B168,'Feeder DER'!$B$3:$V$365,'Feeder DER'!F$369,FALSE)/1000)</f>
        <v>9.5565018224888915E-2</v>
      </c>
      <c r="AG168" s="37">
        <f>IF(ISNA(VLOOKUP($B168,'Feeder DER'!$B$3:$V$365,'Feeder DER'!G$369,FALSE)),0,VLOOKUP($B168,'Feeder DER'!$B$3:$V$365,'Feeder DER'!G$369,FALSE)/1000)</f>
        <v>0.12455019647408289</v>
      </c>
      <c r="AH168" s="37">
        <f>IF(ISNA(VLOOKUP($B168,'Feeder DER'!$B$3:$V$365,'Feeder DER'!H$369,FALSE)),0,VLOOKUP($B168,'Feeder DER'!$B$3:$V$365,'Feeder DER'!H$369,FALSE)/1000)</f>
        <v>0.15713989861211564</v>
      </c>
      <c r="AI168" s="37">
        <f>IF(ISNA(VLOOKUP($B168,'Feeder DER'!$B$3:$V$365,'Feeder DER'!I$369,FALSE)),0,VLOOKUP($B168,'Feeder DER'!$B$3:$V$365,'Feeder DER'!I$369,FALSE)/1000)</f>
        <v>0.19407603280121882</v>
      </c>
      <c r="AJ168" s="37">
        <f>IF(ISNA(VLOOKUP($B168,'Feeder DER'!$B$3:$V$365,'Feeder DER'!J$369,FALSE)),0,VLOOKUP($B168,'Feeder DER'!$B$3:$V$365,'Feeder DER'!J$369,FALSE)/1000)</f>
        <v>0.27465410958359449</v>
      </c>
      <c r="AK168" s="37">
        <f>IF(ISNA(VLOOKUP($B168,'Feeder DER'!$B$3:$V$365,'Feeder DER'!K$369,FALSE)),0,VLOOKUP($B168,'Feeder DER'!$B$3:$V$365,'Feeder DER'!K$369,FALSE)/1000)</f>
        <v>0.34295931166726118</v>
      </c>
      <c r="AL168" s="37">
        <f>IF(ISNA(VLOOKUP($B168,'Feeder DER'!$B$3:$V$365,'Feeder DER'!L$369,FALSE)),0,VLOOKUP($B168,'Feeder DER'!$B$3:$V$365,'Feeder DER'!L$369,FALSE)/1000)</f>
        <v>0.40775959349750346</v>
      </c>
      <c r="AM168" s="37">
        <f>IF(ISNA(VLOOKUP($B168,'Feeder DER'!$B$3:$V$365,'Feeder DER'!M$369,FALSE)),0,VLOOKUP($B168,'Feeder DER'!$B$3:$V$365,'Feeder DER'!M$369,FALSE)/1000)</f>
        <v>-0.21488264413436309</v>
      </c>
      <c r="AN168" s="37">
        <f>IF(ISNA(VLOOKUP($B168,'Feeder DER'!$B$3:$V$365,'Feeder DER'!N$369,FALSE)),0,VLOOKUP($B168,'Feeder DER'!$B$3:$V$365,'Feeder DER'!N$369,FALSE)/1000)</f>
        <v>-0.26063998238528618</v>
      </c>
      <c r="AO168" s="37">
        <f>IF(ISNA(VLOOKUP($B168,'Feeder DER'!$B$3:$V$365,'Feeder DER'!O$369,FALSE)),0,VLOOKUP($B168,'Feeder DER'!$B$3:$V$365,'Feeder DER'!O$369,FALSE)/1000)</f>
        <v>-0.3098546701007201</v>
      </c>
      <c r="AP168" s="37">
        <f>IF(ISNA(VLOOKUP($B168,'Feeder DER'!$B$3:$V$365,'Feeder DER'!P$369,FALSE)),0,VLOOKUP($B168,'Feeder DER'!$B$3:$V$365,'Feeder DER'!P$369,FALSE)/1000)</f>
        <v>-0.35674824252186715</v>
      </c>
      <c r="AQ168" s="37">
        <f>IF(ISNA(VLOOKUP($B168,'Feeder DER'!$B$3:$V$365,'Feeder DER'!Q$369,FALSE)),0,VLOOKUP($B168,'Feeder DER'!$B$3:$V$365,'Feeder DER'!Q$369,FALSE)/1000)</f>
        <v>-0.39688734990940594</v>
      </c>
      <c r="AR168" s="37">
        <f>IF(ISNA(VLOOKUP($B168,'Feeder DER'!$B$3:$V$365,'Feeder DER'!R$369,FALSE)),0,VLOOKUP($B168,'Feeder DER'!$B$3:$V$365,'Feeder DER'!R$369,FALSE)/1000)</f>
        <v>-0.43186721437750447</v>
      </c>
      <c r="AS168" s="37">
        <f>IF(ISNA(VLOOKUP($B168,'Feeder DER'!$B$3:$V$365,'Feeder DER'!S$369,FALSE)),0,VLOOKUP($B168,'Feeder DER'!$B$3:$V$365,'Feeder DER'!S$369,FALSE)/1000)</f>
        <v>-0.46353864238528625</v>
      </c>
      <c r="AT168" s="37">
        <f>IF(ISNA(VLOOKUP($B168,'Feeder DER'!$B$3:$V$365,'Feeder DER'!T$369,FALSE)),0,VLOOKUP($B168,'Feeder DER'!$B$3:$V$365,'Feeder DER'!T$369,FALSE)/1000)</f>
        <v>-0.49369051566260302</v>
      </c>
      <c r="AU168" s="37">
        <f>IF(ISNA(VLOOKUP($B168,'Feeder DER'!$B$3:$V$365,'Feeder DER'!U$369,FALSE)),0,VLOOKUP($B168,'Feeder DER'!$B$3:$V$365,'Feeder DER'!U$369,FALSE)/1000)</f>
        <v>-0.52561559586029249</v>
      </c>
      <c r="AV168" s="37">
        <f>IF(ISNA(VLOOKUP($B168,'Feeder DER'!$B$3:$V$365,'Feeder DER'!V$369,FALSE)),0,VLOOKUP($B168,'Feeder DER'!$B$3:$V$365,'Feeder DER'!V$369,FALSE)/1000)</f>
        <v>-0.55302438916636976</v>
      </c>
    </row>
    <row r="169" spans="1:48" x14ac:dyDescent="0.25">
      <c r="A169" s="8" t="s">
        <v>50</v>
      </c>
      <c r="B169" s="42">
        <v>31007</v>
      </c>
      <c r="C169" s="43">
        <v>94.585125219999995</v>
      </c>
      <c r="D169" s="43">
        <v>92.614303590000006</v>
      </c>
      <c r="E169" s="43">
        <v>93.366852621406039</v>
      </c>
      <c r="F169" s="43">
        <v>93.895173091403521</v>
      </c>
      <c r="G169" s="43">
        <v>94.426483086175395</v>
      </c>
      <c r="H169" s="43">
        <v>94.960799522079967</v>
      </c>
      <c r="I169" s="43">
        <v>95.498139411197528</v>
      </c>
      <c r="J169" s="43">
        <v>96.038519861871961</v>
      </c>
      <c r="K169" s="43">
        <v>96.581958079255486</v>
      </c>
      <c r="L169" s="43">
        <v>97.128471365856413</v>
      </c>
      <c r="M169" s="43">
        <v>97.678077122090087</v>
      </c>
      <c r="N169" s="43">
        <v>98.23079284683287</v>
      </c>
      <c r="P169" s="43">
        <v>133.95858759999999</v>
      </c>
      <c r="Q169" s="43">
        <v>138.18211029481935</v>
      </c>
      <c r="R169" s="43">
        <v>138.87745869546819</v>
      </c>
      <c r="S169" s="43">
        <v>139.57630616989186</v>
      </c>
      <c r="T169" s="43">
        <v>140.27867032583532</v>
      </c>
      <c r="U169" s="43">
        <v>140.98456885964771</v>
      </c>
      <c r="V169" s="43">
        <v>141.69401955672825</v>
      </c>
      <c r="W169" s="43">
        <v>142.4070402919744</v>
      </c>
      <c r="X169" s="43">
        <v>143.12364903023209</v>
      </c>
      <c r="Y169" s="43">
        <v>143.84386382674853</v>
      </c>
      <c r="Z169" s="43">
        <v>144.56770282762699</v>
      </c>
      <c r="AA169" s="43">
        <v>145.29518427028401</v>
      </c>
      <c r="AC169" s="37">
        <f>IF(ISNA(VLOOKUP($B169,'Feeder DER'!$B$3:$V$365,'Feeder DER'!C$369,FALSE)),0,VLOOKUP($B169,'Feeder DER'!$B$3:$V$365,'Feeder DER'!C$369,FALSE)/1000)</f>
        <v>5.1332126756912302E-2</v>
      </c>
      <c r="AD169" s="37">
        <f>IF(ISNA(VLOOKUP($B169,'Feeder DER'!$B$3:$V$365,'Feeder DER'!D$369,FALSE)),0,VLOOKUP($B169,'Feeder DER'!$B$3:$V$365,'Feeder DER'!D$369,FALSE)/1000)</f>
        <v>0.10244301763103753</v>
      </c>
      <c r="AE169" s="37">
        <f>IF(ISNA(VLOOKUP($B169,'Feeder DER'!$B$3:$V$365,'Feeder DER'!E$369,FALSE)),0,VLOOKUP($B169,'Feeder DER'!$B$3:$V$365,'Feeder DER'!E$369,FALSE)/1000)</f>
        <v>0.16216744696985858</v>
      </c>
      <c r="AF169" s="37">
        <f>IF(ISNA(VLOOKUP($B169,'Feeder DER'!$B$3:$V$365,'Feeder DER'!F$369,FALSE)),0,VLOOKUP($B169,'Feeder DER'!$B$3:$V$365,'Feeder DER'!F$369,FALSE)/1000)</f>
        <v>0.22902631876852</v>
      </c>
      <c r="AG169" s="37">
        <f>IF(ISNA(VLOOKUP($B169,'Feeder DER'!$B$3:$V$365,'Feeder DER'!G$369,FALSE)),0,VLOOKUP($B169,'Feeder DER'!$B$3:$V$365,'Feeder DER'!G$369,FALSE)/1000)</f>
        <v>0.29791055573610525</v>
      </c>
      <c r="AH169" s="37">
        <f>IF(ISNA(VLOOKUP($B169,'Feeder DER'!$B$3:$V$365,'Feeder DER'!H$369,FALSE)),0,VLOOKUP($B169,'Feeder DER'!$B$3:$V$365,'Feeder DER'!H$369,FALSE)/1000)</f>
        <v>0.37439997252015206</v>
      </c>
      <c r="AI169" s="37">
        <f>IF(ISNA(VLOOKUP($B169,'Feeder DER'!$B$3:$V$365,'Feeder DER'!I$369,FALSE)),0,VLOOKUP($B169,'Feeder DER'!$B$3:$V$365,'Feeder DER'!I$369,FALSE)/1000)</f>
        <v>0.46019700217059434</v>
      </c>
      <c r="AJ169" s="37">
        <f>IF(ISNA(VLOOKUP($B169,'Feeder DER'!$B$3:$V$365,'Feeder DER'!J$369,FALSE)),0,VLOOKUP($B169,'Feeder DER'!$B$3:$V$365,'Feeder DER'!J$369,FALSE)/1000)</f>
        <v>0.64522622320349665</v>
      </c>
      <c r="AK169" s="37">
        <f>IF(ISNA(VLOOKUP($B169,'Feeder DER'!$B$3:$V$365,'Feeder DER'!K$369,FALSE)),0,VLOOKUP($B169,'Feeder DER'!$B$3:$V$365,'Feeder DER'!K$369,FALSE)/1000)</f>
        <v>0.80152782824441748</v>
      </c>
      <c r="AL169" s="37">
        <f>IF(ISNA(VLOOKUP($B169,'Feeder DER'!$B$3:$V$365,'Feeder DER'!L$369,FALSE)),0,VLOOKUP($B169,'Feeder DER'!$B$3:$V$365,'Feeder DER'!L$369,FALSE)/1000)</f>
        <v>0.94872580065145684</v>
      </c>
      <c r="AM169" s="37">
        <f>IF(ISNA(VLOOKUP($B169,'Feeder DER'!$B$3:$V$365,'Feeder DER'!M$369,FALSE)),0,VLOOKUP($B169,'Feeder DER'!$B$3:$V$365,'Feeder DER'!M$369,FALSE)/1000)</f>
        <v>-0.52060375476631759</v>
      </c>
      <c r="AN169" s="37">
        <f>IF(ISNA(VLOOKUP($B169,'Feeder DER'!$B$3:$V$365,'Feeder DER'!N$369,FALSE)),0,VLOOKUP($B169,'Feeder DER'!$B$3:$V$365,'Feeder DER'!N$369,FALSE)/1000)</f>
        <v>-0.63315256078881521</v>
      </c>
      <c r="AO169" s="37">
        <f>IF(ISNA(VLOOKUP($B169,'Feeder DER'!$B$3:$V$365,'Feeder DER'!O$369,FALSE)),0,VLOOKUP($B169,'Feeder DER'!$B$3:$V$365,'Feeder DER'!O$369,FALSE)/1000)</f>
        <v>-0.75358488070374896</v>
      </c>
      <c r="AP169" s="37">
        <f>IF(ISNA(VLOOKUP($B169,'Feeder DER'!$B$3:$V$365,'Feeder DER'!P$369,FALSE)),0,VLOOKUP($B169,'Feeder DER'!$B$3:$V$365,'Feeder DER'!P$369,FALSE)/1000)</f>
        <v>-0.8675119245775248</v>
      </c>
      <c r="AQ169" s="37">
        <f>IF(ISNA(VLOOKUP($B169,'Feeder DER'!$B$3:$V$365,'Feeder DER'!Q$369,FALSE)),0,VLOOKUP($B169,'Feeder DER'!$B$3:$V$365,'Feeder DER'!Q$369,FALSE)/1000)</f>
        <v>-0.96441884660593724</v>
      </c>
      <c r="AR169" s="37">
        <f>IF(ISNA(VLOOKUP($B169,'Feeder DER'!$B$3:$V$365,'Feeder DER'!R$369,FALSE)),0,VLOOKUP($B169,'Feeder DER'!$B$3:$V$365,'Feeder DER'!R$369,FALSE)/1000)</f>
        <v>-1.0483067850719414</v>
      </c>
      <c r="AS169" s="37">
        <f>IF(ISNA(VLOOKUP($B169,'Feeder DER'!$B$3:$V$365,'Feeder DER'!S$369,FALSE)),0,VLOOKUP($B169,'Feeder DER'!$B$3:$V$365,'Feeder DER'!S$369,FALSE)/1000)</f>
        <v>-1.1236270733200882</v>
      </c>
      <c r="AT169" s="37">
        <f>IF(ISNA(VLOOKUP($B169,'Feeder DER'!$B$3:$V$365,'Feeder DER'!T$369,FALSE)),0,VLOOKUP($B169,'Feeder DER'!$B$3:$V$365,'Feeder DER'!T$369,FALSE)/1000)</f>
        <v>-1.1960809739032978</v>
      </c>
      <c r="AU169" s="37">
        <f>IF(ISNA(VLOOKUP($B169,'Feeder DER'!$B$3:$V$365,'Feeder DER'!U$369,FALSE)),0,VLOOKUP($B169,'Feeder DER'!$B$3:$V$365,'Feeder DER'!U$369,FALSE)/1000)</f>
        <v>-1.2710809188964802</v>
      </c>
      <c r="AV169" s="37">
        <f>IF(ISNA(VLOOKUP($B169,'Feeder DER'!$B$3:$V$365,'Feeder DER'!V$369,FALSE)),0,VLOOKUP($B169,'Feeder DER'!$B$3:$V$365,'Feeder DER'!V$369,FALSE)/1000)</f>
        <v>-1.3342362939719503</v>
      </c>
    </row>
    <row r="170" spans="1:48" x14ac:dyDescent="0.25">
      <c r="A170" s="8" t="s">
        <v>50</v>
      </c>
      <c r="B170" s="42">
        <v>31008</v>
      </c>
      <c r="C170" s="43">
        <v>120.6460902</v>
      </c>
      <c r="D170" s="43">
        <v>128.2532349</v>
      </c>
      <c r="E170" s="43">
        <v>129.07431056817066</v>
      </c>
      <c r="F170" s="43">
        <v>129.80468327014543</v>
      </c>
      <c r="G170" s="43">
        <v>130.53918881839644</v>
      </c>
      <c r="H170" s="43">
        <v>131.27785059881737</v>
      </c>
      <c r="I170" s="43">
        <v>132.02069212963195</v>
      </c>
      <c r="J170" s="43">
        <v>132.76773706214291</v>
      </c>
      <c r="K170" s="43">
        <v>133.51900918148488</v>
      </c>
      <c r="L170" s="43">
        <v>134.27453240738171</v>
      </c>
      <c r="M170" s="43">
        <v>135.03433079490813</v>
      </c>
      <c r="N170" s="43">
        <v>135.79842853525548</v>
      </c>
      <c r="P170" s="43">
        <v>159.6717529</v>
      </c>
      <c r="Q170" s="43">
        <v>163.25456344762785</v>
      </c>
      <c r="R170" s="43">
        <v>164.07607933958906</v>
      </c>
      <c r="S170" s="43">
        <v>164.90172919476998</v>
      </c>
      <c r="T170" s="43">
        <v>165.73153381575287</v>
      </c>
      <c r="U170" s="43">
        <v>166.56551410980097</v>
      </c>
      <c r="V170" s="43">
        <v>167.40369108938529</v>
      </c>
      <c r="W170" s="43">
        <v>168.24608587271405</v>
      </c>
      <c r="X170" s="43">
        <v>169.09271968426472</v>
      </c>
      <c r="Y170" s="43">
        <v>169.9436138553188</v>
      </c>
      <c r="Z170" s="43">
        <v>170.79878982449929</v>
      </c>
      <c r="AA170" s="43">
        <v>171.65826913831083</v>
      </c>
      <c r="AC170" s="37">
        <f>IF(ISNA(VLOOKUP($B170,'Feeder DER'!$B$3:$V$365,'Feeder DER'!C$369,FALSE)),0,VLOOKUP($B170,'Feeder DER'!$B$3:$V$365,'Feeder DER'!C$369,FALSE)/1000)</f>
        <v>5.3797836339226093E-2</v>
      </c>
      <c r="AD170" s="37">
        <f>IF(ISNA(VLOOKUP($B170,'Feeder DER'!$B$3:$V$365,'Feeder DER'!D$369,FALSE)),0,VLOOKUP($B170,'Feeder DER'!$B$3:$V$365,'Feeder DER'!D$369,FALSE)/1000)</f>
        <v>0.1073384952221409</v>
      </c>
      <c r="AE170" s="37">
        <f>IF(ISNA(VLOOKUP($B170,'Feeder DER'!$B$3:$V$365,'Feeder DER'!E$369,FALSE)),0,VLOOKUP($B170,'Feeder DER'!$B$3:$V$365,'Feeder DER'!E$369,FALSE)/1000)</f>
        <v>0.17036231142236063</v>
      </c>
      <c r="AF170" s="37">
        <f>IF(ISNA(VLOOKUP($B170,'Feeder DER'!$B$3:$V$365,'Feeder DER'!F$369,FALSE)),0,VLOOKUP($B170,'Feeder DER'!$B$3:$V$365,'Feeder DER'!F$369,FALSE)/1000)</f>
        <v>0.24170371929666384</v>
      </c>
      <c r="AG170" s="37">
        <f>IF(ISNA(VLOOKUP($B170,'Feeder DER'!$B$3:$V$365,'Feeder DER'!G$369,FALSE)),0,VLOOKUP($B170,'Feeder DER'!$B$3:$V$365,'Feeder DER'!G$369,FALSE)/1000)</f>
        <v>0.31592607836167702</v>
      </c>
      <c r="AH170" s="37">
        <f>IF(ISNA(VLOOKUP($B170,'Feeder DER'!$B$3:$V$365,'Feeder DER'!H$369,FALSE)),0,VLOOKUP($B170,'Feeder DER'!$B$3:$V$365,'Feeder DER'!H$369,FALSE)/1000)</f>
        <v>0.39907790070737931</v>
      </c>
      <c r="AI170" s="37">
        <f>IF(ISNA(VLOOKUP($B170,'Feeder DER'!$B$3:$V$365,'Feeder DER'!I$369,FALSE)),0,VLOOKUP($B170,'Feeder DER'!$B$3:$V$365,'Feeder DER'!I$369,FALSE)/1000)</f>
        <v>0.49297532708562891</v>
      </c>
      <c r="AJ170" s="37">
        <f>IF(ISNA(VLOOKUP($B170,'Feeder DER'!$B$3:$V$365,'Feeder DER'!J$369,FALSE)),0,VLOOKUP($B170,'Feeder DER'!$B$3:$V$365,'Feeder DER'!J$369,FALSE)/1000)</f>
        <v>0.69699253205301925</v>
      </c>
      <c r="AK170" s="37">
        <f>IF(ISNA(VLOOKUP($B170,'Feeder DER'!$B$3:$V$365,'Feeder DER'!K$369,FALSE)),0,VLOOKUP($B170,'Feeder DER'!$B$3:$V$365,'Feeder DER'!K$369,FALSE)/1000)</f>
        <v>0.86941312504085477</v>
      </c>
      <c r="AL170" s="37">
        <f>IF(ISNA(VLOOKUP($B170,'Feeder DER'!$B$3:$V$365,'Feeder DER'!L$369,FALSE)),0,VLOOKUP($B170,'Feeder DER'!$B$3:$V$365,'Feeder DER'!L$369,FALSE)/1000)</f>
        <v>1.0323601971761369</v>
      </c>
      <c r="AM170" s="37">
        <f>IF(ISNA(VLOOKUP($B170,'Feeder DER'!$B$3:$V$365,'Feeder DER'!M$369,FALSE)),0,VLOOKUP($B170,'Feeder DER'!$B$3:$V$365,'Feeder DER'!M$369,FALSE)/1000)</f>
        <v>-0.53589897642940409</v>
      </c>
      <c r="AN170" s="37">
        <f>IF(ISNA(VLOOKUP($B170,'Feeder DER'!$B$3:$V$365,'Feeder DER'!N$369,FALSE)),0,VLOOKUP($B170,'Feeder DER'!$B$3:$V$365,'Feeder DER'!N$369,FALSE)/1000)</f>
        <v>-0.65414284799532219</v>
      </c>
      <c r="AO170" s="37">
        <f>IF(ISNA(VLOOKUP($B170,'Feeder DER'!$B$3:$V$365,'Feeder DER'!O$369,FALSE)),0,VLOOKUP($B170,'Feeder DER'!$B$3:$V$365,'Feeder DER'!O$369,FALSE)/1000)</f>
        <v>-0.78133691537881667</v>
      </c>
      <c r="AP170" s="37">
        <f>IF(ISNA(VLOOKUP($B170,'Feeder DER'!$B$3:$V$365,'Feeder DER'!P$369,FALSE)),0,VLOOKUP($B170,'Feeder DER'!$B$3:$V$365,'Feeder DER'!P$369,FALSE)/1000)</f>
        <v>-0.90239878900980752</v>
      </c>
      <c r="AQ170" s="37">
        <f>IF(ISNA(VLOOKUP($B170,'Feeder DER'!$B$3:$V$365,'Feeder DER'!Q$369,FALSE)),0,VLOOKUP($B170,'Feeder DER'!$B$3:$V$365,'Feeder DER'!Q$369,FALSE)/1000)</f>
        <v>-1.0059674076223279</v>
      </c>
      <c r="AR170" s="37">
        <f>IF(ISNA(VLOOKUP($B170,'Feeder DER'!$B$3:$V$365,'Feeder DER'!R$369,FALSE)),0,VLOOKUP($B170,'Feeder DER'!$B$3:$V$365,'Feeder DER'!R$369,FALSE)/1000)</f>
        <v>-1.0961030280085522</v>
      </c>
      <c r="AS170" s="37">
        <f>IF(ISNA(VLOOKUP($B170,'Feeder DER'!$B$3:$V$365,'Feeder DER'!S$369,FALSE)),0,VLOOKUP($B170,'Feeder DER'!$B$3:$V$365,'Feeder DER'!S$369,FALSE)/1000)</f>
        <v>-1.1775314263265444</v>
      </c>
      <c r="AT170" s="37">
        <f>IF(ISNA(VLOOKUP($B170,'Feeder DER'!$B$3:$V$365,'Feeder DER'!T$369,FALSE)),0,VLOOKUP($B170,'Feeder DER'!$B$3:$V$365,'Feeder DER'!T$369,FALSE)/1000)</f>
        <v>-1.2552340538647486</v>
      </c>
      <c r="AU170" s="37">
        <f>IF(ISNA(VLOOKUP($B170,'Feeder DER'!$B$3:$V$365,'Feeder DER'!U$369,FALSE)),0,VLOOKUP($B170,'Feeder DER'!$B$3:$V$365,'Feeder DER'!U$369,FALSE)/1000)</f>
        <v>-1.3367228893129035</v>
      </c>
      <c r="AV170" s="37">
        <f>IF(ISNA(VLOOKUP($B170,'Feeder DER'!$B$3:$V$365,'Feeder DER'!V$369,FALSE)),0,VLOOKUP($B170,'Feeder DER'!$B$3:$V$365,'Feeder DER'!V$369,FALSE)/1000)</f>
        <v>-1.4062062189611286</v>
      </c>
    </row>
    <row r="171" spans="1:48" x14ac:dyDescent="0.25">
      <c r="A171" s="8" t="s">
        <v>50</v>
      </c>
      <c r="B171" s="42">
        <v>31010</v>
      </c>
      <c r="C171" s="43">
        <v>79.606620280000001</v>
      </c>
      <c r="D171" s="43">
        <v>59.007427219999997</v>
      </c>
      <c r="E171" s="43">
        <v>59.487623359871215</v>
      </c>
      <c r="F171" s="43">
        <v>59.824236710863779</v>
      </c>
      <c r="G171" s="43">
        <v>60.162754803408731</v>
      </c>
      <c r="H171" s="43">
        <v>60.503188415570492</v>
      </c>
      <c r="I171" s="43">
        <v>60.845548386401639</v>
      </c>
      <c r="J171" s="43">
        <v>61.189845616287997</v>
      </c>
      <c r="K171" s="43">
        <v>61.536091067295722</v>
      </c>
      <c r="L171" s="43">
        <v>61.884295763520299</v>
      </c>
      <c r="M171" s="43">
        <v>62.234470791437545</v>
      </c>
      <c r="N171" s="43">
        <v>62.586627300256595</v>
      </c>
      <c r="P171" s="43">
        <v>77.295822139999999</v>
      </c>
      <c r="Q171" s="43">
        <v>81.30296529716901</v>
      </c>
      <c r="R171" s="43">
        <v>81.858391245287578</v>
      </c>
      <c r="S171" s="43">
        <v>82.270312161176435</v>
      </c>
      <c r="T171" s="43">
        <v>82.684305910874571</v>
      </c>
      <c r="U171" s="43">
        <v>83.100382925122048</v>
      </c>
      <c r="V171" s="43">
        <v>83.518553687147644</v>
      </c>
      <c r="W171" s="43">
        <v>83.938828732932919</v>
      </c>
      <c r="X171" s="43">
        <v>84.361218651477742</v>
      </c>
      <c r="Y171" s="43">
        <v>84.785734085067048</v>
      </c>
      <c r="Z171" s="43">
        <v>85.212385729538994</v>
      </c>
      <c r="AA171" s="43">
        <v>85.64118433455441</v>
      </c>
      <c r="AC171" s="37">
        <f>IF(ISNA(VLOOKUP($B171,'Feeder DER'!$B$3:$V$365,'Feeder DER'!C$369,FALSE)),0,VLOOKUP($B171,'Feeder DER'!$B$3:$V$365,'Feeder DER'!C$369,FALSE)/1000)</f>
        <v>2.4333221606246524E-2</v>
      </c>
      <c r="AD171" s="37">
        <f>IF(ISNA(VLOOKUP($B171,'Feeder DER'!$B$3:$V$365,'Feeder DER'!D$369,FALSE)),0,VLOOKUP($B171,'Feeder DER'!$B$3:$V$365,'Feeder DER'!D$369,FALSE)/1000)</f>
        <v>4.817378939197587E-2</v>
      </c>
      <c r="AE171" s="37">
        <f>IF(ISNA(VLOOKUP($B171,'Feeder DER'!$B$3:$V$365,'Feeder DER'!E$369,FALSE)),0,VLOOKUP($B171,'Feeder DER'!$B$3:$V$365,'Feeder DER'!E$369,FALSE)/1000)</f>
        <v>7.5945806078095687E-2</v>
      </c>
      <c r="AF171" s="37">
        <f>IF(ISNA(VLOOKUP($B171,'Feeder DER'!$B$3:$V$365,'Feeder DER'!F$369,FALSE)),0,VLOOKUP($B171,'Feeder DER'!$B$3:$V$365,'Feeder DER'!F$369,FALSE)/1000)</f>
        <v>0.10691815659599539</v>
      </c>
      <c r="AG171" s="37">
        <f>IF(ISNA(VLOOKUP($B171,'Feeder DER'!$B$3:$V$365,'Feeder DER'!G$369,FALSE)),0,VLOOKUP($B171,'Feeder DER'!$B$3:$V$365,'Feeder DER'!G$369,FALSE)/1000)</f>
        <v>0.13873075579718674</v>
      </c>
      <c r="AH171" s="37">
        <f>IF(ISNA(VLOOKUP($B171,'Feeder DER'!$B$3:$V$365,'Feeder DER'!H$369,FALSE)),0,VLOOKUP($B171,'Feeder DER'!$B$3:$V$365,'Feeder DER'!H$369,FALSE)/1000)</f>
        <v>0.17396959986450758</v>
      </c>
      <c r="AI171" s="37">
        <f>IF(ISNA(VLOOKUP($B171,'Feeder DER'!$B$3:$V$365,'Feeder DER'!I$369,FALSE)),0,VLOOKUP($B171,'Feeder DER'!$B$3:$V$365,'Feeder DER'!I$369,FALSE)/1000)</f>
        <v>0.21342742295553627</v>
      </c>
      <c r="AJ171" s="37">
        <f>IF(ISNA(VLOOKUP($B171,'Feeder DER'!$B$3:$V$365,'Feeder DER'!J$369,FALSE)),0,VLOOKUP($B171,'Feeder DER'!$B$3:$V$365,'Feeder DER'!J$369,FALSE)/1000)</f>
        <v>0.298387370960779</v>
      </c>
      <c r="AK171" s="37">
        <f>IF(ISNA(VLOOKUP($B171,'Feeder DER'!$B$3:$V$365,'Feeder DER'!K$369,FALSE)),0,VLOOKUP($B171,'Feeder DER'!$B$3:$V$365,'Feeder DER'!K$369,FALSE)/1000)</f>
        <v>0.37010030972540447</v>
      </c>
      <c r="AL171" s="37">
        <f>IF(ISNA(VLOOKUP($B171,'Feeder DER'!$B$3:$V$365,'Feeder DER'!L$369,FALSE)),0,VLOOKUP($B171,'Feeder DER'!$B$3:$V$365,'Feeder DER'!L$369,FALSE)/1000)</f>
        <v>0.43756966552906168</v>
      </c>
      <c r="AM171" s="37">
        <f>IF(ISNA(VLOOKUP($B171,'Feeder DER'!$B$3:$V$365,'Feeder DER'!M$369,FALSE)),0,VLOOKUP($B171,'Feeder DER'!$B$3:$V$365,'Feeder DER'!M$369,FALSE)/1000)</f>
        <v>-0.24683962135936183</v>
      </c>
      <c r="AN171" s="37">
        <f>IF(ISNA(VLOOKUP($B171,'Feeder DER'!$B$3:$V$365,'Feeder DER'!N$369,FALSE)),0,VLOOKUP($B171,'Feeder DER'!$B$3:$V$365,'Feeder DER'!N$369,FALSE)/1000)</f>
        <v>-0.2990921994383326</v>
      </c>
      <c r="AO171" s="37">
        <f>IF(ISNA(VLOOKUP($B171,'Feeder DER'!$B$3:$V$365,'Feeder DER'!O$369,FALSE)),0,VLOOKUP($B171,'Feeder DER'!$B$3:$V$365,'Feeder DER'!O$369,FALSE)/1000)</f>
        <v>-0.35482439574508162</v>
      </c>
      <c r="AP171" s="37">
        <f>IF(ISNA(VLOOKUP($B171,'Feeder DER'!$B$3:$V$365,'Feeder DER'!P$369,FALSE)),0,VLOOKUP($B171,'Feeder DER'!$B$3:$V$365,'Feeder DER'!P$369,FALSE)/1000)</f>
        <v>-0.40735050988590354</v>
      </c>
      <c r="AQ171" s="37">
        <f>IF(ISNA(VLOOKUP($B171,'Feeder DER'!$B$3:$V$365,'Feeder DER'!Q$369,FALSE)),0,VLOOKUP($B171,'Feeder DER'!$B$3:$V$365,'Feeder DER'!Q$369,FALSE)/1000)</f>
        <v>-0.45186059250575872</v>
      </c>
      <c r="AR171" s="37">
        <f>IF(ISNA(VLOOKUP($B171,'Feeder DER'!$B$3:$V$365,'Feeder DER'!R$369,FALSE)),0,VLOOKUP($B171,'Feeder DER'!$B$3:$V$365,'Feeder DER'!R$369,FALSE)/1000)</f>
        <v>-0.49024541920222586</v>
      </c>
      <c r="AS171" s="37">
        <f>IF(ISNA(VLOOKUP($B171,'Feeder DER'!$B$3:$V$365,'Feeder DER'!S$369,FALSE)),0,VLOOKUP($B171,'Feeder DER'!$B$3:$V$365,'Feeder DER'!S$369,FALSE)/1000)</f>
        <v>-0.52456857107745902</v>
      </c>
      <c r="AT171" s="37">
        <f>IF(ISNA(VLOOKUP($B171,'Feeder DER'!$B$3:$V$365,'Feeder DER'!T$369,FALSE)),0,VLOOKUP($B171,'Feeder DER'!$B$3:$V$365,'Feeder DER'!T$369,FALSE)/1000)</f>
        <v>-0.55749816083785841</v>
      </c>
      <c r="AU171" s="37">
        <f>IF(ISNA(VLOOKUP($B171,'Feeder DER'!$B$3:$V$365,'Feeder DER'!U$369,FALSE)),0,VLOOKUP($B171,'Feeder DER'!$B$3:$V$365,'Feeder DER'!U$369,FALSE)/1000)</f>
        <v>-0.59145391744674514</v>
      </c>
      <c r="AV171" s="37">
        <f>IF(ISNA(VLOOKUP($B171,'Feeder DER'!$B$3:$V$365,'Feeder DER'!V$369,FALSE)),0,VLOOKUP($B171,'Feeder DER'!$B$3:$V$365,'Feeder DER'!V$369,FALSE)/1000)</f>
        <v>-0.61986056589098759</v>
      </c>
    </row>
    <row r="172" spans="1:48" x14ac:dyDescent="0.25">
      <c r="A172" s="8" t="s">
        <v>149</v>
      </c>
      <c r="B172" s="42">
        <v>34251</v>
      </c>
      <c r="C172" s="43">
        <v>88.424974219999996</v>
      </c>
      <c r="D172" s="43">
        <v>76.200004579999998</v>
      </c>
      <c r="E172" s="43">
        <v>76.794643156722273</v>
      </c>
      <c r="F172" s="43">
        <v>77.137682148053756</v>
      </c>
      <c r="G172" s="43">
        <v>77.482253482589613</v>
      </c>
      <c r="H172" s="43">
        <v>77.828364005253476</v>
      </c>
      <c r="I172" s="43">
        <v>78.176020591544997</v>
      </c>
      <c r="J172" s="43">
        <v>78.525230147676453</v>
      </c>
      <c r="K172" s="43">
        <v>78.87599961070994</v>
      </c>
      <c r="L172" s="43">
        <v>79.228335948695147</v>
      </c>
      <c r="M172" s="43">
        <v>79.582246160807813</v>
      </c>
      <c r="N172" s="43">
        <v>79.93773727748875</v>
      </c>
      <c r="P172" s="43">
        <v>154.9000092</v>
      </c>
      <c r="Q172" s="43">
        <v>159.22839260098422</v>
      </c>
      <c r="R172" s="43">
        <v>159.90759027799271</v>
      </c>
      <c r="S172" s="43">
        <v>160.58968511094756</v>
      </c>
      <c r="T172" s="43">
        <v>161.27468945783062</v>
      </c>
      <c r="U172" s="43">
        <v>161.96261572933744</v>
      </c>
      <c r="V172" s="43">
        <v>162.65347638910211</v>
      </c>
      <c r="W172" s="43">
        <v>163.34728395392298</v>
      </c>
      <c r="X172" s="43">
        <v>164.04405099398957</v>
      </c>
      <c r="Y172" s="43">
        <v>164.74379013311022</v>
      </c>
      <c r="Z172" s="43">
        <v>165.44651404894086</v>
      </c>
      <c r="AA172" s="43">
        <v>166.15223547321463</v>
      </c>
      <c r="AC172" s="37">
        <f>IF(ISNA(VLOOKUP($B172,'Feeder DER'!$B$3:$V$365,'Feeder DER'!C$369,FALSE)),0,VLOOKUP($B172,'Feeder DER'!$B$3:$V$365,'Feeder DER'!C$369,FALSE)/1000)</f>
        <v>3.714386716766431E-2</v>
      </c>
      <c r="AD172" s="37">
        <f>IF(ISNA(VLOOKUP($B172,'Feeder DER'!$B$3:$V$365,'Feeder DER'!D$369,FALSE)),0,VLOOKUP($B172,'Feeder DER'!$B$3:$V$365,'Feeder DER'!D$369,FALSE)/1000)</f>
        <v>7.4472942527658986E-2</v>
      </c>
      <c r="AE172" s="37">
        <f>IF(ISNA(VLOOKUP($B172,'Feeder DER'!$B$3:$V$365,'Feeder DER'!E$369,FALSE)),0,VLOOKUP($B172,'Feeder DER'!$B$3:$V$365,'Feeder DER'!E$369,FALSE)/1000)</f>
        <v>0.11759510955478743</v>
      </c>
      <c r="AF172" s="37">
        <f>IF(ISNA(VLOOKUP($B172,'Feeder DER'!$B$3:$V$365,'Feeder DER'!F$369,FALSE)),0,VLOOKUP($B172,'Feeder DER'!$B$3:$V$365,'Feeder DER'!F$369,FALSE)/1000)</f>
        <v>0.1644042406123761</v>
      </c>
      <c r="AG172" s="37">
        <f>IF(ISNA(VLOOKUP($B172,'Feeder DER'!$B$3:$V$365,'Feeder DER'!G$369,FALSE)),0,VLOOKUP($B172,'Feeder DER'!$B$3:$V$365,'Feeder DER'!G$369,FALSE)/1000)</f>
        <v>0.21104641237060648</v>
      </c>
      <c r="AH172" s="37">
        <f>IF(ISNA(VLOOKUP($B172,'Feeder DER'!$B$3:$V$365,'Feeder DER'!H$369,FALSE)),0,VLOOKUP($B172,'Feeder DER'!$B$3:$V$365,'Feeder DER'!H$369,FALSE)/1000)</f>
        <v>0.26095474175618366</v>
      </c>
      <c r="AI172" s="37">
        <f>IF(ISNA(VLOOKUP($B172,'Feeder DER'!$B$3:$V$365,'Feeder DER'!I$369,FALSE)),0,VLOOKUP($B172,'Feeder DER'!$B$3:$V$365,'Feeder DER'!I$369,FALSE)/1000)</f>
        <v>0.31537805422233461</v>
      </c>
      <c r="AJ172" s="37">
        <f>IF(ISNA(VLOOKUP($B172,'Feeder DER'!$B$3:$V$365,'Feeder DER'!J$369,FALSE)),0,VLOOKUP($B172,'Feeder DER'!$B$3:$V$365,'Feeder DER'!J$369,FALSE)/1000)</f>
        <v>0.42992488345822222</v>
      </c>
      <c r="AK172" s="37">
        <f>IF(ISNA(VLOOKUP($B172,'Feeder DER'!$B$3:$V$365,'Feeder DER'!K$369,FALSE)),0,VLOOKUP($B172,'Feeder DER'!$B$3:$V$365,'Feeder DER'!K$369,FALSE)/1000)</f>
        <v>0.52750691702031127</v>
      </c>
      <c r="AL172" s="37">
        <f>IF(ISNA(VLOOKUP($B172,'Feeder DER'!$B$3:$V$365,'Feeder DER'!L$369,FALSE)),0,VLOOKUP($B172,'Feeder DER'!$B$3:$V$365,'Feeder DER'!L$369,FALSE)/1000)</f>
        <v>0.61828378793259409</v>
      </c>
      <c r="AM172" s="37">
        <f>IF(ISNA(VLOOKUP($B172,'Feeder DER'!$B$3:$V$365,'Feeder DER'!M$369,FALSE)),0,VLOOKUP($B172,'Feeder DER'!$B$3:$V$365,'Feeder DER'!M$369,FALSE)/1000)</f>
        <v>-0.3620461369918801</v>
      </c>
      <c r="AN172" s="37">
        <f>IF(ISNA(VLOOKUP($B172,'Feeder DER'!$B$3:$V$365,'Feeder DER'!N$369,FALSE)),0,VLOOKUP($B172,'Feeder DER'!$B$3:$V$365,'Feeder DER'!N$369,FALSE)/1000)</f>
        <v>-0.4472683492104676</v>
      </c>
      <c r="AO172" s="37">
        <f>IF(ISNA(VLOOKUP($B172,'Feeder DER'!$B$3:$V$365,'Feeder DER'!O$369,FALSE)),0,VLOOKUP($B172,'Feeder DER'!$B$3:$V$365,'Feeder DER'!O$369,FALSE)/1000)</f>
        <v>-0.53966700461657668</v>
      </c>
      <c r="AP172" s="37">
        <f>IF(ISNA(VLOOKUP($B172,'Feeder DER'!$B$3:$V$365,'Feeder DER'!P$369,FALSE)),0,VLOOKUP($B172,'Feeder DER'!$B$3:$V$365,'Feeder DER'!P$369,FALSE)/1000)</f>
        <v>-0.62954968851367821</v>
      </c>
      <c r="AQ172" s="37">
        <f>IF(ISNA(VLOOKUP($B172,'Feeder DER'!$B$3:$V$365,'Feeder DER'!Q$369,FALSE)),0,VLOOKUP($B172,'Feeder DER'!$B$3:$V$365,'Feeder DER'!Q$369,FALSE)/1000)</f>
        <v>-0.70867709710601823</v>
      </c>
      <c r="AR172" s="37">
        <f>IF(ISNA(VLOOKUP($B172,'Feeder DER'!$B$3:$V$365,'Feeder DER'!R$369,FALSE)),0,VLOOKUP($B172,'Feeder DER'!$B$3:$V$365,'Feeder DER'!R$369,FALSE)/1000)</f>
        <v>-0.7806666901616619</v>
      </c>
      <c r="AS172" s="37">
        <f>IF(ISNA(VLOOKUP($B172,'Feeder DER'!$B$3:$V$365,'Feeder DER'!S$369,FALSE)),0,VLOOKUP($B172,'Feeder DER'!$B$3:$V$365,'Feeder DER'!S$369,FALSE)/1000)</f>
        <v>-0.84900714474508032</v>
      </c>
      <c r="AT172" s="37">
        <f>IF(ISNA(VLOOKUP($B172,'Feeder DER'!$B$3:$V$365,'Feeder DER'!T$369,FALSE)),0,VLOOKUP($B172,'Feeder DER'!$B$3:$V$365,'Feeder DER'!T$369,FALSE)/1000)</f>
        <v>-0.93011660310993993</v>
      </c>
      <c r="AU172" s="37">
        <f>IF(ISNA(VLOOKUP($B172,'Feeder DER'!$B$3:$V$365,'Feeder DER'!U$369,FALSE)),0,VLOOKUP($B172,'Feeder DER'!$B$3:$V$365,'Feeder DER'!U$369,FALSE)/1000)</f>
        <v>-1.0100129740992858</v>
      </c>
      <c r="AV172" s="37">
        <f>IF(ISNA(VLOOKUP($B172,'Feeder DER'!$B$3:$V$365,'Feeder DER'!V$369,FALSE)),0,VLOOKUP($B172,'Feeder DER'!$B$3:$V$365,'Feeder DER'!V$369,FALSE)/1000)</f>
        <v>-1.0807702856436714</v>
      </c>
    </row>
    <row r="173" spans="1:48" x14ac:dyDescent="0.25">
      <c r="A173" s="8" t="s">
        <v>149</v>
      </c>
      <c r="B173" s="42">
        <v>34252</v>
      </c>
      <c r="C173" s="43">
        <v>163.7524473</v>
      </c>
      <c r="D173" s="43">
        <v>131.6999969</v>
      </c>
      <c r="E173" s="43">
        <v>132.58241811599297</v>
      </c>
      <c r="F173" s="43">
        <v>133.17465915142537</v>
      </c>
      <c r="G173" s="43">
        <v>133.76954570689759</v>
      </c>
      <c r="H173" s="43">
        <v>134.36708959985529</v>
      </c>
      <c r="I173" s="43">
        <v>134.96730270053231</v>
      </c>
      <c r="J173" s="43">
        <v>135.57019693218641</v>
      </c>
      <c r="K173" s="43">
        <v>136.17578427133608</v>
      </c>
      <c r="L173" s="43">
        <v>136.78407674799854</v>
      </c>
      <c r="M173" s="43">
        <v>137.39508644592868</v>
      </c>
      <c r="N173" s="43">
        <v>138.00882550285908</v>
      </c>
      <c r="P173" s="43">
        <v>289.10000609999997</v>
      </c>
      <c r="Q173" s="43">
        <v>300.4582007460545</v>
      </c>
      <c r="R173" s="43">
        <v>301.73982212432372</v>
      </c>
      <c r="S173" s="43">
        <v>303.02691033076792</v>
      </c>
      <c r="T173" s="43">
        <v>304.31948868445056</v>
      </c>
      <c r="U173" s="43">
        <v>305.61758060390395</v>
      </c>
      <c r="V173" s="43">
        <v>306.92120960755341</v>
      </c>
      <c r="W173" s="43">
        <v>308.23039931414343</v>
      </c>
      <c r="X173" s="43">
        <v>309.5451734431656</v>
      </c>
      <c r="Y173" s="43">
        <v>310.86555581528836</v>
      </c>
      <c r="Z173" s="43">
        <v>312.19157035278857</v>
      </c>
      <c r="AA173" s="43">
        <v>313.52324107998481</v>
      </c>
      <c r="AC173" s="37">
        <f>IF(ISNA(VLOOKUP($B173,'Feeder DER'!$B$3:$V$365,'Feeder DER'!C$369,FALSE)),0,VLOOKUP($B173,'Feeder DER'!$B$3:$V$365,'Feeder DER'!C$369,FALSE)/1000)</f>
        <v>6.8902427490259086E-2</v>
      </c>
      <c r="AD173" s="37">
        <f>IF(ISNA(VLOOKUP($B173,'Feeder DER'!$B$3:$V$365,'Feeder DER'!D$369,FALSE)),0,VLOOKUP($B173,'Feeder DER'!$B$3:$V$365,'Feeder DER'!D$369,FALSE)/1000)</f>
        <v>0.13676544011588807</v>
      </c>
      <c r="AE173" s="37">
        <f>IF(ISNA(VLOOKUP($B173,'Feeder DER'!$B$3:$V$365,'Feeder DER'!E$369,FALSE)),0,VLOOKUP($B173,'Feeder DER'!$B$3:$V$365,'Feeder DER'!E$369,FALSE)/1000)</f>
        <v>0.21645664789744223</v>
      </c>
      <c r="AF173" s="37">
        <f>IF(ISNA(VLOOKUP($B173,'Feeder DER'!$B$3:$V$365,'Feeder DER'!F$369,FALSE)),0,VLOOKUP($B173,'Feeder DER'!$B$3:$V$365,'Feeder DER'!F$369,FALSE)/1000)</f>
        <v>0.30528645986863451</v>
      </c>
      <c r="AG173" s="37">
        <f>IF(ISNA(VLOOKUP($B173,'Feeder DER'!$B$3:$V$365,'Feeder DER'!G$369,FALSE)),0,VLOOKUP($B173,'Feeder DER'!$B$3:$V$365,'Feeder DER'!G$369,FALSE)/1000)</f>
        <v>0.3960583548679053</v>
      </c>
      <c r="AH173" s="37">
        <f>IF(ISNA(VLOOKUP($B173,'Feeder DER'!$B$3:$V$365,'Feeder DER'!H$369,FALSE)),0,VLOOKUP($B173,'Feeder DER'!$B$3:$V$365,'Feeder DER'!H$369,FALSE)/1000)</f>
        <v>0.49559497850046497</v>
      </c>
      <c r="AI173" s="37">
        <f>IF(ISNA(VLOOKUP($B173,'Feeder DER'!$B$3:$V$365,'Feeder DER'!I$369,FALSE)),0,VLOOKUP($B173,'Feeder DER'!$B$3:$V$365,'Feeder DER'!I$369,FALSE)/1000)</f>
        <v>0.60617252953500911</v>
      </c>
      <c r="AJ173" s="37">
        <f>IF(ISNA(VLOOKUP($B173,'Feeder DER'!$B$3:$V$365,'Feeder DER'!J$369,FALSE)),0,VLOOKUP($B173,'Feeder DER'!$B$3:$V$365,'Feeder DER'!J$369,FALSE)/1000)</f>
        <v>0.84268195710801785</v>
      </c>
      <c r="AK173" s="37">
        <f>IF(ISNA(VLOOKUP($B173,'Feeder DER'!$B$3:$V$365,'Feeder DER'!K$369,FALSE)),0,VLOOKUP($B173,'Feeder DER'!$B$3:$V$365,'Feeder DER'!K$369,FALSE)/1000)</f>
        <v>1.0442264719630308</v>
      </c>
      <c r="AL173" s="37">
        <f>IF(ISNA(VLOOKUP($B173,'Feeder DER'!$B$3:$V$365,'Feeder DER'!L$369,FALSE)),0,VLOOKUP($B173,'Feeder DER'!$B$3:$V$365,'Feeder DER'!L$369,FALSE)/1000)</f>
        <v>1.2331774912409819</v>
      </c>
      <c r="AM173" s="37">
        <f>IF(ISNA(VLOOKUP($B173,'Feeder DER'!$B$3:$V$365,'Feeder DER'!M$369,FALSE)),0,VLOOKUP($B173,'Feeder DER'!$B$3:$V$365,'Feeder DER'!M$369,FALSE)/1000)</f>
        <v>-0.64567534363732981</v>
      </c>
      <c r="AN173" s="37">
        <f>IF(ISNA(VLOOKUP($B173,'Feeder DER'!$B$3:$V$365,'Feeder DER'!N$369,FALSE)),0,VLOOKUP($B173,'Feeder DER'!$B$3:$V$365,'Feeder DER'!N$369,FALSE)/1000)</f>
        <v>-0.80100871798914886</v>
      </c>
      <c r="AO173" s="37">
        <f>IF(ISNA(VLOOKUP($B173,'Feeder DER'!$B$3:$V$365,'Feeder DER'!O$369,FALSE)),0,VLOOKUP($B173,'Feeder DER'!$B$3:$V$365,'Feeder DER'!O$369,FALSE)/1000)</f>
        <v>-0.9708176288799889</v>
      </c>
      <c r="AP173" s="37">
        <f>IF(ISNA(VLOOKUP($B173,'Feeder DER'!$B$3:$V$365,'Feeder DER'!P$369,FALSE)),0,VLOOKUP($B173,'Feeder DER'!$B$3:$V$365,'Feeder DER'!P$369,FALSE)/1000)</f>
        <v>-1.1369758530288498</v>
      </c>
      <c r="AQ173" s="37">
        <f>IF(ISNA(VLOOKUP($B173,'Feeder DER'!$B$3:$V$365,'Feeder DER'!Q$369,FALSE)),0,VLOOKUP($B173,'Feeder DER'!$B$3:$V$365,'Feeder DER'!Q$369,FALSE)/1000)</f>
        <v>-1.2838687206332242</v>
      </c>
      <c r="AR173" s="37">
        <f>IF(ISNA(VLOOKUP($B173,'Feeder DER'!$B$3:$V$365,'Feeder DER'!R$369,FALSE)),0,VLOOKUP($B173,'Feeder DER'!$B$3:$V$365,'Feeder DER'!R$369,FALSE)/1000)</f>
        <v>-1.4174509135863649</v>
      </c>
      <c r="AS173" s="37">
        <f>IF(ISNA(VLOOKUP($B173,'Feeder DER'!$B$3:$V$365,'Feeder DER'!S$369,FALSE)),0,VLOOKUP($B173,'Feeder DER'!$B$3:$V$365,'Feeder DER'!S$369,FALSE)/1000)</f>
        <v>-1.5441115498443685</v>
      </c>
      <c r="AT173" s="37">
        <f>IF(ISNA(VLOOKUP($B173,'Feeder DER'!$B$3:$V$365,'Feeder DER'!T$369,FALSE)),0,VLOOKUP($B173,'Feeder DER'!$B$3:$V$365,'Feeder DER'!T$369,FALSE)/1000)</f>
        <v>-1.6877002012227085</v>
      </c>
      <c r="AU173" s="37">
        <f>IF(ISNA(VLOOKUP($B173,'Feeder DER'!$B$3:$V$365,'Feeder DER'!U$369,FALSE)),0,VLOOKUP($B173,'Feeder DER'!$B$3:$V$365,'Feeder DER'!U$369,FALSE)/1000)</f>
        <v>-1.8327371859139774</v>
      </c>
      <c r="AV173" s="37">
        <f>IF(ISNA(VLOOKUP($B173,'Feeder DER'!$B$3:$V$365,'Feeder DER'!V$369,FALSE)),0,VLOOKUP($B173,'Feeder DER'!$B$3:$V$365,'Feeder DER'!V$369,FALSE)/1000)</f>
        <v>-1.9611707295141507</v>
      </c>
    </row>
    <row r="174" spans="1:48" x14ac:dyDescent="0.25">
      <c r="A174" s="8" t="s">
        <v>149</v>
      </c>
      <c r="B174" s="42">
        <v>34253</v>
      </c>
      <c r="C174" s="43">
        <v>72.951640600000005</v>
      </c>
      <c r="D174" s="43">
        <v>62.700000760000002</v>
      </c>
      <c r="E174" s="43">
        <v>63.052473421508189</v>
      </c>
      <c r="F174" s="43">
        <v>63.334126620147686</v>
      </c>
      <c r="G174" s="43">
        <v>63.617037953797578</v>
      </c>
      <c r="H174" s="43">
        <v>63.901213042503059</v>
      </c>
      <c r="I174" s="43">
        <v>64.186657531413871</v>
      </c>
      <c r="J174" s="43">
        <v>64.473377090896435</v>
      </c>
      <c r="K174" s="43">
        <v>64.761377416646496</v>
      </c>
      <c r="L174" s="43">
        <v>65.05066422980228</v>
      </c>
      <c r="M174" s="43">
        <v>65.34124327705814</v>
      </c>
      <c r="N174" s="43">
        <v>65.633120330778723</v>
      </c>
      <c r="P174" s="43">
        <v>146.8000031</v>
      </c>
      <c r="Q174" s="43">
        <v>152.22961317137666</v>
      </c>
      <c r="R174" s="43">
        <v>152.87895716052938</v>
      </c>
      <c r="S174" s="43">
        <v>153.53107096304143</v>
      </c>
      <c r="T174" s="43">
        <v>154.1859663937077</v>
      </c>
      <c r="U174" s="43">
        <v>154.84365531771977</v>
      </c>
      <c r="V174" s="43">
        <v>155.50414965088083</v>
      </c>
      <c r="W174" s="43">
        <v>156.16746135982163</v>
      </c>
      <c r="X174" s="43">
        <v>156.83360246221724</v>
      </c>
      <c r="Y174" s="43">
        <v>157.50258502700481</v>
      </c>
      <c r="Z174" s="43">
        <v>158.1744211746022</v>
      </c>
      <c r="AA174" s="43">
        <v>158.84912307712764</v>
      </c>
      <c r="AC174" s="37">
        <f>IF(ISNA(VLOOKUP($B174,'Feeder DER'!$B$3:$V$365,'Feeder DER'!C$369,FALSE)),0,VLOOKUP($B174,'Feeder DER'!$B$3:$V$365,'Feeder DER'!C$369,FALSE)/1000)</f>
        <v>3.6339712428343877E-2</v>
      </c>
      <c r="AD174" s="37">
        <f>IF(ISNA(VLOOKUP($B174,'Feeder DER'!$B$3:$V$365,'Feeder DER'!D$369,FALSE)),0,VLOOKUP($B174,'Feeder DER'!$B$3:$V$365,'Feeder DER'!D$369,FALSE)/1000)</f>
        <v>7.2704643965158064E-2</v>
      </c>
      <c r="AE174" s="37">
        <f>IF(ISNA(VLOOKUP($B174,'Feeder DER'!$B$3:$V$365,'Feeder DER'!E$369,FALSE)),0,VLOOKUP($B174,'Feeder DER'!$B$3:$V$365,'Feeder DER'!E$369,FALSE)/1000)</f>
        <v>0.11477452822278329</v>
      </c>
      <c r="AF174" s="37">
        <f>IF(ISNA(VLOOKUP($B174,'Feeder DER'!$B$3:$V$365,'Feeder DER'!F$369,FALSE)),0,VLOOKUP($B174,'Feeder DER'!$B$3:$V$365,'Feeder DER'!F$369,FALSE)/1000)</f>
        <v>0.16047418579958594</v>
      </c>
      <c r="AG174" s="37">
        <f>IF(ISNA(VLOOKUP($B174,'Feeder DER'!$B$3:$V$365,'Feeder DER'!G$369,FALSE)),0,VLOOKUP($B174,'Feeder DER'!$B$3:$V$365,'Feeder DER'!G$369,FALSE)/1000)</f>
        <v>0.20601424523434278</v>
      </c>
      <c r="AH174" s="37">
        <f>IF(ISNA(VLOOKUP($B174,'Feeder DER'!$B$3:$V$365,'Feeder DER'!H$369,FALSE)),0,VLOOKUP($B174,'Feeder DER'!$B$3:$V$365,'Feeder DER'!H$369,FALSE)/1000)</f>
        <v>0.25470814243241252</v>
      </c>
      <c r="AI174" s="37">
        <f>IF(ISNA(VLOOKUP($B174,'Feeder DER'!$B$3:$V$365,'Feeder DER'!I$369,FALSE)),0,VLOOKUP($B174,'Feeder DER'!$B$3:$V$365,'Feeder DER'!I$369,FALSE)/1000)</f>
        <v>0.3077624662214471</v>
      </c>
      <c r="AJ174" s="37">
        <f>IF(ISNA(VLOOKUP($B174,'Feeder DER'!$B$3:$V$365,'Feeder DER'!J$369,FALSE)),0,VLOOKUP($B174,'Feeder DER'!$B$3:$V$365,'Feeder DER'!J$369,FALSE)/1000)</f>
        <v>0.41969484065748364</v>
      </c>
      <c r="AK174" s="37">
        <f>IF(ISNA(VLOOKUP($B174,'Feeder DER'!$B$3:$V$365,'Feeder DER'!K$369,FALSE)),0,VLOOKUP($B174,'Feeder DER'!$B$3:$V$365,'Feeder DER'!K$369,FALSE)/1000)</f>
        <v>0.51484915303383505</v>
      </c>
      <c r="AL174" s="37">
        <f>IF(ISNA(VLOOKUP($B174,'Feeder DER'!$B$3:$V$365,'Feeder DER'!L$369,FALSE)),0,VLOOKUP($B174,'Feeder DER'!$B$3:$V$365,'Feeder DER'!L$369,FALSE)/1000)</f>
        <v>0.60329092749113555</v>
      </c>
      <c r="AM174" s="37">
        <f>IF(ISNA(VLOOKUP($B174,'Feeder DER'!$B$3:$V$365,'Feeder DER'!M$369,FALSE)),0,VLOOKUP($B174,'Feeder DER'!$B$3:$V$365,'Feeder DER'!M$369,FALSE)/1000)</f>
        <v>-0.36496984015462691</v>
      </c>
      <c r="AN174" s="37">
        <f>IF(ISNA(VLOOKUP($B174,'Feeder DER'!$B$3:$V$365,'Feeder DER'!N$369,FALSE)),0,VLOOKUP($B174,'Feeder DER'!$B$3:$V$365,'Feeder DER'!N$369,FALSE)/1000)</f>
        <v>-0.44844898163768032</v>
      </c>
      <c r="AO174" s="37">
        <f>IF(ISNA(VLOOKUP($B174,'Feeder DER'!$B$3:$V$365,'Feeder DER'!O$369,FALSE)),0,VLOOKUP($B174,'Feeder DER'!$B$3:$V$365,'Feeder DER'!O$369,FALSE)/1000)</f>
        <v>-0.53921088922197458</v>
      </c>
      <c r="AP174" s="37">
        <f>IF(ISNA(VLOOKUP($B174,'Feeder DER'!$B$3:$V$365,'Feeder DER'!P$369,FALSE)),0,VLOOKUP($B174,'Feeder DER'!$B$3:$V$365,'Feeder DER'!P$369,FALSE)/1000)</f>
        <v>-0.62781635100250455</v>
      </c>
      <c r="AQ174" s="37">
        <f>IF(ISNA(VLOOKUP($B174,'Feeder DER'!$B$3:$V$365,'Feeder DER'!Q$369,FALSE)),0,VLOOKUP($B174,'Feeder DER'!$B$3:$V$365,'Feeder DER'!Q$369,FALSE)/1000)</f>
        <v>-0.70611722847243352</v>
      </c>
      <c r="AR174" s="37">
        <f>IF(ISNA(VLOOKUP($B174,'Feeder DER'!$B$3:$V$365,'Feeder DER'!R$369,FALSE)),0,VLOOKUP($B174,'Feeder DER'!$B$3:$V$365,'Feeder DER'!R$369,FALSE)/1000)</f>
        <v>-0.77764607662541507</v>
      </c>
      <c r="AS174" s="37">
        <f>IF(ISNA(VLOOKUP($B174,'Feeder DER'!$B$3:$V$365,'Feeder DER'!S$369,FALSE)),0,VLOOKUP($B174,'Feeder DER'!$B$3:$V$365,'Feeder DER'!S$369,FALSE)/1000)</f>
        <v>-0.84582447705459685</v>
      </c>
      <c r="AT174" s="37">
        <f>IF(ISNA(VLOOKUP($B174,'Feeder DER'!$B$3:$V$365,'Feeder DER'!T$369,FALSE)),0,VLOOKUP($B174,'Feeder DER'!$B$3:$V$365,'Feeder DER'!T$369,FALSE)/1000)</f>
        <v>-0.92739384358612387</v>
      </c>
      <c r="AU174" s="37">
        <f>IF(ISNA(VLOOKUP($B174,'Feeder DER'!$B$3:$V$365,'Feeder DER'!U$369,FALSE)),0,VLOOKUP($B174,'Feeder DER'!$B$3:$V$365,'Feeder DER'!U$369,FALSE)/1000)</f>
        <v>-1.0074610645659785</v>
      </c>
      <c r="AV174" s="37">
        <f>IF(ISNA(VLOOKUP($B174,'Feeder DER'!$B$3:$V$365,'Feeder DER'!V$369,FALSE)),0,VLOOKUP($B174,'Feeder DER'!$B$3:$V$365,'Feeder DER'!V$369,FALSE)/1000)</f>
        <v>-1.0787097984180756</v>
      </c>
    </row>
    <row r="175" spans="1:48" x14ac:dyDescent="0.25">
      <c r="A175" s="8" t="s">
        <v>149</v>
      </c>
      <c r="B175" s="42">
        <v>34254</v>
      </c>
      <c r="C175" s="43">
        <v>8.5266668410000008</v>
      </c>
      <c r="D175" s="43">
        <v>11.19999981</v>
      </c>
      <c r="E175" s="43">
        <v>11.250029818341785</v>
      </c>
      <c r="F175" s="43">
        <v>11.300283308985101</v>
      </c>
      <c r="G175" s="43">
        <v>11.35076128021759</v>
      </c>
      <c r="H175" s="43">
        <v>11.401464734786211</v>
      </c>
      <c r="I175" s="43">
        <v>11.452394679917159</v>
      </c>
      <c r="J175" s="43">
        <v>11.503552127335873</v>
      </c>
      <c r="K175" s="43">
        <v>11.554938093287133</v>
      </c>
      <c r="L175" s="43">
        <v>11.60655359855525</v>
      </c>
      <c r="M175" s="43">
        <v>11.658399668484343</v>
      </c>
      <c r="N175" s="43">
        <v>11.710477332998709</v>
      </c>
      <c r="P175" s="43">
        <v>20.899999619999999</v>
      </c>
      <c r="Q175" s="43">
        <v>20.989149745549245</v>
      </c>
      <c r="R175" s="43">
        <v>21.078680145980304</v>
      </c>
      <c r="S175" s="43">
        <v>21.168592443377108</v>
      </c>
      <c r="T175" s="43">
        <v>21.25888826674267</v>
      </c>
      <c r="U175" s="43">
        <v>21.349569252028616</v>
      </c>
      <c r="V175" s="43">
        <v>21.440637042164806</v>
      </c>
      <c r="W175" s="43">
        <v>21.532093287089118</v>
      </c>
      <c r="X175" s="43">
        <v>21.62393964377733</v>
      </c>
      <c r="Y175" s="43">
        <v>21.716177776273145</v>
      </c>
      <c r="Z175" s="43">
        <v>21.808809355718335</v>
      </c>
      <c r="AA175" s="43">
        <v>21.901836060383022</v>
      </c>
      <c r="AC175" s="37">
        <f>IF(ISNA(VLOOKUP($B175,'Feeder DER'!$B$3:$V$365,'Feeder DER'!C$369,FALSE)),0,VLOOKUP($B175,'Feeder DER'!$B$3:$V$365,'Feeder DER'!C$369,FALSE)/1000)</f>
        <v>3.8243214148287231E-5</v>
      </c>
      <c r="AD175" s="37">
        <f>IF(ISNA(VLOOKUP($B175,'Feeder DER'!$B$3:$V$365,'Feeder DER'!D$369,FALSE)),0,VLOOKUP($B175,'Feeder DER'!$B$3:$V$365,'Feeder DER'!D$369,FALSE)/1000)</f>
        <v>7.5287428834200883E-5</v>
      </c>
      <c r="AE175" s="37">
        <f>IF(ISNA(VLOOKUP($B175,'Feeder DER'!$B$3:$V$365,'Feeder DER'!E$369,FALSE)),0,VLOOKUP($B175,'Feeder DER'!$B$3:$V$365,'Feeder DER'!E$369,FALSE)/1000)</f>
        <v>1.1753462068202295E-4</v>
      </c>
      <c r="AF175" s="37">
        <f>IF(ISNA(VLOOKUP($B175,'Feeder DER'!$B$3:$V$365,'Feeder DER'!F$369,FALSE)),0,VLOOKUP($B175,'Feeder DER'!$B$3:$V$365,'Feeder DER'!F$369,FALSE)/1000)</f>
        <v>1.6269379128612999E-4</v>
      </c>
      <c r="AG175" s="37">
        <f>IF(ISNA(VLOOKUP($B175,'Feeder DER'!$B$3:$V$365,'Feeder DER'!G$369,FALSE)),0,VLOOKUP($B175,'Feeder DER'!$B$3:$V$365,'Feeder DER'!G$369,FALSE)/1000)</f>
        <v>2.0713743486655016E-4</v>
      </c>
      <c r="AH175" s="37">
        <f>IF(ISNA(VLOOKUP($B175,'Feeder DER'!$B$3:$V$365,'Feeder DER'!H$369,FALSE)),0,VLOOKUP($B175,'Feeder DER'!$B$3:$V$365,'Feeder DER'!H$369,FALSE)/1000)</f>
        <v>2.5425597705807892E-4</v>
      </c>
      <c r="AI175" s="37">
        <f>IF(ISNA(VLOOKUP($B175,'Feeder DER'!$B$3:$V$365,'Feeder DER'!I$369,FALSE)),0,VLOOKUP($B175,'Feeder DER'!$B$3:$V$365,'Feeder DER'!I$369,FALSE)/1000)</f>
        <v>3.0535523392096479E-4</v>
      </c>
      <c r="AJ175" s="37">
        <f>IF(ISNA(VLOOKUP($B175,'Feeder DER'!$B$3:$V$365,'Feeder DER'!J$369,FALSE)),0,VLOOKUP($B175,'Feeder DER'!$B$3:$V$365,'Feeder DER'!J$369,FALSE)/1000)</f>
        <v>4.1054470646413539E-4</v>
      </c>
      <c r="AK175" s="37">
        <f>IF(ISNA(VLOOKUP($B175,'Feeder DER'!$B$3:$V$365,'Feeder DER'!K$369,FALSE)),0,VLOOKUP($B175,'Feeder DER'!$B$3:$V$365,'Feeder DER'!K$369,FALSE)/1000)</f>
        <v>5.010840660171484E-4</v>
      </c>
      <c r="AL175" s="37">
        <f>IF(ISNA(VLOOKUP($B175,'Feeder DER'!$B$3:$V$365,'Feeder DER'!L$369,FALSE)),0,VLOOKUP($B175,'Feeder DER'!$B$3:$V$365,'Feeder DER'!L$369,FALSE)/1000)</f>
        <v>5.8591888750084695E-4</v>
      </c>
      <c r="AM175" s="37">
        <f>IF(ISNA(VLOOKUP($B175,'Feeder DER'!$B$3:$V$365,'Feeder DER'!M$369,FALSE)),0,VLOOKUP($B175,'Feeder DER'!$B$3:$V$365,'Feeder DER'!M$369,FALSE)/1000)</f>
        <v>-8.0901169458923237E-4</v>
      </c>
      <c r="AN175" s="37">
        <f>IF(ISNA(VLOOKUP($B175,'Feeder DER'!$B$3:$V$365,'Feeder DER'!N$369,FALSE)),0,VLOOKUP($B175,'Feeder DER'!$B$3:$V$365,'Feeder DER'!N$369,FALSE)/1000)</f>
        <v>-8.9166762247558688E-4</v>
      </c>
      <c r="AO175" s="37">
        <f>IF(ISNA(VLOOKUP($B175,'Feeder DER'!$B$3:$V$365,'Feeder DER'!O$369,FALSE)),0,VLOOKUP($B175,'Feeder DER'!$B$3:$V$365,'Feeder DER'!O$369,FALSE)/1000)</f>
        <v>-9.8001988034003389E-4</v>
      </c>
      <c r="AP175" s="37">
        <f>IF(ISNA(VLOOKUP($B175,'Feeder DER'!$B$3:$V$365,'Feeder DER'!P$369,FALSE)),0,VLOOKUP($B175,'Feeder DER'!$B$3:$V$365,'Feeder DER'!P$369,FALSE)/1000)</f>
        <v>-1.0645610115598328E-3</v>
      </c>
      <c r="AQ175" s="37">
        <f>IF(ISNA(VLOOKUP($B175,'Feeder DER'!$B$3:$V$365,'Feeder DER'!Q$369,FALSE)),0,VLOOKUP($B175,'Feeder DER'!$B$3:$V$365,'Feeder DER'!Q$369,FALSE)/1000)</f>
        <v>-1.1377378102203327E-3</v>
      </c>
      <c r="AR175" s="37">
        <f>IF(ISNA(VLOOKUP($B175,'Feeder DER'!$B$3:$V$365,'Feeder DER'!R$369,FALSE)),0,VLOOKUP($B175,'Feeder DER'!$B$3:$V$365,'Feeder DER'!R$369,FALSE)/1000)</f>
        <v>-1.2032425745845232E-3</v>
      </c>
      <c r="AS175" s="37">
        <f>IF(ISNA(VLOOKUP($B175,'Feeder DER'!$B$3:$V$365,'Feeder DER'!S$369,FALSE)),0,VLOOKUP($B175,'Feeder DER'!$B$3:$V$365,'Feeder DER'!S$369,FALSE)/1000)</f>
        <v>-1.2644400709569796E-3</v>
      </c>
      <c r="AT175" s="37">
        <f>IF(ISNA(VLOOKUP($B175,'Feeder DER'!$B$3:$V$365,'Feeder DER'!T$369,FALSE)),0,VLOOKUP($B175,'Feeder DER'!$B$3:$V$365,'Feeder DER'!T$369,FALSE)/1000)</f>
        <v>-1.3360291729995499E-3</v>
      </c>
      <c r="AU175" s="37">
        <f>IF(ISNA(VLOOKUP($B175,'Feeder DER'!$B$3:$V$365,'Feeder DER'!U$369,FALSE)),0,VLOOKUP($B175,'Feeder DER'!$B$3:$V$365,'Feeder DER'!U$369,FALSE)/1000)</f>
        <v>-1.4062294720644242E-3</v>
      </c>
      <c r="AV175" s="37">
        <f>IF(ISNA(VLOOKUP($B175,'Feeder DER'!$B$3:$V$365,'Feeder DER'!V$369,FALSE)),0,VLOOKUP($B175,'Feeder DER'!$B$3:$V$365,'Feeder DER'!V$369,FALSE)/1000)</f>
        <v>-1.4669738239128378E-3</v>
      </c>
    </row>
    <row r="176" spans="1:48" x14ac:dyDescent="0.25">
      <c r="A176" s="8" t="s">
        <v>149</v>
      </c>
      <c r="B176" s="42">
        <v>34255</v>
      </c>
      <c r="C176" s="43">
        <v>155.37486380000001</v>
      </c>
      <c r="D176" s="43">
        <v>0</v>
      </c>
      <c r="E176" s="43">
        <v>0</v>
      </c>
      <c r="F176" s="43">
        <v>0</v>
      </c>
      <c r="G176" s="43">
        <v>0</v>
      </c>
      <c r="H176" s="43">
        <v>0</v>
      </c>
      <c r="I176" s="43">
        <v>0</v>
      </c>
      <c r="J176" s="43">
        <v>0</v>
      </c>
      <c r="K176" s="43">
        <v>0</v>
      </c>
      <c r="L176" s="43">
        <v>0</v>
      </c>
      <c r="M176" s="43">
        <v>0</v>
      </c>
      <c r="N176" s="43">
        <v>0</v>
      </c>
      <c r="P176" s="43">
        <v>0</v>
      </c>
      <c r="Q176" s="43">
        <v>0</v>
      </c>
      <c r="R176" s="43">
        <v>0</v>
      </c>
      <c r="S176" s="43">
        <v>0</v>
      </c>
      <c r="T176" s="43">
        <v>0</v>
      </c>
      <c r="U176" s="43">
        <v>0</v>
      </c>
      <c r="V176" s="43">
        <v>0</v>
      </c>
      <c r="W176" s="43">
        <v>0</v>
      </c>
      <c r="X176" s="43">
        <v>0</v>
      </c>
      <c r="Y176" s="43">
        <v>0</v>
      </c>
      <c r="Z176" s="43">
        <v>0</v>
      </c>
      <c r="AA176" s="43">
        <v>0</v>
      </c>
      <c r="AC176" s="37">
        <f>IF(ISNA(VLOOKUP($B176,'Feeder DER'!$B$3:$V$365,'Feeder DER'!C$369,FALSE)),0,VLOOKUP($B176,'Feeder DER'!$B$3:$V$365,'Feeder DER'!C$369,FALSE)/1000)</f>
        <v>0</v>
      </c>
      <c r="AD176" s="37">
        <f>IF(ISNA(VLOOKUP($B176,'Feeder DER'!$B$3:$V$365,'Feeder DER'!D$369,FALSE)),0,VLOOKUP($B176,'Feeder DER'!$B$3:$V$365,'Feeder DER'!D$369,FALSE)/1000)</f>
        <v>0</v>
      </c>
      <c r="AE176" s="37">
        <f>IF(ISNA(VLOOKUP($B176,'Feeder DER'!$B$3:$V$365,'Feeder DER'!E$369,FALSE)),0,VLOOKUP($B176,'Feeder DER'!$B$3:$V$365,'Feeder DER'!E$369,FALSE)/1000)</f>
        <v>0</v>
      </c>
      <c r="AF176" s="37">
        <f>IF(ISNA(VLOOKUP($B176,'Feeder DER'!$B$3:$V$365,'Feeder DER'!F$369,FALSE)),0,VLOOKUP($B176,'Feeder DER'!$B$3:$V$365,'Feeder DER'!F$369,FALSE)/1000)</f>
        <v>0</v>
      </c>
      <c r="AG176" s="37">
        <f>IF(ISNA(VLOOKUP($B176,'Feeder DER'!$B$3:$V$365,'Feeder DER'!G$369,FALSE)),0,VLOOKUP($B176,'Feeder DER'!$B$3:$V$365,'Feeder DER'!G$369,FALSE)/1000)</f>
        <v>0</v>
      </c>
      <c r="AH176" s="37">
        <f>IF(ISNA(VLOOKUP($B176,'Feeder DER'!$B$3:$V$365,'Feeder DER'!H$369,FALSE)),0,VLOOKUP($B176,'Feeder DER'!$B$3:$V$365,'Feeder DER'!H$369,FALSE)/1000)</f>
        <v>0</v>
      </c>
      <c r="AI176" s="37">
        <f>IF(ISNA(VLOOKUP($B176,'Feeder DER'!$B$3:$V$365,'Feeder DER'!I$369,FALSE)),0,VLOOKUP($B176,'Feeder DER'!$B$3:$V$365,'Feeder DER'!I$369,FALSE)/1000)</f>
        <v>0</v>
      </c>
      <c r="AJ176" s="37">
        <f>IF(ISNA(VLOOKUP($B176,'Feeder DER'!$B$3:$V$365,'Feeder DER'!J$369,FALSE)),0,VLOOKUP($B176,'Feeder DER'!$B$3:$V$365,'Feeder DER'!J$369,FALSE)/1000)</f>
        <v>0</v>
      </c>
      <c r="AK176" s="37">
        <f>IF(ISNA(VLOOKUP($B176,'Feeder DER'!$B$3:$V$365,'Feeder DER'!K$369,FALSE)),0,VLOOKUP($B176,'Feeder DER'!$B$3:$V$365,'Feeder DER'!K$369,FALSE)/1000)</f>
        <v>0</v>
      </c>
      <c r="AL176" s="37">
        <f>IF(ISNA(VLOOKUP($B176,'Feeder DER'!$B$3:$V$365,'Feeder DER'!L$369,FALSE)),0,VLOOKUP($B176,'Feeder DER'!$B$3:$V$365,'Feeder DER'!L$369,FALSE)/1000)</f>
        <v>0</v>
      </c>
      <c r="AM176" s="37">
        <f>IF(ISNA(VLOOKUP($B176,'Feeder DER'!$B$3:$V$365,'Feeder DER'!M$369,FALSE)),0,VLOOKUP($B176,'Feeder DER'!$B$3:$V$365,'Feeder DER'!M$369,FALSE)/1000)</f>
        <v>0</v>
      </c>
      <c r="AN176" s="37">
        <f>IF(ISNA(VLOOKUP($B176,'Feeder DER'!$B$3:$V$365,'Feeder DER'!N$369,FALSE)),0,VLOOKUP($B176,'Feeder DER'!$B$3:$V$365,'Feeder DER'!N$369,FALSE)/1000)</f>
        <v>0</v>
      </c>
      <c r="AO176" s="37">
        <f>IF(ISNA(VLOOKUP($B176,'Feeder DER'!$B$3:$V$365,'Feeder DER'!O$369,FALSE)),0,VLOOKUP($B176,'Feeder DER'!$B$3:$V$365,'Feeder DER'!O$369,FALSE)/1000)</f>
        <v>0</v>
      </c>
      <c r="AP176" s="37">
        <f>IF(ISNA(VLOOKUP($B176,'Feeder DER'!$B$3:$V$365,'Feeder DER'!P$369,FALSE)),0,VLOOKUP($B176,'Feeder DER'!$B$3:$V$365,'Feeder DER'!P$369,FALSE)/1000)</f>
        <v>0</v>
      </c>
      <c r="AQ176" s="37">
        <f>IF(ISNA(VLOOKUP($B176,'Feeder DER'!$B$3:$V$365,'Feeder DER'!Q$369,FALSE)),0,VLOOKUP($B176,'Feeder DER'!$B$3:$V$365,'Feeder DER'!Q$369,FALSE)/1000)</f>
        <v>0</v>
      </c>
      <c r="AR176" s="37">
        <f>IF(ISNA(VLOOKUP($B176,'Feeder DER'!$B$3:$V$365,'Feeder DER'!R$369,FALSE)),0,VLOOKUP($B176,'Feeder DER'!$B$3:$V$365,'Feeder DER'!R$369,FALSE)/1000)</f>
        <v>0</v>
      </c>
      <c r="AS176" s="37">
        <f>IF(ISNA(VLOOKUP($B176,'Feeder DER'!$B$3:$V$365,'Feeder DER'!S$369,FALSE)),0,VLOOKUP($B176,'Feeder DER'!$B$3:$V$365,'Feeder DER'!S$369,FALSE)/1000)</f>
        <v>0</v>
      </c>
      <c r="AT176" s="37">
        <f>IF(ISNA(VLOOKUP($B176,'Feeder DER'!$B$3:$V$365,'Feeder DER'!T$369,FALSE)),0,VLOOKUP($B176,'Feeder DER'!$B$3:$V$365,'Feeder DER'!T$369,FALSE)/1000)</f>
        <v>0</v>
      </c>
      <c r="AU176" s="37">
        <f>IF(ISNA(VLOOKUP($B176,'Feeder DER'!$B$3:$V$365,'Feeder DER'!U$369,FALSE)),0,VLOOKUP($B176,'Feeder DER'!$B$3:$V$365,'Feeder DER'!U$369,FALSE)/1000)</f>
        <v>0</v>
      </c>
      <c r="AV176" s="37">
        <f>IF(ISNA(VLOOKUP($B176,'Feeder DER'!$B$3:$V$365,'Feeder DER'!V$369,FALSE)),0,VLOOKUP($B176,'Feeder DER'!$B$3:$V$365,'Feeder DER'!V$369,FALSE)/1000)</f>
        <v>0</v>
      </c>
    </row>
    <row r="177" spans="1:48" x14ac:dyDescent="0.25">
      <c r="A177" s="8" t="s">
        <v>149</v>
      </c>
      <c r="B177" s="42">
        <v>34256</v>
      </c>
      <c r="C177" s="43">
        <v>92.598223140000002</v>
      </c>
      <c r="D177" s="43">
        <v>78.900001529999997</v>
      </c>
      <c r="E177" s="43">
        <v>79.525937769470474</v>
      </c>
      <c r="F177" s="43">
        <v>79.881177358532113</v>
      </c>
      <c r="G177" s="43">
        <v>80.238003790442477</v>
      </c>
      <c r="H177" s="43">
        <v>80.596424153573182</v>
      </c>
      <c r="I177" s="43">
        <v>80.956445567959378</v>
      </c>
      <c r="J177" s="43">
        <v>81.31807518544116</v>
      </c>
      <c r="K177" s="43">
        <v>81.681320189805632</v>
      </c>
      <c r="L177" s="43">
        <v>82.04618779692963</v>
      </c>
      <c r="M177" s="43">
        <v>82.412685254923076</v>
      </c>
      <c r="N177" s="43">
        <v>82.780819844272926</v>
      </c>
      <c r="P177" s="43">
        <v>173.6000061</v>
      </c>
      <c r="Q177" s="43">
        <v>179.89261734335039</v>
      </c>
      <c r="R177" s="43">
        <v>180.65995943488781</v>
      </c>
      <c r="S177" s="43">
        <v>181.4305746673364</v>
      </c>
      <c r="T177" s="43">
        <v>182.20447700246308</v>
      </c>
      <c r="U177" s="43">
        <v>182.98168046158946</v>
      </c>
      <c r="V177" s="43">
        <v>183.76219912584588</v>
      </c>
      <c r="W177" s="43">
        <v>184.54604713642658</v>
      </c>
      <c r="X177" s="43">
        <v>185.33323869484582</v>
      </c>
      <c r="Y177" s="43">
        <v>186.12378806319521</v>
      </c>
      <c r="Z177" s="43">
        <v>186.91770956440214</v>
      </c>
      <c r="AA177" s="43">
        <v>187.71501758248925</v>
      </c>
      <c r="AC177" s="37">
        <f>IF(ISNA(VLOOKUP($B177,'Feeder DER'!$B$3:$V$365,'Feeder DER'!C$369,FALSE)),0,VLOOKUP($B177,'Feeder DER'!$B$3:$V$365,'Feeder DER'!C$369,FALSE)/1000)</f>
        <v>4.1987414933710117E-2</v>
      </c>
      <c r="AD177" s="37">
        <f>IF(ISNA(VLOOKUP($B177,'Feeder DER'!$B$3:$V$365,'Feeder DER'!D$369,FALSE)),0,VLOOKUP($B177,'Feeder DER'!$B$3:$V$365,'Feeder DER'!D$369,FALSE)/1000)</f>
        <v>8.3923265801271643E-2</v>
      </c>
      <c r="AE177" s="37">
        <f>IF(ISNA(VLOOKUP($B177,'Feeder DER'!$B$3:$V$365,'Feeder DER'!E$369,FALSE)),0,VLOOKUP($B177,'Feeder DER'!$B$3:$V$365,'Feeder DER'!E$369,FALSE)/1000)</f>
        <v>0.13260486163829649</v>
      </c>
      <c r="AF177" s="37">
        <f>IF(ISNA(VLOOKUP($B177,'Feeder DER'!$B$3:$V$365,'Feeder DER'!F$369,FALSE)),0,VLOOKUP($B177,'Feeder DER'!$B$3:$V$365,'Feeder DER'!F$369,FALSE)/1000)</f>
        <v>0.18578850070380085</v>
      </c>
      <c r="AG177" s="37">
        <f>IF(ISNA(VLOOKUP($B177,'Feeder DER'!$B$3:$V$365,'Feeder DER'!G$369,FALSE)),0,VLOOKUP($B177,'Feeder DER'!$B$3:$V$365,'Feeder DER'!G$369,FALSE)/1000)</f>
        <v>0.23907980457228781</v>
      </c>
      <c r="AH177" s="37">
        <f>IF(ISNA(VLOOKUP($B177,'Feeder DER'!$B$3:$V$365,'Feeder DER'!H$369,FALSE)),0,VLOOKUP($B177,'Feeder DER'!$B$3:$V$365,'Feeder DER'!H$369,FALSE)/1000)</f>
        <v>0.29637601157194865</v>
      </c>
      <c r="AI177" s="37">
        <f>IF(ISNA(VLOOKUP($B177,'Feeder DER'!$B$3:$V$365,'Feeder DER'!I$369,FALSE)),0,VLOOKUP($B177,'Feeder DER'!$B$3:$V$365,'Feeder DER'!I$369,FALSE)/1000)</f>
        <v>0.35906837253395135</v>
      </c>
      <c r="AJ177" s="37">
        <f>IF(ISNA(VLOOKUP($B177,'Feeder DER'!$B$3:$V$365,'Feeder DER'!J$369,FALSE)),0,VLOOKUP($B177,'Feeder DER'!$B$3:$V$365,'Feeder DER'!J$369,FALSE)/1000)</f>
        <v>0.49184616507515166</v>
      </c>
      <c r="AK177" s="37">
        <f>IF(ISNA(VLOOKUP($B177,'Feeder DER'!$B$3:$V$365,'Feeder DER'!K$369,FALSE)),0,VLOOKUP($B177,'Feeder DER'!$B$3:$V$365,'Feeder DER'!K$369,FALSE)/1000)</f>
        <v>0.60470061788249319</v>
      </c>
      <c r="AL177" s="37">
        <f>IF(ISNA(VLOOKUP($B177,'Feeder DER'!$B$3:$V$365,'Feeder DER'!L$369,FALSE)),0,VLOOKUP($B177,'Feeder DER'!$B$3:$V$365,'Feeder DER'!L$369,FALSE)/1000)</f>
        <v>0.70977814522476534</v>
      </c>
      <c r="AM177" s="37">
        <f>IF(ISNA(VLOOKUP($B177,'Feeder DER'!$B$3:$V$365,'Feeder DER'!M$369,FALSE)),0,VLOOKUP($B177,'Feeder DER'!$B$3:$V$365,'Feeder DER'!M$369,FALSE)/1000)</f>
        <v>-0.39880408340077556</v>
      </c>
      <c r="AN177" s="37">
        <f>IF(ISNA(VLOOKUP($B177,'Feeder DER'!$B$3:$V$365,'Feeder DER'!N$369,FALSE)),0,VLOOKUP($B177,'Feeder DER'!$B$3:$V$365,'Feeder DER'!N$369,FALSE)/1000)</f>
        <v>-0.49511452005398121</v>
      </c>
      <c r="AO177" s="37">
        <f>IF(ISNA(VLOOKUP($B177,'Feeder DER'!$B$3:$V$365,'Feeder DER'!O$369,FALSE)),0,VLOOKUP($B177,'Feeder DER'!$B$3:$V$365,'Feeder DER'!O$369,FALSE)/1000)</f>
        <v>-0.5999999253232412</v>
      </c>
      <c r="AP177" s="37">
        <f>IF(ISNA(VLOOKUP($B177,'Feeder DER'!$B$3:$V$365,'Feeder DER'!P$369,FALSE)),0,VLOOKUP($B177,'Feeder DER'!$B$3:$V$365,'Feeder DER'!P$369,FALSE)/1000)</f>
        <v>-0.70250922605196275</v>
      </c>
      <c r="AQ177" s="37">
        <f>IF(ISNA(VLOOKUP($B177,'Feeder DER'!$B$3:$V$365,'Feeder DER'!Q$369,FALSE)),0,VLOOKUP($B177,'Feeder DER'!$B$3:$V$365,'Feeder DER'!Q$369,FALSE)/1000)</f>
        <v>-0.79316644173663686</v>
      </c>
      <c r="AR177" s="37">
        <f>IF(ISNA(VLOOKUP($B177,'Feeder DER'!$B$3:$V$365,'Feeder DER'!R$369,FALSE)),0,VLOOKUP($B177,'Feeder DER'!$B$3:$V$365,'Feeder DER'!R$369,FALSE)/1000)</f>
        <v>-0.87596484720046042</v>
      </c>
      <c r="AS177" s="37">
        <f>IF(ISNA(VLOOKUP($B177,'Feeder DER'!$B$3:$V$365,'Feeder DER'!S$369,FALSE)),0,VLOOKUP($B177,'Feeder DER'!$B$3:$V$365,'Feeder DER'!S$369,FALSE)/1000)</f>
        <v>-0.95485557939901244</v>
      </c>
      <c r="AT177" s="37">
        <f>IF(ISNA(VLOOKUP($B177,'Feeder DER'!$B$3:$V$365,'Feeder DER'!T$369,FALSE)),0,VLOOKUP($B177,'Feeder DER'!$B$3:$V$365,'Feeder DER'!T$369,FALSE)/1000)</f>
        <v>-1.0483523564118773</v>
      </c>
      <c r="AU177" s="37">
        <f>IF(ISNA(VLOOKUP($B177,'Feeder DER'!$B$3:$V$365,'Feeder DER'!U$369,FALSE)),0,VLOOKUP($B177,'Feeder DER'!$B$3:$V$365,'Feeder DER'!U$369,FALSE)/1000)</f>
        <v>-1.1408750486931685</v>
      </c>
      <c r="AV177" s="37">
        <f>IF(ISNA(VLOOKUP($B177,'Feeder DER'!$B$3:$V$365,'Feeder DER'!V$369,FALSE)),0,VLOOKUP($B177,'Feeder DER'!$B$3:$V$365,'Feeder DER'!V$369,FALSE)/1000)</f>
        <v>-1.2229189037027774</v>
      </c>
    </row>
    <row r="178" spans="1:48" x14ac:dyDescent="0.25">
      <c r="A178" s="8" t="s">
        <v>149</v>
      </c>
      <c r="B178" s="42">
        <v>34257</v>
      </c>
      <c r="C178" s="43">
        <v>0</v>
      </c>
      <c r="D178" s="43">
        <v>0</v>
      </c>
      <c r="E178" s="43">
        <v>0</v>
      </c>
      <c r="F178" s="43">
        <v>0</v>
      </c>
      <c r="G178" s="43">
        <v>0</v>
      </c>
      <c r="H178" s="43">
        <v>0</v>
      </c>
      <c r="I178" s="43">
        <v>0</v>
      </c>
      <c r="J178" s="43">
        <v>0</v>
      </c>
      <c r="K178" s="43">
        <v>0</v>
      </c>
      <c r="L178" s="43">
        <v>0</v>
      </c>
      <c r="M178" s="43">
        <v>0</v>
      </c>
      <c r="N178" s="43">
        <v>0</v>
      </c>
      <c r="P178" s="43">
        <v>0</v>
      </c>
      <c r="Q178" s="43">
        <v>0</v>
      </c>
      <c r="R178" s="43">
        <v>0</v>
      </c>
      <c r="S178" s="43">
        <v>0</v>
      </c>
      <c r="T178" s="43">
        <v>0</v>
      </c>
      <c r="U178" s="43">
        <v>0</v>
      </c>
      <c r="V178" s="43">
        <v>0</v>
      </c>
      <c r="W178" s="43">
        <v>0</v>
      </c>
      <c r="X178" s="43">
        <v>0</v>
      </c>
      <c r="Y178" s="43">
        <v>0</v>
      </c>
      <c r="Z178" s="43">
        <v>0</v>
      </c>
      <c r="AA178" s="43">
        <v>0</v>
      </c>
      <c r="AC178" s="37">
        <f>IF(ISNA(VLOOKUP($B178,'Feeder DER'!$B$3:$V$365,'Feeder DER'!C$369,FALSE)),0,VLOOKUP($B178,'Feeder DER'!$B$3:$V$365,'Feeder DER'!C$369,FALSE)/1000)</f>
        <v>0</v>
      </c>
      <c r="AD178" s="37">
        <f>IF(ISNA(VLOOKUP($B178,'Feeder DER'!$B$3:$V$365,'Feeder DER'!D$369,FALSE)),0,VLOOKUP($B178,'Feeder DER'!$B$3:$V$365,'Feeder DER'!D$369,FALSE)/1000)</f>
        <v>0</v>
      </c>
      <c r="AE178" s="37">
        <f>IF(ISNA(VLOOKUP($B178,'Feeder DER'!$B$3:$V$365,'Feeder DER'!E$369,FALSE)),0,VLOOKUP($B178,'Feeder DER'!$B$3:$V$365,'Feeder DER'!E$369,FALSE)/1000)</f>
        <v>0</v>
      </c>
      <c r="AF178" s="37">
        <f>IF(ISNA(VLOOKUP($B178,'Feeder DER'!$B$3:$V$365,'Feeder DER'!F$369,FALSE)),0,VLOOKUP($B178,'Feeder DER'!$B$3:$V$365,'Feeder DER'!F$369,FALSE)/1000)</f>
        <v>0</v>
      </c>
      <c r="AG178" s="37">
        <f>IF(ISNA(VLOOKUP($B178,'Feeder DER'!$B$3:$V$365,'Feeder DER'!G$369,FALSE)),0,VLOOKUP($B178,'Feeder DER'!$B$3:$V$365,'Feeder DER'!G$369,FALSE)/1000)</f>
        <v>0</v>
      </c>
      <c r="AH178" s="37">
        <f>IF(ISNA(VLOOKUP($B178,'Feeder DER'!$B$3:$V$365,'Feeder DER'!H$369,FALSE)),0,VLOOKUP($B178,'Feeder DER'!$B$3:$V$365,'Feeder DER'!H$369,FALSE)/1000)</f>
        <v>0</v>
      </c>
      <c r="AI178" s="37">
        <f>IF(ISNA(VLOOKUP($B178,'Feeder DER'!$B$3:$V$365,'Feeder DER'!I$369,FALSE)),0,VLOOKUP($B178,'Feeder DER'!$B$3:$V$365,'Feeder DER'!I$369,FALSE)/1000)</f>
        <v>0</v>
      </c>
      <c r="AJ178" s="37">
        <f>IF(ISNA(VLOOKUP($B178,'Feeder DER'!$B$3:$V$365,'Feeder DER'!J$369,FALSE)),0,VLOOKUP($B178,'Feeder DER'!$B$3:$V$365,'Feeder DER'!J$369,FALSE)/1000)</f>
        <v>0</v>
      </c>
      <c r="AK178" s="37">
        <f>IF(ISNA(VLOOKUP($B178,'Feeder DER'!$B$3:$V$365,'Feeder DER'!K$369,FALSE)),0,VLOOKUP($B178,'Feeder DER'!$B$3:$V$365,'Feeder DER'!K$369,FALSE)/1000)</f>
        <v>0</v>
      </c>
      <c r="AL178" s="37">
        <f>IF(ISNA(VLOOKUP($B178,'Feeder DER'!$B$3:$V$365,'Feeder DER'!L$369,FALSE)),0,VLOOKUP($B178,'Feeder DER'!$B$3:$V$365,'Feeder DER'!L$369,FALSE)/1000)</f>
        <v>0</v>
      </c>
      <c r="AM178" s="37">
        <f>IF(ISNA(VLOOKUP($B178,'Feeder DER'!$B$3:$V$365,'Feeder DER'!M$369,FALSE)),0,VLOOKUP($B178,'Feeder DER'!$B$3:$V$365,'Feeder DER'!M$369,FALSE)/1000)</f>
        <v>0</v>
      </c>
      <c r="AN178" s="37">
        <f>IF(ISNA(VLOOKUP($B178,'Feeder DER'!$B$3:$V$365,'Feeder DER'!N$369,FALSE)),0,VLOOKUP($B178,'Feeder DER'!$B$3:$V$365,'Feeder DER'!N$369,FALSE)/1000)</f>
        <v>0</v>
      </c>
      <c r="AO178" s="37">
        <f>IF(ISNA(VLOOKUP($B178,'Feeder DER'!$B$3:$V$365,'Feeder DER'!O$369,FALSE)),0,VLOOKUP($B178,'Feeder DER'!$B$3:$V$365,'Feeder DER'!O$369,FALSE)/1000)</f>
        <v>0</v>
      </c>
      <c r="AP178" s="37">
        <f>IF(ISNA(VLOOKUP($B178,'Feeder DER'!$B$3:$V$365,'Feeder DER'!P$369,FALSE)),0,VLOOKUP($B178,'Feeder DER'!$B$3:$V$365,'Feeder DER'!P$369,FALSE)/1000)</f>
        <v>0</v>
      </c>
      <c r="AQ178" s="37">
        <f>IF(ISNA(VLOOKUP($B178,'Feeder DER'!$B$3:$V$365,'Feeder DER'!Q$369,FALSE)),0,VLOOKUP($B178,'Feeder DER'!$B$3:$V$365,'Feeder DER'!Q$369,FALSE)/1000)</f>
        <v>0</v>
      </c>
      <c r="AR178" s="37">
        <f>IF(ISNA(VLOOKUP($B178,'Feeder DER'!$B$3:$V$365,'Feeder DER'!R$369,FALSE)),0,VLOOKUP($B178,'Feeder DER'!$B$3:$V$365,'Feeder DER'!R$369,FALSE)/1000)</f>
        <v>0</v>
      </c>
      <c r="AS178" s="37">
        <f>IF(ISNA(VLOOKUP($B178,'Feeder DER'!$B$3:$V$365,'Feeder DER'!S$369,FALSE)),0,VLOOKUP($B178,'Feeder DER'!$B$3:$V$365,'Feeder DER'!S$369,FALSE)/1000)</f>
        <v>0</v>
      </c>
      <c r="AT178" s="37">
        <f>IF(ISNA(VLOOKUP($B178,'Feeder DER'!$B$3:$V$365,'Feeder DER'!T$369,FALSE)),0,VLOOKUP($B178,'Feeder DER'!$B$3:$V$365,'Feeder DER'!T$369,FALSE)/1000)</f>
        <v>0</v>
      </c>
      <c r="AU178" s="37">
        <f>IF(ISNA(VLOOKUP($B178,'Feeder DER'!$B$3:$V$365,'Feeder DER'!U$369,FALSE)),0,VLOOKUP($B178,'Feeder DER'!$B$3:$V$365,'Feeder DER'!U$369,FALSE)/1000)</f>
        <v>0</v>
      </c>
      <c r="AV178" s="37">
        <f>IF(ISNA(VLOOKUP($B178,'Feeder DER'!$B$3:$V$365,'Feeder DER'!V$369,FALSE)),0,VLOOKUP($B178,'Feeder DER'!$B$3:$V$365,'Feeder DER'!V$369,FALSE)/1000)</f>
        <v>0</v>
      </c>
    </row>
    <row r="179" spans="1:48" x14ac:dyDescent="0.25">
      <c r="A179" s="8" t="s">
        <v>149</v>
      </c>
      <c r="B179" s="42">
        <v>34258</v>
      </c>
      <c r="C179" s="43">
        <v>0</v>
      </c>
      <c r="D179" s="43">
        <v>0</v>
      </c>
      <c r="E179" s="43">
        <v>0</v>
      </c>
      <c r="F179" s="43">
        <v>0</v>
      </c>
      <c r="G179" s="43">
        <v>0</v>
      </c>
      <c r="H179" s="43">
        <v>0</v>
      </c>
      <c r="I179" s="43">
        <v>0</v>
      </c>
      <c r="J179" s="43">
        <v>0</v>
      </c>
      <c r="K179" s="43">
        <v>0</v>
      </c>
      <c r="L179" s="43">
        <v>0</v>
      </c>
      <c r="M179" s="43">
        <v>0</v>
      </c>
      <c r="N179" s="43">
        <v>0</v>
      </c>
      <c r="P179" s="43">
        <v>0</v>
      </c>
      <c r="Q179" s="43">
        <v>0</v>
      </c>
      <c r="R179" s="43">
        <v>0</v>
      </c>
      <c r="S179" s="43">
        <v>0</v>
      </c>
      <c r="T179" s="43">
        <v>0</v>
      </c>
      <c r="U179" s="43">
        <v>0</v>
      </c>
      <c r="V179" s="43">
        <v>0</v>
      </c>
      <c r="W179" s="43">
        <v>0</v>
      </c>
      <c r="X179" s="43">
        <v>0</v>
      </c>
      <c r="Y179" s="43">
        <v>0</v>
      </c>
      <c r="Z179" s="43">
        <v>0</v>
      </c>
      <c r="AA179" s="43">
        <v>0</v>
      </c>
      <c r="AC179" s="37">
        <f>IF(ISNA(VLOOKUP($B179,'Feeder DER'!$B$3:$V$365,'Feeder DER'!C$369,FALSE)),0,VLOOKUP($B179,'Feeder DER'!$B$3:$V$365,'Feeder DER'!C$369,FALSE)/1000)</f>
        <v>0</v>
      </c>
      <c r="AD179" s="37">
        <f>IF(ISNA(VLOOKUP($B179,'Feeder DER'!$B$3:$V$365,'Feeder DER'!D$369,FALSE)),0,VLOOKUP($B179,'Feeder DER'!$B$3:$V$365,'Feeder DER'!D$369,FALSE)/1000)</f>
        <v>0</v>
      </c>
      <c r="AE179" s="37">
        <f>IF(ISNA(VLOOKUP($B179,'Feeder DER'!$B$3:$V$365,'Feeder DER'!E$369,FALSE)),0,VLOOKUP($B179,'Feeder DER'!$B$3:$V$365,'Feeder DER'!E$369,FALSE)/1000)</f>
        <v>0</v>
      </c>
      <c r="AF179" s="37">
        <f>IF(ISNA(VLOOKUP($B179,'Feeder DER'!$B$3:$V$365,'Feeder DER'!F$369,FALSE)),0,VLOOKUP($B179,'Feeder DER'!$B$3:$V$365,'Feeder DER'!F$369,FALSE)/1000)</f>
        <v>0</v>
      </c>
      <c r="AG179" s="37">
        <f>IF(ISNA(VLOOKUP($B179,'Feeder DER'!$B$3:$V$365,'Feeder DER'!G$369,FALSE)),0,VLOOKUP($B179,'Feeder DER'!$B$3:$V$365,'Feeder DER'!G$369,FALSE)/1000)</f>
        <v>0</v>
      </c>
      <c r="AH179" s="37">
        <f>IF(ISNA(VLOOKUP($B179,'Feeder DER'!$B$3:$V$365,'Feeder DER'!H$369,FALSE)),0,VLOOKUP($B179,'Feeder DER'!$B$3:$V$365,'Feeder DER'!H$369,FALSE)/1000)</f>
        <v>0</v>
      </c>
      <c r="AI179" s="37">
        <f>IF(ISNA(VLOOKUP($B179,'Feeder DER'!$B$3:$V$365,'Feeder DER'!I$369,FALSE)),0,VLOOKUP($B179,'Feeder DER'!$B$3:$V$365,'Feeder DER'!I$369,FALSE)/1000)</f>
        <v>0</v>
      </c>
      <c r="AJ179" s="37">
        <f>IF(ISNA(VLOOKUP($B179,'Feeder DER'!$B$3:$V$365,'Feeder DER'!J$369,FALSE)),0,VLOOKUP($B179,'Feeder DER'!$B$3:$V$365,'Feeder DER'!J$369,FALSE)/1000)</f>
        <v>0</v>
      </c>
      <c r="AK179" s="37">
        <f>IF(ISNA(VLOOKUP($B179,'Feeder DER'!$B$3:$V$365,'Feeder DER'!K$369,FALSE)),0,VLOOKUP($B179,'Feeder DER'!$B$3:$V$365,'Feeder DER'!K$369,FALSE)/1000)</f>
        <v>0</v>
      </c>
      <c r="AL179" s="37">
        <f>IF(ISNA(VLOOKUP($B179,'Feeder DER'!$B$3:$V$365,'Feeder DER'!L$369,FALSE)),0,VLOOKUP($B179,'Feeder DER'!$B$3:$V$365,'Feeder DER'!L$369,FALSE)/1000)</f>
        <v>0</v>
      </c>
      <c r="AM179" s="37">
        <f>IF(ISNA(VLOOKUP($B179,'Feeder DER'!$B$3:$V$365,'Feeder DER'!M$369,FALSE)),0,VLOOKUP($B179,'Feeder DER'!$B$3:$V$365,'Feeder DER'!M$369,FALSE)/1000)</f>
        <v>0</v>
      </c>
      <c r="AN179" s="37">
        <f>IF(ISNA(VLOOKUP($B179,'Feeder DER'!$B$3:$V$365,'Feeder DER'!N$369,FALSE)),0,VLOOKUP($B179,'Feeder DER'!$B$3:$V$365,'Feeder DER'!N$369,FALSE)/1000)</f>
        <v>0</v>
      </c>
      <c r="AO179" s="37">
        <f>IF(ISNA(VLOOKUP($B179,'Feeder DER'!$B$3:$V$365,'Feeder DER'!O$369,FALSE)),0,VLOOKUP($B179,'Feeder DER'!$B$3:$V$365,'Feeder DER'!O$369,FALSE)/1000)</f>
        <v>0</v>
      </c>
      <c r="AP179" s="37">
        <f>IF(ISNA(VLOOKUP($B179,'Feeder DER'!$B$3:$V$365,'Feeder DER'!P$369,FALSE)),0,VLOOKUP($B179,'Feeder DER'!$B$3:$V$365,'Feeder DER'!P$369,FALSE)/1000)</f>
        <v>0</v>
      </c>
      <c r="AQ179" s="37">
        <f>IF(ISNA(VLOOKUP($B179,'Feeder DER'!$B$3:$V$365,'Feeder DER'!Q$369,FALSE)),0,VLOOKUP($B179,'Feeder DER'!$B$3:$V$365,'Feeder DER'!Q$369,FALSE)/1000)</f>
        <v>0</v>
      </c>
      <c r="AR179" s="37">
        <f>IF(ISNA(VLOOKUP($B179,'Feeder DER'!$B$3:$V$365,'Feeder DER'!R$369,FALSE)),0,VLOOKUP($B179,'Feeder DER'!$B$3:$V$365,'Feeder DER'!R$369,FALSE)/1000)</f>
        <v>0</v>
      </c>
      <c r="AS179" s="37">
        <f>IF(ISNA(VLOOKUP($B179,'Feeder DER'!$B$3:$V$365,'Feeder DER'!S$369,FALSE)),0,VLOOKUP($B179,'Feeder DER'!$B$3:$V$365,'Feeder DER'!S$369,FALSE)/1000)</f>
        <v>0</v>
      </c>
      <c r="AT179" s="37">
        <f>IF(ISNA(VLOOKUP($B179,'Feeder DER'!$B$3:$V$365,'Feeder DER'!T$369,FALSE)),0,VLOOKUP($B179,'Feeder DER'!$B$3:$V$365,'Feeder DER'!T$369,FALSE)/1000)</f>
        <v>0</v>
      </c>
      <c r="AU179" s="37">
        <f>IF(ISNA(VLOOKUP($B179,'Feeder DER'!$B$3:$V$365,'Feeder DER'!U$369,FALSE)),0,VLOOKUP($B179,'Feeder DER'!$B$3:$V$365,'Feeder DER'!U$369,FALSE)/1000)</f>
        <v>0</v>
      </c>
      <c r="AV179" s="37">
        <f>IF(ISNA(VLOOKUP($B179,'Feeder DER'!$B$3:$V$365,'Feeder DER'!V$369,FALSE)),0,VLOOKUP($B179,'Feeder DER'!$B$3:$V$365,'Feeder DER'!V$369,FALSE)/1000)</f>
        <v>0</v>
      </c>
    </row>
    <row r="180" spans="1:48" x14ac:dyDescent="0.25">
      <c r="A180" s="8" t="s">
        <v>149</v>
      </c>
      <c r="B180" s="42">
        <v>34259</v>
      </c>
      <c r="C180" s="43">
        <v>154.47555890000001</v>
      </c>
      <c r="D180" s="43">
        <v>125.3000031</v>
      </c>
      <c r="E180" s="43">
        <v>126.68453352707037</v>
      </c>
      <c r="F180" s="43">
        <v>127.25042891784311</v>
      </c>
      <c r="G180" s="43">
        <v>127.81885214358024</v>
      </c>
      <c r="H180" s="43">
        <v>128.38981449603236</v>
      </c>
      <c r="I180" s="43">
        <v>128.96332731738988</v>
      </c>
      <c r="J180" s="43">
        <v>129.5394020005084</v>
      </c>
      <c r="K180" s="43">
        <v>130.11804998913505</v>
      </c>
      <c r="L180" s="43">
        <v>130.69928277813571</v>
      </c>
      <c r="M180" s="43">
        <v>131.28311191372347</v>
      </c>
      <c r="N180" s="43">
        <v>131.86954899368794</v>
      </c>
      <c r="P180" s="43">
        <v>261.30001829999998</v>
      </c>
      <c r="Q180" s="43">
        <v>277.09168400715259</v>
      </c>
      <c r="R180" s="43">
        <v>278.27363419217795</v>
      </c>
      <c r="S180" s="43">
        <v>279.46062605228963</v>
      </c>
      <c r="T180" s="43">
        <v>280.65268109303668</v>
      </c>
      <c r="U180" s="43">
        <v>281.84982091170122</v>
      </c>
      <c r="V180" s="43">
        <v>283.05206719768989</v>
      </c>
      <c r="W180" s="43">
        <v>284.25944173292669</v>
      </c>
      <c r="X180" s="43">
        <v>285.47196639224762</v>
      </c>
      <c r="Y180" s="43">
        <v>286.68966314379708</v>
      </c>
      <c r="Z180" s="43">
        <v>287.91255404942569</v>
      </c>
      <c r="AA180" s="43">
        <v>289.14066126509033</v>
      </c>
      <c r="AC180" s="37">
        <f>IF(ISNA(VLOOKUP($B180,'Feeder DER'!$B$3:$V$365,'Feeder DER'!C$369,FALSE)),0,VLOOKUP($B180,'Feeder DER'!$B$3:$V$365,'Feeder DER'!C$369,FALSE)/1000)</f>
        <v>6.8942633783944968E-2</v>
      </c>
      <c r="AD180" s="37">
        <f>IF(ISNA(VLOOKUP($B180,'Feeder DER'!$B$3:$V$365,'Feeder DER'!D$369,FALSE)),0,VLOOKUP($B180,'Feeder DER'!$B$3:$V$365,'Feeder DER'!D$369,FALSE)/1000)</f>
        <v>0.13782371556625012</v>
      </c>
      <c r="AE180" s="37">
        <f>IF(ISNA(VLOOKUP($B180,'Feeder DER'!$B$3:$V$365,'Feeder DER'!E$369,FALSE)),0,VLOOKUP($B180,'Feeder DER'!$B$3:$V$365,'Feeder DER'!E$369,FALSE)/1000)</f>
        <v>0.21745658254657471</v>
      </c>
      <c r="AF180" s="37">
        <f>IF(ISNA(VLOOKUP($B180,'Feeder DER'!$B$3:$V$365,'Feeder DER'!F$369,FALSE)),0,VLOOKUP($B180,'Feeder DER'!$B$3:$V$365,'Feeder DER'!F$369,FALSE)/1000)</f>
        <v>0.3038947034366874</v>
      </c>
      <c r="AG180" s="37">
        <f>IF(ISNA(VLOOKUP($B180,'Feeder DER'!$B$3:$V$365,'Feeder DER'!G$369,FALSE)),0,VLOOKUP($B180,'Feeder DER'!$B$3:$V$365,'Feeder DER'!G$369,FALSE)/1000)</f>
        <v>0.3899811610512125</v>
      </c>
      <c r="AH180" s="37">
        <f>IF(ISNA(VLOOKUP($B180,'Feeder DER'!$B$3:$V$365,'Feeder DER'!H$369,FALSE)),0,VLOOKUP($B180,'Feeder DER'!$B$3:$V$365,'Feeder DER'!H$369,FALSE)/1000)</f>
        <v>0.48199348824726307</v>
      </c>
      <c r="AI180" s="37">
        <f>IF(ISNA(VLOOKUP($B180,'Feeder DER'!$B$3:$V$365,'Feeder DER'!I$369,FALSE)),0,VLOOKUP($B180,'Feeder DER'!$B$3:$V$365,'Feeder DER'!I$369,FALSE)/1000)</f>
        <v>0.58222400563106991</v>
      </c>
      <c r="AJ180" s="37">
        <f>IF(ISNA(VLOOKUP($B180,'Feeder DER'!$B$3:$V$365,'Feeder DER'!J$369,FALSE)),0,VLOOKUP($B180,'Feeder DER'!$B$3:$V$365,'Feeder DER'!J$369,FALSE)/1000)</f>
        <v>0.79341377761198006</v>
      </c>
      <c r="AK180" s="37">
        <f>IF(ISNA(VLOOKUP($B180,'Feeder DER'!$B$3:$V$365,'Feeder DER'!K$369,FALSE)),0,VLOOKUP($B180,'Feeder DER'!$B$3:$V$365,'Feeder DER'!K$369,FALSE)/1000)</f>
        <v>0.97312064495545647</v>
      </c>
      <c r="AL180" s="37">
        <f>IF(ISNA(VLOOKUP($B180,'Feeder DER'!$B$3:$V$365,'Feeder DER'!L$369,FALSE)),0,VLOOKUP($B180,'Feeder DER'!$B$3:$V$365,'Feeder DER'!L$369,FALSE)/1000)</f>
        <v>1.1401742763750418</v>
      </c>
      <c r="AM180" s="37">
        <f>IF(ISNA(VLOOKUP($B180,'Feeder DER'!$B$3:$V$365,'Feeder DER'!M$369,FALSE)),0,VLOOKUP($B180,'Feeder DER'!$B$3:$V$365,'Feeder DER'!M$369,FALSE)/1000)</f>
        <v>-0.73034063966558982</v>
      </c>
      <c r="AN180" s="37">
        <f>IF(ISNA(VLOOKUP($B180,'Feeder DER'!$B$3:$V$365,'Feeder DER'!N$369,FALSE)),0,VLOOKUP($B180,'Feeder DER'!$B$3:$V$365,'Feeder DER'!N$369,FALSE)/1000)</f>
        <v>-0.8882510022815564</v>
      </c>
      <c r="AO180" s="37">
        <f>IF(ISNA(VLOOKUP($B180,'Feeder DER'!$B$3:$V$365,'Feeder DER'!O$369,FALSE)),0,VLOOKUP($B180,'Feeder DER'!$B$3:$V$365,'Feeder DER'!O$369,FALSE)/1000)</f>
        <v>-1.0598023501770564</v>
      </c>
      <c r="AP180" s="37">
        <f>IF(ISNA(VLOOKUP($B180,'Feeder DER'!$B$3:$V$365,'Feeder DER'!P$369,FALSE)),0,VLOOKUP($B180,'Feeder DER'!$B$3:$V$365,'Feeder DER'!P$369,FALSE)/1000)</f>
        <v>-1.2271249315165733</v>
      </c>
      <c r="AQ180" s="37">
        <f>IF(ISNA(VLOOKUP($B180,'Feeder DER'!$B$3:$V$365,'Feeder DER'!Q$369,FALSE)),0,VLOOKUP($B180,'Feeder DER'!$B$3:$V$365,'Feeder DER'!Q$369,FALSE)/1000)</f>
        <v>-1.3748515423048935</v>
      </c>
      <c r="AR180" s="37">
        <f>IF(ISNA(VLOOKUP($B180,'Feeder DER'!$B$3:$V$365,'Feeder DER'!R$369,FALSE)),0,VLOOKUP($B180,'Feeder DER'!$B$3:$V$365,'Feeder DER'!R$369,FALSE)/1000)</f>
        <v>-1.5096817840857977</v>
      </c>
      <c r="AS180" s="37">
        <f>IF(ISNA(VLOOKUP($B180,'Feeder DER'!$B$3:$V$365,'Feeder DER'!S$369,FALSE)),0,VLOOKUP($B180,'Feeder DER'!$B$3:$V$365,'Feeder DER'!S$369,FALSE)/1000)</f>
        <v>-1.6380859108611587</v>
      </c>
      <c r="AT180" s="37">
        <f>IF(ISNA(VLOOKUP($B180,'Feeder DER'!$B$3:$V$365,'Feeder DER'!T$369,FALSE)),0,VLOOKUP($B180,'Feeder DER'!$B$3:$V$365,'Feeder DER'!T$369,FALSE)/1000)</f>
        <v>-1.7915646363013658</v>
      </c>
      <c r="AU180" s="37">
        <f>IF(ISNA(VLOOKUP($B180,'Feeder DER'!$B$3:$V$365,'Feeder DER'!U$369,FALSE)),0,VLOOKUP($B180,'Feeder DER'!$B$3:$V$365,'Feeder DER'!U$369,FALSE)/1000)</f>
        <v>-1.941656540398385</v>
      </c>
      <c r="AV180" s="37">
        <f>IF(ISNA(VLOOKUP($B180,'Feeder DER'!$B$3:$V$365,'Feeder DER'!V$369,FALSE)),0,VLOOKUP($B180,'Feeder DER'!$B$3:$V$365,'Feeder DER'!V$369,FALSE)/1000)</f>
        <v>-2.0756838041008288</v>
      </c>
    </row>
    <row r="181" spans="1:48" x14ac:dyDescent="0.25">
      <c r="A181" s="8" t="s">
        <v>149</v>
      </c>
      <c r="B181" s="42">
        <v>34260</v>
      </c>
      <c r="C181" s="43">
        <v>62.302722930000002</v>
      </c>
      <c r="D181" s="43">
        <v>62.200000760000002</v>
      </c>
      <c r="E181" s="43">
        <v>62.477845993006468</v>
      </c>
      <c r="F181" s="43">
        <v>62.756932350973727</v>
      </c>
      <c r="G181" s="43">
        <v>63.037265377963671</v>
      </c>
      <c r="H181" s="43">
        <v>63.318850642803319</v>
      </c>
      <c r="I181" s="43">
        <v>63.601693739195454</v>
      </c>
      <c r="J181" s="43">
        <v>63.885800285829724</v>
      </c>
      <c r="K181" s="43">
        <v>64.171175926494286</v>
      </c>
      <c r="L181" s="43">
        <v>64.457826330187885</v>
      </c>
      <c r="M181" s="43">
        <v>64.745757191232485</v>
      </c>
      <c r="N181" s="43">
        <v>65.034974229386393</v>
      </c>
      <c r="P181" s="43">
        <v>91.200004579999998</v>
      </c>
      <c r="Q181" s="43">
        <v>95.714466368544507</v>
      </c>
      <c r="R181" s="43">
        <v>96.122741815854525</v>
      </c>
      <c r="S181" s="43">
        <v>96.532758785080716</v>
      </c>
      <c r="T181" s="43">
        <v>96.944524704782907</v>
      </c>
      <c r="U181" s="43">
        <v>97.358047035207875</v>
      </c>
      <c r="V181" s="43">
        <v>97.773333268424466</v>
      </c>
      <c r="W181" s="43">
        <v>98.190390928459394</v>
      </c>
      <c r="X181" s="43">
        <v>98.609227571433536</v>
      </c>
      <c r="Y181" s="43">
        <v>99.029850785698798</v>
      </c>
      <c r="Z181" s="43">
        <v>99.452268191975662</v>
      </c>
      <c r="AA181" s="43">
        <v>99.876487443491214</v>
      </c>
      <c r="AC181" s="37">
        <f>IF(ISNA(VLOOKUP($B181,'Feeder DER'!$B$3:$V$365,'Feeder DER'!C$369,FALSE)),0,VLOOKUP($B181,'Feeder DER'!$B$3:$V$365,'Feeder DER'!C$369,FALSE)/1000)</f>
        <v>1.703426735665237E-2</v>
      </c>
      <c r="AD181" s="37">
        <f>IF(ISNA(VLOOKUP($B181,'Feeder DER'!$B$3:$V$365,'Feeder DER'!D$369,FALSE)),0,VLOOKUP($B181,'Feeder DER'!$B$3:$V$365,'Feeder DER'!D$369,FALSE)/1000)</f>
        <v>3.3788350419675553E-2</v>
      </c>
      <c r="AE181" s="37">
        <f>IF(ISNA(VLOOKUP($B181,'Feeder DER'!$B$3:$V$365,'Feeder DER'!E$369,FALSE)),0,VLOOKUP($B181,'Feeder DER'!$B$3:$V$365,'Feeder DER'!E$369,FALSE)/1000)</f>
        <v>5.3416397548919976E-2</v>
      </c>
      <c r="AF181" s="37">
        <f>IF(ISNA(VLOOKUP($B181,'Feeder DER'!$B$3:$V$365,'Feeder DER'!F$369,FALSE)),0,VLOOKUP($B181,'Feeder DER'!$B$3:$V$365,'Feeder DER'!F$369,FALSE)/1000)</f>
        <v>7.5224154707713597E-2</v>
      </c>
      <c r="AG181" s="37">
        <f>IF(ISNA(VLOOKUP($B181,'Feeder DER'!$B$3:$V$365,'Feeder DER'!G$369,FALSE)),0,VLOOKUP($B181,'Feeder DER'!$B$3:$V$365,'Feeder DER'!G$369,FALSE)/1000)</f>
        <v>9.7446051165006431E-2</v>
      </c>
      <c r="AH181" s="37">
        <f>IF(ISNA(VLOOKUP($B181,'Feeder DER'!$B$3:$V$365,'Feeder DER'!H$369,FALSE)),0,VLOOKUP($B181,'Feeder DER'!$B$3:$V$365,'Feeder DER'!H$369,FALSE)/1000)</f>
        <v>0.12175422548953724</v>
      </c>
      <c r="AI181" s="37">
        <f>IF(ISNA(VLOOKUP($B181,'Feeder DER'!$B$3:$V$365,'Feeder DER'!I$369,FALSE)),0,VLOOKUP($B181,'Feeder DER'!$B$3:$V$365,'Feeder DER'!I$369,FALSE)/1000)</f>
        <v>0.14871297557334195</v>
      </c>
      <c r="AJ181" s="37">
        <f>IF(ISNA(VLOOKUP($B181,'Feeder DER'!$B$3:$V$365,'Feeder DER'!J$369,FALSE)),0,VLOOKUP($B181,'Feeder DER'!$B$3:$V$365,'Feeder DER'!J$369,FALSE)/1000)</f>
        <v>0.20620595260637711</v>
      </c>
      <c r="AK181" s="37">
        <f>IF(ISNA(VLOOKUP($B181,'Feeder DER'!$B$3:$V$365,'Feeder DER'!K$369,FALSE)),0,VLOOKUP($B181,'Feeder DER'!$B$3:$V$365,'Feeder DER'!K$369,FALSE)/1000)</f>
        <v>0.2552632875789807</v>
      </c>
      <c r="AL181" s="37">
        <f>IF(ISNA(VLOOKUP($B181,'Feeder DER'!$B$3:$V$365,'Feeder DER'!L$369,FALSE)),0,VLOOKUP($B181,'Feeder DER'!$B$3:$V$365,'Feeder DER'!L$369,FALSE)/1000)</f>
        <v>0.30123832615519569</v>
      </c>
      <c r="AM181" s="37">
        <f>IF(ISNA(VLOOKUP($B181,'Feeder DER'!$B$3:$V$365,'Feeder DER'!M$369,FALSE)),0,VLOOKUP($B181,'Feeder DER'!$B$3:$V$365,'Feeder DER'!M$369,FALSE)/1000)</f>
        <v>-0.17629765303900291</v>
      </c>
      <c r="AN181" s="37">
        <f>IF(ISNA(VLOOKUP($B181,'Feeder DER'!$B$3:$V$365,'Feeder DER'!N$369,FALSE)),0,VLOOKUP($B181,'Feeder DER'!$B$3:$V$365,'Feeder DER'!N$369,FALSE)/1000)</f>
        <v>-0.2145673747883923</v>
      </c>
      <c r="AO181" s="37">
        <f>IF(ISNA(VLOOKUP($B181,'Feeder DER'!$B$3:$V$365,'Feeder DER'!O$369,FALSE)),0,VLOOKUP($B181,'Feeder DER'!$B$3:$V$365,'Feeder DER'!O$369,FALSE)/1000)</f>
        <v>-0.2563293577693716</v>
      </c>
      <c r="AP181" s="37">
        <f>IF(ISNA(VLOOKUP($B181,'Feeder DER'!$B$3:$V$365,'Feeder DER'!P$369,FALSE)),0,VLOOKUP($B181,'Feeder DER'!$B$3:$V$365,'Feeder DER'!P$369,FALSE)/1000)</f>
        <v>-0.29712281868750862</v>
      </c>
      <c r="AQ181" s="37">
        <f>IF(ISNA(VLOOKUP($B181,'Feeder DER'!$B$3:$V$365,'Feeder DER'!Q$369,FALSE)),0,VLOOKUP($B181,'Feeder DER'!$B$3:$V$365,'Feeder DER'!Q$369,FALSE)/1000)</f>
        <v>-0.33312863647097407</v>
      </c>
      <c r="AR181" s="37">
        <f>IF(ISNA(VLOOKUP($B181,'Feeder DER'!$B$3:$V$365,'Feeder DER'!R$369,FALSE)),0,VLOOKUP($B181,'Feeder DER'!$B$3:$V$365,'Feeder DER'!R$369,FALSE)/1000)</f>
        <v>-0.36583314856718807</v>
      </c>
      <c r="AS181" s="37">
        <f>IF(ISNA(VLOOKUP($B181,'Feeder DER'!$B$3:$V$365,'Feeder DER'!S$369,FALSE)),0,VLOOKUP($B181,'Feeder DER'!$B$3:$V$365,'Feeder DER'!S$369,FALSE)/1000)</f>
        <v>-0.3968091599845755</v>
      </c>
      <c r="AT181" s="37">
        <f>IF(ISNA(VLOOKUP($B181,'Feeder DER'!$B$3:$V$365,'Feeder DER'!T$369,FALSE)),0,VLOOKUP($B181,'Feeder DER'!$B$3:$V$365,'Feeder DER'!T$369,FALSE)/1000)</f>
        <v>-0.43200554503183369</v>
      </c>
      <c r="AU181" s="37">
        <f>IF(ISNA(VLOOKUP($B181,'Feeder DER'!$B$3:$V$365,'Feeder DER'!U$369,FALSE)),0,VLOOKUP($B181,'Feeder DER'!$B$3:$V$365,'Feeder DER'!U$369,FALSE)/1000)</f>
        <v>-0.46724981065895616</v>
      </c>
      <c r="AV181" s="37">
        <f>IF(ISNA(VLOOKUP($B181,'Feeder DER'!$B$3:$V$365,'Feeder DER'!V$369,FALSE)),0,VLOOKUP($B181,'Feeder DER'!$B$3:$V$365,'Feeder DER'!V$369,FALSE)/1000)</f>
        <v>-0.49866290827985293</v>
      </c>
    </row>
    <row r="182" spans="1:48" x14ac:dyDescent="0.25">
      <c r="A182" s="8" t="s">
        <v>149</v>
      </c>
      <c r="B182" s="42">
        <v>34261</v>
      </c>
      <c r="C182" s="43">
        <v>39.56861198</v>
      </c>
      <c r="D182" s="43">
        <v>52.299999239999998</v>
      </c>
      <c r="E182" s="43">
        <v>52.533621511664357</v>
      </c>
      <c r="F182" s="43">
        <v>52.768287365864289</v>
      </c>
      <c r="G182" s="43">
        <v>53.004001464246571</v>
      </c>
      <c r="H182" s="43">
        <v>53.240768489281393</v>
      </c>
      <c r="I182" s="43">
        <v>53.478593144355365</v>
      </c>
      <c r="J182" s="43">
        <v>53.717480153864969</v>
      </c>
      <c r="K182" s="43">
        <v>53.957434263310397</v>
      </c>
      <c r="L182" s="43">
        <v>54.198460239389831</v>
      </c>
      <c r="M182" s="43">
        <v>54.440562870094126</v>
      </c>
      <c r="N182" s="43">
        <v>54.683746964801919</v>
      </c>
      <c r="P182" s="43">
        <v>57.600002289999999</v>
      </c>
      <c r="Q182" s="43">
        <v>59.308621012248459</v>
      </c>
      <c r="R182" s="43">
        <v>59.561605275670878</v>
      </c>
      <c r="S182" s="43">
        <v>59.815668657717993</v>
      </c>
      <c r="T182" s="43">
        <v>60.070815761431078</v>
      </c>
      <c r="U182" s="43">
        <v>60.327051209485937</v>
      </c>
      <c r="V182" s="43">
        <v>60.584379644276659</v>
      </c>
      <c r="W182" s="43">
        <v>60.842805727999732</v>
      </c>
      <c r="X182" s="43">
        <v>61.102334142738499</v>
      </c>
      <c r="Y182" s="43">
        <v>61.362969590547998</v>
      </c>
      <c r="Z182" s="43">
        <v>61.624716793540138</v>
      </c>
      <c r="AA182" s="43">
        <v>61.887580493969274</v>
      </c>
      <c r="AC182" s="37">
        <f>IF(ISNA(VLOOKUP($B182,'Feeder DER'!$B$3:$V$365,'Feeder DER'!C$369,FALSE)),0,VLOOKUP($B182,'Feeder DER'!$B$3:$V$365,'Feeder DER'!C$369,FALSE)/1000)</f>
        <v>1.6168053540276971E-2</v>
      </c>
      <c r="AD182" s="37">
        <f>IF(ISNA(VLOOKUP($B182,'Feeder DER'!$B$3:$V$365,'Feeder DER'!D$369,FALSE)),0,VLOOKUP($B182,'Feeder DER'!$B$3:$V$365,'Feeder DER'!D$369,FALSE)/1000)</f>
        <v>3.209200015331426E-2</v>
      </c>
      <c r="AE182" s="37">
        <f>IF(ISNA(VLOOKUP($B182,'Feeder DER'!$B$3:$V$365,'Feeder DER'!E$369,FALSE)),0,VLOOKUP($B182,'Feeder DER'!$B$3:$V$365,'Feeder DER'!E$369,FALSE)/1000)</f>
        <v>5.0791613923111892E-2</v>
      </c>
      <c r="AF182" s="37">
        <f>IF(ISNA(VLOOKUP($B182,'Feeder DER'!$B$3:$V$365,'Feeder DER'!F$369,FALSE)),0,VLOOKUP($B182,'Feeder DER'!$B$3:$V$365,'Feeder DER'!F$369,FALSE)/1000)</f>
        <v>7.1635993342536661E-2</v>
      </c>
      <c r="AG182" s="37">
        <f>IF(ISNA(VLOOKUP($B182,'Feeder DER'!$B$3:$V$365,'Feeder DER'!G$369,FALSE)),0,VLOOKUP($B182,'Feeder DER'!$B$3:$V$365,'Feeder DER'!G$369,FALSE)/1000)</f>
        <v>9.2936467585685384E-2</v>
      </c>
      <c r="AH182" s="37">
        <f>IF(ISNA(VLOOKUP($B182,'Feeder DER'!$B$3:$V$365,'Feeder DER'!H$369,FALSE)),0,VLOOKUP($B182,'Feeder DER'!$B$3:$V$365,'Feeder DER'!H$369,FALSE)/1000)</f>
        <v>0.11629407273406142</v>
      </c>
      <c r="AI182" s="37">
        <f>IF(ISNA(VLOOKUP($B182,'Feeder DER'!$B$3:$V$365,'Feeder DER'!I$369,FALSE)),0,VLOOKUP($B182,'Feeder DER'!$B$3:$V$365,'Feeder DER'!I$369,FALSE)/1000)</f>
        <v>0.14224292060728641</v>
      </c>
      <c r="AJ182" s="37">
        <f>IF(ISNA(VLOOKUP($B182,'Feeder DER'!$B$3:$V$365,'Feeder DER'!J$369,FALSE)),0,VLOOKUP($B182,'Feeder DER'!$B$3:$V$365,'Feeder DER'!J$369,FALSE)/1000)</f>
        <v>0.19774422854370166</v>
      </c>
      <c r="AK182" s="37">
        <f>IF(ISNA(VLOOKUP($B182,'Feeder DER'!$B$3:$V$365,'Feeder DER'!K$369,FALSE)),0,VLOOKUP($B182,'Feeder DER'!$B$3:$V$365,'Feeder DER'!K$369,FALSE)/1000)</f>
        <v>0.24504047795465025</v>
      </c>
      <c r="AL182" s="37">
        <f>IF(ISNA(VLOOKUP($B182,'Feeder DER'!$B$3:$V$365,'Feeder DER'!L$369,FALSE)),0,VLOOKUP($B182,'Feeder DER'!$B$3:$V$365,'Feeder DER'!L$369,FALSE)/1000)</f>
        <v>0.28938168206125803</v>
      </c>
      <c r="AM182" s="37">
        <f>IF(ISNA(VLOOKUP($B182,'Feeder DER'!$B$3:$V$365,'Feeder DER'!M$369,FALSE)),0,VLOOKUP($B182,'Feeder DER'!$B$3:$V$365,'Feeder DER'!M$369,FALSE)/1000)</f>
        <v>-0.15150674699976791</v>
      </c>
      <c r="AN182" s="37">
        <f>IF(ISNA(VLOOKUP($B182,'Feeder DER'!$B$3:$V$365,'Feeder DER'!N$369,FALSE)),0,VLOOKUP($B182,'Feeder DER'!$B$3:$V$365,'Feeder DER'!N$369,FALSE)/1000)</f>
        <v>-0.18795535855635867</v>
      </c>
      <c r="AO182" s="37">
        <f>IF(ISNA(VLOOKUP($B182,'Feeder DER'!$B$3:$V$365,'Feeder DER'!O$369,FALSE)),0,VLOOKUP($B182,'Feeder DER'!$B$3:$V$365,'Feeder DER'!O$369,FALSE)/1000)</f>
        <v>-0.22780076297667753</v>
      </c>
      <c r="AP182" s="37">
        <f>IF(ISNA(VLOOKUP($B182,'Feeder DER'!$B$3:$V$365,'Feeder DER'!P$369,FALSE)),0,VLOOKUP($B182,'Feeder DER'!$B$3:$V$365,'Feeder DER'!P$369,FALSE)/1000)</f>
        <v>-0.26678958233108491</v>
      </c>
      <c r="AQ182" s="37">
        <f>IF(ISNA(VLOOKUP($B182,'Feeder DER'!$B$3:$V$365,'Feeder DER'!Q$369,FALSE)),0,VLOOKUP($B182,'Feeder DER'!$B$3:$V$365,'Feeder DER'!Q$369,FALSE)/1000)</f>
        <v>-0.30125779799932634</v>
      </c>
      <c r="AR182" s="37">
        <f>IF(ISNA(VLOOKUP($B182,'Feeder DER'!$B$3:$V$365,'Feeder DER'!R$369,FALSE)),0,VLOOKUP($B182,'Feeder DER'!$B$3:$V$365,'Feeder DER'!R$369,FALSE)/1000)</f>
        <v>-0.33260255507242092</v>
      </c>
      <c r="AS182" s="37">
        <f>IF(ISNA(VLOOKUP($B182,'Feeder DER'!$B$3:$V$365,'Feeder DER'!S$369,FALSE)),0,VLOOKUP($B182,'Feeder DER'!$B$3:$V$365,'Feeder DER'!S$369,FALSE)/1000)</f>
        <v>-0.36232304872584065</v>
      </c>
      <c r="AT182" s="37">
        <f>IF(ISNA(VLOOKUP($B182,'Feeder DER'!$B$3:$V$365,'Feeder DER'!T$369,FALSE)),0,VLOOKUP($B182,'Feeder DER'!$B$3:$V$365,'Feeder DER'!T$369,FALSE)/1000)</f>
        <v>-0.39601420090977207</v>
      </c>
      <c r="AU182" s="37">
        <f>IF(ISNA(VLOOKUP($B182,'Feeder DER'!$B$3:$V$365,'Feeder DER'!U$369,FALSE)),0,VLOOKUP($B182,'Feeder DER'!$B$3:$V$365,'Feeder DER'!U$369,FALSE)/1000)</f>
        <v>-0.43004586629856406</v>
      </c>
      <c r="AV182" s="37">
        <f>IF(ISNA(VLOOKUP($B182,'Feeder DER'!$B$3:$V$365,'Feeder DER'!V$369,FALSE)),0,VLOOKUP($B182,'Feeder DER'!$B$3:$V$365,'Feeder DER'!V$369,FALSE)/1000)</f>
        <v>-0.46018163870866152</v>
      </c>
    </row>
    <row r="183" spans="1:48" x14ac:dyDescent="0.25">
      <c r="A183" s="8" t="s">
        <v>149</v>
      </c>
      <c r="B183" s="42">
        <v>34262</v>
      </c>
      <c r="C183" s="43">
        <v>91.407223830000007</v>
      </c>
      <c r="D183" s="43">
        <v>98.099998470000003</v>
      </c>
      <c r="E183" s="43">
        <v>99.638584389825311</v>
      </c>
      <c r="F183" s="43">
        <v>100.08366646953533</v>
      </c>
      <c r="G183" s="43">
        <v>100.53073671536485</v>
      </c>
      <c r="H183" s="43">
        <v>100.97980400838256</v>
      </c>
      <c r="I183" s="43">
        <v>101.43087726932855</v>
      </c>
      <c r="J183" s="43">
        <v>101.88396545879156</v>
      </c>
      <c r="K183" s="43">
        <v>102.33907757738699</v>
      </c>
      <c r="L183" s="43">
        <v>102.79622266593563</v>
      </c>
      <c r="M183" s="43">
        <v>103.25540980564334</v>
      </c>
      <c r="N183" s="43">
        <v>103.71664811828138</v>
      </c>
      <c r="P183" s="43">
        <v>142.9000092</v>
      </c>
      <c r="Q183" s="43">
        <v>150.70175192782054</v>
      </c>
      <c r="R183" s="43">
        <v>151.34457873878372</v>
      </c>
      <c r="S183" s="43">
        <v>151.9901475637156</v>
      </c>
      <c r="T183" s="43">
        <v>152.63847009883119</v>
      </c>
      <c r="U183" s="43">
        <v>153.2895580902364</v>
      </c>
      <c r="V183" s="43">
        <v>153.94342333414079</v>
      </c>
      <c r="W183" s="43">
        <v>154.60007767707131</v>
      </c>
      <c r="X183" s="43">
        <v>155.25953301608695</v>
      </c>
      <c r="Y183" s="43">
        <v>155.92180129899427</v>
      </c>
      <c r="Z183" s="43">
        <v>156.58689452456389</v>
      </c>
      <c r="AA183" s="43">
        <v>157.25482474274784</v>
      </c>
      <c r="AC183" s="37">
        <f>IF(ISNA(VLOOKUP($B183,'Feeder DER'!$B$3:$V$365,'Feeder DER'!C$369,FALSE)),0,VLOOKUP($B183,'Feeder DER'!$B$3:$V$365,'Feeder DER'!C$369,FALSE)/1000)</f>
        <v>1.0921574828635212E-2</v>
      </c>
      <c r="AD183" s="37">
        <f>IF(ISNA(VLOOKUP($B183,'Feeder DER'!$B$3:$V$365,'Feeder DER'!D$369,FALSE)),0,VLOOKUP($B183,'Feeder DER'!$B$3:$V$365,'Feeder DER'!D$369,FALSE)/1000)</f>
        <v>2.1676389804122578E-2</v>
      </c>
      <c r="AE183" s="37">
        <f>IF(ISNA(VLOOKUP($B183,'Feeder DER'!$B$3:$V$365,'Feeder DER'!E$369,FALSE)),0,VLOOKUP($B183,'Feeder DER'!$B$3:$V$365,'Feeder DER'!E$369,FALSE)/1000)</f>
        <v>3.4302089930757937E-2</v>
      </c>
      <c r="AF183" s="37">
        <f>IF(ISNA(VLOOKUP($B183,'Feeder DER'!$B$3:$V$365,'Feeder DER'!F$369,FALSE)),0,VLOOKUP($B183,'Feeder DER'!$B$3:$V$365,'Feeder DER'!F$369,FALSE)/1000)</f>
        <v>4.8370103033621804E-2</v>
      </c>
      <c r="AG183" s="37">
        <f>IF(ISNA(VLOOKUP($B183,'Feeder DER'!$B$3:$V$365,'Feeder DER'!G$369,FALSE)),0,VLOOKUP($B183,'Feeder DER'!$B$3:$V$365,'Feeder DER'!G$369,FALSE)/1000)</f>
        <v>6.2740826669966374E-2</v>
      </c>
      <c r="AH183" s="37">
        <f>IF(ISNA(VLOOKUP($B183,'Feeder DER'!$B$3:$V$365,'Feeder DER'!H$369,FALSE)),0,VLOOKUP($B183,'Feeder DER'!$B$3:$V$365,'Feeder DER'!H$369,FALSE)/1000)</f>
        <v>7.8494576338275335E-2</v>
      </c>
      <c r="AI183" s="37">
        <f>IF(ISNA(VLOOKUP($B183,'Feeder DER'!$B$3:$V$365,'Feeder DER'!I$369,FALSE)),0,VLOOKUP($B183,'Feeder DER'!$B$3:$V$365,'Feeder DER'!I$369,FALSE)/1000)</f>
        <v>9.5992273731698441E-2</v>
      </c>
      <c r="AJ183" s="37">
        <f>IF(ISNA(VLOOKUP($B183,'Feeder DER'!$B$3:$V$365,'Feeder DER'!J$369,FALSE)),0,VLOOKUP($B183,'Feeder DER'!$B$3:$V$365,'Feeder DER'!J$369,FALSE)/1000)</f>
        <v>0.13340398550752669</v>
      </c>
      <c r="AK183" s="37">
        <f>IF(ISNA(VLOOKUP($B183,'Feeder DER'!$B$3:$V$365,'Feeder DER'!K$369,FALSE)),0,VLOOKUP($B183,'Feeder DER'!$B$3:$V$365,'Feeder DER'!K$369,FALSE)/1000)</f>
        <v>0.16529009908157746</v>
      </c>
      <c r="AL183" s="37">
        <f>IF(ISNA(VLOOKUP($B183,'Feeder DER'!$B$3:$V$365,'Feeder DER'!L$369,FALSE)),0,VLOOKUP($B183,'Feeder DER'!$B$3:$V$365,'Feeder DER'!L$369,FALSE)/1000)</f>
        <v>0.19518258853634599</v>
      </c>
      <c r="AM183" s="37">
        <f>IF(ISNA(VLOOKUP($B183,'Feeder DER'!$B$3:$V$365,'Feeder DER'!M$369,FALSE)),0,VLOOKUP($B183,'Feeder DER'!$B$3:$V$365,'Feeder DER'!M$369,FALSE)/1000)</f>
        <v>-0.10369525239953942</v>
      </c>
      <c r="AN183" s="37">
        <f>IF(ISNA(VLOOKUP($B183,'Feeder DER'!$B$3:$V$365,'Feeder DER'!N$369,FALSE)),0,VLOOKUP($B183,'Feeder DER'!$B$3:$V$365,'Feeder DER'!N$369,FALSE)/1000)</f>
        <v>-0.12830573861266911</v>
      </c>
      <c r="AO183" s="37">
        <f>IF(ISNA(VLOOKUP($B183,'Feeder DER'!$B$3:$V$365,'Feeder DER'!O$369,FALSE)),0,VLOOKUP($B183,'Feeder DER'!$B$3:$V$365,'Feeder DER'!O$369,FALSE)/1000)</f>
        <v>-0.15520375499879929</v>
      </c>
      <c r="AP183" s="37">
        <f>IF(ISNA(VLOOKUP($B183,'Feeder DER'!$B$3:$V$365,'Feeder DER'!P$369,FALSE)),0,VLOOKUP($B183,'Feeder DER'!$B$3:$V$365,'Feeder DER'!P$369,FALSE)/1000)</f>
        <v>-0.18151779028469972</v>
      </c>
      <c r="AQ183" s="37">
        <f>IF(ISNA(VLOOKUP($B183,'Feeder DER'!$B$3:$V$365,'Feeder DER'!Q$369,FALSE)),0,VLOOKUP($B183,'Feeder DER'!$B$3:$V$365,'Feeder DER'!Q$369,FALSE)/1000)</f>
        <v>-0.20477612802028899</v>
      </c>
      <c r="AR183" s="37">
        <f>IF(ISNA(VLOOKUP($B183,'Feeder DER'!$B$3:$V$365,'Feeder DER'!R$369,FALSE)),0,VLOOKUP($B183,'Feeder DER'!$B$3:$V$365,'Feeder DER'!R$369,FALSE)/1000)</f>
        <v>-0.22592370709330903</v>
      </c>
      <c r="AS183" s="37">
        <f>IF(ISNA(VLOOKUP($B183,'Feeder DER'!$B$3:$V$365,'Feeder DER'!S$369,FALSE)),0,VLOOKUP($B183,'Feeder DER'!$B$3:$V$365,'Feeder DER'!S$369,FALSE)/1000)</f>
        <v>-0.24597269481813261</v>
      </c>
      <c r="AT183" s="37">
        <f>IF(ISNA(VLOOKUP($B183,'Feeder DER'!$B$3:$V$365,'Feeder DER'!T$369,FALSE)),0,VLOOKUP($B183,'Feeder DER'!$B$3:$V$365,'Feeder DER'!T$369,FALSE)/1000)</f>
        <v>-0.26870687455007342</v>
      </c>
      <c r="AU183" s="37">
        <f>IF(ISNA(VLOOKUP($B183,'Feeder DER'!$B$3:$V$365,'Feeder DER'!U$369,FALSE)),0,VLOOKUP($B183,'Feeder DER'!$B$3:$V$365,'Feeder DER'!U$369,FALSE)/1000)</f>
        <v>-0.29164586595411285</v>
      </c>
      <c r="AV183" s="37">
        <f>IF(ISNA(VLOOKUP($B183,'Feeder DER'!$B$3:$V$365,'Feeder DER'!V$369,FALSE)),0,VLOOKUP($B183,'Feeder DER'!$B$3:$V$365,'Feeder DER'!V$369,FALSE)/1000)</f>
        <v>-0.31197534009564459</v>
      </c>
    </row>
    <row r="184" spans="1:48" x14ac:dyDescent="0.25">
      <c r="A184" s="8" t="s">
        <v>149</v>
      </c>
      <c r="B184" s="42">
        <v>34263</v>
      </c>
      <c r="C184" s="43">
        <v>95.378141020000001</v>
      </c>
      <c r="D184" s="43">
        <v>83</v>
      </c>
      <c r="E184" s="43">
        <v>84.972565191443962</v>
      </c>
      <c r="F184" s="43">
        <v>85.352134675146559</v>
      </c>
      <c r="G184" s="43">
        <v>85.733399682488269</v>
      </c>
      <c r="H184" s="43">
        <v>86.116367787314019</v>
      </c>
      <c r="I184" s="43">
        <v>86.501046597300856</v>
      </c>
      <c r="J184" s="43">
        <v>86.887443754109029</v>
      </c>
      <c r="K184" s="43">
        <v>87.275566933533838</v>
      </c>
      <c r="L184" s="43">
        <v>87.665423845658083</v>
      </c>
      <c r="M184" s="43">
        <v>88.057022235005235</v>
      </c>
      <c r="N184" s="43">
        <v>88.450369880693287</v>
      </c>
      <c r="P184" s="43">
        <v>150.3000031</v>
      </c>
      <c r="Q184" s="43">
        <v>157.20949006002201</v>
      </c>
      <c r="R184" s="43">
        <v>157.88007599452948</v>
      </c>
      <c r="S184" s="43">
        <v>158.55352235111064</v>
      </c>
      <c r="T184" s="43">
        <v>159.22984133105695</v>
      </c>
      <c r="U184" s="43">
        <v>159.90904518770515</v>
      </c>
      <c r="V184" s="43">
        <v>160.5911462266593</v>
      </c>
      <c r="W184" s="43">
        <v>161.27615680601374</v>
      </c>
      <c r="X184" s="43">
        <v>161.9640893365769</v>
      </c>
      <c r="Y184" s="43">
        <v>162.65495628209624</v>
      </c>
      <c r="Z184" s="43">
        <v>163.34877015948405</v>
      </c>
      <c r="AA184" s="43">
        <v>164.04554353904416</v>
      </c>
      <c r="AC184" s="37">
        <f>IF(ISNA(VLOOKUP($B184,'Feeder DER'!$B$3:$V$365,'Feeder DER'!C$369,FALSE)),0,VLOOKUP($B184,'Feeder DER'!$B$3:$V$365,'Feeder DER'!C$369,FALSE)/1000)</f>
        <v>3.6654712690277716E-2</v>
      </c>
      <c r="AD184" s="37">
        <f>IF(ISNA(VLOOKUP($B184,'Feeder DER'!$B$3:$V$365,'Feeder DER'!D$369,FALSE)),0,VLOOKUP($B184,'Feeder DER'!$B$3:$V$365,'Feeder DER'!D$369,FALSE)/1000)</f>
        <v>7.2793757766366124E-2</v>
      </c>
      <c r="AE184" s="37">
        <f>IF(ISNA(VLOOKUP($B184,'Feeder DER'!$B$3:$V$365,'Feeder DER'!E$369,FALSE)),0,VLOOKUP($B184,'Feeder DER'!$B$3:$V$365,'Feeder DER'!E$369,FALSE)/1000)</f>
        <v>0.11507676867628432</v>
      </c>
      <c r="AF184" s="37">
        <f>IF(ISNA(VLOOKUP($B184,'Feeder DER'!$B$3:$V$365,'Feeder DER'!F$369,FALSE)),0,VLOOKUP($B184,'Feeder DER'!$B$3:$V$365,'Feeder DER'!F$369,FALSE)/1000)</f>
        <v>0.16194172446476748</v>
      </c>
      <c r="AG184" s="37">
        <f>IF(ISNA(VLOOKUP($B184,'Feeder DER'!$B$3:$V$365,'Feeder DER'!G$369,FALSE)),0,VLOOKUP($B184,'Feeder DER'!$B$3:$V$365,'Feeder DER'!G$369,FALSE)/1000)</f>
        <v>0.20958250342925058</v>
      </c>
      <c r="AH184" s="37">
        <f>IF(ISNA(VLOOKUP($B184,'Feeder DER'!$B$3:$V$365,'Feeder DER'!H$369,FALSE)),0,VLOOKUP($B184,'Feeder DER'!$B$3:$V$365,'Feeder DER'!H$369,FALSE)/1000)</f>
        <v>0.26156875644837529</v>
      </c>
      <c r="AI184" s="37">
        <f>IF(ISNA(VLOOKUP($B184,'Feeder DER'!$B$3:$V$365,'Feeder DER'!I$369,FALSE)),0,VLOOKUP($B184,'Feeder DER'!$B$3:$V$365,'Feeder DER'!I$369,FALSE)/1000)</f>
        <v>0.31911464785049726</v>
      </c>
      <c r="AJ184" s="37">
        <f>IF(ISNA(VLOOKUP($B184,'Feeder DER'!$B$3:$V$365,'Feeder DER'!J$369,FALSE)),0,VLOOKUP($B184,'Feeder DER'!$B$3:$V$365,'Feeder DER'!J$369,FALSE)/1000)</f>
        <v>0.44173194676190908</v>
      </c>
      <c r="AK184" s="37">
        <f>IF(ISNA(VLOOKUP($B184,'Feeder DER'!$B$3:$V$365,'Feeder DER'!K$369,FALSE)),0,VLOOKUP($B184,'Feeder DER'!$B$3:$V$365,'Feeder DER'!K$369,FALSE)/1000)</f>
        <v>0.54629336885960766</v>
      </c>
      <c r="AL184" s="37">
        <f>IF(ISNA(VLOOKUP($B184,'Feeder DER'!$B$3:$V$365,'Feeder DER'!L$369,FALSE)),0,VLOOKUP($B184,'Feeder DER'!$B$3:$V$365,'Feeder DER'!L$369,FALSE)/1000)</f>
        <v>0.64419543039000593</v>
      </c>
      <c r="AM184" s="37">
        <f>IF(ISNA(VLOOKUP($B184,'Feeder DER'!$B$3:$V$365,'Feeder DER'!M$369,FALSE)),0,VLOOKUP($B184,'Feeder DER'!$B$3:$V$365,'Feeder DER'!M$369,FALSE)/1000)</f>
        <v>-0.37303562171144483</v>
      </c>
      <c r="AN184" s="37">
        <f>IF(ISNA(VLOOKUP($B184,'Feeder DER'!$B$3:$V$365,'Feeder DER'!N$369,FALSE)),0,VLOOKUP($B184,'Feeder DER'!$B$3:$V$365,'Feeder DER'!N$369,FALSE)/1000)</f>
        <v>-0.45566124651442685</v>
      </c>
      <c r="AO184" s="37">
        <f>IF(ISNA(VLOOKUP($B184,'Feeder DER'!$B$3:$V$365,'Feeder DER'!O$369,FALSE)),0,VLOOKUP($B184,'Feeder DER'!$B$3:$V$365,'Feeder DER'!O$369,FALSE)/1000)</f>
        <v>-0.54580532557976225</v>
      </c>
      <c r="AP184" s="37">
        <f>IF(ISNA(VLOOKUP($B184,'Feeder DER'!$B$3:$V$365,'Feeder DER'!P$369,FALSE)),0,VLOOKUP($B184,'Feeder DER'!$B$3:$V$365,'Feeder DER'!P$369,FALSE)/1000)</f>
        <v>-0.63387301082201819</v>
      </c>
      <c r="AQ184" s="37">
        <f>IF(ISNA(VLOOKUP($B184,'Feeder DER'!$B$3:$V$365,'Feeder DER'!Q$369,FALSE)),0,VLOOKUP($B184,'Feeder DER'!$B$3:$V$365,'Feeder DER'!Q$369,FALSE)/1000)</f>
        <v>-0.71163406780817717</v>
      </c>
      <c r="AR184" s="37">
        <f>IF(ISNA(VLOOKUP($B184,'Feeder DER'!$B$3:$V$365,'Feeder DER'!R$369,FALSE)),0,VLOOKUP($B184,'Feeder DER'!$B$3:$V$365,'Feeder DER'!R$369,FALSE)/1000)</f>
        <v>-0.78232936772745809</v>
      </c>
      <c r="AS184" s="37">
        <f>IF(ISNA(VLOOKUP($B184,'Feeder DER'!$B$3:$V$365,'Feeder DER'!S$369,FALSE)),0,VLOOKUP($B184,'Feeder DER'!$B$3:$V$365,'Feeder DER'!S$369,FALSE)/1000)</f>
        <v>-0.8493538374789138</v>
      </c>
      <c r="AT184" s="37">
        <f>IF(ISNA(VLOOKUP($B184,'Feeder DER'!$B$3:$V$365,'Feeder DER'!T$369,FALSE)),0,VLOOKUP($B184,'Feeder DER'!$B$3:$V$365,'Feeder DER'!T$369,FALSE)/1000)</f>
        <v>-0.92601592261472865</v>
      </c>
      <c r="AU184" s="37">
        <f>IF(ISNA(VLOOKUP($B184,'Feeder DER'!$B$3:$V$365,'Feeder DER'!U$369,FALSE)),0,VLOOKUP($B184,'Feeder DER'!$B$3:$V$365,'Feeder DER'!U$369,FALSE)/1000)</f>
        <v>-1.002664847943652</v>
      </c>
      <c r="AV184" s="37">
        <f>IF(ISNA(VLOOKUP($B184,'Feeder DER'!$B$3:$V$365,'Feeder DER'!V$369,FALSE)),0,VLOOKUP($B184,'Feeder DER'!$B$3:$V$365,'Feeder DER'!V$369,FALSE)/1000)</f>
        <v>-1.0709062399294091</v>
      </c>
    </row>
    <row r="185" spans="1:48" x14ac:dyDescent="0.25">
      <c r="A185" s="8" t="s">
        <v>149</v>
      </c>
      <c r="B185" s="42">
        <v>34264</v>
      </c>
      <c r="C185" s="43">
        <v>96.834445830000007</v>
      </c>
      <c r="D185" s="43">
        <v>171.3000031</v>
      </c>
      <c r="E185" s="43">
        <v>175.12178593841045</v>
      </c>
      <c r="F185" s="43">
        <v>175.90404884554945</v>
      </c>
      <c r="G185" s="43">
        <v>176.68980609379861</v>
      </c>
      <c r="H185" s="43">
        <v>177.47907329225771</v>
      </c>
      <c r="I185" s="43">
        <v>178.27186611975188</v>
      </c>
      <c r="J185" s="43">
        <v>179.06820032514298</v>
      </c>
      <c r="K185" s="43">
        <v>179.86809172764251</v>
      </c>
      <c r="L185" s="43">
        <v>180.67155621712584</v>
      </c>
      <c r="M185" s="43">
        <v>181.47860975444783</v>
      </c>
      <c r="N185" s="43">
        <v>182.28926837175996</v>
      </c>
      <c r="P185" s="43">
        <v>143</v>
      </c>
      <c r="Q185" s="43">
        <v>145.34399239410797</v>
      </c>
      <c r="R185" s="43">
        <v>145.96396538001002</v>
      </c>
      <c r="S185" s="43">
        <v>146.58658289560276</v>
      </c>
      <c r="T185" s="43">
        <v>147.21185622127652</v>
      </c>
      <c r="U185" s="43">
        <v>147.8397966855388</v>
      </c>
      <c r="V185" s="43">
        <v>148.47041566521946</v>
      </c>
      <c r="W185" s="43">
        <v>149.1037245856769</v>
      </c>
      <c r="X185" s="43">
        <v>149.73973492100498</v>
      </c>
      <c r="Y185" s="43">
        <v>150.37845819424101</v>
      </c>
      <c r="Z185" s="43">
        <v>151.01990597757444</v>
      </c>
      <c r="AA185" s="43">
        <v>151.66408989255652</v>
      </c>
      <c r="AC185" s="37">
        <f>IF(ISNA(VLOOKUP($B185,'Feeder DER'!$B$3:$V$365,'Feeder DER'!C$369,FALSE)),0,VLOOKUP($B185,'Feeder DER'!$B$3:$V$365,'Feeder DER'!C$369,FALSE)/1000)</f>
        <v>0.13421592279198288</v>
      </c>
      <c r="AD185" s="37">
        <f>IF(ISNA(VLOOKUP($B185,'Feeder DER'!$B$3:$V$365,'Feeder DER'!D$369,FALSE)),0,VLOOKUP($B185,'Feeder DER'!$B$3:$V$365,'Feeder DER'!D$369,FALSE)/1000)</f>
        <v>0.17776381459298471</v>
      </c>
      <c r="AE185" s="37">
        <f>IF(ISNA(VLOOKUP($B185,'Feeder DER'!$B$3:$V$365,'Feeder DER'!E$369,FALSE)),0,VLOOKUP($B185,'Feeder DER'!$B$3:$V$365,'Feeder DER'!E$369,FALSE)/1000)</f>
        <v>0.22881383013379022</v>
      </c>
      <c r="AF185" s="37">
        <f>IF(ISNA(VLOOKUP($B185,'Feeder DER'!$B$3:$V$365,'Feeder DER'!F$369,FALSE)),0,VLOOKUP($B185,'Feeder DER'!$B$3:$V$365,'Feeder DER'!F$369,FALSE)/1000)</f>
        <v>0.28623510599350066</v>
      </c>
      <c r="AG185" s="37">
        <f>IF(ISNA(VLOOKUP($B185,'Feeder DER'!$B$3:$V$365,'Feeder DER'!G$369,FALSE)),0,VLOOKUP($B185,'Feeder DER'!$B$3:$V$365,'Feeder DER'!G$369,FALSE)/1000)</f>
        <v>0.34563781133769989</v>
      </c>
      <c r="AH185" s="37">
        <f>IF(ISNA(VLOOKUP($B185,'Feeder DER'!$B$3:$V$365,'Feeder DER'!H$369,FALSE)),0,VLOOKUP($B185,'Feeder DER'!$B$3:$V$365,'Feeder DER'!H$369,FALSE)/1000)</f>
        <v>0.41187343114969238</v>
      </c>
      <c r="AI185" s="37">
        <f>IF(ISNA(VLOOKUP($B185,'Feeder DER'!$B$3:$V$365,'Feeder DER'!I$369,FALSE)),0,VLOOKUP($B185,'Feeder DER'!$B$3:$V$365,'Feeder DER'!I$369,FALSE)/1000)</f>
        <v>0.48648096566937954</v>
      </c>
      <c r="AJ185" s="37">
        <f>IF(ISNA(VLOOKUP($B185,'Feeder DER'!$B$3:$V$365,'Feeder DER'!J$369,FALSE)),0,VLOOKUP($B185,'Feeder DER'!$B$3:$V$365,'Feeder DER'!J$369,FALSE)/1000)</f>
        <v>0.6480100702933459</v>
      </c>
      <c r="AK185" s="37">
        <f>IF(ISNA(VLOOKUP($B185,'Feeder DER'!$B$3:$V$365,'Feeder DER'!K$369,FALSE)),0,VLOOKUP($B185,'Feeder DER'!$B$3:$V$365,'Feeder DER'!K$369,FALSE)/1000)</f>
        <v>0.78499199142182996</v>
      </c>
      <c r="AL185" s="37">
        <f>IF(ISNA(VLOOKUP($B185,'Feeder DER'!$B$3:$V$365,'Feeder DER'!L$369,FALSE)),0,VLOOKUP($B185,'Feeder DER'!$B$3:$V$365,'Feeder DER'!L$369,FALSE)/1000)</f>
        <v>0.91457170402386578</v>
      </c>
      <c r="AM185" s="37">
        <f>IF(ISNA(VLOOKUP($B185,'Feeder DER'!$B$3:$V$365,'Feeder DER'!M$369,FALSE)),0,VLOOKUP($B185,'Feeder DER'!$B$3:$V$365,'Feeder DER'!M$369,FALSE)/1000)</f>
        <v>-0.54621020792508501</v>
      </c>
      <c r="AN185" s="37">
        <f>IF(ISNA(VLOOKUP($B185,'Feeder DER'!$B$3:$V$365,'Feeder DER'!N$369,FALSE)),0,VLOOKUP($B185,'Feeder DER'!$B$3:$V$365,'Feeder DER'!N$369,FALSE)/1000)</f>
        <v>-0.64238891136594911</v>
      </c>
      <c r="AO185" s="37">
        <f>IF(ISNA(VLOOKUP($B185,'Feeder DER'!$B$3:$V$365,'Feeder DER'!O$369,FALSE)),0,VLOOKUP($B185,'Feeder DER'!$B$3:$V$365,'Feeder DER'!O$369,FALSE)/1000)</f>
        <v>-0.74579582461086491</v>
      </c>
      <c r="AP185" s="37">
        <f>IF(ISNA(VLOOKUP($B185,'Feeder DER'!$B$3:$V$365,'Feeder DER'!P$369,FALSE)),0,VLOOKUP($B185,'Feeder DER'!$B$3:$V$365,'Feeder DER'!P$369,FALSE)/1000)</f>
        <v>-0.84449503476319066</v>
      </c>
      <c r="AQ185" s="37">
        <f>IF(ISNA(VLOOKUP($B185,'Feeder DER'!$B$3:$V$365,'Feeder DER'!Q$369,FALSE)),0,VLOOKUP($B185,'Feeder DER'!$B$3:$V$365,'Feeder DER'!Q$369,FALSE)/1000)</f>
        <v>-0.92923702903823158</v>
      </c>
      <c r="AR185" s="37">
        <f>IF(ISNA(VLOOKUP($B185,'Feeder DER'!$B$3:$V$365,'Feeder DER'!R$369,FALSE)),0,VLOOKUP($B185,'Feeder DER'!$B$3:$V$365,'Feeder DER'!R$369,FALSE)/1000)</f>
        <v>-1.0035374099174972</v>
      </c>
      <c r="AS185" s="37">
        <f>IF(ISNA(VLOOKUP($B185,'Feeder DER'!$B$3:$V$365,'Feeder DER'!S$369,FALSE)),0,VLOOKUP($B185,'Feeder DER'!$B$3:$V$365,'Feeder DER'!S$369,FALSE)/1000)</f>
        <v>-1.0712953408498571</v>
      </c>
      <c r="AT185" s="37">
        <f>IF(ISNA(VLOOKUP($B185,'Feeder DER'!$B$3:$V$365,'Feeder DER'!T$369,FALSE)),0,VLOOKUP($B185,'Feeder DER'!$B$3:$V$365,'Feeder DER'!T$369,FALSE)/1000)</f>
        <v>-1.1392143792588856</v>
      </c>
      <c r="AU185" s="37">
        <f>IF(ISNA(VLOOKUP($B185,'Feeder DER'!$B$3:$V$365,'Feeder DER'!U$369,FALSE)),0,VLOOKUP($B185,'Feeder DER'!$B$3:$V$365,'Feeder DER'!U$369,FALSE)/1000)</f>
        <v>-1.2109892112471927</v>
      </c>
      <c r="AV185" s="37">
        <f>IF(ISNA(VLOOKUP($B185,'Feeder DER'!$B$3:$V$365,'Feeder DER'!V$369,FALSE)),0,VLOOKUP($B185,'Feeder DER'!$B$3:$V$365,'Feeder DER'!V$369,FALSE)/1000)</f>
        <v>-1.2716070652052023</v>
      </c>
    </row>
    <row r="186" spans="1:48" x14ac:dyDescent="0.25">
      <c r="A186" s="8" t="s">
        <v>51</v>
      </c>
      <c r="B186" s="42">
        <v>30603</v>
      </c>
      <c r="C186" s="43">
        <v>188.3733355</v>
      </c>
      <c r="D186" s="43">
        <v>186.6000061</v>
      </c>
      <c r="E186" s="43">
        <v>188.44937958738001</v>
      </c>
      <c r="F186" s="43">
        <v>190.31708202537104</v>
      </c>
      <c r="G186" s="43">
        <v>192.20329507031931</v>
      </c>
      <c r="H186" s="43">
        <v>194.10820217894843</v>
      </c>
      <c r="I186" s="43">
        <v>196.03198862620272</v>
      </c>
      <c r="J186" s="43">
        <v>197.97484152326743</v>
      </c>
      <c r="K186" s="43">
        <v>199.93694983576759</v>
      </c>
      <c r="L186" s="43">
        <v>201.91850440214708</v>
      </c>
      <c r="M186" s="43">
        <v>203.91969795223</v>
      </c>
      <c r="N186" s="43">
        <v>205.94072512596594</v>
      </c>
      <c r="P186" s="43">
        <v>257.80001829999998</v>
      </c>
      <c r="Q186" s="43">
        <v>261.74031910501293</v>
      </c>
      <c r="R186" s="43">
        <v>263.8682860709842</v>
      </c>
      <c r="S186" s="43">
        <v>266.01355355612554</v>
      </c>
      <c r="T186" s="43">
        <v>268.17626221485898</v>
      </c>
      <c r="U186" s="43">
        <v>270.35655384513666</v>
      </c>
      <c r="V186" s="43">
        <v>272.55457139773796</v>
      </c>
      <c r="W186" s="43">
        <v>274.77045898564199</v>
      </c>
      <c r="X186" s="43">
        <v>277.00436189347647</v>
      </c>
      <c r="Y186" s="43">
        <v>279.25642658704311</v>
      </c>
      <c r="Z186" s="43">
        <v>281.52680072292083</v>
      </c>
      <c r="AA186" s="43">
        <v>283.8156331581468</v>
      </c>
      <c r="AC186" s="37">
        <f>IF(ISNA(VLOOKUP($B186,'Feeder DER'!$B$3:$V$365,'Feeder DER'!C$369,FALSE)),0,VLOOKUP($B186,'Feeder DER'!$B$3:$V$365,'Feeder DER'!C$369,FALSE)/1000)</f>
        <v>6.2969579276050319E-2</v>
      </c>
      <c r="AD186" s="37">
        <f>IF(ISNA(VLOOKUP($B186,'Feeder DER'!$B$3:$V$365,'Feeder DER'!D$369,FALSE)),0,VLOOKUP($B186,'Feeder DER'!$B$3:$V$365,'Feeder DER'!D$369,FALSE)/1000)</f>
        <v>0.12066930002290728</v>
      </c>
      <c r="AE186" s="37">
        <f>IF(ISNA(VLOOKUP($B186,'Feeder DER'!$B$3:$V$365,'Feeder DER'!E$369,FALSE)),0,VLOOKUP($B186,'Feeder DER'!$B$3:$V$365,'Feeder DER'!E$369,FALSE)/1000)</f>
        <v>0.18871387846643511</v>
      </c>
      <c r="AF186" s="37">
        <f>IF(ISNA(VLOOKUP($B186,'Feeder DER'!$B$3:$V$365,'Feeder DER'!F$369,FALSE)),0,VLOOKUP($B186,'Feeder DER'!$B$3:$V$365,'Feeder DER'!F$369,FALSE)/1000)</f>
        <v>0.26604894897541143</v>
      </c>
      <c r="AG186" s="37">
        <f>IF(ISNA(VLOOKUP($B186,'Feeder DER'!$B$3:$V$365,'Feeder DER'!G$369,FALSE)),0,VLOOKUP($B186,'Feeder DER'!$B$3:$V$365,'Feeder DER'!G$369,FALSE)/1000)</f>
        <v>0.34682930928307271</v>
      </c>
      <c r="AH186" s="37">
        <f>IF(ISNA(VLOOKUP($B186,'Feeder DER'!$B$3:$V$365,'Feeder DER'!H$369,FALSE)),0,VLOOKUP($B186,'Feeder DER'!$B$3:$V$365,'Feeder DER'!H$369,FALSE)/1000)</f>
        <v>0.43773817431063361</v>
      </c>
      <c r="AI186" s="37">
        <f>IF(ISNA(VLOOKUP($B186,'Feeder DER'!$B$3:$V$365,'Feeder DER'!I$369,FALSE)),0,VLOOKUP($B186,'Feeder DER'!$B$3:$V$365,'Feeder DER'!I$369,FALSE)/1000)</f>
        <v>0.54083130113632527</v>
      </c>
      <c r="AJ186" s="37">
        <f>IF(ISNA(VLOOKUP($B186,'Feeder DER'!$B$3:$V$365,'Feeder DER'!J$369,FALSE)),0,VLOOKUP($B186,'Feeder DER'!$B$3:$V$365,'Feeder DER'!J$369,FALSE)/1000)</f>
        <v>0.76587451531873429</v>
      </c>
      <c r="AK186" s="37">
        <f>IF(ISNA(VLOOKUP($B186,'Feeder DER'!$B$3:$V$365,'Feeder DER'!K$369,FALSE)),0,VLOOKUP($B186,'Feeder DER'!$B$3:$V$365,'Feeder DER'!K$369,FALSE)/1000)</f>
        <v>0.95658544741872498</v>
      </c>
      <c r="AL186" s="37">
        <f>IF(ISNA(VLOOKUP($B186,'Feeder DER'!$B$3:$V$365,'Feeder DER'!L$369,FALSE)),0,VLOOKUP($B186,'Feeder DER'!$B$3:$V$365,'Feeder DER'!L$369,FALSE)/1000)</f>
        <v>1.137528235004575</v>
      </c>
      <c r="AM186" s="37">
        <f>IF(ISNA(VLOOKUP($B186,'Feeder DER'!$B$3:$V$365,'Feeder DER'!M$369,FALSE)),0,VLOOKUP($B186,'Feeder DER'!$B$3:$V$365,'Feeder DER'!M$369,FALSE)/1000)</f>
        <v>-0.60489024425389115</v>
      </c>
      <c r="AN186" s="37">
        <f>IF(ISNA(VLOOKUP($B186,'Feeder DER'!$B$3:$V$365,'Feeder DER'!N$369,FALSE)),0,VLOOKUP($B186,'Feeder DER'!$B$3:$V$365,'Feeder DER'!N$369,FALSE)/1000)</f>
        <v>-0.73208965225968603</v>
      </c>
      <c r="AO186" s="37">
        <f>IF(ISNA(VLOOKUP($B186,'Feeder DER'!$B$3:$V$365,'Feeder DER'!O$369,FALSE)),0,VLOOKUP($B186,'Feeder DER'!$B$3:$V$365,'Feeder DER'!O$369,FALSE)/1000)</f>
        <v>-0.86904292459736232</v>
      </c>
      <c r="AP186" s="37">
        <f>IF(ISNA(VLOOKUP($B186,'Feeder DER'!$B$3:$V$365,'Feeder DER'!P$369,FALSE)),0,VLOOKUP($B186,'Feeder DER'!$B$3:$V$365,'Feeder DER'!P$369,FALSE)/1000)</f>
        <v>-0.9996906888995476</v>
      </c>
      <c r="AQ186" s="37">
        <f>IF(ISNA(VLOOKUP($B186,'Feeder DER'!$B$3:$V$365,'Feeder DER'!Q$369,FALSE)),0,VLOOKUP($B186,'Feeder DER'!$B$3:$V$365,'Feeder DER'!Q$369,FALSE)/1000)</f>
        <v>-1.1116555085150328</v>
      </c>
      <c r="AR186" s="37">
        <f>IF(ISNA(VLOOKUP($B186,'Feeder DER'!$B$3:$V$365,'Feeder DER'!R$369,FALSE)),0,VLOOKUP($B186,'Feeder DER'!$B$3:$V$365,'Feeder DER'!R$369,FALSE)/1000)</f>
        <v>-1.2093439700536055</v>
      </c>
      <c r="AS186" s="37">
        <f>IF(ISNA(VLOOKUP($B186,'Feeder DER'!$B$3:$V$365,'Feeder DER'!S$369,FALSE)),0,VLOOKUP($B186,'Feeder DER'!$B$3:$V$365,'Feeder DER'!S$369,FALSE)/1000)</f>
        <v>-1.2979049304855275</v>
      </c>
      <c r="AT186" s="37">
        <f>IF(ISNA(VLOOKUP($B186,'Feeder DER'!$B$3:$V$365,'Feeder DER'!T$369,FALSE)),0,VLOOKUP($B186,'Feeder DER'!$B$3:$V$365,'Feeder DER'!T$369,FALSE)/1000)</f>
        <v>-1.3822985289896386</v>
      </c>
      <c r="AU186" s="37">
        <f>IF(ISNA(VLOOKUP($B186,'Feeder DER'!$B$3:$V$365,'Feeder DER'!U$369,FALSE)),0,VLOOKUP($B186,'Feeder DER'!$B$3:$V$365,'Feeder DER'!U$369,FALSE)/1000)</f>
        <v>-1.4716844103160007</v>
      </c>
      <c r="AV186" s="37">
        <f>IF(ISNA(VLOOKUP($B186,'Feeder DER'!$B$3:$V$365,'Feeder DER'!V$369,FALSE)),0,VLOOKUP($B186,'Feeder DER'!$B$3:$V$365,'Feeder DER'!V$369,FALSE)/1000)</f>
        <v>-1.5484242059143256</v>
      </c>
    </row>
    <row r="187" spans="1:48" x14ac:dyDescent="0.25">
      <c r="A187" s="8" t="s">
        <v>51</v>
      </c>
      <c r="B187" s="42">
        <v>30604</v>
      </c>
      <c r="C187" s="43">
        <v>258.98667219999999</v>
      </c>
      <c r="D187" s="43">
        <v>235.3000031</v>
      </c>
      <c r="E187" s="43">
        <v>237.63203725374152</v>
      </c>
      <c r="F187" s="43">
        <v>239.98718395836516</v>
      </c>
      <c r="G187" s="43">
        <v>242.36567227998793</v>
      </c>
      <c r="H187" s="43">
        <v>244.76773355497758</v>
      </c>
      <c r="I187" s="43">
        <v>247.19360141245281</v>
      </c>
      <c r="J187" s="43">
        <v>249.64351179700648</v>
      </c>
      <c r="K187" s="43">
        <v>252.11770299165414</v>
      </c>
      <c r="L187" s="43">
        <v>254.61641564100981</v>
      </c>
      <c r="M187" s="43">
        <v>257.13989277469148</v>
      </c>
      <c r="N187" s="43">
        <v>259.68837983095881</v>
      </c>
      <c r="P187" s="43">
        <v>252.4593007</v>
      </c>
      <c r="Q187" s="43">
        <v>254.94045559289356</v>
      </c>
      <c r="R187" s="43">
        <v>257.01313919642229</v>
      </c>
      <c r="S187" s="43">
        <v>259.10267386154635</v>
      </c>
      <c r="T187" s="43">
        <v>261.20919658856644</v>
      </c>
      <c r="U187" s="43">
        <v>263.33284549160516</v>
      </c>
      <c r="V187" s="43">
        <v>265.47375980766253</v>
      </c>
      <c r="W187" s="43">
        <v>267.63207990574512</v>
      </c>
      <c r="X187" s="43">
        <v>269.80794729606913</v>
      </c>
      <c r="Y187" s="43">
        <v>272.0015046393388</v>
      </c>
      <c r="Z187" s="43">
        <v>274.21289575609973</v>
      </c>
      <c r="AA187" s="43">
        <v>276.44226563616849</v>
      </c>
      <c r="AC187" s="37">
        <f>IF(ISNA(VLOOKUP($B187,'Feeder DER'!$B$3:$V$365,'Feeder DER'!C$369,FALSE)),0,VLOOKUP($B187,'Feeder DER'!$B$3:$V$365,'Feeder DER'!C$369,FALSE)/1000)</f>
        <v>3.1883547108891831E-2</v>
      </c>
      <c r="AD187" s="37">
        <f>IF(ISNA(VLOOKUP($B187,'Feeder DER'!$B$3:$V$365,'Feeder DER'!D$369,FALSE)),0,VLOOKUP($B187,'Feeder DER'!$B$3:$V$365,'Feeder DER'!D$369,FALSE)/1000)</f>
        <v>6.1098010083874117E-2</v>
      </c>
      <c r="AE187" s="37">
        <f>IF(ISNA(VLOOKUP($B187,'Feeder DER'!$B$3:$V$365,'Feeder DER'!E$369,FALSE)),0,VLOOKUP($B187,'Feeder DER'!$B$3:$V$365,'Feeder DER'!E$369,FALSE)/1000)</f>
        <v>9.5548891899948987E-2</v>
      </c>
      <c r="AF187" s="37">
        <f>IF(ISNA(VLOOKUP($B187,'Feeder DER'!$B$3:$V$365,'Feeder DER'!F$369,FALSE)),0,VLOOKUP($B187,'Feeder DER'!$B$3:$V$365,'Feeder DER'!F$369,FALSE)/1000)</f>
        <v>0.13470150843304429</v>
      </c>
      <c r="AG187" s="37">
        <f>IF(ISNA(VLOOKUP($B187,'Feeder DER'!$B$3:$V$365,'Feeder DER'!G$369,FALSE)),0,VLOOKUP($B187,'Feeder DER'!$B$3:$V$365,'Feeder DER'!G$369,FALSE)/1000)</f>
        <v>0.17559663732902889</v>
      </c>
      <c r="AH187" s="37">
        <f>IF(ISNA(VLOOKUP($B187,'Feeder DER'!$B$3:$V$365,'Feeder DER'!H$369,FALSE)),0,VLOOKUP($B187,'Feeder DER'!$B$3:$V$365,'Feeder DER'!H$369,FALSE)/1000)</f>
        <v>0.22161769035887477</v>
      </c>
      <c r="AI187" s="37">
        <f>IF(ISNA(VLOOKUP($B187,'Feeder DER'!$B$3:$V$365,'Feeder DER'!I$369,FALSE)),0,VLOOKUP($B187,'Feeder DER'!$B$3:$V$365,'Feeder DER'!I$369,FALSE)/1000)</f>
        <v>0.27380542565192401</v>
      </c>
      <c r="AJ187" s="37">
        <f>IF(ISNA(VLOOKUP($B187,'Feeder DER'!$B$3:$V$365,'Feeder DER'!J$369,FALSE)),0,VLOOKUP($B187,'Feeder DER'!$B$3:$V$365,'Feeder DER'!J$369,FALSE)/1000)</f>
        <v>0.38772374013842037</v>
      </c>
      <c r="AK187" s="37">
        <f>IF(ISNA(VLOOKUP($B187,'Feeder DER'!$B$3:$V$365,'Feeder DER'!K$369,FALSE)),0,VLOOKUP($B187,'Feeder DER'!$B$3:$V$365,'Feeder DER'!K$369,FALSE)/1000)</f>
        <v>0.48426173201543971</v>
      </c>
      <c r="AL187" s="37">
        <f>IF(ISNA(VLOOKUP($B187,'Feeder DER'!$B$3:$V$365,'Feeder DER'!L$369,FALSE)),0,VLOOKUP($B187,'Feeder DER'!$B$3:$V$365,'Feeder DER'!L$369,FALSE)/1000)</f>
        <v>0.57585357729928788</v>
      </c>
      <c r="AM187" s="37">
        <f>IF(ISNA(VLOOKUP($B187,'Feeder DER'!$B$3:$V$365,'Feeder DER'!M$369,FALSE)),0,VLOOKUP($B187,'Feeder DER'!$B$3:$V$365,'Feeder DER'!M$369,FALSE)/1000)</f>
        <v>-0.30629960740081918</v>
      </c>
      <c r="AN187" s="37">
        <f>IF(ISNA(VLOOKUP($B187,'Feeder DER'!$B$3:$V$365,'Feeder DER'!N$369,FALSE)),0,VLOOKUP($B187,'Feeder DER'!$B$3:$V$365,'Feeder DER'!N$369,FALSE)/1000)</f>
        <v>-0.37070001593671642</v>
      </c>
      <c r="AO187" s="37">
        <f>IF(ISNA(VLOOKUP($B187,'Feeder DER'!$B$3:$V$365,'Feeder DER'!O$369,FALSE)),0,VLOOKUP($B187,'Feeder DER'!$B$3:$V$365,'Feeder DER'!O$369,FALSE)/1000)</f>
        <v>-0.44003612198308845</v>
      </c>
      <c r="AP187" s="37">
        <f>IF(ISNA(VLOOKUP($B187,'Feeder DER'!$B$3:$V$365,'Feeder DER'!P$369,FALSE)),0,VLOOKUP($B187,'Feeder DER'!$B$3:$V$365,'Feeder DER'!P$369,FALSE)/1000)</f>
        <v>-0.50617693446161494</v>
      </c>
      <c r="AQ187" s="37">
        <f>IF(ISNA(VLOOKUP($B187,'Feeder DER'!$B$3:$V$365,'Feeder DER'!Q$369,FALSE)),0,VLOOKUP($B187,'Feeder DER'!$B$3:$V$365,'Feeder DER'!Q$369,FALSE)/1000)</f>
        <v>-0.56285696963153009</v>
      </c>
      <c r="AR187" s="37">
        <f>IF(ISNA(VLOOKUP($B187,'Feeder DER'!$B$3:$V$365,'Feeder DER'!R$369,FALSE)),0,VLOOKUP($B187,'Feeder DER'!$B$3:$V$365,'Feeder DER'!R$369,FALSE)/1000)</f>
        <v>-0.61230770259039102</v>
      </c>
      <c r="AS187" s="37">
        <f>IF(ISNA(VLOOKUP($B187,'Feeder DER'!$B$3:$V$365,'Feeder DER'!S$369,FALSE)),0,VLOOKUP($B187,'Feeder DER'!$B$3:$V$365,'Feeder DER'!S$369,FALSE)/1000)</f>
        <v>-0.65713586521504341</v>
      </c>
      <c r="AT187" s="37">
        <f>IF(ISNA(VLOOKUP($B187,'Feeder DER'!$B$3:$V$365,'Feeder DER'!T$369,FALSE)),0,VLOOKUP($B187,'Feeder DER'!$B$3:$V$365,'Feeder DER'!T$369,FALSE)/1000)</f>
        <v>-0.69985370554162929</v>
      </c>
      <c r="AU187" s="37">
        <f>IF(ISNA(VLOOKUP($B187,'Feeder DER'!$B$3:$V$365,'Feeder DER'!U$369,FALSE)),0,VLOOKUP($B187,'Feeder DER'!$B$3:$V$365,'Feeder DER'!U$369,FALSE)/1000)</f>
        <v>-0.74509599902606904</v>
      </c>
      <c r="AV187" s="37">
        <f>IF(ISNA(VLOOKUP($B187,'Feeder DER'!$B$3:$V$365,'Feeder DER'!V$369,FALSE)),0,VLOOKUP($B187,'Feeder DER'!$B$3:$V$365,'Feeder DER'!V$369,FALSE)/1000)</f>
        <v>-0.78393463491601378</v>
      </c>
    </row>
    <row r="188" spans="1:48" x14ac:dyDescent="0.25">
      <c r="A188" s="8" t="s">
        <v>51</v>
      </c>
      <c r="B188" s="42">
        <v>30605</v>
      </c>
      <c r="C188" s="43">
        <v>242.3783358</v>
      </c>
      <c r="D188" s="43">
        <v>111.9000015</v>
      </c>
      <c r="E188" s="43">
        <v>113.90565051876327</v>
      </c>
      <c r="F188" s="43">
        <v>115.03455771729402</v>
      </c>
      <c r="G188" s="43">
        <v>116.17465339907464</v>
      </c>
      <c r="H188" s="43">
        <v>117.32604845201301</v>
      </c>
      <c r="I188" s="43">
        <v>118.48885486301567</v>
      </c>
      <c r="J188" s="43">
        <v>119.66318572887988</v>
      </c>
      <c r="K188" s="43">
        <v>120.84915526729363</v>
      </c>
      <c r="L188" s="43">
        <v>122.0468788279447</v>
      </c>
      <c r="M188" s="43">
        <v>123.25647290373975</v>
      </c>
      <c r="N188" s="43">
        <v>124.47805514213469</v>
      </c>
      <c r="P188" s="43">
        <v>182.1999969</v>
      </c>
      <c r="Q188" s="43">
        <v>192.6079949035601</v>
      </c>
      <c r="R188" s="43">
        <v>194.17391127417588</v>
      </c>
      <c r="S188" s="43">
        <v>195.75255865360046</v>
      </c>
      <c r="T188" s="43">
        <v>197.34404054581933</v>
      </c>
      <c r="U188" s="43">
        <v>198.94846129631253</v>
      </c>
      <c r="V188" s="43">
        <v>200.56592609889617</v>
      </c>
      <c r="W188" s="43">
        <v>202.19654100261931</v>
      </c>
      <c r="X188" s="43">
        <v>203.84041291871719</v>
      </c>
      <c r="Y188" s="43">
        <v>205.4976496276208</v>
      </c>
      <c r="Z188" s="43">
        <v>207.16835978602353</v>
      </c>
      <c r="AA188" s="43">
        <v>208.85265293400519</v>
      </c>
      <c r="AC188" s="37">
        <f>IF(ISNA(VLOOKUP($B188,'Feeder DER'!$B$3:$V$365,'Feeder DER'!C$369,FALSE)),0,VLOOKUP($B188,'Feeder DER'!$B$3:$V$365,'Feeder DER'!C$369,FALSE)/1000)</f>
        <v>5.4456629820138741E-2</v>
      </c>
      <c r="AD188" s="37">
        <f>IF(ISNA(VLOOKUP($B188,'Feeder DER'!$B$3:$V$365,'Feeder DER'!D$369,FALSE)),0,VLOOKUP($B188,'Feeder DER'!$B$3:$V$365,'Feeder DER'!D$369,FALSE)/1000)</f>
        <v>0.10398691999824473</v>
      </c>
      <c r="AE188" s="37">
        <f>IF(ISNA(VLOOKUP($B188,'Feeder DER'!$B$3:$V$365,'Feeder DER'!E$369,FALSE)),0,VLOOKUP($B188,'Feeder DER'!$B$3:$V$365,'Feeder DER'!E$369,FALSE)/1000)</f>
        <v>0.16174796591444129</v>
      </c>
      <c r="AF188" s="37">
        <f>IF(ISNA(VLOOKUP($B188,'Feeder DER'!$B$3:$V$365,'Feeder DER'!F$369,FALSE)),0,VLOOKUP($B188,'Feeder DER'!$B$3:$V$365,'Feeder DER'!F$369,FALSE)/1000)</f>
        <v>0.22643960630695931</v>
      </c>
      <c r="AG188" s="37">
        <f>IF(ISNA(VLOOKUP($B188,'Feeder DER'!$B$3:$V$365,'Feeder DER'!G$369,FALSE)),0,VLOOKUP($B188,'Feeder DER'!$B$3:$V$365,'Feeder DER'!G$369,FALSE)/1000)</f>
        <v>0.29319232360958969</v>
      </c>
      <c r="AH188" s="37">
        <f>IF(ISNA(VLOOKUP($B188,'Feeder DER'!$B$3:$V$365,'Feeder DER'!H$369,FALSE)),0,VLOOKUP($B188,'Feeder DER'!$B$3:$V$365,'Feeder DER'!H$369,FALSE)/1000)</f>
        <v>0.36754211190735064</v>
      </c>
      <c r="AI188" s="37">
        <f>IF(ISNA(VLOOKUP($B188,'Feeder DER'!$B$3:$V$365,'Feeder DER'!I$369,FALSE)),0,VLOOKUP($B188,'Feeder DER'!$B$3:$V$365,'Feeder DER'!I$369,FALSE)/1000)</f>
        <v>0.45120153785687961</v>
      </c>
      <c r="AJ188" s="37">
        <f>IF(ISNA(VLOOKUP($B188,'Feeder DER'!$B$3:$V$365,'Feeder DER'!J$369,FALSE)),0,VLOOKUP($B188,'Feeder DER'!$B$3:$V$365,'Feeder DER'!J$369,FALSE)/1000)</f>
        <v>0.63245004221089851</v>
      </c>
      <c r="AK188" s="37">
        <f>IF(ISNA(VLOOKUP($B188,'Feeder DER'!$B$3:$V$365,'Feeder DER'!K$369,FALSE)),0,VLOOKUP($B188,'Feeder DER'!$B$3:$V$365,'Feeder DER'!K$369,FALSE)/1000)</f>
        <v>0.78552856952326566</v>
      </c>
      <c r="AL188" s="37">
        <f>IF(ISNA(VLOOKUP($B188,'Feeder DER'!$B$3:$V$365,'Feeder DER'!L$369,FALSE)),0,VLOOKUP($B188,'Feeder DER'!$B$3:$V$365,'Feeder DER'!L$369,FALSE)/1000)</f>
        <v>0.93005724154443237</v>
      </c>
      <c r="AM188" s="37">
        <f>IF(ISNA(VLOOKUP($B188,'Feeder DER'!$B$3:$V$365,'Feeder DER'!M$369,FALSE)),0,VLOOKUP($B188,'Feeder DER'!$B$3:$V$365,'Feeder DER'!M$369,FALSE)/1000)</f>
        <v>-0.53441482356165826</v>
      </c>
      <c r="AN188" s="37">
        <f>IF(ISNA(VLOOKUP($B188,'Feeder DER'!$B$3:$V$365,'Feeder DER'!N$369,FALSE)),0,VLOOKUP($B188,'Feeder DER'!$B$3:$V$365,'Feeder DER'!N$369,FALSE)/1000)</f>
        <v>-0.64216140110013498</v>
      </c>
      <c r="AO188" s="37">
        <f>IF(ISNA(VLOOKUP($B188,'Feeder DER'!$B$3:$V$365,'Feeder DER'!O$369,FALSE)),0,VLOOKUP($B188,'Feeder DER'!$B$3:$V$365,'Feeder DER'!O$369,FALSE)/1000)</f>
        <v>-0.75692954173595306</v>
      </c>
      <c r="AP188" s="37">
        <f>IF(ISNA(VLOOKUP($B188,'Feeder DER'!$B$3:$V$365,'Feeder DER'!P$369,FALSE)),0,VLOOKUP($B188,'Feeder DER'!$B$3:$V$365,'Feeder DER'!P$369,FALSE)/1000)</f>
        <v>-0.86501547574712312</v>
      </c>
      <c r="AQ188" s="37">
        <f>IF(ISNA(VLOOKUP($B188,'Feeder DER'!$B$3:$V$365,'Feeder DER'!Q$369,FALSE)),0,VLOOKUP($B188,'Feeder DER'!$B$3:$V$365,'Feeder DER'!Q$369,FALSE)/1000)</f>
        <v>-0.95647585672415381</v>
      </c>
      <c r="AR188" s="37">
        <f>IF(ISNA(VLOOKUP($B188,'Feeder DER'!$B$3:$V$365,'Feeder DER'!R$369,FALSE)),0,VLOOKUP($B188,'Feeder DER'!$B$3:$V$365,'Feeder DER'!R$369,FALSE)/1000)</f>
        <v>-1.035251958435637</v>
      </c>
      <c r="AS188" s="37">
        <f>IF(ISNA(VLOOKUP($B188,'Feeder DER'!$B$3:$V$365,'Feeder DER'!S$369,FALSE)),0,VLOOKUP($B188,'Feeder DER'!$B$3:$V$365,'Feeder DER'!S$369,FALSE)/1000)</f>
        <v>-1.1056543339128908</v>
      </c>
      <c r="AT188" s="37">
        <f>IF(ISNA(VLOOKUP($B188,'Feeder DER'!$B$3:$V$365,'Feeder DER'!T$369,FALSE)),0,VLOOKUP($B188,'Feeder DER'!$B$3:$V$365,'Feeder DER'!T$369,FALSE)/1000)</f>
        <v>-1.1723343571231093</v>
      </c>
      <c r="AU188" s="37">
        <f>IF(ISNA(VLOOKUP($B188,'Feeder DER'!$B$3:$V$365,'Feeder DER'!U$369,FALSE)),0,VLOOKUP($B188,'Feeder DER'!$B$3:$V$365,'Feeder DER'!U$369,FALSE)/1000)</f>
        <v>-1.2417764642009861</v>
      </c>
      <c r="AV188" s="37">
        <f>IF(ISNA(VLOOKUP($B188,'Feeder DER'!$B$3:$V$365,'Feeder DER'!V$369,FALSE)),0,VLOOKUP($B188,'Feeder DER'!$B$3:$V$365,'Feeder DER'!V$369,FALSE)/1000)</f>
        <v>-1.3000311473373964</v>
      </c>
    </row>
    <row r="189" spans="1:48" x14ac:dyDescent="0.25">
      <c r="A189" s="8" t="s">
        <v>51</v>
      </c>
      <c r="B189" s="42">
        <v>30606</v>
      </c>
      <c r="C189" s="43">
        <v>114.4533356</v>
      </c>
      <c r="D189" s="43">
        <v>105.3000031</v>
      </c>
      <c r="E189" s="43">
        <v>106.65262874519806</v>
      </c>
      <c r="F189" s="43">
        <v>107.70965199017614</v>
      </c>
      <c r="G189" s="43">
        <v>108.77715128392649</v>
      </c>
      <c r="H189" s="43">
        <v>109.85523045349206</v>
      </c>
      <c r="I189" s="43">
        <v>110.94399435493497</v>
      </c>
      <c r="J189" s="43">
        <v>112.04354888353504</v>
      </c>
      <c r="K189" s="43">
        <v>113.15400098408927</v>
      </c>
      <c r="L189" s="43">
        <v>114.27545866131356</v>
      </c>
      <c r="M189" s="43">
        <v>115.4080309903475</v>
      </c>
      <c r="N189" s="43">
        <v>116.55182812736312</v>
      </c>
      <c r="P189" s="43">
        <v>177.5</v>
      </c>
      <c r="Q189" s="43">
        <v>181.64584069013779</v>
      </c>
      <c r="R189" s="43">
        <v>183.12263398593723</v>
      </c>
      <c r="S189" s="43">
        <v>184.61143371375974</v>
      </c>
      <c r="T189" s="43">
        <v>186.11233748673124</v>
      </c>
      <c r="U189" s="43">
        <v>187.62544371157909</v>
      </c>
      <c r="V189" s="43">
        <v>189.15085159508425</v>
      </c>
      <c r="W189" s="43">
        <v>190.68866115058563</v>
      </c>
      <c r="X189" s="43">
        <v>192.23897320453759</v>
      </c>
      <c r="Y189" s="43">
        <v>193.80188940312053</v>
      </c>
      <c r="Z189" s="43">
        <v>195.37751221890534</v>
      </c>
      <c r="AA189" s="43">
        <v>196.96594495757205</v>
      </c>
      <c r="AC189" s="37">
        <f>IF(ISNA(VLOOKUP($B189,'Feeder DER'!$B$3:$V$365,'Feeder DER'!C$369,FALSE)),0,VLOOKUP($B189,'Feeder DER'!$B$3:$V$365,'Feeder DER'!C$369,FALSE)/1000)</f>
        <v>5.7824921982545477E-2</v>
      </c>
      <c r="AD189" s="37">
        <f>IF(ISNA(VLOOKUP($B189,'Feeder DER'!$B$3:$V$365,'Feeder DER'!D$369,FALSE)),0,VLOOKUP($B189,'Feeder DER'!$B$3:$V$365,'Feeder DER'!D$369,FALSE)/1000)</f>
        <v>0.11196305070850583</v>
      </c>
      <c r="AE189" s="37">
        <f>IF(ISNA(VLOOKUP($B189,'Feeder DER'!$B$3:$V$365,'Feeder DER'!E$369,FALSE)),0,VLOOKUP($B189,'Feeder DER'!$B$3:$V$365,'Feeder DER'!E$369,FALSE)/1000)</f>
        <v>0.17557327406269901</v>
      </c>
      <c r="AF189" s="37">
        <f>IF(ISNA(VLOOKUP($B189,'Feeder DER'!$B$3:$V$365,'Feeder DER'!F$369,FALSE)),0,VLOOKUP($B189,'Feeder DER'!$B$3:$V$365,'Feeder DER'!F$369,FALSE)/1000)</f>
        <v>0.24753648384162963</v>
      </c>
      <c r="AG189" s="37">
        <f>IF(ISNA(VLOOKUP($B189,'Feeder DER'!$B$3:$V$365,'Feeder DER'!G$369,FALSE)),0,VLOOKUP($B189,'Feeder DER'!$B$3:$V$365,'Feeder DER'!G$369,FALSE)/1000)</f>
        <v>0.32243468279023579</v>
      </c>
      <c r="AH189" s="37">
        <f>IF(ISNA(VLOOKUP($B189,'Feeder DER'!$B$3:$V$365,'Feeder DER'!H$369,FALSE)),0,VLOOKUP($B189,'Feeder DER'!$B$3:$V$365,'Feeder DER'!H$369,FALSE)/1000)</f>
        <v>0.4064963099867116</v>
      </c>
      <c r="AI189" s="37">
        <f>IF(ISNA(VLOOKUP($B189,'Feeder DER'!$B$3:$V$365,'Feeder DER'!I$369,FALSE)),0,VLOOKUP($B189,'Feeder DER'!$B$3:$V$365,'Feeder DER'!I$369,FALSE)/1000)</f>
        <v>0.50166873719947402</v>
      </c>
      <c r="AJ189" s="37">
        <f>IF(ISNA(VLOOKUP($B189,'Feeder DER'!$B$3:$V$365,'Feeder DER'!J$369,FALSE)),0,VLOOKUP($B189,'Feeder DER'!$B$3:$V$365,'Feeder DER'!J$369,FALSE)/1000)</f>
        <v>0.70906056524216698</v>
      </c>
      <c r="AK189" s="37">
        <f>IF(ISNA(VLOOKUP($B189,'Feeder DER'!$B$3:$V$365,'Feeder DER'!K$369,FALSE)),0,VLOOKUP($B189,'Feeder DER'!$B$3:$V$365,'Feeder DER'!K$369,FALSE)/1000)</f>
        <v>0.88501533364042917</v>
      </c>
      <c r="AL189" s="37">
        <f>IF(ISNA(VLOOKUP($B189,'Feeder DER'!$B$3:$V$365,'Feeder DER'!L$369,FALSE)),0,VLOOKUP($B189,'Feeder DER'!$B$3:$V$365,'Feeder DER'!L$369,FALSE)/1000)</f>
        <v>1.051946469175862</v>
      </c>
      <c r="AM189" s="37">
        <f>IF(ISNA(VLOOKUP($B189,'Feeder DER'!$B$3:$V$365,'Feeder DER'!M$369,FALSE)),0,VLOOKUP($B189,'Feeder DER'!$B$3:$V$365,'Feeder DER'!M$369,FALSE)/1000)</f>
        <v>-0.54096232581788672</v>
      </c>
      <c r="AN189" s="37">
        <f>IF(ISNA(VLOOKUP($B189,'Feeder DER'!$B$3:$V$365,'Feeder DER'!N$369,FALSE)),0,VLOOKUP($B189,'Feeder DER'!$B$3:$V$365,'Feeder DER'!N$369,FALSE)/1000)</f>
        <v>-0.65978490686200941</v>
      </c>
      <c r="AO189" s="37">
        <f>IF(ISNA(VLOOKUP($B189,'Feeder DER'!$B$3:$V$365,'Feeder DER'!O$369,FALSE)),0,VLOOKUP($B189,'Feeder DER'!$B$3:$V$365,'Feeder DER'!O$369,FALSE)/1000)</f>
        <v>-0.78727780777724277</v>
      </c>
      <c r="AP189" s="37">
        <f>IF(ISNA(VLOOKUP($B189,'Feeder DER'!$B$3:$V$365,'Feeder DER'!P$369,FALSE)),0,VLOOKUP($B189,'Feeder DER'!$B$3:$V$365,'Feeder DER'!P$369,FALSE)/1000)</f>
        <v>-0.90843360375504734</v>
      </c>
      <c r="AQ189" s="37">
        <f>IF(ISNA(VLOOKUP($B189,'Feeder DER'!$B$3:$V$365,'Feeder DER'!Q$369,FALSE)),0,VLOOKUP($B189,'Feeder DER'!$B$3:$V$365,'Feeder DER'!Q$369,FALSE)/1000)</f>
        <v>-1.0118477279680933</v>
      </c>
      <c r="AR189" s="37">
        <f>IF(ISNA(VLOOKUP($B189,'Feeder DER'!$B$3:$V$365,'Feeder DER'!R$369,FALSE)),0,VLOOKUP($B189,'Feeder DER'!$B$3:$V$365,'Feeder DER'!R$369,FALSE)/1000)</f>
        <v>-1.1017244782534803</v>
      </c>
      <c r="AS189" s="37">
        <f>IF(ISNA(VLOOKUP($B189,'Feeder DER'!$B$3:$V$365,'Feeder DER'!S$369,FALSE)),0,VLOOKUP($B189,'Feeder DER'!$B$3:$V$365,'Feeder DER'!S$369,FALSE)/1000)</f>
        <v>-1.1828654914349213</v>
      </c>
      <c r="AT189" s="37">
        <f>IF(ISNA(VLOOKUP($B189,'Feeder DER'!$B$3:$V$365,'Feeder DER'!T$369,FALSE)),0,VLOOKUP($B189,'Feeder DER'!$B$3:$V$365,'Feeder DER'!T$369,FALSE)/1000)</f>
        <v>-1.2598861438846045</v>
      </c>
      <c r="AU189" s="37">
        <f>IF(ISNA(VLOOKUP($B189,'Feeder DER'!$B$3:$V$365,'Feeder DER'!U$369,FALSE)),0,VLOOKUP($B189,'Feeder DER'!$B$3:$V$365,'Feeder DER'!U$369,FALSE)/1000)</f>
        <v>-1.3416014724764478</v>
      </c>
      <c r="AV189" s="37">
        <f>IF(ISNA(VLOOKUP($B189,'Feeder DER'!$B$3:$V$365,'Feeder DER'!V$369,FALSE)),0,VLOOKUP($B189,'Feeder DER'!$B$3:$V$365,'Feeder DER'!V$369,FALSE)/1000)</f>
        <v>-1.4115142080725989</v>
      </c>
    </row>
    <row r="190" spans="1:48" x14ac:dyDescent="0.25">
      <c r="A190" s="8" t="s">
        <v>51</v>
      </c>
      <c r="B190" s="42">
        <v>30607</v>
      </c>
      <c r="C190" s="43">
        <v>130.93833609999999</v>
      </c>
      <c r="D190" s="43">
        <v>88.200004579999998</v>
      </c>
      <c r="E190" s="43">
        <v>89.074145762876668</v>
      </c>
      <c r="F190" s="43">
        <v>89.956950469199157</v>
      </c>
      <c r="G190" s="43">
        <v>90.848504562258185</v>
      </c>
      <c r="H190" s="43">
        <v>91.748894756326678</v>
      </c>
      <c r="I190" s="43">
        <v>92.658208625093849</v>
      </c>
      <c r="J190" s="43">
        <v>93.576534610182733</v>
      </c>
      <c r="K190" s="43">
        <v>94.503962029752202</v>
      </c>
      <c r="L190" s="43">
        <v>95.440581087184214</v>
      </c>
      <c r="M190" s="43">
        <v>96.386482879857198</v>
      </c>
      <c r="N190" s="43">
        <v>97.341759408006325</v>
      </c>
      <c r="P190" s="43">
        <v>147.8000031</v>
      </c>
      <c r="Q190" s="43">
        <v>154.36962707579525</v>
      </c>
      <c r="R190" s="43">
        <v>155.624662861225</v>
      </c>
      <c r="S190" s="43">
        <v>156.88990217472272</v>
      </c>
      <c r="T190" s="43">
        <v>158.16542797168</v>
      </c>
      <c r="U190" s="43">
        <v>159.4513238819215</v>
      </c>
      <c r="V190" s="43">
        <v>160.7476742151882</v>
      </c>
      <c r="W190" s="43">
        <v>162.05456396666509</v>
      </c>
      <c r="X190" s="43">
        <v>163.37207882255393</v>
      </c>
      <c r="Y190" s="43">
        <v>164.70030516569125</v>
      </c>
      <c r="Z190" s="43">
        <v>166.03933008121206</v>
      </c>
      <c r="AA190" s="43">
        <v>167.38924136225953</v>
      </c>
      <c r="AC190" s="37">
        <f>IF(ISNA(VLOOKUP($B190,'Feeder DER'!$B$3:$V$365,'Feeder DER'!C$369,FALSE)),0,VLOOKUP($B190,'Feeder DER'!$B$3:$V$365,'Feeder DER'!C$369,FALSE)/1000)</f>
        <v>0.19681049754957361</v>
      </c>
      <c r="AD190" s="37">
        <f>IF(ISNA(VLOOKUP($B190,'Feeder DER'!$B$3:$V$365,'Feeder DER'!D$369,FALSE)),0,VLOOKUP($B190,'Feeder DER'!$B$3:$V$365,'Feeder DER'!D$369,FALSE)/1000)</f>
        <v>0.27357439350621732</v>
      </c>
      <c r="AE190" s="37">
        <f>IF(ISNA(VLOOKUP($B190,'Feeder DER'!$B$3:$V$365,'Feeder DER'!E$369,FALSE)),0,VLOOKUP($B190,'Feeder DER'!$B$3:$V$365,'Feeder DER'!E$369,FALSE)/1000)</f>
        <v>0.3637467533091564</v>
      </c>
      <c r="AF190" s="37">
        <f>IF(ISNA(VLOOKUP($B190,'Feeder DER'!$B$3:$V$365,'Feeder DER'!F$369,FALSE)),0,VLOOKUP($B190,'Feeder DER'!$B$3:$V$365,'Feeder DER'!F$369,FALSE)/1000)</f>
        <v>0.46588703259826458</v>
      </c>
      <c r="AG190" s="37">
        <f>IF(ISNA(VLOOKUP($B190,'Feeder DER'!$B$3:$V$365,'Feeder DER'!G$369,FALSE)),0,VLOOKUP($B190,'Feeder DER'!$B$3:$V$365,'Feeder DER'!G$369,FALSE)/1000)</f>
        <v>0.57236982892738697</v>
      </c>
      <c r="AH190" s="37">
        <f>IF(ISNA(VLOOKUP($B190,'Feeder DER'!$B$3:$V$365,'Feeder DER'!H$369,FALSE)),0,VLOOKUP($B190,'Feeder DER'!$B$3:$V$365,'Feeder DER'!H$369,FALSE)/1000)</f>
        <v>0.69214115750367311</v>
      </c>
      <c r="AI190" s="37">
        <f>IF(ISNA(VLOOKUP($B190,'Feeder DER'!$B$3:$V$365,'Feeder DER'!I$369,FALSE)),0,VLOOKUP($B190,'Feeder DER'!$B$3:$V$365,'Feeder DER'!I$369,FALSE)/1000)</f>
        <v>0.82798121901983668</v>
      </c>
      <c r="AJ190" s="37">
        <f>IF(ISNA(VLOOKUP($B190,'Feeder DER'!$B$3:$V$365,'Feeder DER'!J$369,FALSE)),0,VLOOKUP($B190,'Feeder DER'!$B$3:$V$365,'Feeder DER'!J$369,FALSE)/1000)</f>
        <v>1.1247405182588839</v>
      </c>
      <c r="AK190" s="37">
        <f>IF(ISNA(VLOOKUP($B190,'Feeder DER'!$B$3:$V$365,'Feeder DER'!K$369,FALSE)),0,VLOOKUP($B190,'Feeder DER'!$B$3:$V$365,'Feeder DER'!K$369,FALSE)/1000)</f>
        <v>1.3764052871964716</v>
      </c>
      <c r="AL190" s="37">
        <f>IF(ISNA(VLOOKUP($B190,'Feeder DER'!$B$3:$V$365,'Feeder DER'!L$369,FALSE)),0,VLOOKUP($B190,'Feeder DER'!$B$3:$V$365,'Feeder DER'!L$369,FALSE)/1000)</f>
        <v>1.6153802537510724</v>
      </c>
      <c r="AM190" s="37">
        <f>IF(ISNA(VLOOKUP($B190,'Feeder DER'!$B$3:$V$365,'Feeder DER'!M$369,FALSE)),0,VLOOKUP($B190,'Feeder DER'!$B$3:$V$365,'Feeder DER'!M$369,FALSE)/1000)</f>
        <v>-0.87328557886630931</v>
      </c>
      <c r="AN190" s="37">
        <f>IF(ISNA(VLOOKUP($B190,'Feeder DER'!$B$3:$V$365,'Feeder DER'!N$369,FALSE)),0,VLOOKUP($B190,'Feeder DER'!$B$3:$V$365,'Feeder DER'!N$369,FALSE)/1000)</f>
        <v>-1.0408570404985953</v>
      </c>
      <c r="AO190" s="37">
        <f>IF(ISNA(VLOOKUP($B190,'Feeder DER'!$B$3:$V$365,'Feeder DER'!O$369,FALSE)),0,VLOOKUP($B190,'Feeder DER'!$B$3:$V$365,'Feeder DER'!O$369,FALSE)/1000)</f>
        <v>-1.2202165317859142</v>
      </c>
      <c r="AP190" s="37">
        <f>IF(ISNA(VLOOKUP($B190,'Feeder DER'!$B$3:$V$365,'Feeder DER'!P$369,FALSE)),0,VLOOKUP($B190,'Feeder DER'!$B$3:$V$365,'Feeder DER'!P$369,FALSE)/1000)</f>
        <v>-1.3900261358367807</v>
      </c>
      <c r="AQ190" s="37">
        <f>IF(ISNA(VLOOKUP($B190,'Feeder DER'!$B$3:$V$365,'Feeder DER'!Q$369,FALSE)),0,VLOOKUP($B190,'Feeder DER'!$B$3:$V$365,'Feeder DER'!Q$369,FALSE)/1000)</f>
        <v>-1.534316309377874</v>
      </c>
      <c r="AR190" s="37">
        <f>IF(ISNA(VLOOKUP($B190,'Feeder DER'!$B$3:$V$365,'Feeder DER'!R$369,FALSE)),0,VLOOKUP($B190,'Feeder DER'!$B$3:$V$365,'Feeder DER'!R$369,FALSE)/1000)</f>
        <v>-1.6589766625603777</v>
      </c>
      <c r="AS190" s="37">
        <f>IF(ISNA(VLOOKUP($B190,'Feeder DER'!$B$3:$V$365,'Feeder DER'!S$369,FALSE)),0,VLOOKUP($B190,'Feeder DER'!$B$3:$V$365,'Feeder DER'!S$369,FALSE)/1000)</f>
        <v>-1.7707679561508489</v>
      </c>
      <c r="AT190" s="37">
        <f>IF(ISNA(VLOOKUP($B190,'Feeder DER'!$B$3:$V$365,'Feeder DER'!T$369,FALSE)),0,VLOOKUP($B190,'Feeder DER'!$B$3:$V$365,'Feeder DER'!T$369,FALSE)/1000)</f>
        <v>-1.8743998502563948</v>
      </c>
      <c r="AU190" s="37">
        <f>IF(ISNA(VLOOKUP($B190,'Feeder DER'!$B$3:$V$365,'Feeder DER'!U$369,FALSE)),0,VLOOKUP($B190,'Feeder DER'!$B$3:$V$365,'Feeder DER'!U$369,FALSE)/1000)</f>
        <v>-1.9875597609308113</v>
      </c>
      <c r="AV190" s="37">
        <f>IF(ISNA(VLOOKUP($B190,'Feeder DER'!$B$3:$V$365,'Feeder DER'!V$369,FALSE)),0,VLOOKUP($B190,'Feeder DER'!$B$3:$V$365,'Feeder DER'!V$369,FALSE)/1000)</f>
        <v>-2.0815126200847343</v>
      </c>
    </row>
    <row r="191" spans="1:48" x14ac:dyDescent="0.25">
      <c r="A191" s="8" t="s">
        <v>51</v>
      </c>
      <c r="B191" s="42">
        <v>30608</v>
      </c>
      <c r="C191" s="43">
        <v>252.87666780000001</v>
      </c>
      <c r="D191" s="43">
        <v>201</v>
      </c>
      <c r="E191" s="43">
        <v>203.69209034732918</v>
      </c>
      <c r="F191" s="43">
        <v>205.71086172547956</v>
      </c>
      <c r="G191" s="43">
        <v>207.74964093933082</v>
      </c>
      <c r="H191" s="43">
        <v>209.80862628448679</v>
      </c>
      <c r="I191" s="43">
        <v>211.88801802183866</v>
      </c>
      <c r="J191" s="43">
        <v>213.98801839704274</v>
      </c>
      <c r="K191" s="43">
        <v>216.10883166019127</v>
      </c>
      <c r="L191" s="43">
        <v>218.25066408567812</v>
      </c>
      <c r="M191" s="43">
        <v>220.41372399226154</v>
      </c>
      <c r="N191" s="43">
        <v>222.59822176332557</v>
      </c>
      <c r="P191" s="43">
        <v>236.1000061</v>
      </c>
      <c r="Q191" s="43">
        <v>241.68308873674124</v>
      </c>
      <c r="R191" s="43">
        <v>244.34798902732027</v>
      </c>
      <c r="S191" s="43">
        <v>246.33455514227572</v>
      </c>
      <c r="T191" s="43">
        <v>248.3372721776656</v>
      </c>
      <c r="U191" s="43">
        <v>250.35627144159432</v>
      </c>
      <c r="V191" s="43">
        <v>252.39168530971031</v>
      </c>
      <c r="W191" s="43">
        <v>254.44364723388523</v>
      </c>
      <c r="X191" s="43">
        <v>256.5122917509637</v>
      </c>
      <c r="Y191" s="43">
        <v>258.59775449158423</v>
      </c>
      <c r="Z191" s="43">
        <v>260.70017218907185</v>
      </c>
      <c r="AA191" s="43">
        <v>262.81968268840302</v>
      </c>
      <c r="AC191" s="37">
        <f>IF(ISNA(VLOOKUP($B191,'Feeder DER'!$B$3:$V$365,'Feeder DER'!C$369,FALSE)),0,VLOOKUP($B191,'Feeder DER'!$B$3:$V$365,'Feeder DER'!C$369,FALSE)/1000)</f>
        <v>4.2311782244606667E-2</v>
      </c>
      <c r="AD191" s="37">
        <f>IF(ISNA(VLOOKUP($B191,'Feeder DER'!$B$3:$V$365,'Feeder DER'!D$369,FALSE)),0,VLOOKUP($B191,'Feeder DER'!$B$3:$V$365,'Feeder DER'!D$369,FALSE)/1000)</f>
        <v>8.1082535485833634E-2</v>
      </c>
      <c r="AE191" s="37">
        <f>IF(ISNA(VLOOKUP($B191,'Feeder DER'!$B$3:$V$365,'Feeder DER'!E$369,FALSE)),0,VLOOKUP($B191,'Feeder DER'!$B$3:$V$365,'Feeder DER'!E$369,FALSE)/1000)</f>
        <v>0.12680441292457381</v>
      </c>
      <c r="AF191" s="37">
        <f>IF(ISNA(VLOOKUP($B191,'Feeder DER'!$B$3:$V$365,'Feeder DER'!F$369,FALSE)),0,VLOOKUP($B191,'Feeder DER'!$B$3:$V$365,'Feeder DER'!F$369,FALSE)/1000)</f>
        <v>0.17876894406590926</v>
      </c>
      <c r="AG191" s="37">
        <f>IF(ISNA(VLOOKUP($B191,'Feeder DER'!$B$3:$V$365,'Feeder DER'!G$369,FALSE)),0,VLOOKUP($B191,'Feeder DER'!$B$3:$V$365,'Feeder DER'!G$369,FALSE)/1000)</f>
        <v>0.23304850340669411</v>
      </c>
      <c r="AH191" s="37">
        <f>IF(ISNA(VLOOKUP($B191,'Feeder DER'!$B$3:$V$365,'Feeder DER'!H$369,FALSE)),0,VLOOKUP($B191,'Feeder DER'!$B$3:$V$365,'Feeder DER'!H$369,FALSE)/1000)</f>
        <v>0.29413381071497197</v>
      </c>
      <c r="AI191" s="37">
        <f>IF(ISNA(VLOOKUP($B191,'Feeder DER'!$B$3:$V$365,'Feeder DER'!I$369,FALSE)),0,VLOOKUP($B191,'Feeder DER'!$B$3:$V$365,'Feeder DER'!I$369,FALSE)/1000)</f>
        <v>0.36340621150459163</v>
      </c>
      <c r="AJ191" s="37">
        <f>IF(ISNA(VLOOKUP($B191,'Feeder DER'!$B$3:$V$365,'Feeder DER'!J$369,FALSE)),0,VLOOKUP($B191,'Feeder DER'!$B$3:$V$365,'Feeder DER'!J$369,FALSE)/1000)</f>
        <v>0.51462176008511118</v>
      </c>
      <c r="AK191" s="37">
        <f>IF(ISNA(VLOOKUP($B191,'Feeder DER'!$B$3:$V$365,'Feeder DER'!K$369,FALSE)),0,VLOOKUP($B191,'Feeder DER'!$B$3:$V$365,'Feeder DER'!K$369,FALSE)/1000)</f>
        <v>0.64276807332798591</v>
      </c>
      <c r="AL191" s="37">
        <f>IF(ISNA(VLOOKUP($B191,'Feeder DER'!$B$3:$V$365,'Feeder DER'!L$369,FALSE)),0,VLOOKUP($B191,'Feeder DER'!$B$3:$V$365,'Feeder DER'!L$369,FALSE)/1000)</f>
        <v>0.76435077905802828</v>
      </c>
      <c r="AM191" s="37">
        <f>IF(ISNA(VLOOKUP($B191,'Feeder DER'!$B$3:$V$365,'Feeder DER'!M$369,FALSE)),0,VLOOKUP($B191,'Feeder DER'!$B$3:$V$365,'Feeder DER'!M$369,FALSE)/1000)</f>
        <v>-0.4064499809432891</v>
      </c>
      <c r="AN191" s="37">
        <f>IF(ISNA(VLOOKUP($B191,'Feeder DER'!$B$3:$V$365,'Feeder DER'!N$369,FALSE)),0,VLOOKUP($B191,'Feeder DER'!$B$3:$V$365,'Feeder DER'!N$369,FALSE)/1000)</f>
        <v>-0.49192035751337776</v>
      </c>
      <c r="AO191" s="37">
        <f>IF(ISNA(VLOOKUP($B191,'Feeder DER'!$B$3:$V$365,'Feeder DER'!O$369,FALSE)),0,VLOOKUP($B191,'Feeder DER'!$B$3:$V$365,'Feeder DER'!O$369,FALSE)/1000)</f>
        <v>-0.58394474616991798</v>
      </c>
      <c r="AP191" s="37">
        <f>IF(ISNA(VLOOKUP($B191,'Feeder DER'!$B$3:$V$365,'Feeder DER'!P$369,FALSE)),0,VLOOKUP($B191,'Feeder DER'!$B$3:$V$365,'Feeder DER'!P$369,FALSE)/1000)</f>
        <v>-0.67173221144207729</v>
      </c>
      <c r="AQ191" s="37">
        <f>IF(ISNA(VLOOKUP($B191,'Feeder DER'!$B$3:$V$365,'Feeder DER'!Q$369,FALSE)),0,VLOOKUP($B191,'Feeder DER'!$B$3:$V$365,'Feeder DER'!Q$369,FALSE)/1000)</f>
        <v>-0.74696585792808601</v>
      </c>
      <c r="AR191" s="37">
        <f>IF(ISNA(VLOOKUP($B191,'Feeder DER'!$B$3:$V$365,'Feeder DER'!R$369,FALSE)),0,VLOOKUP($B191,'Feeder DER'!$B$3:$V$365,'Feeder DER'!R$369,FALSE)/1000)</f>
        <v>-0.81260664765467083</v>
      </c>
      <c r="AS191" s="37">
        <f>IF(ISNA(VLOOKUP($B191,'Feeder DER'!$B$3:$V$365,'Feeder DER'!S$369,FALSE)),0,VLOOKUP($B191,'Feeder DER'!$B$3:$V$365,'Feeder DER'!S$369,FALSE)/1000)</f>
        <v>-0.87211430383165744</v>
      </c>
      <c r="AT191" s="37">
        <f>IF(ISNA(VLOOKUP($B191,'Feeder DER'!$B$3:$V$365,'Feeder DER'!T$369,FALSE)),0,VLOOKUP($B191,'Feeder DER'!$B$3:$V$365,'Feeder DER'!T$369,FALSE)/1000)</f>
        <v>-0.92882174262667661</v>
      </c>
      <c r="AU191" s="37">
        <f>IF(ISNA(VLOOKUP($B191,'Feeder DER'!$B$3:$V$365,'Feeder DER'!U$369,FALSE)),0,VLOOKUP($B191,'Feeder DER'!$B$3:$V$365,'Feeder DER'!U$369,FALSE)/1000)</f>
        <v>-0.98888369619068506</v>
      </c>
      <c r="AV191" s="37">
        <f>IF(ISNA(VLOOKUP($B191,'Feeder DER'!$B$3:$V$365,'Feeder DER'!V$369,FALSE)),0,VLOOKUP($B191,'Feeder DER'!$B$3:$V$365,'Feeder DER'!V$369,FALSE)/1000)</f>
        <v>-1.040448238278818</v>
      </c>
    </row>
    <row r="192" spans="1:48" x14ac:dyDescent="0.25">
      <c r="A192" s="8" t="s">
        <v>34</v>
      </c>
      <c r="B192" s="42">
        <v>45001</v>
      </c>
      <c r="C192" s="43">
        <v>75.629166670000004</v>
      </c>
      <c r="D192" s="43">
        <v>83</v>
      </c>
      <c r="E192" s="43">
        <v>82.91098462541045</v>
      </c>
      <c r="F192" s="43">
        <v>82.822064717530708</v>
      </c>
      <c r="G192" s="43">
        <v>82.733240173975162</v>
      </c>
      <c r="H192" s="43">
        <v>82.64451089246802</v>
      </c>
      <c r="I192" s="43">
        <v>82.55587677084317</v>
      </c>
      <c r="J192" s="43">
        <v>82.467337707044081</v>
      </c>
      <c r="K192" s="43">
        <v>82.378893599123657</v>
      </c>
      <c r="L192" s="43">
        <v>82.290544345244157</v>
      </c>
      <c r="M192" s="43">
        <v>82.20228984367705</v>
      </c>
      <c r="N192" s="43">
        <v>82.114129992802916</v>
      </c>
      <c r="P192" s="43">
        <v>24</v>
      </c>
      <c r="Q192" s="43">
        <v>24.647254977424435</v>
      </c>
      <c r="R192" s="43">
        <v>24.601355342822526</v>
      </c>
      <c r="S192" s="43">
        <v>24.555541185344076</v>
      </c>
      <c r="T192" s="43">
        <v>24.509812345808324</v>
      </c>
      <c r="U192" s="43">
        <v>24.464168665330952</v>
      </c>
      <c r="V192" s="43">
        <v>24.418609985323517</v>
      </c>
      <c r="W192" s="43">
        <v>24.373136147492918</v>
      </c>
      <c r="X192" s="43">
        <v>24.327746993840833</v>
      </c>
      <c r="Y192" s="43">
        <v>24.282442366663172</v>
      </c>
      <c r="Z192" s="43">
        <v>24.237222108549538</v>
      </c>
      <c r="AA192" s="43">
        <v>24.192086062382668</v>
      </c>
      <c r="AC192" s="37">
        <f>IF(ISNA(VLOOKUP($B192,'Feeder DER'!$B$3:$V$365,'Feeder DER'!C$369,FALSE)),0,VLOOKUP($B192,'Feeder DER'!$B$3:$V$365,'Feeder DER'!C$369,FALSE)/1000)</f>
        <v>6.7945162511111887E-3</v>
      </c>
      <c r="AD192" s="37">
        <f>IF(ISNA(VLOOKUP($B192,'Feeder DER'!$B$3:$V$365,'Feeder DER'!D$369,FALSE)),0,VLOOKUP($B192,'Feeder DER'!$B$3:$V$365,'Feeder DER'!D$369,FALSE)/1000)</f>
        <v>1.355090609909824E-2</v>
      </c>
      <c r="AE192" s="37">
        <f>IF(ISNA(VLOOKUP($B192,'Feeder DER'!$B$3:$V$365,'Feeder DER'!E$369,FALSE)),0,VLOOKUP($B192,'Feeder DER'!$B$3:$V$365,'Feeder DER'!E$369,FALSE)/1000)</f>
        <v>2.218875173537883E-2</v>
      </c>
      <c r="AF192" s="37">
        <f>IF(ISNA(VLOOKUP($B192,'Feeder DER'!$B$3:$V$365,'Feeder DER'!F$369,FALSE)),0,VLOOKUP($B192,'Feeder DER'!$B$3:$V$365,'Feeder DER'!F$369,FALSE)/1000)</f>
        <v>3.3488423814910032E-2</v>
      </c>
      <c r="AG192" s="37">
        <f>IF(ISNA(VLOOKUP($B192,'Feeder DER'!$B$3:$V$365,'Feeder DER'!G$369,FALSE)),0,VLOOKUP($B192,'Feeder DER'!$B$3:$V$365,'Feeder DER'!G$369,FALSE)/1000)</f>
        <v>4.6755340394619038E-2</v>
      </c>
      <c r="AH192" s="37">
        <f>IF(ISNA(VLOOKUP($B192,'Feeder DER'!$B$3:$V$365,'Feeder DER'!H$369,FALSE)),0,VLOOKUP($B192,'Feeder DER'!$B$3:$V$365,'Feeder DER'!H$369,FALSE)/1000)</f>
        <v>6.3298112403767398E-2</v>
      </c>
      <c r="AI192" s="37">
        <f>IF(ISNA(VLOOKUP($B192,'Feeder DER'!$B$3:$V$365,'Feeder DER'!I$369,FALSE)),0,VLOOKUP($B192,'Feeder DER'!$B$3:$V$365,'Feeder DER'!I$369,FALSE)/1000)</f>
        <v>8.33786670680354E-2</v>
      </c>
      <c r="AJ192" s="37">
        <f>IF(ISNA(VLOOKUP($B192,'Feeder DER'!$B$3:$V$365,'Feeder DER'!J$369,FALSE)),0,VLOOKUP($B192,'Feeder DER'!$B$3:$V$365,'Feeder DER'!J$369,FALSE)/1000)</f>
        <v>0.13087731935936661</v>
      </c>
      <c r="AK192" s="37">
        <f>IF(ISNA(VLOOKUP($B192,'Feeder DER'!$B$3:$V$365,'Feeder DER'!K$369,FALSE)),0,VLOOKUP($B192,'Feeder DER'!$B$3:$V$365,'Feeder DER'!K$369,FALSE)/1000)</f>
        <v>0.17039835216204716</v>
      </c>
      <c r="AL192" s="37">
        <f>IF(ISNA(VLOOKUP($B192,'Feeder DER'!$B$3:$V$365,'Feeder DER'!L$369,FALSE)),0,VLOOKUP($B192,'Feeder DER'!$B$3:$V$365,'Feeder DER'!L$369,FALSE)/1000)</f>
        <v>0.20877290643550606</v>
      </c>
      <c r="AM192" s="37">
        <f>IF(ISNA(VLOOKUP($B192,'Feeder DER'!$B$3:$V$365,'Feeder DER'!M$369,FALSE)),0,VLOOKUP($B192,'Feeder DER'!$B$3:$V$365,'Feeder DER'!M$369,FALSE)/1000)</f>
        <v>-5.7141932063829004E-2</v>
      </c>
      <c r="AN192" s="37">
        <f>IF(ISNA(VLOOKUP($B192,'Feeder DER'!$B$3:$V$365,'Feeder DER'!N$369,FALSE)),0,VLOOKUP($B192,'Feeder DER'!$B$3:$V$365,'Feeder DER'!N$369,FALSE)/1000)</f>
        <v>-7.0578299409453801E-2</v>
      </c>
      <c r="AO192" s="37">
        <f>IF(ISNA(VLOOKUP($B192,'Feeder DER'!$B$3:$V$365,'Feeder DER'!O$369,FALSE)),0,VLOOKUP($B192,'Feeder DER'!$B$3:$V$365,'Feeder DER'!O$369,FALSE)/1000)</f>
        <v>-8.4996575928237728E-2</v>
      </c>
      <c r="AP192" s="37">
        <f>IF(ISNA(VLOOKUP($B192,'Feeder DER'!$B$3:$V$365,'Feeder DER'!P$369,FALSE)),0,VLOOKUP($B192,'Feeder DER'!$B$3:$V$365,'Feeder DER'!P$369,FALSE)/1000)</f>
        <v>-9.8147745917106982E-2</v>
      </c>
      <c r="AQ192" s="37">
        <f>IF(ISNA(VLOOKUP($B192,'Feeder DER'!$B$3:$V$365,'Feeder DER'!Q$369,FALSE)),0,VLOOKUP($B192,'Feeder DER'!$B$3:$V$365,'Feeder DER'!Q$369,FALSE)/1000)</f>
        <v>-0.10860561146676163</v>
      </c>
      <c r="AR192" s="37">
        <f>IF(ISNA(VLOOKUP($B192,'Feeder DER'!$B$3:$V$365,'Feeder DER'!R$369,FALSE)),0,VLOOKUP($B192,'Feeder DER'!$B$3:$V$365,'Feeder DER'!R$369,FALSE)/1000)</f>
        <v>-0.11642555302914834</v>
      </c>
      <c r="AS192" s="37">
        <f>IF(ISNA(VLOOKUP($B192,'Feeder DER'!$B$3:$V$365,'Feeder DER'!S$369,FALSE)),0,VLOOKUP($B192,'Feeder DER'!$B$3:$V$365,'Feeder DER'!S$369,FALSE)/1000)</f>
        <v>-0.12215084783585937</v>
      </c>
      <c r="AT192" s="37">
        <f>IF(ISNA(VLOOKUP($B192,'Feeder DER'!$B$3:$V$365,'Feeder DER'!T$369,FALSE)),0,VLOOKUP($B192,'Feeder DER'!$B$3:$V$365,'Feeder DER'!T$369,FALSE)/1000)</f>
        <v>-0.11935136178778714</v>
      </c>
      <c r="AU192" s="37">
        <f>IF(ISNA(VLOOKUP($B192,'Feeder DER'!$B$3:$V$365,'Feeder DER'!U$369,FALSE)),0,VLOOKUP($B192,'Feeder DER'!$B$3:$V$365,'Feeder DER'!U$369,FALSE)/1000)</f>
        <v>-0.1199221687166208</v>
      </c>
      <c r="AV192" s="37">
        <f>IF(ISNA(VLOOKUP($B192,'Feeder DER'!$B$3:$V$365,'Feeder DER'!V$369,FALSE)),0,VLOOKUP($B192,'Feeder DER'!$B$3:$V$365,'Feeder DER'!V$369,FALSE)/1000)</f>
        <v>-0.11910856269852914</v>
      </c>
    </row>
    <row r="193" spans="1:48" x14ac:dyDescent="0.25">
      <c r="A193" s="8" t="s">
        <v>34</v>
      </c>
      <c r="B193" s="42">
        <v>45002</v>
      </c>
      <c r="C193" s="43">
        <v>75.916944439999995</v>
      </c>
      <c r="D193" s="43">
        <v>97</v>
      </c>
      <c r="E193" s="43">
        <v>97.219791091639237</v>
      </c>
      <c r="F193" s="43">
        <v>97.11552535523515</v>
      </c>
      <c r="G193" s="43">
        <v>97.011371441163377</v>
      </c>
      <c r="H193" s="43">
        <v>96.90732922949735</v>
      </c>
      <c r="I193" s="43">
        <v>96.803398600439081</v>
      </c>
      <c r="J193" s="43">
        <v>96.699579434319091</v>
      </c>
      <c r="K193" s="43">
        <v>96.595871611596223</v>
      </c>
      <c r="L193" s="43">
        <v>96.492275012857547</v>
      </c>
      <c r="M193" s="43">
        <v>96.388789518818186</v>
      </c>
      <c r="N193" s="43">
        <v>96.285415010321188</v>
      </c>
      <c r="P193" s="43">
        <v>65</v>
      </c>
      <c r="Q193" s="43">
        <v>64.878953000978939</v>
      </c>
      <c r="R193" s="43">
        <v>64.758131423126684</v>
      </c>
      <c r="S193" s="43">
        <v>64.637534846650055</v>
      </c>
      <c r="T193" s="43">
        <v>64.517162852537652</v>
      </c>
      <c r="U193" s="43">
        <v>64.397015022558378</v>
      </c>
      <c r="V193" s="43">
        <v>64.277090939260006</v>
      </c>
      <c r="W193" s="43">
        <v>64.157390185967685</v>
      </c>
      <c r="X193" s="43">
        <v>64.037912346782548</v>
      </c>
      <c r="Y193" s="43">
        <v>63.918657006580219</v>
      </c>
      <c r="Z193" s="43">
        <v>63.799623751009406</v>
      </c>
      <c r="AA193" s="43">
        <v>63.680812166490448</v>
      </c>
      <c r="AC193" s="37">
        <f>IF(ISNA(VLOOKUP($B193,'Feeder DER'!$B$3:$V$365,'Feeder DER'!C$369,FALSE)),0,VLOOKUP($B193,'Feeder DER'!$B$3:$V$365,'Feeder DER'!C$369,FALSE)/1000)</f>
        <v>2.6396176982325596E-2</v>
      </c>
      <c r="AD193" s="37">
        <f>IF(ISNA(VLOOKUP($B193,'Feeder DER'!$B$3:$V$365,'Feeder DER'!D$369,FALSE)),0,VLOOKUP($B193,'Feeder DER'!$B$3:$V$365,'Feeder DER'!D$369,FALSE)/1000)</f>
        <v>5.4646186143041633E-2</v>
      </c>
      <c r="AE193" s="37">
        <f>IF(ISNA(VLOOKUP($B193,'Feeder DER'!$B$3:$V$365,'Feeder DER'!E$369,FALSE)),0,VLOOKUP($B193,'Feeder DER'!$B$3:$V$365,'Feeder DER'!E$369,FALSE)/1000)</f>
        <v>8.9092897455206557E-2</v>
      </c>
      <c r="AF193" s="37">
        <f>IF(ISNA(VLOOKUP($B193,'Feeder DER'!$B$3:$V$365,'Feeder DER'!F$369,FALSE)),0,VLOOKUP($B193,'Feeder DER'!$B$3:$V$365,'Feeder DER'!F$369,FALSE)/1000)</f>
        <v>0.13043647099630742</v>
      </c>
      <c r="AG193" s="37">
        <f>IF(ISNA(VLOOKUP($B193,'Feeder DER'!$B$3:$V$365,'Feeder DER'!G$369,FALSE)),0,VLOOKUP($B193,'Feeder DER'!$B$3:$V$365,'Feeder DER'!G$369,FALSE)/1000)</f>
        <v>0.17569746792975524</v>
      </c>
      <c r="AH193" s="37">
        <f>IF(ISNA(VLOOKUP($B193,'Feeder DER'!$B$3:$V$365,'Feeder DER'!H$369,FALSE)),0,VLOOKUP($B193,'Feeder DER'!$B$3:$V$365,'Feeder DER'!H$369,FALSE)/1000)</f>
        <v>0.22879579429737731</v>
      </c>
      <c r="AI193" s="37">
        <f>IF(ISNA(VLOOKUP($B193,'Feeder DER'!$B$3:$V$365,'Feeder DER'!I$369,FALSE)),0,VLOOKUP($B193,'Feeder DER'!$B$3:$V$365,'Feeder DER'!I$369,FALSE)/1000)</f>
        <v>0.29073387469427642</v>
      </c>
      <c r="AJ193" s="37">
        <f>IF(ISNA(VLOOKUP($B193,'Feeder DER'!$B$3:$V$365,'Feeder DER'!J$369,FALSE)),0,VLOOKUP($B193,'Feeder DER'!$B$3:$V$365,'Feeder DER'!J$369,FALSE)/1000)</f>
        <v>0.43057668239126373</v>
      </c>
      <c r="AK193" s="37">
        <f>IF(ISNA(VLOOKUP($B193,'Feeder DER'!$B$3:$V$365,'Feeder DER'!K$369,FALSE)),0,VLOOKUP($B193,'Feeder DER'!$B$3:$V$365,'Feeder DER'!K$369,FALSE)/1000)</f>
        <v>0.5480716195248182</v>
      </c>
      <c r="AL193" s="37">
        <f>IF(ISNA(VLOOKUP($B193,'Feeder DER'!$B$3:$V$365,'Feeder DER'!L$369,FALSE)),0,VLOOKUP($B193,'Feeder DER'!$B$3:$V$365,'Feeder DER'!L$369,FALSE)/1000)</f>
        <v>0.66050405443678484</v>
      </c>
      <c r="AM193" s="37">
        <f>IF(ISNA(VLOOKUP($B193,'Feeder DER'!$B$3:$V$365,'Feeder DER'!M$369,FALSE)),0,VLOOKUP($B193,'Feeder DER'!$B$3:$V$365,'Feeder DER'!M$369,FALSE)/1000)</f>
        <v>-0.254371388240964</v>
      </c>
      <c r="AN193" s="37">
        <f>IF(ISNA(VLOOKUP($B193,'Feeder DER'!$B$3:$V$365,'Feeder DER'!N$369,FALSE)),0,VLOOKUP($B193,'Feeder DER'!$B$3:$V$365,'Feeder DER'!N$369,FALSE)/1000)</f>
        <v>-0.31573048768653128</v>
      </c>
      <c r="AO193" s="37">
        <f>IF(ISNA(VLOOKUP($B193,'Feeder DER'!$B$3:$V$365,'Feeder DER'!O$369,FALSE)),0,VLOOKUP($B193,'Feeder DER'!$B$3:$V$365,'Feeder DER'!O$369,FALSE)/1000)</f>
        <v>-0.38250274333015949</v>
      </c>
      <c r="AP193" s="37">
        <f>IF(ISNA(VLOOKUP($B193,'Feeder DER'!$B$3:$V$365,'Feeder DER'!P$369,FALSE)),0,VLOOKUP($B193,'Feeder DER'!$B$3:$V$365,'Feeder DER'!P$369,FALSE)/1000)</f>
        <v>-0.4463783302654753</v>
      </c>
      <c r="AQ193" s="37">
        <f>IF(ISNA(VLOOKUP($B193,'Feeder DER'!$B$3:$V$365,'Feeder DER'!Q$369,FALSE)),0,VLOOKUP($B193,'Feeder DER'!$B$3:$V$365,'Feeder DER'!Q$369,FALSE)/1000)</f>
        <v>-0.50101470005177551</v>
      </c>
      <c r="AR193" s="37">
        <f>IF(ISNA(VLOOKUP($B193,'Feeder DER'!$B$3:$V$365,'Feeder DER'!R$369,FALSE)),0,VLOOKUP($B193,'Feeder DER'!$B$3:$V$365,'Feeder DER'!R$369,FALSE)/1000)</f>
        <v>-0.54795614897676992</v>
      </c>
      <c r="AS193" s="37">
        <f>IF(ISNA(VLOOKUP($B193,'Feeder DER'!$B$3:$V$365,'Feeder DER'!S$369,FALSE)),0,VLOOKUP($B193,'Feeder DER'!$B$3:$V$365,'Feeder DER'!S$369,FALSE)/1000)</f>
        <v>-0.58971574733777221</v>
      </c>
      <c r="AT193" s="37">
        <f>IF(ISNA(VLOOKUP($B193,'Feeder DER'!$B$3:$V$365,'Feeder DER'!T$369,FALSE)),0,VLOOKUP($B193,'Feeder DER'!$B$3:$V$365,'Feeder DER'!T$369,FALSE)/1000)</f>
        <v>-0.62135814732085848</v>
      </c>
      <c r="AU193" s="37">
        <f>IF(ISNA(VLOOKUP($B193,'Feeder DER'!$B$3:$V$365,'Feeder DER'!U$369,FALSE)),0,VLOOKUP($B193,'Feeder DER'!$B$3:$V$365,'Feeder DER'!U$369,FALSE)/1000)</f>
        <v>-0.65910093706827066</v>
      </c>
      <c r="AV193" s="37">
        <f>IF(ISNA(VLOOKUP($B193,'Feeder DER'!$B$3:$V$365,'Feeder DER'!V$369,FALSE)),0,VLOOKUP($B193,'Feeder DER'!$B$3:$V$365,'Feeder DER'!V$369,FALSE)/1000)</f>
        <v>-0.69041219551462318</v>
      </c>
    </row>
    <row r="194" spans="1:48" x14ac:dyDescent="0.25">
      <c r="A194" s="8" t="s">
        <v>34</v>
      </c>
      <c r="B194" s="42">
        <v>45003</v>
      </c>
      <c r="C194" s="43">
        <v>95.52333333</v>
      </c>
      <c r="D194" s="43">
        <v>99</v>
      </c>
      <c r="E194" s="43">
        <v>98.893825035128131</v>
      </c>
      <c r="F194" s="43">
        <v>98.787763940187233</v>
      </c>
      <c r="G194" s="43">
        <v>98.681816593054705</v>
      </c>
      <c r="H194" s="43">
        <v>98.575982871738944</v>
      </c>
      <c r="I194" s="43">
        <v>98.470262654379184</v>
      </c>
      <c r="J194" s="43">
        <v>98.364655819245328</v>
      </c>
      <c r="K194" s="43">
        <v>98.259162244737837</v>
      </c>
      <c r="L194" s="43">
        <v>98.153781809387596</v>
      </c>
      <c r="M194" s="43">
        <v>98.048514391855747</v>
      </c>
      <c r="N194" s="43">
        <v>97.943359870933591</v>
      </c>
      <c r="P194" s="43">
        <v>72</v>
      </c>
      <c r="Q194" s="43">
        <v>71.865917170315143</v>
      </c>
      <c r="R194" s="43">
        <v>71.732084037924949</v>
      </c>
      <c r="S194" s="43">
        <v>71.59850013782777</v>
      </c>
      <c r="T194" s="43">
        <v>71.465165005887883</v>
      </c>
      <c r="U194" s="43">
        <v>71.332078178833925</v>
      </c>
      <c r="V194" s="43">
        <v>71.19923919425726</v>
      </c>
      <c r="W194" s="43">
        <v>71.066647590610387</v>
      </c>
      <c r="X194" s="43">
        <v>70.934302907205307</v>
      </c>
      <c r="Y194" s="43">
        <v>70.802204684211958</v>
      </c>
      <c r="Z194" s="43">
        <v>70.670352462656595</v>
      </c>
      <c r="AA194" s="43">
        <v>70.538745784420215</v>
      </c>
      <c r="AC194" s="37">
        <f>IF(ISNA(VLOOKUP($B194,'Feeder DER'!$B$3:$V$365,'Feeder DER'!C$369,FALSE)),0,VLOOKUP($B194,'Feeder DER'!$B$3:$V$365,'Feeder DER'!C$369,FALSE)/1000)</f>
        <v>3.0143627346089968E-2</v>
      </c>
      <c r="AD194" s="37">
        <f>IF(ISNA(VLOOKUP($B194,'Feeder DER'!$B$3:$V$365,'Feeder DER'!D$369,FALSE)),0,VLOOKUP($B194,'Feeder DER'!$B$3:$V$365,'Feeder DER'!D$369,FALSE)/1000)</f>
        <v>6.0118108273899927E-2</v>
      </c>
      <c r="AE194" s="37">
        <f>IF(ISNA(VLOOKUP($B194,'Feeder DER'!$B$3:$V$365,'Feeder DER'!E$369,FALSE)),0,VLOOKUP($B194,'Feeder DER'!$B$3:$V$365,'Feeder DER'!E$369,FALSE)/1000)</f>
        <v>9.8439600240382313E-2</v>
      </c>
      <c r="AF194" s="37">
        <f>IF(ISNA(VLOOKUP($B194,'Feeder DER'!$B$3:$V$365,'Feeder DER'!F$369,FALSE)),0,VLOOKUP($B194,'Feeder DER'!$B$3:$V$365,'Feeder DER'!F$369,FALSE)/1000)</f>
        <v>0.14857018963189367</v>
      </c>
      <c r="AG194" s="37">
        <f>IF(ISNA(VLOOKUP($B194,'Feeder DER'!$B$3:$V$365,'Feeder DER'!G$369,FALSE)),0,VLOOKUP($B194,'Feeder DER'!$B$3:$V$365,'Feeder DER'!G$369,FALSE)/1000)</f>
        <v>0.20742838860154192</v>
      </c>
      <c r="AH194" s="37">
        <f>IF(ISNA(VLOOKUP($B194,'Feeder DER'!$B$3:$V$365,'Feeder DER'!H$369,FALSE)),0,VLOOKUP($B194,'Feeder DER'!$B$3:$V$365,'Feeder DER'!H$369,FALSE)/1000)</f>
        <v>0.2808198025426808</v>
      </c>
      <c r="AI194" s="37">
        <f>IF(ISNA(VLOOKUP($B194,'Feeder DER'!$B$3:$V$365,'Feeder DER'!I$369,FALSE)),0,VLOOKUP($B194,'Feeder DER'!$B$3:$V$365,'Feeder DER'!I$369,FALSE)/1000)</f>
        <v>0.36990646218581452</v>
      </c>
      <c r="AJ194" s="37">
        <f>IF(ISNA(VLOOKUP($B194,'Feeder DER'!$B$3:$V$365,'Feeder DER'!J$369,FALSE)),0,VLOOKUP($B194,'Feeder DER'!$B$3:$V$365,'Feeder DER'!J$369,FALSE)/1000)</f>
        <v>0.58063252732359882</v>
      </c>
      <c r="AK194" s="37">
        <f>IF(ISNA(VLOOKUP($B194,'Feeder DER'!$B$3:$V$365,'Feeder DER'!K$369,FALSE)),0,VLOOKUP($B194,'Feeder DER'!$B$3:$V$365,'Feeder DER'!K$369,FALSE)/1000)</f>
        <v>0.75596617008908218</v>
      </c>
      <c r="AL194" s="37">
        <f>IF(ISNA(VLOOKUP($B194,'Feeder DER'!$B$3:$V$365,'Feeder DER'!L$369,FALSE)),0,VLOOKUP($B194,'Feeder DER'!$B$3:$V$365,'Feeder DER'!L$369,FALSE)/1000)</f>
        <v>0.9262135020315545</v>
      </c>
      <c r="AM194" s="37">
        <f>IF(ISNA(VLOOKUP($B194,'Feeder DER'!$B$3:$V$365,'Feeder DER'!M$369,FALSE)),0,VLOOKUP($B194,'Feeder DER'!$B$3:$V$365,'Feeder DER'!M$369,FALSE)/1000)</f>
        <v>-0.25350812954284357</v>
      </c>
      <c r="AN194" s="37">
        <f>IF(ISNA(VLOOKUP($B194,'Feeder DER'!$B$3:$V$365,'Feeder DER'!N$369,FALSE)),0,VLOOKUP($B194,'Feeder DER'!$B$3:$V$365,'Feeder DER'!N$369,FALSE)/1000)</f>
        <v>-0.31311809075022889</v>
      </c>
      <c r="AO194" s="37">
        <f>IF(ISNA(VLOOKUP($B194,'Feeder DER'!$B$3:$V$365,'Feeder DER'!O$369,FALSE)),0,VLOOKUP($B194,'Feeder DER'!$B$3:$V$365,'Feeder DER'!O$369,FALSE)/1000)</f>
        <v>-0.3770842567424027</v>
      </c>
      <c r="AP194" s="37">
        <f>IF(ISNA(VLOOKUP($B194,'Feeder DER'!$B$3:$V$365,'Feeder DER'!P$369,FALSE)),0,VLOOKUP($B194,'Feeder DER'!$B$3:$V$365,'Feeder DER'!P$369,FALSE)/1000)</f>
        <v>-0.43542895011843596</v>
      </c>
      <c r="AQ194" s="37">
        <f>IF(ISNA(VLOOKUP($B194,'Feeder DER'!$B$3:$V$365,'Feeder DER'!Q$369,FALSE)),0,VLOOKUP($B194,'Feeder DER'!$B$3:$V$365,'Feeder DER'!Q$369,FALSE)/1000)</f>
        <v>-0.4818248950707712</v>
      </c>
      <c r="AR194" s="37">
        <f>IF(ISNA(VLOOKUP($B194,'Feeder DER'!$B$3:$V$365,'Feeder DER'!R$369,FALSE)),0,VLOOKUP($B194,'Feeder DER'!$B$3:$V$365,'Feeder DER'!R$369,FALSE)/1000)</f>
        <v>-0.51651778498566936</v>
      </c>
      <c r="AS194" s="37">
        <f>IF(ISNA(VLOOKUP($B194,'Feeder DER'!$B$3:$V$365,'Feeder DER'!S$369,FALSE)),0,VLOOKUP($B194,'Feeder DER'!$B$3:$V$365,'Feeder DER'!S$369,FALSE)/1000)</f>
        <v>-0.541917849791133</v>
      </c>
      <c r="AT194" s="37">
        <f>IF(ISNA(VLOOKUP($B194,'Feeder DER'!$B$3:$V$365,'Feeder DER'!T$369,FALSE)),0,VLOOKUP($B194,'Feeder DER'!$B$3:$V$365,'Feeder DER'!T$369,FALSE)/1000)</f>
        <v>-0.52949803047288979</v>
      </c>
      <c r="AU194" s="37">
        <f>IF(ISNA(VLOOKUP($B194,'Feeder DER'!$B$3:$V$365,'Feeder DER'!U$369,FALSE)),0,VLOOKUP($B194,'Feeder DER'!$B$3:$V$365,'Feeder DER'!U$369,FALSE)/1000)</f>
        <v>-0.53203039491406912</v>
      </c>
      <c r="AV194" s="37">
        <f>IF(ISNA(VLOOKUP($B194,'Feeder DER'!$B$3:$V$365,'Feeder DER'!V$369,FALSE)),0,VLOOKUP($B194,'Feeder DER'!$B$3:$V$365,'Feeder DER'!V$369,FALSE)/1000)</f>
        <v>-0.52842086103270114</v>
      </c>
    </row>
    <row r="195" spans="1:48" x14ac:dyDescent="0.25">
      <c r="A195" s="8" t="s">
        <v>27</v>
      </c>
      <c r="B195" s="42">
        <v>62004</v>
      </c>
      <c r="C195" s="43">
        <v>137.15171720000001</v>
      </c>
      <c r="D195" s="43">
        <v>102.520195</v>
      </c>
      <c r="E195" s="43">
        <v>106.12242978960192</v>
      </c>
      <c r="F195" s="43">
        <v>107.33530236985648</v>
      </c>
      <c r="G195" s="43">
        <v>108.56203686317549</v>
      </c>
      <c r="H195" s="43">
        <v>109.80279169727589</v>
      </c>
      <c r="I195" s="43">
        <v>111.05772711054398</v>
      </c>
      <c r="J195" s="43">
        <v>112.32700517272956</v>
      </c>
      <c r="K195" s="43">
        <v>113.61078980587658</v>
      </c>
      <c r="L195" s="43">
        <v>114.909246805493</v>
      </c>
      <c r="M195" s="43">
        <v>116.22254386196259</v>
      </c>
      <c r="N195" s="43">
        <v>117.55085058220146</v>
      </c>
      <c r="P195" s="43">
        <v>228.9695892</v>
      </c>
      <c r="Q195" s="43">
        <v>234.11697870286733</v>
      </c>
      <c r="R195" s="43">
        <v>235.25401961362698</v>
      </c>
      <c r="S195" s="43">
        <v>236.39658281516583</v>
      </c>
      <c r="T195" s="43">
        <v>237.54469512771095</v>
      </c>
      <c r="U195" s="43">
        <v>238.69838350174783</v>
      </c>
      <c r="V195" s="43">
        <v>239.85767501865291</v>
      </c>
      <c r="W195" s="43">
        <v>241.02259689132939</v>
      </c>
      <c r="X195" s="43">
        <v>242.19317646484589</v>
      </c>
      <c r="Y195" s="43">
        <v>243.36944121707845</v>
      </c>
      <c r="Z195" s="43">
        <v>244.55141875935547</v>
      </c>
      <c r="AA195" s="43">
        <v>245.73913683710589</v>
      </c>
      <c r="AC195" s="37">
        <f>IF(ISNA(VLOOKUP($B195,'Feeder DER'!$B$3:$V$365,'Feeder DER'!C$369,FALSE)),0,VLOOKUP($B195,'Feeder DER'!$B$3:$V$365,'Feeder DER'!C$369,FALSE)/1000)</f>
        <v>4.1862605469001141E-2</v>
      </c>
      <c r="AD195" s="37">
        <f>IF(ISNA(VLOOKUP($B195,'Feeder DER'!$B$3:$V$365,'Feeder DER'!D$369,FALSE)),0,VLOOKUP($B195,'Feeder DER'!$B$3:$V$365,'Feeder DER'!D$369,FALSE)/1000)</f>
        <v>8.7154354064288148E-2</v>
      </c>
      <c r="AE195" s="37">
        <f>IF(ISNA(VLOOKUP($B195,'Feeder DER'!$B$3:$V$365,'Feeder DER'!E$369,FALSE)),0,VLOOKUP($B195,'Feeder DER'!$B$3:$V$365,'Feeder DER'!E$369,FALSE)/1000)</f>
        <v>0.14120685352304785</v>
      </c>
      <c r="AF195" s="37">
        <f>IF(ISNA(VLOOKUP($B195,'Feeder DER'!$B$3:$V$365,'Feeder DER'!F$369,FALSE)),0,VLOOKUP($B195,'Feeder DER'!$B$3:$V$365,'Feeder DER'!F$369,FALSE)/1000)</f>
        <v>0.20260290067938078</v>
      </c>
      <c r="AG195" s="37">
        <f>IF(ISNA(VLOOKUP($B195,'Feeder DER'!$B$3:$V$365,'Feeder DER'!G$369,FALSE)),0,VLOOKUP($B195,'Feeder DER'!$B$3:$V$365,'Feeder DER'!G$369,FALSE)/1000)</f>
        <v>0.26624400248413937</v>
      </c>
      <c r="AH195" s="37">
        <f>IF(ISNA(VLOOKUP($B195,'Feeder DER'!$B$3:$V$365,'Feeder DER'!H$369,FALSE)),0,VLOOKUP($B195,'Feeder DER'!$B$3:$V$365,'Feeder DER'!H$369,FALSE)/1000)</f>
        <v>0.33665417886368854</v>
      </c>
      <c r="AI195" s="37">
        <f>IF(ISNA(VLOOKUP($B195,'Feeder DER'!$B$3:$V$365,'Feeder DER'!I$369,FALSE)),0,VLOOKUP($B195,'Feeder DER'!$B$3:$V$365,'Feeder DER'!I$369,FALSE)/1000)</f>
        <v>0.41591710715980068</v>
      </c>
      <c r="AJ195" s="37">
        <f>IF(ISNA(VLOOKUP($B195,'Feeder DER'!$B$3:$V$365,'Feeder DER'!J$369,FALSE)),0,VLOOKUP($B195,'Feeder DER'!$B$3:$V$365,'Feeder DER'!J$369,FALSE)/1000)</f>
        <v>0.58605229998532637</v>
      </c>
      <c r="AK195" s="37">
        <f>IF(ISNA(VLOOKUP($B195,'Feeder DER'!$B$3:$V$365,'Feeder DER'!K$369,FALSE)),0,VLOOKUP($B195,'Feeder DER'!$B$3:$V$365,'Feeder DER'!K$369,FALSE)/1000)</f>
        <v>0.72923650967111575</v>
      </c>
      <c r="AL195" s="37">
        <f>IF(ISNA(VLOOKUP($B195,'Feeder DER'!$B$3:$V$365,'Feeder DER'!L$369,FALSE)),0,VLOOKUP($B195,'Feeder DER'!$B$3:$V$365,'Feeder DER'!L$369,FALSE)/1000)</f>
        <v>0.86267169999482785</v>
      </c>
      <c r="AM195" s="37">
        <f>IF(ISNA(VLOOKUP($B195,'Feeder DER'!$B$3:$V$365,'Feeder DER'!M$369,FALSE)),0,VLOOKUP($B195,'Feeder DER'!$B$3:$V$365,'Feeder DER'!M$369,FALSE)/1000)</f>
        <v>-0.47503898487461499</v>
      </c>
      <c r="AN195" s="37">
        <f>IF(ISNA(VLOOKUP($B195,'Feeder DER'!$B$3:$V$365,'Feeder DER'!N$369,FALSE)),0,VLOOKUP($B195,'Feeder DER'!$B$3:$V$365,'Feeder DER'!N$369,FALSE)/1000)</f>
        <v>-0.57988922580491931</v>
      </c>
      <c r="AO195" s="37">
        <f>IF(ISNA(VLOOKUP($B195,'Feeder DER'!$B$3:$V$365,'Feeder DER'!O$369,FALSE)),0,VLOOKUP($B195,'Feeder DER'!$B$3:$V$365,'Feeder DER'!O$369,FALSE)/1000)</f>
        <v>-0.69622992353424817</v>
      </c>
      <c r="AP195" s="37">
        <f>IF(ISNA(VLOOKUP($B195,'Feeder DER'!$B$3:$V$365,'Feeder DER'!P$369,FALSE)),0,VLOOKUP($B195,'Feeder DER'!$B$3:$V$365,'Feeder DER'!P$369,FALSE)/1000)</f>
        <v>-0.81177378566650849</v>
      </c>
      <c r="AQ195" s="37">
        <f>IF(ISNA(VLOOKUP($B195,'Feeder DER'!$B$3:$V$365,'Feeder DER'!Q$369,FALSE)),0,VLOOKUP($B195,'Feeder DER'!$B$3:$V$365,'Feeder DER'!Q$369,FALSE)/1000)</f>
        <v>-0.91567794552504167</v>
      </c>
      <c r="AR195" s="37">
        <f>IF(ISNA(VLOOKUP($B195,'Feeder DER'!$B$3:$V$365,'Feeder DER'!R$369,FALSE)),0,VLOOKUP($B195,'Feeder DER'!$B$3:$V$365,'Feeder DER'!R$369,FALSE)/1000)</f>
        <v>-1.0116383942580947</v>
      </c>
      <c r="AS195" s="37">
        <f>IF(ISNA(VLOOKUP($B195,'Feeder DER'!$B$3:$V$365,'Feeder DER'!S$369,FALSE)),0,VLOOKUP($B195,'Feeder DER'!$B$3:$V$365,'Feeder DER'!S$369,FALSE)/1000)</f>
        <v>-1.1040452760987967</v>
      </c>
      <c r="AT195" s="37">
        <f>IF(ISNA(VLOOKUP($B195,'Feeder DER'!$B$3:$V$365,'Feeder DER'!T$369,FALSE)),0,VLOOKUP($B195,'Feeder DER'!$B$3:$V$365,'Feeder DER'!T$369,FALSE)/1000)</f>
        <v>-1.2105070030826046</v>
      </c>
      <c r="AU195" s="37">
        <f>IF(ISNA(VLOOKUP($B195,'Feeder DER'!$B$3:$V$365,'Feeder DER'!U$369,FALSE)),0,VLOOKUP($B195,'Feeder DER'!$B$3:$V$365,'Feeder DER'!U$369,FALSE)/1000)</f>
        <v>-1.3175407710436353</v>
      </c>
      <c r="AV195" s="37">
        <f>IF(ISNA(VLOOKUP($B195,'Feeder DER'!$B$3:$V$365,'Feeder DER'!V$369,FALSE)),0,VLOOKUP($B195,'Feeder DER'!$B$3:$V$365,'Feeder DER'!V$369,FALSE)/1000)</f>
        <v>-1.4139540708557436</v>
      </c>
    </row>
    <row r="196" spans="1:48" x14ac:dyDescent="0.25">
      <c r="A196" s="8" t="s">
        <v>27</v>
      </c>
      <c r="B196" s="42">
        <v>62005</v>
      </c>
      <c r="C196" s="43">
        <v>102.45988610000001</v>
      </c>
      <c r="D196" s="43">
        <v>115.4231949</v>
      </c>
      <c r="E196" s="43">
        <v>117.13086549906755</v>
      </c>
      <c r="F196" s="43">
        <v>118.46955342156386</v>
      </c>
      <c r="G196" s="43">
        <v>119.82354119987701</v>
      </c>
      <c r="H196" s="43">
        <v>121.19300369596257</v>
      </c>
      <c r="I196" s="43">
        <v>122.57811777027229</v>
      </c>
      <c r="J196" s="43">
        <v>123.97906230459488</v>
      </c>
      <c r="K196" s="43">
        <v>125.39601822515793</v>
      </c>
      <c r="L196" s="43">
        <v>126.82916852599372</v>
      </c>
      <c r="M196" s="43">
        <v>128.27869829257219</v>
      </c>
      <c r="N196" s="43">
        <v>129.74479472570391</v>
      </c>
      <c r="P196" s="43">
        <v>177.5921936</v>
      </c>
      <c r="Q196" s="43">
        <v>178.50513294393073</v>
      </c>
      <c r="R196" s="43">
        <v>179.37208262038047</v>
      </c>
      <c r="S196" s="43">
        <v>180.24324282976616</v>
      </c>
      <c r="T196" s="43">
        <v>181.11863402147267</v>
      </c>
      <c r="U196" s="43">
        <v>181.99827674420186</v>
      </c>
      <c r="V196" s="43">
        <v>182.88219164645486</v>
      </c>
      <c r="W196" s="43">
        <v>183.77039947701687</v>
      </c>
      <c r="X196" s="43">
        <v>184.66292108544411</v>
      </c>
      <c r="Y196" s="43">
        <v>185.55977742255334</v>
      </c>
      <c r="Z196" s="43">
        <v>186.46098954091352</v>
      </c>
      <c r="AA196" s="43">
        <v>187.36657859534014</v>
      </c>
      <c r="AC196" s="37">
        <f>IF(ISNA(VLOOKUP($B196,'Feeder DER'!$B$3:$V$365,'Feeder DER'!C$369,FALSE)),0,VLOOKUP($B196,'Feeder DER'!$B$3:$V$365,'Feeder DER'!C$369,FALSE)/1000)</f>
        <v>2.3332769478827113E-2</v>
      </c>
      <c r="AD196" s="37">
        <f>IF(ISNA(VLOOKUP($B196,'Feeder DER'!$B$3:$V$365,'Feeder DER'!D$369,FALSE)),0,VLOOKUP($B196,'Feeder DER'!$B$3:$V$365,'Feeder DER'!D$369,FALSE)/1000)</f>
        <v>4.857682482195097E-2</v>
      </c>
      <c r="AE196" s="37">
        <f>IF(ISNA(VLOOKUP($B196,'Feeder DER'!$B$3:$V$365,'Feeder DER'!E$369,FALSE)),0,VLOOKUP($B196,'Feeder DER'!$B$3:$V$365,'Feeder DER'!E$369,FALSE)/1000)</f>
        <v>7.8703819916882897E-2</v>
      </c>
      <c r="AF196" s="37">
        <f>IF(ISNA(VLOOKUP($B196,'Feeder DER'!$B$3:$V$365,'Feeder DER'!F$369,FALSE)),0,VLOOKUP($B196,'Feeder DER'!$B$3:$V$365,'Feeder DER'!F$369,FALSE)/1000)</f>
        <v>0.11292385469877668</v>
      </c>
      <c r="AG196" s="37">
        <f>IF(ISNA(VLOOKUP($B196,'Feeder DER'!$B$3:$V$365,'Feeder DER'!G$369,FALSE)),0,VLOOKUP($B196,'Feeder DER'!$B$3:$V$365,'Feeder DER'!G$369,FALSE)/1000)</f>
        <v>0.14839520535057912</v>
      </c>
      <c r="AH196" s="37">
        <f>IF(ISNA(VLOOKUP($B196,'Feeder DER'!$B$3:$V$365,'Feeder DER'!H$369,FALSE)),0,VLOOKUP($B196,'Feeder DER'!$B$3:$V$365,'Feeder DER'!H$369,FALSE)/1000)</f>
        <v>0.18763940422501615</v>
      </c>
      <c r="AI196" s="37">
        <f>IF(ISNA(VLOOKUP($B196,'Feeder DER'!$B$3:$V$365,'Feeder DER'!I$369,FALSE)),0,VLOOKUP($B196,'Feeder DER'!$B$3:$V$365,'Feeder DER'!I$369,FALSE)/1000)</f>
        <v>0.23181782105861412</v>
      </c>
      <c r="AJ196" s="37">
        <f>IF(ISNA(VLOOKUP($B196,'Feeder DER'!$B$3:$V$365,'Feeder DER'!J$369,FALSE)),0,VLOOKUP($B196,'Feeder DER'!$B$3:$V$365,'Feeder DER'!J$369,FALSE)/1000)</f>
        <v>0.32664529751306787</v>
      </c>
      <c r="AK196" s="37">
        <f>IF(ISNA(VLOOKUP($B196,'Feeder DER'!$B$3:$V$365,'Feeder DER'!K$369,FALSE)),0,VLOOKUP($B196,'Feeder DER'!$B$3:$V$365,'Feeder DER'!K$369,FALSE)/1000)</f>
        <v>0.40645122741584139</v>
      </c>
      <c r="AL196" s="37">
        <f>IF(ISNA(VLOOKUP($B196,'Feeder DER'!$B$3:$V$365,'Feeder DER'!L$369,FALSE)),0,VLOOKUP($B196,'Feeder DER'!$B$3:$V$365,'Feeder DER'!L$369,FALSE)/1000)</f>
        <v>0.48082339086113973</v>
      </c>
      <c r="AM196" s="37">
        <f>IF(ISNA(VLOOKUP($B196,'Feeder DER'!$B$3:$V$365,'Feeder DER'!M$369,FALSE)),0,VLOOKUP($B196,'Feeder DER'!$B$3:$V$365,'Feeder DER'!M$369,FALSE)/1000)</f>
        <v>-0.26477031239116278</v>
      </c>
      <c r="AN196" s="37">
        <f>IF(ISNA(VLOOKUP($B196,'Feeder DER'!$B$3:$V$365,'Feeder DER'!N$369,FALSE)),0,VLOOKUP($B196,'Feeder DER'!$B$3:$V$365,'Feeder DER'!N$369,FALSE)/1000)</f>
        <v>-0.32321021296633951</v>
      </c>
      <c r="AO196" s="37">
        <f>IF(ISNA(VLOOKUP($B196,'Feeder DER'!$B$3:$V$365,'Feeder DER'!O$369,FALSE)),0,VLOOKUP($B196,'Feeder DER'!$B$3:$V$365,'Feeder DER'!O$369,FALSE)/1000)</f>
        <v>-0.38805449704068939</v>
      </c>
      <c r="AP196" s="37">
        <f>IF(ISNA(VLOOKUP($B196,'Feeder DER'!$B$3:$V$365,'Feeder DER'!P$369,FALSE)),0,VLOOKUP($B196,'Feeder DER'!$B$3:$V$365,'Feeder DER'!P$369,FALSE)/1000)</f>
        <v>-0.45245465249259359</v>
      </c>
      <c r="AQ196" s="37">
        <f>IF(ISNA(VLOOKUP($B196,'Feeder DER'!$B$3:$V$365,'Feeder DER'!Q$369,FALSE)),0,VLOOKUP($B196,'Feeder DER'!$B$3:$V$365,'Feeder DER'!Q$369,FALSE)/1000)</f>
        <v>-0.51036724017578461</v>
      </c>
      <c r="AR196" s="37">
        <f>IF(ISNA(VLOOKUP($B196,'Feeder DER'!$B$3:$V$365,'Feeder DER'!R$369,FALSE)),0,VLOOKUP($B196,'Feeder DER'!$B$3:$V$365,'Feeder DER'!R$369,FALSE)/1000)</f>
        <v>-0.56385227781949043</v>
      </c>
      <c r="AS196" s="37">
        <f>IF(ISNA(VLOOKUP($B196,'Feeder DER'!$B$3:$V$365,'Feeder DER'!S$369,FALSE)),0,VLOOKUP($B196,'Feeder DER'!$B$3:$V$365,'Feeder DER'!S$369,FALSE)/1000)</f>
        <v>-0.61535668009189304</v>
      </c>
      <c r="AT196" s="37">
        <f>IF(ISNA(VLOOKUP($B196,'Feeder DER'!$B$3:$V$365,'Feeder DER'!T$369,FALSE)),0,VLOOKUP($B196,'Feeder DER'!$B$3:$V$365,'Feeder DER'!T$369,FALSE)/1000)</f>
        <v>-0.6746947672988739</v>
      </c>
      <c r="AU196" s="37">
        <f>IF(ISNA(VLOOKUP($B196,'Feeder DER'!$B$3:$V$365,'Feeder DER'!U$369,FALSE)),0,VLOOKUP($B196,'Feeder DER'!$B$3:$V$365,'Feeder DER'!U$369,FALSE)/1000)</f>
        <v>-0.73435169037630377</v>
      </c>
      <c r="AV196" s="37">
        <f>IF(ISNA(VLOOKUP($B196,'Feeder DER'!$B$3:$V$365,'Feeder DER'!V$369,FALSE)),0,VLOOKUP($B196,'Feeder DER'!$B$3:$V$365,'Feeder DER'!V$369,FALSE)/1000)</f>
        <v>-0.78808913156053118</v>
      </c>
    </row>
    <row r="197" spans="1:48" x14ac:dyDescent="0.25">
      <c r="A197" s="8" t="s">
        <v>27</v>
      </c>
      <c r="B197" s="42">
        <v>62006</v>
      </c>
      <c r="C197" s="43">
        <v>73.011330099999995</v>
      </c>
      <c r="D197" s="43">
        <v>81.523498540000006</v>
      </c>
      <c r="E197" s="43">
        <v>82.999101223416204</v>
      </c>
      <c r="F197" s="43">
        <v>83.947697427434861</v>
      </c>
      <c r="G197" s="43">
        <v>84.907135131482022</v>
      </c>
      <c r="H197" s="43">
        <v>85.877538242993069</v>
      </c>
      <c r="I197" s="43">
        <v>86.859032085540704</v>
      </c>
      <c r="J197" s="43">
        <v>87.851743415019939</v>
      </c>
      <c r="K197" s="43">
        <v>88.855800436018114</v>
      </c>
      <c r="L197" s="43">
        <v>89.871332818371997</v>
      </c>
      <c r="M197" s="43">
        <v>90.898471713914077</v>
      </c>
      <c r="N197" s="43">
        <v>91.937349773410347</v>
      </c>
      <c r="P197" s="43">
        <v>118.9421997</v>
      </c>
      <c r="Q197" s="43">
        <v>123.65036948570454</v>
      </c>
      <c r="R197" s="43">
        <v>124.25090486555938</v>
      </c>
      <c r="S197" s="43">
        <v>124.85435687836855</v>
      </c>
      <c r="T197" s="43">
        <v>125.46073968940536</v>
      </c>
      <c r="U197" s="43">
        <v>126.07006753273991</v>
      </c>
      <c r="V197" s="43">
        <v>126.68235471157323</v>
      </c>
      <c r="W197" s="43">
        <v>127.29761559857296</v>
      </c>
      <c r="X197" s="43">
        <v>127.91586463621083</v>
      </c>
      <c r="Y197" s="43">
        <v>128.53711633710159</v>
      </c>
      <c r="Z197" s="43">
        <v>129.16138528434377</v>
      </c>
      <c r="AA197" s="43">
        <v>129.78868613186188</v>
      </c>
      <c r="AC197" s="37">
        <f>IF(ISNA(VLOOKUP($B197,'Feeder DER'!$B$3:$V$365,'Feeder DER'!C$369,FALSE)),0,VLOOKUP($B197,'Feeder DER'!$B$3:$V$365,'Feeder DER'!C$369,FALSE)/1000)</f>
        <v>3.8122751889309116E-2</v>
      </c>
      <c r="AD197" s="37">
        <f>IF(ISNA(VLOOKUP($B197,'Feeder DER'!$B$3:$V$365,'Feeder DER'!D$369,FALSE)),0,VLOOKUP($B197,'Feeder DER'!$B$3:$V$365,'Feeder DER'!D$369,FALSE)/1000)</f>
        <v>7.6243347520929164E-2</v>
      </c>
      <c r="AE197" s="37">
        <f>IF(ISNA(VLOOKUP($B197,'Feeder DER'!$B$3:$V$365,'Feeder DER'!E$369,FALSE)),0,VLOOKUP($B197,'Feeder DER'!$B$3:$V$365,'Feeder DER'!E$369,FALSE)/1000)</f>
        <v>0.12136513005116056</v>
      </c>
      <c r="AF197" s="37">
        <f>IF(ISNA(VLOOKUP($B197,'Feeder DER'!$B$3:$V$365,'Feeder DER'!F$369,FALSE)),0,VLOOKUP($B197,'Feeder DER'!$B$3:$V$365,'Feeder DER'!F$369,FALSE)/1000)</f>
        <v>0.17209807490058734</v>
      </c>
      <c r="AG197" s="37">
        <f>IF(ISNA(VLOOKUP($B197,'Feeder DER'!$B$3:$V$365,'Feeder DER'!G$369,FALSE)),0,VLOOKUP($B197,'Feeder DER'!$B$3:$V$365,'Feeder DER'!G$369,FALSE)/1000)</f>
        <v>0.22423826116350817</v>
      </c>
      <c r="AH197" s="37">
        <f>IF(ISNA(VLOOKUP($B197,'Feeder DER'!$B$3:$V$365,'Feeder DER'!H$369,FALSE)),0,VLOOKUP($B197,'Feeder DER'!$B$3:$V$365,'Feeder DER'!H$369,FALSE)/1000)</f>
        <v>0.28152893939824536</v>
      </c>
      <c r="AI197" s="37">
        <f>IF(ISNA(VLOOKUP($B197,'Feeder DER'!$B$3:$V$365,'Feeder DER'!I$369,FALSE)),0,VLOOKUP($B197,'Feeder DER'!$B$3:$V$365,'Feeder DER'!I$369,FALSE)/1000)</f>
        <v>0.3454611929992199</v>
      </c>
      <c r="AJ197" s="37">
        <f>IF(ISNA(VLOOKUP($B197,'Feeder DER'!$B$3:$V$365,'Feeder DER'!J$369,FALSE)),0,VLOOKUP($B197,'Feeder DER'!$B$3:$V$365,'Feeder DER'!J$369,FALSE)/1000)</f>
        <v>0.48251278822429988</v>
      </c>
      <c r="AK197" s="37">
        <f>IF(ISNA(VLOOKUP($B197,'Feeder DER'!$B$3:$V$365,'Feeder DER'!K$369,FALSE)),0,VLOOKUP($B197,'Feeder DER'!$B$3:$V$365,'Feeder DER'!K$369,FALSE)/1000)</f>
        <v>0.59753467728384879</v>
      </c>
      <c r="AL197" s="37">
        <f>IF(ISNA(VLOOKUP($B197,'Feeder DER'!$B$3:$V$365,'Feeder DER'!L$369,FALSE)),0,VLOOKUP($B197,'Feeder DER'!$B$3:$V$365,'Feeder DER'!L$369,FALSE)/1000)</f>
        <v>0.70439612688301889</v>
      </c>
      <c r="AM197" s="37">
        <f>IF(ISNA(VLOOKUP($B197,'Feeder DER'!$B$3:$V$365,'Feeder DER'!M$369,FALSE)),0,VLOOKUP($B197,'Feeder DER'!$B$3:$V$365,'Feeder DER'!M$369,FALSE)/1000)</f>
        <v>-0.39749770726684291</v>
      </c>
      <c r="AN197" s="37">
        <f>IF(ISNA(VLOOKUP($B197,'Feeder DER'!$B$3:$V$365,'Feeder DER'!N$369,FALSE)),0,VLOOKUP($B197,'Feeder DER'!$B$3:$V$365,'Feeder DER'!N$369,FALSE)/1000)</f>
        <v>-0.4852151920429067</v>
      </c>
      <c r="AO197" s="37">
        <f>IF(ISNA(VLOOKUP($B197,'Feeder DER'!$B$3:$V$365,'Feeder DER'!O$369,FALSE)),0,VLOOKUP($B197,'Feeder DER'!$B$3:$V$365,'Feeder DER'!O$369,FALSE)/1000)</f>
        <v>-0.58179588081078082</v>
      </c>
      <c r="AP197" s="37">
        <f>IF(ISNA(VLOOKUP($B197,'Feeder DER'!$B$3:$V$365,'Feeder DER'!P$369,FALSE)),0,VLOOKUP($B197,'Feeder DER'!$B$3:$V$365,'Feeder DER'!P$369,FALSE)/1000)</f>
        <v>-0.67689256949021714</v>
      </c>
      <c r="AQ197" s="37">
        <f>IF(ISNA(VLOOKUP($B197,'Feeder DER'!$B$3:$V$365,'Feeder DER'!Q$369,FALSE)),0,VLOOKUP($B197,'Feeder DER'!$B$3:$V$365,'Feeder DER'!Q$369,FALSE)/1000)</f>
        <v>-0.76164132008787522</v>
      </c>
      <c r="AR197" s="37">
        <f>IF(ISNA(VLOOKUP($B197,'Feeder DER'!$B$3:$V$365,'Feeder DER'!R$369,FALSE)),0,VLOOKUP($B197,'Feeder DER'!$B$3:$V$365,'Feeder DER'!R$369,FALSE)/1000)</f>
        <v>-0.83924113433043868</v>
      </c>
      <c r="AS197" s="37">
        <f>IF(ISNA(VLOOKUP($B197,'Feeder DER'!$B$3:$V$365,'Feeder DER'!S$369,FALSE)),0,VLOOKUP($B197,'Feeder DER'!$B$3:$V$365,'Feeder DER'!S$369,FALSE)/1000)</f>
        <v>-0.91330839763407812</v>
      </c>
      <c r="AT197" s="37">
        <f>IF(ISNA(VLOOKUP($B197,'Feeder DER'!$B$3:$V$365,'Feeder DER'!T$369,FALSE)),0,VLOOKUP($B197,'Feeder DER'!$B$3:$V$365,'Feeder DER'!T$369,FALSE)/1000)</f>
        <v>-0.99820571685830894</v>
      </c>
      <c r="AU197" s="37">
        <f>IF(ISNA(VLOOKUP($B197,'Feeder DER'!$B$3:$V$365,'Feeder DER'!U$369,FALSE)),0,VLOOKUP($B197,'Feeder DER'!$B$3:$V$365,'Feeder DER'!U$369,FALSE)/1000)</f>
        <v>-1.0828418534279858</v>
      </c>
      <c r="AV197" s="37">
        <f>IF(ISNA(VLOOKUP($B197,'Feeder DER'!$B$3:$V$365,'Feeder DER'!V$369,FALSE)),0,VLOOKUP($B197,'Feeder DER'!$B$3:$V$365,'Feeder DER'!V$369,FALSE)/1000)</f>
        <v>-1.1581465737707333</v>
      </c>
    </row>
    <row r="198" spans="1:48" x14ac:dyDescent="0.25">
      <c r="A198" s="8" t="s">
        <v>27</v>
      </c>
      <c r="B198" s="42">
        <v>62008</v>
      </c>
      <c r="C198" s="43">
        <v>91.000815930000002</v>
      </c>
      <c r="D198" s="43">
        <v>53.723400120000001</v>
      </c>
      <c r="E198" s="43">
        <v>54.606622068075261</v>
      </c>
      <c r="F198" s="43">
        <v>55.230720807031773</v>
      </c>
      <c r="G198" s="43">
        <v>55.861952366536705</v>
      </c>
      <c r="H198" s="43">
        <v>56.500398267551091</v>
      </c>
      <c r="I198" s="43">
        <v>57.1461409627385</v>
      </c>
      <c r="J198" s="43">
        <v>57.799263847113487</v>
      </c>
      <c r="K198" s="43">
        <v>58.45985126881169</v>
      </c>
      <c r="L198" s="43">
        <v>59.127988539983072</v>
      </c>
      <c r="M198" s="43">
        <v>59.803761947809598</v>
      </c>
      <c r="N198" s="43">
        <v>60.48725876564891</v>
      </c>
      <c r="P198" s="43">
        <v>114.4847946</v>
      </c>
      <c r="Q198" s="43">
        <v>115.09243729467535</v>
      </c>
      <c r="R198" s="43">
        <v>115.65140918320795</v>
      </c>
      <c r="S198" s="43">
        <v>116.2130958424024</v>
      </c>
      <c r="T198" s="43">
        <v>116.77751045714314</v>
      </c>
      <c r="U198" s="43">
        <v>117.3446662763499</v>
      </c>
      <c r="V198" s="43">
        <v>117.91457661328872</v>
      </c>
      <c r="W198" s="43">
        <v>118.48725484588445</v>
      </c>
      <c r="X198" s="43">
        <v>119.06271441703484</v>
      </c>
      <c r="Y198" s="43">
        <v>119.640968834926</v>
      </c>
      <c r="Z198" s="43">
        <v>120.22203167334953</v>
      </c>
      <c r="AA198" s="43">
        <v>120.8059165720212</v>
      </c>
      <c r="AC198" s="37">
        <f>IF(ISNA(VLOOKUP($B198,'Feeder DER'!$B$3:$V$365,'Feeder DER'!C$369,FALSE)),0,VLOOKUP($B198,'Feeder DER'!$B$3:$V$365,'Feeder DER'!C$369,FALSE)/1000)</f>
        <v>3.8563828225619393E-2</v>
      </c>
      <c r="AD198" s="37">
        <f>IF(ISNA(VLOOKUP($B198,'Feeder DER'!$B$3:$V$365,'Feeder DER'!D$369,FALSE)),0,VLOOKUP($B198,'Feeder DER'!$B$3:$V$365,'Feeder DER'!D$369,FALSE)/1000)</f>
        <v>8.0273534960122031E-2</v>
      </c>
      <c r="AE198" s="37">
        <f>IF(ISNA(VLOOKUP($B198,'Feeder DER'!$B$3:$V$365,'Feeder DER'!E$369,FALSE)),0,VLOOKUP($B198,'Feeder DER'!$B$3:$V$365,'Feeder DER'!E$369,FALSE)/1000)</f>
        <v>0.13004956561007827</v>
      </c>
      <c r="AF198" s="37">
        <f>IF(ISNA(VLOOKUP($B198,'Feeder DER'!$B$3:$V$365,'Feeder DER'!F$369,FALSE)),0,VLOOKUP($B198,'Feeder DER'!$B$3:$V$365,'Feeder DER'!F$369,FALSE)/1000)</f>
        <v>0.18658597759890094</v>
      </c>
      <c r="AG198" s="37">
        <f>IF(ISNA(VLOOKUP($B198,'Feeder DER'!$B$3:$V$365,'Feeder DER'!G$369,FALSE)),0,VLOOKUP($B198,'Feeder DER'!$B$3:$V$365,'Feeder DER'!G$369,FALSE)/1000)</f>
        <v>0.24518787297498415</v>
      </c>
      <c r="AH198" s="37">
        <f>IF(ISNA(VLOOKUP($B198,'Feeder DER'!$B$3:$V$365,'Feeder DER'!H$369,FALSE)),0,VLOOKUP($B198,'Feeder DER'!$B$3:$V$365,'Feeder DER'!H$369,FALSE)/1000)</f>
        <v>0.31002120598597482</v>
      </c>
      <c r="AI198" s="37">
        <f>IF(ISNA(VLOOKUP($B198,'Feeder DER'!$B$3:$V$365,'Feeder DER'!I$369,FALSE)),0,VLOOKUP($B198,'Feeder DER'!$B$3:$V$365,'Feeder DER'!I$369,FALSE)/1000)</f>
        <v>0.38300376294384381</v>
      </c>
      <c r="AJ198" s="37">
        <f>IF(ISNA(VLOOKUP($B198,'Feeder DER'!$B$3:$V$365,'Feeder DER'!J$369,FALSE)),0,VLOOKUP($B198,'Feeder DER'!$B$3:$V$365,'Feeder DER'!J$369,FALSE)/1000)</f>
        <v>0.53965761295788672</v>
      </c>
      <c r="AK198" s="37">
        <f>IF(ISNA(VLOOKUP($B198,'Feeder DER'!$B$3:$V$365,'Feeder DER'!K$369,FALSE)),0,VLOOKUP($B198,'Feeder DER'!$B$3:$V$365,'Feeder DER'!K$369,FALSE)/1000)</f>
        <v>0.67149471492394952</v>
      </c>
      <c r="AL198" s="37">
        <f>IF(ISNA(VLOOKUP($B198,'Feeder DER'!$B$3:$V$365,'Feeder DER'!L$369,FALSE)),0,VLOOKUP($B198,'Feeder DER'!$B$3:$V$365,'Feeder DER'!L$369,FALSE)/1000)</f>
        <v>0.79435401756951796</v>
      </c>
      <c r="AM198" s="37">
        <f>IF(ISNA(VLOOKUP($B198,'Feeder DER'!$B$3:$V$365,'Feeder DER'!M$369,FALSE)),0,VLOOKUP($B198,'Feeder DER'!$B$3:$V$365,'Feeder DER'!M$369,FALSE)/1000)</f>
        <v>-0.43745930033107616</v>
      </c>
      <c r="AN198" s="37">
        <f>IF(ISNA(VLOOKUP($B198,'Feeder DER'!$B$3:$V$365,'Feeder DER'!N$369,FALSE)),0,VLOOKUP($B198,'Feeder DER'!$B$3:$V$365,'Feeder DER'!N$369,FALSE)/1000)</f>
        <v>-0.53401490731068246</v>
      </c>
      <c r="AO198" s="37">
        <f>IF(ISNA(VLOOKUP($B198,'Feeder DER'!$B$3:$V$365,'Feeder DER'!O$369,FALSE)),0,VLOOKUP($B198,'Feeder DER'!$B$3:$V$365,'Feeder DER'!O$369,FALSE)/1000)</f>
        <v>-0.64114883835235703</v>
      </c>
      <c r="AP198" s="37">
        <f>IF(ISNA(VLOOKUP($B198,'Feeder DER'!$B$3:$V$365,'Feeder DER'!P$369,FALSE)),0,VLOOKUP($B198,'Feeder DER'!$B$3:$V$365,'Feeder DER'!P$369,FALSE)/1000)</f>
        <v>-0.74754555812480483</v>
      </c>
      <c r="AQ198" s="37">
        <f>IF(ISNA(VLOOKUP($B198,'Feeder DER'!$B$3:$V$365,'Feeder DER'!Q$369,FALSE)),0,VLOOKUP($B198,'Feeder DER'!$B$3:$V$365,'Feeder DER'!Q$369,FALSE)/1000)</f>
        <v>-0.84322083709467033</v>
      </c>
      <c r="AR198" s="37">
        <f>IF(ISNA(VLOOKUP($B198,'Feeder DER'!$B$3:$V$365,'Feeder DER'!R$369,FALSE)),0,VLOOKUP($B198,'Feeder DER'!$B$3:$V$365,'Feeder DER'!R$369,FALSE)/1000)</f>
        <v>-0.9315787254972463</v>
      </c>
      <c r="AS198" s="37">
        <f>IF(ISNA(VLOOKUP($B198,'Feeder DER'!$B$3:$V$365,'Feeder DER'!S$369,FALSE)),0,VLOOKUP($B198,'Feeder DER'!$B$3:$V$365,'Feeder DER'!S$369,FALSE)/1000)</f>
        <v>-1.0166618306385176</v>
      </c>
      <c r="AT198" s="37">
        <f>IF(ISNA(VLOOKUP($B198,'Feeder DER'!$B$3:$V$365,'Feeder DER'!T$369,FALSE)),0,VLOOKUP($B198,'Feeder DER'!$B$3:$V$365,'Feeder DER'!T$369,FALSE)/1000)</f>
        <v>-1.1146840357583705</v>
      </c>
      <c r="AU198" s="37">
        <f>IF(ISNA(VLOOKUP($B198,'Feeder DER'!$B$3:$V$365,'Feeder DER'!U$369,FALSE)),0,VLOOKUP($B198,'Feeder DER'!$B$3:$V$365,'Feeder DER'!U$369,FALSE)/1000)</f>
        <v>-1.2132299393377897</v>
      </c>
      <c r="AV198" s="37">
        <f>IF(ISNA(VLOOKUP($B198,'Feeder DER'!$B$3:$V$365,'Feeder DER'!V$369,FALSE)),0,VLOOKUP($B198,'Feeder DER'!$B$3:$V$365,'Feeder DER'!V$369,FALSE)/1000)</f>
        <v>-1.3019936893565149</v>
      </c>
    </row>
    <row r="199" spans="1:48" x14ac:dyDescent="0.25">
      <c r="A199" s="8" t="s">
        <v>27</v>
      </c>
      <c r="B199" s="42">
        <v>62009</v>
      </c>
      <c r="C199" s="43">
        <v>91.392044580000004</v>
      </c>
      <c r="D199" s="43">
        <v>108.9716949</v>
      </c>
      <c r="E199" s="43">
        <v>110.21713171321764</v>
      </c>
      <c r="F199" s="43">
        <v>111.47680261591275</v>
      </c>
      <c r="G199" s="43">
        <v>112.75087028940412</v>
      </c>
      <c r="H199" s="43">
        <v>114.03949927429431</v>
      </c>
      <c r="I199" s="43">
        <v>115.3428559917194</v>
      </c>
      <c r="J199" s="43">
        <v>116.66110876484157</v>
      </c>
      <c r="K199" s="43">
        <v>117.99442784058736</v>
      </c>
      <c r="L199" s="43">
        <v>119.34298541163437</v>
      </c>
      <c r="M199" s="43">
        <v>120.70695563864922</v>
      </c>
      <c r="N199" s="43">
        <v>122.08651467277967</v>
      </c>
      <c r="P199" s="43">
        <v>136.30259699999999</v>
      </c>
      <c r="Q199" s="43">
        <v>139.0651306655424</v>
      </c>
      <c r="R199" s="43">
        <v>139.74053124393251</v>
      </c>
      <c r="S199" s="43">
        <v>140.41921205467924</v>
      </c>
      <c r="T199" s="43">
        <v>141.1011890289569</v>
      </c>
      <c r="U199" s="43">
        <v>141.78647817531299</v>
      </c>
      <c r="V199" s="43">
        <v>142.47509558004413</v>
      </c>
      <c r="W199" s="43">
        <v>143.16705740757354</v>
      </c>
      <c r="X199" s="43">
        <v>143.8623799008306</v>
      </c>
      <c r="Y199" s="43">
        <v>144.56107938163203</v>
      </c>
      <c r="Z199" s="43">
        <v>145.26317225106507</v>
      </c>
      <c r="AA199" s="43">
        <v>145.96867498987248</v>
      </c>
      <c r="AC199" s="37">
        <f>IF(ISNA(VLOOKUP($B199,'Feeder DER'!$B$3:$V$365,'Feeder DER'!C$369,FALSE)),0,VLOOKUP($B199,'Feeder DER'!$B$3:$V$365,'Feeder DER'!C$369,FALSE)/1000)</f>
        <v>3.2305888269112078E-2</v>
      </c>
      <c r="AD199" s="37">
        <f>IF(ISNA(VLOOKUP($B199,'Feeder DER'!$B$3:$V$365,'Feeder DER'!D$369,FALSE)),0,VLOOKUP($B199,'Feeder DER'!$B$3:$V$365,'Feeder DER'!D$369,FALSE)/1000)</f>
        <v>6.3656891053478937E-2</v>
      </c>
      <c r="AE199" s="37">
        <f>IF(ISNA(VLOOKUP($B199,'Feeder DER'!$B$3:$V$365,'Feeder DER'!E$369,FALSE)),0,VLOOKUP($B199,'Feeder DER'!$B$3:$V$365,'Feeder DER'!E$369,FALSE)/1000)</f>
        <v>0.1006428810482944</v>
      </c>
      <c r="AF199" s="37">
        <f>IF(ISNA(VLOOKUP($B199,'Feeder DER'!$B$3:$V$365,'Feeder DER'!F$369,FALSE)),0,VLOOKUP($B199,'Feeder DER'!$B$3:$V$365,'Feeder DER'!F$369,FALSE)/1000)</f>
        <v>0.14205560280712848</v>
      </c>
      <c r="AG199" s="37">
        <f>IF(ISNA(VLOOKUP($B199,'Feeder DER'!$B$3:$V$365,'Feeder DER'!G$369,FALSE)),0,VLOOKUP($B199,'Feeder DER'!$B$3:$V$365,'Feeder DER'!G$369,FALSE)/1000)</f>
        <v>0.18446649555327746</v>
      </c>
      <c r="AH199" s="37">
        <f>IF(ISNA(VLOOKUP($B199,'Feeder DER'!$B$3:$V$365,'Feeder DER'!H$369,FALSE)),0,VLOOKUP($B199,'Feeder DER'!$B$3:$V$365,'Feeder DER'!H$369,FALSE)/1000)</f>
        <v>0.23093279572724504</v>
      </c>
      <c r="AI199" s="37">
        <f>IF(ISNA(VLOOKUP($B199,'Feeder DER'!$B$3:$V$365,'Feeder DER'!I$369,FALSE)),0,VLOOKUP($B199,'Feeder DER'!$B$3:$V$365,'Feeder DER'!I$369,FALSE)/1000)</f>
        <v>0.28259411436653464</v>
      </c>
      <c r="AJ199" s="37">
        <f>IF(ISNA(VLOOKUP($B199,'Feeder DER'!$B$3:$V$365,'Feeder DER'!J$369,FALSE)),0,VLOOKUP($B199,'Feeder DER'!$B$3:$V$365,'Feeder DER'!J$369,FALSE)/1000)</f>
        <v>0.39327961501119707</v>
      </c>
      <c r="AK199" s="37">
        <f>IF(ISNA(VLOOKUP($B199,'Feeder DER'!$B$3:$V$365,'Feeder DER'!K$369,FALSE)),0,VLOOKUP($B199,'Feeder DER'!$B$3:$V$365,'Feeder DER'!K$369,FALSE)/1000)</f>
        <v>0.48606335447890203</v>
      </c>
      <c r="AL199" s="37">
        <f>IF(ISNA(VLOOKUP($B199,'Feeder DER'!$B$3:$V$365,'Feeder DER'!L$369,FALSE)),0,VLOOKUP($B199,'Feeder DER'!$B$3:$V$365,'Feeder DER'!L$369,FALSE)/1000)</f>
        <v>0.57215066204193954</v>
      </c>
      <c r="AM199" s="37">
        <f>IF(ISNA(VLOOKUP($B199,'Feeder DER'!$B$3:$V$365,'Feeder DER'!M$369,FALSE)),0,VLOOKUP($B199,'Feeder DER'!$B$3:$V$365,'Feeder DER'!M$369,FALSE)/1000)</f>
        <v>-0.32614069206534202</v>
      </c>
      <c r="AN199" s="37">
        <f>IF(ISNA(VLOOKUP($B199,'Feeder DER'!$B$3:$V$365,'Feeder DER'!N$369,FALSE)),0,VLOOKUP($B199,'Feeder DER'!$B$3:$V$365,'Feeder DER'!N$369,FALSE)/1000)</f>
        <v>-0.39810558239704102</v>
      </c>
      <c r="AO199" s="37">
        <f>IF(ISNA(VLOOKUP($B199,'Feeder DER'!$B$3:$V$365,'Feeder DER'!O$369,FALSE)),0,VLOOKUP($B199,'Feeder DER'!$B$3:$V$365,'Feeder DER'!O$369,FALSE)/1000)</f>
        <v>-0.47709310910792097</v>
      </c>
      <c r="AP199" s="37">
        <f>IF(ISNA(VLOOKUP($B199,'Feeder DER'!$B$3:$V$365,'Feeder DER'!P$369,FALSE)),0,VLOOKUP($B199,'Feeder DER'!$B$3:$V$365,'Feeder DER'!P$369,FALSE)/1000)</f>
        <v>-0.55459178376552676</v>
      </c>
      <c r="AQ199" s="37">
        <f>IF(ISNA(VLOOKUP($B199,'Feeder DER'!$B$3:$V$365,'Feeder DER'!Q$369,FALSE)),0,VLOOKUP($B199,'Feeder DER'!$B$3:$V$365,'Feeder DER'!Q$369,FALSE)/1000)</f>
        <v>-0.62339826425912348</v>
      </c>
      <c r="AR199" s="37">
        <f>IF(ISNA(VLOOKUP($B199,'Feeder DER'!$B$3:$V$365,'Feeder DER'!R$369,FALSE)),0,VLOOKUP($B199,'Feeder DER'!$B$3:$V$365,'Feeder DER'!R$369,FALSE)/1000)</f>
        <v>-0.68617256861581244</v>
      </c>
      <c r="AS199" s="37">
        <f>IF(ISNA(VLOOKUP($B199,'Feeder DER'!$B$3:$V$365,'Feeder DER'!S$369,FALSE)),0,VLOOKUP($B199,'Feeder DER'!$B$3:$V$365,'Feeder DER'!S$369,FALSE)/1000)</f>
        <v>-0.74586291604057842</v>
      </c>
      <c r="AT199" s="37">
        <f>IF(ISNA(VLOOKUP($B199,'Feeder DER'!$B$3:$V$365,'Feeder DER'!T$369,FALSE)),0,VLOOKUP($B199,'Feeder DER'!$B$3:$V$365,'Feeder DER'!T$369,FALSE)/1000)</f>
        <v>-0.81413027561035523</v>
      </c>
      <c r="AU199" s="37">
        <f>IF(ISNA(VLOOKUP($B199,'Feeder DER'!$B$3:$V$365,'Feeder DER'!U$369,FALSE)),0,VLOOKUP($B199,'Feeder DER'!$B$3:$V$365,'Feeder DER'!U$369,FALSE)/1000)</f>
        <v>-0.88193777101140358</v>
      </c>
      <c r="AV199" s="37">
        <f>IF(ISNA(VLOOKUP($B199,'Feeder DER'!$B$3:$V$365,'Feeder DER'!V$369,FALSE)),0,VLOOKUP($B199,'Feeder DER'!$B$3:$V$365,'Feeder DER'!V$369,FALSE)/1000)</f>
        <v>-0.94194143365048955</v>
      </c>
    </row>
    <row r="200" spans="1:48" x14ac:dyDescent="0.25">
      <c r="A200" s="8" t="s">
        <v>27</v>
      </c>
      <c r="B200" s="42">
        <v>62010</v>
      </c>
      <c r="C200" s="43">
        <v>61.627593150000003</v>
      </c>
      <c r="D200" s="43">
        <v>70.614601140000005</v>
      </c>
      <c r="E200" s="43">
        <v>71.421654970732305</v>
      </c>
      <c r="F200" s="43">
        <v>72.237932614602173</v>
      </c>
      <c r="G200" s="43">
        <v>73.063539490511758</v>
      </c>
      <c r="H200" s="43">
        <v>73.898582222195145</v>
      </c>
      <c r="I200" s="43">
        <v>74.743168651988412</v>
      </c>
      <c r="J200" s="43">
        <v>75.597407854757037</v>
      </c>
      <c r="K200" s="43">
        <v>76.461410151982406</v>
      </c>
      <c r="L200" s="43">
        <v>77.335287126009462</v>
      </c>
      <c r="M200" s="43">
        <v>78.219151634457049</v>
      </c>
      <c r="N200" s="43">
        <v>79.113117824793008</v>
      </c>
      <c r="P200" s="43">
        <v>128.3262024</v>
      </c>
      <c r="Q200" s="43">
        <v>131.86497629361256</v>
      </c>
      <c r="R200" s="43">
        <v>132.50540772909798</v>
      </c>
      <c r="S200" s="43">
        <v>133.14894956155982</v>
      </c>
      <c r="T200" s="43">
        <v>133.79561689732924</v>
      </c>
      <c r="U200" s="43">
        <v>134.44542491610463</v>
      </c>
      <c r="V200" s="43">
        <v>135.09838887130795</v>
      </c>
      <c r="W200" s="43">
        <v>135.7545240904428</v>
      </c>
      <c r="X200" s="43">
        <v>136.41384597545417</v>
      </c>
      <c r="Y200" s="43">
        <v>137.07637000309001</v>
      </c>
      <c r="Z200" s="43">
        <v>137.74211172526452</v>
      </c>
      <c r="AA200" s="43">
        <v>138.41108676942324</v>
      </c>
      <c r="AC200" s="37">
        <f>IF(ISNA(VLOOKUP($B200,'Feeder DER'!$B$3:$V$365,'Feeder DER'!C$369,FALSE)),0,VLOOKUP($B200,'Feeder DER'!$B$3:$V$365,'Feeder DER'!C$369,FALSE)/1000)</f>
        <v>5.5600392653550768E-2</v>
      </c>
      <c r="AD200" s="37">
        <f>IF(ISNA(VLOOKUP($B200,'Feeder DER'!$B$3:$V$365,'Feeder DER'!D$369,FALSE)),0,VLOOKUP($B200,'Feeder DER'!$B$3:$V$365,'Feeder DER'!D$369,FALSE)/1000)</f>
        <v>0.11574872479504188</v>
      </c>
      <c r="AE200" s="37">
        <f>IF(ISNA(VLOOKUP($B200,'Feeder DER'!$B$3:$V$365,'Feeder DER'!E$369,FALSE)),0,VLOOKUP($B200,'Feeder DER'!$B$3:$V$365,'Feeder DER'!E$369,FALSE)/1000)</f>
        <v>0.1875307286731224</v>
      </c>
      <c r="AF200" s="37">
        <f>IF(ISNA(VLOOKUP($B200,'Feeder DER'!$B$3:$V$365,'Feeder DER'!F$369,FALSE)),0,VLOOKUP($B200,'Feeder DER'!$B$3:$V$365,'Feeder DER'!F$369,FALSE)/1000)</f>
        <v>0.26906391892143455</v>
      </c>
      <c r="AG200" s="37">
        <f>IF(ISNA(VLOOKUP($B200,'Feeder DER'!$B$3:$V$365,'Feeder DER'!G$369,FALSE)),0,VLOOKUP($B200,'Feeder DER'!$B$3:$V$365,'Feeder DER'!G$369,FALSE)/1000)</f>
        <v>0.35357757886927027</v>
      </c>
      <c r="AH200" s="37">
        <f>IF(ISNA(VLOOKUP($B200,'Feeder DER'!$B$3:$V$365,'Feeder DER'!H$369,FALSE)),0,VLOOKUP($B200,'Feeder DER'!$B$3:$V$365,'Feeder DER'!H$369,FALSE)/1000)</f>
        <v>0.44707956128478521</v>
      </c>
      <c r="AI200" s="37">
        <f>IF(ISNA(VLOOKUP($B200,'Feeder DER'!$B$3:$V$365,'Feeder DER'!I$369,FALSE)),0,VLOOKUP($B200,'Feeder DER'!$B$3:$V$365,'Feeder DER'!I$369,FALSE)/1000)</f>
        <v>0.55233648223024756</v>
      </c>
      <c r="AJ200" s="37">
        <f>IF(ISNA(VLOOKUP($B200,'Feeder DER'!$B$3:$V$365,'Feeder DER'!J$369,FALSE)),0,VLOOKUP($B200,'Feeder DER'!$B$3:$V$365,'Feeder DER'!J$369,FALSE)/1000)</f>
        <v>0.77826653132456991</v>
      </c>
      <c r="AK200" s="37">
        <f>IF(ISNA(VLOOKUP($B200,'Feeder DER'!$B$3:$V$365,'Feeder DER'!K$369,FALSE)),0,VLOOKUP($B200,'Feeder DER'!$B$3:$V$365,'Feeder DER'!K$369,FALSE)/1000)</f>
        <v>0.96840651068231254</v>
      </c>
      <c r="AL200" s="37">
        <f>IF(ISNA(VLOOKUP($B200,'Feeder DER'!$B$3:$V$365,'Feeder DER'!L$369,FALSE)),0,VLOOKUP($B200,'Feeder DER'!$B$3:$V$365,'Feeder DER'!L$369,FALSE)/1000)</f>
        <v>1.1455996946867877</v>
      </c>
      <c r="AM200" s="37">
        <f>IF(ISNA(VLOOKUP($B200,'Feeder DER'!$B$3:$V$365,'Feeder DER'!M$369,FALSE)),0,VLOOKUP($B200,'Feeder DER'!$B$3:$V$365,'Feeder DER'!M$369,FALSE)/1000)</f>
        <v>-0.63085624823310427</v>
      </c>
      <c r="AN200" s="37">
        <f>IF(ISNA(VLOOKUP($B200,'Feeder DER'!$B$3:$V$365,'Feeder DER'!N$369,FALSE)),0,VLOOKUP($B200,'Feeder DER'!$B$3:$V$365,'Feeder DER'!N$369,FALSE)/1000)</f>
        <v>-0.77009831881895741</v>
      </c>
      <c r="AO200" s="37">
        <f>IF(ISNA(VLOOKUP($B200,'Feeder DER'!$B$3:$V$365,'Feeder DER'!O$369,FALSE)),0,VLOOKUP($B200,'Feeder DER'!$B$3:$V$365,'Feeder DER'!O$369,FALSE)/1000)</f>
        <v>-0.92459825510355398</v>
      </c>
      <c r="AP200" s="37">
        <f>IF(ISNA(VLOOKUP($B200,'Feeder DER'!$B$3:$V$365,'Feeder DER'!P$369,FALSE)),0,VLOOKUP($B200,'Feeder DER'!$B$3:$V$365,'Feeder DER'!P$369,FALSE)/1000)</f>
        <v>-1.0780382800832755</v>
      </c>
      <c r="AQ200" s="37">
        <f>IF(ISNA(VLOOKUP($B200,'Feeder DER'!$B$3:$V$365,'Feeder DER'!Q$369,FALSE)),0,VLOOKUP($B200,'Feeder DER'!$B$3:$V$365,'Feeder DER'!Q$369,FALSE)/1000)</f>
        <v>-1.216019401031879</v>
      </c>
      <c r="AR200" s="37">
        <f>IF(ISNA(VLOOKUP($B200,'Feeder DER'!$B$3:$V$365,'Feeder DER'!R$369,FALSE)),0,VLOOKUP($B200,'Feeder DER'!$B$3:$V$365,'Feeder DER'!R$369,FALSE)/1000)</f>
        <v>-1.343450150968287</v>
      </c>
      <c r="AS200" s="37">
        <f>IF(ISNA(VLOOKUP($B200,'Feeder DER'!$B$3:$V$365,'Feeder DER'!S$369,FALSE)),0,VLOOKUP($B200,'Feeder DER'!$B$3:$V$365,'Feeder DER'!S$369,FALSE)/1000)</f>
        <v>-1.4661605634927899</v>
      </c>
      <c r="AT200" s="37">
        <f>IF(ISNA(VLOOKUP($B200,'Feeder DER'!$B$3:$V$365,'Feeder DER'!T$369,FALSE)),0,VLOOKUP($B200,'Feeder DER'!$B$3:$V$365,'Feeder DER'!T$369,FALSE)/1000)</f>
        <v>-1.6075340000152976</v>
      </c>
      <c r="AU200" s="37">
        <f>IF(ISNA(VLOOKUP($B200,'Feeder DER'!$B$3:$V$365,'Feeder DER'!U$369,FALSE)),0,VLOOKUP($B200,'Feeder DER'!$B$3:$V$365,'Feeder DER'!U$369,FALSE)/1000)</f>
        <v>-1.7496655677768642</v>
      </c>
      <c r="AV200" s="37">
        <f>IF(ISNA(VLOOKUP($B200,'Feeder DER'!$B$3:$V$365,'Feeder DER'!V$369,FALSE)),0,VLOOKUP($B200,'Feeder DER'!$B$3:$V$365,'Feeder DER'!V$369,FALSE)/1000)</f>
        <v>-1.8776921256968739</v>
      </c>
    </row>
    <row r="201" spans="1:48" x14ac:dyDescent="0.25">
      <c r="A201" s="8" t="s">
        <v>27</v>
      </c>
      <c r="B201" s="42">
        <v>62013</v>
      </c>
      <c r="C201" s="43">
        <v>185.94414979999999</v>
      </c>
      <c r="D201" s="43">
        <v>128.3262024</v>
      </c>
      <c r="E201" s="43">
        <v>131.89284175727568</v>
      </c>
      <c r="F201" s="43">
        <v>133.40024421325418</v>
      </c>
      <c r="G201" s="43">
        <v>134.92487476238782</v>
      </c>
      <c r="H201" s="43">
        <v>136.46693030444453</v>
      </c>
      <c r="I201" s="43">
        <v>138.02660998955844</v>
      </c>
      <c r="J201" s="43">
        <v>139.60411524394931</v>
      </c>
      <c r="K201" s="43">
        <v>141.19964979593593</v>
      </c>
      <c r="L201" s="43">
        <v>142.81341970224668</v>
      </c>
      <c r="M201" s="43">
        <v>144.44563337463106</v>
      </c>
      <c r="N201" s="43">
        <v>146.09650160677512</v>
      </c>
      <c r="P201" s="43">
        <v>169.14659119999999</v>
      </c>
      <c r="Q201" s="43">
        <v>169.96808904768079</v>
      </c>
      <c r="R201" s="43">
        <v>172.89357668143387</v>
      </c>
      <c r="S201" s="43">
        <v>173.73327259321076</v>
      </c>
      <c r="T201" s="43">
        <v>174.57704667398494</v>
      </c>
      <c r="U201" s="43">
        <v>175.42491873028655</v>
      </c>
      <c r="V201" s="43">
        <v>176.27690866484051</v>
      </c>
      <c r="W201" s="43">
        <v>177.1330364770337</v>
      </c>
      <c r="X201" s="43">
        <v>177.9933222633845</v>
      </c>
      <c r="Y201" s="43">
        <v>178.85778621801444</v>
      </c>
      <c r="Z201" s="43">
        <v>179.72644863312229</v>
      </c>
      <c r="AA201" s="43">
        <v>180.59932989946037</v>
      </c>
      <c r="AC201" s="37">
        <f>IF(ISNA(VLOOKUP($B201,'Feeder DER'!$B$3:$V$365,'Feeder DER'!C$369,FALSE)),0,VLOOKUP($B201,'Feeder DER'!$B$3:$V$365,'Feeder DER'!C$369,FALSE)/1000)</f>
        <v>3.5237374562501741E-2</v>
      </c>
      <c r="AD201" s="37">
        <f>IF(ISNA(VLOOKUP($B201,'Feeder DER'!$B$3:$V$365,'Feeder DER'!D$369,FALSE)),0,VLOOKUP($B201,'Feeder DER'!$B$3:$V$365,'Feeder DER'!D$369,FALSE)/1000)</f>
        <v>7.2871898422841905E-2</v>
      </c>
      <c r="AE201" s="37">
        <f>IF(ISNA(VLOOKUP($B201,'Feeder DER'!$B$3:$V$365,'Feeder DER'!E$369,FALSE)),0,VLOOKUP($B201,'Feeder DER'!$B$3:$V$365,'Feeder DER'!E$369,FALSE)/1000)</f>
        <v>0.11772772432388062</v>
      </c>
      <c r="AF201" s="37">
        <f>IF(ISNA(VLOOKUP($B201,'Feeder DER'!$B$3:$V$365,'Feeder DER'!F$369,FALSE)),0,VLOOKUP($B201,'Feeder DER'!$B$3:$V$365,'Feeder DER'!F$369,FALSE)/1000)</f>
        <v>0.16859636928523525</v>
      </c>
      <c r="AG201" s="37">
        <f>IF(ISNA(VLOOKUP($B201,'Feeder DER'!$B$3:$V$365,'Feeder DER'!G$369,FALSE)),0,VLOOKUP($B201,'Feeder DER'!$B$3:$V$365,'Feeder DER'!G$369,FALSE)/1000)</f>
        <v>0.22125498569950383</v>
      </c>
      <c r="AH201" s="37">
        <f>IF(ISNA(VLOOKUP($B201,'Feeder DER'!$B$3:$V$365,'Feeder DER'!H$369,FALSE)),0,VLOOKUP($B201,'Feeder DER'!$B$3:$V$365,'Feeder DER'!H$369,FALSE)/1000)</f>
        <v>0.27945264802641195</v>
      </c>
      <c r="AI201" s="37">
        <f>IF(ISNA(VLOOKUP($B201,'Feeder DER'!$B$3:$V$365,'Feeder DER'!I$369,FALSE)),0,VLOOKUP($B201,'Feeder DER'!$B$3:$V$365,'Feeder DER'!I$369,FALSE)/1000)</f>
        <v>0.34487962836315794</v>
      </c>
      <c r="AJ201" s="37">
        <f>IF(ISNA(VLOOKUP($B201,'Feeder DER'!$B$3:$V$365,'Feeder DER'!J$369,FALSE)),0,VLOOKUP($B201,'Feeder DER'!$B$3:$V$365,'Feeder DER'!J$369,FALSE)/1000)</f>
        <v>0.48528874087705542</v>
      </c>
      <c r="AK201" s="37">
        <f>IF(ISNA(VLOOKUP($B201,'Feeder DER'!$B$3:$V$365,'Feeder DER'!K$369,FALSE)),0,VLOOKUP($B201,'Feeder DER'!$B$3:$V$365,'Feeder DER'!K$369,FALSE)/1000)</f>
        <v>0.6034057340541118</v>
      </c>
      <c r="AL201" s="37">
        <f>IF(ISNA(VLOOKUP($B201,'Feeder DER'!$B$3:$V$365,'Feeder DER'!L$369,FALSE)),0,VLOOKUP($B201,'Feeder DER'!$B$3:$V$365,'Feeder DER'!L$369,FALSE)/1000)</f>
        <v>0.71342896547600632</v>
      </c>
      <c r="AM201" s="37">
        <f>IF(ISNA(VLOOKUP($B201,'Feeder DER'!$B$3:$V$365,'Feeder DER'!M$369,FALSE)),0,VLOOKUP($B201,'Feeder DER'!$B$3:$V$365,'Feeder DER'!M$369,FALSE)/1000)</f>
        <v>-0.39436239471135115</v>
      </c>
      <c r="AN201" s="37">
        <f>IF(ISNA(VLOOKUP($B201,'Feeder DER'!$B$3:$V$365,'Feeder DER'!N$369,FALSE)),0,VLOOKUP($B201,'Feeder DER'!$B$3:$V$365,'Feeder DER'!N$369,FALSE)/1000)</f>
        <v>-0.48140295699032176</v>
      </c>
      <c r="AO201" s="37">
        <f>IF(ISNA(VLOOKUP($B201,'Feeder DER'!$B$3:$V$365,'Feeder DER'!O$369,FALSE)),0,VLOOKUP($B201,'Feeder DER'!$B$3:$V$365,'Feeder DER'!O$369,FALSE)/1000)</f>
        <v>-0.57786484397023141</v>
      </c>
      <c r="AP201" s="37">
        <f>IF(ISNA(VLOOKUP($B201,'Feeder DER'!$B$3:$V$365,'Feeder DER'!P$369,FALSE)),0,VLOOKUP($B201,'Feeder DER'!$B$3:$V$365,'Feeder DER'!P$369,FALSE)/1000)</f>
        <v>-0.67353726389868851</v>
      </c>
      <c r="AQ201" s="37">
        <f>IF(ISNA(VLOOKUP($B201,'Feeder DER'!$B$3:$V$365,'Feeder DER'!Q$369,FALSE)),0,VLOOKUP($B201,'Feeder DER'!$B$3:$V$365,'Feeder DER'!Q$369,FALSE)/1000)</f>
        <v>-0.75945154006485838</v>
      </c>
      <c r="AR201" s="37">
        <f>IF(ISNA(VLOOKUP($B201,'Feeder DER'!$B$3:$V$365,'Feeder DER'!R$369,FALSE)),0,VLOOKUP($B201,'Feeder DER'!$B$3:$V$365,'Feeder DER'!R$369,FALSE)/1000)</f>
        <v>-0.83869261383196836</v>
      </c>
      <c r="AS201" s="37">
        <f>IF(ISNA(VLOOKUP($B201,'Feeder DER'!$B$3:$V$365,'Feeder DER'!S$369,FALSE)),0,VLOOKUP($B201,'Feeder DER'!$B$3:$V$365,'Feeder DER'!S$369,FALSE)/1000)</f>
        <v>-0.91489609634834568</v>
      </c>
      <c r="AT201" s="37">
        <f>IF(ISNA(VLOOKUP($B201,'Feeder DER'!$B$3:$V$365,'Feeder DER'!T$369,FALSE)),0,VLOOKUP($B201,'Feeder DER'!$B$3:$V$365,'Feeder DER'!T$369,FALSE)/1000)</f>
        <v>-1.0026217589997504</v>
      </c>
      <c r="AU201" s="37">
        <f>IF(ISNA(VLOOKUP($B201,'Feeder DER'!$B$3:$V$365,'Feeder DER'!U$369,FALSE)),0,VLOOKUP($B201,'Feeder DER'!$B$3:$V$365,'Feeder DER'!U$369,FALSE)/1000)</f>
        <v>-1.0907064693628967</v>
      </c>
      <c r="AV201" s="37">
        <f>IF(ISNA(VLOOKUP($B201,'Feeder DER'!$B$3:$V$365,'Feeder DER'!V$369,FALSE)),0,VLOOKUP($B201,'Feeder DER'!$B$3:$V$365,'Feeder DER'!V$369,FALSE)/1000)</f>
        <v>-1.1699047970775478</v>
      </c>
    </row>
    <row r="202" spans="1:48" x14ac:dyDescent="0.25">
      <c r="A202" s="8" t="s">
        <v>35</v>
      </c>
      <c r="B202" s="42">
        <v>39010</v>
      </c>
      <c r="C202" s="43">
        <v>45.886445199999997</v>
      </c>
      <c r="D202" s="43">
        <v>40</v>
      </c>
      <c r="E202" s="43">
        <v>40</v>
      </c>
      <c r="F202" s="43">
        <v>40</v>
      </c>
      <c r="G202" s="43">
        <v>40</v>
      </c>
      <c r="H202" s="43">
        <v>40</v>
      </c>
      <c r="I202" s="43">
        <v>40</v>
      </c>
      <c r="J202" s="43">
        <v>40</v>
      </c>
      <c r="K202" s="43">
        <v>40</v>
      </c>
      <c r="L202" s="43">
        <v>40</v>
      </c>
      <c r="M202" s="43">
        <v>40</v>
      </c>
      <c r="N202" s="43">
        <v>40</v>
      </c>
      <c r="P202" s="43">
        <v>77.5</v>
      </c>
      <c r="Q202" s="43">
        <v>79.937085075959203</v>
      </c>
      <c r="R202" s="43">
        <v>79.937085075959203</v>
      </c>
      <c r="S202" s="43">
        <v>79.937085075959203</v>
      </c>
      <c r="T202" s="43">
        <v>79.937085075959203</v>
      </c>
      <c r="U202" s="43">
        <v>79.937085075959203</v>
      </c>
      <c r="V202" s="43">
        <v>79.937085075959203</v>
      </c>
      <c r="W202" s="43">
        <v>79.937085075959203</v>
      </c>
      <c r="X202" s="43">
        <v>79.937085075959203</v>
      </c>
      <c r="Y202" s="43">
        <v>79.937085075959203</v>
      </c>
      <c r="Z202" s="43">
        <v>79.937085075959203</v>
      </c>
      <c r="AA202" s="43">
        <v>79.937085075959203</v>
      </c>
      <c r="AC202" s="37">
        <f>IF(ISNA(VLOOKUP($B202,'Feeder DER'!$B$3:$V$365,'Feeder DER'!C$369,FALSE)),0,VLOOKUP($B202,'Feeder DER'!$B$3:$V$365,'Feeder DER'!C$369,FALSE)/1000)</f>
        <v>3.5098744170104758E-2</v>
      </c>
      <c r="AD202" s="37">
        <f>IF(ISNA(VLOOKUP($B202,'Feeder DER'!$B$3:$V$365,'Feeder DER'!D$369,FALSE)),0,VLOOKUP($B202,'Feeder DER'!$B$3:$V$365,'Feeder DER'!D$369,FALSE)/1000)</f>
        <v>7.0000537031253349E-2</v>
      </c>
      <c r="AE202" s="37">
        <f>IF(ISNA(VLOOKUP($B202,'Feeder DER'!$B$3:$V$365,'Feeder DER'!E$369,FALSE)),0,VLOOKUP($B202,'Feeder DER'!$B$3:$V$365,'Feeder DER'!E$369,FALSE)/1000)</f>
        <v>0.11462145233469175</v>
      </c>
      <c r="AF202" s="37">
        <f>IF(ISNA(VLOOKUP($B202,'Feeder DER'!$B$3:$V$365,'Feeder DER'!F$369,FALSE)),0,VLOOKUP($B202,'Feeder DER'!$B$3:$V$365,'Feeder DER'!F$369,FALSE)/1000)</f>
        <v>0.17299268655768441</v>
      </c>
      <c r="AG202" s="37">
        <f>IF(ISNA(VLOOKUP($B202,'Feeder DER'!$B$3:$V$365,'Feeder DER'!G$369,FALSE)),0,VLOOKUP($B202,'Feeder DER'!$B$3:$V$365,'Feeder DER'!G$369,FALSE)/1000)</f>
        <v>0.24152620590590496</v>
      </c>
      <c r="AH202" s="37">
        <f>IF(ISNA(VLOOKUP($B202,'Feeder DER'!$B$3:$V$365,'Feeder DER'!H$369,FALSE)),0,VLOOKUP($B202,'Feeder DER'!$B$3:$V$365,'Feeder DER'!H$369,FALSE)/1000)</f>
        <v>0.3269819618647653</v>
      </c>
      <c r="AI202" s="37">
        <f>IF(ISNA(VLOOKUP($B202,'Feeder DER'!$B$3:$V$365,'Feeder DER'!I$369,FALSE)),0,VLOOKUP($B202,'Feeder DER'!$B$3:$V$365,'Feeder DER'!I$369,FALSE)/1000)</f>
        <v>0.43071300391498951</v>
      </c>
      <c r="AJ202" s="37">
        <f>IF(ISNA(VLOOKUP($B202,'Feeder DER'!$B$3:$V$365,'Feeder DER'!J$369,FALSE)),0,VLOOKUP($B202,'Feeder DER'!$B$3:$V$365,'Feeder DER'!J$369,FALSE)/1000)</f>
        <v>0.6760789701713138</v>
      </c>
      <c r="AK202" s="37">
        <f>IF(ISNA(VLOOKUP($B202,'Feeder DER'!$B$3:$V$365,'Feeder DER'!K$369,FALSE)),0,VLOOKUP($B202,'Feeder DER'!$B$3:$V$365,'Feeder DER'!K$369,FALSE)/1000)</f>
        <v>0.88023458161057522</v>
      </c>
      <c r="AL202" s="37">
        <f>IF(ISNA(VLOOKUP($B202,'Feeder DER'!$B$3:$V$365,'Feeder DER'!L$369,FALSE)),0,VLOOKUP($B202,'Feeder DER'!$B$3:$V$365,'Feeder DER'!L$369,FALSE)/1000)</f>
        <v>1.0784677763381114</v>
      </c>
      <c r="AM202" s="37">
        <f>IF(ISNA(VLOOKUP($B202,'Feeder DER'!$B$3:$V$365,'Feeder DER'!M$369,FALSE)),0,VLOOKUP($B202,'Feeder DER'!$B$3:$V$365,'Feeder DER'!M$369,FALSE)/1000)</f>
        <v>-0.2951806987827631</v>
      </c>
      <c r="AN202" s="37">
        <f>IF(ISNA(VLOOKUP($B202,'Feeder DER'!$B$3:$V$365,'Feeder DER'!N$369,FALSE)),0,VLOOKUP($B202,'Feeder DER'!$B$3:$V$365,'Feeder DER'!N$369,FALSE)/1000)</f>
        <v>-0.36458955772286911</v>
      </c>
      <c r="AO202" s="37">
        <f>IF(ISNA(VLOOKUP($B202,'Feeder DER'!$B$3:$V$365,'Feeder DER'!O$369,FALSE)),0,VLOOKUP($B202,'Feeder DER'!$B$3:$V$365,'Feeder DER'!O$369,FALSE)/1000)</f>
        <v>-0.43907070990553754</v>
      </c>
      <c r="AP202" s="37">
        <f>IF(ISNA(VLOOKUP($B202,'Feeder DER'!$B$3:$V$365,'Feeder DER'!P$369,FALSE)),0,VLOOKUP($B202,'Feeder DER'!$B$3:$V$365,'Feeder DER'!P$369,FALSE)/1000)</f>
        <v>-0.50700631178174049</v>
      </c>
      <c r="AQ202" s="37">
        <f>IF(ISNA(VLOOKUP($B202,'Feeder DER'!$B$3:$V$365,'Feeder DER'!Q$369,FALSE)),0,VLOOKUP($B202,'Feeder DER'!$B$3:$V$365,'Feeder DER'!Q$369,FALSE)/1000)</f>
        <v>-0.56102898741117202</v>
      </c>
      <c r="AR202" s="37">
        <f>IF(ISNA(VLOOKUP($B202,'Feeder DER'!$B$3:$V$365,'Feeder DER'!R$369,FALSE)),0,VLOOKUP($B202,'Feeder DER'!$B$3:$V$365,'Feeder DER'!R$369,FALSE)/1000)</f>
        <v>-0.60142481813399851</v>
      </c>
      <c r="AS202" s="37">
        <f>IF(ISNA(VLOOKUP($B202,'Feeder DER'!$B$3:$V$365,'Feeder DER'!S$369,FALSE)),0,VLOOKUP($B202,'Feeder DER'!$B$3:$V$365,'Feeder DER'!S$369,FALSE)/1000)</f>
        <v>-0.63100023605816857</v>
      </c>
      <c r="AT202" s="37">
        <f>IF(ISNA(VLOOKUP($B202,'Feeder DER'!$B$3:$V$365,'Feeder DER'!T$369,FALSE)),0,VLOOKUP($B202,'Feeder DER'!$B$3:$V$365,'Feeder DER'!T$369,FALSE)/1000)</f>
        <v>-0.61653880260541982</v>
      </c>
      <c r="AU202" s="37">
        <f>IF(ISNA(VLOOKUP($B202,'Feeder DER'!$B$3:$V$365,'Feeder DER'!U$369,FALSE)),0,VLOOKUP($B202,'Feeder DER'!$B$3:$V$365,'Feeder DER'!U$369,FALSE)/1000)</f>
        <v>-0.61948744613281992</v>
      </c>
      <c r="AV202" s="37">
        <f>IF(ISNA(VLOOKUP($B202,'Feeder DER'!$B$3:$V$365,'Feeder DER'!V$369,FALSE)),0,VLOOKUP($B202,'Feeder DER'!$B$3:$V$365,'Feeder DER'!V$369,FALSE)/1000)</f>
        <v>-0.61528456421615874</v>
      </c>
    </row>
    <row r="203" spans="1:48" x14ac:dyDescent="0.25">
      <c r="A203" s="8" t="s">
        <v>35</v>
      </c>
      <c r="B203" s="42">
        <v>39011</v>
      </c>
      <c r="C203" s="43">
        <v>59.99488968</v>
      </c>
      <c r="D203" s="43">
        <v>35.799999239999998</v>
      </c>
      <c r="E203" s="43">
        <v>35.874041776477</v>
      </c>
      <c r="F203" s="43">
        <v>35.874041776477</v>
      </c>
      <c r="G203" s="43">
        <v>35.874041776477</v>
      </c>
      <c r="H203" s="43">
        <v>35.874041776477</v>
      </c>
      <c r="I203" s="43">
        <v>35.874041776477</v>
      </c>
      <c r="J203" s="43">
        <v>35.874041776477</v>
      </c>
      <c r="K203" s="43">
        <v>35.874041776477</v>
      </c>
      <c r="L203" s="43">
        <v>35.874041776477</v>
      </c>
      <c r="M203" s="43">
        <v>35.874041776477</v>
      </c>
      <c r="N203" s="43">
        <v>35.874041776477</v>
      </c>
      <c r="P203" s="43">
        <v>58.700000760000002</v>
      </c>
      <c r="Q203" s="43">
        <v>60.174935897026998</v>
      </c>
      <c r="R203" s="43">
        <v>60.174935897026998</v>
      </c>
      <c r="S203" s="43">
        <v>60.174935897026998</v>
      </c>
      <c r="T203" s="43">
        <v>60.174935897026998</v>
      </c>
      <c r="U203" s="43">
        <v>60.174935897026998</v>
      </c>
      <c r="V203" s="43">
        <v>60.174935897026998</v>
      </c>
      <c r="W203" s="43">
        <v>60.174935897026998</v>
      </c>
      <c r="X203" s="43">
        <v>60.174935897026998</v>
      </c>
      <c r="Y203" s="43">
        <v>60.174935897026998</v>
      </c>
      <c r="Z203" s="43">
        <v>60.174935897026998</v>
      </c>
      <c r="AA203" s="43">
        <v>60.174935897026998</v>
      </c>
      <c r="AC203" s="37">
        <f>IF(ISNA(VLOOKUP($B203,'Feeder DER'!$B$3:$V$365,'Feeder DER'!C$369,FALSE)),0,VLOOKUP($B203,'Feeder DER'!$B$3:$V$365,'Feeder DER'!C$369,FALSE)/1000)</f>
        <v>2.9505468361178972E-2</v>
      </c>
      <c r="AD203" s="37">
        <f>IF(ISNA(VLOOKUP($B203,'Feeder DER'!$B$3:$V$365,'Feeder DER'!D$369,FALSE)),0,VLOOKUP($B203,'Feeder DER'!$B$3:$V$365,'Feeder DER'!D$369,FALSE)/1000)</f>
        <v>5.884537123696805E-2</v>
      </c>
      <c r="AE203" s="37">
        <f>IF(ISNA(VLOOKUP($B203,'Feeder DER'!$B$3:$V$365,'Feeder DER'!E$369,FALSE)),0,VLOOKUP($B203,'Feeder DER'!$B$3:$V$365,'Feeder DER'!E$369,FALSE)/1000)</f>
        <v>9.635557383429702E-2</v>
      </c>
      <c r="AF203" s="37">
        <f>IF(ISNA(VLOOKUP($B203,'Feeder DER'!$B$3:$V$365,'Feeder DER'!F$369,FALSE)),0,VLOOKUP($B203,'Feeder DER'!$B$3:$V$365,'Feeder DER'!F$369,FALSE)/1000)</f>
        <v>0.14542486805811761</v>
      </c>
      <c r="AG203" s="37">
        <f>IF(ISNA(VLOOKUP($B203,'Feeder DER'!$B$3:$V$365,'Feeder DER'!G$369,FALSE)),0,VLOOKUP($B203,'Feeder DER'!$B$3:$V$365,'Feeder DER'!G$369,FALSE)/1000)</f>
        <v>0.20303700303961633</v>
      </c>
      <c r="AH203" s="37">
        <f>IF(ISNA(VLOOKUP($B203,'Feeder DER'!$B$3:$V$365,'Feeder DER'!H$369,FALSE)),0,VLOOKUP($B203,'Feeder DER'!$B$3:$V$365,'Feeder DER'!H$369,FALSE)/1000)</f>
        <v>0.27487467596332149</v>
      </c>
      <c r="AI203" s="37">
        <f>IF(ISNA(VLOOKUP($B203,'Feeder DER'!$B$3:$V$365,'Feeder DER'!I$369,FALSE)),0,VLOOKUP($B203,'Feeder DER'!$B$3:$V$365,'Feeder DER'!I$369,FALSE)/1000)</f>
        <v>0.36207531666008741</v>
      </c>
      <c r="AJ203" s="37">
        <f>IF(ISNA(VLOOKUP($B203,'Feeder DER'!$B$3:$V$365,'Feeder DER'!J$369,FALSE)),0,VLOOKUP($B203,'Feeder DER'!$B$3:$V$365,'Feeder DER'!J$369,FALSE)/1000)</f>
        <v>0.56834018241139328</v>
      </c>
      <c r="AK203" s="37">
        <f>IF(ISNA(VLOOKUP($B203,'Feeder DER'!$B$3:$V$365,'Feeder DER'!K$369,FALSE)),0,VLOOKUP($B203,'Feeder DER'!$B$3:$V$365,'Feeder DER'!K$369,FALSE)/1000)</f>
        <v>0.73996190496888992</v>
      </c>
      <c r="AL203" s="37">
        <f>IF(ISNA(VLOOKUP($B203,'Feeder DER'!$B$3:$V$365,'Feeder DER'!L$369,FALSE)),0,VLOOKUP($B203,'Feeder DER'!$B$3:$V$365,'Feeder DER'!L$369,FALSE)/1000)</f>
        <v>0.9066049970072253</v>
      </c>
      <c r="AM203" s="37">
        <f>IF(ISNA(VLOOKUP($B203,'Feeder DER'!$B$3:$V$365,'Feeder DER'!M$369,FALSE)),0,VLOOKUP($B203,'Feeder DER'!$B$3:$V$365,'Feeder DER'!M$369,FALSE)/1000)</f>
        <v>-0.24814120774679335</v>
      </c>
      <c r="AN203" s="37">
        <f>IF(ISNA(VLOOKUP($B203,'Feeder DER'!$B$3:$V$365,'Feeder DER'!N$369,FALSE)),0,VLOOKUP($B203,'Feeder DER'!$B$3:$V$365,'Feeder DER'!N$369,FALSE)/1000)</f>
        <v>-0.30648918970072209</v>
      </c>
      <c r="AO203" s="37">
        <f>IF(ISNA(VLOOKUP($B203,'Feeder DER'!$B$3:$V$365,'Feeder DER'!O$369,FALSE)),0,VLOOKUP($B203,'Feeder DER'!$B$3:$V$365,'Feeder DER'!O$369,FALSE)/1000)</f>
        <v>-0.36910115292593842</v>
      </c>
      <c r="AP203" s="37">
        <f>IF(ISNA(VLOOKUP($B203,'Feeder DER'!$B$3:$V$365,'Feeder DER'!P$369,FALSE)),0,VLOOKUP($B203,'Feeder DER'!$B$3:$V$365,'Feeder DER'!P$369,FALSE)/1000)</f>
        <v>-0.42621065354058618</v>
      </c>
      <c r="AQ203" s="37">
        <f>IF(ISNA(VLOOKUP($B203,'Feeder DER'!$B$3:$V$365,'Feeder DER'!Q$369,FALSE)),0,VLOOKUP($B203,'Feeder DER'!$B$3:$V$365,'Feeder DER'!Q$369,FALSE)/1000)</f>
        <v>-0.47162436802693175</v>
      </c>
      <c r="AR203" s="37">
        <f>IF(ISNA(VLOOKUP($B203,'Feeder DER'!$B$3:$V$365,'Feeder DER'!R$369,FALSE)),0,VLOOKUP($B203,'Feeder DER'!$B$3:$V$365,'Feeder DER'!R$369,FALSE)/1000)</f>
        <v>-0.50558278829232384</v>
      </c>
      <c r="AS203" s="37">
        <f>IF(ISNA(VLOOKUP($B203,'Feeder DER'!$B$3:$V$365,'Feeder DER'!S$369,FALSE)),0,VLOOKUP($B203,'Feeder DER'!$B$3:$V$365,'Feeder DER'!S$369,FALSE)/1000)</f>
        <v>-0.53044511822643892</v>
      </c>
      <c r="AT203" s="37">
        <f>IF(ISNA(VLOOKUP($B203,'Feeder DER'!$B$3:$V$365,'Feeder DER'!T$369,FALSE)),0,VLOOKUP($B203,'Feeder DER'!$B$3:$V$365,'Feeder DER'!T$369,FALSE)/1000)</f>
        <v>-0.51828823406188207</v>
      </c>
      <c r="AU203" s="37">
        <f>IF(ISNA(VLOOKUP($B203,'Feeder DER'!$B$3:$V$365,'Feeder DER'!U$369,FALSE)),0,VLOOKUP($B203,'Feeder DER'!$B$3:$V$365,'Feeder DER'!U$369,FALSE)/1000)</f>
        <v>-0.52076698680256339</v>
      </c>
      <c r="AV203" s="37">
        <f>IF(ISNA(VLOOKUP($B203,'Feeder DER'!$B$3:$V$365,'Feeder DER'!V$369,FALSE)),0,VLOOKUP($B203,'Feeder DER'!$B$3:$V$365,'Feeder DER'!V$369,FALSE)/1000)</f>
        <v>-0.51723386895604362</v>
      </c>
    </row>
    <row r="204" spans="1:48" x14ac:dyDescent="0.25">
      <c r="A204" s="8" t="s">
        <v>35</v>
      </c>
      <c r="B204" s="42">
        <v>39012</v>
      </c>
      <c r="C204" s="43">
        <v>63.864890039999999</v>
      </c>
      <c r="D204" s="43">
        <v>41.600002289999999</v>
      </c>
      <c r="E204" s="43">
        <v>41.600002289999999</v>
      </c>
      <c r="F204" s="43">
        <v>41.600002289999999</v>
      </c>
      <c r="G204" s="43">
        <v>41.600002289999999</v>
      </c>
      <c r="H204" s="43">
        <v>41.600002289999999</v>
      </c>
      <c r="I204" s="43">
        <v>41.600002289999999</v>
      </c>
      <c r="J204" s="43">
        <v>41.600002289999999</v>
      </c>
      <c r="K204" s="43">
        <v>41.600002289999999</v>
      </c>
      <c r="L204" s="43">
        <v>41.600002289999999</v>
      </c>
      <c r="M204" s="43">
        <v>41.600002289999999</v>
      </c>
      <c r="N204" s="43">
        <v>41.600002289999999</v>
      </c>
      <c r="P204" s="43">
        <v>68.599998470000003</v>
      </c>
      <c r="Q204" s="43">
        <v>70.903780765431605</v>
      </c>
      <c r="R204" s="43">
        <v>70.903780765431605</v>
      </c>
      <c r="S204" s="43">
        <v>70.903780765431605</v>
      </c>
      <c r="T204" s="43">
        <v>70.903780765431605</v>
      </c>
      <c r="U204" s="43">
        <v>70.903780765431605</v>
      </c>
      <c r="V204" s="43">
        <v>70.903780765431605</v>
      </c>
      <c r="W204" s="43">
        <v>70.903780765431605</v>
      </c>
      <c r="X204" s="43">
        <v>70.903780765431605</v>
      </c>
      <c r="Y204" s="43">
        <v>70.903780765431605</v>
      </c>
      <c r="Z204" s="43">
        <v>70.903780765431605</v>
      </c>
      <c r="AA204" s="43">
        <v>70.903780765431605</v>
      </c>
      <c r="AC204" s="37">
        <f>IF(ISNA(VLOOKUP($B204,'Feeder DER'!$B$3:$V$365,'Feeder DER'!C$369,FALSE)),0,VLOOKUP($B204,'Feeder DER'!$B$3:$V$365,'Feeder DER'!C$369,FALSE)/1000)</f>
        <v>2.0909091446789679E-2</v>
      </c>
      <c r="AD204" s="37">
        <f>IF(ISNA(VLOOKUP($B204,'Feeder DER'!$B$3:$V$365,'Feeder DER'!D$369,FALSE)),0,VLOOKUP($B204,'Feeder DER'!$B$3:$V$365,'Feeder DER'!D$369,FALSE)/1000)</f>
        <v>4.1700854680650379E-2</v>
      </c>
      <c r="AE204" s="37">
        <f>IF(ISNA(VLOOKUP($B204,'Feeder DER'!$B$3:$V$365,'Feeder DER'!E$369,FALSE)),0,VLOOKUP($B204,'Feeder DER'!$B$3:$V$365,'Feeder DER'!E$369,FALSE)/1000)</f>
        <v>6.8282512246442023E-2</v>
      </c>
      <c r="AF204" s="37">
        <f>IF(ISNA(VLOOKUP($B204,'Feeder DER'!$B$3:$V$365,'Feeder DER'!F$369,FALSE)),0,VLOOKUP($B204,'Feeder DER'!$B$3:$V$365,'Feeder DER'!F$369,FALSE)/1000)</f>
        <v>0.10305553627019275</v>
      </c>
      <c r="AG204" s="37">
        <f>IF(ISNA(VLOOKUP($B204,'Feeder DER'!$B$3:$V$365,'Feeder DER'!G$369,FALSE)),0,VLOOKUP($B204,'Feeder DER'!$B$3:$V$365,'Feeder DER'!G$369,FALSE)/1000)</f>
        <v>0.14388245635250166</v>
      </c>
      <c r="AH204" s="37">
        <f>IF(ISNA(VLOOKUP($B204,'Feeder DER'!$B$3:$V$365,'Feeder DER'!H$369,FALSE)),0,VLOOKUP($B204,'Feeder DER'!$B$3:$V$365,'Feeder DER'!H$369,FALSE)/1000)</f>
        <v>0.19479032380606875</v>
      </c>
      <c r="AI204" s="37">
        <f>IF(ISNA(VLOOKUP($B204,'Feeder DER'!$B$3:$V$365,'Feeder DER'!I$369,FALSE)),0,VLOOKUP($B204,'Feeder DER'!$B$3:$V$365,'Feeder DER'!I$369,FALSE)/1000)</f>
        <v>0.25658517987235202</v>
      </c>
      <c r="AJ204" s="37">
        <f>IF(ISNA(VLOOKUP($B204,'Feeder DER'!$B$3:$V$365,'Feeder DER'!J$369,FALSE)),0,VLOOKUP($B204,'Feeder DER'!$B$3:$V$365,'Feeder DER'!J$369,FALSE)/1000)</f>
        <v>0.40275506565285751</v>
      </c>
      <c r="AK204" s="37">
        <f>IF(ISNA(VLOOKUP($B204,'Feeder DER'!$B$3:$V$365,'Feeder DER'!K$369,FALSE)),0,VLOOKUP($B204,'Feeder DER'!$B$3:$V$365,'Feeder DER'!K$369,FALSE)/1000)</f>
        <v>0.52437503952629982</v>
      </c>
      <c r="AL204" s="37">
        <f>IF(ISNA(VLOOKUP($B204,'Feeder DER'!$B$3:$V$365,'Feeder DER'!L$369,FALSE)),0,VLOOKUP($B204,'Feeder DER'!$B$3:$V$365,'Feeder DER'!L$369,FALSE)/1000)</f>
        <v>0.64246689991478934</v>
      </c>
      <c r="AM204" s="37">
        <f>IF(ISNA(VLOOKUP($B204,'Feeder DER'!$B$3:$V$365,'Feeder DER'!M$369,FALSE)),0,VLOOKUP($B204,'Feeder DER'!$B$3:$V$365,'Feeder DER'!M$369,FALSE)/1000)</f>
        <v>-0.17584561414117547</v>
      </c>
      <c r="AN204" s="37">
        <f>IF(ISNA(VLOOKUP($B204,'Feeder DER'!$B$3:$V$365,'Feeder DER'!N$369,FALSE)),0,VLOOKUP($B204,'Feeder DER'!$B$3:$V$365,'Feeder DER'!N$369,FALSE)/1000)</f>
        <v>-0.21719399321030819</v>
      </c>
      <c r="AO204" s="37">
        <f>IF(ISNA(VLOOKUP($B204,'Feeder DER'!$B$3:$V$365,'Feeder DER'!O$369,FALSE)),0,VLOOKUP($B204,'Feeder DER'!$B$3:$V$365,'Feeder DER'!O$369,FALSE)/1000)</f>
        <v>-0.26156404857474269</v>
      </c>
      <c r="AP204" s="37">
        <f>IF(ISNA(VLOOKUP($B204,'Feeder DER'!$B$3:$V$365,'Feeder DER'!P$369,FALSE)),0,VLOOKUP($B204,'Feeder DER'!$B$3:$V$365,'Feeder DER'!P$369,FALSE)/1000)</f>
        <v>-0.30203477610955021</v>
      </c>
      <c r="AQ204" s="37">
        <f>IF(ISNA(VLOOKUP($B204,'Feeder DER'!$B$3:$V$365,'Feeder DER'!Q$369,FALSE)),0,VLOOKUP($B204,'Feeder DER'!$B$3:$V$365,'Feeder DER'!Q$369,FALSE)/1000)</f>
        <v>-0.33421726843638799</v>
      </c>
      <c r="AR204" s="37">
        <f>IF(ISNA(VLOOKUP($B204,'Feeder DER'!$B$3:$V$365,'Feeder DER'!R$369,FALSE)),0,VLOOKUP($B204,'Feeder DER'!$B$3:$V$365,'Feeder DER'!R$369,FALSE)/1000)</f>
        <v>-0.35828195048196487</v>
      </c>
      <c r="AS204" s="37">
        <f>IF(ISNA(VLOOKUP($B204,'Feeder DER'!$B$3:$V$365,'Feeder DER'!S$369,FALSE)),0,VLOOKUP($B204,'Feeder DER'!$B$3:$V$365,'Feeder DER'!S$369,FALSE)/1000)</f>
        <v>-0.37590067538438482</v>
      </c>
      <c r="AT204" s="37">
        <f>IF(ISNA(VLOOKUP($B204,'Feeder DER'!$B$3:$V$365,'Feeder DER'!T$369,FALSE)),0,VLOOKUP($B204,'Feeder DER'!$B$3:$V$365,'Feeder DER'!T$369,FALSE)/1000)</f>
        <v>-0.36728568240772069</v>
      </c>
      <c r="AU204" s="37">
        <f>IF(ISNA(VLOOKUP($B204,'Feeder DER'!$B$3:$V$365,'Feeder DER'!U$369,FALSE)),0,VLOOKUP($B204,'Feeder DER'!$B$3:$V$365,'Feeder DER'!U$369,FALSE)/1000)</f>
        <v>-0.36904225400639656</v>
      </c>
      <c r="AV204" s="37">
        <f>IF(ISNA(VLOOKUP($B204,'Feeder DER'!$B$3:$V$365,'Feeder DER'!V$369,FALSE)),0,VLOOKUP($B204,'Feeder DER'!$B$3:$V$365,'Feeder DER'!V$369,FALSE)/1000)</f>
        <v>-0.36653850509989355</v>
      </c>
    </row>
    <row r="205" spans="1:48" x14ac:dyDescent="0.25">
      <c r="A205" s="8" t="s">
        <v>35</v>
      </c>
      <c r="B205" s="42">
        <v>39013</v>
      </c>
      <c r="C205" s="43">
        <v>36.664000620000003</v>
      </c>
      <c r="D205" s="43">
        <v>13.5</v>
      </c>
      <c r="E205" s="43">
        <v>13.564762006997899</v>
      </c>
      <c r="F205" s="43">
        <v>13.564762006997899</v>
      </c>
      <c r="G205" s="43">
        <v>13.564762006997899</v>
      </c>
      <c r="H205" s="43">
        <v>13.564762006997899</v>
      </c>
      <c r="I205" s="43">
        <v>13.564762006997899</v>
      </c>
      <c r="J205" s="43">
        <v>13.564762006997899</v>
      </c>
      <c r="K205" s="43">
        <v>13.564762006997899</v>
      </c>
      <c r="L205" s="43">
        <v>13.564762006997899</v>
      </c>
      <c r="M205" s="43">
        <v>13.564762006997899</v>
      </c>
      <c r="N205" s="43">
        <v>13.564762006997899</v>
      </c>
      <c r="P205" s="43">
        <v>24.100000380000001</v>
      </c>
      <c r="Q205" s="43">
        <v>24.806207016991898</v>
      </c>
      <c r="R205" s="43">
        <v>24.806207016991898</v>
      </c>
      <c r="S205" s="43">
        <v>24.806207016991898</v>
      </c>
      <c r="T205" s="43">
        <v>24.806207016991898</v>
      </c>
      <c r="U205" s="43">
        <v>24.806207016991898</v>
      </c>
      <c r="V205" s="43">
        <v>24.806207016991898</v>
      </c>
      <c r="W205" s="43">
        <v>24.806207016991898</v>
      </c>
      <c r="X205" s="43">
        <v>24.806207016991898</v>
      </c>
      <c r="Y205" s="43">
        <v>24.806207016991898</v>
      </c>
      <c r="Z205" s="43">
        <v>24.806207016991898</v>
      </c>
      <c r="AA205" s="43">
        <v>24.806207016991898</v>
      </c>
      <c r="AC205" s="37">
        <f>IF(ISNA(VLOOKUP($B205,'Feeder DER'!$B$3:$V$365,'Feeder DER'!C$369,FALSE)),0,VLOOKUP($B205,'Feeder DER'!$B$3:$V$365,'Feeder DER'!C$369,FALSE)/1000)</f>
        <v>1.4084665896199557E-2</v>
      </c>
      <c r="AD205" s="37">
        <f>IF(ISNA(VLOOKUP($B205,'Feeder DER'!$B$3:$V$365,'Feeder DER'!D$369,FALSE)),0,VLOOKUP($B205,'Feeder DER'!$B$3:$V$365,'Feeder DER'!D$369,FALSE)/1000)</f>
        <v>2.8079324867071292E-2</v>
      </c>
      <c r="AE205" s="37">
        <f>IF(ISNA(VLOOKUP($B205,'Feeder DER'!$B$3:$V$365,'Feeder DER'!E$369,FALSE)),0,VLOOKUP($B205,'Feeder DER'!$B$3:$V$365,'Feeder DER'!E$369,FALSE)/1000)</f>
        <v>4.5955847680571302E-2</v>
      </c>
      <c r="AF205" s="37">
        <f>IF(ISNA(VLOOKUP($B205,'Feeder DER'!$B$3:$V$365,'Feeder DER'!F$369,FALSE)),0,VLOOKUP($B205,'Feeder DER'!$B$3:$V$365,'Feeder DER'!F$369,FALSE)/1000)</f>
        <v>6.9310382615040217E-2</v>
      </c>
      <c r="AG205" s="37">
        <f>IF(ISNA(VLOOKUP($B205,'Feeder DER'!$B$3:$V$365,'Feeder DER'!G$369,FALSE)),0,VLOOKUP($B205,'Feeder DER'!$B$3:$V$365,'Feeder DER'!G$369,FALSE)/1000)</f>
        <v>9.6704550758059199E-2</v>
      </c>
      <c r="AH205" s="37">
        <f>IF(ISNA(VLOOKUP($B205,'Feeder DER'!$B$3:$V$365,'Feeder DER'!H$369,FALSE)),0,VLOOKUP($B205,'Feeder DER'!$B$3:$V$365,'Feeder DER'!H$369,FALSE)/1000)</f>
        <v>0.13083713346628773</v>
      </c>
      <c r="AI205" s="37">
        <f>IF(ISNA(VLOOKUP($B205,'Feeder DER'!$B$3:$V$365,'Feeder DER'!I$369,FALSE)),0,VLOOKUP($B205,'Feeder DER'!$B$3:$V$365,'Feeder DER'!I$369,FALSE)/1000)</f>
        <v>0.17225020449584366</v>
      </c>
      <c r="AJ205" s="37">
        <f>IF(ISNA(VLOOKUP($B205,'Feeder DER'!$B$3:$V$365,'Feeder DER'!J$369,FALSE)),0,VLOOKUP($B205,'Feeder DER'!$B$3:$V$365,'Feeder DER'!J$369,FALSE)/1000)</f>
        <v>0.27015973480110433</v>
      </c>
      <c r="AK205" s="37">
        <f>IF(ISNA(VLOOKUP($B205,'Feeder DER'!$B$3:$V$365,'Feeder DER'!K$369,FALSE)),0,VLOOKUP($B205,'Feeder DER'!$B$3:$V$365,'Feeder DER'!K$369,FALSE)/1000)</f>
        <v>0.35163390777450743</v>
      </c>
      <c r="AL205" s="37">
        <f>IF(ISNA(VLOOKUP($B205,'Feeder DER'!$B$3:$V$365,'Feeder DER'!L$369,FALSE)),0,VLOOKUP($B205,'Feeder DER'!$B$3:$V$365,'Feeder DER'!L$369,FALSE)/1000)</f>
        <v>0.4307335856793334</v>
      </c>
      <c r="AM205" s="37">
        <f>IF(ISNA(VLOOKUP($B205,'Feeder DER'!$B$3:$V$365,'Feeder DER'!M$369,FALSE)),0,VLOOKUP($B205,'Feeder DER'!$B$3:$V$365,'Feeder DER'!M$369,FALSE)/1000)</f>
        <v>-0.11855930224092978</v>
      </c>
      <c r="AN205" s="37">
        <f>IF(ISNA(VLOOKUP($B205,'Feeder DER'!$B$3:$V$365,'Feeder DER'!N$369,FALSE)),0,VLOOKUP($B205,'Feeder DER'!$B$3:$V$365,'Feeder DER'!N$369,FALSE)/1000)</f>
        <v>-0.14642109648263243</v>
      </c>
      <c r="AO205" s="37">
        <f>IF(ISNA(VLOOKUP($B205,'Feeder DER'!$B$3:$V$365,'Feeder DER'!O$369,FALSE)),0,VLOOKUP($B205,'Feeder DER'!$B$3:$V$365,'Feeder DER'!O$369,FALSE)/1000)</f>
        <v>-0.17631960446887843</v>
      </c>
      <c r="AP205" s="37">
        <f>IF(ISNA(VLOOKUP($B205,'Feeder DER'!$B$3:$V$365,'Feeder DER'!P$369,FALSE)),0,VLOOKUP($B205,'Feeder DER'!$B$3:$V$365,'Feeder DER'!P$369,FALSE)/1000)</f>
        <v>-0.20360497896990698</v>
      </c>
      <c r="AQ205" s="37">
        <f>IF(ISNA(VLOOKUP($B205,'Feeder DER'!$B$3:$V$365,'Feeder DER'!Q$369,FALSE)),0,VLOOKUP($B205,'Feeder DER'!$B$3:$V$365,'Feeder DER'!Q$369,FALSE)/1000)</f>
        <v>-0.2253230855998602</v>
      </c>
      <c r="AR205" s="37">
        <f>IF(ISNA(VLOOKUP($B205,'Feeder DER'!$B$3:$V$365,'Feeder DER'!R$369,FALSE)),0,VLOOKUP($B205,'Feeder DER'!$B$3:$V$365,'Feeder DER'!R$369,FALSE)/1000)</f>
        <v>-0.24159905154437161</v>
      </c>
      <c r="AS205" s="37">
        <f>IF(ISNA(VLOOKUP($B205,'Feeder DER'!$B$3:$V$365,'Feeder DER'!S$369,FALSE)),0,VLOOKUP($B205,'Feeder DER'!$B$3:$V$365,'Feeder DER'!S$369,FALSE)/1000)</f>
        <v>-0.25355951274374394</v>
      </c>
      <c r="AT205" s="37">
        <f>IF(ISNA(VLOOKUP($B205,'Feeder DER'!$B$3:$V$365,'Feeder DER'!T$369,FALSE)),0,VLOOKUP($B205,'Feeder DER'!$B$3:$V$365,'Feeder DER'!T$369,FALSE)/1000)</f>
        <v>-0.24804298187987792</v>
      </c>
      <c r="AU205" s="37">
        <f>IF(ISNA(VLOOKUP($B205,'Feeder DER'!$B$3:$V$365,'Feeder DER'!U$369,FALSE)),0,VLOOKUP($B205,'Feeder DER'!$B$3:$V$365,'Feeder DER'!U$369,FALSE)/1000)</f>
        <v>-0.24944647426280267</v>
      </c>
      <c r="AV205" s="37">
        <f>IF(ISNA(VLOOKUP($B205,'Feeder DER'!$B$3:$V$365,'Feeder DER'!V$369,FALSE)),0,VLOOKUP($B205,'Feeder DER'!$B$3:$V$365,'Feeder DER'!V$369,FALSE)/1000)</f>
        <v>-0.24797974825096505</v>
      </c>
    </row>
    <row r="206" spans="1:48" x14ac:dyDescent="0.25">
      <c r="A206" s="8" t="s">
        <v>35</v>
      </c>
      <c r="B206" s="42">
        <v>39565</v>
      </c>
      <c r="C206" s="43">
        <v>88.391557129999995</v>
      </c>
      <c r="D206" s="43">
        <v>91.400001529999997</v>
      </c>
      <c r="E206" s="43">
        <v>91.400001529999997</v>
      </c>
      <c r="F206" s="43">
        <v>91.400001529999997</v>
      </c>
      <c r="G206" s="43">
        <v>91.400001529999997</v>
      </c>
      <c r="H206" s="43">
        <v>91.400001529999997</v>
      </c>
      <c r="I206" s="43">
        <v>91.400001529999997</v>
      </c>
      <c r="J206" s="43">
        <v>91.400001529999997</v>
      </c>
      <c r="K206" s="43">
        <v>91.400001529999997</v>
      </c>
      <c r="L206" s="43">
        <v>91.400001529999997</v>
      </c>
      <c r="M206" s="43">
        <v>91.400001529999997</v>
      </c>
      <c r="N206" s="43">
        <v>91.400001529999997</v>
      </c>
      <c r="P206" s="43">
        <v>143.4000092</v>
      </c>
      <c r="Q206" s="43">
        <v>145.71212441087499</v>
      </c>
      <c r="R206" s="43">
        <v>145.71212441087499</v>
      </c>
      <c r="S206" s="43">
        <v>145.71212441087499</v>
      </c>
      <c r="T206" s="43">
        <v>145.71212441087499</v>
      </c>
      <c r="U206" s="43">
        <v>145.71212441087499</v>
      </c>
      <c r="V206" s="43">
        <v>145.71212441087499</v>
      </c>
      <c r="W206" s="43">
        <v>145.71212441087499</v>
      </c>
      <c r="X206" s="43">
        <v>145.71212441087499</v>
      </c>
      <c r="Y206" s="43">
        <v>145.71212441087499</v>
      </c>
      <c r="Z206" s="43">
        <v>145.71212441087499</v>
      </c>
      <c r="AA206" s="43">
        <v>145.71212441087499</v>
      </c>
      <c r="AC206" s="37">
        <f>IF(ISNA(VLOOKUP($B206,'Feeder DER'!$B$3:$V$365,'Feeder DER'!C$369,FALSE)),0,VLOOKUP($B206,'Feeder DER'!$B$3:$V$365,'Feeder DER'!C$369,FALSE)/1000)</f>
        <v>6.3402972089098328E-2</v>
      </c>
      <c r="AD206" s="37">
        <f>IF(ISNA(VLOOKUP($B206,'Feeder DER'!$B$3:$V$365,'Feeder DER'!D$369,FALSE)),0,VLOOKUP($B206,'Feeder DER'!$B$3:$V$365,'Feeder DER'!D$369,FALSE)/1000)</f>
        <v>0.12645016796340847</v>
      </c>
      <c r="AE206" s="37">
        <f>IF(ISNA(VLOOKUP($B206,'Feeder DER'!$B$3:$V$365,'Feeder DER'!E$369,FALSE)),0,VLOOKUP($B206,'Feeder DER'!$B$3:$V$365,'Feeder DER'!E$369,FALSE)/1000)</f>
        <v>0.20705415293400464</v>
      </c>
      <c r="AF206" s="37">
        <f>IF(ISNA(VLOOKUP($B206,'Feeder DER'!$B$3:$V$365,'Feeder DER'!F$369,FALSE)),0,VLOOKUP($B206,'Feeder DER'!$B$3:$V$365,'Feeder DER'!F$369,FALSE)/1000)</f>
        <v>0.31249694930045879</v>
      </c>
      <c r="AG206" s="37">
        <f>IF(ISNA(VLOOKUP($B206,'Feeder DER'!$B$3:$V$365,'Feeder DER'!G$369,FALSE)),0,VLOOKUP($B206,'Feeder DER'!$B$3:$V$365,'Feeder DER'!G$369,FALSE)/1000)</f>
        <v>0.43629707141719087</v>
      </c>
      <c r="AH206" s="37">
        <f>IF(ISNA(VLOOKUP($B206,'Feeder DER'!$B$3:$V$365,'Feeder DER'!H$369,FALSE)),0,VLOOKUP($B206,'Feeder DER'!$B$3:$V$365,'Feeder DER'!H$369,FALSE)/1000)</f>
        <v>0.59066581132576323</v>
      </c>
      <c r="AI206" s="37">
        <f>IF(ISNA(VLOOKUP($B206,'Feeder DER'!$B$3:$V$365,'Feeder DER'!I$369,FALSE)),0,VLOOKUP($B206,'Feeder DER'!$B$3:$V$365,'Feeder DER'!I$369,FALSE)/1000)</f>
        <v>0.7780473407619436</v>
      </c>
      <c r="AJ206" s="37">
        <f>IF(ISNA(VLOOKUP($B206,'Feeder DER'!$B$3:$V$365,'Feeder DER'!J$369,FALSE)),0,VLOOKUP($B206,'Feeder DER'!$B$3:$V$365,'Feeder DER'!J$369,FALSE)/1000)</f>
        <v>1.221280620983261</v>
      </c>
      <c r="AK206" s="37">
        <f>IF(ISNA(VLOOKUP($B206,'Feeder DER'!$B$3:$V$365,'Feeder DER'!K$369,FALSE)),0,VLOOKUP($B206,'Feeder DER'!$B$3:$V$365,'Feeder DER'!K$369,FALSE)/1000)</f>
        <v>1.5900708110591031</v>
      </c>
      <c r="AL206" s="37">
        <f>IF(ISNA(VLOOKUP($B206,'Feeder DER'!$B$3:$V$365,'Feeder DER'!L$369,FALSE)),0,VLOOKUP($B206,'Feeder DER'!$B$3:$V$365,'Feeder DER'!L$369,FALSE)/1000)</f>
        <v>1.9481626462407167</v>
      </c>
      <c r="AM206" s="37">
        <f>IF(ISNA(VLOOKUP($B206,'Feeder DER'!$B$3:$V$365,'Feeder DER'!M$369,FALSE)),0,VLOOKUP($B206,'Feeder DER'!$B$3:$V$365,'Feeder DER'!M$369,FALSE)/1000)</f>
        <v>-0.5332194655016973</v>
      </c>
      <c r="AN206" s="37">
        <f>IF(ISNA(VLOOKUP($B206,'Feeder DER'!$B$3:$V$365,'Feeder DER'!N$369,FALSE)),0,VLOOKUP($B206,'Feeder DER'!$B$3:$V$365,'Feeder DER'!N$369,FALSE)/1000)</f>
        <v>-0.65860081603628451</v>
      </c>
      <c r="AO206" s="37">
        <f>IF(ISNA(VLOOKUP($B206,'Feeder DER'!$B$3:$V$365,'Feeder DER'!O$369,FALSE)),0,VLOOKUP($B206,'Feeder DER'!$B$3:$V$365,'Feeder DER'!O$369,FALSE)/1000)</f>
        <v>-0.79314484388283713</v>
      </c>
      <c r="AP206" s="37">
        <f>IF(ISNA(VLOOKUP($B206,'Feeder DER'!$B$3:$V$365,'Feeder DER'!P$369,FALSE)),0,VLOOKUP($B206,'Feeder DER'!$B$3:$V$365,'Feeder DER'!P$369,FALSE)/1000)</f>
        <v>-0.91586487764637414</v>
      </c>
      <c r="AQ206" s="37">
        <f>IF(ISNA(VLOOKUP($B206,'Feeder DER'!$B$3:$V$365,'Feeder DER'!Q$369,FALSE)),0,VLOOKUP($B206,'Feeder DER'!$B$3:$V$365,'Feeder DER'!Q$369,FALSE)/1000)</f>
        <v>-1.0134523633555823</v>
      </c>
      <c r="AR206" s="37">
        <f>IF(ISNA(VLOOKUP($B206,'Feeder DER'!$B$3:$V$365,'Feeder DER'!R$369,FALSE)),0,VLOOKUP($B206,'Feeder DER'!$B$3:$V$365,'Feeder DER'!R$369,FALSE)/1000)</f>
        <v>-1.0864240832388488</v>
      </c>
      <c r="AS206" s="37">
        <f>IF(ISNA(VLOOKUP($B206,'Feeder DER'!$B$3:$V$365,'Feeder DER'!S$369,FALSE)),0,VLOOKUP($B206,'Feeder DER'!$B$3:$V$365,'Feeder DER'!S$369,FALSE)/1000)</f>
        <v>-1.1398496242804776</v>
      </c>
      <c r="AT206" s="37">
        <f>IF(ISNA(VLOOKUP($B206,'Feeder DER'!$B$3:$V$365,'Feeder DER'!T$369,FALSE)),0,VLOOKUP($B206,'Feeder DER'!$B$3:$V$365,'Feeder DER'!T$369,FALSE)/1000)</f>
        <v>-1.1137262434230522</v>
      </c>
      <c r="AU206" s="37">
        <f>IF(ISNA(VLOOKUP($B206,'Feeder DER'!$B$3:$V$365,'Feeder DER'!U$369,FALSE)),0,VLOOKUP($B206,'Feeder DER'!$B$3:$V$365,'Feeder DER'!U$369,FALSE)/1000)</f>
        <v>-1.1190527235490195</v>
      </c>
      <c r="AV206" s="37">
        <f>IF(ISNA(VLOOKUP($B206,'Feeder DER'!$B$3:$V$365,'Feeder DER'!V$369,FALSE)),0,VLOOKUP($B206,'Feeder DER'!$B$3:$V$365,'Feeder DER'!V$369,FALSE)/1000)</f>
        <v>-1.1114605657337884</v>
      </c>
    </row>
    <row r="207" spans="1:48" x14ac:dyDescent="0.25">
      <c r="A207" s="8" t="s">
        <v>35</v>
      </c>
      <c r="B207" s="42">
        <v>39568</v>
      </c>
      <c r="C207" s="43">
        <v>157.93539150000001</v>
      </c>
      <c r="D207" s="43">
        <v>24</v>
      </c>
      <c r="E207" s="43">
        <v>24</v>
      </c>
      <c r="F207" s="43">
        <v>24</v>
      </c>
      <c r="G207" s="43">
        <v>24</v>
      </c>
      <c r="H207" s="43">
        <v>24</v>
      </c>
      <c r="I207" s="43">
        <v>24</v>
      </c>
      <c r="J207" s="43">
        <v>24</v>
      </c>
      <c r="K207" s="43">
        <v>24</v>
      </c>
      <c r="L207" s="43">
        <v>24</v>
      </c>
      <c r="M207" s="43">
        <v>24</v>
      </c>
      <c r="N207" s="43">
        <v>24</v>
      </c>
      <c r="P207" s="43">
        <v>27.100000380000001</v>
      </c>
      <c r="Q207" s="43">
        <v>27.438098679894999</v>
      </c>
      <c r="R207" s="43">
        <v>27.438098679894999</v>
      </c>
      <c r="S207" s="43">
        <v>27.438098679894999</v>
      </c>
      <c r="T207" s="43">
        <v>27.438098679894999</v>
      </c>
      <c r="U207" s="43">
        <v>27.438098679894999</v>
      </c>
      <c r="V207" s="43">
        <v>27.438098679894999</v>
      </c>
      <c r="W207" s="43">
        <v>27.438098679894999</v>
      </c>
      <c r="X207" s="43">
        <v>27.438098679894999</v>
      </c>
      <c r="Y207" s="43">
        <v>27.438098679894999</v>
      </c>
      <c r="Z207" s="43">
        <v>27.438098679894999</v>
      </c>
      <c r="AA207" s="43">
        <v>27.438098679894999</v>
      </c>
      <c r="AC207" s="37">
        <f>IF(ISNA(VLOOKUP($B207,'Feeder DER'!$B$3:$V$365,'Feeder DER'!C$369,FALSE)),0,VLOOKUP($B207,'Feeder DER'!$B$3:$V$365,'Feeder DER'!C$369,FALSE)/1000)</f>
        <v>8.6288544064026546E-3</v>
      </c>
      <c r="AD207" s="37">
        <f>IF(ISNA(VLOOKUP($B207,'Feeder DER'!$B$3:$V$365,'Feeder DER'!D$369,FALSE)),0,VLOOKUP($B207,'Feeder DER'!$B$3:$V$365,'Feeder DER'!D$369,FALSE)/1000)</f>
        <v>1.787984403923128E-2</v>
      </c>
      <c r="AE207" s="37">
        <f>IF(ISNA(VLOOKUP($B207,'Feeder DER'!$B$3:$V$365,'Feeder DER'!E$369,FALSE)),0,VLOOKUP($B207,'Feeder DER'!$B$3:$V$365,'Feeder DER'!E$369,FALSE)/1000)</f>
        <v>2.9146049205812603E-2</v>
      </c>
      <c r="AF207" s="37">
        <f>IF(ISNA(VLOOKUP($B207,'Feeder DER'!$B$3:$V$365,'Feeder DER'!F$369,FALSE)),0,VLOOKUP($B207,'Feeder DER'!$B$3:$V$365,'Feeder DER'!F$369,FALSE)/1000)</f>
        <v>4.2634192719733663E-2</v>
      </c>
      <c r="AG207" s="37">
        <f>IF(ISNA(VLOOKUP($B207,'Feeder DER'!$B$3:$V$365,'Feeder DER'!G$369,FALSE)),0,VLOOKUP($B207,'Feeder DER'!$B$3:$V$365,'Feeder DER'!G$369,FALSE)/1000)</f>
        <v>5.7367647520676475E-2</v>
      </c>
      <c r="AH207" s="37">
        <f>IF(ISNA(VLOOKUP($B207,'Feeder DER'!$B$3:$V$365,'Feeder DER'!H$369,FALSE)),0,VLOOKUP($B207,'Feeder DER'!$B$3:$V$365,'Feeder DER'!H$369,FALSE)/1000)</f>
        <v>7.4616463947167935E-2</v>
      </c>
      <c r="AI207" s="37">
        <f>IF(ISNA(VLOOKUP($B207,'Feeder DER'!$B$3:$V$365,'Feeder DER'!I$369,FALSE)),0,VLOOKUP($B207,'Feeder DER'!$B$3:$V$365,'Feeder DER'!I$369,FALSE)/1000)</f>
        <v>9.4708552458671255E-2</v>
      </c>
      <c r="AJ207" s="37">
        <f>IF(ISNA(VLOOKUP($B207,'Feeder DER'!$B$3:$V$365,'Feeder DER'!J$369,FALSE)),0,VLOOKUP($B207,'Feeder DER'!$B$3:$V$365,'Feeder DER'!J$369,FALSE)/1000)</f>
        <v>0.13999298384402831</v>
      </c>
      <c r="AK207" s="37">
        <f>IF(ISNA(VLOOKUP($B207,'Feeder DER'!$B$3:$V$365,'Feeder DER'!K$369,FALSE)),0,VLOOKUP($B207,'Feeder DER'!$B$3:$V$365,'Feeder DER'!K$369,FALSE)/1000)</f>
        <v>0.17805786262345222</v>
      </c>
      <c r="AL207" s="37">
        <f>IF(ISNA(VLOOKUP($B207,'Feeder DER'!$B$3:$V$365,'Feeder DER'!L$369,FALSE)),0,VLOOKUP($B207,'Feeder DER'!$B$3:$V$365,'Feeder DER'!L$369,FALSE)/1000)</f>
        <v>0.21446370867775894</v>
      </c>
      <c r="AM207" s="37">
        <f>IF(ISNA(VLOOKUP($B207,'Feeder DER'!$B$3:$V$365,'Feeder DER'!M$369,FALSE)),0,VLOOKUP($B207,'Feeder DER'!$B$3:$V$365,'Feeder DER'!M$369,FALSE)/1000)</f>
        <v>-8.3494491809882027E-2</v>
      </c>
      <c r="AN207" s="37">
        <f>IF(ISNA(VLOOKUP($B207,'Feeder DER'!$B$3:$V$365,'Feeder DER'!N$369,FALSE)),0,VLOOKUP($B207,'Feeder DER'!$B$3:$V$365,'Feeder DER'!N$369,FALSE)/1000)</f>
        <v>-0.10363829098601109</v>
      </c>
      <c r="AO207" s="37">
        <f>IF(ISNA(VLOOKUP($B207,'Feeder DER'!$B$3:$V$365,'Feeder DER'!O$369,FALSE)),0,VLOOKUP($B207,'Feeder DER'!$B$3:$V$365,'Feeder DER'!O$369,FALSE)/1000)</f>
        <v>-0.12557054787207075</v>
      </c>
      <c r="AP207" s="37">
        <f>IF(ISNA(VLOOKUP($B207,'Feeder DER'!$B$3:$V$365,'Feeder DER'!P$369,FALSE)),0,VLOOKUP($B207,'Feeder DER'!$B$3:$V$365,'Feeder DER'!P$369,FALSE)/1000)</f>
        <v>-0.14658189483654355</v>
      </c>
      <c r="AQ207" s="37">
        <f>IF(ISNA(VLOOKUP($B207,'Feeder DER'!$B$3:$V$365,'Feeder DER'!Q$369,FALSE)),0,VLOOKUP($B207,'Feeder DER'!$B$3:$V$365,'Feeder DER'!Q$369,FALSE)/1000)</f>
        <v>-0.16458990125884743</v>
      </c>
      <c r="AR207" s="37">
        <f>IF(ISNA(VLOOKUP($B207,'Feeder DER'!$B$3:$V$365,'Feeder DER'!R$369,FALSE)),0,VLOOKUP($B207,'Feeder DER'!$B$3:$V$365,'Feeder DER'!R$369,FALSE)/1000)</f>
        <v>-0.18011286651241684</v>
      </c>
      <c r="AS207" s="37">
        <f>IF(ISNA(VLOOKUP($B207,'Feeder DER'!$B$3:$V$365,'Feeder DER'!S$369,FALSE)),0,VLOOKUP($B207,'Feeder DER'!$B$3:$V$365,'Feeder DER'!S$369,FALSE)/1000)</f>
        <v>-0.19397664936542694</v>
      </c>
      <c r="AT207" s="37">
        <f>IF(ISNA(VLOOKUP($B207,'Feeder DER'!$B$3:$V$365,'Feeder DER'!T$369,FALSE)),0,VLOOKUP($B207,'Feeder DER'!$B$3:$V$365,'Feeder DER'!T$369,FALSE)/1000)</f>
        <v>-0.20477635728663493</v>
      </c>
      <c r="AU207" s="37">
        <f>IF(ISNA(VLOOKUP($B207,'Feeder DER'!$B$3:$V$365,'Feeder DER'!U$369,FALSE)),0,VLOOKUP($B207,'Feeder DER'!$B$3:$V$365,'Feeder DER'!U$369,FALSE)/1000)</f>
        <v>-0.2175026524789212</v>
      </c>
      <c r="AV207" s="37">
        <f>IF(ISNA(VLOOKUP($B207,'Feeder DER'!$B$3:$V$365,'Feeder DER'!V$369,FALSE)),0,VLOOKUP($B207,'Feeder DER'!$B$3:$V$365,'Feeder DER'!V$369,FALSE)/1000)</f>
        <v>-0.22811742769821183</v>
      </c>
    </row>
    <row r="208" spans="1:48" x14ac:dyDescent="0.25">
      <c r="A208" s="8" t="s">
        <v>35</v>
      </c>
      <c r="B208" s="42">
        <v>39569</v>
      </c>
      <c r="C208" s="43">
        <v>203.7321699</v>
      </c>
      <c r="D208" s="43">
        <v>0</v>
      </c>
      <c r="E208" s="43">
        <v>0</v>
      </c>
      <c r="F208" s="43">
        <v>0</v>
      </c>
      <c r="G208" s="43">
        <v>0</v>
      </c>
      <c r="H208" s="43">
        <v>0</v>
      </c>
      <c r="I208" s="43">
        <v>0</v>
      </c>
      <c r="J208" s="43">
        <v>0</v>
      </c>
      <c r="K208" s="43">
        <v>0</v>
      </c>
      <c r="L208" s="43">
        <v>0</v>
      </c>
      <c r="M208" s="43">
        <v>0</v>
      </c>
      <c r="N208" s="43">
        <v>0</v>
      </c>
      <c r="P208" s="43">
        <v>0</v>
      </c>
      <c r="Q208" s="43">
        <v>0</v>
      </c>
      <c r="R208" s="43">
        <v>0</v>
      </c>
      <c r="S208" s="43">
        <v>0</v>
      </c>
      <c r="T208" s="43">
        <v>0</v>
      </c>
      <c r="U208" s="43">
        <v>0</v>
      </c>
      <c r="V208" s="43">
        <v>0</v>
      </c>
      <c r="W208" s="43">
        <v>0</v>
      </c>
      <c r="X208" s="43">
        <v>0</v>
      </c>
      <c r="Y208" s="43">
        <v>0</v>
      </c>
      <c r="Z208" s="43">
        <v>0</v>
      </c>
      <c r="AA208" s="43">
        <v>0</v>
      </c>
      <c r="AC208" s="37">
        <f>IF(ISNA(VLOOKUP($B208,'Feeder DER'!$B$3:$V$365,'Feeder DER'!C$369,FALSE)),0,VLOOKUP($B208,'Feeder DER'!$B$3:$V$365,'Feeder DER'!C$369,FALSE)/1000)</f>
        <v>1.8769381909146927E-4</v>
      </c>
      <c r="AD208" s="37">
        <f>IF(ISNA(VLOOKUP($B208,'Feeder DER'!$B$3:$V$365,'Feeder DER'!D$369,FALSE)),0,VLOOKUP($B208,'Feeder DER'!$B$3:$V$365,'Feeder DER'!D$369,FALSE)/1000)</f>
        <v>3.7433442262702326E-4</v>
      </c>
      <c r="AE208" s="37">
        <f>IF(ISNA(VLOOKUP($B208,'Feeder DER'!$B$3:$V$365,'Feeder DER'!E$369,FALSE)),0,VLOOKUP($B208,'Feeder DER'!$B$3:$V$365,'Feeder DER'!E$369,FALSE)/1000)</f>
        <v>6.1294894296626604E-4</v>
      </c>
      <c r="AF208" s="37">
        <f>IF(ISNA(VLOOKUP($B208,'Feeder DER'!$B$3:$V$365,'Feeder DER'!F$369,FALSE)),0,VLOOKUP($B208,'Feeder DER'!$B$3:$V$365,'Feeder DER'!F$369,FALSE)/1000)</f>
        <v>9.2509458052237659E-4</v>
      </c>
      <c r="AG208" s="37">
        <f>IF(ISNA(VLOOKUP($B208,'Feeder DER'!$B$3:$V$365,'Feeder DER'!G$369,FALSE)),0,VLOOKUP($B208,'Feeder DER'!$B$3:$V$365,'Feeder DER'!G$369,FALSE)/1000)</f>
        <v>1.2915839888016309E-3</v>
      </c>
      <c r="AH208" s="37">
        <f>IF(ISNA(VLOOKUP($B208,'Feeder DER'!$B$3:$V$365,'Feeder DER'!H$369,FALSE)),0,VLOOKUP($B208,'Feeder DER'!$B$3:$V$365,'Feeder DER'!H$369,FALSE)/1000)</f>
        <v>1.74856664098805E-3</v>
      </c>
      <c r="AI208" s="37">
        <f>IF(ISNA(VLOOKUP($B208,'Feeder DER'!$B$3:$V$365,'Feeder DER'!I$369,FALSE)),0,VLOOKUP($B208,'Feeder DER'!$B$3:$V$365,'Feeder DER'!I$369,FALSE)/1000)</f>
        <v>2.303278095802083E-3</v>
      </c>
      <c r="AJ208" s="37">
        <f>IF(ISNA(VLOOKUP($B208,'Feeder DER'!$B$3:$V$365,'Feeder DER'!J$369,FALSE)),0,VLOOKUP($B208,'Feeder DER'!$B$3:$V$365,'Feeder DER'!J$369,FALSE)/1000)</f>
        <v>3.6153955624134431E-3</v>
      </c>
      <c r="AK208" s="37">
        <f>IF(ISNA(VLOOKUP($B208,'Feeder DER'!$B$3:$V$365,'Feeder DER'!K$369,FALSE)),0,VLOOKUP($B208,'Feeder DER'!$B$3:$V$365,'Feeder DER'!K$369,FALSE)/1000)</f>
        <v>4.7071368000565512E-3</v>
      </c>
      <c r="AL208" s="37">
        <f>IF(ISNA(VLOOKUP($B208,'Feeder DER'!$B$3:$V$365,'Feeder DER'!L$369,FALSE)),0,VLOOKUP($B208,'Feeder DER'!$B$3:$V$365,'Feeder DER'!L$369,FALSE)/1000)</f>
        <v>5.7672073600968524E-3</v>
      </c>
      <c r="AM208" s="37">
        <f>IF(ISNA(VLOOKUP($B208,'Feeder DER'!$B$3:$V$365,'Feeder DER'!M$369,FALSE)),0,VLOOKUP($B208,'Feeder DER'!$B$3:$V$365,'Feeder DER'!M$369,FALSE)/1000)</f>
        <v>-1.5785064106030111E-3</v>
      </c>
      <c r="AN208" s="37">
        <f>IF(ISNA(VLOOKUP($B208,'Feeder DER'!$B$3:$V$365,'Feeder DER'!N$369,FALSE)),0,VLOOKUP($B208,'Feeder DER'!$B$3:$V$365,'Feeder DER'!N$369,FALSE)/1000)</f>
        <v>-1.9496767792666798E-3</v>
      </c>
      <c r="AO208" s="37">
        <f>IF(ISNA(VLOOKUP($B208,'Feeder DER'!$B$3:$V$365,'Feeder DER'!O$369,FALSE)),0,VLOOKUP($B208,'Feeder DER'!$B$3:$V$365,'Feeder DER'!O$369,FALSE)/1000)</f>
        <v>-2.3479717107247992E-3</v>
      </c>
      <c r="AP208" s="37">
        <f>IF(ISNA(VLOOKUP($B208,'Feeder DER'!$B$3:$V$365,'Feeder DER'!P$369,FALSE)),0,VLOOKUP($B208,'Feeder DER'!$B$3:$V$365,'Feeder DER'!P$369,FALSE)/1000)</f>
        <v>-2.7112636993675962E-3</v>
      </c>
      <c r="AQ208" s="37">
        <f>IF(ISNA(VLOOKUP($B208,'Feeder DER'!$B$3:$V$365,'Feeder DER'!Q$369,FALSE)),0,VLOOKUP($B208,'Feeder DER'!$B$3:$V$365,'Feeder DER'!Q$369,FALSE)/1000)</f>
        <v>-3.000155012893968E-3</v>
      </c>
      <c r="AR208" s="37">
        <f>IF(ISNA(VLOOKUP($B208,'Feeder DER'!$B$3:$V$365,'Feeder DER'!R$369,FALSE)),0,VLOOKUP($B208,'Feeder DER'!$B$3:$V$365,'Feeder DER'!R$369,FALSE)/1000)</f>
        <v>-3.2161754980427723E-3</v>
      </c>
      <c r="AS208" s="37">
        <f>IF(ISNA(VLOOKUP($B208,'Feeder DER'!$B$3:$V$365,'Feeder DER'!S$369,FALSE)),0,VLOOKUP($B208,'Feeder DER'!$B$3:$V$365,'Feeder DER'!S$369,FALSE)/1000)</f>
        <v>-3.3743328131452866E-3</v>
      </c>
      <c r="AT208" s="37">
        <f>IF(ISNA(VLOOKUP($B208,'Feeder DER'!$B$3:$V$365,'Feeder DER'!T$369,FALSE)),0,VLOOKUP($B208,'Feeder DER'!$B$3:$V$365,'Feeder DER'!T$369,FALSE)/1000)</f>
        <v>-3.2969989444140094E-3</v>
      </c>
      <c r="AU208" s="37">
        <f>IF(ISNA(VLOOKUP($B208,'Feeder DER'!$B$3:$V$365,'Feeder DER'!U$369,FALSE)),0,VLOOKUP($B208,'Feeder DER'!$B$3:$V$365,'Feeder DER'!U$369,FALSE)/1000)</f>
        <v>-3.3127670916193587E-3</v>
      </c>
      <c r="AV208" s="37">
        <f>IF(ISNA(VLOOKUP($B208,'Feeder DER'!$B$3:$V$365,'Feeder DER'!V$369,FALSE)),0,VLOOKUP($B208,'Feeder DER'!$B$3:$V$365,'Feeder DER'!V$369,FALSE)/1000)</f>
        <v>-3.2902917872521856E-3</v>
      </c>
    </row>
    <row r="209" spans="1:48" x14ac:dyDescent="0.25">
      <c r="A209" s="8" t="s">
        <v>35</v>
      </c>
      <c r="B209" s="42">
        <v>39570</v>
      </c>
      <c r="C209" s="43">
        <v>36.66944505</v>
      </c>
      <c r="D209" s="43">
        <v>209.3000031</v>
      </c>
      <c r="E209" s="43">
        <v>209.3000031</v>
      </c>
      <c r="F209" s="43">
        <v>209.3000031</v>
      </c>
      <c r="G209" s="43">
        <v>209.3000031</v>
      </c>
      <c r="H209" s="43">
        <v>209.3000031</v>
      </c>
      <c r="I209" s="43">
        <v>209.3000031</v>
      </c>
      <c r="J209" s="43">
        <v>209.3000031</v>
      </c>
      <c r="K209" s="43">
        <v>209.3000031</v>
      </c>
      <c r="L209" s="43">
        <v>209.3000031</v>
      </c>
      <c r="M209" s="43">
        <v>209.3000031</v>
      </c>
      <c r="N209" s="43">
        <v>209.3000031</v>
      </c>
      <c r="P209" s="43">
        <v>148.8000031</v>
      </c>
      <c r="Q209" s="43">
        <v>149.55466157028599</v>
      </c>
      <c r="R209" s="43">
        <v>149.55466157028599</v>
      </c>
      <c r="S209" s="43">
        <v>149.55466157028599</v>
      </c>
      <c r="T209" s="43">
        <v>149.55466157028599</v>
      </c>
      <c r="U209" s="43">
        <v>149.55466157028599</v>
      </c>
      <c r="V209" s="43">
        <v>149.55466157028599</v>
      </c>
      <c r="W209" s="43">
        <v>149.55466157028599</v>
      </c>
      <c r="X209" s="43">
        <v>149.55466157028599</v>
      </c>
      <c r="Y209" s="43">
        <v>149.55466157028599</v>
      </c>
      <c r="Z209" s="43">
        <v>149.55466157028599</v>
      </c>
      <c r="AA209" s="43">
        <v>149.55466157028599</v>
      </c>
      <c r="AC209" s="37">
        <f>IF(ISNA(VLOOKUP($B209,'Feeder DER'!$B$3:$V$365,'Feeder DER'!C$369,FALSE)),0,VLOOKUP($B209,'Feeder DER'!$B$3:$V$365,'Feeder DER'!C$369,FALSE)/1000)</f>
        <v>9.0093033163905257E-4</v>
      </c>
      <c r="AD209" s="37">
        <f>IF(ISNA(VLOOKUP($B209,'Feeder DER'!$B$3:$V$365,'Feeder DER'!D$369,FALSE)),0,VLOOKUP($B209,'Feeder DER'!$B$3:$V$365,'Feeder DER'!D$369,FALSE)/1000)</f>
        <v>1.7968052286097115E-3</v>
      </c>
      <c r="AE209" s="37">
        <f>IF(ISNA(VLOOKUP($B209,'Feeder DER'!$B$3:$V$365,'Feeder DER'!E$369,FALSE)),0,VLOOKUP($B209,'Feeder DER'!$B$3:$V$365,'Feeder DER'!E$369,FALSE)/1000)</f>
        <v>2.9421549262380769E-3</v>
      </c>
      <c r="AF209" s="37">
        <f>IF(ISNA(VLOOKUP($B209,'Feeder DER'!$B$3:$V$365,'Feeder DER'!F$369,FALSE)),0,VLOOKUP($B209,'Feeder DER'!$B$3:$V$365,'Feeder DER'!F$369,FALSE)/1000)</f>
        <v>4.4404539865074075E-3</v>
      </c>
      <c r="AG209" s="37">
        <f>IF(ISNA(VLOOKUP($B209,'Feeder DER'!$B$3:$V$365,'Feeder DER'!G$369,FALSE)),0,VLOOKUP($B209,'Feeder DER'!$B$3:$V$365,'Feeder DER'!G$369,FALSE)/1000)</f>
        <v>6.1996031462478278E-3</v>
      </c>
      <c r="AH209" s="37">
        <f>IF(ISNA(VLOOKUP($B209,'Feeder DER'!$B$3:$V$365,'Feeder DER'!H$369,FALSE)),0,VLOOKUP($B209,'Feeder DER'!$B$3:$V$365,'Feeder DER'!H$369,FALSE)/1000)</f>
        <v>8.3931198767426395E-3</v>
      </c>
      <c r="AI209" s="37">
        <f>IF(ISNA(VLOOKUP($B209,'Feeder DER'!$B$3:$V$365,'Feeder DER'!I$369,FALSE)),0,VLOOKUP($B209,'Feeder DER'!$B$3:$V$365,'Feeder DER'!I$369,FALSE)/1000)</f>
        <v>1.1055734859849998E-2</v>
      </c>
      <c r="AJ209" s="37">
        <f>IF(ISNA(VLOOKUP($B209,'Feeder DER'!$B$3:$V$365,'Feeder DER'!J$369,FALSE)),0,VLOOKUP($B209,'Feeder DER'!$B$3:$V$365,'Feeder DER'!J$369,FALSE)/1000)</f>
        <v>1.7353898699584525E-2</v>
      </c>
      <c r="AK209" s="37">
        <f>IF(ISNA(VLOOKUP($B209,'Feeder DER'!$B$3:$V$365,'Feeder DER'!K$369,FALSE)),0,VLOOKUP($B209,'Feeder DER'!$B$3:$V$365,'Feeder DER'!K$369,FALSE)/1000)</f>
        <v>2.2594256640271451E-2</v>
      </c>
      <c r="AL209" s="37">
        <f>IF(ISNA(VLOOKUP($B209,'Feeder DER'!$B$3:$V$365,'Feeder DER'!L$369,FALSE)),0,VLOOKUP($B209,'Feeder DER'!$B$3:$V$365,'Feeder DER'!L$369,FALSE)/1000)</f>
        <v>2.7682595328464892E-2</v>
      </c>
      <c r="AM209" s="37">
        <f>IF(ISNA(VLOOKUP($B209,'Feeder DER'!$B$3:$V$365,'Feeder DER'!M$369,FALSE)),0,VLOOKUP($B209,'Feeder DER'!$B$3:$V$365,'Feeder DER'!M$369,FALSE)/1000)</f>
        <v>-7.5768307708944539E-3</v>
      </c>
      <c r="AN209" s="37">
        <f>IF(ISNA(VLOOKUP($B209,'Feeder DER'!$B$3:$V$365,'Feeder DER'!N$369,FALSE)),0,VLOOKUP($B209,'Feeder DER'!$B$3:$V$365,'Feeder DER'!N$369,FALSE)/1000)</f>
        <v>-9.3584485404800636E-3</v>
      </c>
      <c r="AO209" s="37">
        <f>IF(ISNA(VLOOKUP($B209,'Feeder DER'!$B$3:$V$365,'Feeder DER'!O$369,FALSE)),0,VLOOKUP($B209,'Feeder DER'!$B$3:$V$365,'Feeder DER'!O$369,FALSE)/1000)</f>
        <v>-1.1270264211479036E-2</v>
      </c>
      <c r="AP209" s="37">
        <f>IF(ISNA(VLOOKUP($B209,'Feeder DER'!$B$3:$V$365,'Feeder DER'!P$369,FALSE)),0,VLOOKUP($B209,'Feeder DER'!$B$3:$V$365,'Feeder DER'!P$369,FALSE)/1000)</f>
        <v>-1.3014065756964463E-2</v>
      </c>
      <c r="AQ209" s="37">
        <f>IF(ISNA(VLOOKUP($B209,'Feeder DER'!$B$3:$V$365,'Feeder DER'!Q$369,FALSE)),0,VLOOKUP($B209,'Feeder DER'!$B$3:$V$365,'Feeder DER'!Q$369,FALSE)/1000)</f>
        <v>-1.4400744061891048E-2</v>
      </c>
      <c r="AR209" s="37">
        <f>IF(ISNA(VLOOKUP($B209,'Feeder DER'!$B$3:$V$365,'Feeder DER'!R$369,FALSE)),0,VLOOKUP($B209,'Feeder DER'!$B$3:$V$365,'Feeder DER'!R$369,FALSE)/1000)</f>
        <v>-1.543764239060531E-2</v>
      </c>
      <c r="AS209" s="37">
        <f>IF(ISNA(VLOOKUP($B209,'Feeder DER'!$B$3:$V$365,'Feeder DER'!S$369,FALSE)),0,VLOOKUP($B209,'Feeder DER'!$B$3:$V$365,'Feeder DER'!S$369,FALSE)/1000)</f>
        <v>-1.6196797503097372E-2</v>
      </c>
      <c r="AT209" s="37">
        <f>IF(ISNA(VLOOKUP($B209,'Feeder DER'!$B$3:$V$365,'Feeder DER'!T$369,FALSE)),0,VLOOKUP($B209,'Feeder DER'!$B$3:$V$365,'Feeder DER'!T$369,FALSE)/1000)</f>
        <v>-1.5825594933187248E-2</v>
      </c>
      <c r="AU209" s="37">
        <f>IF(ISNA(VLOOKUP($B209,'Feeder DER'!$B$3:$V$365,'Feeder DER'!U$369,FALSE)),0,VLOOKUP($B209,'Feeder DER'!$B$3:$V$365,'Feeder DER'!U$369,FALSE)/1000)</f>
        <v>-1.590128203977292E-2</v>
      </c>
      <c r="AV209" s="37">
        <f>IF(ISNA(VLOOKUP($B209,'Feeder DER'!$B$3:$V$365,'Feeder DER'!V$369,FALSE)),0,VLOOKUP($B209,'Feeder DER'!$B$3:$V$365,'Feeder DER'!V$369,FALSE)/1000)</f>
        <v>-1.5793400578810495E-2</v>
      </c>
    </row>
    <row r="210" spans="1:48" x14ac:dyDescent="0.25">
      <c r="A210" s="8" t="s">
        <v>35</v>
      </c>
      <c r="B210" s="42">
        <v>39571</v>
      </c>
      <c r="C210" s="43">
        <v>96.758168190000006</v>
      </c>
      <c r="D210" s="43">
        <v>108.5</v>
      </c>
      <c r="E210" s="43">
        <v>108.5</v>
      </c>
      <c r="F210" s="43">
        <v>108.5</v>
      </c>
      <c r="G210" s="43">
        <v>108.5</v>
      </c>
      <c r="H210" s="43">
        <v>108.5</v>
      </c>
      <c r="I210" s="43">
        <v>108.5</v>
      </c>
      <c r="J210" s="43">
        <v>108.5</v>
      </c>
      <c r="K210" s="43">
        <v>108.5</v>
      </c>
      <c r="L210" s="43">
        <v>108.5</v>
      </c>
      <c r="M210" s="43">
        <v>108.5</v>
      </c>
      <c r="N210" s="43">
        <v>108.5</v>
      </c>
      <c r="P210" s="43">
        <v>63.400001529999997</v>
      </c>
      <c r="Q210" s="43">
        <v>65.488577554185895</v>
      </c>
      <c r="R210" s="43">
        <v>65.488577554185895</v>
      </c>
      <c r="S210" s="43">
        <v>65.488577554185895</v>
      </c>
      <c r="T210" s="43">
        <v>65.488577554185895</v>
      </c>
      <c r="U210" s="43">
        <v>65.488577554185895</v>
      </c>
      <c r="V210" s="43">
        <v>65.488577554185895</v>
      </c>
      <c r="W210" s="43">
        <v>65.488577554185895</v>
      </c>
      <c r="X210" s="43">
        <v>65.488577554185895</v>
      </c>
      <c r="Y210" s="43">
        <v>65.488577554185895</v>
      </c>
      <c r="Z210" s="43">
        <v>65.488577554185895</v>
      </c>
      <c r="AA210" s="43">
        <v>65.488577554185895</v>
      </c>
      <c r="AC210" s="37">
        <f>IF(ISNA(VLOOKUP($B210,'Feeder DER'!$B$3:$V$365,'Feeder DER'!C$369,FALSE)),0,VLOOKUP($B210,'Feeder DER'!$B$3:$V$365,'Feeder DER'!C$369,FALSE)/1000)</f>
        <v>3.262118575809736E-2</v>
      </c>
      <c r="AD210" s="37">
        <f>IF(ISNA(VLOOKUP($B210,'Feeder DER'!$B$3:$V$365,'Feeder DER'!D$369,FALSE)),0,VLOOKUP($B210,'Feeder DER'!$B$3:$V$365,'Feeder DER'!D$369,FALSE)/1000)</f>
        <v>6.5059322652576634E-2</v>
      </c>
      <c r="AE210" s="37">
        <f>IF(ISNA(VLOOKUP($B210,'Feeder DER'!$B$3:$V$365,'Feeder DER'!E$369,FALSE)),0,VLOOKUP($B210,'Feeder DER'!$B$3:$V$365,'Feeder DER'!E$369,FALSE)/1000)</f>
        <v>0.10653052628753702</v>
      </c>
      <c r="AF210" s="37">
        <f>IF(ISNA(VLOOKUP($B210,'Feeder DER'!$B$3:$V$365,'Feeder DER'!F$369,FALSE)),0,VLOOKUP($B210,'Feeder DER'!$B$3:$V$365,'Feeder DER'!F$369,FALSE)/1000)</f>
        <v>0.16078143809478906</v>
      </c>
      <c r="AG210" s="37">
        <f>IF(ISNA(VLOOKUP($B210,'Feeder DER'!$B$3:$V$365,'Feeder DER'!G$369,FALSE)),0,VLOOKUP($B210,'Feeder DER'!$B$3:$V$365,'Feeder DER'!G$369,FALSE)/1000)</f>
        <v>0.22447729725372345</v>
      </c>
      <c r="AH210" s="37">
        <f>IF(ISNA(VLOOKUP($B210,'Feeder DER'!$B$3:$V$365,'Feeder DER'!H$369,FALSE)),0,VLOOKUP($B210,'Feeder DER'!$B$3:$V$365,'Feeder DER'!H$369,FALSE)/1000)</f>
        <v>0.30390088220372308</v>
      </c>
      <c r="AI210" s="37">
        <f>IF(ISNA(VLOOKUP($B210,'Feeder DER'!$B$3:$V$365,'Feeder DER'!I$369,FALSE)),0,VLOOKUP($B210,'Feeder DER'!$B$3:$V$365,'Feeder DER'!I$369,FALSE)/1000)</f>
        <v>0.40030973305040202</v>
      </c>
      <c r="AJ210" s="37">
        <f>IF(ISNA(VLOOKUP($B210,'Feeder DER'!$B$3:$V$365,'Feeder DER'!J$369,FALSE)),0,VLOOKUP($B210,'Feeder DER'!$B$3:$V$365,'Feeder DER'!J$369,FALSE)/1000)</f>
        <v>0.62835574874745637</v>
      </c>
      <c r="AK210" s="37">
        <f>IF(ISNA(VLOOKUP($B210,'Feeder DER'!$B$3:$V$365,'Feeder DER'!K$369,FALSE)),0,VLOOKUP($B210,'Feeder DER'!$B$3:$V$365,'Feeder DER'!K$369,FALSE)/1000)</f>
        <v>0.81810037584982875</v>
      </c>
      <c r="AL210" s="37">
        <f>IF(ISNA(VLOOKUP($B210,'Feeder DER'!$B$3:$V$365,'Feeder DER'!L$369,FALSE)),0,VLOOKUP($B210,'Feeder DER'!$B$3:$V$365,'Feeder DER'!L$369,FALSE)/1000)</f>
        <v>1.0023406391848331</v>
      </c>
      <c r="AM210" s="37">
        <f>IF(ISNA(VLOOKUP($B210,'Feeder DER'!$B$3:$V$365,'Feeder DER'!M$369,FALSE)),0,VLOOKUP($B210,'Feeder DER'!$B$3:$V$365,'Feeder DER'!M$369,FALSE)/1000)</f>
        <v>-0.27434441416280336</v>
      </c>
      <c r="AN210" s="37">
        <f>IF(ISNA(VLOOKUP($B210,'Feeder DER'!$B$3:$V$365,'Feeder DER'!N$369,FALSE)),0,VLOOKUP($B210,'Feeder DER'!$B$3:$V$365,'Feeder DER'!N$369,FALSE)/1000)</f>
        <v>-0.33885382423654897</v>
      </c>
      <c r="AO210" s="37">
        <f>IF(ISNA(VLOOKUP($B210,'Feeder DER'!$B$3:$V$365,'Feeder DER'!O$369,FALSE)),0,VLOOKUP($B210,'Feeder DER'!$B$3:$V$365,'Feeder DER'!O$369,FALSE)/1000)</f>
        <v>-0.40807748332397004</v>
      </c>
      <c r="AP210" s="37">
        <f>IF(ISNA(VLOOKUP($B210,'Feeder DER'!$B$3:$V$365,'Feeder DER'!P$369,FALSE)),0,VLOOKUP($B210,'Feeder DER'!$B$3:$V$365,'Feeder DER'!P$369,FALSE)/1000)</f>
        <v>-0.47121763095008823</v>
      </c>
      <c r="AQ210" s="37">
        <f>IF(ISNA(VLOOKUP($B210,'Feeder DER'!$B$3:$V$365,'Feeder DER'!Q$369,FALSE)),0,VLOOKUP($B210,'Feeder DER'!$B$3:$V$365,'Feeder DER'!Q$369,FALSE)/1000)</f>
        <v>-0.52142694124097166</v>
      </c>
      <c r="AR210" s="37">
        <f>IF(ISNA(VLOOKUP($B210,'Feeder DER'!$B$3:$V$365,'Feeder DER'!R$369,FALSE)),0,VLOOKUP($B210,'Feeder DER'!$B$3:$V$365,'Feeder DER'!R$369,FALSE)/1000)</f>
        <v>-0.55897130155983377</v>
      </c>
      <c r="AS210" s="37">
        <f>IF(ISNA(VLOOKUP($B210,'Feeder DER'!$B$3:$V$365,'Feeder DER'!S$369,FALSE)),0,VLOOKUP($B210,'Feeder DER'!$B$3:$V$365,'Feeder DER'!S$369,FALSE)/1000)</f>
        <v>-0.58645904292465079</v>
      </c>
      <c r="AT210" s="37">
        <f>IF(ISNA(VLOOKUP($B210,'Feeder DER'!$B$3:$V$365,'Feeder DER'!T$369,FALSE)),0,VLOOKUP($B210,'Feeder DER'!$B$3:$V$365,'Feeder DER'!T$369,FALSE)/1000)</f>
        <v>-0.57301841653915486</v>
      </c>
      <c r="AU210" s="37">
        <f>IF(ISNA(VLOOKUP($B210,'Feeder DER'!$B$3:$V$365,'Feeder DER'!U$369,FALSE)),0,VLOOKUP($B210,'Feeder DER'!$B$3:$V$365,'Feeder DER'!U$369,FALSE)/1000)</f>
        <v>-0.57575892052344457</v>
      </c>
      <c r="AV210" s="37">
        <f>IF(ISNA(VLOOKUP($B210,'Feeder DER'!$B$3:$V$365,'Feeder DER'!V$369,FALSE)),0,VLOOKUP($B210,'Feeder DER'!$B$3:$V$365,'Feeder DER'!V$369,FALSE)/1000)</f>
        <v>-0.57185271262442994</v>
      </c>
    </row>
    <row r="211" spans="1:48" x14ac:dyDescent="0.25">
      <c r="A211" s="8" t="s">
        <v>327</v>
      </c>
      <c r="B211" s="42">
        <v>16091</v>
      </c>
      <c r="C211" s="43">
        <v>126.8388908</v>
      </c>
      <c r="D211" s="43">
        <v>109</v>
      </c>
      <c r="E211" s="43">
        <v>109.7904736145609</v>
      </c>
      <c r="F211" s="43">
        <v>110.58667978449166</v>
      </c>
      <c r="G211" s="43">
        <v>111.38866008257914</v>
      </c>
      <c r="H211" s="43">
        <v>112.19645638309814</v>
      </c>
      <c r="I211" s="43">
        <v>113.01011086399787</v>
      </c>
      <c r="J211" s="43">
        <v>113.82966600910422</v>
      </c>
      <c r="K211" s="43">
        <v>114.65516461033793</v>
      </c>
      <c r="L211" s="43">
        <v>115.48664976994901</v>
      </c>
      <c r="M211" s="43">
        <v>116.32416490276717</v>
      </c>
      <c r="N211" s="43">
        <v>117.1677537384687</v>
      </c>
      <c r="P211" s="43">
        <v>190.66667179999999</v>
      </c>
      <c r="Q211" s="43">
        <v>199.07230479304187</v>
      </c>
      <c r="R211" s="43">
        <v>200.07306824506503</v>
      </c>
      <c r="S211" s="43">
        <v>201.07886267057265</v>
      </c>
      <c r="T211" s="43">
        <v>202.08971336095019</v>
      </c>
      <c r="U211" s="43">
        <v>203.10564573472629</v>
      </c>
      <c r="V211" s="43">
        <v>204.12668533821201</v>
      </c>
      <c r="W211" s="43">
        <v>205.15285784614318</v>
      </c>
      <c r="X211" s="43">
        <v>206.18418906232597</v>
      </c>
      <c r="Y211" s="43">
        <v>207.22070492028584</v>
      </c>
      <c r="Z211" s="43">
        <v>208.26243148391956</v>
      </c>
      <c r="AA211" s="43">
        <v>209.30939494815061</v>
      </c>
      <c r="AC211" s="37">
        <f>IF(ISNA(VLOOKUP($B211,'Feeder DER'!$B$3:$V$365,'Feeder DER'!C$369,FALSE)),0,VLOOKUP($B211,'Feeder DER'!$B$3:$V$365,'Feeder DER'!C$369,FALSE)/1000)</f>
        <v>3.0324702592216524E-2</v>
      </c>
      <c r="AD211" s="37">
        <f>IF(ISNA(VLOOKUP($B211,'Feeder DER'!$B$3:$V$365,'Feeder DER'!D$369,FALSE)),0,VLOOKUP($B211,'Feeder DER'!$B$3:$V$365,'Feeder DER'!D$369,FALSE)/1000)</f>
        <v>6.4474313414993642E-2</v>
      </c>
      <c r="AE211" s="37">
        <f>IF(ISNA(VLOOKUP($B211,'Feeder DER'!$B$3:$V$365,'Feeder DER'!E$369,FALSE)),0,VLOOKUP($B211,'Feeder DER'!$B$3:$V$365,'Feeder DER'!E$369,FALSE)/1000)</f>
        <v>0.10544873590372714</v>
      </c>
      <c r="AF211" s="37">
        <f>IF(ISNA(VLOOKUP($B211,'Feeder DER'!$B$3:$V$365,'Feeder DER'!F$369,FALSE)),0,VLOOKUP($B211,'Feeder DER'!$B$3:$V$365,'Feeder DER'!F$369,FALSE)/1000)</f>
        <v>0.15244364051262274</v>
      </c>
      <c r="AG211" s="37">
        <f>IF(ISNA(VLOOKUP($B211,'Feeder DER'!$B$3:$V$365,'Feeder DER'!G$369,FALSE)),0,VLOOKUP($B211,'Feeder DER'!$B$3:$V$365,'Feeder DER'!G$369,FALSE)/1000)</f>
        <v>0.20160711710864404</v>
      </c>
      <c r="AH211" s="37">
        <f>IF(ISNA(VLOOKUP($B211,'Feeder DER'!$B$3:$V$365,'Feeder DER'!H$369,FALSE)),0,VLOOKUP($B211,'Feeder DER'!$B$3:$V$365,'Feeder DER'!H$369,FALSE)/1000)</f>
        <v>0.25693373714313977</v>
      </c>
      <c r="AI211" s="37">
        <f>IF(ISNA(VLOOKUP($B211,'Feeder DER'!$B$3:$V$365,'Feeder DER'!I$369,FALSE)),0,VLOOKUP($B211,'Feeder DER'!$B$3:$V$365,'Feeder DER'!I$369,FALSE)/1000)</f>
        <v>0.31977313413003405</v>
      </c>
      <c r="AJ211" s="37">
        <f>IF(ISNA(VLOOKUP($B211,'Feeder DER'!$B$3:$V$365,'Feeder DER'!J$369,FALSE)),0,VLOOKUP($B211,'Feeder DER'!$B$3:$V$365,'Feeder DER'!J$369,FALSE)/1000)</f>
        <v>0.45593603364065621</v>
      </c>
      <c r="AK211" s="37">
        <f>IF(ISNA(VLOOKUP($B211,'Feeder DER'!$B$3:$V$365,'Feeder DER'!K$369,FALSE)),0,VLOOKUP($B211,'Feeder DER'!$B$3:$V$365,'Feeder DER'!K$369,FALSE)/1000)</f>
        <v>0.57094958382953687</v>
      </c>
      <c r="AL211" s="37">
        <f>IF(ISNA(VLOOKUP($B211,'Feeder DER'!$B$3:$V$365,'Feeder DER'!L$369,FALSE)),0,VLOOKUP($B211,'Feeder DER'!$B$3:$V$365,'Feeder DER'!L$369,FALSE)/1000)</f>
        <v>0.67926356360969209</v>
      </c>
      <c r="AM211" s="37">
        <f>IF(ISNA(VLOOKUP($B211,'Feeder DER'!$B$3:$V$365,'Feeder DER'!M$369,FALSE)),0,VLOOKUP($B211,'Feeder DER'!$B$3:$V$365,'Feeder DER'!M$369,FALSE)/1000)</f>
        <v>-0.29340691882530584</v>
      </c>
      <c r="AN211" s="37">
        <f>IF(ISNA(VLOOKUP($B211,'Feeder DER'!$B$3:$V$365,'Feeder DER'!N$369,FALSE)),0,VLOOKUP($B211,'Feeder DER'!$B$3:$V$365,'Feeder DER'!N$369,FALSE)/1000)</f>
        <v>-0.37255515706164338</v>
      </c>
      <c r="AO211" s="37">
        <f>IF(ISNA(VLOOKUP($B211,'Feeder DER'!$B$3:$V$365,'Feeder DER'!O$369,FALSE)),0,VLOOKUP($B211,'Feeder DER'!$B$3:$V$365,'Feeder DER'!O$369,FALSE)/1000)</f>
        <v>-0.46071169600735812</v>
      </c>
      <c r="AP211" s="37">
        <f>IF(ISNA(VLOOKUP($B211,'Feeder DER'!$B$3:$V$365,'Feeder DER'!P$369,FALSE)),0,VLOOKUP($B211,'Feeder DER'!$B$3:$V$365,'Feeder DER'!P$369,FALSE)/1000)</f>
        <v>-0.54885170699028318</v>
      </c>
      <c r="AQ211" s="37">
        <f>IF(ISNA(VLOOKUP($B211,'Feeder DER'!$B$3:$V$365,'Feeder DER'!Q$369,FALSE)),0,VLOOKUP($B211,'Feeder DER'!$B$3:$V$365,'Feeder DER'!Q$369,FALSE)/1000)</f>
        <v>-0.62856926428749749</v>
      </c>
      <c r="AR211" s="37">
        <f>IF(ISNA(VLOOKUP($B211,'Feeder DER'!$B$3:$V$365,'Feeder DER'!R$369,FALSE)),0,VLOOKUP($B211,'Feeder DER'!$B$3:$V$365,'Feeder DER'!R$369,FALSE)/1000)</f>
        <v>-0.70268825183510542</v>
      </c>
      <c r="AS211" s="37">
        <f>IF(ISNA(VLOOKUP($B211,'Feeder DER'!$B$3:$V$365,'Feeder DER'!S$369,FALSE)),0,VLOOKUP($B211,'Feeder DER'!$B$3:$V$365,'Feeder DER'!S$369,FALSE)/1000)</f>
        <v>-0.77459197121439682</v>
      </c>
      <c r="AT211" s="37">
        <f>IF(ISNA(VLOOKUP($B211,'Feeder DER'!$B$3:$V$365,'Feeder DER'!T$369,FALSE)),0,VLOOKUP($B211,'Feeder DER'!$B$3:$V$365,'Feeder DER'!T$369,FALSE)/1000)</f>
        <v>-0.85792487584724586</v>
      </c>
      <c r="AU211" s="37">
        <f>IF(ISNA(VLOOKUP($B211,'Feeder DER'!$B$3:$V$365,'Feeder DER'!U$369,FALSE)),0,VLOOKUP($B211,'Feeder DER'!$B$3:$V$365,'Feeder DER'!U$369,FALSE)/1000)</f>
        <v>-0.94302518415847858</v>
      </c>
      <c r="AV211" s="37">
        <f>IF(ISNA(VLOOKUP($B211,'Feeder DER'!$B$3:$V$365,'Feeder DER'!V$369,FALSE)),0,VLOOKUP($B211,'Feeder DER'!$B$3:$V$365,'Feeder DER'!V$369,FALSE)/1000)</f>
        <v>-1.0189415776344273</v>
      </c>
    </row>
    <row r="212" spans="1:48" x14ac:dyDescent="0.25">
      <c r="A212" s="8" t="s">
        <v>327</v>
      </c>
      <c r="B212" s="42">
        <v>16092</v>
      </c>
      <c r="C212" s="43">
        <v>90.594444150000001</v>
      </c>
      <c r="D212" s="43">
        <v>87.333335880000007</v>
      </c>
      <c r="E212" s="43">
        <v>88.417884402868751</v>
      </c>
      <c r="F212" s="43">
        <v>89.059095454939964</v>
      </c>
      <c r="G212" s="43">
        <v>89.704956602589419</v>
      </c>
      <c r="H212" s="43">
        <v>90.355501568549755</v>
      </c>
      <c r="I212" s="43">
        <v>91.010764320112642</v>
      </c>
      <c r="J212" s="43">
        <v>91.67077907090227</v>
      </c>
      <c r="K212" s="43">
        <v>92.335580282661809</v>
      </c>
      <c r="L212" s="43">
        <v>93.005202667052757</v>
      </c>
      <c r="M212" s="43">
        <v>93.679681187467381</v>
      </c>
      <c r="N212" s="43">
        <v>94.359051060854256</v>
      </c>
      <c r="P212" s="43">
        <v>127.66666410000001</v>
      </c>
      <c r="Q212" s="43">
        <v>134.05183663363221</v>
      </c>
      <c r="R212" s="43">
        <v>134.72573338144446</v>
      </c>
      <c r="S212" s="43">
        <v>135.40301789952613</v>
      </c>
      <c r="T212" s="43">
        <v>136.08370721865748</v>
      </c>
      <c r="U212" s="43">
        <v>136.76781845523473</v>
      </c>
      <c r="V212" s="43">
        <v>137.45536881170059</v>
      </c>
      <c r="W212" s="43">
        <v>138.14637557697677</v>
      </c>
      <c r="X212" s="43">
        <v>138.84085612689873</v>
      </c>
      <c r="Y212" s="43">
        <v>139.53882792465259</v>
      </c>
      <c r="Z212" s="43">
        <v>140.24030852121433</v>
      </c>
      <c r="AA212" s="43">
        <v>140.94531555579098</v>
      </c>
      <c r="AC212" s="37">
        <f>IF(ISNA(VLOOKUP($B212,'Feeder DER'!$B$3:$V$365,'Feeder DER'!C$369,FALSE)),0,VLOOKUP($B212,'Feeder DER'!$B$3:$V$365,'Feeder DER'!C$369,FALSE)/1000)</f>
        <v>1.6803298406076687E-2</v>
      </c>
      <c r="AD212" s="37">
        <f>IF(ISNA(VLOOKUP($B212,'Feeder DER'!$B$3:$V$365,'Feeder DER'!D$369,FALSE)),0,VLOOKUP($B212,'Feeder DER'!$B$3:$V$365,'Feeder DER'!D$369,FALSE)/1000)</f>
        <v>3.5726026481035435E-2</v>
      </c>
      <c r="AE212" s="37">
        <f>IF(ISNA(VLOOKUP($B212,'Feeder DER'!$B$3:$V$365,'Feeder DER'!E$369,FALSE)),0,VLOOKUP($B212,'Feeder DER'!$B$3:$V$365,'Feeder DER'!E$369,FALSE)/1000)</f>
        <v>5.8430468379554436E-2</v>
      </c>
      <c r="AF212" s="37">
        <f>IF(ISNA(VLOOKUP($B212,'Feeder DER'!$B$3:$V$365,'Feeder DER'!F$369,FALSE)),0,VLOOKUP($B212,'Feeder DER'!$B$3:$V$365,'Feeder DER'!F$369,FALSE)/1000)</f>
        <v>8.4470935002665434E-2</v>
      </c>
      <c r="AG212" s="37">
        <f>IF(ISNA(VLOOKUP($B212,'Feeder DER'!$B$3:$V$365,'Feeder DER'!G$369,FALSE)),0,VLOOKUP($B212,'Feeder DER'!$B$3:$V$365,'Feeder DER'!G$369,FALSE)/1000)</f>
        <v>0.11171303458833953</v>
      </c>
      <c r="AH212" s="37">
        <f>IF(ISNA(VLOOKUP($B212,'Feeder DER'!$B$3:$V$365,'Feeder DER'!H$369,FALSE)),0,VLOOKUP($B212,'Feeder DER'!$B$3:$V$365,'Feeder DER'!H$369,FALSE)/1000)</f>
        <v>0.14237020932606878</v>
      </c>
      <c r="AI212" s="37">
        <f>IF(ISNA(VLOOKUP($B212,'Feeder DER'!$B$3:$V$365,'Feeder DER'!I$369,FALSE)),0,VLOOKUP($B212,'Feeder DER'!$B$3:$V$365,'Feeder DER'!I$369,FALSE)/1000)</f>
        <v>0.17719030808936956</v>
      </c>
      <c r="AJ212" s="37">
        <f>IF(ISNA(VLOOKUP($B212,'Feeder DER'!$B$3:$V$365,'Feeder DER'!J$369,FALSE)),0,VLOOKUP($B212,'Feeder DER'!$B$3:$V$365,'Feeder DER'!J$369,FALSE)/1000)</f>
        <v>0.25263988011257138</v>
      </c>
      <c r="AK212" s="37">
        <f>IF(ISNA(VLOOKUP($B212,'Feeder DER'!$B$3:$V$365,'Feeder DER'!K$369,FALSE)),0,VLOOKUP($B212,'Feeder DER'!$B$3:$V$365,'Feeder DER'!K$369,FALSE)/1000)</f>
        <v>0.31637033216528454</v>
      </c>
      <c r="AL212" s="37">
        <f>IF(ISNA(VLOOKUP($B212,'Feeder DER'!$B$3:$V$365,'Feeder DER'!L$369,FALSE)),0,VLOOKUP($B212,'Feeder DER'!$B$3:$V$365,'Feeder DER'!L$369,FALSE)/1000)</f>
        <v>0.37638846814736188</v>
      </c>
      <c r="AM212" s="37">
        <f>IF(ISNA(VLOOKUP($B212,'Feeder DER'!$B$3:$V$365,'Feeder DER'!M$369,FALSE)),0,VLOOKUP($B212,'Feeder DER'!$B$3:$V$365,'Feeder DER'!M$369,FALSE)/1000)</f>
        <v>-0.16258045718458505</v>
      </c>
      <c r="AN212" s="37">
        <f>IF(ISNA(VLOOKUP($B212,'Feeder DER'!$B$3:$V$365,'Feeder DER'!N$369,FALSE)),0,VLOOKUP($B212,'Feeder DER'!$B$3:$V$365,'Feeder DER'!N$369,FALSE)/1000)</f>
        <v>-0.20643748962723096</v>
      </c>
      <c r="AO212" s="37">
        <f>IF(ISNA(VLOOKUP($B212,'Feeder DER'!$B$3:$V$365,'Feeder DER'!O$369,FALSE)),0,VLOOKUP($B212,'Feeder DER'!$B$3:$V$365,'Feeder DER'!O$369,FALSE)/1000)</f>
        <v>-0.25528613458416388</v>
      </c>
      <c r="AP212" s="37">
        <f>IF(ISNA(VLOOKUP($B212,'Feeder DER'!$B$3:$V$365,'Feeder DER'!P$369,FALSE)),0,VLOOKUP($B212,'Feeder DER'!$B$3:$V$365,'Feeder DER'!P$369,FALSE)/1000)</f>
        <v>-0.30412562118942099</v>
      </c>
      <c r="AQ212" s="37">
        <f>IF(ISNA(VLOOKUP($B212,'Feeder DER'!$B$3:$V$365,'Feeder DER'!Q$369,FALSE)),0,VLOOKUP($B212,'Feeder DER'!$B$3:$V$365,'Feeder DER'!Q$369,FALSE)/1000)</f>
        <v>-0.34829812047099423</v>
      </c>
      <c r="AR212" s="37">
        <f>IF(ISNA(VLOOKUP($B212,'Feeder DER'!$B$3:$V$365,'Feeder DER'!R$369,FALSE)),0,VLOOKUP($B212,'Feeder DER'!$B$3:$V$365,'Feeder DER'!R$369,FALSE)/1000)</f>
        <v>-0.38936838196923601</v>
      </c>
      <c r="AS212" s="37">
        <f>IF(ISNA(VLOOKUP($B212,'Feeder DER'!$B$3:$V$365,'Feeder DER'!S$369,FALSE)),0,VLOOKUP($B212,'Feeder DER'!$B$3:$V$365,'Feeder DER'!S$369,FALSE)/1000)</f>
        <v>-0.42921113556468743</v>
      </c>
      <c r="AT212" s="37">
        <f>IF(ISNA(VLOOKUP($B212,'Feeder DER'!$B$3:$V$365,'Feeder DER'!T$369,FALSE)),0,VLOOKUP($B212,'Feeder DER'!$B$3:$V$365,'Feeder DER'!T$369,FALSE)/1000)</f>
        <v>-0.47538694419241334</v>
      </c>
      <c r="AU212" s="37">
        <f>IF(ISNA(VLOOKUP($B212,'Feeder DER'!$B$3:$V$365,'Feeder DER'!U$369,FALSE)),0,VLOOKUP($B212,'Feeder DER'!$B$3:$V$365,'Feeder DER'!U$369,FALSE)/1000)</f>
        <v>-0.52254209338651625</v>
      </c>
      <c r="AV212" s="37">
        <f>IF(ISNA(VLOOKUP($B212,'Feeder DER'!$B$3:$V$365,'Feeder DER'!V$369,FALSE)),0,VLOOKUP($B212,'Feeder DER'!$B$3:$V$365,'Feeder DER'!V$369,FALSE)/1000)</f>
        <v>-0.56460832007448791</v>
      </c>
    </row>
    <row r="213" spans="1:48" x14ac:dyDescent="0.25">
      <c r="A213" s="8" t="s">
        <v>327</v>
      </c>
      <c r="B213" s="42">
        <v>16093</v>
      </c>
      <c r="C213" s="43">
        <v>109.7777775</v>
      </c>
      <c r="D213" s="43">
        <v>91.333335880000007</v>
      </c>
      <c r="E213" s="43">
        <v>91.995689936357508</v>
      </c>
      <c r="F213" s="43">
        <v>92.662847418449388</v>
      </c>
      <c r="G213" s="43">
        <v>93.334843160966514</v>
      </c>
      <c r="H213" s="43">
        <v>94.01171225122269</v>
      </c>
      <c r="I213" s="43">
        <v>94.693490030986752</v>
      </c>
      <c r="J213" s="43">
        <v>95.380212098327846</v>
      </c>
      <c r="K213" s="43">
        <v>96.071914309474181</v>
      </c>
      <c r="L213" s="43">
        <v>96.768632780685138</v>
      </c>
      <c r="M213" s="43">
        <v>97.470403890137106</v>
      </c>
      <c r="N213" s="43">
        <v>98.17726427982285</v>
      </c>
      <c r="P213" s="43">
        <v>120.66666410000001</v>
      </c>
      <c r="Q213" s="43">
        <v>126.07789712440778</v>
      </c>
      <c r="R213" s="43">
        <v>126.71170779777701</v>
      </c>
      <c r="S213" s="43">
        <v>127.34870472328748</v>
      </c>
      <c r="T213" s="43">
        <v>127.98890391866048</v>
      </c>
      <c r="U213" s="43">
        <v>128.63232148214055</v>
      </c>
      <c r="V213" s="43">
        <v>129.27897359290026</v>
      </c>
      <c r="W213" s="43">
        <v>129.92887651144707</v>
      </c>
      <c r="X213" s="43">
        <v>130.58204658003228</v>
      </c>
      <c r="Y213" s="43">
        <v>131.23850022306183</v>
      </c>
      <c r="Z213" s="43">
        <v>131.8982539475094</v>
      </c>
      <c r="AA213" s="43">
        <v>132.56132434333148</v>
      </c>
      <c r="AC213" s="37">
        <f>IF(ISNA(VLOOKUP($B213,'Feeder DER'!$B$3:$V$365,'Feeder DER'!C$369,FALSE)),0,VLOOKUP($B213,'Feeder DER'!$B$3:$V$365,'Feeder DER'!C$369,FALSE)/1000)</f>
        <v>7.5352291289750156E-3</v>
      </c>
      <c r="AD213" s="37">
        <f>IF(ISNA(VLOOKUP($B213,'Feeder DER'!$B$3:$V$365,'Feeder DER'!D$369,FALSE)),0,VLOOKUP($B213,'Feeder DER'!$B$3:$V$365,'Feeder DER'!D$369,FALSE)/1000)</f>
        <v>1.6020890000089327E-2</v>
      </c>
      <c r="AE213" s="37">
        <f>IF(ISNA(VLOOKUP($B213,'Feeder DER'!$B$3:$V$365,'Feeder DER'!E$369,FALSE)),0,VLOOKUP($B213,'Feeder DER'!$B$3:$V$365,'Feeder DER'!E$369,FALSE)/1000)</f>
        <v>2.6202413163956439E-2</v>
      </c>
      <c r="AF213" s="37">
        <f>IF(ISNA(VLOOKUP($B213,'Feeder DER'!$B$3:$V$365,'Feeder DER'!F$369,FALSE)),0,VLOOKUP($B213,'Feeder DER'!$B$3:$V$365,'Feeder DER'!F$369,FALSE)/1000)</f>
        <v>3.7879934915257783E-2</v>
      </c>
      <c r="AG213" s="37">
        <f>IF(ISNA(VLOOKUP($B213,'Feeder DER'!$B$3:$V$365,'Feeder DER'!G$369,FALSE)),0,VLOOKUP($B213,'Feeder DER'!$B$3:$V$365,'Feeder DER'!G$369,FALSE)/1000)</f>
        <v>5.0096313948208508E-2</v>
      </c>
      <c r="AH213" s="37">
        <f>IF(ISNA(VLOOKUP($B213,'Feeder DER'!$B$3:$V$365,'Feeder DER'!H$369,FALSE)),0,VLOOKUP($B213,'Feeder DER'!$B$3:$V$365,'Feeder DER'!H$369,FALSE)/1000)</f>
        <v>6.3844140744658967E-2</v>
      </c>
      <c r="AI213" s="37">
        <f>IF(ISNA(VLOOKUP($B213,'Feeder DER'!$B$3:$V$365,'Feeder DER'!I$369,FALSE)),0,VLOOKUP($B213,'Feeder DER'!$B$3:$V$365,'Feeder DER'!I$369,FALSE)/1000)</f>
        <v>7.9458778783826664E-2</v>
      </c>
      <c r="AJ213" s="37">
        <f>IF(ISNA(VLOOKUP($B213,'Feeder DER'!$B$3:$V$365,'Feeder DER'!J$369,FALSE)),0,VLOOKUP($B213,'Feeder DER'!$B$3:$V$365,'Feeder DER'!J$369,FALSE)/1000)</f>
        <v>0.11329319623798124</v>
      </c>
      <c r="AK213" s="37">
        <f>IF(ISNA(VLOOKUP($B213,'Feeder DER'!$B$3:$V$365,'Feeder DER'!K$369,FALSE)),0,VLOOKUP($B213,'Feeder DER'!$B$3:$V$365,'Feeder DER'!K$369,FALSE)/1000)</f>
        <v>0.14187232083036977</v>
      </c>
      <c r="AL213" s="37">
        <f>IF(ISNA(VLOOKUP($B213,'Feeder DER'!$B$3:$V$365,'Feeder DER'!L$369,FALSE)),0,VLOOKUP($B213,'Feeder DER'!$B$3:$V$365,'Feeder DER'!L$369,FALSE)/1000)</f>
        <v>0.16878670368483256</v>
      </c>
      <c r="AM213" s="37">
        <f>IF(ISNA(VLOOKUP($B213,'Feeder DER'!$B$3:$V$365,'Feeder DER'!M$369,FALSE)),0,VLOOKUP($B213,'Feeder DER'!$B$3:$V$365,'Feeder DER'!M$369,FALSE)/1000)</f>
        <v>-7.2907173768712363E-2</v>
      </c>
      <c r="AN213" s="37">
        <f>IF(ISNA(VLOOKUP($B213,'Feeder DER'!$B$3:$V$365,'Feeder DER'!N$369,FALSE)),0,VLOOKUP($B213,'Feeder DER'!$B$3:$V$365,'Feeder DER'!N$369,FALSE)/1000)</f>
        <v>-9.2574311754711411E-2</v>
      </c>
      <c r="AO213" s="37">
        <f>IF(ISNA(VLOOKUP($B213,'Feeder DER'!$B$3:$V$365,'Feeder DER'!O$369,FALSE)),0,VLOOKUP($B213,'Feeder DER'!$B$3:$V$365,'Feeder DER'!O$369,FALSE)/1000)</f>
        <v>-0.11447987597758597</v>
      </c>
      <c r="AP213" s="37">
        <f>IF(ISNA(VLOOKUP($B213,'Feeder DER'!$B$3:$V$365,'Feeder DER'!P$369,FALSE)),0,VLOOKUP($B213,'Feeder DER'!$B$3:$V$365,'Feeder DER'!P$369,FALSE)/1000)</f>
        <v>-0.13638133325213095</v>
      </c>
      <c r="AQ213" s="37">
        <f>IF(ISNA(VLOOKUP($B213,'Feeder DER'!$B$3:$V$365,'Feeder DER'!Q$369,FALSE)),0,VLOOKUP($B213,'Feeder DER'!$B$3:$V$365,'Feeder DER'!Q$369,FALSE)/1000)</f>
        <v>-0.15618993839871151</v>
      </c>
      <c r="AR213" s="37">
        <f>IF(ISNA(VLOOKUP($B213,'Feeder DER'!$B$3:$V$365,'Feeder DER'!R$369,FALSE)),0,VLOOKUP($B213,'Feeder DER'!$B$3:$V$365,'Feeder DER'!R$369,FALSE)/1000)</f>
        <v>-0.17460738378932925</v>
      </c>
      <c r="AS213" s="37">
        <f>IF(ISNA(VLOOKUP($B213,'Feeder DER'!$B$3:$V$365,'Feeder DER'!S$369,FALSE)),0,VLOOKUP($B213,'Feeder DER'!$B$3:$V$365,'Feeder DER'!S$369,FALSE)/1000)</f>
        <v>-0.19247436860478956</v>
      </c>
      <c r="AT213" s="37">
        <f>IF(ISNA(VLOOKUP($B213,'Feeder DER'!$B$3:$V$365,'Feeder DER'!T$369,FALSE)),0,VLOOKUP($B213,'Feeder DER'!$B$3:$V$365,'Feeder DER'!T$369,FALSE)/1000)</f>
        <v>-0.21318133278628534</v>
      </c>
      <c r="AU213" s="37">
        <f>IF(ISNA(VLOOKUP($B213,'Feeder DER'!$B$3:$V$365,'Feeder DER'!U$369,FALSE)),0,VLOOKUP($B213,'Feeder DER'!$B$3:$V$365,'Feeder DER'!U$369,FALSE)/1000)</f>
        <v>-0.23432747000301593</v>
      </c>
      <c r="AV213" s="37">
        <f>IF(ISNA(VLOOKUP($B213,'Feeder DER'!$B$3:$V$365,'Feeder DER'!V$369,FALSE)),0,VLOOKUP($B213,'Feeder DER'!$B$3:$V$365,'Feeder DER'!V$369,FALSE)/1000)</f>
        <v>-0.25319154353340323</v>
      </c>
    </row>
    <row r="214" spans="1:48" x14ac:dyDescent="0.25">
      <c r="A214" s="8" t="s">
        <v>327</v>
      </c>
      <c r="B214" s="42">
        <v>16094</v>
      </c>
      <c r="C214" s="43">
        <v>162.6833336</v>
      </c>
      <c r="D214" s="43">
        <v>148.33332820000001</v>
      </c>
      <c r="E214" s="43">
        <v>149.40904913671653</v>
      </c>
      <c r="F214" s="43">
        <v>150.49257125707624</v>
      </c>
      <c r="G214" s="43">
        <v>151.58395113566471</v>
      </c>
      <c r="H214" s="43">
        <v>152.6832457573494</v>
      </c>
      <c r="I214" s="43">
        <v>153.79051252025491</v>
      </c>
      <c r="J214" s="43">
        <v>154.90580923876001</v>
      </c>
      <c r="K214" s="43">
        <v>156.02919414651637</v>
      </c>
      <c r="L214" s="43">
        <v>157.16072589948902</v>
      </c>
      <c r="M214" s="43">
        <v>158.30046357901915</v>
      </c>
      <c r="N214" s="43">
        <v>159.4484666949088</v>
      </c>
      <c r="P214" s="43">
        <v>230.66667179999999</v>
      </c>
      <c r="Q214" s="43">
        <v>238.70161594489437</v>
      </c>
      <c r="R214" s="43">
        <v>239.90160131415436</v>
      </c>
      <c r="S214" s="43">
        <v>241.10761917247288</v>
      </c>
      <c r="T214" s="43">
        <v>242.31969984598987</v>
      </c>
      <c r="U214" s="43">
        <v>243.53787381329889</v>
      </c>
      <c r="V214" s="43">
        <v>244.76217170621351</v>
      </c>
      <c r="W214" s="43">
        <v>245.99262431053759</v>
      </c>
      <c r="X214" s="43">
        <v>247.2292625668394</v>
      </c>
      <c r="Y214" s="43">
        <v>248.47211757122963</v>
      </c>
      <c r="Z214" s="43">
        <v>249.72122057614334</v>
      </c>
      <c r="AA214" s="43">
        <v>250.97660299112582</v>
      </c>
      <c r="AC214" s="37">
        <f>IF(ISNA(VLOOKUP($B214,'Feeder DER'!$B$3:$V$365,'Feeder DER'!C$369,FALSE)),0,VLOOKUP($B214,'Feeder DER'!$B$3:$V$365,'Feeder DER'!C$369,FALSE)/1000)</f>
        <v>2.8352156866796124E-2</v>
      </c>
      <c r="AD214" s="37">
        <f>IF(ISNA(VLOOKUP($B214,'Feeder DER'!$B$3:$V$365,'Feeder DER'!D$369,FALSE)),0,VLOOKUP($B214,'Feeder DER'!$B$3:$V$365,'Feeder DER'!D$369,FALSE)/1000)</f>
        <v>6.0267131913301734E-2</v>
      </c>
      <c r="AE214" s="37">
        <f>IF(ISNA(VLOOKUP($B214,'Feeder DER'!$B$3:$V$365,'Feeder DER'!E$369,FALSE)),0,VLOOKUP($B214,'Feeder DER'!$B$3:$V$365,'Feeder DER'!E$369,FALSE)/1000)</f>
        <v>9.8556904536887785E-2</v>
      </c>
      <c r="AF214" s="37">
        <f>IF(ISNA(VLOOKUP($B214,'Feeder DER'!$B$3:$V$365,'Feeder DER'!F$369,FALSE)),0,VLOOKUP($B214,'Feeder DER'!$B$3:$V$365,'Feeder DER'!F$369,FALSE)/1000)</f>
        <v>0.14246847206589536</v>
      </c>
      <c r="AG214" s="37">
        <f>IF(ISNA(VLOOKUP($B214,'Feeder DER'!$B$3:$V$365,'Feeder DER'!G$369,FALSE)),0,VLOOKUP($B214,'Feeder DER'!$B$3:$V$365,'Feeder DER'!G$369,FALSE)/1000)</f>
        <v>0.18840268718403808</v>
      </c>
      <c r="AH214" s="37">
        <f>IF(ISNA(VLOOKUP($B214,'Feeder DER'!$B$3:$V$365,'Feeder DER'!H$369,FALSE)),0,VLOOKUP($B214,'Feeder DER'!$B$3:$V$365,'Feeder DER'!H$369,FALSE)/1000)</f>
        <v>0.24009226359937344</v>
      </c>
      <c r="AI214" s="37">
        <f>IF(ISNA(VLOOKUP($B214,'Feeder DER'!$B$3:$V$365,'Feeder DER'!I$369,FALSE)),0,VLOOKUP($B214,'Feeder DER'!$B$3:$V$365,'Feeder DER'!I$369,FALSE)/1000)</f>
        <v>0.29879849133483144</v>
      </c>
      <c r="AJ214" s="37">
        <f>IF(ISNA(VLOOKUP($B214,'Feeder DER'!$B$3:$V$365,'Feeder DER'!J$369,FALSE)),0,VLOOKUP($B214,'Feeder DER'!$B$3:$V$365,'Feeder DER'!J$369,FALSE)/1000)</f>
        <v>0.42600238187156692</v>
      </c>
      <c r="AK214" s="37">
        <f>IF(ISNA(VLOOKUP($B214,'Feeder DER'!$B$3:$V$365,'Feeder DER'!K$369,FALSE)),0,VLOOKUP($B214,'Feeder DER'!$B$3:$V$365,'Feeder DER'!K$369,FALSE)/1000)</f>
        <v>0.53344199628735889</v>
      </c>
      <c r="AL214" s="37">
        <f>IF(ISNA(VLOOKUP($B214,'Feeder DER'!$B$3:$V$365,'Feeder DER'!L$369,FALSE)),0,VLOOKUP($B214,'Feeder DER'!$B$3:$V$365,'Feeder DER'!L$369,FALSE)/1000)</f>
        <v>0.63461762805067545</v>
      </c>
      <c r="AM214" s="37">
        <f>IF(ISNA(VLOOKUP($B214,'Feeder DER'!$B$3:$V$365,'Feeder DER'!M$369,FALSE)),0,VLOOKUP($B214,'Feeder DER'!$B$3:$V$365,'Feeder DER'!M$369,FALSE)/1000)</f>
        <v>-0.27411099670936939</v>
      </c>
      <c r="AN214" s="37">
        <f>IF(ISNA(VLOOKUP($B214,'Feeder DER'!$B$3:$V$365,'Feeder DER'!N$369,FALSE)),0,VLOOKUP($B214,'Feeder DER'!$B$3:$V$365,'Feeder DER'!N$369,FALSE)/1000)</f>
        <v>-0.34807289672457553</v>
      </c>
      <c r="AO214" s="37">
        <f>IF(ISNA(VLOOKUP($B214,'Feeder DER'!$B$3:$V$365,'Feeder DER'!O$369,FALSE)),0,VLOOKUP($B214,'Feeder DER'!$B$3:$V$365,'Feeder DER'!O$369,FALSE)/1000)</f>
        <v>-0.43044474485009465</v>
      </c>
      <c r="AP214" s="37">
        <f>IF(ISNA(VLOOKUP($B214,'Feeder DER'!$B$3:$V$365,'Feeder DER'!P$369,FALSE)),0,VLOOKUP($B214,'Feeder DER'!$B$3:$V$365,'Feeder DER'!P$369,FALSE)/1000)</f>
        <v>-0.51279206235107533</v>
      </c>
      <c r="AQ214" s="37">
        <f>IF(ISNA(VLOOKUP($B214,'Feeder DER'!$B$3:$V$365,'Feeder DER'!Q$369,FALSE)),0,VLOOKUP($B214,'Feeder DER'!$B$3:$V$365,'Feeder DER'!Q$369,FALSE)/1000)</f>
        <v>-0.58726178088519831</v>
      </c>
      <c r="AR214" s="37">
        <f>IF(ISNA(VLOOKUP($B214,'Feeder DER'!$B$3:$V$365,'Feeder DER'!R$369,FALSE)),0,VLOOKUP($B214,'Feeder DER'!$B$3:$V$365,'Feeder DER'!R$369,FALSE)/1000)</f>
        <v>-0.65649365595904452</v>
      </c>
      <c r="AS214" s="37">
        <f>IF(ISNA(VLOOKUP($B214,'Feeder DER'!$B$3:$V$365,'Feeder DER'!S$369,FALSE)),0,VLOOKUP($B214,'Feeder DER'!$B$3:$V$365,'Feeder DER'!S$369,FALSE)/1000)</f>
        <v>-0.72364864054708222</v>
      </c>
      <c r="AT214" s="37">
        <f>IF(ISNA(VLOOKUP($B214,'Feeder DER'!$B$3:$V$365,'Feeder DER'!T$369,FALSE)),0,VLOOKUP($B214,'Feeder DER'!$B$3:$V$365,'Feeder DER'!T$369,FALSE)/1000)</f>
        <v>-0.80147005845847541</v>
      </c>
      <c r="AU214" s="37">
        <f>IF(ISNA(VLOOKUP($B214,'Feeder DER'!$B$3:$V$365,'Feeder DER'!U$369,FALSE)),0,VLOOKUP($B214,'Feeder DER'!$B$3:$V$365,'Feeder DER'!U$369,FALSE)/1000)</f>
        <v>-0.88093389066528682</v>
      </c>
      <c r="AV214" s="37">
        <f>IF(ISNA(VLOOKUP($B214,'Feeder DER'!$B$3:$V$365,'Feeder DER'!V$369,FALSE)),0,VLOOKUP($B214,'Feeder DER'!$B$3:$V$365,'Feeder DER'!V$369,FALSE)/1000)</f>
        <v>-0.95180716567764445</v>
      </c>
    </row>
    <row r="215" spans="1:48" x14ac:dyDescent="0.25">
      <c r="A215" s="8" t="s">
        <v>327</v>
      </c>
      <c r="B215" s="42">
        <v>16095</v>
      </c>
      <c r="C215" s="43">
        <v>72.794445289999999</v>
      </c>
      <c r="D215" s="43">
        <v>69.666664119999993</v>
      </c>
      <c r="E215" s="43">
        <v>70.171890356709497</v>
      </c>
      <c r="F215" s="43">
        <v>70.680780520111682</v>
      </c>
      <c r="G215" s="43">
        <v>71.193361181191662</v>
      </c>
      <c r="H215" s="43">
        <v>71.709659103628681</v>
      </c>
      <c r="I215" s="43">
        <v>72.229701245193581</v>
      </c>
      <c r="J215" s="43">
        <v>72.753514759156346</v>
      </c>
      <c r="K215" s="43">
        <v>73.281126995703872</v>
      </c>
      <c r="L215" s="43">
        <v>73.812565503367992</v>
      </c>
      <c r="M215" s="43">
        <v>74.347858030463954</v>
      </c>
      <c r="N215" s="43">
        <v>74.887032526539187</v>
      </c>
      <c r="P215" s="43">
        <v>82.666664119999993</v>
      </c>
      <c r="Q215" s="43">
        <v>84.682813107431684</v>
      </c>
      <c r="R215" s="43">
        <v>85.108525084095291</v>
      </c>
      <c r="S215" s="43">
        <v>85.536377172552832</v>
      </c>
      <c r="T215" s="43">
        <v>85.966380131436296</v>
      </c>
      <c r="U215" s="43">
        <v>86.398544773462774</v>
      </c>
      <c r="V215" s="43">
        <v>86.832881965706349</v>
      </c>
      <c r="W215" s="43">
        <v>87.269402629871365</v>
      </c>
      <c r="X215" s="43">
        <v>87.708117742567055</v>
      </c>
      <c r="Y215" s="43">
        <v>88.149038335583526</v>
      </c>
      <c r="Z215" s="43">
        <v>88.592175496169233</v>
      </c>
      <c r="AA215" s="43">
        <v>89.037540367309688</v>
      </c>
      <c r="AC215" s="37">
        <f>IF(ISNA(VLOOKUP($B215,'Feeder DER'!$B$3:$V$365,'Feeder DER'!C$369,FALSE)),0,VLOOKUP($B215,'Feeder DER'!$B$3:$V$365,'Feeder DER'!C$369,FALSE)/1000)</f>
        <v>4.9460679748567615E-3</v>
      </c>
      <c r="AD215" s="37">
        <f>IF(ISNA(VLOOKUP($B215,'Feeder DER'!$B$3:$V$365,'Feeder DER'!D$369,FALSE)),0,VLOOKUP($B215,'Feeder DER'!$B$3:$V$365,'Feeder DER'!D$369,FALSE)/1000)</f>
        <v>1.0371137997725434E-2</v>
      </c>
      <c r="AE215" s="37">
        <f>IF(ISNA(VLOOKUP($B215,'Feeder DER'!$B$3:$V$365,'Feeder DER'!E$369,FALSE)),0,VLOOKUP($B215,'Feeder DER'!$B$3:$V$365,'Feeder DER'!E$369,FALSE)/1000)</f>
        <v>1.684311747445898E-2</v>
      </c>
      <c r="AF215" s="37">
        <f>IF(ISNA(VLOOKUP($B215,'Feeder DER'!$B$3:$V$365,'Feeder DER'!F$369,FALSE)),0,VLOOKUP($B215,'Feeder DER'!$B$3:$V$365,'Feeder DER'!F$369,FALSE)/1000)</f>
        <v>2.4219996474710213E-2</v>
      </c>
      <c r="AG215" s="37">
        <f>IF(ISNA(VLOOKUP($B215,'Feeder DER'!$B$3:$V$365,'Feeder DER'!G$369,FALSE)),0,VLOOKUP($B215,'Feeder DER'!$B$3:$V$365,'Feeder DER'!G$369,FALSE)/1000)</f>
        <v>3.1897557166849194E-2</v>
      </c>
      <c r="AH215" s="37">
        <f>IF(ISNA(VLOOKUP($B215,'Feeder DER'!$B$3:$V$365,'Feeder DER'!H$369,FALSE)),0,VLOOKUP($B215,'Feeder DER'!$B$3:$V$365,'Feeder DER'!H$369,FALSE)/1000)</f>
        <v>4.0505300645055344E-2</v>
      </c>
      <c r="AI215" s="37">
        <f>IF(ISNA(VLOOKUP($B215,'Feeder DER'!$B$3:$V$365,'Feeder DER'!I$369,FALSE)),0,VLOOKUP($B215,'Feeder DER'!$B$3:$V$365,'Feeder DER'!I$369,FALSE)/1000)</f>
        <v>5.0257326873574981E-2</v>
      </c>
      <c r="AJ215" s="37">
        <f>IF(ISNA(VLOOKUP($B215,'Feeder DER'!$B$3:$V$365,'Feeder DER'!J$369,FALSE)),0,VLOOKUP($B215,'Feeder DER'!$B$3:$V$365,'Feeder DER'!J$369,FALSE)/1000)</f>
        <v>7.1354682025353E-2</v>
      </c>
      <c r="AK215" s="37">
        <f>IF(ISNA(VLOOKUP($B215,'Feeder DER'!$B$3:$V$365,'Feeder DER'!K$369,FALSE)),0,VLOOKUP($B215,'Feeder DER'!$B$3:$V$365,'Feeder DER'!K$369,FALSE)/1000)</f>
        <v>8.9104538899775626E-2</v>
      </c>
      <c r="AL215" s="37">
        <f>IF(ISNA(VLOOKUP($B215,'Feeder DER'!$B$3:$V$365,'Feeder DER'!L$369,FALSE)),0,VLOOKUP($B215,'Feeder DER'!$B$3:$V$365,'Feeder DER'!L$369,FALSE)/1000)</f>
        <v>0.10575946485177752</v>
      </c>
      <c r="AM215" s="37">
        <f>IF(ISNA(VLOOKUP($B215,'Feeder DER'!$B$3:$V$365,'Feeder DER'!M$369,FALSE)),0,VLOOKUP($B215,'Feeder DER'!$B$3:$V$365,'Feeder DER'!M$369,FALSE)/1000)</f>
        <v>-4.5560846626968618E-2</v>
      </c>
      <c r="AN215" s="37">
        <f>IF(ISNA(VLOOKUP($B215,'Feeder DER'!$B$3:$V$365,'Feeder DER'!N$369,FALSE)),0,VLOOKUP($B215,'Feeder DER'!$B$3:$V$365,'Feeder DER'!N$369,FALSE)/1000)</f>
        <v>-5.8056617484569355E-2</v>
      </c>
      <c r="AO215" s="37">
        <f>IF(ISNA(VLOOKUP($B215,'Feeder DER'!$B$3:$V$365,'Feeder DER'!O$369,FALSE)),0,VLOOKUP($B215,'Feeder DER'!$B$3:$V$365,'Feeder DER'!O$369,FALSE)/1000)</f>
        <v>-7.1886675146183729E-2</v>
      </c>
      <c r="AP215" s="37">
        <f>IF(ISNA(VLOOKUP($B215,'Feeder DER'!$B$3:$V$365,'Feeder DER'!P$369,FALSE)),0,VLOOKUP($B215,'Feeder DER'!$B$3:$V$365,'Feeder DER'!P$369,FALSE)/1000)</f>
        <v>-8.561508940779565E-2</v>
      </c>
      <c r="AQ215" s="37">
        <f>IF(ISNA(VLOOKUP($B215,'Feeder DER'!$B$3:$V$365,'Feeder DER'!Q$369,FALSE)),0,VLOOKUP($B215,'Feeder DER'!$B$3:$V$365,'Feeder DER'!Q$369,FALSE)/1000)</f>
        <v>-9.793701958748903E-2</v>
      </c>
      <c r="AR215" s="37">
        <f>IF(ISNA(VLOOKUP($B215,'Feeder DER'!$B$3:$V$365,'Feeder DER'!R$369,FALSE)),0,VLOOKUP($B215,'Feeder DER'!$B$3:$V$365,'Feeder DER'!R$369,FALSE)/1000)</f>
        <v>-0.10930823488470255</v>
      </c>
      <c r="AS215" s="37">
        <f>IF(ISNA(VLOOKUP($B215,'Feeder DER'!$B$3:$V$365,'Feeder DER'!S$369,FALSE)),0,VLOOKUP($B215,'Feeder DER'!$B$3:$V$365,'Feeder DER'!S$369,FALSE)/1000)</f>
        <v>-0.12025578456112859</v>
      </c>
      <c r="AT215" s="37">
        <f>IF(ISNA(VLOOKUP($B215,'Feeder DER'!$B$3:$V$365,'Feeder DER'!T$369,FALSE)),0,VLOOKUP($B215,'Feeder DER'!$B$3:$V$365,'Feeder DER'!T$369,FALSE)/1000)</f>
        <v>-0.13286198534340982</v>
      </c>
      <c r="AU215" s="37">
        <f>IF(ISNA(VLOOKUP($B215,'Feeder DER'!$B$3:$V$365,'Feeder DER'!U$369,FALSE)),0,VLOOKUP($B215,'Feeder DER'!$B$3:$V$365,'Feeder DER'!U$369,FALSE)/1000)</f>
        <v>-0.14563716759333015</v>
      </c>
      <c r="AV215" s="37">
        <f>IF(ISNA(VLOOKUP($B215,'Feeder DER'!$B$3:$V$365,'Feeder DER'!V$369,FALSE)),0,VLOOKUP($B215,'Feeder DER'!$B$3:$V$365,'Feeder DER'!V$369,FALSE)/1000)</f>
        <v>-0.1568754734383033</v>
      </c>
    </row>
    <row r="216" spans="1:48" x14ac:dyDescent="0.25">
      <c r="A216" s="8" t="s">
        <v>327</v>
      </c>
      <c r="B216" s="42">
        <v>16096</v>
      </c>
      <c r="C216" s="43">
        <v>121.3611106</v>
      </c>
      <c r="D216" s="43">
        <v>127.33333589999999</v>
      </c>
      <c r="E216" s="43">
        <v>129.90452167141299</v>
      </c>
      <c r="F216" s="43">
        <v>130.84659595392131</v>
      </c>
      <c r="G216" s="43">
        <v>131.79550220765236</v>
      </c>
      <c r="H216" s="43">
        <v>132.75128997841338</v>
      </c>
      <c r="I216" s="43">
        <v>133.71400917132033</v>
      </c>
      <c r="J216" s="43">
        <v>134.68371005340364</v>
      </c>
      <c r="K216" s="43">
        <v>135.66044325623287</v>
      </c>
      <c r="L216" s="43">
        <v>136.64425977856027</v>
      </c>
      <c r="M216" s="43">
        <v>137.63521098898372</v>
      </c>
      <c r="N216" s="43">
        <v>138.6333486286288</v>
      </c>
      <c r="P216" s="43">
        <v>200.33332820000001</v>
      </c>
      <c r="Q216" s="43">
        <v>208.63136620099635</v>
      </c>
      <c r="R216" s="43">
        <v>209.68018435004365</v>
      </c>
      <c r="S216" s="43">
        <v>210.73427505004912</v>
      </c>
      <c r="T216" s="43">
        <v>211.79366480684092</v>
      </c>
      <c r="U216" s="43">
        <v>212.85838025949559</v>
      </c>
      <c r="V216" s="43">
        <v>213.92844818100787</v>
      </c>
      <c r="W216" s="43">
        <v>215.00389547896404</v>
      </c>
      <c r="X216" s="43">
        <v>216.08474919621841</v>
      </c>
      <c r="Y216" s="43">
        <v>217.17103651157342</v>
      </c>
      <c r="Z216" s="43">
        <v>218.26278474046299</v>
      </c>
      <c r="AA216" s="43">
        <v>219.36002133563949</v>
      </c>
      <c r="AC216" s="37">
        <f>IF(ISNA(VLOOKUP($B216,'Feeder DER'!$B$3:$V$365,'Feeder DER'!C$369,FALSE)),0,VLOOKUP($B216,'Feeder DER'!$B$3:$V$365,'Feeder DER'!C$369,FALSE)/1000)</f>
        <v>3.2885291738662822E-2</v>
      </c>
      <c r="AD216" s="37">
        <f>IF(ISNA(VLOOKUP($B216,'Feeder DER'!$B$3:$V$365,'Feeder DER'!D$369,FALSE)),0,VLOOKUP($B216,'Feeder DER'!$B$3:$V$365,'Feeder DER'!D$369,FALSE)/1000)</f>
        <v>6.7590999538612376E-2</v>
      </c>
      <c r="AE216" s="37">
        <f>IF(ISNA(VLOOKUP($B216,'Feeder DER'!$B$3:$V$365,'Feeder DER'!E$369,FALSE)),0,VLOOKUP($B216,'Feeder DER'!$B$3:$V$365,'Feeder DER'!E$369,FALSE)/1000)</f>
        <v>0.10898235739997632</v>
      </c>
      <c r="AF216" s="37">
        <f>IF(ISNA(VLOOKUP($B216,'Feeder DER'!$B$3:$V$365,'Feeder DER'!F$369,FALSE)),0,VLOOKUP($B216,'Feeder DER'!$B$3:$V$365,'Feeder DER'!F$369,FALSE)/1000)</f>
        <v>0.15632066459202487</v>
      </c>
      <c r="AG216" s="37">
        <f>IF(ISNA(VLOOKUP($B216,'Feeder DER'!$B$3:$V$365,'Feeder DER'!G$369,FALSE)),0,VLOOKUP($B216,'Feeder DER'!$B$3:$V$365,'Feeder DER'!G$369,FALSE)/1000)</f>
        <v>0.20576315874140527</v>
      </c>
      <c r="AH216" s="37">
        <f>IF(ISNA(VLOOKUP($B216,'Feeder DER'!$B$3:$V$365,'Feeder DER'!H$369,FALSE)),0,VLOOKUP($B216,'Feeder DER'!$B$3:$V$365,'Feeder DER'!H$369,FALSE)/1000)</f>
        <v>0.26156484044815237</v>
      </c>
      <c r="AI216" s="37">
        <f>IF(ISNA(VLOOKUP($B216,'Feeder DER'!$B$3:$V$365,'Feeder DER'!I$369,FALSE)),0,VLOOKUP($B216,'Feeder DER'!$B$3:$V$365,'Feeder DER'!I$369,FALSE)/1000)</f>
        <v>0.32487541849453527</v>
      </c>
      <c r="AJ216" s="37">
        <f>IF(ISNA(VLOOKUP($B216,'Feeder DER'!$B$3:$V$365,'Feeder DER'!J$369,FALSE)),0,VLOOKUP($B216,'Feeder DER'!$B$3:$V$365,'Feeder DER'!J$369,FALSE)/1000)</f>
        <v>0.46267712794164745</v>
      </c>
      <c r="AK216" s="37">
        <f>IF(ISNA(VLOOKUP($B216,'Feeder DER'!$B$3:$V$365,'Feeder DER'!K$369,FALSE)),0,VLOOKUP($B216,'Feeder DER'!$B$3:$V$365,'Feeder DER'!K$369,FALSE)/1000)</f>
        <v>0.57817211070272256</v>
      </c>
      <c r="AL216" s="37">
        <f>IF(ISNA(VLOOKUP($B216,'Feeder DER'!$B$3:$V$365,'Feeder DER'!L$369,FALSE)),0,VLOOKUP($B216,'Feeder DER'!$B$3:$V$365,'Feeder DER'!L$369,FALSE)/1000)</f>
        <v>0.68593833193855391</v>
      </c>
      <c r="AM216" s="37">
        <f>IF(ISNA(VLOOKUP($B216,'Feeder DER'!$B$3:$V$365,'Feeder DER'!M$369,FALSE)),0,VLOOKUP($B216,'Feeder DER'!$B$3:$V$365,'Feeder DER'!M$369,FALSE)/1000)</f>
        <v>-0.30589397516479372</v>
      </c>
      <c r="AN216" s="37">
        <f>IF(ISNA(VLOOKUP($B216,'Feeder DER'!$B$3:$V$365,'Feeder DER'!N$369,FALSE)),0,VLOOKUP($B216,'Feeder DER'!$B$3:$V$365,'Feeder DER'!N$369,FALSE)/1000)</f>
        <v>-0.38502648779052556</v>
      </c>
      <c r="AO216" s="37">
        <f>IF(ISNA(VLOOKUP($B216,'Feeder DER'!$B$3:$V$365,'Feeder DER'!O$369,FALSE)),0,VLOOKUP($B216,'Feeder DER'!$B$3:$V$365,'Feeder DER'!O$369,FALSE)/1000)</f>
        <v>-0.4721798357548348</v>
      </c>
      <c r="AP216" s="37">
        <f>IF(ISNA(VLOOKUP($B216,'Feeder DER'!$B$3:$V$365,'Feeder DER'!P$369,FALSE)),0,VLOOKUP($B216,'Feeder DER'!$B$3:$V$365,'Feeder DER'!P$369,FALSE)/1000)</f>
        <v>-0.55811312578126815</v>
      </c>
      <c r="AQ216" s="37">
        <f>IF(ISNA(VLOOKUP($B216,'Feeder DER'!$B$3:$V$365,'Feeder DER'!Q$369,FALSE)),0,VLOOKUP($B216,'Feeder DER'!$B$3:$V$365,'Feeder DER'!Q$369,FALSE)/1000)</f>
        <v>-0.63464981169813539</v>
      </c>
      <c r="AR216" s="37">
        <f>IF(ISNA(VLOOKUP($B216,'Feeder DER'!$B$3:$V$365,'Feeder DER'!R$369,FALSE)),0,VLOOKUP($B216,'Feeder DER'!$B$3:$V$365,'Feeder DER'!R$369,FALSE)/1000)</f>
        <v>-0.7046470880372856</v>
      </c>
      <c r="AS216" s="37">
        <f>IF(ISNA(VLOOKUP($B216,'Feeder DER'!$B$3:$V$365,'Feeder DER'!S$369,FALSE)),0,VLOOKUP($B216,'Feeder DER'!$B$3:$V$365,'Feeder DER'!S$369,FALSE)/1000)</f>
        <v>-0.77141653744751426</v>
      </c>
      <c r="AT216" s="37">
        <f>IF(ISNA(VLOOKUP($B216,'Feeder DER'!$B$3:$V$365,'Feeder DER'!T$369,FALSE)),0,VLOOKUP($B216,'Feeder DER'!$B$3:$V$365,'Feeder DER'!T$369,FALSE)/1000)</f>
        <v>-0.84647888107659153</v>
      </c>
      <c r="AU216" s="37">
        <f>IF(ISNA(VLOOKUP($B216,'Feeder DER'!$B$3:$V$365,'Feeder DER'!U$369,FALSE)),0,VLOOKUP($B216,'Feeder DER'!$B$3:$V$365,'Feeder DER'!U$369,FALSE)/1000)</f>
        <v>-0.9222180610299533</v>
      </c>
      <c r="AV216" s="37">
        <f>IF(ISNA(VLOOKUP($B216,'Feeder DER'!$B$3:$V$365,'Feeder DER'!V$369,FALSE)),0,VLOOKUP($B216,'Feeder DER'!$B$3:$V$365,'Feeder DER'!V$369,FALSE)/1000)</f>
        <v>-0.98774640166735173</v>
      </c>
    </row>
    <row r="217" spans="1:48" x14ac:dyDescent="0.25">
      <c r="A217" s="8" t="s">
        <v>327</v>
      </c>
      <c r="B217" s="42">
        <v>16097</v>
      </c>
      <c r="C217" s="43">
        <v>72.555554959999995</v>
      </c>
      <c r="D217" s="43">
        <v>49.666667940000004</v>
      </c>
      <c r="E217" s="43">
        <v>50.026853174217685</v>
      </c>
      <c r="F217" s="43">
        <v>50.389650490306963</v>
      </c>
      <c r="G217" s="43">
        <v>50.755078831220111</v>
      </c>
      <c r="H217" s="43">
        <v>51.123157277284676</v>
      </c>
      <c r="I217" s="43">
        <v>51.493905047199725</v>
      </c>
      <c r="J217" s="43">
        <v>51.867341499039313</v>
      </c>
      <c r="K217" s="43">
        <v>52.243486131263253</v>
      </c>
      <c r="L217" s="43">
        <v>52.622358583735192</v>
      </c>
      <c r="M217" s="43">
        <v>53.00397863874808</v>
      </c>
      <c r="N217" s="43">
        <v>53.388366222057066</v>
      </c>
      <c r="P217" s="43">
        <v>57.333332059999996</v>
      </c>
      <c r="Q217" s="43">
        <v>58.361468852591294</v>
      </c>
      <c r="R217" s="43">
        <v>58.654859864941209</v>
      </c>
      <c r="S217" s="43">
        <v>58.949725793666943</v>
      </c>
      <c r="T217" s="43">
        <v>59.246074053372986</v>
      </c>
      <c r="U217" s="43">
        <v>59.54391209593804</v>
      </c>
      <c r="V217" s="43">
        <v>59.843247410702411</v>
      </c>
      <c r="W217" s="43">
        <v>60.144087524656342</v>
      </c>
      <c r="X217" s="43">
        <v>60.446440002629267</v>
      </c>
      <c r="Y217" s="43">
        <v>60.750312447480049</v>
      </c>
      <c r="Z217" s="43">
        <v>61.055712500288152</v>
      </c>
      <c r="AA217" s="43">
        <v>61.362647840545776</v>
      </c>
      <c r="AC217" s="37">
        <f>IF(ISNA(VLOOKUP($B217,'Feeder DER'!$B$3:$V$365,'Feeder DER'!C$369,FALSE)),0,VLOOKUP($B217,'Feeder DER'!$B$3:$V$365,'Feeder DER'!C$369,FALSE)/1000)</f>
        <v>6.3577140937752276E-3</v>
      </c>
      <c r="AD217" s="37">
        <f>IF(ISNA(VLOOKUP($B217,'Feeder DER'!$B$3:$V$365,'Feeder DER'!D$369,FALSE)),0,VLOOKUP($B217,'Feeder DER'!$B$3:$V$365,'Feeder DER'!D$369,FALSE)/1000)</f>
        <v>1.3246234550706568E-2</v>
      </c>
      <c r="AE217" s="37">
        <f>IF(ISNA(VLOOKUP($B217,'Feeder DER'!$B$3:$V$365,'Feeder DER'!E$369,FALSE)),0,VLOOKUP($B217,'Feeder DER'!$B$3:$V$365,'Feeder DER'!E$369,FALSE)/1000)</f>
        <v>2.1441632741528785E-2</v>
      </c>
      <c r="AF217" s="37">
        <f>IF(ISNA(VLOOKUP($B217,'Feeder DER'!$B$3:$V$365,'Feeder DER'!F$369,FALSE)),0,VLOOKUP($B217,'Feeder DER'!$B$3:$V$365,'Feeder DER'!F$369,FALSE)/1000)</f>
        <v>3.0755025316027598E-2</v>
      </c>
      <c r="AG217" s="37">
        <f>IF(ISNA(VLOOKUP($B217,'Feeder DER'!$B$3:$V$365,'Feeder DER'!G$369,FALSE)),0,VLOOKUP($B217,'Feeder DER'!$B$3:$V$365,'Feeder DER'!G$369,FALSE)/1000)</f>
        <v>4.0423838580828202E-2</v>
      </c>
      <c r="AH217" s="37">
        <f>IF(ISNA(VLOOKUP($B217,'Feeder DER'!$B$3:$V$365,'Feeder DER'!H$369,FALSE)),0,VLOOKUP($B217,'Feeder DER'!$B$3:$V$365,'Feeder DER'!H$369,FALSE)/1000)</f>
        <v>5.1244326444522106E-2</v>
      </c>
      <c r="AI217" s="37">
        <f>IF(ISNA(VLOOKUP($B217,'Feeder DER'!$B$3:$V$365,'Feeder DER'!I$369,FALSE)),0,VLOOKUP($B217,'Feeder DER'!$B$3:$V$365,'Feeder DER'!I$369,FALSE)/1000)</f>
        <v>6.3488160098198063E-2</v>
      </c>
      <c r="AJ217" s="37">
        <f>IF(ISNA(VLOOKUP($B217,'Feeder DER'!$B$3:$V$365,'Feeder DER'!J$369,FALSE)),0,VLOOKUP($B217,'Feeder DER'!$B$3:$V$365,'Feeder DER'!J$369,FALSE)/1000)</f>
        <v>8.9955471447751956E-2</v>
      </c>
      <c r="AK217" s="37">
        <f>IF(ISNA(VLOOKUP($B217,'Feeder DER'!$B$3:$V$365,'Feeder DER'!K$369,FALSE)),0,VLOOKUP($B217,'Feeder DER'!$B$3:$V$365,'Feeder DER'!K$369,FALSE)/1000)</f>
        <v>0.11217969152542061</v>
      </c>
      <c r="AL217" s="37">
        <f>IF(ISNA(VLOOKUP($B217,'Feeder DER'!$B$3:$V$365,'Feeder DER'!L$369,FALSE)),0,VLOOKUP($B217,'Feeder DER'!$B$3:$V$365,'Feeder DER'!L$369,FALSE)/1000)</f>
        <v>0.13299518532721361</v>
      </c>
      <c r="AM217" s="37">
        <f>IF(ISNA(VLOOKUP($B217,'Feeder DER'!$B$3:$V$365,'Feeder DER'!M$369,FALSE)),0,VLOOKUP($B217,'Feeder DER'!$B$3:$V$365,'Feeder DER'!M$369,FALSE)/1000)</f>
        <v>-5.7219119164899024E-2</v>
      </c>
      <c r="AN217" s="37">
        <f>IF(ISNA(VLOOKUP($B217,'Feeder DER'!$B$3:$V$365,'Feeder DER'!N$369,FALSE)),0,VLOOKUP($B217,'Feeder DER'!$B$3:$V$365,'Feeder DER'!N$369,FALSE)/1000)</f>
        <v>-7.3038852546330607E-2</v>
      </c>
      <c r="AO217" s="37">
        <f>IF(ISNA(VLOOKUP($B217,'Feeder DER'!$B$3:$V$365,'Feeder DER'!O$369,FALSE)),0,VLOOKUP($B217,'Feeder DER'!$B$3:$V$365,'Feeder DER'!O$369,FALSE)/1000)</f>
        <v>-9.0494558360532537E-2</v>
      </c>
      <c r="AP217" s="37">
        <f>IF(ISNA(VLOOKUP($B217,'Feeder DER'!$B$3:$V$365,'Feeder DER'!P$369,FALSE)),0,VLOOKUP($B217,'Feeder DER'!$B$3:$V$365,'Feeder DER'!P$369,FALSE)/1000)</f>
        <v>-0.10776161262107127</v>
      </c>
      <c r="AQ217" s="37">
        <f>IF(ISNA(VLOOKUP($B217,'Feeder DER'!$B$3:$V$365,'Feeder DER'!Q$369,FALSE)),0,VLOOKUP($B217,'Feeder DER'!$B$3:$V$365,'Feeder DER'!Q$369,FALSE)/1000)</f>
        <v>-0.12320156392422132</v>
      </c>
      <c r="AR217" s="37">
        <f>IF(ISNA(VLOOKUP($B217,'Feeder DER'!$B$3:$V$365,'Feeder DER'!R$369,FALSE)),0,VLOOKUP($B217,'Feeder DER'!$B$3:$V$365,'Feeder DER'!R$369,FALSE)/1000)</f>
        <v>-0.13739743837679244</v>
      </c>
      <c r="AS217" s="37">
        <f>IF(ISNA(VLOOKUP($B217,'Feeder DER'!$B$3:$V$365,'Feeder DER'!S$369,FALSE)),0,VLOOKUP($B217,'Feeder DER'!$B$3:$V$365,'Feeder DER'!S$369,FALSE)/1000)</f>
        <v>-0.1510121846996039</v>
      </c>
      <c r="AT217" s="37">
        <f>IF(ISNA(VLOOKUP($B217,'Feeder DER'!$B$3:$V$365,'Feeder DER'!T$369,FALSE)),0,VLOOKUP($B217,'Feeder DER'!$B$3:$V$365,'Feeder DER'!T$369,FALSE)/1000)</f>
        <v>-0.16665254353667094</v>
      </c>
      <c r="AU217" s="37">
        <f>IF(ISNA(VLOOKUP($B217,'Feeder DER'!$B$3:$V$365,'Feeder DER'!U$369,FALSE)),0,VLOOKUP($B217,'Feeder DER'!$B$3:$V$365,'Feeder DER'!U$369,FALSE)/1000)</f>
        <v>-0.18241215546136857</v>
      </c>
      <c r="AV217" s="37">
        <f>IF(ISNA(VLOOKUP($B217,'Feeder DER'!$B$3:$V$365,'Feeder DER'!V$369,FALSE)),0,VLOOKUP($B217,'Feeder DER'!$B$3:$V$365,'Feeder DER'!V$369,FALSE)/1000)</f>
        <v>-0.19618744368819294</v>
      </c>
    </row>
    <row r="218" spans="1:48" x14ac:dyDescent="0.25">
      <c r="A218" s="8" t="s">
        <v>327</v>
      </c>
      <c r="B218" s="42">
        <v>16098</v>
      </c>
      <c r="C218" s="43">
        <v>135.23333220000001</v>
      </c>
      <c r="D218" s="43">
        <v>117.66666410000001</v>
      </c>
      <c r="E218" s="43">
        <v>118.63547966838961</v>
      </c>
      <c r="F218" s="43">
        <v>119.49583027782664</v>
      </c>
      <c r="G218" s="43">
        <v>120.36242019419974</v>
      </c>
      <c r="H218" s="43">
        <v>121.2352946652842</v>
      </c>
      <c r="I218" s="43">
        <v>122.1144992669945</v>
      </c>
      <c r="J218" s="43">
        <v>123.000079905764</v>
      </c>
      <c r="K218" s="43">
        <v>123.89208282094187</v>
      </c>
      <c r="L218" s="43">
        <v>124.79055458720744</v>
      </c>
      <c r="M218" s="43">
        <v>125.69554211700201</v>
      </c>
      <c r="N218" s="43">
        <v>126.60709266297832</v>
      </c>
      <c r="P218" s="43">
        <v>225.33332820000001</v>
      </c>
      <c r="Q218" s="43">
        <v>235.1722283708142</v>
      </c>
      <c r="R218" s="43">
        <v>236.35447103048014</v>
      </c>
      <c r="S218" s="43">
        <v>237.5426569841992</v>
      </c>
      <c r="T218" s="43">
        <v>238.73681610971593</v>
      </c>
      <c r="U218" s="43">
        <v>239.93697843497438</v>
      </c>
      <c r="V218" s="43">
        <v>241.14317413887312</v>
      </c>
      <c r="W218" s="43">
        <v>242.35543355202418</v>
      </c>
      <c r="X218" s="43">
        <v>243.57378715751562</v>
      </c>
      <c r="Y218" s="43">
        <v>244.79826559167816</v>
      </c>
      <c r="Z218" s="43">
        <v>246.02889964485547</v>
      </c>
      <c r="AA218" s="43">
        <v>247.26572026217849</v>
      </c>
      <c r="AC218" s="37">
        <f>IF(ISNA(VLOOKUP($B218,'Feeder DER'!$B$3:$V$365,'Feeder DER'!C$369,FALSE)),0,VLOOKUP($B218,'Feeder DER'!$B$3:$V$365,'Feeder DER'!C$369,FALSE)/1000)</f>
        <v>3.2430621400456786E-2</v>
      </c>
      <c r="AD218" s="37">
        <f>IF(ISNA(VLOOKUP($B218,'Feeder DER'!$B$3:$V$365,'Feeder DER'!D$369,FALSE)),0,VLOOKUP($B218,'Feeder DER'!$B$3:$V$365,'Feeder DER'!D$369,FALSE)/1000)</f>
        <v>6.8106213562645984E-2</v>
      </c>
      <c r="AE218" s="37">
        <f>IF(ISNA(VLOOKUP($B218,'Feeder DER'!$B$3:$V$365,'Feeder DER'!E$369,FALSE)),0,VLOOKUP($B218,'Feeder DER'!$B$3:$V$365,'Feeder DER'!E$369,FALSE)/1000)</f>
        <v>0.1107065834218126</v>
      </c>
      <c r="AF218" s="37">
        <f>IF(ISNA(VLOOKUP($B218,'Feeder DER'!$B$3:$V$365,'Feeder DER'!F$369,FALSE)),0,VLOOKUP($B218,'Feeder DER'!$B$3:$V$365,'Feeder DER'!F$369,FALSE)/1000)</f>
        <v>0.15931955782809992</v>
      </c>
      <c r="AG218" s="37">
        <f>IF(ISNA(VLOOKUP($B218,'Feeder DER'!$B$3:$V$365,'Feeder DER'!G$369,FALSE)),0,VLOOKUP($B218,'Feeder DER'!$B$3:$V$365,'Feeder DER'!G$369,FALSE)/1000)</f>
        <v>0.20996418480780904</v>
      </c>
      <c r="AH218" s="37">
        <f>IF(ISNA(VLOOKUP($B218,'Feeder DER'!$B$3:$V$365,'Feeder DER'!H$369,FALSE)),0,VLOOKUP($B218,'Feeder DER'!$B$3:$V$365,'Feeder DER'!H$369,FALSE)/1000)</f>
        <v>0.26679393286453074</v>
      </c>
      <c r="AI218" s="37">
        <f>IF(ISNA(VLOOKUP($B218,'Feeder DER'!$B$3:$V$365,'Feeder DER'!I$369,FALSE)),0,VLOOKUP($B218,'Feeder DER'!$B$3:$V$365,'Feeder DER'!I$369,FALSE)/1000)</f>
        <v>0.33120907119349569</v>
      </c>
      <c r="AJ218" s="37">
        <f>IF(ISNA(VLOOKUP($B218,'Feeder DER'!$B$3:$V$365,'Feeder DER'!J$369,FALSE)),0,VLOOKUP($B218,'Feeder DER'!$B$3:$V$365,'Feeder DER'!J$369,FALSE)/1000)</f>
        <v>0.47063167140167483</v>
      </c>
      <c r="AK218" s="37">
        <f>IF(ISNA(VLOOKUP($B218,'Feeder DER'!$B$3:$V$365,'Feeder DER'!K$369,FALSE)),0,VLOOKUP($B218,'Feeder DER'!$B$3:$V$365,'Feeder DER'!K$369,FALSE)/1000)</f>
        <v>0.58799504754271881</v>
      </c>
      <c r="AL218" s="37">
        <f>IF(ISNA(VLOOKUP($B218,'Feeder DER'!$B$3:$V$365,'Feeder DER'!L$369,FALSE)),0,VLOOKUP($B218,'Feeder DER'!$B$3:$V$365,'Feeder DER'!L$369,FALSE)/1000)</f>
        <v>0.69816515019446035</v>
      </c>
      <c r="AM218" s="37">
        <f>IF(ISNA(VLOOKUP($B218,'Feeder DER'!$B$3:$V$365,'Feeder DER'!M$369,FALSE)),0,VLOOKUP($B218,'Feeder DER'!$B$3:$V$365,'Feeder DER'!M$369,FALSE)/1000)</f>
        <v>-0.30128083324572513</v>
      </c>
      <c r="AN218" s="37">
        <f>IF(ISNA(VLOOKUP($B218,'Feeder DER'!$B$3:$V$365,'Feeder DER'!N$369,FALSE)),0,VLOOKUP($B218,'Feeder DER'!$B$3:$V$365,'Feeder DER'!N$369,FALSE)/1000)</f>
        <v>-0.38350936219443388</v>
      </c>
      <c r="AO218" s="37">
        <f>IF(ISNA(VLOOKUP($B218,'Feeder DER'!$B$3:$V$365,'Feeder DER'!O$369,FALSE)),0,VLOOKUP($B218,'Feeder DER'!$B$3:$V$365,'Feeder DER'!O$369,FALSE)/1000)</f>
        <v>-0.47459905337000535</v>
      </c>
      <c r="AP218" s="37">
        <f>IF(ISNA(VLOOKUP($B218,'Feeder DER'!$B$3:$V$365,'Feeder DER'!P$369,FALSE)),0,VLOOKUP($B218,'Feeder DER'!$B$3:$V$365,'Feeder DER'!P$369,FALSE)/1000)</f>
        <v>-0.56510757853697158</v>
      </c>
      <c r="AQ218" s="37">
        <f>IF(ISNA(VLOOKUP($B218,'Feeder DER'!$B$3:$V$365,'Feeder DER'!Q$369,FALSE)),0,VLOOKUP($B218,'Feeder DER'!$B$3:$V$365,'Feeder DER'!Q$369,FALSE)/1000)</f>
        <v>-0.6464271391063322</v>
      </c>
      <c r="AR218" s="37">
        <f>IF(ISNA(VLOOKUP($B218,'Feeder DER'!$B$3:$V$365,'Feeder DER'!R$369,FALSE)),0,VLOOKUP($B218,'Feeder DER'!$B$3:$V$365,'Feeder DER'!R$369,FALSE)/1000)</f>
        <v>-0.7215449651465442</v>
      </c>
      <c r="AS218" s="37">
        <f>IF(ISNA(VLOOKUP($B218,'Feeder DER'!$B$3:$V$365,'Feeder DER'!S$369,FALSE)),0,VLOOKUP($B218,'Feeder DER'!$B$3:$V$365,'Feeder DER'!S$369,FALSE)/1000)</f>
        <v>-0.79393615019843233</v>
      </c>
      <c r="AT218" s="37">
        <f>IF(ISNA(VLOOKUP($B218,'Feeder DER'!$B$3:$V$365,'Feeder DER'!T$369,FALSE)),0,VLOOKUP($B218,'Feeder DER'!$B$3:$V$365,'Feeder DER'!T$369,FALSE)/1000)</f>
        <v>-0.87729597984003327</v>
      </c>
      <c r="AU218" s="37">
        <f>IF(ISNA(VLOOKUP($B218,'Feeder DER'!$B$3:$V$365,'Feeder DER'!U$369,FALSE)),0,VLOOKUP($B218,'Feeder DER'!$B$3:$V$365,'Feeder DER'!U$369,FALSE)/1000)</f>
        <v>-0.96192555853633233</v>
      </c>
      <c r="AV218" s="37">
        <f>IF(ISNA(VLOOKUP($B218,'Feeder DER'!$B$3:$V$365,'Feeder DER'!V$369,FALSE)),0,VLOOKUP($B218,'Feeder DER'!$B$3:$V$365,'Feeder DER'!V$369,FALSE)/1000)</f>
        <v>-1.0364940472615725</v>
      </c>
    </row>
    <row r="219" spans="1:48" x14ac:dyDescent="0.25">
      <c r="A219" s="8" t="s">
        <v>152</v>
      </c>
      <c r="B219" s="42">
        <v>96202</v>
      </c>
      <c r="C219" s="43">
        <v>88.011668650000004</v>
      </c>
      <c r="D219" s="43">
        <v>99.099998470000003</v>
      </c>
      <c r="E219" s="43">
        <v>100.06871251934</v>
      </c>
      <c r="F219" s="43">
        <v>100.06871251934</v>
      </c>
      <c r="G219" s="43">
        <v>100.06871251934</v>
      </c>
      <c r="H219" s="43">
        <v>100.06871251934</v>
      </c>
      <c r="I219" s="43">
        <v>100.06871251934</v>
      </c>
      <c r="J219" s="43">
        <v>100.06871251934</v>
      </c>
      <c r="K219" s="43">
        <v>100.06871251934</v>
      </c>
      <c r="L219" s="43">
        <v>100.06871251934</v>
      </c>
      <c r="M219" s="43">
        <v>100.06871251934</v>
      </c>
      <c r="N219" s="43">
        <v>100.06871251934</v>
      </c>
      <c r="P219" s="43">
        <v>98.566665650000004</v>
      </c>
      <c r="Q219" s="43">
        <v>99.723119564373107</v>
      </c>
      <c r="R219" s="43">
        <v>99.723119564373107</v>
      </c>
      <c r="S219" s="43">
        <v>99.723119564373107</v>
      </c>
      <c r="T219" s="43">
        <v>99.723119564373107</v>
      </c>
      <c r="U219" s="43">
        <v>99.723119564373107</v>
      </c>
      <c r="V219" s="43">
        <v>99.723119564373107</v>
      </c>
      <c r="W219" s="43">
        <v>99.723119564373107</v>
      </c>
      <c r="X219" s="43">
        <v>99.723119564373107</v>
      </c>
      <c r="Y219" s="43">
        <v>99.723119564373107</v>
      </c>
      <c r="Z219" s="43">
        <v>99.723119564373107</v>
      </c>
      <c r="AA219" s="43">
        <v>99.723119564373107</v>
      </c>
      <c r="AC219" s="37">
        <f>IF(ISNA(VLOOKUP($B219,'Feeder DER'!$B$3:$V$365,'Feeder DER'!C$369,FALSE)),0,VLOOKUP($B219,'Feeder DER'!$B$3:$V$365,'Feeder DER'!C$369,FALSE)/1000)</f>
        <v>1.8737615796749327E-5</v>
      </c>
      <c r="AD219" s="37">
        <f>IF(ISNA(VLOOKUP($B219,'Feeder DER'!$B$3:$V$365,'Feeder DER'!D$369,FALSE)),0,VLOOKUP($B219,'Feeder DER'!$B$3:$V$365,'Feeder DER'!D$369,FALSE)/1000)</f>
        <v>3.8838423529283798E-5</v>
      </c>
      <c r="AE219" s="37">
        <f>IF(ISNA(VLOOKUP($B219,'Feeder DER'!$B$3:$V$365,'Feeder DER'!E$369,FALSE)),0,VLOOKUP($B219,'Feeder DER'!$B$3:$V$365,'Feeder DER'!E$369,FALSE)/1000)</f>
        <v>6.4842783980927066E-5</v>
      </c>
      <c r="AF219" s="37">
        <f>IF(ISNA(VLOOKUP($B219,'Feeder DER'!$B$3:$V$365,'Feeder DER'!F$369,FALSE)),0,VLOOKUP($B219,'Feeder DER'!$B$3:$V$365,'Feeder DER'!F$369,FALSE)/1000)</f>
        <v>9.892873571015576E-5</v>
      </c>
      <c r="AG219" s="37">
        <f>IF(ISNA(VLOOKUP($B219,'Feeder DER'!$B$3:$V$365,'Feeder DER'!G$369,FALSE)),0,VLOOKUP($B219,'Feeder DER'!$B$3:$V$365,'Feeder DER'!G$369,FALSE)/1000)</f>
        <v>1.3875000469109708E-4</v>
      </c>
      <c r="AH219" s="37">
        <f>IF(ISNA(VLOOKUP($B219,'Feeder DER'!$B$3:$V$365,'Feeder DER'!H$369,FALSE)),0,VLOOKUP($B219,'Feeder DER'!$B$3:$V$365,'Feeder DER'!H$369,FALSE)/1000)</f>
        <v>1.878664536582766E-4</v>
      </c>
      <c r="AI219" s="37">
        <f>IF(ISNA(VLOOKUP($B219,'Feeder DER'!$B$3:$V$365,'Feeder DER'!I$369,FALSE)),0,VLOOKUP($B219,'Feeder DER'!$B$3:$V$365,'Feeder DER'!I$369,FALSE)/1000)</f>
        <v>2.4682735848236009E-4</v>
      </c>
      <c r="AJ219" s="37">
        <f>IF(ISNA(VLOOKUP($B219,'Feeder DER'!$B$3:$V$365,'Feeder DER'!J$369,FALSE)),0,VLOOKUP($B219,'Feeder DER'!$B$3:$V$365,'Feeder DER'!J$369,FALSE)/1000)</f>
        <v>3.8464448494696037E-4</v>
      </c>
      <c r="AK219" s="37">
        <f>IF(ISNA(VLOOKUP($B219,'Feeder DER'!$B$3:$V$365,'Feeder DER'!K$369,FALSE)),0,VLOOKUP($B219,'Feeder DER'!$B$3:$V$365,'Feeder DER'!K$369,FALSE)/1000)</f>
        <v>4.9784365907845944E-4</v>
      </c>
      <c r="AL219" s="37">
        <f>IF(ISNA(VLOOKUP($B219,'Feeder DER'!$B$3:$V$365,'Feeder DER'!L$369,FALSE)),0,VLOOKUP($B219,'Feeder DER'!$B$3:$V$365,'Feeder DER'!L$369,FALSE)/1000)</f>
        <v>6.0605203171888223E-4</v>
      </c>
      <c r="AM219" s="37">
        <f>IF(ISNA(VLOOKUP($B219,'Feeder DER'!$B$3:$V$365,'Feeder DER'!M$369,FALSE)),0,VLOOKUP($B219,'Feeder DER'!$B$3:$V$365,'Feeder DER'!M$369,FALSE)/1000)</f>
        <v>-1.6123401103311188E-4</v>
      </c>
      <c r="AN219" s="37">
        <f>IF(ISNA(VLOOKUP($B219,'Feeder DER'!$B$3:$V$365,'Feeder DER'!N$369,FALSE)),0,VLOOKUP($B219,'Feeder DER'!$B$3:$V$365,'Feeder DER'!N$369,FALSE)/1000)</f>
        <v>-2.02677616694855E-4</v>
      </c>
      <c r="AO219" s="37">
        <f>IF(ISNA(VLOOKUP($B219,'Feeder DER'!$B$3:$V$365,'Feeder DER'!O$369,FALSE)),0,VLOOKUP($B219,'Feeder DER'!$B$3:$V$365,'Feeder DER'!O$369,FALSE)/1000)</f>
        <v>-2.4863455260925606E-4</v>
      </c>
      <c r="AP219" s="37">
        <f>IF(ISNA(VLOOKUP($B219,'Feeder DER'!$B$3:$V$365,'Feeder DER'!P$369,FALSE)),0,VLOOKUP($B219,'Feeder DER'!$B$3:$V$365,'Feeder DER'!P$369,FALSE)/1000)</f>
        <v>-2.9287064569871008E-4</v>
      </c>
      <c r="AQ219" s="37">
        <f>IF(ISNA(VLOOKUP($B219,'Feeder DER'!$B$3:$V$365,'Feeder DER'!Q$369,FALSE)),0,VLOOKUP($B219,'Feeder DER'!$B$3:$V$365,'Feeder DER'!Q$369,FALSE)/1000)</f>
        <v>-3.3084629696261545E-4</v>
      </c>
      <c r="AR219" s="37">
        <f>IF(ISNA(VLOOKUP($B219,'Feeder DER'!$B$3:$V$365,'Feeder DER'!R$369,FALSE)),0,VLOOKUP($B219,'Feeder DER'!$B$3:$V$365,'Feeder DER'!R$369,FALSE)/1000)</f>
        <v>-3.6297107120597538E-4</v>
      </c>
      <c r="AS219" s="37">
        <f>IF(ISNA(VLOOKUP($B219,'Feeder DER'!$B$3:$V$365,'Feeder DER'!S$369,FALSE)),0,VLOOKUP($B219,'Feeder DER'!$B$3:$V$365,'Feeder DER'!S$369,FALSE)/1000)</f>
        <v>-3.9110867186754281E-4</v>
      </c>
      <c r="AT219" s="37">
        <f>IF(ISNA(VLOOKUP($B219,'Feeder DER'!$B$3:$V$365,'Feeder DER'!T$369,FALSE)),0,VLOOKUP($B219,'Feeder DER'!$B$3:$V$365,'Feeder DER'!T$369,FALSE)/1000)</f>
        <v>-4.0442066455147104E-4</v>
      </c>
      <c r="AU219" s="37">
        <f>IF(ISNA(VLOOKUP($B219,'Feeder DER'!$B$3:$V$365,'Feeder DER'!U$369,FALSE)),0,VLOOKUP($B219,'Feeder DER'!$B$3:$V$365,'Feeder DER'!U$369,FALSE)/1000)</f>
        <v>-4.2528963429862152E-4</v>
      </c>
      <c r="AV219" s="37">
        <f>IF(ISNA(VLOOKUP($B219,'Feeder DER'!$B$3:$V$365,'Feeder DER'!V$369,FALSE)),0,VLOOKUP($B219,'Feeder DER'!$B$3:$V$365,'Feeder DER'!V$369,FALSE)/1000)</f>
        <v>-4.4116176073840296E-4</v>
      </c>
    </row>
    <row r="220" spans="1:48" x14ac:dyDescent="0.25">
      <c r="A220" s="8" t="s">
        <v>43</v>
      </c>
      <c r="B220" s="42" t="s">
        <v>228</v>
      </c>
      <c r="C220" s="43">
        <v>149.53366969999999</v>
      </c>
      <c r="D220" s="43">
        <v>148</v>
      </c>
      <c r="E220" s="43">
        <v>150.3335104912604</v>
      </c>
      <c r="F220" s="43">
        <v>152.70381335558039</v>
      </c>
      <c r="G220" s="43">
        <v>155.11148869693659</v>
      </c>
      <c r="H220" s="43">
        <v>157.55712576578333</v>
      </c>
      <c r="I220" s="43">
        <v>160.041323103265</v>
      </c>
      <c r="J220" s="43">
        <v>162.5646886877019</v>
      </c>
      <c r="K220" s="43">
        <v>165.12784008338591</v>
      </c>
      <c r="L220" s="43">
        <v>167.73140459172205</v>
      </c>
      <c r="M220" s="43">
        <v>170.37601940475329</v>
      </c>
      <c r="N220" s="43">
        <v>173.06233176110584</v>
      </c>
      <c r="P220" s="43">
        <v>168.4000092</v>
      </c>
      <c r="Q220" s="43">
        <v>175.67618291057966</v>
      </c>
      <c r="R220" s="43">
        <v>177.4110257002047</v>
      </c>
      <c r="S220" s="43">
        <v>179.16300046216003</v>
      </c>
      <c r="T220" s="43">
        <v>180.93227637862034</v>
      </c>
      <c r="U220" s="43">
        <v>182.71902430247331</v>
      </c>
      <c r="V220" s="43">
        <v>184.52341677381827</v>
      </c>
      <c r="W220" s="43">
        <v>186.34562803662774</v>
      </c>
      <c r="X220" s="43">
        <v>188.18583405557368</v>
      </c>
      <c r="Y220" s="43">
        <v>190.04421253301967</v>
      </c>
      <c r="Z220" s="43">
        <v>191.92094292618114</v>
      </c>
      <c r="AA220" s="43">
        <v>193.81620646445484</v>
      </c>
      <c r="AC220" s="37">
        <f>IF(ISNA(VLOOKUP($B220,'Feeder DER'!$B$3:$V$365,'Feeder DER'!C$369,FALSE)),0,VLOOKUP($B220,'Feeder DER'!$B$3:$V$365,'Feeder DER'!C$369,FALSE)/1000)</f>
        <v>0</v>
      </c>
      <c r="AD220" s="37">
        <f>IF(ISNA(VLOOKUP($B220,'Feeder DER'!$B$3:$V$365,'Feeder DER'!D$369,FALSE)),0,VLOOKUP($B220,'Feeder DER'!$B$3:$V$365,'Feeder DER'!D$369,FALSE)/1000)</f>
        <v>0</v>
      </c>
      <c r="AE220" s="37">
        <f>IF(ISNA(VLOOKUP($B220,'Feeder DER'!$B$3:$V$365,'Feeder DER'!E$369,FALSE)),0,VLOOKUP($B220,'Feeder DER'!$B$3:$V$365,'Feeder DER'!E$369,FALSE)/1000)</f>
        <v>0</v>
      </c>
      <c r="AF220" s="37">
        <f>IF(ISNA(VLOOKUP($B220,'Feeder DER'!$B$3:$V$365,'Feeder DER'!F$369,FALSE)),0,VLOOKUP($B220,'Feeder DER'!$B$3:$V$365,'Feeder DER'!F$369,FALSE)/1000)</f>
        <v>0</v>
      </c>
      <c r="AG220" s="37">
        <f>IF(ISNA(VLOOKUP($B220,'Feeder DER'!$B$3:$V$365,'Feeder DER'!G$369,FALSE)),0,VLOOKUP($B220,'Feeder DER'!$B$3:$V$365,'Feeder DER'!G$369,FALSE)/1000)</f>
        <v>0</v>
      </c>
      <c r="AH220" s="37">
        <f>IF(ISNA(VLOOKUP($B220,'Feeder DER'!$B$3:$V$365,'Feeder DER'!H$369,FALSE)),0,VLOOKUP($B220,'Feeder DER'!$B$3:$V$365,'Feeder DER'!H$369,FALSE)/1000)</f>
        <v>0</v>
      </c>
      <c r="AI220" s="37">
        <f>IF(ISNA(VLOOKUP($B220,'Feeder DER'!$B$3:$V$365,'Feeder DER'!I$369,FALSE)),0,VLOOKUP($B220,'Feeder DER'!$B$3:$V$365,'Feeder DER'!I$369,FALSE)/1000)</f>
        <v>0</v>
      </c>
      <c r="AJ220" s="37">
        <f>IF(ISNA(VLOOKUP($B220,'Feeder DER'!$B$3:$V$365,'Feeder DER'!J$369,FALSE)),0,VLOOKUP($B220,'Feeder DER'!$B$3:$V$365,'Feeder DER'!J$369,FALSE)/1000)</f>
        <v>0</v>
      </c>
      <c r="AK220" s="37">
        <f>IF(ISNA(VLOOKUP($B220,'Feeder DER'!$B$3:$V$365,'Feeder DER'!K$369,FALSE)),0,VLOOKUP($B220,'Feeder DER'!$B$3:$V$365,'Feeder DER'!K$369,FALSE)/1000)</f>
        <v>0</v>
      </c>
      <c r="AL220" s="37">
        <f>IF(ISNA(VLOOKUP($B220,'Feeder DER'!$B$3:$V$365,'Feeder DER'!L$369,FALSE)),0,VLOOKUP($B220,'Feeder DER'!$B$3:$V$365,'Feeder DER'!L$369,FALSE)/1000)</f>
        <v>0</v>
      </c>
      <c r="AM220" s="37">
        <f>IF(ISNA(VLOOKUP($B220,'Feeder DER'!$B$3:$V$365,'Feeder DER'!M$369,FALSE)),0,VLOOKUP($B220,'Feeder DER'!$B$3:$V$365,'Feeder DER'!M$369,FALSE)/1000)</f>
        <v>0</v>
      </c>
      <c r="AN220" s="37">
        <f>IF(ISNA(VLOOKUP($B220,'Feeder DER'!$B$3:$V$365,'Feeder DER'!N$369,FALSE)),0,VLOOKUP($B220,'Feeder DER'!$B$3:$V$365,'Feeder DER'!N$369,FALSE)/1000)</f>
        <v>0</v>
      </c>
      <c r="AO220" s="37">
        <f>IF(ISNA(VLOOKUP($B220,'Feeder DER'!$B$3:$V$365,'Feeder DER'!O$369,FALSE)),0,VLOOKUP($B220,'Feeder DER'!$B$3:$V$365,'Feeder DER'!O$369,FALSE)/1000)</f>
        <v>0</v>
      </c>
      <c r="AP220" s="37">
        <f>IF(ISNA(VLOOKUP($B220,'Feeder DER'!$B$3:$V$365,'Feeder DER'!P$369,FALSE)),0,VLOOKUP($B220,'Feeder DER'!$B$3:$V$365,'Feeder DER'!P$369,FALSE)/1000)</f>
        <v>0</v>
      </c>
      <c r="AQ220" s="37">
        <f>IF(ISNA(VLOOKUP($B220,'Feeder DER'!$B$3:$V$365,'Feeder DER'!Q$369,FALSE)),0,VLOOKUP($B220,'Feeder DER'!$B$3:$V$365,'Feeder DER'!Q$369,FALSE)/1000)</f>
        <v>0</v>
      </c>
      <c r="AR220" s="37">
        <f>IF(ISNA(VLOOKUP($B220,'Feeder DER'!$B$3:$V$365,'Feeder DER'!R$369,FALSE)),0,VLOOKUP($B220,'Feeder DER'!$B$3:$V$365,'Feeder DER'!R$369,FALSE)/1000)</f>
        <v>0</v>
      </c>
      <c r="AS220" s="37">
        <f>IF(ISNA(VLOOKUP($B220,'Feeder DER'!$B$3:$V$365,'Feeder DER'!S$369,FALSE)),0,VLOOKUP($B220,'Feeder DER'!$B$3:$V$365,'Feeder DER'!S$369,FALSE)/1000)</f>
        <v>0</v>
      </c>
      <c r="AT220" s="37">
        <f>IF(ISNA(VLOOKUP($B220,'Feeder DER'!$B$3:$V$365,'Feeder DER'!T$369,FALSE)),0,VLOOKUP($B220,'Feeder DER'!$B$3:$V$365,'Feeder DER'!T$369,FALSE)/1000)</f>
        <v>0</v>
      </c>
      <c r="AU220" s="37">
        <f>IF(ISNA(VLOOKUP($B220,'Feeder DER'!$B$3:$V$365,'Feeder DER'!U$369,FALSE)),0,VLOOKUP($B220,'Feeder DER'!$B$3:$V$365,'Feeder DER'!U$369,FALSE)/1000)</f>
        <v>0</v>
      </c>
      <c r="AV220" s="37">
        <f>IF(ISNA(VLOOKUP($B220,'Feeder DER'!$B$3:$V$365,'Feeder DER'!V$369,FALSE)),0,VLOOKUP($B220,'Feeder DER'!$B$3:$V$365,'Feeder DER'!V$369,FALSE)/1000)</f>
        <v>0</v>
      </c>
    </row>
    <row r="221" spans="1:48" x14ac:dyDescent="0.25">
      <c r="A221" s="8" t="s">
        <v>43</v>
      </c>
      <c r="B221" s="42" t="s">
        <v>229</v>
      </c>
      <c r="C221" s="43">
        <v>204.64189239999999</v>
      </c>
      <c r="D221" s="43">
        <v>176.6000061</v>
      </c>
      <c r="E221" s="43">
        <v>179.38445182291215</v>
      </c>
      <c r="F221" s="43">
        <v>182.21279979789702</v>
      </c>
      <c r="G221" s="43">
        <v>185.08574223012891</v>
      </c>
      <c r="H221" s="43">
        <v>188.00398223875541</v>
      </c>
      <c r="I221" s="43">
        <v>190.96823402897749</v>
      </c>
      <c r="J221" s="43">
        <v>193.97922306684296</v>
      </c>
      <c r="K221" s="43">
        <v>197.03768625679578</v>
      </c>
      <c r="L221" s="43">
        <v>200.14437212202486</v>
      </c>
      <c r="M221" s="43">
        <v>203.30004098765642</v>
      </c>
      <c r="N221" s="43">
        <v>206.50546516683454</v>
      </c>
      <c r="P221" s="43">
        <v>173.4000092</v>
      </c>
      <c r="Q221" s="43">
        <v>181.65722512590406</v>
      </c>
      <c r="R221" s="43">
        <v>183.45113208569597</v>
      </c>
      <c r="S221" s="43">
        <v>185.26275429010951</v>
      </c>
      <c r="T221" s="43">
        <v>187.09226668126766</v>
      </c>
      <c r="U221" s="43">
        <v>188.93984592888719</v>
      </c>
      <c r="V221" s="43">
        <v>190.80567044733908</v>
      </c>
      <c r="W221" s="43">
        <v>192.68992041287726</v>
      </c>
      <c r="X221" s="43">
        <v>194.59277778103774</v>
      </c>
      <c r="Y221" s="43">
        <v>196.51442630420937</v>
      </c>
      <c r="Z221" s="43">
        <v>198.45505154937814</v>
      </c>
      <c r="AA221" s="43">
        <v>200.41484091604687</v>
      </c>
      <c r="AC221" s="37">
        <f>IF(ISNA(VLOOKUP($B221,'Feeder DER'!$B$3:$V$365,'Feeder DER'!C$369,FALSE)),0,VLOOKUP($B221,'Feeder DER'!$B$3:$V$365,'Feeder DER'!C$369,FALSE)/1000)</f>
        <v>0</v>
      </c>
      <c r="AD221" s="37">
        <f>IF(ISNA(VLOOKUP($B221,'Feeder DER'!$B$3:$V$365,'Feeder DER'!D$369,FALSE)),0,VLOOKUP($B221,'Feeder DER'!$B$3:$V$365,'Feeder DER'!D$369,FALSE)/1000)</f>
        <v>0</v>
      </c>
      <c r="AE221" s="37">
        <f>IF(ISNA(VLOOKUP($B221,'Feeder DER'!$B$3:$V$365,'Feeder DER'!E$369,FALSE)),0,VLOOKUP($B221,'Feeder DER'!$B$3:$V$365,'Feeder DER'!E$369,FALSE)/1000)</f>
        <v>0</v>
      </c>
      <c r="AF221" s="37">
        <f>IF(ISNA(VLOOKUP($B221,'Feeder DER'!$B$3:$V$365,'Feeder DER'!F$369,FALSE)),0,VLOOKUP($B221,'Feeder DER'!$B$3:$V$365,'Feeder DER'!F$369,FALSE)/1000)</f>
        <v>0</v>
      </c>
      <c r="AG221" s="37">
        <f>IF(ISNA(VLOOKUP($B221,'Feeder DER'!$B$3:$V$365,'Feeder DER'!G$369,FALSE)),0,VLOOKUP($B221,'Feeder DER'!$B$3:$V$365,'Feeder DER'!G$369,FALSE)/1000)</f>
        <v>0</v>
      </c>
      <c r="AH221" s="37">
        <f>IF(ISNA(VLOOKUP($B221,'Feeder DER'!$B$3:$V$365,'Feeder DER'!H$369,FALSE)),0,VLOOKUP($B221,'Feeder DER'!$B$3:$V$365,'Feeder DER'!H$369,FALSE)/1000)</f>
        <v>0</v>
      </c>
      <c r="AI221" s="37">
        <f>IF(ISNA(VLOOKUP($B221,'Feeder DER'!$B$3:$V$365,'Feeder DER'!I$369,FALSE)),0,VLOOKUP($B221,'Feeder DER'!$B$3:$V$365,'Feeder DER'!I$369,FALSE)/1000)</f>
        <v>0</v>
      </c>
      <c r="AJ221" s="37">
        <f>IF(ISNA(VLOOKUP($B221,'Feeder DER'!$B$3:$V$365,'Feeder DER'!J$369,FALSE)),0,VLOOKUP($B221,'Feeder DER'!$B$3:$V$365,'Feeder DER'!J$369,FALSE)/1000)</f>
        <v>0</v>
      </c>
      <c r="AK221" s="37">
        <f>IF(ISNA(VLOOKUP($B221,'Feeder DER'!$B$3:$V$365,'Feeder DER'!K$369,FALSE)),0,VLOOKUP($B221,'Feeder DER'!$B$3:$V$365,'Feeder DER'!K$369,FALSE)/1000)</f>
        <v>0</v>
      </c>
      <c r="AL221" s="37">
        <f>IF(ISNA(VLOOKUP($B221,'Feeder DER'!$B$3:$V$365,'Feeder DER'!L$369,FALSE)),0,VLOOKUP($B221,'Feeder DER'!$B$3:$V$365,'Feeder DER'!L$369,FALSE)/1000)</f>
        <v>0</v>
      </c>
      <c r="AM221" s="37">
        <f>IF(ISNA(VLOOKUP($B221,'Feeder DER'!$B$3:$V$365,'Feeder DER'!M$369,FALSE)),0,VLOOKUP($B221,'Feeder DER'!$B$3:$V$365,'Feeder DER'!M$369,FALSE)/1000)</f>
        <v>0</v>
      </c>
      <c r="AN221" s="37">
        <f>IF(ISNA(VLOOKUP($B221,'Feeder DER'!$B$3:$V$365,'Feeder DER'!N$369,FALSE)),0,VLOOKUP($B221,'Feeder DER'!$B$3:$V$365,'Feeder DER'!N$369,FALSE)/1000)</f>
        <v>0</v>
      </c>
      <c r="AO221" s="37">
        <f>IF(ISNA(VLOOKUP($B221,'Feeder DER'!$B$3:$V$365,'Feeder DER'!O$369,FALSE)),0,VLOOKUP($B221,'Feeder DER'!$B$3:$V$365,'Feeder DER'!O$369,FALSE)/1000)</f>
        <v>0</v>
      </c>
      <c r="AP221" s="37">
        <f>IF(ISNA(VLOOKUP($B221,'Feeder DER'!$B$3:$V$365,'Feeder DER'!P$369,FALSE)),0,VLOOKUP($B221,'Feeder DER'!$B$3:$V$365,'Feeder DER'!P$369,FALSE)/1000)</f>
        <v>0</v>
      </c>
      <c r="AQ221" s="37">
        <f>IF(ISNA(VLOOKUP($B221,'Feeder DER'!$B$3:$V$365,'Feeder DER'!Q$369,FALSE)),0,VLOOKUP($B221,'Feeder DER'!$B$3:$V$365,'Feeder DER'!Q$369,FALSE)/1000)</f>
        <v>0</v>
      </c>
      <c r="AR221" s="37">
        <f>IF(ISNA(VLOOKUP($B221,'Feeder DER'!$B$3:$V$365,'Feeder DER'!R$369,FALSE)),0,VLOOKUP($B221,'Feeder DER'!$B$3:$V$365,'Feeder DER'!R$369,FALSE)/1000)</f>
        <v>0</v>
      </c>
      <c r="AS221" s="37">
        <f>IF(ISNA(VLOOKUP($B221,'Feeder DER'!$B$3:$V$365,'Feeder DER'!S$369,FALSE)),0,VLOOKUP($B221,'Feeder DER'!$B$3:$V$365,'Feeder DER'!S$369,FALSE)/1000)</f>
        <v>0</v>
      </c>
      <c r="AT221" s="37">
        <f>IF(ISNA(VLOOKUP($B221,'Feeder DER'!$B$3:$V$365,'Feeder DER'!T$369,FALSE)),0,VLOOKUP($B221,'Feeder DER'!$B$3:$V$365,'Feeder DER'!T$369,FALSE)/1000)</f>
        <v>0</v>
      </c>
      <c r="AU221" s="37">
        <f>IF(ISNA(VLOOKUP($B221,'Feeder DER'!$B$3:$V$365,'Feeder DER'!U$369,FALSE)),0,VLOOKUP($B221,'Feeder DER'!$B$3:$V$365,'Feeder DER'!U$369,FALSE)/1000)</f>
        <v>0</v>
      </c>
      <c r="AV221" s="37">
        <f>IF(ISNA(VLOOKUP($B221,'Feeder DER'!$B$3:$V$365,'Feeder DER'!V$369,FALSE)),0,VLOOKUP($B221,'Feeder DER'!$B$3:$V$365,'Feeder DER'!V$369,FALSE)/1000)</f>
        <v>0</v>
      </c>
    </row>
    <row r="222" spans="1:48" x14ac:dyDescent="0.25">
      <c r="A222" s="8" t="s">
        <v>43</v>
      </c>
      <c r="B222" s="42" t="s">
        <v>230</v>
      </c>
      <c r="C222" s="43">
        <v>14.232311299999999</v>
      </c>
      <c r="D222" s="43">
        <v>11</v>
      </c>
      <c r="E222" s="43">
        <v>11.17343659056665</v>
      </c>
      <c r="F222" s="43">
        <v>11.349607749401246</v>
      </c>
      <c r="G222" s="43">
        <v>11.52855659233988</v>
      </c>
      <c r="H222" s="43">
        <v>11.710326915024435</v>
      </c>
      <c r="I222" s="43">
        <v>11.894963203621046</v>
      </c>
      <c r="J222" s="43">
        <v>12.082510645707574</v>
      </c>
      <c r="K222" s="43">
        <v>12.273015141332735</v>
      </c>
      <c r="L222" s="43">
        <v>12.46652331424961</v>
      </c>
      <c r="M222" s="43">
        <v>12.663082523326256</v>
      </c>
      <c r="N222" s="43">
        <v>12.862740874136243</v>
      </c>
      <c r="P222" s="43">
        <v>32</v>
      </c>
      <c r="Q222" s="43">
        <v>32.316007374182639</v>
      </c>
      <c r="R222" s="43">
        <v>32.635135394007087</v>
      </c>
      <c r="S222" s="43">
        <v>32.95741487656818</v>
      </c>
      <c r="T222" s="43">
        <v>33.282876943286688</v>
      </c>
      <c r="U222" s="43">
        <v>33.611553022914563</v>
      </c>
      <c r="V222" s="43">
        <v>33.943474854569935</v>
      </c>
      <c r="W222" s="43">
        <v>34.278674490802032</v>
      </c>
      <c r="X222" s="43">
        <v>34.617184300686404</v>
      </c>
      <c r="Y222" s="43">
        <v>34.959036972950663</v>
      </c>
      <c r="Z222" s="43">
        <v>35.304265519131164</v>
      </c>
      <c r="AA222" s="43">
        <v>35.652903276760767</v>
      </c>
      <c r="AC222" s="37">
        <f>IF(ISNA(VLOOKUP($B222,'Feeder DER'!$B$3:$V$365,'Feeder DER'!C$369,FALSE)),0,VLOOKUP($B222,'Feeder DER'!$B$3:$V$365,'Feeder DER'!C$369,FALSE)/1000)</f>
        <v>0</v>
      </c>
      <c r="AD222" s="37">
        <f>IF(ISNA(VLOOKUP($B222,'Feeder DER'!$B$3:$V$365,'Feeder DER'!D$369,FALSE)),0,VLOOKUP($B222,'Feeder DER'!$B$3:$V$365,'Feeder DER'!D$369,FALSE)/1000)</f>
        <v>0</v>
      </c>
      <c r="AE222" s="37">
        <f>IF(ISNA(VLOOKUP($B222,'Feeder DER'!$B$3:$V$365,'Feeder DER'!E$369,FALSE)),0,VLOOKUP($B222,'Feeder DER'!$B$3:$V$365,'Feeder DER'!E$369,FALSE)/1000)</f>
        <v>0</v>
      </c>
      <c r="AF222" s="37">
        <f>IF(ISNA(VLOOKUP($B222,'Feeder DER'!$B$3:$V$365,'Feeder DER'!F$369,FALSE)),0,VLOOKUP($B222,'Feeder DER'!$B$3:$V$365,'Feeder DER'!F$369,FALSE)/1000)</f>
        <v>0</v>
      </c>
      <c r="AG222" s="37">
        <f>IF(ISNA(VLOOKUP($B222,'Feeder DER'!$B$3:$V$365,'Feeder DER'!G$369,FALSE)),0,VLOOKUP($B222,'Feeder DER'!$B$3:$V$365,'Feeder DER'!G$369,FALSE)/1000)</f>
        <v>0</v>
      </c>
      <c r="AH222" s="37">
        <f>IF(ISNA(VLOOKUP($B222,'Feeder DER'!$B$3:$V$365,'Feeder DER'!H$369,FALSE)),0,VLOOKUP($B222,'Feeder DER'!$B$3:$V$365,'Feeder DER'!H$369,FALSE)/1000)</f>
        <v>0</v>
      </c>
      <c r="AI222" s="37">
        <f>IF(ISNA(VLOOKUP($B222,'Feeder DER'!$B$3:$V$365,'Feeder DER'!I$369,FALSE)),0,VLOOKUP($B222,'Feeder DER'!$B$3:$V$365,'Feeder DER'!I$369,FALSE)/1000)</f>
        <v>0</v>
      </c>
      <c r="AJ222" s="37">
        <f>IF(ISNA(VLOOKUP($B222,'Feeder DER'!$B$3:$V$365,'Feeder DER'!J$369,FALSE)),0,VLOOKUP($B222,'Feeder DER'!$B$3:$V$365,'Feeder DER'!J$369,FALSE)/1000)</f>
        <v>0</v>
      </c>
      <c r="AK222" s="37">
        <f>IF(ISNA(VLOOKUP($B222,'Feeder DER'!$B$3:$V$365,'Feeder DER'!K$369,FALSE)),0,VLOOKUP($B222,'Feeder DER'!$B$3:$V$365,'Feeder DER'!K$369,FALSE)/1000)</f>
        <v>0</v>
      </c>
      <c r="AL222" s="37">
        <f>IF(ISNA(VLOOKUP($B222,'Feeder DER'!$B$3:$V$365,'Feeder DER'!L$369,FALSE)),0,VLOOKUP($B222,'Feeder DER'!$B$3:$V$365,'Feeder DER'!L$369,FALSE)/1000)</f>
        <v>0</v>
      </c>
      <c r="AM222" s="37">
        <f>IF(ISNA(VLOOKUP($B222,'Feeder DER'!$B$3:$V$365,'Feeder DER'!M$369,FALSE)),0,VLOOKUP($B222,'Feeder DER'!$B$3:$V$365,'Feeder DER'!M$369,FALSE)/1000)</f>
        <v>0</v>
      </c>
      <c r="AN222" s="37">
        <f>IF(ISNA(VLOOKUP($B222,'Feeder DER'!$B$3:$V$365,'Feeder DER'!N$369,FALSE)),0,VLOOKUP($B222,'Feeder DER'!$B$3:$V$365,'Feeder DER'!N$369,FALSE)/1000)</f>
        <v>0</v>
      </c>
      <c r="AO222" s="37">
        <f>IF(ISNA(VLOOKUP($B222,'Feeder DER'!$B$3:$V$365,'Feeder DER'!O$369,FALSE)),0,VLOOKUP($B222,'Feeder DER'!$B$3:$V$365,'Feeder DER'!O$369,FALSE)/1000)</f>
        <v>0</v>
      </c>
      <c r="AP222" s="37">
        <f>IF(ISNA(VLOOKUP($B222,'Feeder DER'!$B$3:$V$365,'Feeder DER'!P$369,FALSE)),0,VLOOKUP($B222,'Feeder DER'!$B$3:$V$365,'Feeder DER'!P$369,FALSE)/1000)</f>
        <v>0</v>
      </c>
      <c r="AQ222" s="37">
        <f>IF(ISNA(VLOOKUP($B222,'Feeder DER'!$B$3:$V$365,'Feeder DER'!Q$369,FALSE)),0,VLOOKUP($B222,'Feeder DER'!$B$3:$V$365,'Feeder DER'!Q$369,FALSE)/1000)</f>
        <v>0</v>
      </c>
      <c r="AR222" s="37">
        <f>IF(ISNA(VLOOKUP($B222,'Feeder DER'!$B$3:$V$365,'Feeder DER'!R$369,FALSE)),0,VLOOKUP($B222,'Feeder DER'!$B$3:$V$365,'Feeder DER'!R$369,FALSE)/1000)</f>
        <v>0</v>
      </c>
      <c r="AS222" s="37">
        <f>IF(ISNA(VLOOKUP($B222,'Feeder DER'!$B$3:$V$365,'Feeder DER'!S$369,FALSE)),0,VLOOKUP($B222,'Feeder DER'!$B$3:$V$365,'Feeder DER'!S$369,FALSE)/1000)</f>
        <v>0</v>
      </c>
      <c r="AT222" s="37">
        <f>IF(ISNA(VLOOKUP($B222,'Feeder DER'!$B$3:$V$365,'Feeder DER'!T$369,FALSE)),0,VLOOKUP($B222,'Feeder DER'!$B$3:$V$365,'Feeder DER'!T$369,FALSE)/1000)</f>
        <v>0</v>
      </c>
      <c r="AU222" s="37">
        <f>IF(ISNA(VLOOKUP($B222,'Feeder DER'!$B$3:$V$365,'Feeder DER'!U$369,FALSE)),0,VLOOKUP($B222,'Feeder DER'!$B$3:$V$365,'Feeder DER'!U$369,FALSE)/1000)</f>
        <v>0</v>
      </c>
      <c r="AV222" s="37">
        <f>IF(ISNA(VLOOKUP($B222,'Feeder DER'!$B$3:$V$365,'Feeder DER'!V$369,FALSE)),0,VLOOKUP($B222,'Feeder DER'!$B$3:$V$365,'Feeder DER'!V$369,FALSE)/1000)</f>
        <v>0</v>
      </c>
    </row>
    <row r="223" spans="1:48" x14ac:dyDescent="0.25">
      <c r="A223" s="8" t="s">
        <v>43</v>
      </c>
      <c r="B223" s="42" t="s">
        <v>231</v>
      </c>
      <c r="C223" s="43">
        <v>79.047945850000005</v>
      </c>
      <c r="D223" s="43">
        <v>54.799999239999998</v>
      </c>
      <c r="E223" s="43">
        <v>55.664028788294601</v>
      </c>
      <c r="F223" s="43">
        <v>56.541681458316937</v>
      </c>
      <c r="G223" s="43">
        <v>57.433172045320219</v>
      </c>
      <c r="H223" s="43">
        <v>58.338718731226422</v>
      </c>
      <c r="I223" s="43">
        <v>59.258543138023761</v>
      </c>
      <c r="J223" s="43">
        <v>60.192870382006092</v>
      </c>
      <c r="K223" s="43">
        <v>61.141929128867496</v>
      </c>
      <c r="L223" s="43">
        <v>62.105951649665549</v>
      </c>
      <c r="M223" s="43">
        <v>63.085173877666932</v>
      </c>
      <c r="N223" s="43">
        <v>64.079835466089378</v>
      </c>
      <c r="P223" s="43">
        <v>55.400001529999997</v>
      </c>
      <c r="Q223" s="43">
        <v>56.948751303107642</v>
      </c>
      <c r="R223" s="43">
        <v>57.511133345678743</v>
      </c>
      <c r="S223" s="43">
        <v>58.079069040517354</v>
      </c>
      <c r="T223" s="43">
        <v>58.652613231219419</v>
      </c>
      <c r="U223" s="43">
        <v>59.231821302974033</v>
      </c>
      <c r="V223" s="43">
        <v>59.816749187911789</v>
      </c>
      <c r="W223" s="43">
        <v>60.407453370505962</v>
      </c>
      <c r="X223" s="43">
        <v>61.003990893027016</v>
      </c>
      <c r="Y223" s="43">
        <v>61.606419361050989</v>
      </c>
      <c r="Z223" s="43">
        <v>62.214796949022244</v>
      </c>
      <c r="AA223" s="43">
        <v>62.829182405871201</v>
      </c>
      <c r="AC223" s="37">
        <f>IF(ISNA(VLOOKUP($B223,'Feeder DER'!$B$3:$V$365,'Feeder DER'!C$369,FALSE)),0,VLOOKUP($B223,'Feeder DER'!$B$3:$V$365,'Feeder DER'!C$369,FALSE)/1000)</f>
        <v>0</v>
      </c>
      <c r="AD223" s="37">
        <f>IF(ISNA(VLOOKUP($B223,'Feeder DER'!$B$3:$V$365,'Feeder DER'!D$369,FALSE)),0,VLOOKUP($B223,'Feeder DER'!$B$3:$V$365,'Feeder DER'!D$369,FALSE)/1000)</f>
        <v>0</v>
      </c>
      <c r="AE223" s="37">
        <f>IF(ISNA(VLOOKUP($B223,'Feeder DER'!$B$3:$V$365,'Feeder DER'!E$369,FALSE)),0,VLOOKUP($B223,'Feeder DER'!$B$3:$V$365,'Feeder DER'!E$369,FALSE)/1000)</f>
        <v>0</v>
      </c>
      <c r="AF223" s="37">
        <f>IF(ISNA(VLOOKUP($B223,'Feeder DER'!$B$3:$V$365,'Feeder DER'!F$369,FALSE)),0,VLOOKUP($B223,'Feeder DER'!$B$3:$V$365,'Feeder DER'!F$369,FALSE)/1000)</f>
        <v>0</v>
      </c>
      <c r="AG223" s="37">
        <f>IF(ISNA(VLOOKUP($B223,'Feeder DER'!$B$3:$V$365,'Feeder DER'!G$369,FALSE)),0,VLOOKUP($B223,'Feeder DER'!$B$3:$V$365,'Feeder DER'!G$369,FALSE)/1000)</f>
        <v>0</v>
      </c>
      <c r="AH223" s="37">
        <f>IF(ISNA(VLOOKUP($B223,'Feeder DER'!$B$3:$V$365,'Feeder DER'!H$369,FALSE)),0,VLOOKUP($B223,'Feeder DER'!$B$3:$V$365,'Feeder DER'!H$369,FALSE)/1000)</f>
        <v>0</v>
      </c>
      <c r="AI223" s="37">
        <f>IF(ISNA(VLOOKUP($B223,'Feeder DER'!$B$3:$V$365,'Feeder DER'!I$369,FALSE)),0,VLOOKUP($B223,'Feeder DER'!$B$3:$V$365,'Feeder DER'!I$369,FALSE)/1000)</f>
        <v>0</v>
      </c>
      <c r="AJ223" s="37">
        <f>IF(ISNA(VLOOKUP($B223,'Feeder DER'!$B$3:$V$365,'Feeder DER'!J$369,FALSE)),0,VLOOKUP($B223,'Feeder DER'!$B$3:$V$365,'Feeder DER'!J$369,FALSE)/1000)</f>
        <v>0</v>
      </c>
      <c r="AK223" s="37">
        <f>IF(ISNA(VLOOKUP($B223,'Feeder DER'!$B$3:$V$365,'Feeder DER'!K$369,FALSE)),0,VLOOKUP($B223,'Feeder DER'!$B$3:$V$365,'Feeder DER'!K$369,FALSE)/1000)</f>
        <v>0</v>
      </c>
      <c r="AL223" s="37">
        <f>IF(ISNA(VLOOKUP($B223,'Feeder DER'!$B$3:$V$365,'Feeder DER'!L$369,FALSE)),0,VLOOKUP($B223,'Feeder DER'!$B$3:$V$365,'Feeder DER'!L$369,FALSE)/1000)</f>
        <v>0</v>
      </c>
      <c r="AM223" s="37">
        <f>IF(ISNA(VLOOKUP($B223,'Feeder DER'!$B$3:$V$365,'Feeder DER'!M$369,FALSE)),0,VLOOKUP($B223,'Feeder DER'!$B$3:$V$365,'Feeder DER'!M$369,FALSE)/1000)</f>
        <v>0</v>
      </c>
      <c r="AN223" s="37">
        <f>IF(ISNA(VLOOKUP($B223,'Feeder DER'!$B$3:$V$365,'Feeder DER'!N$369,FALSE)),0,VLOOKUP($B223,'Feeder DER'!$B$3:$V$365,'Feeder DER'!N$369,FALSE)/1000)</f>
        <v>0</v>
      </c>
      <c r="AO223" s="37">
        <f>IF(ISNA(VLOOKUP($B223,'Feeder DER'!$B$3:$V$365,'Feeder DER'!O$369,FALSE)),0,VLOOKUP($B223,'Feeder DER'!$B$3:$V$365,'Feeder DER'!O$369,FALSE)/1000)</f>
        <v>0</v>
      </c>
      <c r="AP223" s="37">
        <f>IF(ISNA(VLOOKUP($B223,'Feeder DER'!$B$3:$V$365,'Feeder DER'!P$369,FALSE)),0,VLOOKUP($B223,'Feeder DER'!$B$3:$V$365,'Feeder DER'!P$369,FALSE)/1000)</f>
        <v>0</v>
      </c>
      <c r="AQ223" s="37">
        <f>IF(ISNA(VLOOKUP($B223,'Feeder DER'!$B$3:$V$365,'Feeder DER'!Q$369,FALSE)),0,VLOOKUP($B223,'Feeder DER'!$B$3:$V$365,'Feeder DER'!Q$369,FALSE)/1000)</f>
        <v>0</v>
      </c>
      <c r="AR223" s="37">
        <f>IF(ISNA(VLOOKUP($B223,'Feeder DER'!$B$3:$V$365,'Feeder DER'!R$369,FALSE)),0,VLOOKUP($B223,'Feeder DER'!$B$3:$V$365,'Feeder DER'!R$369,FALSE)/1000)</f>
        <v>0</v>
      </c>
      <c r="AS223" s="37">
        <f>IF(ISNA(VLOOKUP($B223,'Feeder DER'!$B$3:$V$365,'Feeder DER'!S$369,FALSE)),0,VLOOKUP($B223,'Feeder DER'!$B$3:$V$365,'Feeder DER'!S$369,FALSE)/1000)</f>
        <v>0</v>
      </c>
      <c r="AT223" s="37">
        <f>IF(ISNA(VLOOKUP($B223,'Feeder DER'!$B$3:$V$365,'Feeder DER'!T$369,FALSE)),0,VLOOKUP($B223,'Feeder DER'!$B$3:$V$365,'Feeder DER'!T$369,FALSE)/1000)</f>
        <v>0</v>
      </c>
      <c r="AU223" s="37">
        <f>IF(ISNA(VLOOKUP($B223,'Feeder DER'!$B$3:$V$365,'Feeder DER'!U$369,FALSE)),0,VLOOKUP($B223,'Feeder DER'!$B$3:$V$365,'Feeder DER'!U$369,FALSE)/1000)</f>
        <v>0</v>
      </c>
      <c r="AV223" s="37">
        <f>IF(ISNA(VLOOKUP($B223,'Feeder DER'!$B$3:$V$365,'Feeder DER'!V$369,FALSE)),0,VLOOKUP($B223,'Feeder DER'!$B$3:$V$365,'Feeder DER'!V$369,FALSE)/1000)</f>
        <v>0</v>
      </c>
    </row>
    <row r="224" spans="1:48" x14ac:dyDescent="0.25">
      <c r="A224" s="8" t="s">
        <v>43</v>
      </c>
      <c r="B224" s="42" t="s">
        <v>232</v>
      </c>
      <c r="C224" s="43">
        <v>75.242390520000001</v>
      </c>
      <c r="D224" s="43">
        <v>52.400001529999997</v>
      </c>
      <c r="E224" s="43">
        <v>53.226190403731856</v>
      </c>
      <c r="F224" s="43">
        <v>54.065405766684094</v>
      </c>
      <c r="G224" s="43">
        <v>54.917853007027389</v>
      </c>
      <c r="H224" s="43">
        <v>55.783740751280057</v>
      </c>
      <c r="I224" s="43">
        <v>56.663280915366961</v>
      </c>
      <c r="J224" s="43">
        <v>57.556688756483474</v>
      </c>
      <c r="K224" s="43">
        <v>58.464182925777145</v>
      </c>
      <c r="L224" s="43">
        <v>59.385985521860036</v>
      </c>
      <c r="M224" s="43">
        <v>60.322322145164755</v>
      </c>
      <c r="N224" s="43">
        <v>61.273421953157531</v>
      </c>
      <c r="P224" s="43">
        <v>53.600002289999999</v>
      </c>
      <c r="Q224" s="43">
        <v>55.429941134335934</v>
      </c>
      <c r="R224" s="43">
        <v>55.977324576490929</v>
      </c>
      <c r="S224" s="43">
        <v>56.530113556277996</v>
      </c>
      <c r="T224" s="43">
        <v>57.088361454626927</v>
      </c>
      <c r="U224" s="43">
        <v>57.652122179616491</v>
      </c>
      <c r="V224" s="43">
        <v>58.221450171680154</v>
      </c>
      <c r="W224" s="43">
        <v>58.796400408863214</v>
      </c>
      <c r="X224" s="43">
        <v>59.377028412131835</v>
      </c>
      <c r="Y224" s="43">
        <v>59.963390250734513</v>
      </c>
      <c r="Z224" s="43">
        <v>60.555542547616497</v>
      </c>
      <c r="AA224" s="43">
        <v>61.153542484887666</v>
      </c>
      <c r="AC224" s="37">
        <f>IF(ISNA(VLOOKUP($B224,'Feeder DER'!$B$3:$V$365,'Feeder DER'!C$369,FALSE)),0,VLOOKUP($B224,'Feeder DER'!$B$3:$V$365,'Feeder DER'!C$369,FALSE)/1000)</f>
        <v>0</v>
      </c>
      <c r="AD224" s="37">
        <f>IF(ISNA(VLOOKUP($B224,'Feeder DER'!$B$3:$V$365,'Feeder DER'!D$369,FALSE)),0,VLOOKUP($B224,'Feeder DER'!$B$3:$V$365,'Feeder DER'!D$369,FALSE)/1000)</f>
        <v>0</v>
      </c>
      <c r="AE224" s="37">
        <f>IF(ISNA(VLOOKUP($B224,'Feeder DER'!$B$3:$V$365,'Feeder DER'!E$369,FALSE)),0,VLOOKUP($B224,'Feeder DER'!$B$3:$V$365,'Feeder DER'!E$369,FALSE)/1000)</f>
        <v>0</v>
      </c>
      <c r="AF224" s="37">
        <f>IF(ISNA(VLOOKUP($B224,'Feeder DER'!$B$3:$V$365,'Feeder DER'!F$369,FALSE)),0,VLOOKUP($B224,'Feeder DER'!$B$3:$V$365,'Feeder DER'!F$369,FALSE)/1000)</f>
        <v>0</v>
      </c>
      <c r="AG224" s="37">
        <f>IF(ISNA(VLOOKUP($B224,'Feeder DER'!$B$3:$V$365,'Feeder DER'!G$369,FALSE)),0,VLOOKUP($B224,'Feeder DER'!$B$3:$V$365,'Feeder DER'!G$369,FALSE)/1000)</f>
        <v>0</v>
      </c>
      <c r="AH224" s="37">
        <f>IF(ISNA(VLOOKUP($B224,'Feeder DER'!$B$3:$V$365,'Feeder DER'!H$369,FALSE)),0,VLOOKUP($B224,'Feeder DER'!$B$3:$V$365,'Feeder DER'!H$369,FALSE)/1000)</f>
        <v>0</v>
      </c>
      <c r="AI224" s="37">
        <f>IF(ISNA(VLOOKUP($B224,'Feeder DER'!$B$3:$V$365,'Feeder DER'!I$369,FALSE)),0,VLOOKUP($B224,'Feeder DER'!$B$3:$V$365,'Feeder DER'!I$369,FALSE)/1000)</f>
        <v>0</v>
      </c>
      <c r="AJ224" s="37">
        <f>IF(ISNA(VLOOKUP($B224,'Feeder DER'!$B$3:$V$365,'Feeder DER'!J$369,FALSE)),0,VLOOKUP($B224,'Feeder DER'!$B$3:$V$365,'Feeder DER'!J$369,FALSE)/1000)</f>
        <v>0</v>
      </c>
      <c r="AK224" s="37">
        <f>IF(ISNA(VLOOKUP($B224,'Feeder DER'!$B$3:$V$365,'Feeder DER'!K$369,FALSE)),0,VLOOKUP($B224,'Feeder DER'!$B$3:$V$365,'Feeder DER'!K$369,FALSE)/1000)</f>
        <v>0</v>
      </c>
      <c r="AL224" s="37">
        <f>IF(ISNA(VLOOKUP($B224,'Feeder DER'!$B$3:$V$365,'Feeder DER'!L$369,FALSE)),0,VLOOKUP($B224,'Feeder DER'!$B$3:$V$365,'Feeder DER'!L$369,FALSE)/1000)</f>
        <v>0</v>
      </c>
      <c r="AM224" s="37">
        <f>IF(ISNA(VLOOKUP($B224,'Feeder DER'!$B$3:$V$365,'Feeder DER'!M$369,FALSE)),0,VLOOKUP($B224,'Feeder DER'!$B$3:$V$365,'Feeder DER'!M$369,FALSE)/1000)</f>
        <v>0</v>
      </c>
      <c r="AN224" s="37">
        <f>IF(ISNA(VLOOKUP($B224,'Feeder DER'!$B$3:$V$365,'Feeder DER'!N$369,FALSE)),0,VLOOKUP($B224,'Feeder DER'!$B$3:$V$365,'Feeder DER'!N$369,FALSE)/1000)</f>
        <v>0</v>
      </c>
      <c r="AO224" s="37">
        <f>IF(ISNA(VLOOKUP($B224,'Feeder DER'!$B$3:$V$365,'Feeder DER'!O$369,FALSE)),0,VLOOKUP($B224,'Feeder DER'!$B$3:$V$365,'Feeder DER'!O$369,FALSE)/1000)</f>
        <v>0</v>
      </c>
      <c r="AP224" s="37">
        <f>IF(ISNA(VLOOKUP($B224,'Feeder DER'!$B$3:$V$365,'Feeder DER'!P$369,FALSE)),0,VLOOKUP($B224,'Feeder DER'!$B$3:$V$365,'Feeder DER'!P$369,FALSE)/1000)</f>
        <v>0</v>
      </c>
      <c r="AQ224" s="37">
        <f>IF(ISNA(VLOOKUP($B224,'Feeder DER'!$B$3:$V$365,'Feeder DER'!Q$369,FALSE)),0,VLOOKUP($B224,'Feeder DER'!$B$3:$V$365,'Feeder DER'!Q$369,FALSE)/1000)</f>
        <v>0</v>
      </c>
      <c r="AR224" s="37">
        <f>IF(ISNA(VLOOKUP($B224,'Feeder DER'!$B$3:$V$365,'Feeder DER'!R$369,FALSE)),0,VLOOKUP($B224,'Feeder DER'!$B$3:$V$365,'Feeder DER'!R$369,FALSE)/1000)</f>
        <v>0</v>
      </c>
      <c r="AS224" s="37">
        <f>IF(ISNA(VLOOKUP($B224,'Feeder DER'!$B$3:$V$365,'Feeder DER'!S$369,FALSE)),0,VLOOKUP($B224,'Feeder DER'!$B$3:$V$365,'Feeder DER'!S$369,FALSE)/1000)</f>
        <v>0</v>
      </c>
      <c r="AT224" s="37">
        <f>IF(ISNA(VLOOKUP($B224,'Feeder DER'!$B$3:$V$365,'Feeder DER'!T$369,FALSE)),0,VLOOKUP($B224,'Feeder DER'!$B$3:$V$365,'Feeder DER'!T$369,FALSE)/1000)</f>
        <v>0</v>
      </c>
      <c r="AU224" s="37">
        <f>IF(ISNA(VLOOKUP($B224,'Feeder DER'!$B$3:$V$365,'Feeder DER'!U$369,FALSE)),0,VLOOKUP($B224,'Feeder DER'!$B$3:$V$365,'Feeder DER'!U$369,FALSE)/1000)</f>
        <v>0</v>
      </c>
      <c r="AV224" s="37">
        <f>IF(ISNA(VLOOKUP($B224,'Feeder DER'!$B$3:$V$365,'Feeder DER'!V$369,FALSE)),0,VLOOKUP($B224,'Feeder DER'!$B$3:$V$365,'Feeder DER'!V$369,FALSE)/1000)</f>
        <v>0</v>
      </c>
    </row>
    <row r="225" spans="1:48" x14ac:dyDescent="0.25">
      <c r="A225" s="8" t="s">
        <v>43</v>
      </c>
      <c r="B225" s="42" t="s">
        <v>233</v>
      </c>
      <c r="C225" s="43">
        <v>28.25733365</v>
      </c>
      <c r="D225" s="43">
        <v>29.800001139999999</v>
      </c>
      <c r="E225" s="43">
        <v>30.269856648782174</v>
      </c>
      <c r="F225" s="43">
        <v>30.747120351882725</v>
      </c>
      <c r="G225" s="43">
        <v>31.231909054025724</v>
      </c>
      <c r="H225" s="43">
        <v>31.724341401590991</v>
      </c>
      <c r="I225" s="43">
        <v>32.224537911651389</v>
      </c>
      <c r="J225" s="43">
        <v>32.73262100146799</v>
      </c>
      <c r="K225" s="43">
        <v>33.248715018450255</v>
      </c>
      <c r="L225" s="43">
        <v>33.772946270588641</v>
      </c>
      <c r="M225" s="43">
        <v>34.305443057366965</v>
      </c>
      <c r="N225" s="43">
        <v>34.846335701162246</v>
      </c>
      <c r="P225" s="43">
        <v>44.600002289999999</v>
      </c>
      <c r="Q225" s="43">
        <v>45.04043759038133</v>
      </c>
      <c r="R225" s="43">
        <v>45.485222290849251</v>
      </c>
      <c r="S225" s="43">
        <v>45.934399342731908</v>
      </c>
      <c r="T225" s="43">
        <v>46.388012121511707</v>
      </c>
      <c r="U225" s="43">
        <v>46.846104431013934</v>
      </c>
      <c r="V225" s="43">
        <v>47.308720507636757</v>
      </c>
      <c r="W225" s="43">
        <v>47.775905024622965</v>
      </c>
      <c r="X225" s="43">
        <v>48.247703096373911</v>
      </c>
      <c r="Y225" s="43">
        <v>48.724160282806061</v>
      </c>
      <c r="Z225" s="43">
        <v>49.205322593750545</v>
      </c>
      <c r="AA225" s="43">
        <v>49.691236493396197</v>
      </c>
      <c r="AC225" s="37">
        <f>IF(ISNA(VLOOKUP($B225,'Feeder DER'!$B$3:$V$365,'Feeder DER'!C$369,FALSE)),0,VLOOKUP($B225,'Feeder DER'!$B$3:$V$365,'Feeder DER'!C$369,FALSE)/1000)</f>
        <v>0</v>
      </c>
      <c r="AD225" s="37">
        <f>IF(ISNA(VLOOKUP($B225,'Feeder DER'!$B$3:$V$365,'Feeder DER'!D$369,FALSE)),0,VLOOKUP($B225,'Feeder DER'!$B$3:$V$365,'Feeder DER'!D$369,FALSE)/1000)</f>
        <v>0</v>
      </c>
      <c r="AE225" s="37">
        <f>IF(ISNA(VLOOKUP($B225,'Feeder DER'!$B$3:$V$365,'Feeder DER'!E$369,FALSE)),0,VLOOKUP($B225,'Feeder DER'!$B$3:$V$365,'Feeder DER'!E$369,FALSE)/1000)</f>
        <v>0</v>
      </c>
      <c r="AF225" s="37">
        <f>IF(ISNA(VLOOKUP($B225,'Feeder DER'!$B$3:$V$365,'Feeder DER'!F$369,FALSE)),0,VLOOKUP($B225,'Feeder DER'!$B$3:$V$365,'Feeder DER'!F$369,FALSE)/1000)</f>
        <v>0</v>
      </c>
      <c r="AG225" s="37">
        <f>IF(ISNA(VLOOKUP($B225,'Feeder DER'!$B$3:$V$365,'Feeder DER'!G$369,FALSE)),0,VLOOKUP($B225,'Feeder DER'!$B$3:$V$365,'Feeder DER'!G$369,FALSE)/1000)</f>
        <v>0</v>
      </c>
      <c r="AH225" s="37">
        <f>IF(ISNA(VLOOKUP($B225,'Feeder DER'!$B$3:$V$365,'Feeder DER'!H$369,FALSE)),0,VLOOKUP($B225,'Feeder DER'!$B$3:$V$365,'Feeder DER'!H$369,FALSE)/1000)</f>
        <v>0</v>
      </c>
      <c r="AI225" s="37">
        <f>IF(ISNA(VLOOKUP($B225,'Feeder DER'!$B$3:$V$365,'Feeder DER'!I$369,FALSE)),0,VLOOKUP($B225,'Feeder DER'!$B$3:$V$365,'Feeder DER'!I$369,FALSE)/1000)</f>
        <v>0</v>
      </c>
      <c r="AJ225" s="37">
        <f>IF(ISNA(VLOOKUP($B225,'Feeder DER'!$B$3:$V$365,'Feeder DER'!J$369,FALSE)),0,VLOOKUP($B225,'Feeder DER'!$B$3:$V$365,'Feeder DER'!J$369,FALSE)/1000)</f>
        <v>0</v>
      </c>
      <c r="AK225" s="37">
        <f>IF(ISNA(VLOOKUP($B225,'Feeder DER'!$B$3:$V$365,'Feeder DER'!K$369,FALSE)),0,VLOOKUP($B225,'Feeder DER'!$B$3:$V$365,'Feeder DER'!K$369,FALSE)/1000)</f>
        <v>0</v>
      </c>
      <c r="AL225" s="37">
        <f>IF(ISNA(VLOOKUP($B225,'Feeder DER'!$B$3:$V$365,'Feeder DER'!L$369,FALSE)),0,VLOOKUP($B225,'Feeder DER'!$B$3:$V$365,'Feeder DER'!L$369,FALSE)/1000)</f>
        <v>0</v>
      </c>
      <c r="AM225" s="37">
        <f>IF(ISNA(VLOOKUP($B225,'Feeder DER'!$B$3:$V$365,'Feeder DER'!M$369,FALSE)),0,VLOOKUP($B225,'Feeder DER'!$B$3:$V$365,'Feeder DER'!M$369,FALSE)/1000)</f>
        <v>0</v>
      </c>
      <c r="AN225" s="37">
        <f>IF(ISNA(VLOOKUP($B225,'Feeder DER'!$B$3:$V$365,'Feeder DER'!N$369,FALSE)),0,VLOOKUP($B225,'Feeder DER'!$B$3:$V$365,'Feeder DER'!N$369,FALSE)/1000)</f>
        <v>0</v>
      </c>
      <c r="AO225" s="37">
        <f>IF(ISNA(VLOOKUP($B225,'Feeder DER'!$B$3:$V$365,'Feeder DER'!O$369,FALSE)),0,VLOOKUP($B225,'Feeder DER'!$B$3:$V$365,'Feeder DER'!O$369,FALSE)/1000)</f>
        <v>0</v>
      </c>
      <c r="AP225" s="37">
        <f>IF(ISNA(VLOOKUP($B225,'Feeder DER'!$B$3:$V$365,'Feeder DER'!P$369,FALSE)),0,VLOOKUP($B225,'Feeder DER'!$B$3:$V$365,'Feeder DER'!P$369,FALSE)/1000)</f>
        <v>0</v>
      </c>
      <c r="AQ225" s="37">
        <f>IF(ISNA(VLOOKUP($B225,'Feeder DER'!$B$3:$V$365,'Feeder DER'!Q$369,FALSE)),0,VLOOKUP($B225,'Feeder DER'!$B$3:$V$365,'Feeder DER'!Q$369,FALSE)/1000)</f>
        <v>0</v>
      </c>
      <c r="AR225" s="37">
        <f>IF(ISNA(VLOOKUP($B225,'Feeder DER'!$B$3:$V$365,'Feeder DER'!R$369,FALSE)),0,VLOOKUP($B225,'Feeder DER'!$B$3:$V$365,'Feeder DER'!R$369,FALSE)/1000)</f>
        <v>0</v>
      </c>
      <c r="AS225" s="37">
        <f>IF(ISNA(VLOOKUP($B225,'Feeder DER'!$B$3:$V$365,'Feeder DER'!S$369,FALSE)),0,VLOOKUP($B225,'Feeder DER'!$B$3:$V$365,'Feeder DER'!S$369,FALSE)/1000)</f>
        <v>0</v>
      </c>
      <c r="AT225" s="37">
        <f>IF(ISNA(VLOOKUP($B225,'Feeder DER'!$B$3:$V$365,'Feeder DER'!T$369,FALSE)),0,VLOOKUP($B225,'Feeder DER'!$B$3:$V$365,'Feeder DER'!T$369,FALSE)/1000)</f>
        <v>0</v>
      </c>
      <c r="AU225" s="37">
        <f>IF(ISNA(VLOOKUP($B225,'Feeder DER'!$B$3:$V$365,'Feeder DER'!U$369,FALSE)),0,VLOOKUP($B225,'Feeder DER'!$B$3:$V$365,'Feeder DER'!U$369,FALSE)/1000)</f>
        <v>0</v>
      </c>
      <c r="AV225" s="37">
        <f>IF(ISNA(VLOOKUP($B225,'Feeder DER'!$B$3:$V$365,'Feeder DER'!V$369,FALSE)),0,VLOOKUP($B225,'Feeder DER'!$B$3:$V$365,'Feeder DER'!V$369,FALSE)/1000)</f>
        <v>0</v>
      </c>
    </row>
    <row r="226" spans="1:48" x14ac:dyDescent="0.25">
      <c r="A226" s="8" t="s">
        <v>43</v>
      </c>
      <c r="B226" s="42" t="s">
        <v>234</v>
      </c>
      <c r="C226" s="43">
        <v>127.55500240000001</v>
      </c>
      <c r="D226" s="43">
        <v>41</v>
      </c>
      <c r="E226" s="43">
        <v>41.646445473930243</v>
      </c>
      <c r="F226" s="43">
        <v>42.303083429586458</v>
      </c>
      <c r="G226" s="43">
        <v>42.970074571448642</v>
      </c>
      <c r="H226" s="43">
        <v>43.647582137818347</v>
      </c>
      <c r="I226" s="43">
        <v>44.335771940769355</v>
      </c>
      <c r="J226" s="43">
        <v>45.034812406728228</v>
      </c>
      <c r="K226" s="43">
        <v>45.744874617694741</v>
      </c>
      <c r="L226" s="43">
        <v>46.466132353112187</v>
      </c>
      <c r="M226" s="43">
        <v>47.198762132397867</v>
      </c>
      <c r="N226" s="43">
        <v>47.942943258144176</v>
      </c>
      <c r="P226" s="43">
        <v>225.4000092</v>
      </c>
      <c r="Q226" s="43">
        <v>234.03968410213625</v>
      </c>
      <c r="R226" s="43">
        <v>236.35087991550031</v>
      </c>
      <c r="S226" s="43">
        <v>238.68489932012073</v>
      </c>
      <c r="T226" s="43">
        <v>241.0419677042207</v>
      </c>
      <c r="U226" s="43">
        <v>243.42231268178406</v>
      </c>
      <c r="V226" s="43">
        <v>245.82616411453517</v>
      </c>
      <c r="W226" s="43">
        <v>248.25375413413596</v>
      </c>
      <c r="X226" s="43">
        <v>250.70531716460192</v>
      </c>
      <c r="Y226" s="43">
        <v>253.1810899449398</v>
      </c>
      <c r="Z226" s="43">
        <v>255.68131155200851</v>
      </c>
      <c r="AA226" s="43">
        <v>258.2062234236061</v>
      </c>
      <c r="AC226" s="37">
        <f>IF(ISNA(VLOOKUP($B226,'Feeder DER'!$B$3:$V$365,'Feeder DER'!C$369,FALSE)),0,VLOOKUP($B226,'Feeder DER'!$B$3:$V$365,'Feeder DER'!C$369,FALSE)/1000)</f>
        <v>0</v>
      </c>
      <c r="AD226" s="37">
        <f>IF(ISNA(VLOOKUP($B226,'Feeder DER'!$B$3:$V$365,'Feeder DER'!D$369,FALSE)),0,VLOOKUP($B226,'Feeder DER'!$B$3:$V$365,'Feeder DER'!D$369,FALSE)/1000)</f>
        <v>0</v>
      </c>
      <c r="AE226" s="37">
        <f>IF(ISNA(VLOOKUP($B226,'Feeder DER'!$B$3:$V$365,'Feeder DER'!E$369,FALSE)),0,VLOOKUP($B226,'Feeder DER'!$B$3:$V$365,'Feeder DER'!E$369,FALSE)/1000)</f>
        <v>0</v>
      </c>
      <c r="AF226" s="37">
        <f>IF(ISNA(VLOOKUP($B226,'Feeder DER'!$B$3:$V$365,'Feeder DER'!F$369,FALSE)),0,VLOOKUP($B226,'Feeder DER'!$B$3:$V$365,'Feeder DER'!F$369,FALSE)/1000)</f>
        <v>0</v>
      </c>
      <c r="AG226" s="37">
        <f>IF(ISNA(VLOOKUP($B226,'Feeder DER'!$B$3:$V$365,'Feeder DER'!G$369,FALSE)),0,VLOOKUP($B226,'Feeder DER'!$B$3:$V$365,'Feeder DER'!G$369,FALSE)/1000)</f>
        <v>0</v>
      </c>
      <c r="AH226" s="37">
        <f>IF(ISNA(VLOOKUP($B226,'Feeder DER'!$B$3:$V$365,'Feeder DER'!H$369,FALSE)),0,VLOOKUP($B226,'Feeder DER'!$B$3:$V$365,'Feeder DER'!H$369,FALSE)/1000)</f>
        <v>0</v>
      </c>
      <c r="AI226" s="37">
        <f>IF(ISNA(VLOOKUP($B226,'Feeder DER'!$B$3:$V$365,'Feeder DER'!I$369,FALSE)),0,VLOOKUP($B226,'Feeder DER'!$B$3:$V$365,'Feeder DER'!I$369,FALSE)/1000)</f>
        <v>0</v>
      </c>
      <c r="AJ226" s="37">
        <f>IF(ISNA(VLOOKUP($B226,'Feeder DER'!$B$3:$V$365,'Feeder DER'!J$369,FALSE)),0,VLOOKUP($B226,'Feeder DER'!$B$3:$V$365,'Feeder DER'!J$369,FALSE)/1000)</f>
        <v>0</v>
      </c>
      <c r="AK226" s="37">
        <f>IF(ISNA(VLOOKUP($B226,'Feeder DER'!$B$3:$V$365,'Feeder DER'!K$369,FALSE)),0,VLOOKUP($B226,'Feeder DER'!$B$3:$V$365,'Feeder DER'!K$369,FALSE)/1000)</f>
        <v>0</v>
      </c>
      <c r="AL226" s="37">
        <f>IF(ISNA(VLOOKUP($B226,'Feeder DER'!$B$3:$V$365,'Feeder DER'!L$369,FALSE)),0,VLOOKUP($B226,'Feeder DER'!$B$3:$V$365,'Feeder DER'!L$369,FALSE)/1000)</f>
        <v>0</v>
      </c>
      <c r="AM226" s="37">
        <f>IF(ISNA(VLOOKUP($B226,'Feeder DER'!$B$3:$V$365,'Feeder DER'!M$369,FALSE)),0,VLOOKUP($B226,'Feeder DER'!$B$3:$V$365,'Feeder DER'!M$369,FALSE)/1000)</f>
        <v>0</v>
      </c>
      <c r="AN226" s="37">
        <f>IF(ISNA(VLOOKUP($B226,'Feeder DER'!$B$3:$V$365,'Feeder DER'!N$369,FALSE)),0,VLOOKUP($B226,'Feeder DER'!$B$3:$V$365,'Feeder DER'!N$369,FALSE)/1000)</f>
        <v>0</v>
      </c>
      <c r="AO226" s="37">
        <f>IF(ISNA(VLOOKUP($B226,'Feeder DER'!$B$3:$V$365,'Feeder DER'!O$369,FALSE)),0,VLOOKUP($B226,'Feeder DER'!$B$3:$V$365,'Feeder DER'!O$369,FALSE)/1000)</f>
        <v>0</v>
      </c>
      <c r="AP226" s="37">
        <f>IF(ISNA(VLOOKUP($B226,'Feeder DER'!$B$3:$V$365,'Feeder DER'!P$369,FALSE)),0,VLOOKUP($B226,'Feeder DER'!$B$3:$V$365,'Feeder DER'!P$369,FALSE)/1000)</f>
        <v>0</v>
      </c>
      <c r="AQ226" s="37">
        <f>IF(ISNA(VLOOKUP($B226,'Feeder DER'!$B$3:$V$365,'Feeder DER'!Q$369,FALSE)),0,VLOOKUP($B226,'Feeder DER'!$B$3:$V$365,'Feeder DER'!Q$369,FALSE)/1000)</f>
        <v>0</v>
      </c>
      <c r="AR226" s="37">
        <f>IF(ISNA(VLOOKUP($B226,'Feeder DER'!$B$3:$V$365,'Feeder DER'!R$369,FALSE)),0,VLOOKUP($B226,'Feeder DER'!$B$3:$V$365,'Feeder DER'!R$369,FALSE)/1000)</f>
        <v>0</v>
      </c>
      <c r="AS226" s="37">
        <f>IF(ISNA(VLOOKUP($B226,'Feeder DER'!$B$3:$V$365,'Feeder DER'!S$369,FALSE)),0,VLOOKUP($B226,'Feeder DER'!$B$3:$V$365,'Feeder DER'!S$369,FALSE)/1000)</f>
        <v>0</v>
      </c>
      <c r="AT226" s="37">
        <f>IF(ISNA(VLOOKUP($B226,'Feeder DER'!$B$3:$V$365,'Feeder DER'!T$369,FALSE)),0,VLOOKUP($B226,'Feeder DER'!$B$3:$V$365,'Feeder DER'!T$369,FALSE)/1000)</f>
        <v>0</v>
      </c>
      <c r="AU226" s="37">
        <f>IF(ISNA(VLOOKUP($B226,'Feeder DER'!$B$3:$V$365,'Feeder DER'!U$369,FALSE)),0,VLOOKUP($B226,'Feeder DER'!$B$3:$V$365,'Feeder DER'!U$369,FALSE)/1000)</f>
        <v>0</v>
      </c>
      <c r="AV226" s="37">
        <f>IF(ISNA(VLOOKUP($B226,'Feeder DER'!$B$3:$V$365,'Feeder DER'!V$369,FALSE)),0,VLOOKUP($B226,'Feeder DER'!$B$3:$V$365,'Feeder DER'!V$369,FALSE)/1000)</f>
        <v>0</v>
      </c>
    </row>
    <row r="227" spans="1:48" x14ac:dyDescent="0.25">
      <c r="A227" s="8" t="s">
        <v>43</v>
      </c>
      <c r="B227" s="42" t="s">
        <v>235</v>
      </c>
      <c r="C227" s="43">
        <v>71.377778759999998</v>
      </c>
      <c r="D227" s="43">
        <v>20</v>
      </c>
      <c r="E227" s="43">
        <v>20.596485362915743</v>
      </c>
      <c r="F227" s="43">
        <v>20.921229381006654</v>
      </c>
      <c r="G227" s="43">
        <v>21.25109362594344</v>
      </c>
      <c r="H227" s="43">
        <v>21.586158828152197</v>
      </c>
      <c r="I227" s="43">
        <v>21.926506990932644</v>
      </c>
      <c r="J227" s="43">
        <v>22.272221410527479</v>
      </c>
      <c r="K227" s="43">
        <v>22.623386696508156</v>
      </c>
      <c r="L227" s="43">
        <v>22.980088792482093</v>
      </c>
      <c r="M227" s="43">
        <v>23.342414997126365</v>
      </c>
      <c r="N227" s="43">
        <v>23.710453985553041</v>
      </c>
      <c r="P227" s="43">
        <v>46.200000760000002</v>
      </c>
      <c r="Q227" s="43">
        <v>49.815346746660268</v>
      </c>
      <c r="R227" s="43">
        <v>50.307284775391821</v>
      </c>
      <c r="S227" s="43">
        <v>50.804080805520876</v>
      </c>
      <c r="T227" s="43">
        <v>51.305782810930729</v>
      </c>
      <c r="U227" s="43">
        <v>51.812439239257827</v>
      </c>
      <c r="V227" s="43">
        <v>52.324099016570187</v>
      </c>
      <c r="W227" s="43">
        <v>52.840811552092021</v>
      </c>
      <c r="X227" s="43">
        <v>53.362626742975031</v>
      </c>
      <c r="Y227" s="43">
        <v>53.889594979116779</v>
      </c>
      <c r="Z227" s="43">
        <v>54.421767148026674</v>
      </c>
      <c r="AA227" s="43">
        <v>54.959194639740019</v>
      </c>
      <c r="AC227" s="37">
        <f>IF(ISNA(VLOOKUP($B227,'Feeder DER'!$B$3:$V$365,'Feeder DER'!C$369,FALSE)),0,VLOOKUP($B227,'Feeder DER'!$B$3:$V$365,'Feeder DER'!C$369,FALSE)/1000)</f>
        <v>0</v>
      </c>
      <c r="AD227" s="37">
        <f>IF(ISNA(VLOOKUP($B227,'Feeder DER'!$B$3:$V$365,'Feeder DER'!D$369,FALSE)),0,VLOOKUP($B227,'Feeder DER'!$B$3:$V$365,'Feeder DER'!D$369,FALSE)/1000)</f>
        <v>0</v>
      </c>
      <c r="AE227" s="37">
        <f>IF(ISNA(VLOOKUP($B227,'Feeder DER'!$B$3:$V$365,'Feeder DER'!E$369,FALSE)),0,VLOOKUP($B227,'Feeder DER'!$B$3:$V$365,'Feeder DER'!E$369,FALSE)/1000)</f>
        <v>0</v>
      </c>
      <c r="AF227" s="37">
        <f>IF(ISNA(VLOOKUP($B227,'Feeder DER'!$B$3:$V$365,'Feeder DER'!F$369,FALSE)),0,VLOOKUP($B227,'Feeder DER'!$B$3:$V$365,'Feeder DER'!F$369,FALSE)/1000)</f>
        <v>0</v>
      </c>
      <c r="AG227" s="37">
        <f>IF(ISNA(VLOOKUP($B227,'Feeder DER'!$B$3:$V$365,'Feeder DER'!G$369,FALSE)),0,VLOOKUP($B227,'Feeder DER'!$B$3:$V$365,'Feeder DER'!G$369,FALSE)/1000)</f>
        <v>0</v>
      </c>
      <c r="AH227" s="37">
        <f>IF(ISNA(VLOOKUP($B227,'Feeder DER'!$B$3:$V$365,'Feeder DER'!H$369,FALSE)),0,VLOOKUP($B227,'Feeder DER'!$B$3:$V$365,'Feeder DER'!H$369,FALSE)/1000)</f>
        <v>0</v>
      </c>
      <c r="AI227" s="37">
        <f>IF(ISNA(VLOOKUP($B227,'Feeder DER'!$B$3:$V$365,'Feeder DER'!I$369,FALSE)),0,VLOOKUP($B227,'Feeder DER'!$B$3:$V$365,'Feeder DER'!I$369,FALSE)/1000)</f>
        <v>0</v>
      </c>
      <c r="AJ227" s="37">
        <f>IF(ISNA(VLOOKUP($B227,'Feeder DER'!$B$3:$V$365,'Feeder DER'!J$369,FALSE)),0,VLOOKUP($B227,'Feeder DER'!$B$3:$V$365,'Feeder DER'!J$369,FALSE)/1000)</f>
        <v>0</v>
      </c>
      <c r="AK227" s="37">
        <f>IF(ISNA(VLOOKUP($B227,'Feeder DER'!$B$3:$V$365,'Feeder DER'!K$369,FALSE)),0,VLOOKUP($B227,'Feeder DER'!$B$3:$V$365,'Feeder DER'!K$369,FALSE)/1000)</f>
        <v>0</v>
      </c>
      <c r="AL227" s="37">
        <f>IF(ISNA(VLOOKUP($B227,'Feeder DER'!$B$3:$V$365,'Feeder DER'!L$369,FALSE)),0,VLOOKUP($B227,'Feeder DER'!$B$3:$V$365,'Feeder DER'!L$369,FALSE)/1000)</f>
        <v>0</v>
      </c>
      <c r="AM227" s="37">
        <f>IF(ISNA(VLOOKUP($B227,'Feeder DER'!$B$3:$V$365,'Feeder DER'!M$369,FALSE)),0,VLOOKUP($B227,'Feeder DER'!$B$3:$V$365,'Feeder DER'!M$369,FALSE)/1000)</f>
        <v>0</v>
      </c>
      <c r="AN227" s="37">
        <f>IF(ISNA(VLOOKUP($B227,'Feeder DER'!$B$3:$V$365,'Feeder DER'!N$369,FALSE)),0,VLOOKUP($B227,'Feeder DER'!$B$3:$V$365,'Feeder DER'!N$369,FALSE)/1000)</f>
        <v>0</v>
      </c>
      <c r="AO227" s="37">
        <f>IF(ISNA(VLOOKUP($B227,'Feeder DER'!$B$3:$V$365,'Feeder DER'!O$369,FALSE)),0,VLOOKUP($B227,'Feeder DER'!$B$3:$V$365,'Feeder DER'!O$369,FALSE)/1000)</f>
        <v>0</v>
      </c>
      <c r="AP227" s="37">
        <f>IF(ISNA(VLOOKUP($B227,'Feeder DER'!$B$3:$V$365,'Feeder DER'!P$369,FALSE)),0,VLOOKUP($B227,'Feeder DER'!$B$3:$V$365,'Feeder DER'!P$369,FALSE)/1000)</f>
        <v>0</v>
      </c>
      <c r="AQ227" s="37">
        <f>IF(ISNA(VLOOKUP($B227,'Feeder DER'!$B$3:$V$365,'Feeder DER'!Q$369,FALSE)),0,VLOOKUP($B227,'Feeder DER'!$B$3:$V$365,'Feeder DER'!Q$369,FALSE)/1000)</f>
        <v>0</v>
      </c>
      <c r="AR227" s="37">
        <f>IF(ISNA(VLOOKUP($B227,'Feeder DER'!$B$3:$V$365,'Feeder DER'!R$369,FALSE)),0,VLOOKUP($B227,'Feeder DER'!$B$3:$V$365,'Feeder DER'!R$369,FALSE)/1000)</f>
        <v>0</v>
      </c>
      <c r="AS227" s="37">
        <f>IF(ISNA(VLOOKUP($B227,'Feeder DER'!$B$3:$V$365,'Feeder DER'!S$369,FALSE)),0,VLOOKUP($B227,'Feeder DER'!$B$3:$V$365,'Feeder DER'!S$369,FALSE)/1000)</f>
        <v>0</v>
      </c>
      <c r="AT227" s="37">
        <f>IF(ISNA(VLOOKUP($B227,'Feeder DER'!$B$3:$V$365,'Feeder DER'!T$369,FALSE)),0,VLOOKUP($B227,'Feeder DER'!$B$3:$V$365,'Feeder DER'!T$369,FALSE)/1000)</f>
        <v>0</v>
      </c>
      <c r="AU227" s="37">
        <f>IF(ISNA(VLOOKUP($B227,'Feeder DER'!$B$3:$V$365,'Feeder DER'!U$369,FALSE)),0,VLOOKUP($B227,'Feeder DER'!$B$3:$V$365,'Feeder DER'!U$369,FALSE)/1000)</f>
        <v>0</v>
      </c>
      <c r="AV227" s="37">
        <f>IF(ISNA(VLOOKUP($B227,'Feeder DER'!$B$3:$V$365,'Feeder DER'!V$369,FALSE)),0,VLOOKUP($B227,'Feeder DER'!$B$3:$V$365,'Feeder DER'!V$369,FALSE)/1000)</f>
        <v>0</v>
      </c>
    </row>
    <row r="228" spans="1:48" x14ac:dyDescent="0.25">
      <c r="A228" s="8" t="s">
        <v>43</v>
      </c>
      <c r="B228" s="42" t="s">
        <v>236</v>
      </c>
      <c r="C228" s="43">
        <v>3.6686111700000001</v>
      </c>
      <c r="D228" s="43">
        <v>15.19999981</v>
      </c>
      <c r="E228" s="43">
        <v>15.43965764124183</v>
      </c>
      <c r="F228" s="43">
        <v>15.683094148588495</v>
      </c>
      <c r="G228" s="43">
        <v>15.930368910285493</v>
      </c>
      <c r="H228" s="43">
        <v>16.181542443946302</v>
      </c>
      <c r="I228" s="43">
        <v>16.436676221363356</v>
      </c>
      <c r="J228" s="43">
        <v>16.695832683552556</v>
      </c>
      <c r="K228" s="43">
        <v>16.959075256034975</v>
      </c>
      <c r="L228" s="43">
        <v>17.226468364359516</v>
      </c>
      <c r="M228" s="43">
        <v>17.498077449870316</v>
      </c>
      <c r="N228" s="43">
        <v>17.773968985722743</v>
      </c>
      <c r="P228" s="43">
        <v>23.800001139999999</v>
      </c>
      <c r="Q228" s="43">
        <v>25.633826249154264</v>
      </c>
      <c r="R228" s="43">
        <v>25.886966190505802</v>
      </c>
      <c r="S228" s="43">
        <v>26.142605947112568</v>
      </c>
      <c r="T228" s="43">
        <v>26.400770205226269</v>
      </c>
      <c r="U228" s="43">
        <v>26.661483894881044</v>
      </c>
      <c r="V228" s="43">
        <v>26.92477219230086</v>
      </c>
      <c r="W228" s="43">
        <v>27.190660522330695</v>
      </c>
      <c r="X228" s="43">
        <v>27.459174560891736</v>
      </c>
      <c r="Y228" s="43">
        <v>27.730340237460801</v>
      </c>
      <c r="Z228" s="43">
        <v>28.004183737574277</v>
      </c>
      <c r="AA228" s="43">
        <v>28.280731505356744</v>
      </c>
      <c r="AC228" s="37">
        <f>IF(ISNA(VLOOKUP($B228,'Feeder DER'!$B$3:$V$365,'Feeder DER'!C$369,FALSE)),0,VLOOKUP($B228,'Feeder DER'!$B$3:$V$365,'Feeder DER'!C$369,FALSE)/1000)</f>
        <v>0</v>
      </c>
      <c r="AD228" s="37">
        <f>IF(ISNA(VLOOKUP($B228,'Feeder DER'!$B$3:$V$365,'Feeder DER'!D$369,FALSE)),0,VLOOKUP($B228,'Feeder DER'!$B$3:$V$365,'Feeder DER'!D$369,FALSE)/1000)</f>
        <v>0</v>
      </c>
      <c r="AE228" s="37">
        <f>IF(ISNA(VLOOKUP($B228,'Feeder DER'!$B$3:$V$365,'Feeder DER'!E$369,FALSE)),0,VLOOKUP($B228,'Feeder DER'!$B$3:$V$365,'Feeder DER'!E$369,FALSE)/1000)</f>
        <v>0</v>
      </c>
      <c r="AF228" s="37">
        <f>IF(ISNA(VLOOKUP($B228,'Feeder DER'!$B$3:$V$365,'Feeder DER'!F$369,FALSE)),0,VLOOKUP($B228,'Feeder DER'!$B$3:$V$365,'Feeder DER'!F$369,FALSE)/1000)</f>
        <v>0</v>
      </c>
      <c r="AG228" s="37">
        <f>IF(ISNA(VLOOKUP($B228,'Feeder DER'!$B$3:$V$365,'Feeder DER'!G$369,FALSE)),0,VLOOKUP($B228,'Feeder DER'!$B$3:$V$365,'Feeder DER'!G$369,FALSE)/1000)</f>
        <v>0</v>
      </c>
      <c r="AH228" s="37">
        <f>IF(ISNA(VLOOKUP($B228,'Feeder DER'!$B$3:$V$365,'Feeder DER'!H$369,FALSE)),0,VLOOKUP($B228,'Feeder DER'!$B$3:$V$365,'Feeder DER'!H$369,FALSE)/1000)</f>
        <v>0</v>
      </c>
      <c r="AI228" s="37">
        <f>IF(ISNA(VLOOKUP($B228,'Feeder DER'!$B$3:$V$365,'Feeder DER'!I$369,FALSE)),0,VLOOKUP($B228,'Feeder DER'!$B$3:$V$365,'Feeder DER'!I$369,FALSE)/1000)</f>
        <v>0</v>
      </c>
      <c r="AJ228" s="37">
        <f>IF(ISNA(VLOOKUP($B228,'Feeder DER'!$B$3:$V$365,'Feeder DER'!J$369,FALSE)),0,VLOOKUP($B228,'Feeder DER'!$B$3:$V$365,'Feeder DER'!J$369,FALSE)/1000)</f>
        <v>0</v>
      </c>
      <c r="AK228" s="37">
        <f>IF(ISNA(VLOOKUP($B228,'Feeder DER'!$B$3:$V$365,'Feeder DER'!K$369,FALSE)),0,VLOOKUP($B228,'Feeder DER'!$B$3:$V$365,'Feeder DER'!K$369,FALSE)/1000)</f>
        <v>0</v>
      </c>
      <c r="AL228" s="37">
        <f>IF(ISNA(VLOOKUP($B228,'Feeder DER'!$B$3:$V$365,'Feeder DER'!L$369,FALSE)),0,VLOOKUP($B228,'Feeder DER'!$B$3:$V$365,'Feeder DER'!L$369,FALSE)/1000)</f>
        <v>0</v>
      </c>
      <c r="AM228" s="37">
        <f>IF(ISNA(VLOOKUP($B228,'Feeder DER'!$B$3:$V$365,'Feeder DER'!M$369,FALSE)),0,VLOOKUP($B228,'Feeder DER'!$B$3:$V$365,'Feeder DER'!M$369,FALSE)/1000)</f>
        <v>0</v>
      </c>
      <c r="AN228" s="37">
        <f>IF(ISNA(VLOOKUP($B228,'Feeder DER'!$B$3:$V$365,'Feeder DER'!N$369,FALSE)),0,VLOOKUP($B228,'Feeder DER'!$B$3:$V$365,'Feeder DER'!N$369,FALSE)/1000)</f>
        <v>0</v>
      </c>
      <c r="AO228" s="37">
        <f>IF(ISNA(VLOOKUP($B228,'Feeder DER'!$B$3:$V$365,'Feeder DER'!O$369,FALSE)),0,VLOOKUP($B228,'Feeder DER'!$B$3:$V$365,'Feeder DER'!O$369,FALSE)/1000)</f>
        <v>0</v>
      </c>
      <c r="AP228" s="37">
        <f>IF(ISNA(VLOOKUP($B228,'Feeder DER'!$B$3:$V$365,'Feeder DER'!P$369,FALSE)),0,VLOOKUP($B228,'Feeder DER'!$B$3:$V$365,'Feeder DER'!P$369,FALSE)/1000)</f>
        <v>0</v>
      </c>
      <c r="AQ228" s="37">
        <f>IF(ISNA(VLOOKUP($B228,'Feeder DER'!$B$3:$V$365,'Feeder DER'!Q$369,FALSE)),0,VLOOKUP($B228,'Feeder DER'!$B$3:$V$365,'Feeder DER'!Q$369,FALSE)/1000)</f>
        <v>0</v>
      </c>
      <c r="AR228" s="37">
        <f>IF(ISNA(VLOOKUP($B228,'Feeder DER'!$B$3:$V$365,'Feeder DER'!R$369,FALSE)),0,VLOOKUP($B228,'Feeder DER'!$B$3:$V$365,'Feeder DER'!R$369,FALSE)/1000)</f>
        <v>0</v>
      </c>
      <c r="AS228" s="37">
        <f>IF(ISNA(VLOOKUP($B228,'Feeder DER'!$B$3:$V$365,'Feeder DER'!S$369,FALSE)),0,VLOOKUP($B228,'Feeder DER'!$B$3:$V$365,'Feeder DER'!S$369,FALSE)/1000)</f>
        <v>0</v>
      </c>
      <c r="AT228" s="37">
        <f>IF(ISNA(VLOOKUP($B228,'Feeder DER'!$B$3:$V$365,'Feeder DER'!T$369,FALSE)),0,VLOOKUP($B228,'Feeder DER'!$B$3:$V$365,'Feeder DER'!T$369,FALSE)/1000)</f>
        <v>0</v>
      </c>
      <c r="AU228" s="37">
        <f>IF(ISNA(VLOOKUP($B228,'Feeder DER'!$B$3:$V$365,'Feeder DER'!U$369,FALSE)),0,VLOOKUP($B228,'Feeder DER'!$B$3:$V$365,'Feeder DER'!U$369,FALSE)/1000)</f>
        <v>0</v>
      </c>
      <c r="AV228" s="37">
        <f>IF(ISNA(VLOOKUP($B228,'Feeder DER'!$B$3:$V$365,'Feeder DER'!V$369,FALSE)),0,VLOOKUP($B228,'Feeder DER'!$B$3:$V$365,'Feeder DER'!V$369,FALSE)/1000)</f>
        <v>0</v>
      </c>
    </row>
    <row r="229" spans="1:48" x14ac:dyDescent="0.25">
      <c r="A229" s="8" t="s">
        <v>43</v>
      </c>
      <c r="B229" s="42" t="s">
        <v>237</v>
      </c>
      <c r="C229" s="43">
        <v>72.189946259999999</v>
      </c>
      <c r="D229" s="43">
        <v>77</v>
      </c>
      <c r="E229" s="43">
        <v>78.214056133966551</v>
      </c>
      <c r="F229" s="43">
        <v>79.447254245808708</v>
      </c>
      <c r="G229" s="43">
        <v>80.69989614637916</v>
      </c>
      <c r="H229" s="43">
        <v>81.972288405171057</v>
      </c>
      <c r="I229" s="43">
        <v>83.264742425347336</v>
      </c>
      <c r="J229" s="43">
        <v>84.577574519953032</v>
      </c>
      <c r="K229" s="43">
        <v>85.911105989329172</v>
      </c>
      <c r="L229" s="43">
        <v>87.265663199747294</v>
      </c>
      <c r="M229" s="43">
        <v>88.641577663283826</v>
      </c>
      <c r="N229" s="43">
        <v>90.039186118953722</v>
      </c>
      <c r="P229" s="43">
        <v>111.4000015</v>
      </c>
      <c r="Q229" s="43">
        <v>115.29033338966239</v>
      </c>
      <c r="R229" s="43">
        <v>116.42885199975953</v>
      </c>
      <c r="S229" s="43">
        <v>117.57861374349525</v>
      </c>
      <c r="T229" s="43">
        <v>118.73972964940515</v>
      </c>
      <c r="U229" s="43">
        <v>119.91231184245719</v>
      </c>
      <c r="V229" s="43">
        <v>121.09647355487921</v>
      </c>
      <c r="W229" s="43">
        <v>122.29232913709342</v>
      </c>
      <c r="X229" s="43">
        <v>123.4999940687588</v>
      </c>
      <c r="Y229" s="43">
        <v>124.71958496992255</v>
      </c>
      <c r="Z229" s="43">
        <v>125.95121961228173</v>
      </c>
      <c r="AA229" s="43">
        <v>127.19501693055605</v>
      </c>
      <c r="AC229" s="37">
        <f>IF(ISNA(VLOOKUP($B229,'Feeder DER'!$B$3:$V$365,'Feeder DER'!C$369,FALSE)),0,VLOOKUP($B229,'Feeder DER'!$B$3:$V$365,'Feeder DER'!C$369,FALSE)/1000)</f>
        <v>0</v>
      </c>
      <c r="AD229" s="37">
        <f>IF(ISNA(VLOOKUP($B229,'Feeder DER'!$B$3:$V$365,'Feeder DER'!D$369,FALSE)),0,VLOOKUP($B229,'Feeder DER'!$B$3:$V$365,'Feeder DER'!D$369,FALSE)/1000)</f>
        <v>0</v>
      </c>
      <c r="AE229" s="37">
        <f>IF(ISNA(VLOOKUP($B229,'Feeder DER'!$B$3:$V$365,'Feeder DER'!E$369,FALSE)),0,VLOOKUP($B229,'Feeder DER'!$B$3:$V$365,'Feeder DER'!E$369,FALSE)/1000)</f>
        <v>0</v>
      </c>
      <c r="AF229" s="37">
        <f>IF(ISNA(VLOOKUP($B229,'Feeder DER'!$B$3:$V$365,'Feeder DER'!F$369,FALSE)),0,VLOOKUP($B229,'Feeder DER'!$B$3:$V$365,'Feeder DER'!F$369,FALSE)/1000)</f>
        <v>0</v>
      </c>
      <c r="AG229" s="37">
        <f>IF(ISNA(VLOOKUP($B229,'Feeder DER'!$B$3:$V$365,'Feeder DER'!G$369,FALSE)),0,VLOOKUP($B229,'Feeder DER'!$B$3:$V$365,'Feeder DER'!G$369,FALSE)/1000)</f>
        <v>0</v>
      </c>
      <c r="AH229" s="37">
        <f>IF(ISNA(VLOOKUP($B229,'Feeder DER'!$B$3:$V$365,'Feeder DER'!H$369,FALSE)),0,VLOOKUP($B229,'Feeder DER'!$B$3:$V$365,'Feeder DER'!H$369,FALSE)/1000)</f>
        <v>0</v>
      </c>
      <c r="AI229" s="37">
        <f>IF(ISNA(VLOOKUP($B229,'Feeder DER'!$B$3:$V$365,'Feeder DER'!I$369,FALSE)),0,VLOOKUP($B229,'Feeder DER'!$B$3:$V$365,'Feeder DER'!I$369,FALSE)/1000)</f>
        <v>0</v>
      </c>
      <c r="AJ229" s="37">
        <f>IF(ISNA(VLOOKUP($B229,'Feeder DER'!$B$3:$V$365,'Feeder DER'!J$369,FALSE)),0,VLOOKUP($B229,'Feeder DER'!$B$3:$V$365,'Feeder DER'!J$369,FALSE)/1000)</f>
        <v>0</v>
      </c>
      <c r="AK229" s="37">
        <f>IF(ISNA(VLOOKUP($B229,'Feeder DER'!$B$3:$V$365,'Feeder DER'!K$369,FALSE)),0,VLOOKUP($B229,'Feeder DER'!$B$3:$V$365,'Feeder DER'!K$369,FALSE)/1000)</f>
        <v>0</v>
      </c>
      <c r="AL229" s="37">
        <f>IF(ISNA(VLOOKUP($B229,'Feeder DER'!$B$3:$V$365,'Feeder DER'!L$369,FALSE)),0,VLOOKUP($B229,'Feeder DER'!$B$3:$V$365,'Feeder DER'!L$369,FALSE)/1000)</f>
        <v>0</v>
      </c>
      <c r="AM229" s="37">
        <f>IF(ISNA(VLOOKUP($B229,'Feeder DER'!$B$3:$V$365,'Feeder DER'!M$369,FALSE)),0,VLOOKUP($B229,'Feeder DER'!$B$3:$V$365,'Feeder DER'!M$369,FALSE)/1000)</f>
        <v>0</v>
      </c>
      <c r="AN229" s="37">
        <f>IF(ISNA(VLOOKUP($B229,'Feeder DER'!$B$3:$V$365,'Feeder DER'!N$369,FALSE)),0,VLOOKUP($B229,'Feeder DER'!$B$3:$V$365,'Feeder DER'!N$369,FALSE)/1000)</f>
        <v>0</v>
      </c>
      <c r="AO229" s="37">
        <f>IF(ISNA(VLOOKUP($B229,'Feeder DER'!$B$3:$V$365,'Feeder DER'!O$369,FALSE)),0,VLOOKUP($B229,'Feeder DER'!$B$3:$V$365,'Feeder DER'!O$369,FALSE)/1000)</f>
        <v>0</v>
      </c>
      <c r="AP229" s="37">
        <f>IF(ISNA(VLOOKUP($B229,'Feeder DER'!$B$3:$V$365,'Feeder DER'!P$369,FALSE)),0,VLOOKUP($B229,'Feeder DER'!$B$3:$V$365,'Feeder DER'!P$369,FALSE)/1000)</f>
        <v>0</v>
      </c>
      <c r="AQ229" s="37">
        <f>IF(ISNA(VLOOKUP($B229,'Feeder DER'!$B$3:$V$365,'Feeder DER'!Q$369,FALSE)),0,VLOOKUP($B229,'Feeder DER'!$B$3:$V$365,'Feeder DER'!Q$369,FALSE)/1000)</f>
        <v>0</v>
      </c>
      <c r="AR229" s="37">
        <f>IF(ISNA(VLOOKUP($B229,'Feeder DER'!$B$3:$V$365,'Feeder DER'!R$369,FALSE)),0,VLOOKUP($B229,'Feeder DER'!$B$3:$V$365,'Feeder DER'!R$369,FALSE)/1000)</f>
        <v>0</v>
      </c>
      <c r="AS229" s="37">
        <f>IF(ISNA(VLOOKUP($B229,'Feeder DER'!$B$3:$V$365,'Feeder DER'!S$369,FALSE)),0,VLOOKUP($B229,'Feeder DER'!$B$3:$V$365,'Feeder DER'!S$369,FALSE)/1000)</f>
        <v>0</v>
      </c>
      <c r="AT229" s="37">
        <f>IF(ISNA(VLOOKUP($B229,'Feeder DER'!$B$3:$V$365,'Feeder DER'!T$369,FALSE)),0,VLOOKUP($B229,'Feeder DER'!$B$3:$V$365,'Feeder DER'!T$369,FALSE)/1000)</f>
        <v>0</v>
      </c>
      <c r="AU229" s="37">
        <f>IF(ISNA(VLOOKUP($B229,'Feeder DER'!$B$3:$V$365,'Feeder DER'!U$369,FALSE)),0,VLOOKUP($B229,'Feeder DER'!$B$3:$V$365,'Feeder DER'!U$369,FALSE)/1000)</f>
        <v>0</v>
      </c>
      <c r="AV229" s="37">
        <f>IF(ISNA(VLOOKUP($B229,'Feeder DER'!$B$3:$V$365,'Feeder DER'!V$369,FALSE)),0,VLOOKUP($B229,'Feeder DER'!$B$3:$V$365,'Feeder DER'!V$369,FALSE)/1000)</f>
        <v>0</v>
      </c>
    </row>
    <row r="230" spans="1:48" x14ac:dyDescent="0.25">
      <c r="A230" s="8" t="s">
        <v>43</v>
      </c>
      <c r="B230" s="42" t="s">
        <v>238</v>
      </c>
      <c r="C230" s="43">
        <v>230.0486142</v>
      </c>
      <c r="D230" s="43">
        <v>52</v>
      </c>
      <c r="E230" s="43">
        <v>53.422093998740216</v>
      </c>
      <c r="F230" s="43">
        <v>54.264398166383181</v>
      </c>
      <c r="G230" s="43">
        <v>55.119982912485789</v>
      </c>
      <c r="H230" s="43">
        <v>55.989057631434292</v>
      </c>
      <c r="I230" s="43">
        <v>56.871835019128447</v>
      </c>
      <c r="J230" s="43">
        <v>57.768531125036326</v>
      </c>
      <c r="K230" s="43">
        <v>58.679365405069937</v>
      </c>
      <c r="L230" s="43">
        <v>59.60456077529448</v>
      </c>
      <c r="M230" s="43">
        <v>60.544343666484458</v>
      </c>
      <c r="N230" s="43">
        <v>61.498944079539974</v>
      </c>
      <c r="P230" s="43">
        <v>110.5999985</v>
      </c>
      <c r="Q230" s="43">
        <v>112.86830407335117</v>
      </c>
      <c r="R230" s="43">
        <v>113.98290458580952</v>
      </c>
      <c r="S230" s="43">
        <v>115.10851203518052</v>
      </c>
      <c r="T230" s="43">
        <v>116.24523511750266</v>
      </c>
      <c r="U230" s="43">
        <v>117.39318360221283</v>
      </c>
      <c r="V230" s="43">
        <v>118.55246834274645</v>
      </c>
      <c r="W230" s="43">
        <v>119.72320128724213</v>
      </c>
      <c r="X230" s="43">
        <v>120.90549548935216</v>
      </c>
      <c r="Y230" s="43">
        <v>122.0994651191597</v>
      </c>
      <c r="Z230" s="43">
        <v>123.30522547420378</v>
      </c>
      <c r="AA230" s="43">
        <v>124.5228929906132</v>
      </c>
      <c r="AC230" s="37">
        <f>IF(ISNA(VLOOKUP($B230,'Feeder DER'!$B$3:$V$365,'Feeder DER'!C$369,FALSE)),0,VLOOKUP($B230,'Feeder DER'!$B$3:$V$365,'Feeder DER'!C$369,FALSE)/1000)</f>
        <v>0</v>
      </c>
      <c r="AD230" s="37">
        <f>IF(ISNA(VLOOKUP($B230,'Feeder DER'!$B$3:$V$365,'Feeder DER'!D$369,FALSE)),0,VLOOKUP($B230,'Feeder DER'!$B$3:$V$365,'Feeder DER'!D$369,FALSE)/1000)</f>
        <v>0</v>
      </c>
      <c r="AE230" s="37">
        <f>IF(ISNA(VLOOKUP($B230,'Feeder DER'!$B$3:$V$365,'Feeder DER'!E$369,FALSE)),0,VLOOKUP($B230,'Feeder DER'!$B$3:$V$365,'Feeder DER'!E$369,FALSE)/1000)</f>
        <v>0</v>
      </c>
      <c r="AF230" s="37">
        <f>IF(ISNA(VLOOKUP($B230,'Feeder DER'!$B$3:$V$365,'Feeder DER'!F$369,FALSE)),0,VLOOKUP($B230,'Feeder DER'!$B$3:$V$365,'Feeder DER'!F$369,FALSE)/1000)</f>
        <v>0</v>
      </c>
      <c r="AG230" s="37">
        <f>IF(ISNA(VLOOKUP($B230,'Feeder DER'!$B$3:$V$365,'Feeder DER'!G$369,FALSE)),0,VLOOKUP($B230,'Feeder DER'!$B$3:$V$365,'Feeder DER'!G$369,FALSE)/1000)</f>
        <v>0</v>
      </c>
      <c r="AH230" s="37">
        <f>IF(ISNA(VLOOKUP($B230,'Feeder DER'!$B$3:$V$365,'Feeder DER'!H$369,FALSE)),0,VLOOKUP($B230,'Feeder DER'!$B$3:$V$365,'Feeder DER'!H$369,FALSE)/1000)</f>
        <v>0</v>
      </c>
      <c r="AI230" s="37">
        <f>IF(ISNA(VLOOKUP($B230,'Feeder DER'!$B$3:$V$365,'Feeder DER'!I$369,FALSE)),0,VLOOKUP($B230,'Feeder DER'!$B$3:$V$365,'Feeder DER'!I$369,FALSE)/1000)</f>
        <v>0</v>
      </c>
      <c r="AJ230" s="37">
        <f>IF(ISNA(VLOOKUP($B230,'Feeder DER'!$B$3:$V$365,'Feeder DER'!J$369,FALSE)),0,VLOOKUP($B230,'Feeder DER'!$B$3:$V$365,'Feeder DER'!J$369,FALSE)/1000)</f>
        <v>0</v>
      </c>
      <c r="AK230" s="37">
        <f>IF(ISNA(VLOOKUP($B230,'Feeder DER'!$B$3:$V$365,'Feeder DER'!K$369,FALSE)),0,VLOOKUP($B230,'Feeder DER'!$B$3:$V$365,'Feeder DER'!K$369,FALSE)/1000)</f>
        <v>0</v>
      </c>
      <c r="AL230" s="37">
        <f>IF(ISNA(VLOOKUP($B230,'Feeder DER'!$B$3:$V$365,'Feeder DER'!L$369,FALSE)),0,VLOOKUP($B230,'Feeder DER'!$B$3:$V$365,'Feeder DER'!L$369,FALSE)/1000)</f>
        <v>0</v>
      </c>
      <c r="AM230" s="37">
        <f>IF(ISNA(VLOOKUP($B230,'Feeder DER'!$B$3:$V$365,'Feeder DER'!M$369,FALSE)),0,VLOOKUP($B230,'Feeder DER'!$B$3:$V$365,'Feeder DER'!M$369,FALSE)/1000)</f>
        <v>0</v>
      </c>
      <c r="AN230" s="37">
        <f>IF(ISNA(VLOOKUP($B230,'Feeder DER'!$B$3:$V$365,'Feeder DER'!N$369,FALSE)),0,VLOOKUP($B230,'Feeder DER'!$B$3:$V$365,'Feeder DER'!N$369,FALSE)/1000)</f>
        <v>0</v>
      </c>
      <c r="AO230" s="37">
        <f>IF(ISNA(VLOOKUP($B230,'Feeder DER'!$B$3:$V$365,'Feeder DER'!O$369,FALSE)),0,VLOOKUP($B230,'Feeder DER'!$B$3:$V$365,'Feeder DER'!O$369,FALSE)/1000)</f>
        <v>0</v>
      </c>
      <c r="AP230" s="37">
        <f>IF(ISNA(VLOOKUP($B230,'Feeder DER'!$B$3:$V$365,'Feeder DER'!P$369,FALSE)),0,VLOOKUP($B230,'Feeder DER'!$B$3:$V$365,'Feeder DER'!P$369,FALSE)/1000)</f>
        <v>0</v>
      </c>
      <c r="AQ230" s="37">
        <f>IF(ISNA(VLOOKUP($B230,'Feeder DER'!$B$3:$V$365,'Feeder DER'!Q$369,FALSE)),0,VLOOKUP($B230,'Feeder DER'!$B$3:$V$365,'Feeder DER'!Q$369,FALSE)/1000)</f>
        <v>0</v>
      </c>
      <c r="AR230" s="37">
        <f>IF(ISNA(VLOOKUP($B230,'Feeder DER'!$B$3:$V$365,'Feeder DER'!R$369,FALSE)),0,VLOOKUP($B230,'Feeder DER'!$B$3:$V$365,'Feeder DER'!R$369,FALSE)/1000)</f>
        <v>0</v>
      </c>
      <c r="AS230" s="37">
        <f>IF(ISNA(VLOOKUP($B230,'Feeder DER'!$B$3:$V$365,'Feeder DER'!S$369,FALSE)),0,VLOOKUP($B230,'Feeder DER'!$B$3:$V$365,'Feeder DER'!S$369,FALSE)/1000)</f>
        <v>0</v>
      </c>
      <c r="AT230" s="37">
        <f>IF(ISNA(VLOOKUP($B230,'Feeder DER'!$B$3:$V$365,'Feeder DER'!T$369,FALSE)),0,VLOOKUP($B230,'Feeder DER'!$B$3:$V$365,'Feeder DER'!T$369,FALSE)/1000)</f>
        <v>0</v>
      </c>
      <c r="AU230" s="37">
        <f>IF(ISNA(VLOOKUP($B230,'Feeder DER'!$B$3:$V$365,'Feeder DER'!U$369,FALSE)),0,VLOOKUP($B230,'Feeder DER'!$B$3:$V$365,'Feeder DER'!U$369,FALSE)/1000)</f>
        <v>0</v>
      </c>
      <c r="AV230" s="37">
        <f>IF(ISNA(VLOOKUP($B230,'Feeder DER'!$B$3:$V$365,'Feeder DER'!V$369,FALSE)),0,VLOOKUP($B230,'Feeder DER'!$B$3:$V$365,'Feeder DER'!V$369,FALSE)/1000)</f>
        <v>0</v>
      </c>
    </row>
    <row r="231" spans="1:48" x14ac:dyDescent="0.25">
      <c r="A231" s="8" t="s">
        <v>43</v>
      </c>
      <c r="B231" s="42" t="s">
        <v>239</v>
      </c>
      <c r="C231" s="43">
        <v>0</v>
      </c>
      <c r="D231" s="43">
        <v>0</v>
      </c>
      <c r="E231" s="43">
        <v>0</v>
      </c>
      <c r="F231" s="43">
        <v>0</v>
      </c>
      <c r="G231" s="43">
        <v>0</v>
      </c>
      <c r="H231" s="43">
        <v>0</v>
      </c>
      <c r="I231" s="43">
        <v>0</v>
      </c>
      <c r="J231" s="43">
        <v>0</v>
      </c>
      <c r="K231" s="43">
        <v>0</v>
      </c>
      <c r="L231" s="43">
        <v>0</v>
      </c>
      <c r="M231" s="43">
        <v>0</v>
      </c>
      <c r="N231" s="43">
        <v>0</v>
      </c>
      <c r="P231" s="43">
        <v>0</v>
      </c>
      <c r="Q231" s="43">
        <v>0</v>
      </c>
      <c r="R231" s="43">
        <v>0</v>
      </c>
      <c r="S231" s="43">
        <v>0</v>
      </c>
      <c r="T231" s="43">
        <v>0</v>
      </c>
      <c r="U231" s="43">
        <v>0</v>
      </c>
      <c r="V231" s="43">
        <v>0</v>
      </c>
      <c r="W231" s="43">
        <v>0</v>
      </c>
      <c r="X231" s="43">
        <v>0</v>
      </c>
      <c r="Y231" s="43">
        <v>0</v>
      </c>
      <c r="Z231" s="43">
        <v>0</v>
      </c>
      <c r="AA231" s="43">
        <v>0</v>
      </c>
      <c r="AC231" s="37">
        <f>IF(ISNA(VLOOKUP($B231,'Feeder DER'!$B$3:$V$365,'Feeder DER'!C$369,FALSE)),0,VLOOKUP($B231,'Feeder DER'!$B$3:$V$365,'Feeder DER'!C$369,FALSE)/1000)</f>
        <v>0</v>
      </c>
      <c r="AD231" s="37">
        <f>IF(ISNA(VLOOKUP($B231,'Feeder DER'!$B$3:$V$365,'Feeder DER'!D$369,FALSE)),0,VLOOKUP($B231,'Feeder DER'!$B$3:$V$365,'Feeder DER'!D$369,FALSE)/1000)</f>
        <v>0</v>
      </c>
      <c r="AE231" s="37">
        <f>IF(ISNA(VLOOKUP($B231,'Feeder DER'!$B$3:$V$365,'Feeder DER'!E$369,FALSE)),0,VLOOKUP($B231,'Feeder DER'!$B$3:$V$365,'Feeder DER'!E$369,FALSE)/1000)</f>
        <v>0</v>
      </c>
      <c r="AF231" s="37">
        <f>IF(ISNA(VLOOKUP($B231,'Feeder DER'!$B$3:$V$365,'Feeder DER'!F$369,FALSE)),0,VLOOKUP($B231,'Feeder DER'!$B$3:$V$365,'Feeder DER'!F$369,FALSE)/1000)</f>
        <v>0</v>
      </c>
      <c r="AG231" s="37">
        <f>IF(ISNA(VLOOKUP($B231,'Feeder DER'!$B$3:$V$365,'Feeder DER'!G$369,FALSE)),0,VLOOKUP($B231,'Feeder DER'!$B$3:$V$365,'Feeder DER'!G$369,FALSE)/1000)</f>
        <v>0</v>
      </c>
      <c r="AH231" s="37">
        <f>IF(ISNA(VLOOKUP($B231,'Feeder DER'!$B$3:$V$365,'Feeder DER'!H$369,FALSE)),0,VLOOKUP($B231,'Feeder DER'!$B$3:$V$365,'Feeder DER'!H$369,FALSE)/1000)</f>
        <v>0</v>
      </c>
      <c r="AI231" s="37">
        <f>IF(ISNA(VLOOKUP($B231,'Feeder DER'!$B$3:$V$365,'Feeder DER'!I$369,FALSE)),0,VLOOKUP($B231,'Feeder DER'!$B$3:$V$365,'Feeder DER'!I$369,FALSE)/1000)</f>
        <v>0</v>
      </c>
      <c r="AJ231" s="37">
        <f>IF(ISNA(VLOOKUP($B231,'Feeder DER'!$B$3:$V$365,'Feeder DER'!J$369,FALSE)),0,VLOOKUP($B231,'Feeder DER'!$B$3:$V$365,'Feeder DER'!J$369,FALSE)/1000)</f>
        <v>0</v>
      </c>
      <c r="AK231" s="37">
        <f>IF(ISNA(VLOOKUP($B231,'Feeder DER'!$B$3:$V$365,'Feeder DER'!K$369,FALSE)),0,VLOOKUP($B231,'Feeder DER'!$B$3:$V$365,'Feeder DER'!K$369,FALSE)/1000)</f>
        <v>0</v>
      </c>
      <c r="AL231" s="37">
        <f>IF(ISNA(VLOOKUP($B231,'Feeder DER'!$B$3:$V$365,'Feeder DER'!L$369,FALSE)),0,VLOOKUP($B231,'Feeder DER'!$B$3:$V$365,'Feeder DER'!L$369,FALSE)/1000)</f>
        <v>0</v>
      </c>
      <c r="AM231" s="37">
        <f>IF(ISNA(VLOOKUP($B231,'Feeder DER'!$B$3:$V$365,'Feeder DER'!M$369,FALSE)),0,VLOOKUP($B231,'Feeder DER'!$B$3:$V$365,'Feeder DER'!M$369,FALSE)/1000)</f>
        <v>0</v>
      </c>
      <c r="AN231" s="37">
        <f>IF(ISNA(VLOOKUP($B231,'Feeder DER'!$B$3:$V$365,'Feeder DER'!N$369,FALSE)),0,VLOOKUP($B231,'Feeder DER'!$B$3:$V$365,'Feeder DER'!N$369,FALSE)/1000)</f>
        <v>0</v>
      </c>
      <c r="AO231" s="37">
        <f>IF(ISNA(VLOOKUP($B231,'Feeder DER'!$B$3:$V$365,'Feeder DER'!O$369,FALSE)),0,VLOOKUP($B231,'Feeder DER'!$B$3:$V$365,'Feeder DER'!O$369,FALSE)/1000)</f>
        <v>0</v>
      </c>
      <c r="AP231" s="37">
        <f>IF(ISNA(VLOOKUP($B231,'Feeder DER'!$B$3:$V$365,'Feeder DER'!P$369,FALSE)),0,VLOOKUP($B231,'Feeder DER'!$B$3:$V$365,'Feeder DER'!P$369,FALSE)/1000)</f>
        <v>0</v>
      </c>
      <c r="AQ231" s="37">
        <f>IF(ISNA(VLOOKUP($B231,'Feeder DER'!$B$3:$V$365,'Feeder DER'!Q$369,FALSE)),0,VLOOKUP($B231,'Feeder DER'!$B$3:$V$365,'Feeder DER'!Q$369,FALSE)/1000)</f>
        <v>0</v>
      </c>
      <c r="AR231" s="37">
        <f>IF(ISNA(VLOOKUP($B231,'Feeder DER'!$B$3:$V$365,'Feeder DER'!R$369,FALSE)),0,VLOOKUP($B231,'Feeder DER'!$B$3:$V$365,'Feeder DER'!R$369,FALSE)/1000)</f>
        <v>0</v>
      </c>
      <c r="AS231" s="37">
        <f>IF(ISNA(VLOOKUP($B231,'Feeder DER'!$B$3:$V$365,'Feeder DER'!S$369,FALSE)),0,VLOOKUP($B231,'Feeder DER'!$B$3:$V$365,'Feeder DER'!S$369,FALSE)/1000)</f>
        <v>0</v>
      </c>
      <c r="AT231" s="37">
        <f>IF(ISNA(VLOOKUP($B231,'Feeder DER'!$B$3:$V$365,'Feeder DER'!T$369,FALSE)),0,VLOOKUP($B231,'Feeder DER'!$B$3:$V$365,'Feeder DER'!T$369,FALSE)/1000)</f>
        <v>0</v>
      </c>
      <c r="AU231" s="37">
        <f>IF(ISNA(VLOOKUP($B231,'Feeder DER'!$B$3:$V$365,'Feeder DER'!U$369,FALSE)),0,VLOOKUP($B231,'Feeder DER'!$B$3:$V$365,'Feeder DER'!U$369,FALSE)/1000)</f>
        <v>0</v>
      </c>
      <c r="AV231" s="37">
        <f>IF(ISNA(VLOOKUP($B231,'Feeder DER'!$B$3:$V$365,'Feeder DER'!V$369,FALSE)),0,VLOOKUP($B231,'Feeder DER'!$B$3:$V$365,'Feeder DER'!V$369,FALSE)/1000)</f>
        <v>0</v>
      </c>
    </row>
    <row r="232" spans="1:48" x14ac:dyDescent="0.25">
      <c r="A232" s="8" t="s">
        <v>43</v>
      </c>
      <c r="B232" s="42" t="s">
        <v>240</v>
      </c>
      <c r="C232" s="43">
        <v>0</v>
      </c>
      <c r="D232" s="43">
        <v>0</v>
      </c>
      <c r="E232" s="43">
        <v>0</v>
      </c>
      <c r="F232" s="43">
        <v>0</v>
      </c>
      <c r="G232" s="43">
        <v>0</v>
      </c>
      <c r="H232" s="43">
        <v>0</v>
      </c>
      <c r="I232" s="43">
        <v>0</v>
      </c>
      <c r="J232" s="43">
        <v>0</v>
      </c>
      <c r="K232" s="43">
        <v>0</v>
      </c>
      <c r="L232" s="43">
        <v>0</v>
      </c>
      <c r="M232" s="43">
        <v>0</v>
      </c>
      <c r="N232" s="43">
        <v>0</v>
      </c>
      <c r="P232" s="43">
        <v>0</v>
      </c>
      <c r="Q232" s="43">
        <v>0</v>
      </c>
      <c r="R232" s="43">
        <v>0</v>
      </c>
      <c r="S232" s="43">
        <v>0</v>
      </c>
      <c r="T232" s="43">
        <v>0</v>
      </c>
      <c r="U232" s="43">
        <v>0</v>
      </c>
      <c r="V232" s="43">
        <v>0</v>
      </c>
      <c r="W232" s="43">
        <v>0</v>
      </c>
      <c r="X232" s="43">
        <v>0</v>
      </c>
      <c r="Y232" s="43">
        <v>0</v>
      </c>
      <c r="Z232" s="43">
        <v>0</v>
      </c>
      <c r="AA232" s="43">
        <v>0</v>
      </c>
      <c r="AC232" s="37">
        <f>IF(ISNA(VLOOKUP($B232,'Feeder DER'!$B$3:$V$365,'Feeder DER'!C$369,FALSE)),0,VLOOKUP($B232,'Feeder DER'!$B$3:$V$365,'Feeder DER'!C$369,FALSE)/1000)</f>
        <v>0</v>
      </c>
      <c r="AD232" s="37">
        <f>IF(ISNA(VLOOKUP($B232,'Feeder DER'!$B$3:$V$365,'Feeder DER'!D$369,FALSE)),0,VLOOKUP($B232,'Feeder DER'!$B$3:$V$365,'Feeder DER'!D$369,FALSE)/1000)</f>
        <v>0</v>
      </c>
      <c r="AE232" s="37">
        <f>IF(ISNA(VLOOKUP($B232,'Feeder DER'!$B$3:$V$365,'Feeder DER'!E$369,FALSE)),0,VLOOKUP($B232,'Feeder DER'!$B$3:$V$365,'Feeder DER'!E$369,FALSE)/1000)</f>
        <v>0</v>
      </c>
      <c r="AF232" s="37">
        <f>IF(ISNA(VLOOKUP($B232,'Feeder DER'!$B$3:$V$365,'Feeder DER'!F$369,FALSE)),0,VLOOKUP($B232,'Feeder DER'!$B$3:$V$365,'Feeder DER'!F$369,FALSE)/1000)</f>
        <v>0</v>
      </c>
      <c r="AG232" s="37">
        <f>IF(ISNA(VLOOKUP($B232,'Feeder DER'!$B$3:$V$365,'Feeder DER'!G$369,FALSE)),0,VLOOKUP($B232,'Feeder DER'!$B$3:$V$365,'Feeder DER'!G$369,FALSE)/1000)</f>
        <v>0</v>
      </c>
      <c r="AH232" s="37">
        <f>IF(ISNA(VLOOKUP($B232,'Feeder DER'!$B$3:$V$365,'Feeder DER'!H$369,FALSE)),0,VLOOKUP($B232,'Feeder DER'!$B$3:$V$365,'Feeder DER'!H$369,FALSE)/1000)</f>
        <v>0</v>
      </c>
      <c r="AI232" s="37">
        <f>IF(ISNA(VLOOKUP($B232,'Feeder DER'!$B$3:$V$365,'Feeder DER'!I$369,FALSE)),0,VLOOKUP($B232,'Feeder DER'!$B$3:$V$365,'Feeder DER'!I$369,FALSE)/1000)</f>
        <v>0</v>
      </c>
      <c r="AJ232" s="37">
        <f>IF(ISNA(VLOOKUP($B232,'Feeder DER'!$B$3:$V$365,'Feeder DER'!J$369,FALSE)),0,VLOOKUP($B232,'Feeder DER'!$B$3:$V$365,'Feeder DER'!J$369,FALSE)/1000)</f>
        <v>0</v>
      </c>
      <c r="AK232" s="37">
        <f>IF(ISNA(VLOOKUP($B232,'Feeder DER'!$B$3:$V$365,'Feeder DER'!K$369,FALSE)),0,VLOOKUP($B232,'Feeder DER'!$B$3:$V$365,'Feeder DER'!K$369,FALSE)/1000)</f>
        <v>0</v>
      </c>
      <c r="AL232" s="37">
        <f>IF(ISNA(VLOOKUP($B232,'Feeder DER'!$B$3:$V$365,'Feeder DER'!L$369,FALSE)),0,VLOOKUP($B232,'Feeder DER'!$B$3:$V$365,'Feeder DER'!L$369,FALSE)/1000)</f>
        <v>0</v>
      </c>
      <c r="AM232" s="37">
        <f>IF(ISNA(VLOOKUP($B232,'Feeder DER'!$B$3:$V$365,'Feeder DER'!M$369,FALSE)),0,VLOOKUP($B232,'Feeder DER'!$B$3:$V$365,'Feeder DER'!M$369,FALSE)/1000)</f>
        <v>0</v>
      </c>
      <c r="AN232" s="37">
        <f>IF(ISNA(VLOOKUP($B232,'Feeder DER'!$B$3:$V$365,'Feeder DER'!N$369,FALSE)),0,VLOOKUP($B232,'Feeder DER'!$B$3:$V$365,'Feeder DER'!N$369,FALSE)/1000)</f>
        <v>0</v>
      </c>
      <c r="AO232" s="37">
        <f>IF(ISNA(VLOOKUP($B232,'Feeder DER'!$B$3:$V$365,'Feeder DER'!O$369,FALSE)),0,VLOOKUP($B232,'Feeder DER'!$B$3:$V$365,'Feeder DER'!O$369,FALSE)/1000)</f>
        <v>0</v>
      </c>
      <c r="AP232" s="37">
        <f>IF(ISNA(VLOOKUP($B232,'Feeder DER'!$B$3:$V$365,'Feeder DER'!P$369,FALSE)),0,VLOOKUP($B232,'Feeder DER'!$B$3:$V$365,'Feeder DER'!P$369,FALSE)/1000)</f>
        <v>0</v>
      </c>
      <c r="AQ232" s="37">
        <f>IF(ISNA(VLOOKUP($B232,'Feeder DER'!$B$3:$V$365,'Feeder DER'!Q$369,FALSE)),0,VLOOKUP($B232,'Feeder DER'!$B$3:$V$365,'Feeder DER'!Q$369,FALSE)/1000)</f>
        <v>0</v>
      </c>
      <c r="AR232" s="37">
        <f>IF(ISNA(VLOOKUP($B232,'Feeder DER'!$B$3:$V$365,'Feeder DER'!R$369,FALSE)),0,VLOOKUP($B232,'Feeder DER'!$B$3:$V$365,'Feeder DER'!R$369,FALSE)/1000)</f>
        <v>0</v>
      </c>
      <c r="AS232" s="37">
        <f>IF(ISNA(VLOOKUP($B232,'Feeder DER'!$B$3:$V$365,'Feeder DER'!S$369,FALSE)),0,VLOOKUP($B232,'Feeder DER'!$B$3:$V$365,'Feeder DER'!S$369,FALSE)/1000)</f>
        <v>0</v>
      </c>
      <c r="AT232" s="37">
        <f>IF(ISNA(VLOOKUP($B232,'Feeder DER'!$B$3:$V$365,'Feeder DER'!T$369,FALSE)),0,VLOOKUP($B232,'Feeder DER'!$B$3:$V$365,'Feeder DER'!T$369,FALSE)/1000)</f>
        <v>0</v>
      </c>
      <c r="AU232" s="37">
        <f>IF(ISNA(VLOOKUP($B232,'Feeder DER'!$B$3:$V$365,'Feeder DER'!U$369,FALSE)),0,VLOOKUP($B232,'Feeder DER'!$B$3:$V$365,'Feeder DER'!U$369,FALSE)/1000)</f>
        <v>0</v>
      </c>
      <c r="AV232" s="37">
        <f>IF(ISNA(VLOOKUP($B232,'Feeder DER'!$B$3:$V$365,'Feeder DER'!V$369,FALSE)),0,VLOOKUP($B232,'Feeder DER'!$B$3:$V$365,'Feeder DER'!V$369,FALSE)/1000)</f>
        <v>0</v>
      </c>
    </row>
    <row r="233" spans="1:48" x14ac:dyDescent="0.25">
      <c r="A233" s="8" t="s">
        <v>43</v>
      </c>
      <c r="B233" s="42" t="s">
        <v>241</v>
      </c>
      <c r="C233" s="43">
        <v>204.91450270000001</v>
      </c>
      <c r="D233" s="43">
        <v>105.8000031</v>
      </c>
      <c r="E233" s="43">
        <v>107.46814781087319</v>
      </c>
      <c r="F233" s="43">
        <v>109.16259409731235</v>
      </c>
      <c r="G233" s="43">
        <v>110.88375665528045</v>
      </c>
      <c r="H233" s="43">
        <v>112.63205671923627</v>
      </c>
      <c r="I233" s="43">
        <v>114.40792216522664</v>
      </c>
      <c r="J233" s="43">
        <v>116.21178761560405</v>
      </c>
      <c r="K233" s="43">
        <v>118.04409454539551</v>
      </c>
      <c r="L233" s="43">
        <v>119.90529139034831</v>
      </c>
      <c r="M233" s="43">
        <v>121.79583365667948</v>
      </c>
      <c r="N233" s="43">
        <v>123.7161840325556</v>
      </c>
      <c r="P233" s="43">
        <v>159.8000031</v>
      </c>
      <c r="Q233" s="43">
        <v>162.32960995110381</v>
      </c>
      <c r="R233" s="43">
        <v>163.93265225712693</v>
      </c>
      <c r="S233" s="43">
        <v>165.55152497533226</v>
      </c>
      <c r="T233" s="43">
        <v>167.18638443468808</v>
      </c>
      <c r="U233" s="43">
        <v>168.83738850794731</v>
      </c>
      <c r="V233" s="43">
        <v>170.50469662689264</v>
      </c>
      <c r="W233" s="43">
        <v>172.18846979773238</v>
      </c>
      <c r="X233" s="43">
        <v>173.88887061664826</v>
      </c>
      <c r="Y233" s="43">
        <v>175.60606328549676</v>
      </c>
      <c r="Z233" s="43">
        <v>177.34021362766552</v>
      </c>
      <c r="AA233" s="43">
        <v>179.09148910408635</v>
      </c>
      <c r="AC233" s="37">
        <f>IF(ISNA(VLOOKUP($B233,'Feeder DER'!$B$3:$V$365,'Feeder DER'!C$369,FALSE)),0,VLOOKUP($B233,'Feeder DER'!$B$3:$V$365,'Feeder DER'!C$369,FALSE)/1000)</f>
        <v>0</v>
      </c>
      <c r="AD233" s="37">
        <f>IF(ISNA(VLOOKUP($B233,'Feeder DER'!$B$3:$V$365,'Feeder DER'!D$369,FALSE)),0,VLOOKUP($B233,'Feeder DER'!$B$3:$V$365,'Feeder DER'!D$369,FALSE)/1000)</f>
        <v>0</v>
      </c>
      <c r="AE233" s="37">
        <f>IF(ISNA(VLOOKUP($B233,'Feeder DER'!$B$3:$V$365,'Feeder DER'!E$369,FALSE)),0,VLOOKUP($B233,'Feeder DER'!$B$3:$V$365,'Feeder DER'!E$369,FALSE)/1000)</f>
        <v>0</v>
      </c>
      <c r="AF233" s="37">
        <f>IF(ISNA(VLOOKUP($B233,'Feeder DER'!$B$3:$V$365,'Feeder DER'!F$369,FALSE)),0,VLOOKUP($B233,'Feeder DER'!$B$3:$V$365,'Feeder DER'!F$369,FALSE)/1000)</f>
        <v>0</v>
      </c>
      <c r="AG233" s="37">
        <f>IF(ISNA(VLOOKUP($B233,'Feeder DER'!$B$3:$V$365,'Feeder DER'!G$369,FALSE)),0,VLOOKUP($B233,'Feeder DER'!$B$3:$V$365,'Feeder DER'!G$369,FALSE)/1000)</f>
        <v>0</v>
      </c>
      <c r="AH233" s="37">
        <f>IF(ISNA(VLOOKUP($B233,'Feeder DER'!$B$3:$V$365,'Feeder DER'!H$369,FALSE)),0,VLOOKUP($B233,'Feeder DER'!$B$3:$V$365,'Feeder DER'!H$369,FALSE)/1000)</f>
        <v>0</v>
      </c>
      <c r="AI233" s="37">
        <f>IF(ISNA(VLOOKUP($B233,'Feeder DER'!$B$3:$V$365,'Feeder DER'!I$369,FALSE)),0,VLOOKUP($B233,'Feeder DER'!$B$3:$V$365,'Feeder DER'!I$369,FALSE)/1000)</f>
        <v>0</v>
      </c>
      <c r="AJ233" s="37">
        <f>IF(ISNA(VLOOKUP($B233,'Feeder DER'!$B$3:$V$365,'Feeder DER'!J$369,FALSE)),0,VLOOKUP($B233,'Feeder DER'!$B$3:$V$365,'Feeder DER'!J$369,FALSE)/1000)</f>
        <v>0</v>
      </c>
      <c r="AK233" s="37">
        <f>IF(ISNA(VLOOKUP($B233,'Feeder DER'!$B$3:$V$365,'Feeder DER'!K$369,FALSE)),0,VLOOKUP($B233,'Feeder DER'!$B$3:$V$365,'Feeder DER'!K$369,FALSE)/1000)</f>
        <v>0</v>
      </c>
      <c r="AL233" s="37">
        <f>IF(ISNA(VLOOKUP($B233,'Feeder DER'!$B$3:$V$365,'Feeder DER'!L$369,FALSE)),0,VLOOKUP($B233,'Feeder DER'!$B$3:$V$365,'Feeder DER'!L$369,FALSE)/1000)</f>
        <v>0</v>
      </c>
      <c r="AM233" s="37">
        <f>IF(ISNA(VLOOKUP($B233,'Feeder DER'!$B$3:$V$365,'Feeder DER'!M$369,FALSE)),0,VLOOKUP($B233,'Feeder DER'!$B$3:$V$365,'Feeder DER'!M$369,FALSE)/1000)</f>
        <v>0</v>
      </c>
      <c r="AN233" s="37">
        <f>IF(ISNA(VLOOKUP($B233,'Feeder DER'!$B$3:$V$365,'Feeder DER'!N$369,FALSE)),0,VLOOKUP($B233,'Feeder DER'!$B$3:$V$365,'Feeder DER'!N$369,FALSE)/1000)</f>
        <v>0</v>
      </c>
      <c r="AO233" s="37">
        <f>IF(ISNA(VLOOKUP($B233,'Feeder DER'!$B$3:$V$365,'Feeder DER'!O$369,FALSE)),0,VLOOKUP($B233,'Feeder DER'!$B$3:$V$365,'Feeder DER'!O$369,FALSE)/1000)</f>
        <v>0</v>
      </c>
      <c r="AP233" s="37">
        <f>IF(ISNA(VLOOKUP($B233,'Feeder DER'!$B$3:$V$365,'Feeder DER'!P$369,FALSE)),0,VLOOKUP($B233,'Feeder DER'!$B$3:$V$365,'Feeder DER'!P$369,FALSE)/1000)</f>
        <v>0</v>
      </c>
      <c r="AQ233" s="37">
        <f>IF(ISNA(VLOOKUP($B233,'Feeder DER'!$B$3:$V$365,'Feeder DER'!Q$369,FALSE)),0,VLOOKUP($B233,'Feeder DER'!$B$3:$V$365,'Feeder DER'!Q$369,FALSE)/1000)</f>
        <v>0</v>
      </c>
      <c r="AR233" s="37">
        <f>IF(ISNA(VLOOKUP($B233,'Feeder DER'!$B$3:$V$365,'Feeder DER'!R$369,FALSE)),0,VLOOKUP($B233,'Feeder DER'!$B$3:$V$365,'Feeder DER'!R$369,FALSE)/1000)</f>
        <v>0</v>
      </c>
      <c r="AS233" s="37">
        <f>IF(ISNA(VLOOKUP($B233,'Feeder DER'!$B$3:$V$365,'Feeder DER'!S$369,FALSE)),0,VLOOKUP($B233,'Feeder DER'!$B$3:$V$365,'Feeder DER'!S$369,FALSE)/1000)</f>
        <v>0</v>
      </c>
      <c r="AT233" s="37">
        <f>IF(ISNA(VLOOKUP($B233,'Feeder DER'!$B$3:$V$365,'Feeder DER'!T$369,FALSE)),0,VLOOKUP($B233,'Feeder DER'!$B$3:$V$365,'Feeder DER'!T$369,FALSE)/1000)</f>
        <v>0</v>
      </c>
      <c r="AU233" s="37">
        <f>IF(ISNA(VLOOKUP($B233,'Feeder DER'!$B$3:$V$365,'Feeder DER'!U$369,FALSE)),0,VLOOKUP($B233,'Feeder DER'!$B$3:$V$365,'Feeder DER'!U$369,FALSE)/1000)</f>
        <v>0</v>
      </c>
      <c r="AV233" s="37">
        <f>IF(ISNA(VLOOKUP($B233,'Feeder DER'!$B$3:$V$365,'Feeder DER'!V$369,FALSE)),0,VLOOKUP($B233,'Feeder DER'!$B$3:$V$365,'Feeder DER'!V$369,FALSE)/1000)</f>
        <v>0</v>
      </c>
    </row>
    <row r="234" spans="1:48" x14ac:dyDescent="0.25">
      <c r="A234" s="8" t="s">
        <v>43</v>
      </c>
      <c r="B234" s="42" t="s">
        <v>242</v>
      </c>
      <c r="C234" s="43">
        <v>17.139666999999999</v>
      </c>
      <c r="D234" s="43">
        <v>15.600000380000001</v>
      </c>
      <c r="E234" s="43">
        <v>16.068677086981275</v>
      </c>
      <c r="F234" s="43">
        <v>16.322031320516047</v>
      </c>
      <c r="G234" s="43">
        <v>16.579380180820809</v>
      </c>
      <c r="H234" s="43">
        <v>16.840786651027159</v>
      </c>
      <c r="I234" s="43">
        <v>17.106314707319388</v>
      </c>
      <c r="J234" s="43">
        <v>17.376029334591898</v>
      </c>
      <c r="K234" s="43">
        <v>17.649996542353509</v>
      </c>
      <c r="L234" s="43">
        <v>17.928283380882505</v>
      </c>
      <c r="M234" s="43">
        <v>18.210957957636413</v>
      </c>
      <c r="N234" s="43">
        <v>18.49808945392051</v>
      </c>
      <c r="P234" s="43">
        <v>28.600000380000001</v>
      </c>
      <c r="Q234" s="43">
        <v>30.413503089617446</v>
      </c>
      <c r="R234" s="43">
        <v>30.713843441212621</v>
      </c>
      <c r="S234" s="43">
        <v>31.017149722991192</v>
      </c>
      <c r="T234" s="43">
        <v>31.3234512241972</v>
      </c>
      <c r="U234" s="43">
        <v>31.632777523312718</v>
      </c>
      <c r="V234" s="43">
        <v>31.945158490914146</v>
      </c>
      <c r="W234" s="43">
        <v>32.260624292556706</v>
      </c>
      <c r="X234" s="43">
        <v>32.579205391687438</v>
      </c>
      <c r="Y234" s="43">
        <v>32.900932552586937</v>
      </c>
      <c r="Z234" s="43">
        <v>33.225836843340161</v>
      </c>
      <c r="AA234" s="43">
        <v>33.553949638836556</v>
      </c>
      <c r="AC234" s="37">
        <f>IF(ISNA(VLOOKUP($B234,'Feeder DER'!$B$3:$V$365,'Feeder DER'!C$369,FALSE)),0,VLOOKUP($B234,'Feeder DER'!$B$3:$V$365,'Feeder DER'!C$369,FALSE)/1000)</f>
        <v>0</v>
      </c>
      <c r="AD234" s="37">
        <f>IF(ISNA(VLOOKUP($B234,'Feeder DER'!$B$3:$V$365,'Feeder DER'!D$369,FALSE)),0,VLOOKUP($B234,'Feeder DER'!$B$3:$V$365,'Feeder DER'!D$369,FALSE)/1000)</f>
        <v>0</v>
      </c>
      <c r="AE234" s="37">
        <f>IF(ISNA(VLOOKUP($B234,'Feeder DER'!$B$3:$V$365,'Feeder DER'!E$369,FALSE)),0,VLOOKUP($B234,'Feeder DER'!$B$3:$V$365,'Feeder DER'!E$369,FALSE)/1000)</f>
        <v>0</v>
      </c>
      <c r="AF234" s="37">
        <f>IF(ISNA(VLOOKUP($B234,'Feeder DER'!$B$3:$V$365,'Feeder DER'!F$369,FALSE)),0,VLOOKUP($B234,'Feeder DER'!$B$3:$V$365,'Feeder DER'!F$369,FALSE)/1000)</f>
        <v>0</v>
      </c>
      <c r="AG234" s="37">
        <f>IF(ISNA(VLOOKUP($B234,'Feeder DER'!$B$3:$V$365,'Feeder DER'!G$369,FALSE)),0,VLOOKUP($B234,'Feeder DER'!$B$3:$V$365,'Feeder DER'!G$369,FALSE)/1000)</f>
        <v>0</v>
      </c>
      <c r="AH234" s="37">
        <f>IF(ISNA(VLOOKUP($B234,'Feeder DER'!$B$3:$V$365,'Feeder DER'!H$369,FALSE)),0,VLOOKUP($B234,'Feeder DER'!$B$3:$V$365,'Feeder DER'!H$369,FALSE)/1000)</f>
        <v>0</v>
      </c>
      <c r="AI234" s="37">
        <f>IF(ISNA(VLOOKUP($B234,'Feeder DER'!$B$3:$V$365,'Feeder DER'!I$369,FALSE)),0,VLOOKUP($B234,'Feeder DER'!$B$3:$V$365,'Feeder DER'!I$369,FALSE)/1000)</f>
        <v>0</v>
      </c>
      <c r="AJ234" s="37">
        <f>IF(ISNA(VLOOKUP($B234,'Feeder DER'!$B$3:$V$365,'Feeder DER'!J$369,FALSE)),0,VLOOKUP($B234,'Feeder DER'!$B$3:$V$365,'Feeder DER'!J$369,FALSE)/1000)</f>
        <v>0</v>
      </c>
      <c r="AK234" s="37">
        <f>IF(ISNA(VLOOKUP($B234,'Feeder DER'!$B$3:$V$365,'Feeder DER'!K$369,FALSE)),0,VLOOKUP($B234,'Feeder DER'!$B$3:$V$365,'Feeder DER'!K$369,FALSE)/1000)</f>
        <v>0</v>
      </c>
      <c r="AL234" s="37">
        <f>IF(ISNA(VLOOKUP($B234,'Feeder DER'!$B$3:$V$365,'Feeder DER'!L$369,FALSE)),0,VLOOKUP($B234,'Feeder DER'!$B$3:$V$365,'Feeder DER'!L$369,FALSE)/1000)</f>
        <v>0</v>
      </c>
      <c r="AM234" s="37">
        <f>IF(ISNA(VLOOKUP($B234,'Feeder DER'!$B$3:$V$365,'Feeder DER'!M$369,FALSE)),0,VLOOKUP($B234,'Feeder DER'!$B$3:$V$365,'Feeder DER'!M$369,FALSE)/1000)</f>
        <v>0</v>
      </c>
      <c r="AN234" s="37">
        <f>IF(ISNA(VLOOKUP($B234,'Feeder DER'!$B$3:$V$365,'Feeder DER'!N$369,FALSE)),0,VLOOKUP($B234,'Feeder DER'!$B$3:$V$365,'Feeder DER'!N$369,FALSE)/1000)</f>
        <v>0</v>
      </c>
      <c r="AO234" s="37">
        <f>IF(ISNA(VLOOKUP($B234,'Feeder DER'!$B$3:$V$365,'Feeder DER'!O$369,FALSE)),0,VLOOKUP($B234,'Feeder DER'!$B$3:$V$365,'Feeder DER'!O$369,FALSE)/1000)</f>
        <v>0</v>
      </c>
      <c r="AP234" s="37">
        <f>IF(ISNA(VLOOKUP($B234,'Feeder DER'!$B$3:$V$365,'Feeder DER'!P$369,FALSE)),0,VLOOKUP($B234,'Feeder DER'!$B$3:$V$365,'Feeder DER'!P$369,FALSE)/1000)</f>
        <v>0</v>
      </c>
      <c r="AQ234" s="37">
        <f>IF(ISNA(VLOOKUP($B234,'Feeder DER'!$B$3:$V$365,'Feeder DER'!Q$369,FALSE)),0,VLOOKUP($B234,'Feeder DER'!$B$3:$V$365,'Feeder DER'!Q$369,FALSE)/1000)</f>
        <v>0</v>
      </c>
      <c r="AR234" s="37">
        <f>IF(ISNA(VLOOKUP($B234,'Feeder DER'!$B$3:$V$365,'Feeder DER'!R$369,FALSE)),0,VLOOKUP($B234,'Feeder DER'!$B$3:$V$365,'Feeder DER'!R$369,FALSE)/1000)</f>
        <v>0</v>
      </c>
      <c r="AS234" s="37">
        <f>IF(ISNA(VLOOKUP($B234,'Feeder DER'!$B$3:$V$365,'Feeder DER'!S$369,FALSE)),0,VLOOKUP($B234,'Feeder DER'!$B$3:$V$365,'Feeder DER'!S$369,FALSE)/1000)</f>
        <v>0</v>
      </c>
      <c r="AT234" s="37">
        <f>IF(ISNA(VLOOKUP($B234,'Feeder DER'!$B$3:$V$365,'Feeder DER'!T$369,FALSE)),0,VLOOKUP($B234,'Feeder DER'!$B$3:$V$365,'Feeder DER'!T$369,FALSE)/1000)</f>
        <v>0</v>
      </c>
      <c r="AU234" s="37">
        <f>IF(ISNA(VLOOKUP($B234,'Feeder DER'!$B$3:$V$365,'Feeder DER'!U$369,FALSE)),0,VLOOKUP($B234,'Feeder DER'!$B$3:$V$365,'Feeder DER'!U$369,FALSE)/1000)</f>
        <v>0</v>
      </c>
      <c r="AV234" s="37">
        <f>IF(ISNA(VLOOKUP($B234,'Feeder DER'!$B$3:$V$365,'Feeder DER'!V$369,FALSE)),0,VLOOKUP($B234,'Feeder DER'!$B$3:$V$365,'Feeder DER'!V$369,FALSE)/1000)</f>
        <v>0</v>
      </c>
    </row>
    <row r="235" spans="1:48" x14ac:dyDescent="0.25">
      <c r="A235" s="8" t="s">
        <v>43</v>
      </c>
      <c r="B235" s="42" t="s">
        <v>243</v>
      </c>
      <c r="C235" s="43">
        <v>33.758889779999997</v>
      </c>
      <c r="D235" s="43">
        <v>29.399999619999999</v>
      </c>
      <c r="E235" s="43">
        <v>29.863548319704876</v>
      </c>
      <c r="F235" s="43">
        <v>30.334405774504152</v>
      </c>
      <c r="G235" s="43">
        <v>30.812687221267364</v>
      </c>
      <c r="H235" s="43">
        <v>31.298509713799476</v>
      </c>
      <c r="I235" s="43">
        <v>31.791992151488436</v>
      </c>
      <c r="J235" s="43">
        <v>32.293255308404426</v>
      </c>
      <c r="K235" s="43">
        <v>32.802421862857884</v>
      </c>
      <c r="L235" s="43">
        <v>33.319616427423611</v>
      </c>
      <c r="M235" s="43">
        <v>33.844965579438238</v>
      </c>
      <c r="N235" s="43">
        <v>34.378597891978551</v>
      </c>
      <c r="P235" s="43">
        <v>41</v>
      </c>
      <c r="Q235" s="43">
        <v>42.877019445162553</v>
      </c>
      <c r="R235" s="43">
        <v>43.300439892901423</v>
      </c>
      <c r="S235" s="43">
        <v>43.728041715136079</v>
      </c>
      <c r="T235" s="43">
        <v>44.159866203903235</v>
      </c>
      <c r="U235" s="43">
        <v>44.595955059007991</v>
      </c>
      <c r="V235" s="43">
        <v>45.036350392050622</v>
      </c>
      <c r="W235" s="43">
        <v>45.481094730493162</v>
      </c>
      <c r="X235" s="43">
        <v>45.930231021766133</v>
      </c>
      <c r="Y235" s="43">
        <v>46.383802637415833</v>
      </c>
      <c r="Z235" s="43">
        <v>46.841853377292573</v>
      </c>
      <c r="AA235" s="43">
        <v>47.304427473780272</v>
      </c>
      <c r="AC235" s="37">
        <f>IF(ISNA(VLOOKUP($B235,'Feeder DER'!$B$3:$V$365,'Feeder DER'!C$369,FALSE)),0,VLOOKUP($B235,'Feeder DER'!$B$3:$V$365,'Feeder DER'!C$369,FALSE)/1000)</f>
        <v>0</v>
      </c>
      <c r="AD235" s="37">
        <f>IF(ISNA(VLOOKUP($B235,'Feeder DER'!$B$3:$V$365,'Feeder DER'!D$369,FALSE)),0,VLOOKUP($B235,'Feeder DER'!$B$3:$V$365,'Feeder DER'!D$369,FALSE)/1000)</f>
        <v>0</v>
      </c>
      <c r="AE235" s="37">
        <f>IF(ISNA(VLOOKUP($B235,'Feeder DER'!$B$3:$V$365,'Feeder DER'!E$369,FALSE)),0,VLOOKUP($B235,'Feeder DER'!$B$3:$V$365,'Feeder DER'!E$369,FALSE)/1000)</f>
        <v>0</v>
      </c>
      <c r="AF235" s="37">
        <f>IF(ISNA(VLOOKUP($B235,'Feeder DER'!$B$3:$V$365,'Feeder DER'!F$369,FALSE)),0,VLOOKUP($B235,'Feeder DER'!$B$3:$V$365,'Feeder DER'!F$369,FALSE)/1000)</f>
        <v>0</v>
      </c>
      <c r="AG235" s="37">
        <f>IF(ISNA(VLOOKUP($B235,'Feeder DER'!$B$3:$V$365,'Feeder DER'!G$369,FALSE)),0,VLOOKUP($B235,'Feeder DER'!$B$3:$V$365,'Feeder DER'!G$369,FALSE)/1000)</f>
        <v>0</v>
      </c>
      <c r="AH235" s="37">
        <f>IF(ISNA(VLOOKUP($B235,'Feeder DER'!$B$3:$V$365,'Feeder DER'!H$369,FALSE)),0,VLOOKUP($B235,'Feeder DER'!$B$3:$V$365,'Feeder DER'!H$369,FALSE)/1000)</f>
        <v>0</v>
      </c>
      <c r="AI235" s="37">
        <f>IF(ISNA(VLOOKUP($B235,'Feeder DER'!$B$3:$V$365,'Feeder DER'!I$369,FALSE)),0,VLOOKUP($B235,'Feeder DER'!$B$3:$V$365,'Feeder DER'!I$369,FALSE)/1000)</f>
        <v>0</v>
      </c>
      <c r="AJ235" s="37">
        <f>IF(ISNA(VLOOKUP($B235,'Feeder DER'!$B$3:$V$365,'Feeder DER'!J$369,FALSE)),0,VLOOKUP($B235,'Feeder DER'!$B$3:$V$365,'Feeder DER'!J$369,FALSE)/1000)</f>
        <v>0</v>
      </c>
      <c r="AK235" s="37">
        <f>IF(ISNA(VLOOKUP($B235,'Feeder DER'!$B$3:$V$365,'Feeder DER'!K$369,FALSE)),0,VLOOKUP($B235,'Feeder DER'!$B$3:$V$365,'Feeder DER'!K$369,FALSE)/1000)</f>
        <v>0</v>
      </c>
      <c r="AL235" s="37">
        <f>IF(ISNA(VLOOKUP($B235,'Feeder DER'!$B$3:$V$365,'Feeder DER'!L$369,FALSE)),0,VLOOKUP($B235,'Feeder DER'!$B$3:$V$365,'Feeder DER'!L$369,FALSE)/1000)</f>
        <v>0</v>
      </c>
      <c r="AM235" s="37">
        <f>IF(ISNA(VLOOKUP($B235,'Feeder DER'!$B$3:$V$365,'Feeder DER'!M$369,FALSE)),0,VLOOKUP($B235,'Feeder DER'!$B$3:$V$365,'Feeder DER'!M$369,FALSE)/1000)</f>
        <v>0</v>
      </c>
      <c r="AN235" s="37">
        <f>IF(ISNA(VLOOKUP($B235,'Feeder DER'!$B$3:$V$365,'Feeder DER'!N$369,FALSE)),0,VLOOKUP($B235,'Feeder DER'!$B$3:$V$365,'Feeder DER'!N$369,FALSE)/1000)</f>
        <v>0</v>
      </c>
      <c r="AO235" s="37">
        <f>IF(ISNA(VLOOKUP($B235,'Feeder DER'!$B$3:$V$365,'Feeder DER'!O$369,FALSE)),0,VLOOKUP($B235,'Feeder DER'!$B$3:$V$365,'Feeder DER'!O$369,FALSE)/1000)</f>
        <v>0</v>
      </c>
      <c r="AP235" s="37">
        <f>IF(ISNA(VLOOKUP($B235,'Feeder DER'!$B$3:$V$365,'Feeder DER'!P$369,FALSE)),0,VLOOKUP($B235,'Feeder DER'!$B$3:$V$365,'Feeder DER'!P$369,FALSE)/1000)</f>
        <v>0</v>
      </c>
      <c r="AQ235" s="37">
        <f>IF(ISNA(VLOOKUP($B235,'Feeder DER'!$B$3:$V$365,'Feeder DER'!Q$369,FALSE)),0,VLOOKUP($B235,'Feeder DER'!$B$3:$V$365,'Feeder DER'!Q$369,FALSE)/1000)</f>
        <v>0</v>
      </c>
      <c r="AR235" s="37">
        <f>IF(ISNA(VLOOKUP($B235,'Feeder DER'!$B$3:$V$365,'Feeder DER'!R$369,FALSE)),0,VLOOKUP($B235,'Feeder DER'!$B$3:$V$365,'Feeder DER'!R$369,FALSE)/1000)</f>
        <v>0</v>
      </c>
      <c r="AS235" s="37">
        <f>IF(ISNA(VLOOKUP($B235,'Feeder DER'!$B$3:$V$365,'Feeder DER'!S$369,FALSE)),0,VLOOKUP($B235,'Feeder DER'!$B$3:$V$365,'Feeder DER'!S$369,FALSE)/1000)</f>
        <v>0</v>
      </c>
      <c r="AT235" s="37">
        <f>IF(ISNA(VLOOKUP($B235,'Feeder DER'!$B$3:$V$365,'Feeder DER'!T$369,FALSE)),0,VLOOKUP($B235,'Feeder DER'!$B$3:$V$365,'Feeder DER'!T$369,FALSE)/1000)</f>
        <v>0</v>
      </c>
      <c r="AU235" s="37">
        <f>IF(ISNA(VLOOKUP($B235,'Feeder DER'!$B$3:$V$365,'Feeder DER'!U$369,FALSE)),0,VLOOKUP($B235,'Feeder DER'!$B$3:$V$365,'Feeder DER'!U$369,FALSE)/1000)</f>
        <v>0</v>
      </c>
      <c r="AV235" s="37">
        <f>IF(ISNA(VLOOKUP($B235,'Feeder DER'!$B$3:$V$365,'Feeder DER'!V$369,FALSE)),0,VLOOKUP($B235,'Feeder DER'!$B$3:$V$365,'Feeder DER'!V$369,FALSE)/1000)</f>
        <v>0</v>
      </c>
    </row>
    <row r="236" spans="1:48" x14ac:dyDescent="0.25">
      <c r="A236" s="8" t="s">
        <v>43</v>
      </c>
      <c r="B236" s="42" t="s">
        <v>244</v>
      </c>
      <c r="C236" s="43">
        <v>45.111111719999997</v>
      </c>
      <c r="D236" s="43">
        <v>0</v>
      </c>
      <c r="E236" s="43">
        <v>0</v>
      </c>
      <c r="F236" s="43">
        <v>0</v>
      </c>
      <c r="G236" s="43">
        <v>0</v>
      </c>
      <c r="H236" s="43">
        <v>0</v>
      </c>
      <c r="I236" s="43">
        <v>0</v>
      </c>
      <c r="J236" s="43">
        <v>0</v>
      </c>
      <c r="K236" s="43">
        <v>0</v>
      </c>
      <c r="L236" s="43">
        <v>0</v>
      </c>
      <c r="M236" s="43">
        <v>0</v>
      </c>
      <c r="N236" s="43">
        <v>0</v>
      </c>
      <c r="P236" s="43">
        <v>27</v>
      </c>
      <c r="Q236" s="43">
        <v>28.955245081169085</v>
      </c>
      <c r="R236" s="43">
        <v>29.241184798885179</v>
      </c>
      <c r="S236" s="43">
        <v>29.529948237206586</v>
      </c>
      <c r="T236" s="43">
        <v>29.821563281024989</v>
      </c>
      <c r="U236" s="43">
        <v>30.116058090601804</v>
      </c>
      <c r="V236" s="43">
        <v>30.413461104287521</v>
      </c>
      <c r="W236" s="43">
        <v>30.713801041267889</v>
      </c>
      <c r="X236" s="43">
        <v>31.017106904337236</v>
      </c>
      <c r="Y236" s="43">
        <v>31.32340798269917</v>
      </c>
      <c r="Z236" s="43">
        <v>31.632733854794928</v>
      </c>
      <c r="AA236" s="43">
        <v>31.945114391159677</v>
      </c>
      <c r="AC236" s="37">
        <f>IF(ISNA(VLOOKUP($B236,'Feeder DER'!$B$3:$V$365,'Feeder DER'!C$369,FALSE)),0,VLOOKUP($B236,'Feeder DER'!$B$3:$V$365,'Feeder DER'!C$369,FALSE)/1000)</f>
        <v>0</v>
      </c>
      <c r="AD236" s="37">
        <f>IF(ISNA(VLOOKUP($B236,'Feeder DER'!$B$3:$V$365,'Feeder DER'!D$369,FALSE)),0,VLOOKUP($B236,'Feeder DER'!$B$3:$V$365,'Feeder DER'!D$369,FALSE)/1000)</f>
        <v>0</v>
      </c>
      <c r="AE236" s="37">
        <f>IF(ISNA(VLOOKUP($B236,'Feeder DER'!$B$3:$V$365,'Feeder DER'!E$369,FALSE)),0,VLOOKUP($B236,'Feeder DER'!$B$3:$V$365,'Feeder DER'!E$369,FALSE)/1000)</f>
        <v>0</v>
      </c>
      <c r="AF236" s="37">
        <f>IF(ISNA(VLOOKUP($B236,'Feeder DER'!$B$3:$V$365,'Feeder DER'!F$369,FALSE)),0,VLOOKUP($B236,'Feeder DER'!$B$3:$V$365,'Feeder DER'!F$369,FALSE)/1000)</f>
        <v>0</v>
      </c>
      <c r="AG236" s="37">
        <f>IF(ISNA(VLOOKUP($B236,'Feeder DER'!$B$3:$V$365,'Feeder DER'!G$369,FALSE)),0,VLOOKUP($B236,'Feeder DER'!$B$3:$V$365,'Feeder DER'!G$369,FALSE)/1000)</f>
        <v>0</v>
      </c>
      <c r="AH236" s="37">
        <f>IF(ISNA(VLOOKUP($B236,'Feeder DER'!$B$3:$V$365,'Feeder DER'!H$369,FALSE)),0,VLOOKUP($B236,'Feeder DER'!$B$3:$V$365,'Feeder DER'!H$369,FALSE)/1000)</f>
        <v>0</v>
      </c>
      <c r="AI236" s="37">
        <f>IF(ISNA(VLOOKUP($B236,'Feeder DER'!$B$3:$V$365,'Feeder DER'!I$369,FALSE)),0,VLOOKUP($B236,'Feeder DER'!$B$3:$V$365,'Feeder DER'!I$369,FALSE)/1000)</f>
        <v>0</v>
      </c>
      <c r="AJ236" s="37">
        <f>IF(ISNA(VLOOKUP($B236,'Feeder DER'!$B$3:$V$365,'Feeder DER'!J$369,FALSE)),0,VLOOKUP($B236,'Feeder DER'!$B$3:$V$365,'Feeder DER'!J$369,FALSE)/1000)</f>
        <v>0</v>
      </c>
      <c r="AK236" s="37">
        <f>IF(ISNA(VLOOKUP($B236,'Feeder DER'!$B$3:$V$365,'Feeder DER'!K$369,FALSE)),0,VLOOKUP($B236,'Feeder DER'!$B$3:$V$365,'Feeder DER'!K$369,FALSE)/1000)</f>
        <v>0</v>
      </c>
      <c r="AL236" s="37">
        <f>IF(ISNA(VLOOKUP($B236,'Feeder DER'!$B$3:$V$365,'Feeder DER'!L$369,FALSE)),0,VLOOKUP($B236,'Feeder DER'!$B$3:$V$365,'Feeder DER'!L$369,FALSE)/1000)</f>
        <v>0</v>
      </c>
      <c r="AM236" s="37">
        <f>IF(ISNA(VLOOKUP($B236,'Feeder DER'!$B$3:$V$365,'Feeder DER'!M$369,FALSE)),0,VLOOKUP($B236,'Feeder DER'!$B$3:$V$365,'Feeder DER'!M$369,FALSE)/1000)</f>
        <v>0</v>
      </c>
      <c r="AN236" s="37">
        <f>IF(ISNA(VLOOKUP($B236,'Feeder DER'!$B$3:$V$365,'Feeder DER'!N$369,FALSE)),0,VLOOKUP($B236,'Feeder DER'!$B$3:$V$365,'Feeder DER'!N$369,FALSE)/1000)</f>
        <v>0</v>
      </c>
      <c r="AO236" s="37">
        <f>IF(ISNA(VLOOKUP($B236,'Feeder DER'!$B$3:$V$365,'Feeder DER'!O$369,FALSE)),0,VLOOKUP($B236,'Feeder DER'!$B$3:$V$365,'Feeder DER'!O$369,FALSE)/1000)</f>
        <v>0</v>
      </c>
      <c r="AP236" s="37">
        <f>IF(ISNA(VLOOKUP($B236,'Feeder DER'!$B$3:$V$365,'Feeder DER'!P$369,FALSE)),0,VLOOKUP($B236,'Feeder DER'!$B$3:$V$365,'Feeder DER'!P$369,FALSE)/1000)</f>
        <v>0</v>
      </c>
      <c r="AQ236" s="37">
        <f>IF(ISNA(VLOOKUP($B236,'Feeder DER'!$B$3:$V$365,'Feeder DER'!Q$369,FALSE)),0,VLOOKUP($B236,'Feeder DER'!$B$3:$V$365,'Feeder DER'!Q$369,FALSE)/1000)</f>
        <v>0</v>
      </c>
      <c r="AR236" s="37">
        <f>IF(ISNA(VLOOKUP($B236,'Feeder DER'!$B$3:$V$365,'Feeder DER'!R$369,FALSE)),0,VLOOKUP($B236,'Feeder DER'!$B$3:$V$365,'Feeder DER'!R$369,FALSE)/1000)</f>
        <v>0</v>
      </c>
      <c r="AS236" s="37">
        <f>IF(ISNA(VLOOKUP($B236,'Feeder DER'!$B$3:$V$365,'Feeder DER'!S$369,FALSE)),0,VLOOKUP($B236,'Feeder DER'!$B$3:$V$365,'Feeder DER'!S$369,FALSE)/1000)</f>
        <v>0</v>
      </c>
      <c r="AT236" s="37">
        <f>IF(ISNA(VLOOKUP($B236,'Feeder DER'!$B$3:$V$365,'Feeder DER'!T$369,FALSE)),0,VLOOKUP($B236,'Feeder DER'!$B$3:$V$365,'Feeder DER'!T$369,FALSE)/1000)</f>
        <v>0</v>
      </c>
      <c r="AU236" s="37">
        <f>IF(ISNA(VLOOKUP($B236,'Feeder DER'!$B$3:$V$365,'Feeder DER'!U$369,FALSE)),0,VLOOKUP($B236,'Feeder DER'!$B$3:$V$365,'Feeder DER'!U$369,FALSE)/1000)</f>
        <v>0</v>
      </c>
      <c r="AV236" s="37">
        <f>IF(ISNA(VLOOKUP($B236,'Feeder DER'!$B$3:$V$365,'Feeder DER'!V$369,FALSE)),0,VLOOKUP($B236,'Feeder DER'!$B$3:$V$365,'Feeder DER'!V$369,FALSE)/1000)</f>
        <v>0</v>
      </c>
    </row>
    <row r="237" spans="1:48" x14ac:dyDescent="0.25">
      <c r="A237" s="8" t="s">
        <v>43</v>
      </c>
      <c r="B237" s="42" t="s">
        <v>245</v>
      </c>
      <c r="C237" s="43">
        <v>139.7786136</v>
      </c>
      <c r="D237" s="43">
        <v>119.2000046</v>
      </c>
      <c r="E237" s="43">
        <v>121.57943248805387</v>
      </c>
      <c r="F237" s="43">
        <v>123.49637087475899</v>
      </c>
      <c r="G237" s="43">
        <v>125.44353355765652</v>
      </c>
      <c r="H237" s="43">
        <v>127.42139708209953</v>
      </c>
      <c r="I237" s="43">
        <v>129.43044550711397</v>
      </c>
      <c r="J237" s="43">
        <v>131.47117052386639</v>
      </c>
      <c r="K237" s="43">
        <v>133.54407157599968</v>
      </c>
      <c r="L237" s="43">
        <v>135.64965598186606</v>
      </c>
      <c r="M237" s="43">
        <v>137.78843905868732</v>
      </c>
      <c r="N237" s="43">
        <v>139.96094424867272</v>
      </c>
      <c r="P237" s="43">
        <v>262.2000122</v>
      </c>
      <c r="Q237" s="43">
        <v>271.12563080139961</v>
      </c>
      <c r="R237" s="43">
        <v>273.8030588846234</v>
      </c>
      <c r="S237" s="43">
        <v>276.50692718716414</v>
      </c>
      <c r="T237" s="43">
        <v>279.2374968122806</v>
      </c>
      <c r="U237" s="43">
        <v>281.99503144168631</v>
      </c>
      <c r="V237" s="43">
        <v>284.77979736101253</v>
      </c>
      <c r="W237" s="43">
        <v>287.59206348552243</v>
      </c>
      <c r="X237" s="43">
        <v>290.43210138607952</v>
      </c>
      <c r="Y237" s="43">
        <v>293.30018531537206</v>
      </c>
      <c r="Z237" s="43">
        <v>296.1965922343968</v>
      </c>
      <c r="AA237" s="43">
        <v>299.12160183920423</v>
      </c>
      <c r="AC237" s="37">
        <f>IF(ISNA(VLOOKUP($B237,'Feeder DER'!$B$3:$V$365,'Feeder DER'!C$369,FALSE)),0,VLOOKUP($B237,'Feeder DER'!$B$3:$V$365,'Feeder DER'!C$369,FALSE)/1000)</f>
        <v>0</v>
      </c>
      <c r="AD237" s="37">
        <f>IF(ISNA(VLOOKUP($B237,'Feeder DER'!$B$3:$V$365,'Feeder DER'!D$369,FALSE)),0,VLOOKUP($B237,'Feeder DER'!$B$3:$V$365,'Feeder DER'!D$369,FALSE)/1000)</f>
        <v>0</v>
      </c>
      <c r="AE237" s="37">
        <f>IF(ISNA(VLOOKUP($B237,'Feeder DER'!$B$3:$V$365,'Feeder DER'!E$369,FALSE)),0,VLOOKUP($B237,'Feeder DER'!$B$3:$V$365,'Feeder DER'!E$369,FALSE)/1000)</f>
        <v>0</v>
      </c>
      <c r="AF237" s="37">
        <f>IF(ISNA(VLOOKUP($B237,'Feeder DER'!$B$3:$V$365,'Feeder DER'!F$369,FALSE)),0,VLOOKUP($B237,'Feeder DER'!$B$3:$V$365,'Feeder DER'!F$369,FALSE)/1000)</f>
        <v>0</v>
      </c>
      <c r="AG237" s="37">
        <f>IF(ISNA(VLOOKUP($B237,'Feeder DER'!$B$3:$V$365,'Feeder DER'!G$369,FALSE)),0,VLOOKUP($B237,'Feeder DER'!$B$3:$V$365,'Feeder DER'!G$369,FALSE)/1000)</f>
        <v>0</v>
      </c>
      <c r="AH237" s="37">
        <f>IF(ISNA(VLOOKUP($B237,'Feeder DER'!$B$3:$V$365,'Feeder DER'!H$369,FALSE)),0,VLOOKUP($B237,'Feeder DER'!$B$3:$V$365,'Feeder DER'!H$369,FALSE)/1000)</f>
        <v>0</v>
      </c>
      <c r="AI237" s="37">
        <f>IF(ISNA(VLOOKUP($B237,'Feeder DER'!$B$3:$V$365,'Feeder DER'!I$369,FALSE)),0,VLOOKUP($B237,'Feeder DER'!$B$3:$V$365,'Feeder DER'!I$369,FALSE)/1000)</f>
        <v>0</v>
      </c>
      <c r="AJ237" s="37">
        <f>IF(ISNA(VLOOKUP($B237,'Feeder DER'!$B$3:$V$365,'Feeder DER'!J$369,FALSE)),0,VLOOKUP($B237,'Feeder DER'!$B$3:$V$365,'Feeder DER'!J$369,FALSE)/1000)</f>
        <v>0</v>
      </c>
      <c r="AK237" s="37">
        <f>IF(ISNA(VLOOKUP($B237,'Feeder DER'!$B$3:$V$365,'Feeder DER'!K$369,FALSE)),0,VLOOKUP($B237,'Feeder DER'!$B$3:$V$365,'Feeder DER'!K$369,FALSE)/1000)</f>
        <v>0</v>
      </c>
      <c r="AL237" s="37">
        <f>IF(ISNA(VLOOKUP($B237,'Feeder DER'!$B$3:$V$365,'Feeder DER'!L$369,FALSE)),0,VLOOKUP($B237,'Feeder DER'!$B$3:$V$365,'Feeder DER'!L$369,FALSE)/1000)</f>
        <v>0</v>
      </c>
      <c r="AM237" s="37">
        <f>IF(ISNA(VLOOKUP($B237,'Feeder DER'!$B$3:$V$365,'Feeder DER'!M$369,FALSE)),0,VLOOKUP($B237,'Feeder DER'!$B$3:$V$365,'Feeder DER'!M$369,FALSE)/1000)</f>
        <v>0</v>
      </c>
      <c r="AN237" s="37">
        <f>IF(ISNA(VLOOKUP($B237,'Feeder DER'!$B$3:$V$365,'Feeder DER'!N$369,FALSE)),0,VLOOKUP($B237,'Feeder DER'!$B$3:$V$365,'Feeder DER'!N$369,FALSE)/1000)</f>
        <v>0</v>
      </c>
      <c r="AO237" s="37">
        <f>IF(ISNA(VLOOKUP($B237,'Feeder DER'!$B$3:$V$365,'Feeder DER'!O$369,FALSE)),0,VLOOKUP($B237,'Feeder DER'!$B$3:$V$365,'Feeder DER'!O$369,FALSE)/1000)</f>
        <v>0</v>
      </c>
      <c r="AP237" s="37">
        <f>IF(ISNA(VLOOKUP($B237,'Feeder DER'!$B$3:$V$365,'Feeder DER'!P$369,FALSE)),0,VLOOKUP($B237,'Feeder DER'!$B$3:$V$365,'Feeder DER'!P$369,FALSE)/1000)</f>
        <v>0</v>
      </c>
      <c r="AQ237" s="37">
        <f>IF(ISNA(VLOOKUP($B237,'Feeder DER'!$B$3:$V$365,'Feeder DER'!Q$369,FALSE)),0,VLOOKUP($B237,'Feeder DER'!$B$3:$V$365,'Feeder DER'!Q$369,FALSE)/1000)</f>
        <v>0</v>
      </c>
      <c r="AR237" s="37">
        <f>IF(ISNA(VLOOKUP($B237,'Feeder DER'!$B$3:$V$365,'Feeder DER'!R$369,FALSE)),0,VLOOKUP($B237,'Feeder DER'!$B$3:$V$365,'Feeder DER'!R$369,FALSE)/1000)</f>
        <v>0</v>
      </c>
      <c r="AS237" s="37">
        <f>IF(ISNA(VLOOKUP($B237,'Feeder DER'!$B$3:$V$365,'Feeder DER'!S$369,FALSE)),0,VLOOKUP($B237,'Feeder DER'!$B$3:$V$365,'Feeder DER'!S$369,FALSE)/1000)</f>
        <v>0</v>
      </c>
      <c r="AT237" s="37">
        <f>IF(ISNA(VLOOKUP($B237,'Feeder DER'!$B$3:$V$365,'Feeder DER'!T$369,FALSE)),0,VLOOKUP($B237,'Feeder DER'!$B$3:$V$365,'Feeder DER'!T$369,FALSE)/1000)</f>
        <v>0</v>
      </c>
      <c r="AU237" s="37">
        <f>IF(ISNA(VLOOKUP($B237,'Feeder DER'!$B$3:$V$365,'Feeder DER'!U$369,FALSE)),0,VLOOKUP($B237,'Feeder DER'!$B$3:$V$365,'Feeder DER'!U$369,FALSE)/1000)</f>
        <v>0</v>
      </c>
      <c r="AV237" s="37">
        <f>IF(ISNA(VLOOKUP($B237,'Feeder DER'!$B$3:$V$365,'Feeder DER'!V$369,FALSE)),0,VLOOKUP($B237,'Feeder DER'!$B$3:$V$365,'Feeder DER'!V$369,FALSE)/1000)</f>
        <v>0</v>
      </c>
    </row>
    <row r="238" spans="1:48" x14ac:dyDescent="0.25">
      <c r="A238" s="8" t="s">
        <v>43</v>
      </c>
      <c r="B238" s="42" t="s">
        <v>246</v>
      </c>
      <c r="C238" s="43">
        <v>120.3196128</v>
      </c>
      <c r="D238" s="43">
        <v>53.600002289999999</v>
      </c>
      <c r="E238" s="43">
        <v>55.204735571031364</v>
      </c>
      <c r="F238" s="43">
        <v>56.075146581992563</v>
      </c>
      <c r="G238" s="43">
        <v>56.95928133096583</v>
      </c>
      <c r="H238" s="43">
        <v>57.857356199617591</v>
      </c>
      <c r="I238" s="43">
        <v>58.769590981295948</v>
      </c>
      <c r="J238" s="43">
        <v>59.696208934822543</v>
      </c>
      <c r="K238" s="43">
        <v>60.637436839132548</v>
      </c>
      <c r="L238" s="43">
        <v>61.593505048776166</v>
      </c>
      <c r="M238" s="43">
        <v>62.564647550295213</v>
      </c>
      <c r="N238" s="43">
        <v>63.55110201948861</v>
      </c>
      <c r="P238" s="43">
        <v>110.5999985</v>
      </c>
      <c r="Q238" s="43">
        <v>117.14716351993185</v>
      </c>
      <c r="R238" s="43">
        <v>118.30401875545928</v>
      </c>
      <c r="S238" s="43">
        <v>119.47229820302698</v>
      </c>
      <c r="T238" s="43">
        <v>120.65211467936147</v>
      </c>
      <c r="U238" s="43">
        <v>121.84358211528047</v>
      </c>
      <c r="V238" s="43">
        <v>123.04681556669473</v>
      </c>
      <c r="W238" s="43">
        <v>124.2619312257187</v>
      </c>
      <c r="X238" s="43">
        <v>125.48904643189067</v>
      </c>
      <c r="Y238" s="43">
        <v>126.72827968350396</v>
      </c>
      <c r="Z238" s="43">
        <v>127.97975064904981</v>
      </c>
      <c r="AA238" s="43">
        <v>129.24358017877341</v>
      </c>
      <c r="AC238" s="37">
        <f>IF(ISNA(VLOOKUP($B238,'Feeder DER'!$B$3:$V$365,'Feeder DER'!C$369,FALSE)),0,VLOOKUP($B238,'Feeder DER'!$B$3:$V$365,'Feeder DER'!C$369,FALSE)/1000)</f>
        <v>0</v>
      </c>
      <c r="AD238" s="37">
        <f>IF(ISNA(VLOOKUP($B238,'Feeder DER'!$B$3:$V$365,'Feeder DER'!D$369,FALSE)),0,VLOOKUP($B238,'Feeder DER'!$B$3:$V$365,'Feeder DER'!D$369,FALSE)/1000)</f>
        <v>0</v>
      </c>
      <c r="AE238" s="37">
        <f>IF(ISNA(VLOOKUP($B238,'Feeder DER'!$B$3:$V$365,'Feeder DER'!E$369,FALSE)),0,VLOOKUP($B238,'Feeder DER'!$B$3:$V$365,'Feeder DER'!E$369,FALSE)/1000)</f>
        <v>0</v>
      </c>
      <c r="AF238" s="37">
        <f>IF(ISNA(VLOOKUP($B238,'Feeder DER'!$B$3:$V$365,'Feeder DER'!F$369,FALSE)),0,VLOOKUP($B238,'Feeder DER'!$B$3:$V$365,'Feeder DER'!F$369,FALSE)/1000)</f>
        <v>0</v>
      </c>
      <c r="AG238" s="37">
        <f>IF(ISNA(VLOOKUP($B238,'Feeder DER'!$B$3:$V$365,'Feeder DER'!G$369,FALSE)),0,VLOOKUP($B238,'Feeder DER'!$B$3:$V$365,'Feeder DER'!G$369,FALSE)/1000)</f>
        <v>0</v>
      </c>
      <c r="AH238" s="37">
        <f>IF(ISNA(VLOOKUP($B238,'Feeder DER'!$B$3:$V$365,'Feeder DER'!H$369,FALSE)),0,VLOOKUP($B238,'Feeder DER'!$B$3:$V$365,'Feeder DER'!H$369,FALSE)/1000)</f>
        <v>0</v>
      </c>
      <c r="AI238" s="37">
        <f>IF(ISNA(VLOOKUP($B238,'Feeder DER'!$B$3:$V$365,'Feeder DER'!I$369,FALSE)),0,VLOOKUP($B238,'Feeder DER'!$B$3:$V$365,'Feeder DER'!I$369,FALSE)/1000)</f>
        <v>0</v>
      </c>
      <c r="AJ238" s="37">
        <f>IF(ISNA(VLOOKUP($B238,'Feeder DER'!$B$3:$V$365,'Feeder DER'!J$369,FALSE)),0,VLOOKUP($B238,'Feeder DER'!$B$3:$V$365,'Feeder DER'!J$369,FALSE)/1000)</f>
        <v>0</v>
      </c>
      <c r="AK238" s="37">
        <f>IF(ISNA(VLOOKUP($B238,'Feeder DER'!$B$3:$V$365,'Feeder DER'!K$369,FALSE)),0,VLOOKUP($B238,'Feeder DER'!$B$3:$V$365,'Feeder DER'!K$369,FALSE)/1000)</f>
        <v>0</v>
      </c>
      <c r="AL238" s="37">
        <f>IF(ISNA(VLOOKUP($B238,'Feeder DER'!$B$3:$V$365,'Feeder DER'!L$369,FALSE)),0,VLOOKUP($B238,'Feeder DER'!$B$3:$V$365,'Feeder DER'!L$369,FALSE)/1000)</f>
        <v>0</v>
      </c>
      <c r="AM238" s="37">
        <f>IF(ISNA(VLOOKUP($B238,'Feeder DER'!$B$3:$V$365,'Feeder DER'!M$369,FALSE)),0,VLOOKUP($B238,'Feeder DER'!$B$3:$V$365,'Feeder DER'!M$369,FALSE)/1000)</f>
        <v>0</v>
      </c>
      <c r="AN238" s="37">
        <f>IF(ISNA(VLOOKUP($B238,'Feeder DER'!$B$3:$V$365,'Feeder DER'!N$369,FALSE)),0,VLOOKUP($B238,'Feeder DER'!$B$3:$V$365,'Feeder DER'!N$369,FALSE)/1000)</f>
        <v>0</v>
      </c>
      <c r="AO238" s="37">
        <f>IF(ISNA(VLOOKUP($B238,'Feeder DER'!$B$3:$V$365,'Feeder DER'!O$369,FALSE)),0,VLOOKUP($B238,'Feeder DER'!$B$3:$V$365,'Feeder DER'!O$369,FALSE)/1000)</f>
        <v>0</v>
      </c>
      <c r="AP238" s="37">
        <f>IF(ISNA(VLOOKUP($B238,'Feeder DER'!$B$3:$V$365,'Feeder DER'!P$369,FALSE)),0,VLOOKUP($B238,'Feeder DER'!$B$3:$V$365,'Feeder DER'!P$369,FALSE)/1000)</f>
        <v>0</v>
      </c>
      <c r="AQ238" s="37">
        <f>IF(ISNA(VLOOKUP($B238,'Feeder DER'!$B$3:$V$365,'Feeder DER'!Q$369,FALSE)),0,VLOOKUP($B238,'Feeder DER'!$B$3:$V$365,'Feeder DER'!Q$369,FALSE)/1000)</f>
        <v>0</v>
      </c>
      <c r="AR238" s="37">
        <f>IF(ISNA(VLOOKUP($B238,'Feeder DER'!$B$3:$V$365,'Feeder DER'!R$369,FALSE)),0,VLOOKUP($B238,'Feeder DER'!$B$3:$V$365,'Feeder DER'!R$369,FALSE)/1000)</f>
        <v>0</v>
      </c>
      <c r="AS238" s="37">
        <f>IF(ISNA(VLOOKUP($B238,'Feeder DER'!$B$3:$V$365,'Feeder DER'!S$369,FALSE)),0,VLOOKUP($B238,'Feeder DER'!$B$3:$V$365,'Feeder DER'!S$369,FALSE)/1000)</f>
        <v>0</v>
      </c>
      <c r="AT238" s="37">
        <f>IF(ISNA(VLOOKUP($B238,'Feeder DER'!$B$3:$V$365,'Feeder DER'!T$369,FALSE)),0,VLOOKUP($B238,'Feeder DER'!$B$3:$V$365,'Feeder DER'!T$369,FALSE)/1000)</f>
        <v>0</v>
      </c>
      <c r="AU238" s="37">
        <f>IF(ISNA(VLOOKUP($B238,'Feeder DER'!$B$3:$V$365,'Feeder DER'!U$369,FALSE)),0,VLOOKUP($B238,'Feeder DER'!$B$3:$V$365,'Feeder DER'!U$369,FALSE)/1000)</f>
        <v>0</v>
      </c>
      <c r="AV238" s="37">
        <f>IF(ISNA(VLOOKUP($B238,'Feeder DER'!$B$3:$V$365,'Feeder DER'!V$369,FALSE)),0,VLOOKUP($B238,'Feeder DER'!$B$3:$V$365,'Feeder DER'!V$369,FALSE)/1000)</f>
        <v>0</v>
      </c>
    </row>
    <row r="239" spans="1:48" x14ac:dyDescent="0.25">
      <c r="A239" s="8" t="s">
        <v>43</v>
      </c>
      <c r="B239" s="42" t="s">
        <v>247</v>
      </c>
      <c r="C239" s="43">
        <v>94.610168279999996</v>
      </c>
      <c r="D239" s="43">
        <v>95.800003050000001</v>
      </c>
      <c r="E239" s="43">
        <v>97.310478132296979</v>
      </c>
      <c r="F239" s="43">
        <v>98.844768818994808</v>
      </c>
      <c r="G239" s="43">
        <v>100.40325060984165</v>
      </c>
      <c r="H239" s="43">
        <v>101.98630492507618</v>
      </c>
      <c r="I239" s="43">
        <v>103.59431919877582</v>
      </c>
      <c r="J239" s="43">
        <v>105.22768697367664</v>
      </c>
      <c r="K239" s="43">
        <v>106.88680799748839</v>
      </c>
      <c r="L239" s="43">
        <v>108.57208832072808</v>
      </c>
      <c r="M239" s="43">
        <v>110.28394039609611</v>
      </c>
      <c r="N239" s="43">
        <v>112.02278317941926</v>
      </c>
      <c r="P239" s="43">
        <v>146.1999969</v>
      </c>
      <c r="Q239" s="43">
        <v>152.9949452684217</v>
      </c>
      <c r="R239" s="43">
        <v>154.5058056095933</v>
      </c>
      <c r="S239" s="43">
        <v>156.03158604480146</v>
      </c>
      <c r="T239" s="43">
        <v>157.57243391341302</v>
      </c>
      <c r="U239" s="43">
        <v>159.12849800980507</v>
      </c>
      <c r="V239" s="43">
        <v>160.69992859773339</v>
      </c>
      <c r="W239" s="43">
        <v>162.286877424843</v>
      </c>
      <c r="X239" s="43">
        <v>163.8894977373219</v>
      </c>
      <c r="Y239" s="43">
        <v>165.50794429469948</v>
      </c>
      <c r="Z239" s="43">
        <v>167.1423733847912</v>
      </c>
      <c r="AA239" s="43">
        <v>168.79294283879065</v>
      </c>
      <c r="AC239" s="37">
        <f>IF(ISNA(VLOOKUP($B239,'Feeder DER'!$B$3:$V$365,'Feeder DER'!C$369,FALSE)),0,VLOOKUP($B239,'Feeder DER'!$B$3:$V$365,'Feeder DER'!C$369,FALSE)/1000)</f>
        <v>0</v>
      </c>
      <c r="AD239" s="37">
        <f>IF(ISNA(VLOOKUP($B239,'Feeder DER'!$B$3:$V$365,'Feeder DER'!D$369,FALSE)),0,VLOOKUP($B239,'Feeder DER'!$B$3:$V$365,'Feeder DER'!D$369,FALSE)/1000)</f>
        <v>0</v>
      </c>
      <c r="AE239" s="37">
        <f>IF(ISNA(VLOOKUP($B239,'Feeder DER'!$B$3:$V$365,'Feeder DER'!E$369,FALSE)),0,VLOOKUP($B239,'Feeder DER'!$B$3:$V$365,'Feeder DER'!E$369,FALSE)/1000)</f>
        <v>0</v>
      </c>
      <c r="AF239" s="37">
        <f>IF(ISNA(VLOOKUP($B239,'Feeder DER'!$B$3:$V$365,'Feeder DER'!F$369,FALSE)),0,VLOOKUP($B239,'Feeder DER'!$B$3:$V$365,'Feeder DER'!F$369,FALSE)/1000)</f>
        <v>0</v>
      </c>
      <c r="AG239" s="37">
        <f>IF(ISNA(VLOOKUP($B239,'Feeder DER'!$B$3:$V$365,'Feeder DER'!G$369,FALSE)),0,VLOOKUP($B239,'Feeder DER'!$B$3:$V$365,'Feeder DER'!G$369,FALSE)/1000)</f>
        <v>0</v>
      </c>
      <c r="AH239" s="37">
        <f>IF(ISNA(VLOOKUP($B239,'Feeder DER'!$B$3:$V$365,'Feeder DER'!H$369,FALSE)),0,VLOOKUP($B239,'Feeder DER'!$B$3:$V$365,'Feeder DER'!H$369,FALSE)/1000)</f>
        <v>0</v>
      </c>
      <c r="AI239" s="37">
        <f>IF(ISNA(VLOOKUP($B239,'Feeder DER'!$B$3:$V$365,'Feeder DER'!I$369,FALSE)),0,VLOOKUP($B239,'Feeder DER'!$B$3:$V$365,'Feeder DER'!I$369,FALSE)/1000)</f>
        <v>0</v>
      </c>
      <c r="AJ239" s="37">
        <f>IF(ISNA(VLOOKUP($B239,'Feeder DER'!$B$3:$V$365,'Feeder DER'!J$369,FALSE)),0,VLOOKUP($B239,'Feeder DER'!$B$3:$V$365,'Feeder DER'!J$369,FALSE)/1000)</f>
        <v>0</v>
      </c>
      <c r="AK239" s="37">
        <f>IF(ISNA(VLOOKUP($B239,'Feeder DER'!$B$3:$V$365,'Feeder DER'!K$369,FALSE)),0,VLOOKUP($B239,'Feeder DER'!$B$3:$V$365,'Feeder DER'!K$369,FALSE)/1000)</f>
        <v>0</v>
      </c>
      <c r="AL239" s="37">
        <f>IF(ISNA(VLOOKUP($B239,'Feeder DER'!$B$3:$V$365,'Feeder DER'!L$369,FALSE)),0,VLOOKUP($B239,'Feeder DER'!$B$3:$V$365,'Feeder DER'!L$369,FALSE)/1000)</f>
        <v>0</v>
      </c>
      <c r="AM239" s="37">
        <f>IF(ISNA(VLOOKUP($B239,'Feeder DER'!$B$3:$V$365,'Feeder DER'!M$369,FALSE)),0,VLOOKUP($B239,'Feeder DER'!$B$3:$V$365,'Feeder DER'!M$369,FALSE)/1000)</f>
        <v>0</v>
      </c>
      <c r="AN239" s="37">
        <f>IF(ISNA(VLOOKUP($B239,'Feeder DER'!$B$3:$V$365,'Feeder DER'!N$369,FALSE)),0,VLOOKUP($B239,'Feeder DER'!$B$3:$V$365,'Feeder DER'!N$369,FALSE)/1000)</f>
        <v>0</v>
      </c>
      <c r="AO239" s="37">
        <f>IF(ISNA(VLOOKUP($B239,'Feeder DER'!$B$3:$V$365,'Feeder DER'!O$369,FALSE)),0,VLOOKUP($B239,'Feeder DER'!$B$3:$V$365,'Feeder DER'!O$369,FALSE)/1000)</f>
        <v>0</v>
      </c>
      <c r="AP239" s="37">
        <f>IF(ISNA(VLOOKUP($B239,'Feeder DER'!$B$3:$V$365,'Feeder DER'!P$369,FALSE)),0,VLOOKUP($B239,'Feeder DER'!$B$3:$V$365,'Feeder DER'!P$369,FALSE)/1000)</f>
        <v>0</v>
      </c>
      <c r="AQ239" s="37">
        <f>IF(ISNA(VLOOKUP($B239,'Feeder DER'!$B$3:$V$365,'Feeder DER'!Q$369,FALSE)),0,VLOOKUP($B239,'Feeder DER'!$B$3:$V$365,'Feeder DER'!Q$369,FALSE)/1000)</f>
        <v>0</v>
      </c>
      <c r="AR239" s="37">
        <f>IF(ISNA(VLOOKUP($B239,'Feeder DER'!$B$3:$V$365,'Feeder DER'!R$369,FALSE)),0,VLOOKUP($B239,'Feeder DER'!$B$3:$V$365,'Feeder DER'!R$369,FALSE)/1000)</f>
        <v>0</v>
      </c>
      <c r="AS239" s="37">
        <f>IF(ISNA(VLOOKUP($B239,'Feeder DER'!$B$3:$V$365,'Feeder DER'!S$369,FALSE)),0,VLOOKUP($B239,'Feeder DER'!$B$3:$V$365,'Feeder DER'!S$369,FALSE)/1000)</f>
        <v>0</v>
      </c>
      <c r="AT239" s="37">
        <f>IF(ISNA(VLOOKUP($B239,'Feeder DER'!$B$3:$V$365,'Feeder DER'!T$369,FALSE)),0,VLOOKUP($B239,'Feeder DER'!$B$3:$V$365,'Feeder DER'!T$369,FALSE)/1000)</f>
        <v>0</v>
      </c>
      <c r="AU239" s="37">
        <f>IF(ISNA(VLOOKUP($B239,'Feeder DER'!$B$3:$V$365,'Feeder DER'!U$369,FALSE)),0,VLOOKUP($B239,'Feeder DER'!$B$3:$V$365,'Feeder DER'!U$369,FALSE)/1000)</f>
        <v>0</v>
      </c>
      <c r="AV239" s="37">
        <f>IF(ISNA(VLOOKUP($B239,'Feeder DER'!$B$3:$V$365,'Feeder DER'!V$369,FALSE)),0,VLOOKUP($B239,'Feeder DER'!$B$3:$V$365,'Feeder DER'!V$369,FALSE)/1000)</f>
        <v>0</v>
      </c>
    </row>
    <row r="240" spans="1:48" x14ac:dyDescent="0.25">
      <c r="A240" s="8" t="s">
        <v>43</v>
      </c>
      <c r="B240" s="42" t="s">
        <v>248</v>
      </c>
      <c r="C240" s="43">
        <v>46.827889620000001</v>
      </c>
      <c r="D240" s="43">
        <v>49.200000760000002</v>
      </c>
      <c r="E240" s="43">
        <v>50.646450586529397</v>
      </c>
      <c r="F240" s="43">
        <v>51.444991287804854</v>
      </c>
      <c r="G240" s="43">
        <v>52.256122550594661</v>
      </c>
      <c r="H240" s="43">
        <v>53.080042889813591</v>
      </c>
      <c r="I240" s="43">
        <v>53.916953950353665</v>
      </c>
      <c r="J240" s="43">
        <v>54.76706055643443</v>
      </c>
      <c r="K240" s="43">
        <v>55.630570761731271</v>
      </c>
      <c r="L240" s="43">
        <v>56.507695900294131</v>
      </c>
      <c r="M240" s="43">
        <v>57.398650638269054</v>
      </c>
      <c r="N240" s="43">
        <v>58.303653026435207</v>
      </c>
      <c r="P240" s="43">
        <v>68.800003050000001</v>
      </c>
      <c r="Q240" s="43">
        <v>70.684271799802914</v>
      </c>
      <c r="R240" s="43">
        <v>71.382295272536282</v>
      </c>
      <c r="S240" s="43">
        <v>72.087211887917661</v>
      </c>
      <c r="T240" s="43">
        <v>72.799089717319177</v>
      </c>
      <c r="U240" s="43">
        <v>73.517997504333437</v>
      </c>
      <c r="V240" s="43">
        <v>74.244004671411886</v>
      </c>
      <c r="W240" s="43">
        <v>74.977181326568655</v>
      </c>
      <c r="X240" s="43">
        <v>75.717598270150674</v>
      </c>
      <c r="Y240" s="43">
        <v>76.465327001674623</v>
      </c>
      <c r="Z240" s="43">
        <v>77.220439726731371</v>
      </c>
      <c r="AA240" s="43">
        <v>77.983009363958658</v>
      </c>
      <c r="AC240" s="37">
        <f>IF(ISNA(VLOOKUP($B240,'Feeder DER'!$B$3:$V$365,'Feeder DER'!C$369,FALSE)),0,VLOOKUP($B240,'Feeder DER'!$B$3:$V$365,'Feeder DER'!C$369,FALSE)/1000)</f>
        <v>0</v>
      </c>
      <c r="AD240" s="37">
        <f>IF(ISNA(VLOOKUP($B240,'Feeder DER'!$B$3:$V$365,'Feeder DER'!D$369,FALSE)),0,VLOOKUP($B240,'Feeder DER'!$B$3:$V$365,'Feeder DER'!D$369,FALSE)/1000)</f>
        <v>0</v>
      </c>
      <c r="AE240" s="37">
        <f>IF(ISNA(VLOOKUP($B240,'Feeder DER'!$B$3:$V$365,'Feeder DER'!E$369,FALSE)),0,VLOOKUP($B240,'Feeder DER'!$B$3:$V$365,'Feeder DER'!E$369,FALSE)/1000)</f>
        <v>0</v>
      </c>
      <c r="AF240" s="37">
        <f>IF(ISNA(VLOOKUP($B240,'Feeder DER'!$B$3:$V$365,'Feeder DER'!F$369,FALSE)),0,VLOOKUP($B240,'Feeder DER'!$B$3:$V$365,'Feeder DER'!F$369,FALSE)/1000)</f>
        <v>0</v>
      </c>
      <c r="AG240" s="37">
        <f>IF(ISNA(VLOOKUP($B240,'Feeder DER'!$B$3:$V$365,'Feeder DER'!G$369,FALSE)),0,VLOOKUP($B240,'Feeder DER'!$B$3:$V$365,'Feeder DER'!G$369,FALSE)/1000)</f>
        <v>0</v>
      </c>
      <c r="AH240" s="37">
        <f>IF(ISNA(VLOOKUP($B240,'Feeder DER'!$B$3:$V$365,'Feeder DER'!H$369,FALSE)),0,VLOOKUP($B240,'Feeder DER'!$B$3:$V$365,'Feeder DER'!H$369,FALSE)/1000)</f>
        <v>0</v>
      </c>
      <c r="AI240" s="37">
        <f>IF(ISNA(VLOOKUP($B240,'Feeder DER'!$B$3:$V$365,'Feeder DER'!I$369,FALSE)),0,VLOOKUP($B240,'Feeder DER'!$B$3:$V$365,'Feeder DER'!I$369,FALSE)/1000)</f>
        <v>0</v>
      </c>
      <c r="AJ240" s="37">
        <f>IF(ISNA(VLOOKUP($B240,'Feeder DER'!$B$3:$V$365,'Feeder DER'!J$369,FALSE)),0,VLOOKUP($B240,'Feeder DER'!$B$3:$V$365,'Feeder DER'!J$369,FALSE)/1000)</f>
        <v>0</v>
      </c>
      <c r="AK240" s="37">
        <f>IF(ISNA(VLOOKUP($B240,'Feeder DER'!$B$3:$V$365,'Feeder DER'!K$369,FALSE)),0,VLOOKUP($B240,'Feeder DER'!$B$3:$V$365,'Feeder DER'!K$369,FALSE)/1000)</f>
        <v>0</v>
      </c>
      <c r="AL240" s="37">
        <f>IF(ISNA(VLOOKUP($B240,'Feeder DER'!$B$3:$V$365,'Feeder DER'!L$369,FALSE)),0,VLOOKUP($B240,'Feeder DER'!$B$3:$V$365,'Feeder DER'!L$369,FALSE)/1000)</f>
        <v>0</v>
      </c>
      <c r="AM240" s="37">
        <f>IF(ISNA(VLOOKUP($B240,'Feeder DER'!$B$3:$V$365,'Feeder DER'!M$369,FALSE)),0,VLOOKUP($B240,'Feeder DER'!$B$3:$V$365,'Feeder DER'!M$369,FALSE)/1000)</f>
        <v>0</v>
      </c>
      <c r="AN240" s="37">
        <f>IF(ISNA(VLOOKUP($B240,'Feeder DER'!$B$3:$V$365,'Feeder DER'!N$369,FALSE)),0,VLOOKUP($B240,'Feeder DER'!$B$3:$V$365,'Feeder DER'!N$369,FALSE)/1000)</f>
        <v>0</v>
      </c>
      <c r="AO240" s="37">
        <f>IF(ISNA(VLOOKUP($B240,'Feeder DER'!$B$3:$V$365,'Feeder DER'!O$369,FALSE)),0,VLOOKUP($B240,'Feeder DER'!$B$3:$V$365,'Feeder DER'!O$369,FALSE)/1000)</f>
        <v>0</v>
      </c>
      <c r="AP240" s="37">
        <f>IF(ISNA(VLOOKUP($B240,'Feeder DER'!$B$3:$V$365,'Feeder DER'!P$369,FALSE)),0,VLOOKUP($B240,'Feeder DER'!$B$3:$V$365,'Feeder DER'!P$369,FALSE)/1000)</f>
        <v>0</v>
      </c>
      <c r="AQ240" s="37">
        <f>IF(ISNA(VLOOKUP($B240,'Feeder DER'!$B$3:$V$365,'Feeder DER'!Q$369,FALSE)),0,VLOOKUP($B240,'Feeder DER'!$B$3:$V$365,'Feeder DER'!Q$369,FALSE)/1000)</f>
        <v>0</v>
      </c>
      <c r="AR240" s="37">
        <f>IF(ISNA(VLOOKUP($B240,'Feeder DER'!$B$3:$V$365,'Feeder DER'!R$369,FALSE)),0,VLOOKUP($B240,'Feeder DER'!$B$3:$V$365,'Feeder DER'!R$369,FALSE)/1000)</f>
        <v>0</v>
      </c>
      <c r="AS240" s="37">
        <f>IF(ISNA(VLOOKUP($B240,'Feeder DER'!$B$3:$V$365,'Feeder DER'!S$369,FALSE)),0,VLOOKUP($B240,'Feeder DER'!$B$3:$V$365,'Feeder DER'!S$369,FALSE)/1000)</f>
        <v>0</v>
      </c>
      <c r="AT240" s="37">
        <f>IF(ISNA(VLOOKUP($B240,'Feeder DER'!$B$3:$V$365,'Feeder DER'!T$369,FALSE)),0,VLOOKUP($B240,'Feeder DER'!$B$3:$V$365,'Feeder DER'!T$369,FALSE)/1000)</f>
        <v>0</v>
      </c>
      <c r="AU240" s="37">
        <f>IF(ISNA(VLOOKUP($B240,'Feeder DER'!$B$3:$V$365,'Feeder DER'!U$369,FALSE)),0,VLOOKUP($B240,'Feeder DER'!$B$3:$V$365,'Feeder DER'!U$369,FALSE)/1000)</f>
        <v>0</v>
      </c>
      <c r="AV240" s="37">
        <f>IF(ISNA(VLOOKUP($B240,'Feeder DER'!$B$3:$V$365,'Feeder DER'!V$369,FALSE)),0,VLOOKUP($B240,'Feeder DER'!$B$3:$V$365,'Feeder DER'!V$369,FALSE)/1000)</f>
        <v>0</v>
      </c>
    </row>
    <row r="241" spans="1:48" x14ac:dyDescent="0.25">
      <c r="A241" s="8" t="s">
        <v>43</v>
      </c>
      <c r="B241" s="42" t="s">
        <v>249</v>
      </c>
      <c r="C241" s="43">
        <v>0</v>
      </c>
      <c r="D241" s="43">
        <v>0</v>
      </c>
      <c r="E241" s="43">
        <v>0</v>
      </c>
      <c r="F241" s="43">
        <v>0</v>
      </c>
      <c r="G241" s="43">
        <v>0</v>
      </c>
      <c r="H241" s="43">
        <v>0</v>
      </c>
      <c r="I241" s="43">
        <v>0</v>
      </c>
      <c r="J241" s="43">
        <v>0</v>
      </c>
      <c r="K241" s="43">
        <v>0</v>
      </c>
      <c r="L241" s="43">
        <v>0</v>
      </c>
      <c r="M241" s="43">
        <v>0</v>
      </c>
      <c r="N241" s="43">
        <v>0</v>
      </c>
      <c r="P241" s="43">
        <v>0</v>
      </c>
      <c r="Q241" s="43">
        <v>0</v>
      </c>
      <c r="R241" s="43">
        <v>0</v>
      </c>
      <c r="S241" s="43">
        <v>0</v>
      </c>
      <c r="T241" s="43">
        <v>0</v>
      </c>
      <c r="U241" s="43">
        <v>0</v>
      </c>
      <c r="V241" s="43">
        <v>0</v>
      </c>
      <c r="W241" s="43">
        <v>0</v>
      </c>
      <c r="X241" s="43">
        <v>0</v>
      </c>
      <c r="Y241" s="43">
        <v>0</v>
      </c>
      <c r="Z241" s="43">
        <v>0</v>
      </c>
      <c r="AA241" s="43">
        <v>0</v>
      </c>
      <c r="AC241" s="37">
        <f>IF(ISNA(VLOOKUP($B241,'Feeder DER'!$B$3:$V$365,'Feeder DER'!C$369,FALSE)),0,VLOOKUP($B241,'Feeder DER'!$B$3:$V$365,'Feeder DER'!C$369,FALSE)/1000)</f>
        <v>0</v>
      </c>
      <c r="AD241" s="37">
        <f>IF(ISNA(VLOOKUP($B241,'Feeder DER'!$B$3:$V$365,'Feeder DER'!D$369,FALSE)),0,VLOOKUP($B241,'Feeder DER'!$B$3:$V$365,'Feeder DER'!D$369,FALSE)/1000)</f>
        <v>0</v>
      </c>
      <c r="AE241" s="37">
        <f>IF(ISNA(VLOOKUP($B241,'Feeder DER'!$B$3:$V$365,'Feeder DER'!E$369,FALSE)),0,VLOOKUP($B241,'Feeder DER'!$B$3:$V$365,'Feeder DER'!E$369,FALSE)/1000)</f>
        <v>0</v>
      </c>
      <c r="AF241" s="37">
        <f>IF(ISNA(VLOOKUP($B241,'Feeder DER'!$B$3:$V$365,'Feeder DER'!F$369,FALSE)),0,VLOOKUP($B241,'Feeder DER'!$B$3:$V$365,'Feeder DER'!F$369,FALSE)/1000)</f>
        <v>0</v>
      </c>
      <c r="AG241" s="37">
        <f>IF(ISNA(VLOOKUP($B241,'Feeder DER'!$B$3:$V$365,'Feeder DER'!G$369,FALSE)),0,VLOOKUP($B241,'Feeder DER'!$B$3:$V$365,'Feeder DER'!G$369,FALSE)/1000)</f>
        <v>0</v>
      </c>
      <c r="AH241" s="37">
        <f>IF(ISNA(VLOOKUP($B241,'Feeder DER'!$B$3:$V$365,'Feeder DER'!H$369,FALSE)),0,VLOOKUP($B241,'Feeder DER'!$B$3:$V$365,'Feeder DER'!H$369,FALSE)/1000)</f>
        <v>0</v>
      </c>
      <c r="AI241" s="37">
        <f>IF(ISNA(VLOOKUP($B241,'Feeder DER'!$B$3:$V$365,'Feeder DER'!I$369,FALSE)),0,VLOOKUP($B241,'Feeder DER'!$B$3:$V$365,'Feeder DER'!I$369,FALSE)/1000)</f>
        <v>0</v>
      </c>
      <c r="AJ241" s="37">
        <f>IF(ISNA(VLOOKUP($B241,'Feeder DER'!$B$3:$V$365,'Feeder DER'!J$369,FALSE)),0,VLOOKUP($B241,'Feeder DER'!$B$3:$V$365,'Feeder DER'!J$369,FALSE)/1000)</f>
        <v>0</v>
      </c>
      <c r="AK241" s="37">
        <f>IF(ISNA(VLOOKUP($B241,'Feeder DER'!$B$3:$V$365,'Feeder DER'!K$369,FALSE)),0,VLOOKUP($B241,'Feeder DER'!$B$3:$V$365,'Feeder DER'!K$369,FALSE)/1000)</f>
        <v>0</v>
      </c>
      <c r="AL241" s="37">
        <f>IF(ISNA(VLOOKUP($B241,'Feeder DER'!$B$3:$V$365,'Feeder DER'!L$369,FALSE)),0,VLOOKUP($B241,'Feeder DER'!$B$3:$V$365,'Feeder DER'!L$369,FALSE)/1000)</f>
        <v>0</v>
      </c>
      <c r="AM241" s="37">
        <f>IF(ISNA(VLOOKUP($B241,'Feeder DER'!$B$3:$V$365,'Feeder DER'!M$369,FALSE)),0,VLOOKUP($B241,'Feeder DER'!$B$3:$V$365,'Feeder DER'!M$369,FALSE)/1000)</f>
        <v>0</v>
      </c>
      <c r="AN241" s="37">
        <f>IF(ISNA(VLOOKUP($B241,'Feeder DER'!$B$3:$V$365,'Feeder DER'!N$369,FALSE)),0,VLOOKUP($B241,'Feeder DER'!$B$3:$V$365,'Feeder DER'!N$369,FALSE)/1000)</f>
        <v>0</v>
      </c>
      <c r="AO241" s="37">
        <f>IF(ISNA(VLOOKUP($B241,'Feeder DER'!$B$3:$V$365,'Feeder DER'!O$369,FALSE)),0,VLOOKUP($B241,'Feeder DER'!$B$3:$V$365,'Feeder DER'!O$369,FALSE)/1000)</f>
        <v>0</v>
      </c>
      <c r="AP241" s="37">
        <f>IF(ISNA(VLOOKUP($B241,'Feeder DER'!$B$3:$V$365,'Feeder DER'!P$369,FALSE)),0,VLOOKUP($B241,'Feeder DER'!$B$3:$V$365,'Feeder DER'!P$369,FALSE)/1000)</f>
        <v>0</v>
      </c>
      <c r="AQ241" s="37">
        <f>IF(ISNA(VLOOKUP($B241,'Feeder DER'!$B$3:$V$365,'Feeder DER'!Q$369,FALSE)),0,VLOOKUP($B241,'Feeder DER'!$B$3:$V$365,'Feeder DER'!Q$369,FALSE)/1000)</f>
        <v>0</v>
      </c>
      <c r="AR241" s="37">
        <f>IF(ISNA(VLOOKUP($B241,'Feeder DER'!$B$3:$V$365,'Feeder DER'!R$369,FALSE)),0,VLOOKUP($B241,'Feeder DER'!$B$3:$V$365,'Feeder DER'!R$369,FALSE)/1000)</f>
        <v>0</v>
      </c>
      <c r="AS241" s="37">
        <f>IF(ISNA(VLOOKUP($B241,'Feeder DER'!$B$3:$V$365,'Feeder DER'!S$369,FALSE)),0,VLOOKUP($B241,'Feeder DER'!$B$3:$V$365,'Feeder DER'!S$369,FALSE)/1000)</f>
        <v>0</v>
      </c>
      <c r="AT241" s="37">
        <f>IF(ISNA(VLOOKUP($B241,'Feeder DER'!$B$3:$V$365,'Feeder DER'!T$369,FALSE)),0,VLOOKUP($B241,'Feeder DER'!$B$3:$V$365,'Feeder DER'!T$369,FALSE)/1000)</f>
        <v>0</v>
      </c>
      <c r="AU241" s="37">
        <f>IF(ISNA(VLOOKUP($B241,'Feeder DER'!$B$3:$V$365,'Feeder DER'!U$369,FALSE)),0,VLOOKUP($B241,'Feeder DER'!$B$3:$V$365,'Feeder DER'!U$369,FALSE)/1000)</f>
        <v>0</v>
      </c>
      <c r="AV241" s="37">
        <f>IF(ISNA(VLOOKUP($B241,'Feeder DER'!$B$3:$V$365,'Feeder DER'!V$369,FALSE)),0,VLOOKUP($B241,'Feeder DER'!$B$3:$V$365,'Feeder DER'!V$369,FALSE)/1000)</f>
        <v>0</v>
      </c>
    </row>
    <row r="242" spans="1:48" x14ac:dyDescent="0.25">
      <c r="A242" s="8" t="s">
        <v>43</v>
      </c>
      <c r="B242" s="42" t="s">
        <v>250</v>
      </c>
      <c r="C242" s="43">
        <v>137.279169</v>
      </c>
      <c r="D242" s="43">
        <v>109.8000031</v>
      </c>
      <c r="E242" s="43">
        <v>112.14630564596472</v>
      </c>
      <c r="F242" s="43">
        <v>113.91451227286305</v>
      </c>
      <c r="G242" s="43">
        <v>115.7105981478329</v>
      </c>
      <c r="H242" s="43">
        <v>117.53500284194089</v>
      </c>
      <c r="I242" s="43">
        <v>119.38817285695433</v>
      </c>
      <c r="J242" s="43">
        <v>121.27056173461725</v>
      </c>
      <c r="K242" s="43">
        <v>123.18263016764948</v>
      </c>
      <c r="L242" s="43">
        <v>125.12484611249582</v>
      </c>
      <c r="M242" s="43">
        <v>127.09768490385292</v>
      </c>
      <c r="N242" s="43">
        <v>129.10162937100191</v>
      </c>
      <c r="P242" s="43">
        <v>198.4000092</v>
      </c>
      <c r="Q242" s="43">
        <v>208.58893982227977</v>
      </c>
      <c r="R242" s="43">
        <v>210.64880367092911</v>
      </c>
      <c r="S242" s="43">
        <v>212.72900914976552</v>
      </c>
      <c r="T242" s="43">
        <v>214.82975713707464</v>
      </c>
      <c r="U242" s="43">
        <v>216.95125049486154</v>
      </c>
      <c r="V242" s="43">
        <v>219.09369408844032</v>
      </c>
      <c r="W242" s="43">
        <v>221.25729480621726</v>
      </c>
      <c r="X242" s="43">
        <v>223.44226157966935</v>
      </c>
      <c r="Y242" s="43">
        <v>225.64880540352004</v>
      </c>
      <c r="Z242" s="43">
        <v>227.8771393561143</v>
      </c>
      <c r="AA242" s="43">
        <v>230.12747861999483</v>
      </c>
      <c r="AC242" s="37">
        <f>IF(ISNA(VLOOKUP($B242,'Feeder DER'!$B$3:$V$365,'Feeder DER'!C$369,FALSE)),0,VLOOKUP($B242,'Feeder DER'!$B$3:$V$365,'Feeder DER'!C$369,FALSE)/1000)</f>
        <v>0</v>
      </c>
      <c r="AD242" s="37">
        <f>IF(ISNA(VLOOKUP($B242,'Feeder DER'!$B$3:$V$365,'Feeder DER'!D$369,FALSE)),0,VLOOKUP($B242,'Feeder DER'!$B$3:$V$365,'Feeder DER'!D$369,FALSE)/1000)</f>
        <v>0</v>
      </c>
      <c r="AE242" s="37">
        <f>IF(ISNA(VLOOKUP($B242,'Feeder DER'!$B$3:$V$365,'Feeder DER'!E$369,FALSE)),0,VLOOKUP($B242,'Feeder DER'!$B$3:$V$365,'Feeder DER'!E$369,FALSE)/1000)</f>
        <v>0</v>
      </c>
      <c r="AF242" s="37">
        <f>IF(ISNA(VLOOKUP($B242,'Feeder DER'!$B$3:$V$365,'Feeder DER'!F$369,FALSE)),0,VLOOKUP($B242,'Feeder DER'!$B$3:$V$365,'Feeder DER'!F$369,FALSE)/1000)</f>
        <v>0</v>
      </c>
      <c r="AG242" s="37">
        <f>IF(ISNA(VLOOKUP($B242,'Feeder DER'!$B$3:$V$365,'Feeder DER'!G$369,FALSE)),0,VLOOKUP($B242,'Feeder DER'!$B$3:$V$365,'Feeder DER'!G$369,FALSE)/1000)</f>
        <v>0</v>
      </c>
      <c r="AH242" s="37">
        <f>IF(ISNA(VLOOKUP($B242,'Feeder DER'!$B$3:$V$365,'Feeder DER'!H$369,FALSE)),0,VLOOKUP($B242,'Feeder DER'!$B$3:$V$365,'Feeder DER'!H$369,FALSE)/1000)</f>
        <v>0</v>
      </c>
      <c r="AI242" s="37">
        <f>IF(ISNA(VLOOKUP($B242,'Feeder DER'!$B$3:$V$365,'Feeder DER'!I$369,FALSE)),0,VLOOKUP($B242,'Feeder DER'!$B$3:$V$365,'Feeder DER'!I$369,FALSE)/1000)</f>
        <v>0</v>
      </c>
      <c r="AJ242" s="37">
        <f>IF(ISNA(VLOOKUP($B242,'Feeder DER'!$B$3:$V$365,'Feeder DER'!J$369,FALSE)),0,VLOOKUP($B242,'Feeder DER'!$B$3:$V$365,'Feeder DER'!J$369,FALSE)/1000)</f>
        <v>0</v>
      </c>
      <c r="AK242" s="37">
        <f>IF(ISNA(VLOOKUP($B242,'Feeder DER'!$B$3:$V$365,'Feeder DER'!K$369,FALSE)),0,VLOOKUP($B242,'Feeder DER'!$B$3:$V$365,'Feeder DER'!K$369,FALSE)/1000)</f>
        <v>0</v>
      </c>
      <c r="AL242" s="37">
        <f>IF(ISNA(VLOOKUP($B242,'Feeder DER'!$B$3:$V$365,'Feeder DER'!L$369,FALSE)),0,VLOOKUP($B242,'Feeder DER'!$B$3:$V$365,'Feeder DER'!L$369,FALSE)/1000)</f>
        <v>0</v>
      </c>
      <c r="AM242" s="37">
        <f>IF(ISNA(VLOOKUP($B242,'Feeder DER'!$B$3:$V$365,'Feeder DER'!M$369,FALSE)),0,VLOOKUP($B242,'Feeder DER'!$B$3:$V$365,'Feeder DER'!M$369,FALSE)/1000)</f>
        <v>0</v>
      </c>
      <c r="AN242" s="37">
        <f>IF(ISNA(VLOOKUP($B242,'Feeder DER'!$B$3:$V$365,'Feeder DER'!N$369,FALSE)),0,VLOOKUP($B242,'Feeder DER'!$B$3:$V$365,'Feeder DER'!N$369,FALSE)/1000)</f>
        <v>0</v>
      </c>
      <c r="AO242" s="37">
        <f>IF(ISNA(VLOOKUP($B242,'Feeder DER'!$B$3:$V$365,'Feeder DER'!O$369,FALSE)),0,VLOOKUP($B242,'Feeder DER'!$B$3:$V$365,'Feeder DER'!O$369,FALSE)/1000)</f>
        <v>0</v>
      </c>
      <c r="AP242" s="37">
        <f>IF(ISNA(VLOOKUP($B242,'Feeder DER'!$B$3:$V$365,'Feeder DER'!P$369,FALSE)),0,VLOOKUP($B242,'Feeder DER'!$B$3:$V$365,'Feeder DER'!P$369,FALSE)/1000)</f>
        <v>0</v>
      </c>
      <c r="AQ242" s="37">
        <f>IF(ISNA(VLOOKUP($B242,'Feeder DER'!$B$3:$V$365,'Feeder DER'!Q$369,FALSE)),0,VLOOKUP($B242,'Feeder DER'!$B$3:$V$365,'Feeder DER'!Q$369,FALSE)/1000)</f>
        <v>0</v>
      </c>
      <c r="AR242" s="37">
        <f>IF(ISNA(VLOOKUP($B242,'Feeder DER'!$B$3:$V$365,'Feeder DER'!R$369,FALSE)),0,VLOOKUP($B242,'Feeder DER'!$B$3:$V$365,'Feeder DER'!R$369,FALSE)/1000)</f>
        <v>0</v>
      </c>
      <c r="AS242" s="37">
        <f>IF(ISNA(VLOOKUP($B242,'Feeder DER'!$B$3:$V$365,'Feeder DER'!S$369,FALSE)),0,VLOOKUP($B242,'Feeder DER'!$B$3:$V$365,'Feeder DER'!S$369,FALSE)/1000)</f>
        <v>0</v>
      </c>
      <c r="AT242" s="37">
        <f>IF(ISNA(VLOOKUP($B242,'Feeder DER'!$B$3:$V$365,'Feeder DER'!T$369,FALSE)),0,VLOOKUP($B242,'Feeder DER'!$B$3:$V$365,'Feeder DER'!T$369,FALSE)/1000)</f>
        <v>0</v>
      </c>
      <c r="AU242" s="37">
        <f>IF(ISNA(VLOOKUP($B242,'Feeder DER'!$B$3:$V$365,'Feeder DER'!U$369,FALSE)),0,VLOOKUP($B242,'Feeder DER'!$B$3:$V$365,'Feeder DER'!U$369,FALSE)/1000)</f>
        <v>0</v>
      </c>
      <c r="AV242" s="37">
        <f>IF(ISNA(VLOOKUP($B242,'Feeder DER'!$B$3:$V$365,'Feeder DER'!V$369,FALSE)),0,VLOOKUP($B242,'Feeder DER'!$B$3:$V$365,'Feeder DER'!V$369,FALSE)/1000)</f>
        <v>0</v>
      </c>
    </row>
    <row r="243" spans="1:48" x14ac:dyDescent="0.25">
      <c r="A243" s="8" t="s">
        <v>43</v>
      </c>
      <c r="B243" s="42" t="s">
        <v>251</v>
      </c>
      <c r="C243" s="43">
        <v>139.76261389999999</v>
      </c>
      <c r="D243" s="43">
        <v>169.6000061</v>
      </c>
      <c r="E243" s="43">
        <v>173.17264312903322</v>
      </c>
      <c r="F243" s="43">
        <v>175.90304974755276</v>
      </c>
      <c r="G243" s="43">
        <v>178.67650658559745</v>
      </c>
      <c r="H243" s="43">
        <v>181.49369241437614</v>
      </c>
      <c r="I243" s="43">
        <v>184.35529670725813</v>
      </c>
      <c r="J243" s="43">
        <v>187.2620198085136</v>
      </c>
      <c r="K243" s="43">
        <v>190.21457310471479</v>
      </c>
      <c r="L243" s="43">
        <v>193.21367919883957</v>
      </c>
      <c r="M243" s="43">
        <v>196.26007208712005</v>
      </c>
      <c r="N243" s="43">
        <v>199.35449733867961</v>
      </c>
      <c r="P243" s="43">
        <v>304.80001829999998</v>
      </c>
      <c r="Q243" s="43">
        <v>323.69742272629185</v>
      </c>
      <c r="R243" s="43">
        <v>326.89400936958634</v>
      </c>
      <c r="S243" s="43">
        <v>330.12216304261506</v>
      </c>
      <c r="T243" s="43">
        <v>333.38219547707098</v>
      </c>
      <c r="U243" s="43">
        <v>336.67442148306952</v>
      </c>
      <c r="V243" s="43">
        <v>339.99915897954838</v>
      </c>
      <c r="W243" s="43">
        <v>343.35672902496816</v>
      </c>
      <c r="X243" s="43">
        <v>346.74745584831567</v>
      </c>
      <c r="Y243" s="43">
        <v>350.17166688041368</v>
      </c>
      <c r="Z243" s="43">
        <v>353.62969278553987</v>
      </c>
      <c r="AA243" s="43">
        <v>357.12186749335774</v>
      </c>
      <c r="AC243" s="37">
        <f>IF(ISNA(VLOOKUP($B243,'Feeder DER'!$B$3:$V$365,'Feeder DER'!C$369,FALSE)),0,VLOOKUP($B243,'Feeder DER'!$B$3:$V$365,'Feeder DER'!C$369,FALSE)/1000)</f>
        <v>0</v>
      </c>
      <c r="AD243" s="37">
        <f>IF(ISNA(VLOOKUP($B243,'Feeder DER'!$B$3:$V$365,'Feeder DER'!D$369,FALSE)),0,VLOOKUP($B243,'Feeder DER'!$B$3:$V$365,'Feeder DER'!D$369,FALSE)/1000)</f>
        <v>0</v>
      </c>
      <c r="AE243" s="37">
        <f>IF(ISNA(VLOOKUP($B243,'Feeder DER'!$B$3:$V$365,'Feeder DER'!E$369,FALSE)),0,VLOOKUP($B243,'Feeder DER'!$B$3:$V$365,'Feeder DER'!E$369,FALSE)/1000)</f>
        <v>0</v>
      </c>
      <c r="AF243" s="37">
        <f>IF(ISNA(VLOOKUP($B243,'Feeder DER'!$B$3:$V$365,'Feeder DER'!F$369,FALSE)),0,VLOOKUP($B243,'Feeder DER'!$B$3:$V$365,'Feeder DER'!F$369,FALSE)/1000)</f>
        <v>0</v>
      </c>
      <c r="AG243" s="37">
        <f>IF(ISNA(VLOOKUP($B243,'Feeder DER'!$B$3:$V$365,'Feeder DER'!G$369,FALSE)),0,VLOOKUP($B243,'Feeder DER'!$B$3:$V$365,'Feeder DER'!G$369,FALSE)/1000)</f>
        <v>0</v>
      </c>
      <c r="AH243" s="37">
        <f>IF(ISNA(VLOOKUP($B243,'Feeder DER'!$B$3:$V$365,'Feeder DER'!H$369,FALSE)),0,VLOOKUP($B243,'Feeder DER'!$B$3:$V$365,'Feeder DER'!H$369,FALSE)/1000)</f>
        <v>0</v>
      </c>
      <c r="AI243" s="37">
        <f>IF(ISNA(VLOOKUP($B243,'Feeder DER'!$B$3:$V$365,'Feeder DER'!I$369,FALSE)),0,VLOOKUP($B243,'Feeder DER'!$B$3:$V$365,'Feeder DER'!I$369,FALSE)/1000)</f>
        <v>0</v>
      </c>
      <c r="AJ243" s="37">
        <f>IF(ISNA(VLOOKUP($B243,'Feeder DER'!$B$3:$V$365,'Feeder DER'!J$369,FALSE)),0,VLOOKUP($B243,'Feeder DER'!$B$3:$V$365,'Feeder DER'!J$369,FALSE)/1000)</f>
        <v>0</v>
      </c>
      <c r="AK243" s="37">
        <f>IF(ISNA(VLOOKUP($B243,'Feeder DER'!$B$3:$V$365,'Feeder DER'!K$369,FALSE)),0,VLOOKUP($B243,'Feeder DER'!$B$3:$V$365,'Feeder DER'!K$369,FALSE)/1000)</f>
        <v>0</v>
      </c>
      <c r="AL243" s="37">
        <f>IF(ISNA(VLOOKUP($B243,'Feeder DER'!$B$3:$V$365,'Feeder DER'!L$369,FALSE)),0,VLOOKUP($B243,'Feeder DER'!$B$3:$V$365,'Feeder DER'!L$369,FALSE)/1000)</f>
        <v>0</v>
      </c>
      <c r="AM243" s="37">
        <f>IF(ISNA(VLOOKUP($B243,'Feeder DER'!$B$3:$V$365,'Feeder DER'!M$369,FALSE)),0,VLOOKUP($B243,'Feeder DER'!$B$3:$V$365,'Feeder DER'!M$369,FALSE)/1000)</f>
        <v>0</v>
      </c>
      <c r="AN243" s="37">
        <f>IF(ISNA(VLOOKUP($B243,'Feeder DER'!$B$3:$V$365,'Feeder DER'!N$369,FALSE)),0,VLOOKUP($B243,'Feeder DER'!$B$3:$V$365,'Feeder DER'!N$369,FALSE)/1000)</f>
        <v>0</v>
      </c>
      <c r="AO243" s="37">
        <f>IF(ISNA(VLOOKUP($B243,'Feeder DER'!$B$3:$V$365,'Feeder DER'!O$369,FALSE)),0,VLOOKUP($B243,'Feeder DER'!$B$3:$V$365,'Feeder DER'!O$369,FALSE)/1000)</f>
        <v>0</v>
      </c>
      <c r="AP243" s="37">
        <f>IF(ISNA(VLOOKUP($B243,'Feeder DER'!$B$3:$V$365,'Feeder DER'!P$369,FALSE)),0,VLOOKUP($B243,'Feeder DER'!$B$3:$V$365,'Feeder DER'!P$369,FALSE)/1000)</f>
        <v>0</v>
      </c>
      <c r="AQ243" s="37">
        <f>IF(ISNA(VLOOKUP($B243,'Feeder DER'!$B$3:$V$365,'Feeder DER'!Q$369,FALSE)),0,VLOOKUP($B243,'Feeder DER'!$B$3:$V$365,'Feeder DER'!Q$369,FALSE)/1000)</f>
        <v>0</v>
      </c>
      <c r="AR243" s="37">
        <f>IF(ISNA(VLOOKUP($B243,'Feeder DER'!$B$3:$V$365,'Feeder DER'!R$369,FALSE)),0,VLOOKUP($B243,'Feeder DER'!$B$3:$V$365,'Feeder DER'!R$369,FALSE)/1000)</f>
        <v>0</v>
      </c>
      <c r="AS243" s="37">
        <f>IF(ISNA(VLOOKUP($B243,'Feeder DER'!$B$3:$V$365,'Feeder DER'!S$369,FALSE)),0,VLOOKUP($B243,'Feeder DER'!$B$3:$V$365,'Feeder DER'!S$369,FALSE)/1000)</f>
        <v>0</v>
      </c>
      <c r="AT243" s="37">
        <f>IF(ISNA(VLOOKUP($B243,'Feeder DER'!$B$3:$V$365,'Feeder DER'!T$369,FALSE)),0,VLOOKUP($B243,'Feeder DER'!$B$3:$V$365,'Feeder DER'!T$369,FALSE)/1000)</f>
        <v>0</v>
      </c>
      <c r="AU243" s="37">
        <f>IF(ISNA(VLOOKUP($B243,'Feeder DER'!$B$3:$V$365,'Feeder DER'!U$369,FALSE)),0,VLOOKUP($B243,'Feeder DER'!$B$3:$V$365,'Feeder DER'!U$369,FALSE)/1000)</f>
        <v>0</v>
      </c>
      <c r="AV243" s="37">
        <f>IF(ISNA(VLOOKUP($B243,'Feeder DER'!$B$3:$V$365,'Feeder DER'!V$369,FALSE)),0,VLOOKUP($B243,'Feeder DER'!$B$3:$V$365,'Feeder DER'!V$369,FALSE)/1000)</f>
        <v>0</v>
      </c>
    </row>
    <row r="244" spans="1:48" x14ac:dyDescent="0.25">
      <c r="A244" s="8" t="s">
        <v>28</v>
      </c>
      <c r="B244" s="42">
        <v>65060</v>
      </c>
      <c r="C244" s="43">
        <v>84.655112560000006</v>
      </c>
      <c r="D244" s="43">
        <v>32.882445130000001</v>
      </c>
      <c r="E244" s="43">
        <v>32.882445130000001</v>
      </c>
      <c r="F244" s="43">
        <v>32.882445130000001</v>
      </c>
      <c r="G244" s="43">
        <v>32.882445130000001</v>
      </c>
      <c r="H244" s="43">
        <v>32.882445130000001</v>
      </c>
      <c r="I244" s="43">
        <v>32.882445130000001</v>
      </c>
      <c r="J244" s="43">
        <v>32.882445130000001</v>
      </c>
      <c r="K244" s="43">
        <v>32.882445130000001</v>
      </c>
      <c r="L244" s="43">
        <v>32.882445130000001</v>
      </c>
      <c r="M244" s="43">
        <v>32.882445130000001</v>
      </c>
      <c r="N244" s="43">
        <v>32.882445130000001</v>
      </c>
      <c r="P244" s="43">
        <v>22.901778230000001</v>
      </c>
      <c r="Q244" s="43">
        <v>22.911368435281702</v>
      </c>
      <c r="R244" s="43">
        <v>22.911368435281702</v>
      </c>
      <c r="S244" s="43">
        <v>22.911368435281702</v>
      </c>
      <c r="T244" s="43">
        <v>22.911368435281702</v>
      </c>
      <c r="U244" s="43">
        <v>22.911368435281702</v>
      </c>
      <c r="V244" s="43">
        <v>22.911368435281702</v>
      </c>
      <c r="W244" s="43">
        <v>22.911368435281702</v>
      </c>
      <c r="X244" s="43">
        <v>22.911368435281702</v>
      </c>
      <c r="Y244" s="43">
        <v>22.911368435281702</v>
      </c>
      <c r="Z244" s="43">
        <v>22.911368435281702</v>
      </c>
      <c r="AA244" s="43">
        <v>22.911368435281702</v>
      </c>
      <c r="AC244" s="37">
        <f>IF(ISNA(VLOOKUP($B244,'Feeder DER'!$B$3:$V$365,'Feeder DER'!C$369,FALSE)),0,VLOOKUP($B244,'Feeder DER'!$B$3:$V$365,'Feeder DER'!C$369,FALSE)/1000)</f>
        <v>7.8918394467761901E-3</v>
      </c>
      <c r="AD244" s="37">
        <f>IF(ISNA(VLOOKUP($B244,'Feeder DER'!$B$3:$V$365,'Feeder DER'!D$369,FALSE)),0,VLOOKUP($B244,'Feeder DER'!$B$3:$V$365,'Feeder DER'!D$369,FALSE)/1000)</f>
        <v>1.5452551421157461E-2</v>
      </c>
      <c r="AE244" s="37">
        <f>IF(ISNA(VLOOKUP($B244,'Feeder DER'!$B$3:$V$365,'Feeder DER'!E$369,FALSE)),0,VLOOKUP($B244,'Feeder DER'!$B$3:$V$365,'Feeder DER'!E$369,FALSE)/1000)</f>
        <v>2.4423481287232752E-2</v>
      </c>
      <c r="AF244" s="37">
        <f>IF(ISNA(VLOOKUP($B244,'Feeder DER'!$B$3:$V$365,'Feeder DER'!F$369,FALSE)),0,VLOOKUP($B244,'Feeder DER'!$B$3:$V$365,'Feeder DER'!F$369,FALSE)/1000)</f>
        <v>3.4533690088826667E-2</v>
      </c>
      <c r="AG244" s="37">
        <f>IF(ISNA(VLOOKUP($B244,'Feeder DER'!$B$3:$V$365,'Feeder DER'!G$369,FALSE)),0,VLOOKUP($B244,'Feeder DER'!$B$3:$V$365,'Feeder DER'!G$369,FALSE)/1000)</f>
        <v>4.4936703988537184E-2</v>
      </c>
      <c r="AH244" s="37">
        <f>IF(ISNA(VLOOKUP($B244,'Feeder DER'!$B$3:$V$365,'Feeder DER'!H$369,FALSE)),0,VLOOKUP($B244,'Feeder DER'!$B$3:$V$365,'Feeder DER'!H$369,FALSE)/1000)</f>
        <v>5.6380427377886823E-2</v>
      </c>
      <c r="AI244" s="37">
        <f>IF(ISNA(VLOOKUP($B244,'Feeder DER'!$B$3:$V$365,'Feeder DER'!I$369,FALSE)),0,VLOOKUP($B244,'Feeder DER'!$B$3:$V$365,'Feeder DER'!I$369,FALSE)/1000)</f>
        <v>6.9254673755642704E-2</v>
      </c>
      <c r="AJ244" s="37">
        <f>IF(ISNA(VLOOKUP($B244,'Feeder DER'!$B$3:$V$365,'Feeder DER'!J$369,FALSE)),0,VLOOKUP($B244,'Feeder DER'!$B$3:$V$365,'Feeder DER'!J$369,FALSE)/1000)</f>
        <v>9.6682153022430564E-2</v>
      </c>
      <c r="AK244" s="37">
        <f>IF(ISNA(VLOOKUP($B244,'Feeder DER'!$B$3:$V$365,'Feeder DER'!K$369,FALSE)),0,VLOOKUP($B244,'Feeder DER'!$B$3:$V$365,'Feeder DER'!K$369,FALSE)/1000)</f>
        <v>0.11961454156712814</v>
      </c>
      <c r="AL244" s="37">
        <f>IF(ISNA(VLOOKUP($B244,'Feeder DER'!$B$3:$V$365,'Feeder DER'!L$369,FALSE)),0,VLOOKUP($B244,'Feeder DER'!$B$3:$V$365,'Feeder DER'!L$369,FALSE)/1000)</f>
        <v>0.14088235081114259</v>
      </c>
      <c r="AM244" s="37">
        <f>IF(ISNA(VLOOKUP($B244,'Feeder DER'!$B$3:$V$365,'Feeder DER'!M$369,FALSE)),0,VLOOKUP($B244,'Feeder DER'!$B$3:$V$365,'Feeder DER'!M$369,FALSE)/1000)</f>
        <v>-8.7678814257563562E-2</v>
      </c>
      <c r="AN244" s="37">
        <f>IF(ISNA(VLOOKUP($B244,'Feeder DER'!$B$3:$V$365,'Feeder DER'!N$369,FALSE)),0,VLOOKUP($B244,'Feeder DER'!$B$3:$V$365,'Feeder DER'!N$369,FALSE)/1000)</f>
        <v>-0.10514218355700931</v>
      </c>
      <c r="AO244" s="37">
        <f>IF(ISNA(VLOOKUP($B244,'Feeder DER'!$B$3:$V$365,'Feeder DER'!O$369,FALSE)),0,VLOOKUP($B244,'Feeder DER'!$B$3:$V$365,'Feeder DER'!O$369,FALSE)/1000)</f>
        <v>-0.12443286240925978</v>
      </c>
      <c r="AP244" s="37">
        <f>IF(ISNA(VLOOKUP($B244,'Feeder DER'!$B$3:$V$365,'Feeder DER'!P$369,FALSE)),0,VLOOKUP($B244,'Feeder DER'!$B$3:$V$365,'Feeder DER'!P$369,FALSE)/1000)</f>
        <v>-0.14351053560304125</v>
      </c>
      <c r="AQ244" s="37">
        <f>IF(ISNA(VLOOKUP($B244,'Feeder DER'!$B$3:$V$365,'Feeder DER'!Q$369,FALSE)),0,VLOOKUP($B244,'Feeder DER'!$B$3:$V$365,'Feeder DER'!Q$369,FALSE)/1000)</f>
        <v>-0.160594361754199</v>
      </c>
      <c r="AR244" s="37">
        <f>IF(ISNA(VLOOKUP($B244,'Feeder DER'!$B$3:$V$365,'Feeder DER'!R$369,FALSE)),0,VLOOKUP($B244,'Feeder DER'!$B$3:$V$365,'Feeder DER'!R$369,FALSE)/1000)</f>
        <v>-0.17632191926435428</v>
      </c>
      <c r="AS244" s="37">
        <f>IF(ISNA(VLOOKUP($B244,'Feeder DER'!$B$3:$V$365,'Feeder DER'!S$369,FALSE)),0,VLOOKUP($B244,'Feeder DER'!$B$3:$V$365,'Feeder DER'!S$369,FALSE)/1000)</f>
        <v>-0.19141727713709847</v>
      </c>
      <c r="AT244" s="37">
        <f>IF(ISNA(VLOOKUP($B244,'Feeder DER'!$B$3:$V$365,'Feeder DER'!T$369,FALSE)),0,VLOOKUP($B244,'Feeder DER'!$B$3:$V$365,'Feeder DER'!T$369,FALSE)/1000)</f>
        <v>-0.20895889001325219</v>
      </c>
      <c r="AU244" s="37">
        <f>IF(ISNA(VLOOKUP($B244,'Feeder DER'!$B$3:$V$365,'Feeder DER'!U$369,FALSE)),0,VLOOKUP($B244,'Feeder DER'!$B$3:$V$365,'Feeder DER'!U$369,FALSE)/1000)</f>
        <v>-0.22625546297762486</v>
      </c>
      <c r="AV244" s="37">
        <f>IF(ISNA(VLOOKUP($B244,'Feeder DER'!$B$3:$V$365,'Feeder DER'!V$369,FALSE)),0,VLOOKUP($B244,'Feeder DER'!$B$3:$V$365,'Feeder DER'!V$369,FALSE)/1000)</f>
        <v>-0.24175104098115538</v>
      </c>
    </row>
    <row r="245" spans="1:48" x14ac:dyDescent="0.25">
      <c r="A245" s="8" t="s">
        <v>28</v>
      </c>
      <c r="B245" s="42">
        <v>65061</v>
      </c>
      <c r="C245" s="43">
        <v>58.713334199999998</v>
      </c>
      <c r="D245" s="43">
        <v>56.128445220000003</v>
      </c>
      <c r="E245" s="43">
        <v>56.128445220000003</v>
      </c>
      <c r="F245" s="43">
        <v>56.128445220000003</v>
      </c>
      <c r="G245" s="43">
        <v>56.128445220000003</v>
      </c>
      <c r="H245" s="43">
        <v>56.128445220000003</v>
      </c>
      <c r="I245" s="43">
        <v>56.128445220000003</v>
      </c>
      <c r="J245" s="43">
        <v>56.128445220000003</v>
      </c>
      <c r="K245" s="43">
        <v>56.128445220000003</v>
      </c>
      <c r="L245" s="43">
        <v>56.128445220000003</v>
      </c>
      <c r="M245" s="43">
        <v>56.128445220000003</v>
      </c>
      <c r="N245" s="43">
        <v>56.128445220000003</v>
      </c>
      <c r="P245" s="43">
        <v>102.10911280000001</v>
      </c>
      <c r="Q245" s="43">
        <v>102.152073222421</v>
      </c>
      <c r="R245" s="43">
        <v>102.152073222421</v>
      </c>
      <c r="S245" s="43">
        <v>102.152073222421</v>
      </c>
      <c r="T245" s="43">
        <v>102.152073222421</v>
      </c>
      <c r="U245" s="43">
        <v>102.152073222421</v>
      </c>
      <c r="V245" s="43">
        <v>102.152073222421</v>
      </c>
      <c r="W245" s="43">
        <v>102.152073222421</v>
      </c>
      <c r="X245" s="43">
        <v>102.152073222421</v>
      </c>
      <c r="Y245" s="43">
        <v>102.152073222421</v>
      </c>
      <c r="Z245" s="43">
        <v>102.152073222421</v>
      </c>
      <c r="AA245" s="43">
        <v>102.152073222421</v>
      </c>
      <c r="AC245" s="37">
        <f>IF(ISNA(VLOOKUP($B245,'Feeder DER'!$B$3:$V$365,'Feeder DER'!C$369,FALSE)),0,VLOOKUP($B245,'Feeder DER'!$B$3:$V$365,'Feeder DER'!C$369,FALSE)/1000)</f>
        <v>3.4417199079943388E-2</v>
      </c>
      <c r="AD245" s="37">
        <f>IF(ISNA(VLOOKUP($B245,'Feeder DER'!$B$3:$V$365,'Feeder DER'!D$369,FALSE)),0,VLOOKUP($B245,'Feeder DER'!$B$3:$V$365,'Feeder DER'!D$369,FALSE)/1000)</f>
        <v>6.7417084015634954E-2</v>
      </c>
      <c r="AE245" s="37">
        <f>IF(ISNA(VLOOKUP($B245,'Feeder DER'!$B$3:$V$365,'Feeder DER'!E$369,FALSE)),0,VLOOKUP($B245,'Feeder DER'!$B$3:$V$365,'Feeder DER'!E$369,FALSE)/1000)</f>
        <v>0.10658133542505684</v>
      </c>
      <c r="AF245" s="37">
        <f>IF(ISNA(VLOOKUP($B245,'Feeder DER'!$B$3:$V$365,'Feeder DER'!F$369,FALSE)),0,VLOOKUP($B245,'Feeder DER'!$B$3:$V$365,'Feeder DER'!F$369,FALSE)/1000)</f>
        <v>0.15073171010850017</v>
      </c>
      <c r="AG245" s="37">
        <f>IF(ISNA(VLOOKUP($B245,'Feeder DER'!$B$3:$V$365,'Feeder DER'!G$369,FALSE)),0,VLOOKUP($B245,'Feeder DER'!$B$3:$V$365,'Feeder DER'!G$369,FALSE)/1000)</f>
        <v>0.19617080444973392</v>
      </c>
      <c r="AH245" s="37">
        <f>IF(ISNA(VLOOKUP($B245,'Feeder DER'!$B$3:$V$365,'Feeder DER'!H$369,FALSE)),0,VLOOKUP($B245,'Feeder DER'!$B$3:$V$365,'Feeder DER'!H$369,FALSE)/1000)</f>
        <v>0.24617573506350751</v>
      </c>
      <c r="AI245" s="37">
        <f>IF(ISNA(VLOOKUP($B245,'Feeder DER'!$B$3:$V$365,'Feeder DER'!I$369,FALSE)),0,VLOOKUP($B245,'Feeder DER'!$B$3:$V$365,'Feeder DER'!I$369,FALSE)/1000)</f>
        <v>0.30242830484582878</v>
      </c>
      <c r="AJ245" s="37">
        <f>IF(ISNA(VLOOKUP($B245,'Feeder DER'!$B$3:$V$365,'Feeder DER'!J$369,FALSE)),0,VLOOKUP($B245,'Feeder DER'!$B$3:$V$365,'Feeder DER'!J$369,FALSE)/1000)</f>
        <v>0.4222826194414625</v>
      </c>
      <c r="AK245" s="37">
        <f>IF(ISNA(VLOOKUP($B245,'Feeder DER'!$B$3:$V$365,'Feeder DER'!K$369,FALSE)),0,VLOOKUP($B245,'Feeder DER'!$B$3:$V$365,'Feeder DER'!K$369,FALSE)/1000)</f>
        <v>0.52249344861147673</v>
      </c>
      <c r="AL245" s="37">
        <f>IF(ISNA(VLOOKUP($B245,'Feeder DER'!$B$3:$V$365,'Feeder DER'!L$369,FALSE)),0,VLOOKUP($B245,'Feeder DER'!$B$3:$V$365,'Feeder DER'!L$369,FALSE)/1000)</f>
        <v>0.61547918108438981</v>
      </c>
      <c r="AM245" s="37">
        <f>IF(ISNA(VLOOKUP($B245,'Feeder DER'!$B$3:$V$365,'Feeder DER'!M$369,FALSE)),0,VLOOKUP($B245,'Feeder DER'!$B$3:$V$365,'Feeder DER'!M$369,FALSE)/1000)</f>
        <v>-0.38351091933718257</v>
      </c>
      <c r="AN245" s="37">
        <f>IF(ISNA(VLOOKUP($B245,'Feeder DER'!$B$3:$V$365,'Feeder DER'!N$369,FALSE)),0,VLOOKUP($B245,'Feeder DER'!$B$3:$V$365,'Feeder DER'!N$369,FALSE)/1000)</f>
        <v>-0.45974874617161204</v>
      </c>
      <c r="AO245" s="37">
        <f>IF(ISNA(VLOOKUP($B245,'Feeder DER'!$B$3:$V$365,'Feeder DER'!O$369,FALSE)),0,VLOOKUP($B245,'Feeder DER'!$B$3:$V$365,'Feeder DER'!O$369,FALSE)/1000)</f>
        <v>-0.54398419920431995</v>
      </c>
      <c r="AP245" s="37">
        <f>IF(ISNA(VLOOKUP($B245,'Feeder DER'!$B$3:$V$365,'Feeder DER'!P$369,FALSE)),0,VLOOKUP($B245,'Feeder DER'!$B$3:$V$365,'Feeder DER'!P$369,FALSE)/1000)</f>
        <v>-0.62731316441575924</v>
      </c>
      <c r="AQ245" s="37">
        <f>IF(ISNA(VLOOKUP($B245,'Feeder DER'!$B$3:$V$365,'Feeder DER'!Q$369,FALSE)),0,VLOOKUP($B245,'Feeder DER'!$B$3:$V$365,'Feeder DER'!Q$369,FALSE)/1000)</f>
        <v>-0.70195570690754105</v>
      </c>
      <c r="AR245" s="37">
        <f>IF(ISNA(VLOOKUP($B245,'Feeder DER'!$B$3:$V$365,'Feeder DER'!R$369,FALSE)),0,VLOOKUP($B245,'Feeder DER'!$B$3:$V$365,'Feeder DER'!R$369,FALSE)/1000)</f>
        <v>-0.77069316637522733</v>
      </c>
      <c r="AS245" s="37">
        <f>IF(ISNA(VLOOKUP($B245,'Feeder DER'!$B$3:$V$365,'Feeder DER'!S$369,FALSE)),0,VLOOKUP($B245,'Feeder DER'!$B$3:$V$365,'Feeder DER'!S$369,FALSE)/1000)</f>
        <v>-0.83668800425030876</v>
      </c>
      <c r="AT245" s="37">
        <f>IF(ISNA(VLOOKUP($B245,'Feeder DER'!$B$3:$V$365,'Feeder DER'!T$369,FALSE)),0,VLOOKUP($B245,'Feeder DER'!$B$3:$V$365,'Feeder DER'!T$369,FALSE)/1000)</f>
        <v>-0.91340585449307476</v>
      </c>
      <c r="AU245" s="37">
        <f>IF(ISNA(VLOOKUP($B245,'Feeder DER'!$B$3:$V$365,'Feeder DER'!U$369,FALSE)),0,VLOOKUP($B245,'Feeder DER'!$B$3:$V$365,'Feeder DER'!U$369,FALSE)/1000)</f>
        <v>-0.98905185993109968</v>
      </c>
      <c r="AV245" s="37">
        <f>IF(ISNA(VLOOKUP($B245,'Feeder DER'!$B$3:$V$365,'Feeder DER'!V$369,FALSE)),0,VLOOKUP($B245,'Feeder DER'!$B$3:$V$365,'Feeder DER'!V$369,FALSE)/1000)</f>
        <v>-1.0568492722880796</v>
      </c>
    </row>
    <row r="246" spans="1:48" x14ac:dyDescent="0.25">
      <c r="A246" s="8" t="s">
        <v>28</v>
      </c>
      <c r="B246" s="42">
        <v>65062</v>
      </c>
      <c r="C246" s="43">
        <v>133.3524477</v>
      </c>
      <c r="D246" s="43">
        <v>64.757112509999999</v>
      </c>
      <c r="E246" s="43">
        <v>64.814039345733704</v>
      </c>
      <c r="F246" s="43">
        <v>64.814039345733704</v>
      </c>
      <c r="G246" s="43">
        <v>64.814039345733704</v>
      </c>
      <c r="H246" s="43">
        <v>64.814039345733704</v>
      </c>
      <c r="I246" s="43">
        <v>64.814039345733704</v>
      </c>
      <c r="J246" s="43">
        <v>64.814039345733704</v>
      </c>
      <c r="K246" s="43">
        <v>64.814039345733704</v>
      </c>
      <c r="L246" s="43">
        <v>64.814039345733704</v>
      </c>
      <c r="M246" s="43">
        <v>64.814039345733704</v>
      </c>
      <c r="N246" s="43">
        <v>64.814039345733704</v>
      </c>
      <c r="P246" s="43">
        <v>133.25067010000001</v>
      </c>
      <c r="Q246" s="43">
        <v>133.30860639078799</v>
      </c>
      <c r="R246" s="43">
        <v>133.30860639078799</v>
      </c>
      <c r="S246" s="43">
        <v>133.30860639078799</v>
      </c>
      <c r="T246" s="43">
        <v>133.30860639078799</v>
      </c>
      <c r="U246" s="43">
        <v>133.30860639078799</v>
      </c>
      <c r="V246" s="43">
        <v>133.30860639078799</v>
      </c>
      <c r="W246" s="43">
        <v>133.30860639078799</v>
      </c>
      <c r="X246" s="43">
        <v>133.30860639078799</v>
      </c>
      <c r="Y246" s="43">
        <v>133.30860639078799</v>
      </c>
      <c r="Z246" s="43">
        <v>133.30860639078799</v>
      </c>
      <c r="AA246" s="43">
        <v>133.30860639078799</v>
      </c>
      <c r="AC246" s="37">
        <f>IF(ISNA(VLOOKUP($B246,'Feeder DER'!$B$3:$V$365,'Feeder DER'!C$369,FALSE)),0,VLOOKUP($B246,'Feeder DER'!$B$3:$V$365,'Feeder DER'!C$369,FALSE)/1000)</f>
        <v>4.8558741850877371E-2</v>
      </c>
      <c r="AD246" s="37">
        <f>IF(ISNA(VLOOKUP($B246,'Feeder DER'!$B$3:$V$365,'Feeder DER'!D$369,FALSE)),0,VLOOKUP($B246,'Feeder DER'!$B$3:$V$365,'Feeder DER'!D$369,FALSE)/1000)</f>
        <v>9.5057966306603792E-2</v>
      </c>
      <c r="AE246" s="37">
        <f>IF(ISNA(VLOOKUP($B246,'Feeder DER'!$B$3:$V$365,'Feeder DER'!E$369,FALSE)),0,VLOOKUP($B246,'Feeder DER'!$B$3:$V$365,'Feeder DER'!E$369,FALSE)/1000)</f>
        <v>0.15022255553972705</v>
      </c>
      <c r="AF246" s="37">
        <f>IF(ISNA(VLOOKUP($B246,'Feeder DER'!$B$3:$V$365,'Feeder DER'!F$369,FALSE)),0,VLOOKUP($B246,'Feeder DER'!$B$3:$V$365,'Feeder DER'!F$369,FALSE)/1000)</f>
        <v>0.21238264873155649</v>
      </c>
      <c r="AG246" s="37">
        <f>IF(ISNA(VLOOKUP($B246,'Feeder DER'!$B$3:$V$365,'Feeder DER'!G$369,FALSE)),0,VLOOKUP($B246,'Feeder DER'!$B$3:$V$365,'Feeder DER'!G$369,FALSE)/1000)</f>
        <v>0.27633467861120636</v>
      </c>
      <c r="AH246" s="37">
        <f>IF(ISNA(VLOOKUP($B246,'Feeder DER'!$B$3:$V$365,'Feeder DER'!H$369,FALSE)),0,VLOOKUP($B246,'Feeder DER'!$B$3:$V$365,'Feeder DER'!H$369,FALSE)/1000)</f>
        <v>0.34666780558482402</v>
      </c>
      <c r="AI246" s="37">
        <f>IF(ISNA(VLOOKUP($B246,'Feeder DER'!$B$3:$V$365,'Feeder DER'!I$369,FALSE)),0,VLOOKUP($B246,'Feeder DER'!$B$3:$V$365,'Feeder DER'!I$369,FALSE)/1000)</f>
        <v>0.42579559019336727</v>
      </c>
      <c r="AJ246" s="37">
        <f>IF(ISNA(VLOOKUP($B246,'Feeder DER'!$B$3:$V$365,'Feeder DER'!J$369,FALSE)),0,VLOOKUP($B246,'Feeder DER'!$B$3:$V$365,'Feeder DER'!J$369,FALSE)/1000)</f>
        <v>0.59435980923479115</v>
      </c>
      <c r="AK246" s="37">
        <f>IF(ISNA(VLOOKUP($B246,'Feeder DER'!$B$3:$V$365,'Feeder DER'!K$369,FALSE)),0,VLOOKUP($B246,'Feeder DER'!$B$3:$V$365,'Feeder DER'!K$369,FALSE)/1000)</f>
        <v>0.73529849062124375</v>
      </c>
      <c r="AL246" s="37">
        <f>IF(ISNA(VLOOKUP($B246,'Feeder DER'!$B$3:$V$365,'Feeder DER'!L$369,FALSE)),0,VLOOKUP($B246,'Feeder DER'!$B$3:$V$365,'Feeder DER'!L$369,FALSE)/1000)</f>
        <v>0.86596665488695612</v>
      </c>
      <c r="AM246" s="37">
        <f>IF(ISNA(VLOOKUP($B246,'Feeder DER'!$B$3:$V$365,'Feeder DER'!M$369,FALSE)),0,VLOOKUP($B246,'Feeder DER'!$B$3:$V$365,'Feeder DER'!M$369,FALSE)/1000)</f>
        <v>-0.53855546391416875</v>
      </c>
      <c r="AN246" s="37">
        <f>IF(ISNA(VLOOKUP($B246,'Feeder DER'!$B$3:$V$365,'Feeder DER'!N$369,FALSE)),0,VLOOKUP($B246,'Feeder DER'!$B$3:$V$365,'Feeder DER'!N$369,FALSE)/1000)</f>
        <v>-0.6459437129739547</v>
      </c>
      <c r="AO246" s="37">
        <f>IF(ISNA(VLOOKUP($B246,'Feeder DER'!$B$3:$V$365,'Feeder DER'!O$369,FALSE)),0,VLOOKUP($B246,'Feeder DER'!$B$3:$V$365,'Feeder DER'!O$369,FALSE)/1000)</f>
        <v>-0.76455193054054393</v>
      </c>
      <c r="AP246" s="37">
        <f>IF(ISNA(VLOOKUP($B246,'Feeder DER'!$B$3:$V$365,'Feeder DER'!P$369,FALSE)),0,VLOOKUP($B246,'Feeder DER'!$B$3:$V$365,'Feeder DER'!P$369,FALSE)/1000)</f>
        <v>-0.88183099794550224</v>
      </c>
      <c r="AQ246" s="37">
        <f>IF(ISNA(VLOOKUP($B246,'Feeder DER'!$B$3:$V$365,'Feeder DER'!Q$369,FALSE)),0,VLOOKUP($B246,'Feeder DER'!$B$3:$V$365,'Feeder DER'!Q$369,FALSE)/1000)</f>
        <v>-0.98683446341977654</v>
      </c>
      <c r="AR246" s="37">
        <f>IF(ISNA(VLOOKUP($B246,'Feeder DER'!$B$3:$V$365,'Feeder DER'!R$369,FALSE)),0,VLOOKUP($B246,'Feeder DER'!$B$3:$V$365,'Feeder DER'!R$369,FALSE)/1000)</f>
        <v>-1.0834847169400446</v>
      </c>
      <c r="AS246" s="37">
        <f>IF(ISNA(VLOOKUP($B246,'Feeder DER'!$B$3:$V$365,'Feeder DER'!S$369,FALSE)),0,VLOOKUP($B246,'Feeder DER'!$B$3:$V$365,'Feeder DER'!S$369,FALSE)/1000)</f>
        <v>-1.1762330894330189</v>
      </c>
      <c r="AT246" s="37">
        <f>IF(ISNA(VLOOKUP($B246,'Feeder DER'!$B$3:$V$365,'Feeder DER'!T$369,FALSE)),0,VLOOKUP($B246,'Feeder DER'!$B$3:$V$365,'Feeder DER'!T$369,FALSE)/1000)</f>
        <v>-1.2839882986087834</v>
      </c>
      <c r="AU246" s="37">
        <f>IF(ISNA(VLOOKUP($B246,'Feeder DER'!$B$3:$V$365,'Feeder DER'!U$369,FALSE)),0,VLOOKUP($B246,'Feeder DER'!$B$3:$V$365,'Feeder DER'!U$369,FALSE)/1000)</f>
        <v>-1.3902384071477212</v>
      </c>
      <c r="AV246" s="37">
        <f>IF(ISNA(VLOOKUP($B246,'Feeder DER'!$B$3:$V$365,'Feeder DER'!V$369,FALSE)),0,VLOOKUP($B246,'Feeder DER'!$B$3:$V$365,'Feeder DER'!V$369,FALSE)/1000)</f>
        <v>-1.4854021945910048</v>
      </c>
    </row>
    <row r="247" spans="1:48" x14ac:dyDescent="0.25">
      <c r="A247" s="8" t="s">
        <v>28</v>
      </c>
      <c r="B247" s="42">
        <v>65063</v>
      </c>
      <c r="C247" s="43">
        <v>30.703111530000001</v>
      </c>
      <c r="D247" s="43">
        <v>25.13955601</v>
      </c>
      <c r="E247" s="43">
        <v>25.4184376033114</v>
      </c>
      <c r="F247" s="43">
        <v>25.4184376033114</v>
      </c>
      <c r="G247" s="43">
        <v>25.4184376033114</v>
      </c>
      <c r="H247" s="43">
        <v>25.4184376033114</v>
      </c>
      <c r="I247" s="43">
        <v>25.4184376033114</v>
      </c>
      <c r="J247" s="43">
        <v>25.4184376033114</v>
      </c>
      <c r="K247" s="43">
        <v>25.4184376033114</v>
      </c>
      <c r="L247" s="43">
        <v>25.4184376033114</v>
      </c>
      <c r="M247" s="43">
        <v>25.4184376033114</v>
      </c>
      <c r="N247" s="43">
        <v>25.4184376033114</v>
      </c>
      <c r="P247" s="43">
        <v>58.0566672</v>
      </c>
      <c r="Q247" s="43">
        <v>59.686603868804298</v>
      </c>
      <c r="R247" s="43">
        <v>59.686603868804298</v>
      </c>
      <c r="S247" s="43">
        <v>59.686603868804298</v>
      </c>
      <c r="T247" s="43">
        <v>59.686603868804298</v>
      </c>
      <c r="U247" s="43">
        <v>59.686603868804298</v>
      </c>
      <c r="V247" s="43">
        <v>59.686603868804298</v>
      </c>
      <c r="W247" s="43">
        <v>59.686603868804298</v>
      </c>
      <c r="X247" s="43">
        <v>59.686603868804298</v>
      </c>
      <c r="Y247" s="43">
        <v>59.686603868804298</v>
      </c>
      <c r="Z247" s="43">
        <v>59.686603868804298</v>
      </c>
      <c r="AA247" s="43">
        <v>59.686603868804298</v>
      </c>
      <c r="AC247" s="37">
        <f>IF(ISNA(VLOOKUP($B247,'Feeder DER'!$B$3:$V$365,'Feeder DER'!C$369,FALSE)),0,VLOOKUP($B247,'Feeder DER'!$B$3:$V$365,'Feeder DER'!C$369,FALSE)/1000)</f>
        <v>1.9527989001364817E-2</v>
      </c>
      <c r="AD247" s="37">
        <f>IF(ISNA(VLOOKUP($B247,'Feeder DER'!$B$3:$V$365,'Feeder DER'!D$369,FALSE)),0,VLOOKUP($B247,'Feeder DER'!$B$3:$V$365,'Feeder DER'!D$369,FALSE)/1000)</f>
        <v>3.7255204603969451E-2</v>
      </c>
      <c r="AE247" s="37">
        <f>IF(ISNA(VLOOKUP($B247,'Feeder DER'!$B$3:$V$365,'Feeder DER'!E$369,FALSE)),0,VLOOKUP($B247,'Feeder DER'!$B$3:$V$365,'Feeder DER'!E$369,FALSE)/1000)</f>
        <v>5.8058930767200992E-2</v>
      </c>
      <c r="AF247" s="37">
        <f>IF(ISNA(VLOOKUP($B247,'Feeder DER'!$B$3:$V$365,'Feeder DER'!F$369,FALSE)),0,VLOOKUP($B247,'Feeder DER'!$B$3:$V$365,'Feeder DER'!F$369,FALSE)/1000)</f>
        <v>8.1235240397340064E-2</v>
      </c>
      <c r="AG247" s="37">
        <f>IF(ISNA(VLOOKUP($B247,'Feeder DER'!$B$3:$V$365,'Feeder DER'!G$369,FALSE)),0,VLOOKUP($B247,'Feeder DER'!$B$3:$V$365,'Feeder DER'!G$369,FALSE)/1000)</f>
        <v>0.1048822296325562</v>
      </c>
      <c r="AH247" s="37">
        <f>IF(ISNA(VLOOKUP($B247,'Feeder DER'!$B$3:$V$365,'Feeder DER'!H$369,FALSE)),0,VLOOKUP($B247,'Feeder DER'!$B$3:$V$365,'Feeder DER'!H$369,FALSE)/1000)</f>
        <v>0.13073746129304564</v>
      </c>
      <c r="AI247" s="37">
        <f>IF(ISNA(VLOOKUP($B247,'Feeder DER'!$B$3:$V$365,'Feeder DER'!I$369,FALSE)),0,VLOOKUP($B247,'Feeder DER'!$B$3:$V$365,'Feeder DER'!I$369,FALSE)/1000)</f>
        <v>0.15931608519332854</v>
      </c>
      <c r="AJ247" s="37">
        <f>IF(ISNA(VLOOKUP($B247,'Feeder DER'!$B$3:$V$365,'Feeder DER'!J$369,FALSE)),0,VLOOKUP($B247,'Feeder DER'!$B$3:$V$365,'Feeder DER'!J$369,FALSE)/1000)</f>
        <v>0.22065643005802879</v>
      </c>
      <c r="AK247" s="37">
        <f>IF(ISNA(VLOOKUP($B247,'Feeder DER'!$B$3:$V$365,'Feeder DER'!K$369,FALSE)),0,VLOOKUP($B247,'Feeder DER'!$B$3:$V$365,'Feeder DER'!K$369,FALSE)/1000)</f>
        <v>0.27197232536917576</v>
      </c>
      <c r="AL247" s="37">
        <f>IF(ISNA(VLOOKUP($B247,'Feeder DER'!$B$3:$V$365,'Feeder DER'!L$369,FALSE)),0,VLOOKUP($B247,'Feeder DER'!$B$3:$V$365,'Feeder DER'!L$369,FALSE)/1000)</f>
        <v>0.31953291220796043</v>
      </c>
      <c r="AM247" s="37">
        <f>IF(ISNA(VLOOKUP($B247,'Feeder DER'!$B$3:$V$365,'Feeder DER'!M$369,FALSE)),0,VLOOKUP($B247,'Feeder DER'!$B$3:$V$365,'Feeder DER'!M$369,FALSE)/1000)</f>
        <v>-0.18567254989151652</v>
      </c>
      <c r="AN247" s="37">
        <f>IF(ISNA(VLOOKUP($B247,'Feeder DER'!$B$3:$V$365,'Feeder DER'!N$369,FALSE)),0,VLOOKUP($B247,'Feeder DER'!$B$3:$V$365,'Feeder DER'!N$369,FALSE)/1000)</f>
        <v>-0.22602295254212662</v>
      </c>
      <c r="AO247" s="37">
        <f>IF(ISNA(VLOOKUP($B247,'Feeder DER'!$B$3:$V$365,'Feeder DER'!O$369,FALSE)),0,VLOOKUP($B247,'Feeder DER'!$B$3:$V$365,'Feeder DER'!O$369,FALSE)/1000)</f>
        <v>-0.26999823377549154</v>
      </c>
      <c r="AP247" s="37">
        <f>IF(ISNA(VLOOKUP($B247,'Feeder DER'!$B$3:$V$365,'Feeder DER'!P$369,FALSE)),0,VLOOKUP($B247,'Feeder DER'!$B$3:$V$365,'Feeder DER'!P$369,FALSE)/1000)</f>
        <v>-0.3127657423367462</v>
      </c>
      <c r="AQ247" s="37">
        <f>IF(ISNA(VLOOKUP($B247,'Feeder DER'!$B$3:$V$365,'Feeder DER'!Q$369,FALSE)),0,VLOOKUP($B247,'Feeder DER'!$B$3:$V$365,'Feeder DER'!Q$369,FALSE)/1000)</f>
        <v>-0.35036813862136829</v>
      </c>
      <c r="AR247" s="37">
        <f>IF(ISNA(VLOOKUP($B247,'Feeder DER'!$B$3:$V$365,'Feeder DER'!R$369,FALSE)),0,VLOOKUP($B247,'Feeder DER'!$B$3:$V$365,'Feeder DER'!R$369,FALSE)/1000)</f>
        <v>-0.3843167770899773</v>
      </c>
      <c r="AS247" s="37">
        <f>IF(ISNA(VLOOKUP($B247,'Feeder DER'!$B$3:$V$365,'Feeder DER'!S$369,FALSE)),0,VLOOKUP($B247,'Feeder DER'!$B$3:$V$365,'Feeder DER'!S$369,FALSE)/1000)</f>
        <v>-0.41624401710086761</v>
      </c>
      <c r="AT247" s="37">
        <f>IF(ISNA(VLOOKUP($B247,'Feeder DER'!$B$3:$V$365,'Feeder DER'!T$369,FALSE)),0,VLOOKUP($B247,'Feeder DER'!$B$3:$V$365,'Feeder DER'!T$369,FALSE)/1000)</f>
        <v>-0.4521060263420692</v>
      </c>
      <c r="AU247" s="37">
        <f>IF(ISNA(VLOOKUP($B247,'Feeder DER'!$B$3:$V$365,'Feeder DER'!U$369,FALSE)),0,VLOOKUP($B247,'Feeder DER'!$B$3:$V$365,'Feeder DER'!U$369,FALSE)/1000)</f>
        <v>-0.48757842263201934</v>
      </c>
      <c r="AV247" s="37">
        <f>IF(ISNA(VLOOKUP($B247,'Feeder DER'!$B$3:$V$365,'Feeder DER'!V$369,FALSE)),0,VLOOKUP($B247,'Feeder DER'!$B$3:$V$365,'Feeder DER'!V$369,FALSE)/1000)</f>
        <v>-0.51854722428124966</v>
      </c>
    </row>
    <row r="248" spans="1:48" x14ac:dyDescent="0.25">
      <c r="A248" s="8" t="s">
        <v>28</v>
      </c>
      <c r="B248" s="42">
        <v>65064</v>
      </c>
      <c r="C248" s="43">
        <v>48.901556390000003</v>
      </c>
      <c r="D248" s="43">
        <v>39.630222979999999</v>
      </c>
      <c r="E248" s="43">
        <v>39.822600575906399</v>
      </c>
      <c r="F248" s="43">
        <v>39.822600575906399</v>
      </c>
      <c r="G248" s="43">
        <v>39.822600575906399</v>
      </c>
      <c r="H248" s="43">
        <v>39.822600575906399</v>
      </c>
      <c r="I248" s="43">
        <v>39.822600575906399</v>
      </c>
      <c r="J248" s="43">
        <v>39.822600575906399</v>
      </c>
      <c r="K248" s="43">
        <v>39.822600575906399</v>
      </c>
      <c r="L248" s="43">
        <v>39.822600575906399</v>
      </c>
      <c r="M248" s="43">
        <v>39.822600575906399</v>
      </c>
      <c r="N248" s="43">
        <v>39.822600575906399</v>
      </c>
      <c r="P248" s="43">
        <v>124.0531125</v>
      </c>
      <c r="Q248" s="43">
        <v>126.713257049814</v>
      </c>
      <c r="R248" s="43">
        <v>126.713257049814</v>
      </c>
      <c r="S248" s="43">
        <v>126.713257049814</v>
      </c>
      <c r="T248" s="43">
        <v>126.713257049814</v>
      </c>
      <c r="U248" s="43">
        <v>126.713257049814</v>
      </c>
      <c r="V248" s="43">
        <v>126.713257049814</v>
      </c>
      <c r="W248" s="43">
        <v>126.713257049814</v>
      </c>
      <c r="X248" s="43">
        <v>126.713257049814</v>
      </c>
      <c r="Y248" s="43">
        <v>126.713257049814</v>
      </c>
      <c r="Z248" s="43">
        <v>126.713257049814</v>
      </c>
      <c r="AA248" s="43">
        <v>126.713257049814</v>
      </c>
      <c r="AC248" s="37">
        <f>IF(ISNA(VLOOKUP($B248,'Feeder DER'!$B$3:$V$365,'Feeder DER'!C$369,FALSE)),0,VLOOKUP($B248,'Feeder DER'!$B$3:$V$365,'Feeder DER'!C$369,FALSE)/1000)</f>
        <v>4.0471886093284032E-2</v>
      </c>
      <c r="AD248" s="37">
        <f>IF(ISNA(VLOOKUP($B248,'Feeder DER'!$B$3:$V$365,'Feeder DER'!D$369,FALSE)),0,VLOOKUP($B248,'Feeder DER'!$B$3:$V$365,'Feeder DER'!D$369,FALSE)/1000)</f>
        <v>7.815227280256104E-2</v>
      </c>
      <c r="AE248" s="37">
        <f>IF(ISNA(VLOOKUP($B248,'Feeder DER'!$B$3:$V$365,'Feeder DER'!E$369,FALSE)),0,VLOOKUP($B248,'Feeder DER'!$B$3:$V$365,'Feeder DER'!E$369,FALSE)/1000)</f>
        <v>0.12248278817139092</v>
      </c>
      <c r="AF248" s="37">
        <f>IF(ISNA(VLOOKUP($B248,'Feeder DER'!$B$3:$V$365,'Feeder DER'!F$369,FALSE)),0,VLOOKUP($B248,'Feeder DER'!$B$3:$V$365,'Feeder DER'!F$369,FALSE)/1000)</f>
        <v>0.17193706193553998</v>
      </c>
      <c r="AG248" s="37">
        <f>IF(ISNA(VLOOKUP($B248,'Feeder DER'!$B$3:$V$365,'Feeder DER'!G$369,FALSE)),0,VLOOKUP($B248,'Feeder DER'!$B$3:$V$365,'Feeder DER'!G$369,FALSE)/1000)</f>
        <v>0.22241246713978421</v>
      </c>
      <c r="AH248" s="37">
        <f>IF(ISNA(VLOOKUP($B248,'Feeder DER'!$B$3:$V$365,'Feeder DER'!H$369,FALSE)),0,VLOOKUP($B248,'Feeder DER'!$B$3:$V$365,'Feeder DER'!H$369,FALSE)/1000)</f>
        <v>0.27754809656209128</v>
      </c>
      <c r="AI248" s="37">
        <f>IF(ISNA(VLOOKUP($B248,'Feeder DER'!$B$3:$V$365,'Feeder DER'!I$369,FALSE)),0,VLOOKUP($B248,'Feeder DER'!$B$3:$V$365,'Feeder DER'!I$369,FALSE)/1000)</f>
        <v>0.33878672007741983</v>
      </c>
      <c r="AJ248" s="37">
        <f>IF(ISNA(VLOOKUP($B248,'Feeder DER'!$B$3:$V$365,'Feeder DER'!J$369,FALSE)),0,VLOOKUP($B248,'Feeder DER'!$B$3:$V$365,'Feeder DER'!J$369,FALSE)/1000)</f>
        <v>0.46964152407604493</v>
      </c>
      <c r="AK248" s="37">
        <f>IF(ISNA(VLOOKUP($B248,'Feeder DER'!$B$3:$V$365,'Feeder DER'!K$369,FALSE)),0,VLOOKUP($B248,'Feeder DER'!$B$3:$V$365,'Feeder DER'!K$369,FALSE)/1000)</f>
        <v>0.57907327037873646</v>
      </c>
      <c r="AL248" s="37">
        <f>IF(ISNA(VLOOKUP($B248,'Feeder DER'!$B$3:$V$365,'Feeder DER'!L$369,FALSE)),0,VLOOKUP($B248,'Feeder DER'!$B$3:$V$365,'Feeder DER'!L$369,FALSE)/1000)</f>
        <v>0.68037876115609841</v>
      </c>
      <c r="AM248" s="37">
        <f>IF(ISNA(VLOOKUP($B248,'Feeder DER'!$B$3:$V$365,'Feeder DER'!M$369,FALSE)),0,VLOOKUP($B248,'Feeder DER'!$B$3:$V$365,'Feeder DER'!M$369,FALSE)/1000)</f>
        <v>-0.40333903626573731</v>
      </c>
      <c r="AN248" s="37">
        <f>IF(ISNA(VLOOKUP($B248,'Feeder DER'!$B$3:$V$365,'Feeder DER'!N$369,FALSE)),0,VLOOKUP($B248,'Feeder DER'!$B$3:$V$365,'Feeder DER'!N$369,FALSE)/1000)</f>
        <v>-0.48970654076534292</v>
      </c>
      <c r="AO248" s="37">
        <f>IF(ISNA(VLOOKUP($B248,'Feeder DER'!$B$3:$V$365,'Feeder DER'!O$369,FALSE)),0,VLOOKUP($B248,'Feeder DER'!$B$3:$V$365,'Feeder DER'!O$369,FALSE)/1000)</f>
        <v>-0.58428007267356752</v>
      </c>
      <c r="AP248" s="37">
        <f>IF(ISNA(VLOOKUP($B248,'Feeder DER'!$B$3:$V$365,'Feeder DER'!P$369,FALSE)),0,VLOOKUP($B248,'Feeder DER'!$B$3:$V$365,'Feeder DER'!P$369,FALSE)/1000)</f>
        <v>-0.67684415858421776</v>
      </c>
      <c r="AQ248" s="37">
        <f>IF(ISNA(VLOOKUP($B248,'Feeder DER'!$B$3:$V$365,'Feeder DER'!Q$369,FALSE)),0,VLOOKUP($B248,'Feeder DER'!$B$3:$V$365,'Feeder DER'!Q$369,FALSE)/1000)</f>
        <v>-0.75881685908905028</v>
      </c>
      <c r="AR248" s="37">
        <f>IF(ISNA(VLOOKUP($B248,'Feeder DER'!$B$3:$V$365,'Feeder DER'!R$369,FALSE)),0,VLOOKUP($B248,'Feeder DER'!$B$3:$V$365,'Feeder DER'!R$369,FALSE)/1000)</f>
        <v>-0.83343567175901712</v>
      </c>
      <c r="AS248" s="37">
        <f>IF(ISNA(VLOOKUP($B248,'Feeder DER'!$B$3:$V$365,'Feeder DER'!S$369,FALSE)),0,VLOOKUP($B248,'Feeder DER'!$B$3:$V$365,'Feeder DER'!S$369,FALSE)/1000)</f>
        <v>-0.90422127513633355</v>
      </c>
      <c r="AT248" s="37">
        <f>IF(ISNA(VLOOKUP($B248,'Feeder DER'!$B$3:$V$365,'Feeder DER'!T$369,FALSE)),0,VLOOKUP($B248,'Feeder DER'!$B$3:$V$365,'Feeder DER'!T$369,FALSE)/1000)</f>
        <v>-0.98532123489234325</v>
      </c>
      <c r="AU248" s="37">
        <f>IF(ISNA(VLOOKUP($B248,'Feeder DER'!$B$3:$V$365,'Feeder DER'!U$369,FALSE)),0,VLOOKUP($B248,'Feeder DER'!$B$3:$V$365,'Feeder DER'!U$369,FALSE)/1000)</f>
        <v>-1.0652951759808038</v>
      </c>
      <c r="AV248" s="37">
        <f>IF(ISNA(VLOOKUP($B248,'Feeder DER'!$B$3:$V$365,'Feeder DER'!V$369,FALSE)),0,VLOOKUP($B248,'Feeder DER'!$B$3:$V$365,'Feeder DER'!V$369,FALSE)/1000)</f>
        <v>-1.1357982529173762</v>
      </c>
    </row>
    <row r="249" spans="1:48" x14ac:dyDescent="0.25">
      <c r="A249" s="8" t="s">
        <v>28</v>
      </c>
      <c r="B249" s="42">
        <v>65065</v>
      </c>
      <c r="C249" s="43">
        <v>110.6361687</v>
      </c>
      <c r="D249" s="43">
        <v>120.2000046</v>
      </c>
      <c r="E249" s="43">
        <v>121.380352383893</v>
      </c>
      <c r="F249" s="43">
        <v>121.380352383893</v>
      </c>
      <c r="G249" s="43">
        <v>121.380352383893</v>
      </c>
      <c r="H249" s="43">
        <v>121.380352383893</v>
      </c>
      <c r="I249" s="43">
        <v>121.380352383893</v>
      </c>
      <c r="J249" s="43">
        <v>121.380352383893</v>
      </c>
      <c r="K249" s="43">
        <v>121.380352383893</v>
      </c>
      <c r="L249" s="43">
        <v>121.380352383893</v>
      </c>
      <c r="M249" s="43">
        <v>121.380352383893</v>
      </c>
      <c r="N249" s="43">
        <v>121.380352383893</v>
      </c>
      <c r="P249" s="43">
        <v>180.4000092</v>
      </c>
      <c r="Q249" s="43">
        <v>188.98686643207901</v>
      </c>
      <c r="R249" s="43">
        <v>188.98686643207901</v>
      </c>
      <c r="S249" s="43">
        <v>188.98686643207901</v>
      </c>
      <c r="T249" s="43">
        <v>188.98686643207901</v>
      </c>
      <c r="U249" s="43">
        <v>188.98686643207901</v>
      </c>
      <c r="V249" s="43">
        <v>188.98686643207901</v>
      </c>
      <c r="W249" s="43">
        <v>188.98686643207901</v>
      </c>
      <c r="X249" s="43">
        <v>188.98686643207901</v>
      </c>
      <c r="Y249" s="43">
        <v>188.98686643207901</v>
      </c>
      <c r="Z249" s="43">
        <v>188.98686643207901</v>
      </c>
      <c r="AA249" s="43">
        <v>188.98686643207901</v>
      </c>
      <c r="AC249" s="37">
        <f>IF(ISNA(VLOOKUP($B249,'Feeder DER'!$B$3:$V$365,'Feeder DER'!C$369,FALSE)),0,VLOOKUP($B249,'Feeder DER'!$B$3:$V$365,'Feeder DER'!C$369,FALSE)/1000)</f>
        <v>3.6125817612782343E-2</v>
      </c>
      <c r="AD249" s="37">
        <f>IF(ISNA(VLOOKUP($B249,'Feeder DER'!$B$3:$V$365,'Feeder DER'!D$369,FALSE)),0,VLOOKUP($B249,'Feeder DER'!$B$3:$V$365,'Feeder DER'!D$369,FALSE)/1000)</f>
        <v>7.0334824345735514E-2</v>
      </c>
      <c r="AE249" s="37">
        <f>IF(ISNA(VLOOKUP($B249,'Feeder DER'!$B$3:$V$365,'Feeder DER'!E$369,FALSE)),0,VLOOKUP($B249,'Feeder DER'!$B$3:$V$365,'Feeder DER'!E$369,FALSE)/1000)</f>
        <v>0.11094981627362516</v>
      </c>
      <c r="AF249" s="37">
        <f>IF(ISNA(VLOOKUP($B249,'Feeder DER'!$B$3:$V$365,'Feeder DER'!F$369,FALSE)),0,VLOOKUP($B249,'Feeder DER'!$B$3:$V$365,'Feeder DER'!F$369,FALSE)/1000)</f>
        <v>0.15681440439726596</v>
      </c>
      <c r="AG249" s="37">
        <f>IF(ISNA(VLOOKUP($B249,'Feeder DER'!$B$3:$V$365,'Feeder DER'!G$369,FALSE)),0,VLOOKUP($B249,'Feeder DER'!$B$3:$V$365,'Feeder DER'!G$369,FALSE)/1000)</f>
        <v>0.20410923613505041</v>
      </c>
      <c r="AH249" s="37">
        <f>IF(ISNA(VLOOKUP($B249,'Feeder DER'!$B$3:$V$365,'Feeder DER'!H$369,FALSE)),0,VLOOKUP($B249,'Feeder DER'!$B$3:$V$365,'Feeder DER'!H$369,FALSE)/1000)</f>
        <v>0.2562105611841099</v>
      </c>
      <c r="AI249" s="37">
        <f>IF(ISNA(VLOOKUP($B249,'Feeder DER'!$B$3:$V$365,'Feeder DER'!I$369,FALSE)),0,VLOOKUP($B249,'Feeder DER'!$B$3:$V$365,'Feeder DER'!I$369,FALSE)/1000)</f>
        <v>0.31490078462736421</v>
      </c>
      <c r="AJ249" s="37">
        <f>IF(ISNA(VLOOKUP($B249,'Feeder DER'!$B$3:$V$365,'Feeder DER'!J$369,FALSE)),0,VLOOKUP($B249,'Feeder DER'!$B$3:$V$365,'Feeder DER'!J$369,FALSE)/1000)</f>
        <v>0.44034732137400523</v>
      </c>
      <c r="AK249" s="37">
        <f>IF(ISNA(VLOOKUP($B249,'Feeder DER'!$B$3:$V$365,'Feeder DER'!K$369,FALSE)),0,VLOOKUP($B249,'Feeder DER'!$B$3:$V$365,'Feeder DER'!K$369,FALSE)/1000)</f>
        <v>0.5451854747350442</v>
      </c>
      <c r="AL249" s="37">
        <f>IF(ISNA(VLOOKUP($B249,'Feeder DER'!$B$3:$V$365,'Feeder DER'!L$369,FALSE)),0,VLOOKUP($B249,'Feeder DER'!$B$3:$V$365,'Feeder DER'!L$369,FALSE)/1000)</f>
        <v>0.64241115797088288</v>
      </c>
      <c r="AM249" s="37">
        <f>IF(ISNA(VLOOKUP($B249,'Feeder DER'!$B$3:$V$365,'Feeder DER'!M$369,FALSE)),0,VLOOKUP($B249,'Feeder DER'!$B$3:$V$365,'Feeder DER'!M$369,FALSE)/1000)</f>
        <v>-0.39979532581997024</v>
      </c>
      <c r="AN249" s="37">
        <f>IF(ISNA(VLOOKUP($B249,'Feeder DER'!$B$3:$V$365,'Feeder DER'!N$369,FALSE)),0,VLOOKUP($B249,'Feeder DER'!$B$3:$V$365,'Feeder DER'!N$369,FALSE)/1000)</f>
        <v>-0.47856833439917645</v>
      </c>
      <c r="AO249" s="37">
        <f>IF(ISNA(VLOOKUP($B249,'Feeder DER'!$B$3:$V$365,'Feeder DER'!O$369,FALSE)),0,VLOOKUP($B249,'Feeder DER'!$B$3:$V$365,'Feeder DER'!O$369,FALSE)/1000)</f>
        <v>-0.56550225117084263</v>
      </c>
      <c r="AP249" s="37">
        <f>IF(ISNA(VLOOKUP($B249,'Feeder DER'!$B$3:$V$365,'Feeder DER'!P$369,FALSE)),0,VLOOKUP($B249,'Feeder DER'!$B$3:$V$365,'Feeder DER'!P$369,FALSE)/1000)</f>
        <v>-0.65133845071241658</v>
      </c>
      <c r="AQ249" s="37">
        <f>IF(ISNA(VLOOKUP($B249,'Feeder DER'!$B$3:$V$365,'Feeder DER'!Q$369,FALSE)),0,VLOOKUP($B249,'Feeder DER'!$B$3:$V$365,'Feeder DER'!Q$369,FALSE)/1000)</f>
        <v>-0.72805926761924411</v>
      </c>
      <c r="AR249" s="37">
        <f>IF(ISNA(VLOOKUP($B249,'Feeder DER'!$B$3:$V$365,'Feeder DER'!R$369,FALSE)),0,VLOOKUP($B249,'Feeder DER'!$B$3:$V$365,'Feeder DER'!R$369,FALSE)/1000)</f>
        <v>-0.79851538878694073</v>
      </c>
      <c r="AS249" s="37">
        <f>IF(ISNA(VLOOKUP($B249,'Feeder DER'!$B$3:$V$365,'Feeder DER'!S$369,FALSE)),0,VLOOKUP($B249,'Feeder DER'!$B$3:$V$365,'Feeder DER'!S$369,FALSE)/1000)</f>
        <v>-0.86597100553914785</v>
      </c>
      <c r="AT249" s="37">
        <f>IF(ISNA(VLOOKUP($B249,'Feeder DER'!$B$3:$V$365,'Feeder DER'!T$369,FALSE)),0,VLOOKUP($B249,'Feeder DER'!$B$3:$V$365,'Feeder DER'!T$369,FALSE)/1000)</f>
        <v>-0.94363243090727333</v>
      </c>
      <c r="AU249" s="37">
        <f>IF(ISNA(VLOOKUP($B249,'Feeder DER'!$B$3:$V$365,'Feeder DER'!U$369,FALSE)),0,VLOOKUP($B249,'Feeder DER'!$B$3:$V$365,'Feeder DER'!U$369,FALSE)/1000)</f>
        <v>-1.0203692856992308</v>
      </c>
      <c r="AV249" s="37">
        <f>IF(ISNA(VLOOKUP($B249,'Feeder DER'!$B$3:$V$365,'Feeder DER'!V$369,FALSE)),0,VLOOKUP($B249,'Feeder DER'!$B$3:$V$365,'Feeder DER'!V$369,FALSE)/1000)</f>
        <v>-1.0890211988651097</v>
      </c>
    </row>
    <row r="250" spans="1:48" x14ac:dyDescent="0.25">
      <c r="A250" s="8" t="s">
        <v>28</v>
      </c>
      <c r="B250" s="42">
        <v>65066</v>
      </c>
      <c r="C250" s="43">
        <v>71.062584700000002</v>
      </c>
      <c r="D250" s="43">
        <v>89.200004579999998</v>
      </c>
      <c r="E250" s="43">
        <v>89.200004579999998</v>
      </c>
      <c r="F250" s="43">
        <v>89.200004579999998</v>
      </c>
      <c r="G250" s="43">
        <v>89.200004579999998</v>
      </c>
      <c r="H250" s="43">
        <v>89.200004579999998</v>
      </c>
      <c r="I250" s="43">
        <v>89.200004579999998</v>
      </c>
      <c r="J250" s="43">
        <v>89.200004579999998</v>
      </c>
      <c r="K250" s="43">
        <v>89.200004579999998</v>
      </c>
      <c r="L250" s="43">
        <v>89.200004579999998</v>
      </c>
      <c r="M250" s="43">
        <v>89.200004579999998</v>
      </c>
      <c r="N250" s="43">
        <v>89.200004579999998</v>
      </c>
      <c r="P250" s="43">
        <v>131.6000061</v>
      </c>
      <c r="Q250" s="43">
        <v>133.52387146007499</v>
      </c>
      <c r="R250" s="43">
        <v>133.52387146007499</v>
      </c>
      <c r="S250" s="43">
        <v>133.52387146007499</v>
      </c>
      <c r="T250" s="43">
        <v>133.52387146007499</v>
      </c>
      <c r="U250" s="43">
        <v>133.52387146007499</v>
      </c>
      <c r="V250" s="43">
        <v>133.52387146007499</v>
      </c>
      <c r="W250" s="43">
        <v>133.52387146007499</v>
      </c>
      <c r="X250" s="43">
        <v>133.52387146007499</v>
      </c>
      <c r="Y250" s="43">
        <v>133.52387146007499</v>
      </c>
      <c r="Z250" s="43">
        <v>133.52387146007499</v>
      </c>
      <c r="AA250" s="43">
        <v>133.52387146007499</v>
      </c>
      <c r="AC250" s="37">
        <f>IF(ISNA(VLOOKUP($B250,'Feeder DER'!$B$3:$V$365,'Feeder DER'!C$369,FALSE)),0,VLOOKUP($B250,'Feeder DER'!$B$3:$V$365,'Feeder DER'!C$369,FALSE)/1000)</f>
        <v>7.4518915850976461E-2</v>
      </c>
      <c r="AD250" s="37">
        <f>IF(ISNA(VLOOKUP($B250,'Feeder DER'!$B$3:$V$365,'Feeder DER'!D$369,FALSE)),0,VLOOKUP($B250,'Feeder DER'!$B$3:$V$365,'Feeder DER'!D$369,FALSE)/1000)</f>
        <v>0.13684701595581397</v>
      </c>
      <c r="AE250" s="37">
        <f>IF(ISNA(VLOOKUP($B250,'Feeder DER'!$B$3:$V$365,'Feeder DER'!E$369,FALSE)),0,VLOOKUP($B250,'Feeder DER'!$B$3:$V$365,'Feeder DER'!E$369,FALSE)/1000)</f>
        <v>0.21087235098879659</v>
      </c>
      <c r="AF250" s="37">
        <f>IF(ISNA(VLOOKUP($B250,'Feeder DER'!$B$3:$V$365,'Feeder DER'!F$369,FALSE)),0,VLOOKUP($B250,'Feeder DER'!$B$3:$V$365,'Feeder DER'!F$369,FALSE)/1000)</f>
        <v>0.29703233999923878</v>
      </c>
      <c r="AG250" s="37">
        <f>IF(ISNA(VLOOKUP($B250,'Feeder DER'!$B$3:$V$365,'Feeder DER'!G$369,FALSE)),0,VLOOKUP($B250,'Feeder DER'!$B$3:$V$365,'Feeder DER'!G$369,FALSE)/1000)</f>
        <v>0.38921433630077568</v>
      </c>
      <c r="AH250" s="37">
        <f>IF(ISNA(VLOOKUP($B250,'Feeder DER'!$B$3:$V$365,'Feeder DER'!H$369,FALSE)),0,VLOOKUP($B250,'Feeder DER'!$B$3:$V$365,'Feeder DER'!H$369,FALSE)/1000)</f>
        <v>0.49556656868772209</v>
      </c>
      <c r="AI250" s="37">
        <f>IF(ISNA(VLOOKUP($B250,'Feeder DER'!$B$3:$V$365,'Feeder DER'!I$369,FALSE)),0,VLOOKUP($B250,'Feeder DER'!$B$3:$V$365,'Feeder DER'!I$369,FALSE)/1000)</f>
        <v>0.6181769970835792</v>
      </c>
      <c r="AJ250" s="37">
        <f>IF(ISNA(VLOOKUP($B250,'Feeder DER'!$B$3:$V$365,'Feeder DER'!J$369,FALSE)),0,VLOOKUP($B250,'Feeder DER'!$B$3:$V$365,'Feeder DER'!J$369,FALSE)/1000)</f>
        <v>0.89244974480603556</v>
      </c>
      <c r="AK250" s="37">
        <f>IF(ISNA(VLOOKUP($B250,'Feeder DER'!$B$3:$V$365,'Feeder DER'!K$369,FALSE)),0,VLOOKUP($B250,'Feeder DER'!$B$3:$V$365,'Feeder DER'!K$369,FALSE)/1000)</f>
        <v>1.1210471900277177</v>
      </c>
      <c r="AL250" s="37">
        <f>IF(ISNA(VLOOKUP($B250,'Feeder DER'!$B$3:$V$365,'Feeder DER'!L$369,FALSE)),0,VLOOKUP($B250,'Feeder DER'!$B$3:$V$365,'Feeder DER'!L$369,FALSE)/1000)</f>
        <v>1.3383234967403901</v>
      </c>
      <c r="AM250" s="37">
        <f>IF(ISNA(VLOOKUP($B250,'Feeder DER'!$B$3:$V$365,'Feeder DER'!M$369,FALSE)),0,VLOOKUP($B250,'Feeder DER'!$B$3:$V$365,'Feeder DER'!M$369,FALSE)/1000)</f>
        <v>-0.88184099138614858</v>
      </c>
      <c r="AN250" s="37">
        <f>IF(ISNA(VLOOKUP($B250,'Feeder DER'!$B$3:$V$365,'Feeder DER'!N$369,FALSE)),0,VLOOKUP($B250,'Feeder DER'!$B$3:$V$365,'Feeder DER'!N$369,FALSE)/1000)</f>
        <v>-1.0130695643228436</v>
      </c>
      <c r="AO250" s="37">
        <f>IF(ISNA(VLOOKUP($B250,'Feeder DER'!$B$3:$V$365,'Feeder DER'!O$369,FALSE)),0,VLOOKUP($B250,'Feeder DER'!$B$3:$V$365,'Feeder DER'!O$369,FALSE)/1000)</f>
        <v>-1.1518442637090052</v>
      </c>
      <c r="AP250" s="37">
        <f>IF(ISNA(VLOOKUP($B250,'Feeder DER'!$B$3:$V$365,'Feeder DER'!P$369,FALSE)),0,VLOOKUP($B250,'Feeder DER'!$B$3:$V$365,'Feeder DER'!P$369,FALSE)/1000)</f>
        <v>-1.2798282012183793</v>
      </c>
      <c r="AQ250" s="37">
        <f>IF(ISNA(VLOOKUP($B250,'Feeder DER'!$B$3:$V$365,'Feeder DER'!Q$369,FALSE)),0,VLOOKUP($B250,'Feeder DER'!$B$3:$V$365,'Feeder DER'!Q$369,FALSE)/1000)</f>
        <v>-1.3849710527268717</v>
      </c>
      <c r="AR250" s="37">
        <f>IF(ISNA(VLOOKUP($B250,'Feeder DER'!$B$3:$V$365,'Feeder DER'!R$369,FALSE)),0,VLOOKUP($B250,'Feeder DER'!$B$3:$V$365,'Feeder DER'!R$369,FALSE)/1000)</f>
        <v>-1.4710879930734073</v>
      </c>
      <c r="AS250" s="37">
        <f>IF(ISNA(VLOOKUP($B250,'Feeder DER'!$B$3:$V$365,'Feeder DER'!S$369,FALSE)),0,VLOOKUP($B250,'Feeder DER'!$B$3:$V$365,'Feeder DER'!S$369,FALSE)/1000)</f>
        <v>-1.5433390667573708</v>
      </c>
      <c r="AT250" s="37">
        <f>IF(ISNA(VLOOKUP($B250,'Feeder DER'!$B$3:$V$365,'Feeder DER'!T$369,FALSE)),0,VLOOKUP($B250,'Feeder DER'!$B$3:$V$365,'Feeder DER'!T$369,FALSE)/1000)</f>
        <v>-1.5892948581608524</v>
      </c>
      <c r="AU250" s="37">
        <f>IF(ISNA(VLOOKUP($B250,'Feeder DER'!$B$3:$V$365,'Feeder DER'!U$369,FALSE)),0,VLOOKUP($B250,'Feeder DER'!$B$3:$V$365,'Feeder DER'!U$369,FALSE)/1000)</f>
        <v>-1.6439325264594484</v>
      </c>
      <c r="AV250" s="37">
        <f>IF(ISNA(VLOOKUP($B250,'Feeder DER'!$B$3:$V$365,'Feeder DER'!V$369,FALSE)),0,VLOOKUP($B250,'Feeder DER'!$B$3:$V$365,'Feeder DER'!V$369,FALSE)/1000)</f>
        <v>-1.6822817620315085</v>
      </c>
    </row>
    <row r="251" spans="1:48" x14ac:dyDescent="0.25">
      <c r="A251" s="8" t="s">
        <v>28</v>
      </c>
      <c r="B251" s="42">
        <v>65067</v>
      </c>
      <c r="C251" s="43">
        <v>46.82977863</v>
      </c>
      <c r="D251" s="43">
        <v>50.200000760000002</v>
      </c>
      <c r="E251" s="43">
        <v>50.200000760000002</v>
      </c>
      <c r="F251" s="43">
        <v>50.200000760000002</v>
      </c>
      <c r="G251" s="43">
        <v>50.200000760000002</v>
      </c>
      <c r="H251" s="43">
        <v>50.200000760000002</v>
      </c>
      <c r="I251" s="43">
        <v>50.200000760000002</v>
      </c>
      <c r="J251" s="43">
        <v>50.200000760000002</v>
      </c>
      <c r="K251" s="43">
        <v>50.200000760000002</v>
      </c>
      <c r="L251" s="43">
        <v>50.200000760000002</v>
      </c>
      <c r="M251" s="43">
        <v>50.200000760000002</v>
      </c>
      <c r="N251" s="43">
        <v>50.200000760000002</v>
      </c>
      <c r="P251" s="43">
        <v>66.200004579999998</v>
      </c>
      <c r="Q251" s="43">
        <v>66.209069973736405</v>
      </c>
      <c r="R251" s="43">
        <v>66.209069973736405</v>
      </c>
      <c r="S251" s="43">
        <v>66.209069973736405</v>
      </c>
      <c r="T251" s="43">
        <v>66.209069973736405</v>
      </c>
      <c r="U251" s="43">
        <v>66.209069973736405</v>
      </c>
      <c r="V251" s="43">
        <v>66.209069973736405</v>
      </c>
      <c r="W251" s="43">
        <v>66.209069973736405</v>
      </c>
      <c r="X251" s="43">
        <v>66.209069973736405</v>
      </c>
      <c r="Y251" s="43">
        <v>66.209069973736405</v>
      </c>
      <c r="Z251" s="43">
        <v>66.209069973736405</v>
      </c>
      <c r="AA251" s="43">
        <v>66.209069973736405</v>
      </c>
      <c r="AC251" s="37">
        <f>IF(ISNA(VLOOKUP($B251,'Feeder DER'!$B$3:$V$365,'Feeder DER'!C$369,FALSE)),0,VLOOKUP($B251,'Feeder DER'!$B$3:$V$365,'Feeder DER'!C$369,FALSE)/1000)</f>
        <v>4.3191697662983461E-2</v>
      </c>
      <c r="AD251" s="37">
        <f>IF(ISNA(VLOOKUP($B251,'Feeder DER'!$B$3:$V$365,'Feeder DER'!D$369,FALSE)),0,VLOOKUP($B251,'Feeder DER'!$B$3:$V$365,'Feeder DER'!D$369,FALSE)/1000)</f>
        <v>7.6936386423897773E-2</v>
      </c>
      <c r="AE251" s="37">
        <f>IF(ISNA(VLOOKUP($B251,'Feeder DER'!$B$3:$V$365,'Feeder DER'!E$369,FALSE)),0,VLOOKUP($B251,'Feeder DER'!$B$3:$V$365,'Feeder DER'!E$369,FALSE)/1000)</f>
        <v>0.11870756264839177</v>
      </c>
      <c r="AF251" s="37">
        <f>IF(ISNA(VLOOKUP($B251,'Feeder DER'!$B$3:$V$365,'Feeder DER'!F$369,FALSE)),0,VLOOKUP($B251,'Feeder DER'!$B$3:$V$365,'Feeder DER'!F$369,FALSE)/1000)</f>
        <v>0.17131245921587376</v>
      </c>
      <c r="AG251" s="37">
        <f>IF(ISNA(VLOOKUP($B251,'Feeder DER'!$B$3:$V$365,'Feeder DER'!G$369,FALSE)),0,VLOOKUP($B251,'Feeder DER'!$B$3:$V$365,'Feeder DER'!G$369,FALSE)/1000)</f>
        <v>0.23149815722653325</v>
      </c>
      <c r="AH251" s="37">
        <f>IF(ISNA(VLOOKUP($B251,'Feeder DER'!$B$3:$V$365,'Feeder DER'!H$369,FALSE)),0,VLOOKUP($B251,'Feeder DER'!$B$3:$V$365,'Feeder DER'!H$369,FALSE)/1000)</f>
        <v>0.30522214551582322</v>
      </c>
      <c r="AI251" s="37">
        <f>IF(ISNA(VLOOKUP($B251,'Feeder DER'!$B$3:$V$365,'Feeder DER'!I$369,FALSE)),0,VLOOKUP($B251,'Feeder DER'!$B$3:$V$365,'Feeder DER'!I$369,FALSE)/1000)</f>
        <v>0.39369508255724256</v>
      </c>
      <c r="AJ251" s="37">
        <f>IF(ISNA(VLOOKUP($B251,'Feeder DER'!$B$3:$V$365,'Feeder DER'!J$369,FALSE)),0,VLOOKUP($B251,'Feeder DER'!$B$3:$V$365,'Feeder DER'!J$369,FALSE)/1000)</f>
        <v>0.60108748744554941</v>
      </c>
      <c r="AK251" s="37">
        <f>IF(ISNA(VLOOKUP($B251,'Feeder DER'!$B$3:$V$365,'Feeder DER'!K$369,FALSE)),0,VLOOKUP($B251,'Feeder DER'!$B$3:$V$365,'Feeder DER'!K$369,FALSE)/1000)</f>
        <v>0.77256002608651886</v>
      </c>
      <c r="AL251" s="37">
        <f>IF(ISNA(VLOOKUP($B251,'Feeder DER'!$B$3:$V$365,'Feeder DER'!L$369,FALSE)),0,VLOOKUP($B251,'Feeder DER'!$B$3:$V$365,'Feeder DER'!L$369,FALSE)/1000)</f>
        <v>0.93803731669079826</v>
      </c>
      <c r="AM251" s="37">
        <f>IF(ISNA(VLOOKUP($B251,'Feeder DER'!$B$3:$V$365,'Feeder DER'!M$369,FALSE)),0,VLOOKUP($B251,'Feeder DER'!$B$3:$V$365,'Feeder DER'!M$369,FALSE)/1000)</f>
        <v>-0.34421204172085623</v>
      </c>
      <c r="AN251" s="37">
        <f>IF(ISNA(VLOOKUP($B251,'Feeder DER'!$B$3:$V$365,'Feeder DER'!N$369,FALSE)),0,VLOOKUP($B251,'Feeder DER'!$B$3:$V$365,'Feeder DER'!N$369,FALSE)/1000)</f>
        <v>-0.41019108859525261</v>
      </c>
      <c r="AO251" s="37">
        <f>IF(ISNA(VLOOKUP($B251,'Feeder DER'!$B$3:$V$365,'Feeder DER'!O$369,FALSE)),0,VLOOKUP($B251,'Feeder DER'!$B$3:$V$365,'Feeder DER'!O$369,FALSE)/1000)</f>
        <v>-0.47901686927955528</v>
      </c>
      <c r="AP251" s="37">
        <f>IF(ISNA(VLOOKUP($B251,'Feeder DER'!$B$3:$V$365,'Feeder DER'!P$369,FALSE)),0,VLOOKUP($B251,'Feeder DER'!$B$3:$V$365,'Feeder DER'!P$369,FALSE)/1000)</f>
        <v>-0.53967047279213687</v>
      </c>
      <c r="AQ251" s="37">
        <f>IF(ISNA(VLOOKUP($B251,'Feeder DER'!$B$3:$V$365,'Feeder DER'!Q$369,FALSE)),0,VLOOKUP($B251,'Feeder DER'!$B$3:$V$365,'Feeder DER'!Q$369,FALSE)/1000)</f>
        <v>-0.58596448808670243</v>
      </c>
      <c r="AR251" s="37">
        <f>IF(ISNA(VLOOKUP($B251,'Feeder DER'!$B$3:$V$365,'Feeder DER'!R$369,FALSE)),0,VLOOKUP($B251,'Feeder DER'!$B$3:$V$365,'Feeder DER'!R$369,FALSE)/1000)</f>
        <v>-0.61865338649202017</v>
      </c>
      <c r="AS251" s="37">
        <f>IF(ISNA(VLOOKUP($B251,'Feeder DER'!$B$3:$V$365,'Feeder DER'!S$369,FALSE)),0,VLOOKUP($B251,'Feeder DER'!$B$3:$V$365,'Feeder DER'!S$369,FALSE)/1000)</f>
        <v>-0.64029011400853131</v>
      </c>
      <c r="AT251" s="37">
        <f>IF(ISNA(VLOOKUP($B251,'Feeder DER'!$B$3:$V$365,'Feeder DER'!T$369,FALSE)),0,VLOOKUP($B251,'Feeder DER'!$B$3:$V$365,'Feeder DER'!T$369,FALSE)/1000)</f>
        <v>-0.62238359246723873</v>
      </c>
      <c r="AU251" s="37">
        <f>IF(ISNA(VLOOKUP($B251,'Feeder DER'!$B$3:$V$365,'Feeder DER'!U$369,FALSE)),0,VLOOKUP($B251,'Feeder DER'!$B$3:$V$365,'Feeder DER'!U$369,FALSE)/1000)</f>
        <v>-0.61695600405545004</v>
      </c>
      <c r="AV251" s="37">
        <f>IF(ISNA(VLOOKUP($B251,'Feeder DER'!$B$3:$V$365,'Feeder DER'!V$369,FALSE)),0,VLOOKUP($B251,'Feeder DER'!$B$3:$V$365,'Feeder DER'!V$369,FALSE)/1000)</f>
        <v>-0.60443273408661713</v>
      </c>
    </row>
    <row r="252" spans="1:48" x14ac:dyDescent="0.25">
      <c r="A252" s="8" t="s">
        <v>29</v>
      </c>
      <c r="B252" s="42">
        <v>51001</v>
      </c>
      <c r="C252" s="43">
        <v>5.5803051870000004</v>
      </c>
      <c r="D252" s="43">
        <v>28.214147570000002</v>
      </c>
      <c r="E252" s="43">
        <v>29.728923047459102</v>
      </c>
      <c r="F252" s="43">
        <v>29.728923047459102</v>
      </c>
      <c r="G252" s="43">
        <v>29.728923047459102</v>
      </c>
      <c r="H252" s="43">
        <v>29.728923047459102</v>
      </c>
      <c r="I252" s="43">
        <v>29.728923047459102</v>
      </c>
      <c r="J252" s="43">
        <v>29.728923047459102</v>
      </c>
      <c r="K252" s="43">
        <v>29.728923047459102</v>
      </c>
      <c r="L252" s="43">
        <v>29.728923047459102</v>
      </c>
      <c r="M252" s="43">
        <v>29.728923047459102</v>
      </c>
      <c r="N252" s="43">
        <v>29.728923047459102</v>
      </c>
      <c r="P252" s="43">
        <v>30.94959068</v>
      </c>
      <c r="Q252" s="43">
        <v>30.94959068</v>
      </c>
      <c r="R252" s="43">
        <v>30.94959068</v>
      </c>
      <c r="S252" s="43">
        <v>30.94959068</v>
      </c>
      <c r="T252" s="43">
        <v>30.94959068</v>
      </c>
      <c r="U252" s="43">
        <v>30.94959068</v>
      </c>
      <c r="V252" s="43">
        <v>30.94959068</v>
      </c>
      <c r="W252" s="43">
        <v>30.94959068</v>
      </c>
      <c r="X252" s="43">
        <v>30.94959068</v>
      </c>
      <c r="Y252" s="43">
        <v>30.94959068</v>
      </c>
      <c r="Z252" s="43">
        <v>30.94959068</v>
      </c>
      <c r="AA252" s="43">
        <v>30.94959068</v>
      </c>
      <c r="AC252" s="37">
        <f>IF(ISNA(VLOOKUP($B252,'Feeder DER'!$B$3:$V$365,'Feeder DER'!C$369,FALSE)),0,VLOOKUP($B252,'Feeder DER'!$B$3:$V$365,'Feeder DER'!C$369,FALSE)/1000)</f>
        <v>2.955274772440885E-4</v>
      </c>
      <c r="AD252" s="37">
        <f>IF(ISNA(VLOOKUP($B252,'Feeder DER'!$B$3:$V$365,'Feeder DER'!D$369,FALSE)),0,VLOOKUP($B252,'Feeder DER'!$B$3:$V$365,'Feeder DER'!D$369,FALSE)/1000)</f>
        <v>5.3156385875738192E-4</v>
      </c>
      <c r="AE252" s="37">
        <f>IF(ISNA(VLOOKUP($B252,'Feeder DER'!$B$3:$V$365,'Feeder DER'!E$369,FALSE)),0,VLOOKUP($B252,'Feeder DER'!$B$3:$V$365,'Feeder DER'!E$369,FALSE)/1000)</f>
        <v>8.2426676777991802E-4</v>
      </c>
      <c r="AF252" s="37">
        <f>IF(ISNA(VLOOKUP($B252,'Feeder DER'!$B$3:$V$365,'Feeder DER'!F$369,FALSE)),0,VLOOKUP($B252,'Feeder DER'!$B$3:$V$365,'Feeder DER'!F$369,FALSE)/1000)</f>
        <v>1.1862690700451101E-3</v>
      </c>
      <c r="AG252" s="37">
        <f>IF(ISNA(VLOOKUP($B252,'Feeder DER'!$B$3:$V$365,'Feeder DER'!G$369,FALSE)),0,VLOOKUP($B252,'Feeder DER'!$B$3:$V$365,'Feeder DER'!G$369,FALSE)/1000)</f>
        <v>1.5925418679831179E-3</v>
      </c>
      <c r="AH252" s="37">
        <f>IF(ISNA(VLOOKUP($B252,'Feeder DER'!$B$3:$V$365,'Feeder DER'!H$369,FALSE)),0,VLOOKUP($B252,'Feeder DER'!$B$3:$V$365,'Feeder DER'!H$369,FALSE)/1000)</f>
        <v>2.0794421449575181E-3</v>
      </c>
      <c r="AI252" s="37">
        <f>IF(ISNA(VLOOKUP($B252,'Feeder DER'!$B$3:$V$365,'Feeder DER'!I$369,FALSE)),0,VLOOKUP($B252,'Feeder DER'!$B$3:$V$365,'Feeder DER'!I$369,FALSE)/1000)</f>
        <v>2.6548288747275449E-3</v>
      </c>
      <c r="AJ252" s="37">
        <f>IF(ISNA(VLOOKUP($B252,'Feeder DER'!$B$3:$V$365,'Feeder DER'!J$369,FALSE)),0,VLOOKUP($B252,'Feeder DER'!$B$3:$V$365,'Feeder DER'!J$369,FALSE)/1000)</f>
        <v>3.9749941550177338E-3</v>
      </c>
      <c r="AK252" s="37">
        <f>IF(ISNA(VLOOKUP($B252,'Feeder DER'!$B$3:$V$365,'Feeder DER'!K$369,FALSE)),0,VLOOKUP($B252,'Feeder DER'!$B$3:$V$365,'Feeder DER'!K$369,FALSE)/1000)</f>
        <v>5.075633294610549E-3</v>
      </c>
      <c r="AL252" s="37">
        <f>IF(ISNA(VLOOKUP($B252,'Feeder DER'!$B$3:$V$365,'Feeder DER'!L$369,FALSE)),0,VLOOKUP($B252,'Feeder DER'!$B$3:$V$365,'Feeder DER'!L$369,FALSE)/1000)</f>
        <v>6.1314575216568582E-3</v>
      </c>
      <c r="AM252" s="37">
        <f>IF(ISNA(VLOOKUP($B252,'Feeder DER'!$B$3:$V$365,'Feeder DER'!M$369,FALSE)),0,VLOOKUP($B252,'Feeder DER'!$B$3:$V$365,'Feeder DER'!M$369,FALSE)/1000)</f>
        <v>-3.2357608136247295E-3</v>
      </c>
      <c r="AN252" s="37">
        <f>IF(ISNA(VLOOKUP($B252,'Feeder DER'!$B$3:$V$365,'Feeder DER'!N$369,FALSE)),0,VLOOKUP($B252,'Feeder DER'!$B$3:$V$365,'Feeder DER'!N$369,FALSE)/1000)</f>
        <v>-3.7341285073895793E-3</v>
      </c>
      <c r="AO252" s="37">
        <f>IF(ISNA(VLOOKUP($B252,'Feeder DER'!$B$3:$V$365,'Feeder DER'!O$369,FALSE)),0,VLOOKUP($B252,'Feeder DER'!$B$3:$V$365,'Feeder DER'!O$369,FALSE)/1000)</f>
        <v>-4.2744253903666245E-3</v>
      </c>
      <c r="AP252" s="37">
        <f>IF(ISNA(VLOOKUP($B252,'Feeder DER'!$B$3:$V$365,'Feeder DER'!P$369,FALSE)),0,VLOOKUP($B252,'Feeder DER'!$B$3:$V$365,'Feeder DER'!P$369,FALSE)/1000)</f>
        <v>-4.7828909610068181E-3</v>
      </c>
      <c r="AQ252" s="37">
        <f>IF(ISNA(VLOOKUP($B252,'Feeder DER'!$B$3:$V$365,'Feeder DER'!Q$369,FALSE)),0,VLOOKUP($B252,'Feeder DER'!$B$3:$V$365,'Feeder DER'!Q$369,FALSE)/1000)</f>
        <v>-5.2082731567886708E-3</v>
      </c>
      <c r="AR252" s="37">
        <f>IF(ISNA(VLOOKUP($B252,'Feeder DER'!$B$3:$V$365,'Feeder DER'!R$369,FALSE)),0,VLOOKUP($B252,'Feeder DER'!$B$3:$V$365,'Feeder DER'!R$369,FALSE)/1000)</f>
        <v>-5.5592282162180836E-3</v>
      </c>
      <c r="AS252" s="37">
        <f>IF(ISNA(VLOOKUP($B252,'Feeder DER'!$B$3:$V$365,'Feeder DER'!S$369,FALSE)),0,VLOOKUP($B252,'Feeder DER'!$B$3:$V$365,'Feeder DER'!S$369,FALSE)/1000)</f>
        <v>-5.8558450368113935E-3</v>
      </c>
      <c r="AT252" s="37">
        <f>IF(ISNA(VLOOKUP($B252,'Feeder DER'!$B$3:$V$365,'Feeder DER'!T$369,FALSE)),0,VLOOKUP($B252,'Feeder DER'!$B$3:$V$365,'Feeder DER'!T$369,FALSE)/1000)</f>
        <v>-5.9952740881631678E-3</v>
      </c>
      <c r="AU252" s="37">
        <f>IF(ISNA(VLOOKUP($B252,'Feeder DER'!$B$3:$V$365,'Feeder DER'!U$369,FALSE)),0,VLOOKUP($B252,'Feeder DER'!$B$3:$V$365,'Feeder DER'!U$369,FALSE)/1000)</f>
        <v>-6.201577676906737E-3</v>
      </c>
      <c r="AV252" s="37">
        <f>IF(ISNA(VLOOKUP($B252,'Feeder DER'!$B$3:$V$365,'Feeder DER'!V$369,FALSE)),0,VLOOKUP($B252,'Feeder DER'!$B$3:$V$365,'Feeder DER'!V$369,FALSE)/1000)</f>
        <v>-6.347694688767805E-3</v>
      </c>
    </row>
    <row r="253" spans="1:48" x14ac:dyDescent="0.25">
      <c r="A253" s="8" t="s">
        <v>29</v>
      </c>
      <c r="B253" s="42">
        <v>51002</v>
      </c>
      <c r="C253" s="43">
        <v>0</v>
      </c>
      <c r="D253" s="43">
        <v>0</v>
      </c>
      <c r="E253" s="43">
        <v>0</v>
      </c>
      <c r="F253" s="43">
        <v>0</v>
      </c>
      <c r="G253" s="43">
        <v>0</v>
      </c>
      <c r="H253" s="43">
        <v>0</v>
      </c>
      <c r="I253" s="43">
        <v>0</v>
      </c>
      <c r="J253" s="43">
        <v>0</v>
      </c>
      <c r="K253" s="43">
        <v>0</v>
      </c>
      <c r="L253" s="43">
        <v>0</v>
      </c>
      <c r="M253" s="43">
        <v>0</v>
      </c>
      <c r="N253" s="43">
        <v>0</v>
      </c>
      <c r="P253" s="43">
        <v>0</v>
      </c>
      <c r="Q253" s="43">
        <v>0</v>
      </c>
      <c r="R253" s="43">
        <v>0</v>
      </c>
      <c r="S253" s="43">
        <v>0</v>
      </c>
      <c r="T253" s="43">
        <v>0</v>
      </c>
      <c r="U253" s="43">
        <v>0</v>
      </c>
      <c r="V253" s="43">
        <v>0</v>
      </c>
      <c r="W253" s="43">
        <v>0</v>
      </c>
      <c r="X253" s="43">
        <v>0</v>
      </c>
      <c r="Y253" s="43">
        <v>0</v>
      </c>
      <c r="Z253" s="43">
        <v>0</v>
      </c>
      <c r="AA253" s="43">
        <v>0</v>
      </c>
      <c r="AC253" s="37">
        <f>IF(ISNA(VLOOKUP($B253,'Feeder DER'!$B$3:$V$365,'Feeder DER'!C$369,FALSE)),0,VLOOKUP($B253,'Feeder DER'!$B$3:$V$365,'Feeder DER'!C$369,FALSE)/1000)</f>
        <v>2.889601999719976E-3</v>
      </c>
      <c r="AD253" s="37">
        <f>IF(ISNA(VLOOKUP($B253,'Feeder DER'!$B$3:$V$365,'Feeder DER'!D$369,FALSE)),0,VLOOKUP($B253,'Feeder DER'!$B$3:$V$365,'Feeder DER'!D$369,FALSE)/1000)</f>
        <v>5.1975132856277332E-3</v>
      </c>
      <c r="AE253" s="37">
        <f>IF(ISNA(VLOOKUP($B253,'Feeder DER'!$B$3:$V$365,'Feeder DER'!E$369,FALSE)),0,VLOOKUP($B253,'Feeder DER'!$B$3:$V$365,'Feeder DER'!E$369,FALSE)/1000)</f>
        <v>8.0594972849591957E-3</v>
      </c>
      <c r="AF253" s="37">
        <f>IF(ISNA(VLOOKUP($B253,'Feeder DER'!$B$3:$V$365,'Feeder DER'!F$369,FALSE)),0,VLOOKUP($B253,'Feeder DER'!$B$3:$V$365,'Feeder DER'!F$369,FALSE)/1000)</f>
        <v>1.1599075351552184E-2</v>
      </c>
      <c r="AG253" s="37">
        <f>IF(ISNA(VLOOKUP($B253,'Feeder DER'!$B$3:$V$365,'Feeder DER'!G$369,FALSE)),0,VLOOKUP($B253,'Feeder DER'!$B$3:$V$365,'Feeder DER'!G$369,FALSE)/1000)</f>
        <v>1.5571520486946041E-2</v>
      </c>
      <c r="AH253" s="37">
        <f>IF(ISNA(VLOOKUP($B253,'Feeder DER'!$B$3:$V$365,'Feeder DER'!H$369,FALSE)),0,VLOOKUP($B253,'Feeder DER'!$B$3:$V$365,'Feeder DER'!H$369,FALSE)/1000)</f>
        <v>2.0332323195140174E-2</v>
      </c>
      <c r="AI253" s="37">
        <f>IF(ISNA(VLOOKUP($B253,'Feeder DER'!$B$3:$V$365,'Feeder DER'!I$369,FALSE)),0,VLOOKUP($B253,'Feeder DER'!$B$3:$V$365,'Feeder DER'!I$369,FALSE)/1000)</f>
        <v>2.5958326775113769E-2</v>
      </c>
      <c r="AJ253" s="37">
        <f>IF(ISNA(VLOOKUP($B253,'Feeder DER'!$B$3:$V$365,'Feeder DER'!J$369,FALSE)),0,VLOOKUP($B253,'Feeder DER'!$B$3:$V$365,'Feeder DER'!J$369,FALSE)/1000)</f>
        <v>3.8866609515728956E-2</v>
      </c>
      <c r="AK253" s="37">
        <f>IF(ISNA(VLOOKUP($B253,'Feeder DER'!$B$3:$V$365,'Feeder DER'!K$369,FALSE)),0,VLOOKUP($B253,'Feeder DER'!$B$3:$V$365,'Feeder DER'!K$369,FALSE)/1000)</f>
        <v>4.962841443619203E-2</v>
      </c>
      <c r="AL253" s="37">
        <f>IF(ISNA(VLOOKUP($B253,'Feeder DER'!$B$3:$V$365,'Feeder DER'!L$369,FALSE)),0,VLOOKUP($B253,'Feeder DER'!$B$3:$V$365,'Feeder DER'!L$369,FALSE)/1000)</f>
        <v>5.9952029100644837E-2</v>
      </c>
      <c r="AM253" s="37">
        <f>IF(ISNA(VLOOKUP($B253,'Feeder DER'!$B$3:$V$365,'Feeder DER'!M$369,FALSE)),0,VLOOKUP($B253,'Feeder DER'!$B$3:$V$365,'Feeder DER'!M$369,FALSE)/1000)</f>
        <v>-3.1638550177664017E-2</v>
      </c>
      <c r="AN253" s="37">
        <f>IF(ISNA(VLOOKUP($B253,'Feeder DER'!$B$3:$V$365,'Feeder DER'!N$369,FALSE)),0,VLOOKUP($B253,'Feeder DER'!$B$3:$V$365,'Feeder DER'!N$369,FALSE)/1000)</f>
        <v>-3.6511478738920328E-2</v>
      </c>
      <c r="AO253" s="37">
        <f>IF(ISNA(VLOOKUP($B253,'Feeder DER'!$B$3:$V$365,'Feeder DER'!O$369,FALSE)),0,VLOOKUP($B253,'Feeder DER'!$B$3:$V$365,'Feeder DER'!O$369,FALSE)/1000)</f>
        <v>-4.1794381594695867E-2</v>
      </c>
      <c r="AP253" s="37">
        <f>IF(ISNA(VLOOKUP($B253,'Feeder DER'!$B$3:$V$365,'Feeder DER'!P$369,FALSE)),0,VLOOKUP($B253,'Feeder DER'!$B$3:$V$365,'Feeder DER'!P$369,FALSE)/1000)</f>
        <v>-4.6766044952066682E-2</v>
      </c>
      <c r="AQ253" s="37">
        <f>IF(ISNA(VLOOKUP($B253,'Feeder DER'!$B$3:$V$365,'Feeder DER'!Q$369,FALSE)),0,VLOOKUP($B253,'Feeder DER'!$B$3:$V$365,'Feeder DER'!Q$369,FALSE)/1000)</f>
        <v>-5.0925337533044783E-2</v>
      </c>
      <c r="AR253" s="37">
        <f>IF(ISNA(VLOOKUP($B253,'Feeder DER'!$B$3:$V$365,'Feeder DER'!R$369,FALSE)),0,VLOOKUP($B253,'Feeder DER'!$B$3:$V$365,'Feeder DER'!R$369,FALSE)/1000)</f>
        <v>-5.4356898114132371E-2</v>
      </c>
      <c r="AS253" s="37">
        <f>IF(ISNA(VLOOKUP($B253,'Feeder DER'!$B$3:$V$365,'Feeder DER'!S$369,FALSE)),0,VLOOKUP($B253,'Feeder DER'!$B$3:$V$365,'Feeder DER'!S$369,FALSE)/1000)</f>
        <v>-5.7257151471044723E-2</v>
      </c>
      <c r="AT253" s="37">
        <f>IF(ISNA(VLOOKUP($B253,'Feeder DER'!$B$3:$V$365,'Feeder DER'!T$369,FALSE)),0,VLOOKUP($B253,'Feeder DER'!$B$3:$V$365,'Feeder DER'!T$369,FALSE)/1000)</f>
        <v>-5.8620457750928744E-2</v>
      </c>
      <c r="AU253" s="37">
        <f>IF(ISNA(VLOOKUP($B253,'Feeder DER'!$B$3:$V$365,'Feeder DER'!U$369,FALSE)),0,VLOOKUP($B253,'Feeder DER'!$B$3:$V$365,'Feeder DER'!U$369,FALSE)/1000)</f>
        <v>-6.0637648396421426E-2</v>
      </c>
      <c r="AV253" s="37">
        <f>IF(ISNA(VLOOKUP($B253,'Feeder DER'!$B$3:$V$365,'Feeder DER'!V$369,FALSE)),0,VLOOKUP($B253,'Feeder DER'!$B$3:$V$365,'Feeder DER'!V$369,FALSE)/1000)</f>
        <v>-6.2066348067951867E-2</v>
      </c>
    </row>
    <row r="254" spans="1:48" x14ac:dyDescent="0.25">
      <c r="A254" s="8" t="s">
        <v>29</v>
      </c>
      <c r="B254" s="42">
        <v>51003</v>
      </c>
      <c r="C254" s="43">
        <v>249.7994085</v>
      </c>
      <c r="D254" s="43">
        <v>188.66745</v>
      </c>
      <c r="E254" s="43">
        <v>189.15745000000001</v>
      </c>
      <c r="F254" s="43">
        <v>189.15745000000001</v>
      </c>
      <c r="G254" s="43">
        <v>189.15745000000001</v>
      </c>
      <c r="H254" s="43">
        <v>189.15745000000001</v>
      </c>
      <c r="I254" s="43">
        <v>189.15745000000001</v>
      </c>
      <c r="J254" s="43">
        <v>189.15745000000001</v>
      </c>
      <c r="K254" s="43">
        <v>189.15745000000001</v>
      </c>
      <c r="L254" s="43">
        <v>189.15745000000001</v>
      </c>
      <c r="M254" s="43">
        <v>189.15745000000001</v>
      </c>
      <c r="N254" s="43">
        <v>189.15745000000001</v>
      </c>
      <c r="P254" s="43">
        <v>71.59046936</v>
      </c>
      <c r="Q254" s="43">
        <v>71.59046936</v>
      </c>
      <c r="R254" s="43">
        <v>72.080469359999995</v>
      </c>
      <c r="S254" s="43">
        <v>72.080469359999995</v>
      </c>
      <c r="T254" s="43">
        <v>72.080469359999995</v>
      </c>
      <c r="U254" s="43">
        <v>72.080469359999995</v>
      </c>
      <c r="V254" s="43">
        <v>72.080469359999995</v>
      </c>
      <c r="W254" s="43">
        <v>72.080469359999995</v>
      </c>
      <c r="X254" s="43">
        <v>72.080469359999995</v>
      </c>
      <c r="Y254" s="43">
        <v>72.080469359999995</v>
      </c>
      <c r="Z254" s="43">
        <v>72.080469359999995</v>
      </c>
      <c r="AA254" s="43">
        <v>72.080469359999995</v>
      </c>
      <c r="AC254" s="37">
        <f>IF(ISNA(VLOOKUP($B254,'Feeder DER'!$B$3:$V$365,'Feeder DER'!C$369,FALSE)),0,VLOOKUP($B254,'Feeder DER'!$B$3:$V$365,'Feeder DER'!C$369,FALSE)/1000)</f>
        <v>1.7994037082859904E-2</v>
      </c>
      <c r="AD254" s="37">
        <f>IF(ISNA(VLOOKUP($B254,'Feeder DER'!$B$3:$V$365,'Feeder DER'!D$369,FALSE)),0,VLOOKUP($B254,'Feeder DER'!$B$3:$V$365,'Feeder DER'!D$369,FALSE)/1000)</f>
        <v>3.3315812103883798E-2</v>
      </c>
      <c r="AE254" s="37">
        <f>IF(ISNA(VLOOKUP($B254,'Feeder DER'!$B$3:$V$365,'Feeder DER'!E$369,FALSE)),0,VLOOKUP($B254,'Feeder DER'!$B$3:$V$365,'Feeder DER'!E$369,FALSE)/1000)</f>
        <v>5.2434156316769488E-2</v>
      </c>
      <c r="AF254" s="37">
        <f>IF(ISNA(VLOOKUP($B254,'Feeder DER'!$B$3:$V$365,'Feeder DER'!F$369,FALSE)),0,VLOOKUP($B254,'Feeder DER'!$B$3:$V$365,'Feeder DER'!F$369,FALSE)/1000)</f>
        <v>7.6477472302271296E-2</v>
      </c>
      <c r="AG254" s="37">
        <f>IF(ISNA(VLOOKUP($B254,'Feeder DER'!$B$3:$V$365,'Feeder DER'!G$369,FALSE)),0,VLOOKUP($B254,'Feeder DER'!$B$3:$V$365,'Feeder DER'!G$369,FALSE)/1000)</f>
        <v>0.10386284595542858</v>
      </c>
      <c r="AH254" s="37">
        <f>IF(ISNA(VLOOKUP($B254,'Feeder DER'!$B$3:$V$365,'Feeder DER'!H$369,FALSE)),0,VLOOKUP($B254,'Feeder DER'!$B$3:$V$365,'Feeder DER'!H$369,FALSE)/1000)</f>
        <v>0.13715408594778494</v>
      </c>
      <c r="AI254" s="37">
        <f>IF(ISNA(VLOOKUP($B254,'Feeder DER'!$B$3:$V$365,'Feeder DER'!I$369,FALSE)),0,VLOOKUP($B254,'Feeder DER'!$B$3:$V$365,'Feeder DER'!I$369,FALSE)/1000)</f>
        <v>0.17687766483981496</v>
      </c>
      <c r="AJ254" s="37">
        <f>IF(ISNA(VLOOKUP($B254,'Feeder DER'!$B$3:$V$365,'Feeder DER'!J$369,FALSE)),0,VLOOKUP($B254,'Feeder DER'!$B$3:$V$365,'Feeder DER'!J$369,FALSE)/1000)</f>
        <v>0.26914562810198456</v>
      </c>
      <c r="AK254" s="37">
        <f>IF(ISNA(VLOOKUP($B254,'Feeder DER'!$B$3:$V$365,'Feeder DER'!K$369,FALSE)),0,VLOOKUP($B254,'Feeder DER'!$B$3:$V$365,'Feeder DER'!K$369,FALSE)/1000)</f>
        <v>0.34580268262651964</v>
      </c>
      <c r="AL254" s="37">
        <f>IF(ISNA(VLOOKUP($B254,'Feeder DER'!$B$3:$V$365,'Feeder DER'!L$369,FALSE)),0,VLOOKUP($B254,'Feeder DER'!$B$3:$V$365,'Feeder DER'!L$369,FALSE)/1000)</f>
        <v>0.41960948171499229</v>
      </c>
      <c r="AM254" s="37">
        <f>IF(ISNA(VLOOKUP($B254,'Feeder DER'!$B$3:$V$365,'Feeder DER'!M$369,FALSE)),0,VLOOKUP($B254,'Feeder DER'!$B$3:$V$365,'Feeder DER'!M$369,FALSE)/1000)</f>
        <v>-0.18715616283592706</v>
      </c>
      <c r="AN254" s="37">
        <f>IF(ISNA(VLOOKUP($B254,'Feeder DER'!$B$3:$V$365,'Feeder DER'!N$369,FALSE)),0,VLOOKUP($B254,'Feeder DER'!$B$3:$V$365,'Feeder DER'!N$369,FALSE)/1000)</f>
        <v>-0.21853350557891113</v>
      </c>
      <c r="AO254" s="37">
        <f>IF(ISNA(VLOOKUP($B254,'Feeder DER'!$B$3:$V$365,'Feeder DER'!O$369,FALSE)),0,VLOOKUP($B254,'Feeder DER'!$B$3:$V$365,'Feeder DER'!O$369,FALSE)/1000)</f>
        <v>-0.25217766242009199</v>
      </c>
      <c r="AP254" s="37">
        <f>IF(ISNA(VLOOKUP($B254,'Feeder DER'!$B$3:$V$365,'Feeder DER'!P$369,FALSE)),0,VLOOKUP($B254,'Feeder DER'!$B$3:$V$365,'Feeder DER'!P$369,FALSE)/1000)</f>
        <v>-0.2831641954276129</v>
      </c>
      <c r="AQ254" s="37">
        <f>IF(ISNA(VLOOKUP($B254,'Feeder DER'!$B$3:$V$365,'Feeder DER'!Q$369,FALSE)),0,VLOOKUP($B254,'Feeder DER'!$B$3:$V$365,'Feeder DER'!Q$369,FALSE)/1000)</f>
        <v>-0.30832289833598719</v>
      </c>
      <c r="AR254" s="37">
        <f>IF(ISNA(VLOOKUP($B254,'Feeder DER'!$B$3:$V$365,'Feeder DER'!R$369,FALSE)),0,VLOOKUP($B254,'Feeder DER'!$B$3:$V$365,'Feeder DER'!R$369,FALSE)/1000)</f>
        <v>-0.32806463979386807</v>
      </c>
      <c r="AS254" s="37">
        <f>IF(ISNA(VLOOKUP($B254,'Feeder DER'!$B$3:$V$365,'Feeder DER'!S$369,FALSE)),0,VLOOKUP($B254,'Feeder DER'!$B$3:$V$365,'Feeder DER'!S$369,FALSE)/1000)</f>
        <v>-0.3436416933872804</v>
      </c>
      <c r="AT254" s="37">
        <f>IF(ISNA(VLOOKUP($B254,'Feeder DER'!$B$3:$V$365,'Feeder DER'!T$369,FALSE)),0,VLOOKUP($B254,'Feeder DER'!$B$3:$V$365,'Feeder DER'!T$369,FALSE)/1000)</f>
        <v>-0.34517558640591139</v>
      </c>
      <c r="AU254" s="37">
        <f>IF(ISNA(VLOOKUP($B254,'Feeder DER'!$B$3:$V$365,'Feeder DER'!U$369,FALSE)),0,VLOOKUP($B254,'Feeder DER'!$B$3:$V$365,'Feeder DER'!U$369,FALSE)/1000)</f>
        <v>-0.35197172726974818</v>
      </c>
      <c r="AV254" s="37">
        <f>IF(ISNA(VLOOKUP($B254,'Feeder DER'!$B$3:$V$365,'Feeder DER'!V$369,FALSE)),0,VLOOKUP($B254,'Feeder DER'!$B$3:$V$365,'Feeder DER'!V$369,FALSE)/1000)</f>
        <v>-0.35511973840806654</v>
      </c>
    </row>
    <row r="255" spans="1:48" x14ac:dyDescent="0.25">
      <c r="A255" s="8" t="s">
        <v>29</v>
      </c>
      <c r="B255" s="42">
        <v>51004</v>
      </c>
      <c r="C255" s="43">
        <v>102.8578941</v>
      </c>
      <c r="D255" s="43">
        <v>89.957015990000002</v>
      </c>
      <c r="E255" s="43">
        <v>89.957015990000002</v>
      </c>
      <c r="F255" s="43">
        <v>89.957015990000002</v>
      </c>
      <c r="G255" s="43">
        <v>89.957015990000002</v>
      </c>
      <c r="H255" s="43">
        <v>89.957015990000002</v>
      </c>
      <c r="I255" s="43">
        <v>89.957015990000002</v>
      </c>
      <c r="J255" s="43">
        <v>89.957015990000002</v>
      </c>
      <c r="K255" s="43">
        <v>89.957015990000002</v>
      </c>
      <c r="L255" s="43">
        <v>89.957015990000002</v>
      </c>
      <c r="M255" s="43">
        <v>89.957015990000002</v>
      </c>
      <c r="N255" s="43">
        <v>89.957015990000002</v>
      </c>
      <c r="P255" s="43">
        <v>36.889411930000001</v>
      </c>
      <c r="Q255" s="43">
        <v>37.218717193985803</v>
      </c>
      <c r="R255" s="43">
        <v>37.218717193985803</v>
      </c>
      <c r="S255" s="43">
        <v>37.218717193985803</v>
      </c>
      <c r="T255" s="43">
        <v>37.218717193985803</v>
      </c>
      <c r="U255" s="43">
        <v>37.218717193985803</v>
      </c>
      <c r="V255" s="43">
        <v>37.218717193985803</v>
      </c>
      <c r="W255" s="43">
        <v>37.218717193985803</v>
      </c>
      <c r="X255" s="43">
        <v>37.218717193985803</v>
      </c>
      <c r="Y255" s="43">
        <v>37.218717193985803</v>
      </c>
      <c r="Z255" s="43">
        <v>37.218717193985803</v>
      </c>
      <c r="AA255" s="43">
        <v>37.218717193985803</v>
      </c>
      <c r="AC255" s="37">
        <f>IF(ISNA(VLOOKUP($B255,'Feeder DER'!$B$3:$V$365,'Feeder DER'!C$369,FALSE)),0,VLOOKUP($B255,'Feeder DER'!$B$3:$V$365,'Feeder DER'!C$369,FALSE)/1000)</f>
        <v>2.8201555996809079E-2</v>
      </c>
      <c r="AD255" s="37">
        <f>IF(ISNA(VLOOKUP($B255,'Feeder DER'!$B$3:$V$365,'Feeder DER'!D$369,FALSE)),0,VLOOKUP($B255,'Feeder DER'!$B$3:$V$365,'Feeder DER'!D$369,FALSE)/1000)</f>
        <v>5.3285980282244745E-2</v>
      </c>
      <c r="AE255" s="37">
        <f>IF(ISNA(VLOOKUP($B255,'Feeder DER'!$B$3:$V$365,'Feeder DER'!E$369,FALSE)),0,VLOOKUP($B255,'Feeder DER'!$B$3:$V$365,'Feeder DER'!E$369,FALSE)/1000)</f>
        <v>8.3234725003188834E-2</v>
      </c>
      <c r="AF255" s="37">
        <f>IF(ISNA(VLOOKUP($B255,'Feeder DER'!$B$3:$V$365,'Feeder DER'!F$369,FALSE)),0,VLOOKUP($B255,'Feeder DER'!$B$3:$V$365,'Feeder DER'!F$369,FALSE)/1000)</f>
        <v>0.11800366836892791</v>
      </c>
      <c r="AG255" s="37">
        <f>IF(ISNA(VLOOKUP($B255,'Feeder DER'!$B$3:$V$365,'Feeder DER'!G$369,FALSE)),0,VLOOKUP($B255,'Feeder DER'!$B$3:$V$365,'Feeder DER'!G$369,FALSE)/1000)</f>
        <v>0.15500820500877455</v>
      </c>
      <c r="AH255" s="37">
        <f>IF(ISNA(VLOOKUP($B255,'Feeder DER'!$B$3:$V$365,'Feeder DER'!H$369,FALSE)),0,VLOOKUP($B255,'Feeder DER'!$B$3:$V$365,'Feeder DER'!H$369,FALSE)/1000)</f>
        <v>0.19733927875225485</v>
      </c>
      <c r="AI255" s="37">
        <f>IF(ISNA(VLOOKUP($B255,'Feeder DER'!$B$3:$V$365,'Feeder DER'!I$369,FALSE)),0,VLOOKUP($B255,'Feeder DER'!$B$3:$V$365,'Feeder DER'!I$369,FALSE)/1000)</f>
        <v>0.24581536580403243</v>
      </c>
      <c r="AJ255" s="37">
        <f>IF(ISNA(VLOOKUP($B255,'Feeder DER'!$B$3:$V$365,'Feeder DER'!J$369,FALSE)),0,VLOOKUP($B255,'Feeder DER'!$B$3:$V$365,'Feeder DER'!J$369,FALSE)/1000)</f>
        <v>0.35304804517603566</v>
      </c>
      <c r="AK255" s="37">
        <f>IF(ISNA(VLOOKUP($B255,'Feeder DER'!$B$3:$V$365,'Feeder DER'!K$369,FALSE)),0,VLOOKUP($B255,'Feeder DER'!$B$3:$V$365,'Feeder DER'!K$369,FALSE)/1000)</f>
        <v>0.44299986265816987</v>
      </c>
      <c r="AL255" s="37">
        <f>IF(ISNA(VLOOKUP($B255,'Feeder DER'!$B$3:$V$365,'Feeder DER'!L$369,FALSE)),0,VLOOKUP($B255,'Feeder DER'!$B$3:$V$365,'Feeder DER'!L$369,FALSE)/1000)</f>
        <v>0.52827159684288361</v>
      </c>
      <c r="AM255" s="37">
        <f>IF(ISNA(VLOOKUP($B255,'Feeder DER'!$B$3:$V$365,'Feeder DER'!M$369,FALSE)),0,VLOOKUP($B255,'Feeder DER'!$B$3:$V$365,'Feeder DER'!M$369,FALSE)/1000)</f>
        <v>-0.30673457003942961</v>
      </c>
      <c r="AN255" s="37">
        <f>IF(ISNA(VLOOKUP($B255,'Feeder DER'!$B$3:$V$365,'Feeder DER'!N$369,FALSE)),0,VLOOKUP($B255,'Feeder DER'!$B$3:$V$365,'Feeder DER'!N$369,FALSE)/1000)</f>
        <v>-0.36142042459749807</v>
      </c>
      <c r="AO255" s="37">
        <f>IF(ISNA(VLOOKUP($B255,'Feeder DER'!$B$3:$V$365,'Feeder DER'!O$369,FALSE)),0,VLOOKUP($B255,'Feeder DER'!$B$3:$V$365,'Feeder DER'!O$369,FALSE)/1000)</f>
        <v>-0.42033221819010008</v>
      </c>
      <c r="AP255" s="37">
        <f>IF(ISNA(VLOOKUP($B255,'Feeder DER'!$B$3:$V$365,'Feeder DER'!P$369,FALSE)),0,VLOOKUP($B255,'Feeder DER'!$B$3:$V$365,'Feeder DER'!P$369,FALSE)/1000)</f>
        <v>-0.47616102326608101</v>
      </c>
      <c r="AQ255" s="37">
        <f>IF(ISNA(VLOOKUP($B255,'Feeder DER'!$B$3:$V$365,'Feeder DER'!Q$369,FALSE)),0,VLOOKUP($B255,'Feeder DER'!$B$3:$V$365,'Feeder DER'!Q$369,FALSE)/1000)</f>
        <v>-0.52359473176649662</v>
      </c>
      <c r="AR255" s="37">
        <f>IF(ISNA(VLOOKUP($B255,'Feeder DER'!$B$3:$V$365,'Feeder DER'!R$369,FALSE)),0,VLOOKUP($B255,'Feeder DER'!$B$3:$V$365,'Feeder DER'!R$369,FALSE)/1000)</f>
        <v>-0.56425569257244512</v>
      </c>
      <c r="AS255" s="37">
        <f>IF(ISNA(VLOOKUP($B255,'Feeder DER'!$B$3:$V$365,'Feeder DER'!S$369,FALSE)),0,VLOOKUP($B255,'Feeder DER'!$B$3:$V$365,'Feeder DER'!S$369,FALSE)/1000)</f>
        <v>-0.60032548542910058</v>
      </c>
      <c r="AT255" s="37">
        <f>IF(ISNA(VLOOKUP($B255,'Feeder DER'!$B$3:$V$365,'Feeder DER'!T$369,FALSE)),0,VLOOKUP($B255,'Feeder DER'!$B$3:$V$365,'Feeder DER'!T$369,FALSE)/1000)</f>
        <v>-0.63054342393764273</v>
      </c>
      <c r="AU255" s="37">
        <f>IF(ISNA(VLOOKUP($B255,'Feeder DER'!$B$3:$V$365,'Feeder DER'!U$369,FALSE)),0,VLOOKUP($B255,'Feeder DER'!$B$3:$V$365,'Feeder DER'!U$369,FALSE)/1000)</f>
        <v>-0.66374132283352094</v>
      </c>
      <c r="AV255" s="37">
        <f>IF(ISNA(VLOOKUP($B255,'Feeder DER'!$B$3:$V$365,'Feeder DER'!V$369,FALSE)),0,VLOOKUP($B255,'Feeder DER'!$B$3:$V$365,'Feeder DER'!V$369,FALSE)/1000)</f>
        <v>-0.69062458394626303</v>
      </c>
    </row>
    <row r="256" spans="1:48" x14ac:dyDescent="0.25">
      <c r="A256" s="8" t="s">
        <v>65</v>
      </c>
      <c r="B256" s="42">
        <v>94001</v>
      </c>
      <c r="C256" s="43">
        <v>111.2786636</v>
      </c>
      <c r="D256" s="43">
        <v>107.5999985</v>
      </c>
      <c r="E256" s="43">
        <v>107.938273725725</v>
      </c>
      <c r="F256" s="43">
        <v>107.938273725725</v>
      </c>
      <c r="G256" s="43">
        <v>107.938273725725</v>
      </c>
      <c r="H256" s="43">
        <v>107.938273725725</v>
      </c>
      <c r="I256" s="43">
        <v>107.938273725725</v>
      </c>
      <c r="J256" s="43">
        <v>107.938273725725</v>
      </c>
      <c r="K256" s="43">
        <v>107.938273725725</v>
      </c>
      <c r="L256" s="43">
        <v>107.938273725725</v>
      </c>
      <c r="M256" s="43">
        <v>107.938273725725</v>
      </c>
      <c r="N256" s="43">
        <v>107.938273725725</v>
      </c>
      <c r="P256" s="43">
        <v>58</v>
      </c>
      <c r="Q256" s="43">
        <v>58.387679155778201</v>
      </c>
      <c r="R256" s="43">
        <v>58.387679155778201</v>
      </c>
      <c r="S256" s="43">
        <v>58.387679155778201</v>
      </c>
      <c r="T256" s="43">
        <v>58.387679155778201</v>
      </c>
      <c r="U256" s="43">
        <v>58.387679155778201</v>
      </c>
      <c r="V256" s="43">
        <v>58.387679155778201</v>
      </c>
      <c r="W256" s="43">
        <v>58.387679155778201</v>
      </c>
      <c r="X256" s="43">
        <v>58.387679155778201</v>
      </c>
      <c r="Y256" s="43">
        <v>58.387679155778201</v>
      </c>
      <c r="Z256" s="43">
        <v>58.387679155778201</v>
      </c>
      <c r="AA256" s="43">
        <v>58.387679155778201</v>
      </c>
      <c r="AC256" s="37">
        <f>IF(ISNA(VLOOKUP($B256,'Feeder DER'!$B$3:$V$365,'Feeder DER'!C$369,FALSE)),0,VLOOKUP($B256,'Feeder DER'!$B$3:$V$365,'Feeder DER'!C$369,FALSE)/1000)</f>
        <v>2.6234874762362165E-2</v>
      </c>
      <c r="AD256" s="37">
        <f>IF(ISNA(VLOOKUP($B256,'Feeder DER'!$B$3:$V$365,'Feeder DER'!D$369,FALSE)),0,VLOOKUP($B256,'Feeder DER'!$B$3:$V$365,'Feeder DER'!D$369,FALSE)/1000)</f>
        <v>5.3613249043645103E-2</v>
      </c>
      <c r="AE256" s="37">
        <f>IF(ISNA(VLOOKUP($B256,'Feeder DER'!$B$3:$V$365,'Feeder DER'!E$369,FALSE)),0,VLOOKUP($B256,'Feeder DER'!$B$3:$V$365,'Feeder DER'!E$369,FALSE)/1000)</f>
        <v>8.7709305279483687E-2</v>
      </c>
      <c r="AF256" s="37">
        <f>IF(ISNA(VLOOKUP($B256,'Feeder DER'!$B$3:$V$365,'Feeder DER'!F$369,FALSE)),0,VLOOKUP($B256,'Feeder DER'!$B$3:$V$365,'Feeder DER'!F$369,FALSE)/1000)</f>
        <v>0.13004224769121744</v>
      </c>
      <c r="AG256" s="37">
        <f>IF(ISNA(VLOOKUP($B256,'Feeder DER'!$B$3:$V$365,'Feeder DER'!G$369,FALSE)),0,VLOOKUP($B256,'Feeder DER'!$B$3:$V$365,'Feeder DER'!G$369,FALSE)/1000)</f>
        <v>0.17764487044989294</v>
      </c>
      <c r="AH256" s="37">
        <f>IF(ISNA(VLOOKUP($B256,'Feeder DER'!$B$3:$V$365,'Feeder DER'!H$369,FALSE)),0,VLOOKUP($B256,'Feeder DER'!$B$3:$V$365,'Feeder DER'!H$369,FALSE)/1000)</f>
        <v>0.23471517874523615</v>
      </c>
      <c r="AI256" s="37">
        <f>IF(ISNA(VLOOKUP($B256,'Feeder DER'!$B$3:$V$365,'Feeder DER'!I$369,FALSE)),0,VLOOKUP($B256,'Feeder DER'!$B$3:$V$365,'Feeder DER'!I$369,FALSE)/1000)</f>
        <v>0.30212970497220887</v>
      </c>
      <c r="AJ256" s="37">
        <f>IF(ISNA(VLOOKUP($B256,'Feeder DER'!$B$3:$V$365,'Feeder DER'!J$369,FALSE)),0,VLOOKUP($B256,'Feeder DER'!$B$3:$V$365,'Feeder DER'!J$369,FALSE)/1000)</f>
        <v>0.4566936916948024</v>
      </c>
      <c r="AK256" s="37">
        <f>IF(ISNA(VLOOKUP($B256,'Feeder DER'!$B$3:$V$365,'Feeder DER'!K$369,FALSE)),0,VLOOKUP($B256,'Feeder DER'!$B$3:$V$365,'Feeder DER'!K$369,FALSE)/1000)</f>
        <v>0.58531224967245532</v>
      </c>
      <c r="AL256" s="37">
        <f>IF(ISNA(VLOOKUP($B256,'Feeder DER'!$B$3:$V$365,'Feeder DER'!L$369,FALSE)),0,VLOOKUP($B256,'Feeder DER'!$B$3:$V$365,'Feeder DER'!L$369,FALSE)/1000)</f>
        <v>0.70848816613413346</v>
      </c>
      <c r="AM256" s="37">
        <f>IF(ISNA(VLOOKUP($B256,'Feeder DER'!$B$3:$V$365,'Feeder DER'!M$369,FALSE)),0,VLOOKUP($B256,'Feeder DER'!$B$3:$V$365,'Feeder DER'!M$369,FALSE)/1000)</f>
        <v>-0.26227299047893488</v>
      </c>
      <c r="AN256" s="37">
        <f>IF(ISNA(VLOOKUP($B256,'Feeder DER'!$B$3:$V$365,'Feeder DER'!N$369,FALSE)),0,VLOOKUP($B256,'Feeder DER'!$B$3:$V$365,'Feeder DER'!N$369,FALSE)/1000)</f>
        <v>-0.32034988277632404</v>
      </c>
      <c r="AO256" s="37">
        <f>IF(ISNA(VLOOKUP($B256,'Feeder DER'!$B$3:$V$365,'Feeder DER'!O$369,FALSE)),0,VLOOKUP($B256,'Feeder DER'!$B$3:$V$365,'Feeder DER'!O$369,FALSE)/1000)</f>
        <v>-0.38370590094732721</v>
      </c>
      <c r="AP256" s="37">
        <f>IF(ISNA(VLOOKUP($B256,'Feeder DER'!$B$3:$V$365,'Feeder DER'!P$369,FALSE)),0,VLOOKUP($B256,'Feeder DER'!$B$3:$V$365,'Feeder DER'!P$369,FALSE)/1000)</f>
        <v>-0.44388549266205801</v>
      </c>
      <c r="AQ256" s="37">
        <f>IF(ISNA(VLOOKUP($B256,'Feeder DER'!$B$3:$V$365,'Feeder DER'!Q$369,FALSE)),0,VLOOKUP($B256,'Feeder DER'!$B$3:$V$365,'Feeder DER'!Q$369,FALSE)/1000)</f>
        <v>-0.49484275957821905</v>
      </c>
      <c r="AR256" s="37">
        <f>IF(ISNA(VLOOKUP($B256,'Feeder DER'!$B$3:$V$365,'Feeder DER'!R$369,FALSE)),0,VLOOKUP($B256,'Feeder DER'!$B$3:$V$365,'Feeder DER'!R$369,FALSE)/1000)</f>
        <v>-0.53760579746786752</v>
      </c>
      <c r="AS256" s="37">
        <f>IF(ISNA(VLOOKUP($B256,'Feeder DER'!$B$3:$V$365,'Feeder DER'!S$369,FALSE)),0,VLOOKUP($B256,'Feeder DER'!$B$3:$V$365,'Feeder DER'!S$369,FALSE)/1000)</f>
        <v>-0.5745678728728022</v>
      </c>
      <c r="AT256" s="37">
        <f>IF(ISNA(VLOOKUP($B256,'Feeder DER'!$B$3:$V$365,'Feeder DER'!T$369,FALSE)),0,VLOOKUP($B256,'Feeder DER'!$B$3:$V$365,'Feeder DER'!T$369,FALSE)/1000)</f>
        <v>-0.59514571212743705</v>
      </c>
      <c r="AU256" s="37">
        <f>IF(ISNA(VLOOKUP($B256,'Feeder DER'!$B$3:$V$365,'Feeder DER'!U$369,FALSE)),0,VLOOKUP($B256,'Feeder DER'!$B$3:$V$365,'Feeder DER'!U$369,FALSE)/1000)</f>
        <v>-0.62348169268246134</v>
      </c>
      <c r="AV256" s="37">
        <f>IF(ISNA(VLOOKUP($B256,'Feeder DER'!$B$3:$V$365,'Feeder DER'!V$369,FALSE)),0,VLOOKUP($B256,'Feeder DER'!$B$3:$V$365,'Feeder DER'!V$369,FALSE)/1000)</f>
        <v>-0.64581294227082009</v>
      </c>
    </row>
    <row r="257" spans="1:48" x14ac:dyDescent="0.25">
      <c r="A257" s="8" t="s">
        <v>65</v>
      </c>
      <c r="B257" s="42">
        <v>94002</v>
      </c>
      <c r="C257" s="43">
        <v>115.17215729999999</v>
      </c>
      <c r="D257" s="43">
        <v>195.6000061</v>
      </c>
      <c r="E257" s="43">
        <v>198.41343967742301</v>
      </c>
      <c r="F257" s="43">
        <v>198.41343967742301</v>
      </c>
      <c r="G257" s="43">
        <v>198.41343967742301</v>
      </c>
      <c r="H257" s="43">
        <v>198.41343967742301</v>
      </c>
      <c r="I257" s="43">
        <v>198.41343967742301</v>
      </c>
      <c r="J257" s="43">
        <v>198.41343967742301</v>
      </c>
      <c r="K257" s="43">
        <v>198.41343967742301</v>
      </c>
      <c r="L257" s="43">
        <v>198.41343967742301</v>
      </c>
      <c r="M257" s="43">
        <v>198.41343967742301</v>
      </c>
      <c r="N257" s="43">
        <v>198.41343967742301</v>
      </c>
      <c r="P257" s="43">
        <v>129.1992798</v>
      </c>
      <c r="Q257" s="43">
        <v>128.67995396381099</v>
      </c>
      <c r="R257" s="43">
        <v>128.67995396381099</v>
      </c>
      <c r="S257" s="43">
        <v>128.67995396381099</v>
      </c>
      <c r="T257" s="43">
        <v>128.67995396381099</v>
      </c>
      <c r="U257" s="43">
        <v>128.67995396381099</v>
      </c>
      <c r="V257" s="43">
        <v>128.67995396381099</v>
      </c>
      <c r="W257" s="43">
        <v>128.67995396381099</v>
      </c>
      <c r="X257" s="43">
        <v>128.67995396381099</v>
      </c>
      <c r="Y257" s="43">
        <v>128.67995396381099</v>
      </c>
      <c r="Z257" s="43">
        <v>128.67995396381099</v>
      </c>
      <c r="AA257" s="43">
        <v>128.67995396381099</v>
      </c>
      <c r="AC257" s="37">
        <f>IF(ISNA(VLOOKUP($B257,'Feeder DER'!$B$3:$V$365,'Feeder DER'!C$369,FALSE)),0,VLOOKUP($B257,'Feeder DER'!$B$3:$V$365,'Feeder DER'!C$369,FALSE)/1000)</f>
        <v>9.4982140335546347E-2</v>
      </c>
      <c r="AD257" s="37">
        <f>IF(ISNA(VLOOKUP($B257,'Feeder DER'!$B$3:$V$365,'Feeder DER'!D$369,FALSE)),0,VLOOKUP($B257,'Feeder DER'!$B$3:$V$365,'Feeder DER'!D$369,FALSE)/1000)</f>
        <v>0.18427855854376582</v>
      </c>
      <c r="AE257" s="37">
        <f>IF(ISNA(VLOOKUP($B257,'Feeder DER'!$B$3:$V$365,'Feeder DER'!E$369,FALSE)),0,VLOOKUP($B257,'Feeder DER'!$B$3:$V$365,'Feeder DER'!E$369,FALSE)/1000)</f>
        <v>0.29494439439703307</v>
      </c>
      <c r="AF257" s="37">
        <f>IF(ISNA(VLOOKUP($B257,'Feeder DER'!$B$3:$V$365,'Feeder DER'!F$369,FALSE)),0,VLOOKUP($B257,'Feeder DER'!$B$3:$V$365,'Feeder DER'!F$369,FALSE)/1000)</f>
        <v>0.43244748312917614</v>
      </c>
      <c r="AG257" s="37">
        <f>IF(ISNA(VLOOKUP($B257,'Feeder DER'!$B$3:$V$365,'Feeder DER'!G$369,FALSE)),0,VLOOKUP($B257,'Feeder DER'!$B$3:$V$365,'Feeder DER'!G$369,FALSE)/1000)</f>
        <v>0.5875813719565417</v>
      </c>
      <c r="AH257" s="37">
        <f>IF(ISNA(VLOOKUP($B257,'Feeder DER'!$B$3:$V$365,'Feeder DER'!H$369,FALSE)),0,VLOOKUP($B257,'Feeder DER'!$B$3:$V$365,'Feeder DER'!H$369,FALSE)/1000)</f>
        <v>0.77467683916239605</v>
      </c>
      <c r="AI257" s="37">
        <f>IF(ISNA(VLOOKUP($B257,'Feeder DER'!$B$3:$V$365,'Feeder DER'!I$369,FALSE)),0,VLOOKUP($B257,'Feeder DER'!$B$3:$V$365,'Feeder DER'!I$369,FALSE)/1000)</f>
        <v>0.99681418056858839</v>
      </c>
      <c r="AJ257" s="37">
        <f>IF(ISNA(VLOOKUP($B257,'Feeder DER'!$B$3:$V$365,'Feeder DER'!J$369,FALSE)),0,VLOOKUP($B257,'Feeder DER'!$B$3:$V$365,'Feeder DER'!J$369,FALSE)/1000)</f>
        <v>1.5097264766154821</v>
      </c>
      <c r="AK257" s="37">
        <f>IF(ISNA(VLOOKUP($B257,'Feeder DER'!$B$3:$V$365,'Feeder DER'!K$369,FALSE)),0,VLOOKUP($B257,'Feeder DER'!$B$3:$V$365,'Feeder DER'!K$369,FALSE)/1000)</f>
        <v>1.9368319421923661</v>
      </c>
      <c r="AL257" s="37">
        <f>IF(ISNA(VLOOKUP($B257,'Feeder DER'!$B$3:$V$365,'Feeder DER'!L$369,FALSE)),0,VLOOKUP($B257,'Feeder DER'!$B$3:$V$365,'Feeder DER'!L$369,FALSE)/1000)</f>
        <v>2.3476720483636662</v>
      </c>
      <c r="AM257" s="37">
        <f>IF(ISNA(VLOOKUP($B257,'Feeder DER'!$B$3:$V$365,'Feeder DER'!M$369,FALSE)),0,VLOOKUP($B257,'Feeder DER'!$B$3:$V$365,'Feeder DER'!M$369,FALSE)/1000)</f>
        <v>-0.81433099862103697</v>
      </c>
      <c r="AN257" s="37">
        <f>IF(ISNA(VLOOKUP($B257,'Feeder DER'!$B$3:$V$365,'Feeder DER'!N$369,FALSE)),0,VLOOKUP($B257,'Feeder DER'!$B$3:$V$365,'Feeder DER'!N$369,FALSE)/1000)</f>
        <v>-0.99949720581300949</v>
      </c>
      <c r="AO257" s="37">
        <f>IF(ISNA(VLOOKUP($B257,'Feeder DER'!$B$3:$V$365,'Feeder DER'!O$369,FALSE)),0,VLOOKUP($B257,'Feeder DER'!$B$3:$V$365,'Feeder DER'!O$369,FALSE)/1000)</f>
        <v>-1.198219304471051</v>
      </c>
      <c r="AP257" s="37">
        <f>IF(ISNA(VLOOKUP($B257,'Feeder DER'!$B$3:$V$365,'Feeder DER'!P$369,FALSE)),0,VLOOKUP($B257,'Feeder DER'!$B$3:$V$365,'Feeder DER'!P$369,FALSE)/1000)</f>
        <v>-1.3820339302160292</v>
      </c>
      <c r="AQ257" s="37">
        <f>IF(ISNA(VLOOKUP($B257,'Feeder DER'!$B$3:$V$365,'Feeder DER'!Q$369,FALSE)),0,VLOOKUP($B257,'Feeder DER'!$B$3:$V$365,'Feeder DER'!Q$369,FALSE)/1000)</f>
        <v>-1.5322697112515506</v>
      </c>
      <c r="AR257" s="37">
        <f>IF(ISNA(VLOOKUP($B257,'Feeder DER'!$B$3:$V$365,'Feeder DER'!R$369,FALSE)),0,VLOOKUP($B257,'Feeder DER'!$B$3:$V$365,'Feeder DER'!R$369,FALSE)/1000)</f>
        <v>-1.6517777099331354</v>
      </c>
      <c r="AS257" s="37">
        <f>IF(ISNA(VLOOKUP($B257,'Feeder DER'!$B$3:$V$365,'Feeder DER'!S$369,FALSE)),0,VLOOKUP($B257,'Feeder DER'!$B$3:$V$365,'Feeder DER'!S$369,FALSE)/1000)</f>
        <v>-1.7478811913094972</v>
      </c>
      <c r="AT257" s="37">
        <f>IF(ISNA(VLOOKUP($B257,'Feeder DER'!$B$3:$V$365,'Feeder DER'!T$369,FALSE)),0,VLOOKUP($B257,'Feeder DER'!$B$3:$V$365,'Feeder DER'!T$369,FALSE)/1000)</f>
        <v>-1.7702280560298105</v>
      </c>
      <c r="AU257" s="37">
        <f>IF(ISNA(VLOOKUP($B257,'Feeder DER'!$B$3:$V$365,'Feeder DER'!U$369,FALSE)),0,VLOOKUP($B257,'Feeder DER'!$B$3:$V$365,'Feeder DER'!U$369,FALSE)/1000)</f>
        <v>-1.8214448982717537</v>
      </c>
      <c r="AV257" s="37">
        <f>IF(ISNA(VLOOKUP($B257,'Feeder DER'!$B$3:$V$365,'Feeder DER'!V$369,FALSE)),0,VLOOKUP($B257,'Feeder DER'!$B$3:$V$365,'Feeder DER'!V$369,FALSE)/1000)</f>
        <v>-1.853088096548581</v>
      </c>
    </row>
    <row r="258" spans="1:48" x14ac:dyDescent="0.25">
      <c r="A258" s="8" t="s">
        <v>16</v>
      </c>
      <c r="B258" s="42">
        <v>98001</v>
      </c>
      <c r="C258" s="43">
        <v>45.140287909999998</v>
      </c>
      <c r="D258" s="43">
        <v>42.657161709999997</v>
      </c>
      <c r="E258" s="43">
        <v>42.509970291362741</v>
      </c>
      <c r="F258" s="43">
        <v>42.130452074256013</v>
      </c>
      <c r="G258" s="43">
        <v>41.754322099392894</v>
      </c>
      <c r="H258" s="43">
        <v>41.381550117407258</v>
      </c>
      <c r="I258" s="43">
        <v>41.012106148991641</v>
      </c>
      <c r="J258" s="43">
        <v>40.64596048248621</v>
      </c>
      <c r="K258" s="43">
        <v>40.283083671489287</v>
      </c>
      <c r="L258" s="43">
        <v>39.923446532489187</v>
      </c>
      <c r="M258" s="43">
        <v>39.567020142517215</v>
      </c>
      <c r="N258" s="43">
        <v>39.21377583682159</v>
      </c>
      <c r="P258" s="43">
        <v>53.985530850000004</v>
      </c>
      <c r="Q258" s="43">
        <v>54.365833006604284</v>
      </c>
      <c r="R258" s="43">
        <v>53.986967068338089</v>
      </c>
      <c r="S258" s="43">
        <v>53.610741380229761</v>
      </c>
      <c r="T258" s="43">
        <v>53.237137542839839</v>
      </c>
      <c r="U258" s="43">
        <v>52.866137284951321</v>
      </c>
      <c r="V258" s="43">
        <v>52.497722462676101</v>
      </c>
      <c r="W258" s="43">
        <v>52.131875058567644</v>
      </c>
      <c r="X258" s="43">
        <v>51.76857718073984</v>
      </c>
      <c r="Y258" s="43">
        <v>51.407811061991978</v>
      </c>
      <c r="Z258" s="43">
        <v>51.049559058939863</v>
      </c>
      <c r="AA258" s="43">
        <v>50.693803651152933</v>
      </c>
      <c r="AC258" s="37">
        <f>IF(ISNA(VLOOKUP($B258,'Feeder DER'!$B$3:$V$365,'Feeder DER'!C$369,FALSE)),0,VLOOKUP($B258,'Feeder DER'!$B$3:$V$365,'Feeder DER'!C$369,FALSE)/1000)</f>
        <v>1.5454939937561231E-2</v>
      </c>
      <c r="AD258" s="37">
        <f>IF(ISNA(VLOOKUP($B258,'Feeder DER'!$B$3:$V$365,'Feeder DER'!D$369,FALSE)),0,VLOOKUP($B258,'Feeder DER'!$B$3:$V$365,'Feeder DER'!D$369,FALSE)/1000)</f>
        <v>3.034841288241755E-2</v>
      </c>
      <c r="AE258" s="37">
        <f>IF(ISNA(VLOOKUP($B258,'Feeder DER'!$B$3:$V$365,'Feeder DER'!E$369,FALSE)),0,VLOOKUP($B258,'Feeder DER'!$B$3:$V$365,'Feeder DER'!E$369,FALSE)/1000)</f>
        <v>5.1119510899742891E-2</v>
      </c>
      <c r="AF258" s="37">
        <f>IF(ISNA(VLOOKUP($B258,'Feeder DER'!$B$3:$V$365,'Feeder DER'!F$369,FALSE)),0,VLOOKUP($B258,'Feeder DER'!$B$3:$V$365,'Feeder DER'!F$369,FALSE)/1000)</f>
        <v>8.1939848220049655E-2</v>
      </c>
      <c r="AG258" s="37">
        <f>IF(ISNA(VLOOKUP($B258,'Feeder DER'!$B$3:$V$365,'Feeder DER'!G$369,FALSE)),0,VLOOKUP($B258,'Feeder DER'!$B$3:$V$365,'Feeder DER'!G$369,FALSE)/1000)</f>
        <v>0.1212025228289669</v>
      </c>
      <c r="AH258" s="37">
        <f>IF(ISNA(VLOOKUP($B258,'Feeder DER'!$B$3:$V$365,'Feeder DER'!H$369,FALSE)),0,VLOOKUP($B258,'Feeder DER'!$B$3:$V$365,'Feeder DER'!H$369,FALSE)/1000)</f>
        <v>0.17312888292203038</v>
      </c>
      <c r="AI258" s="37">
        <f>IF(ISNA(VLOOKUP($B258,'Feeder DER'!$B$3:$V$365,'Feeder DER'!I$369,FALSE)),0,VLOOKUP($B258,'Feeder DER'!$B$3:$V$365,'Feeder DER'!I$369,FALSE)/1000)</f>
        <v>0.23821889624515924</v>
      </c>
      <c r="AJ258" s="37">
        <f>IF(ISNA(VLOOKUP($B258,'Feeder DER'!$B$3:$V$365,'Feeder DER'!J$369,FALSE)),0,VLOOKUP($B258,'Feeder DER'!$B$3:$V$365,'Feeder DER'!J$369,FALSE)/1000)</f>
        <v>0.39792625541987936</v>
      </c>
      <c r="AK258" s="37">
        <f>IF(ISNA(VLOOKUP($B258,'Feeder DER'!$B$3:$V$365,'Feeder DER'!K$369,FALSE)),0,VLOOKUP($B258,'Feeder DER'!$B$3:$V$365,'Feeder DER'!K$369,FALSE)/1000)</f>
        <v>0.52812138490621374</v>
      </c>
      <c r="AL258" s="37">
        <f>IF(ISNA(VLOOKUP($B258,'Feeder DER'!$B$3:$V$365,'Feeder DER'!L$369,FALSE)),0,VLOOKUP($B258,'Feeder DER'!$B$3:$V$365,'Feeder DER'!L$369,FALSE)/1000)</f>
        <v>0.65492274955936114</v>
      </c>
      <c r="AM258" s="37">
        <f>IF(ISNA(VLOOKUP($B258,'Feeder DER'!$B$3:$V$365,'Feeder DER'!M$369,FALSE)),0,VLOOKUP($B258,'Feeder DER'!$B$3:$V$365,'Feeder DER'!M$369,FALSE)/1000)</f>
        <v>-0.11284948551788117</v>
      </c>
      <c r="AN258" s="37">
        <f>IF(ISNA(VLOOKUP($B258,'Feeder DER'!$B$3:$V$365,'Feeder DER'!N$369,FALSE)),0,VLOOKUP($B258,'Feeder DER'!$B$3:$V$365,'Feeder DER'!N$369,FALSE)/1000)</f>
        <v>-0.13777895760168163</v>
      </c>
      <c r="AO258" s="37">
        <f>IF(ISNA(VLOOKUP($B258,'Feeder DER'!$B$3:$V$365,'Feeder DER'!O$369,FALSE)),0,VLOOKUP($B258,'Feeder DER'!$B$3:$V$365,'Feeder DER'!O$369,FALSE)/1000)</f>
        <v>-0.16413667683834773</v>
      </c>
      <c r="AP258" s="37">
        <f>IF(ISNA(VLOOKUP($B258,'Feeder DER'!$B$3:$V$365,'Feeder DER'!P$369,FALSE)),0,VLOOKUP($B258,'Feeder DER'!$B$3:$V$365,'Feeder DER'!P$369,FALSE)/1000)</f>
        <v>-0.1861449288809757</v>
      </c>
      <c r="AQ258" s="37">
        <f>IF(ISNA(VLOOKUP($B258,'Feeder DER'!$B$3:$V$365,'Feeder DER'!Q$369,FALSE)),0,VLOOKUP($B258,'Feeder DER'!$B$3:$V$365,'Feeder DER'!Q$369,FALSE)/1000)</f>
        <v>-0.20099780074296972</v>
      </c>
      <c r="AR258" s="37">
        <f>IF(ISNA(VLOOKUP($B258,'Feeder DER'!$B$3:$V$365,'Feeder DER'!R$369,FALSE)),0,VLOOKUP($B258,'Feeder DER'!$B$3:$V$365,'Feeder DER'!R$369,FALSE)/1000)</f>
        <v>-0.20767526640015269</v>
      </c>
      <c r="AS258" s="37">
        <f>IF(ISNA(VLOOKUP($B258,'Feeder DER'!$B$3:$V$365,'Feeder DER'!S$369,FALSE)),0,VLOOKUP($B258,'Feeder DER'!$B$3:$V$365,'Feeder DER'!S$369,FALSE)/1000)</f>
        <v>-0.20724354718580115</v>
      </c>
      <c r="AT258" s="37">
        <f>IF(ISNA(VLOOKUP($B258,'Feeder DER'!$B$3:$V$365,'Feeder DER'!T$369,FALSE)),0,VLOOKUP($B258,'Feeder DER'!$B$3:$V$365,'Feeder DER'!T$369,FALSE)/1000)</f>
        <v>-0.16810772388625689</v>
      </c>
      <c r="AU258" s="37">
        <f>IF(ISNA(VLOOKUP($B258,'Feeder DER'!$B$3:$V$365,'Feeder DER'!U$369,FALSE)),0,VLOOKUP($B258,'Feeder DER'!$B$3:$V$365,'Feeder DER'!U$369,FALSE)/1000)</f>
        <v>-0.14246066894776918</v>
      </c>
      <c r="AV258" s="37">
        <f>IF(ISNA(VLOOKUP($B258,'Feeder DER'!$B$3:$V$365,'Feeder DER'!V$369,FALSE)),0,VLOOKUP($B258,'Feeder DER'!$B$3:$V$365,'Feeder DER'!V$369,FALSE)/1000)</f>
        <v>-0.11353377512254272</v>
      </c>
    </row>
    <row r="259" spans="1:48" x14ac:dyDescent="0.25">
      <c r="A259" s="8" t="s">
        <v>16</v>
      </c>
      <c r="B259" s="42">
        <v>98002</v>
      </c>
      <c r="C259" s="43">
        <v>50.55707048</v>
      </c>
      <c r="D259" s="43">
        <v>43.594680789999998</v>
      </c>
      <c r="E259" s="43">
        <v>44.681462388551012</v>
      </c>
      <c r="F259" s="43">
        <v>44.282557641565816</v>
      </c>
      <c r="G259" s="43">
        <v>43.88721421483875</v>
      </c>
      <c r="H259" s="43">
        <v>43.495400313807139</v>
      </c>
      <c r="I259" s="43">
        <v>43.107084427762082</v>
      </c>
      <c r="J259" s="43">
        <v>42.722235327314287</v>
      </c>
      <c r="K259" s="43">
        <v>42.340822061882513</v>
      </c>
      <c r="L259" s="43">
        <v>41.962813957204446</v>
      </c>
      <c r="M259" s="43">
        <v>41.588180612869799</v>
      </c>
      <c r="N259" s="43">
        <v>41.216891899875428</v>
      </c>
      <c r="P259" s="43">
        <v>63.2044754</v>
      </c>
      <c r="Q259" s="43">
        <v>61.036102830768307</v>
      </c>
      <c r="R259" s="43">
        <v>60.610752954049197</v>
      </c>
      <c r="S259" s="43">
        <v>60.188367265887905</v>
      </c>
      <c r="T259" s="43">
        <v>59.768925109375175</v>
      </c>
      <c r="U259" s="43">
        <v>59.352405971556124</v>
      </c>
      <c r="V259" s="43">
        <v>58.93878948242704</v>
      </c>
      <c r="W259" s="43">
        <v>58.528055413939192</v>
      </c>
      <c r="X259" s="43">
        <v>58.120183679009571</v>
      </c>
      <c r="Y259" s="43">
        <v>57.71515433053851</v>
      </c>
      <c r="Z259" s="43">
        <v>57.312947560434182</v>
      </c>
      <c r="AA259" s="43">
        <v>56.913543698643871</v>
      </c>
      <c r="AC259" s="37">
        <f>IF(ISNA(VLOOKUP($B259,'Feeder DER'!$B$3:$V$365,'Feeder DER'!C$369,FALSE)),0,VLOOKUP($B259,'Feeder DER'!$B$3:$V$365,'Feeder DER'!C$369,FALSE)/1000)</f>
        <v>1.5570958727098691E-2</v>
      </c>
      <c r="AD259" s="37">
        <f>IF(ISNA(VLOOKUP($B259,'Feeder DER'!$B$3:$V$365,'Feeder DER'!D$369,FALSE)),0,VLOOKUP($B259,'Feeder DER'!$B$3:$V$365,'Feeder DER'!D$369,FALSE)/1000)</f>
        <v>3.2274729952834834E-2</v>
      </c>
      <c r="AE259" s="37">
        <f>IF(ISNA(VLOOKUP($B259,'Feeder DER'!$B$3:$V$365,'Feeder DER'!E$369,FALSE)),0,VLOOKUP($B259,'Feeder DER'!$B$3:$V$365,'Feeder DER'!E$369,FALSE)/1000)</f>
        <v>5.3884353488150398E-2</v>
      </c>
      <c r="AF259" s="37">
        <f>IF(ISNA(VLOOKUP($B259,'Feeder DER'!$B$3:$V$365,'Feeder DER'!F$369,FALSE)),0,VLOOKUP($B259,'Feeder DER'!$B$3:$V$365,'Feeder DER'!F$369,FALSE)/1000)</f>
        <v>8.2209779375139444E-2</v>
      </c>
      <c r="AG259" s="37">
        <f>IF(ISNA(VLOOKUP($B259,'Feeder DER'!$B$3:$V$365,'Feeder DER'!G$369,FALSE)),0,VLOOKUP($B259,'Feeder DER'!$B$3:$V$365,'Feeder DER'!G$369,FALSE)/1000)</f>
        <v>0.11530125389830168</v>
      </c>
      <c r="AH259" s="37">
        <f>IF(ISNA(VLOOKUP($B259,'Feeder DER'!$B$3:$V$365,'Feeder DER'!H$369,FALSE)),0,VLOOKUP($B259,'Feeder DER'!$B$3:$V$365,'Feeder DER'!H$369,FALSE)/1000)</f>
        <v>0.15611702299002786</v>
      </c>
      <c r="AI259" s="37">
        <f>IF(ISNA(VLOOKUP($B259,'Feeder DER'!$B$3:$V$365,'Feeder DER'!I$369,FALSE)),0,VLOOKUP($B259,'Feeder DER'!$B$3:$V$365,'Feeder DER'!I$369,FALSE)/1000)</f>
        <v>0.20511353489884121</v>
      </c>
      <c r="AJ259" s="37">
        <f>IF(ISNA(VLOOKUP($B259,'Feeder DER'!$B$3:$V$365,'Feeder DER'!J$369,FALSE)),0,VLOOKUP($B259,'Feeder DER'!$B$3:$V$365,'Feeder DER'!J$369,FALSE)/1000)</f>
        <v>0.31963956699092411</v>
      </c>
      <c r="AK259" s="37">
        <f>IF(ISNA(VLOOKUP($B259,'Feeder DER'!$B$3:$V$365,'Feeder DER'!K$369,FALSE)),0,VLOOKUP($B259,'Feeder DER'!$B$3:$V$365,'Feeder DER'!K$369,FALSE)/1000)</f>
        <v>0.41370808069419984</v>
      </c>
      <c r="AL259" s="37">
        <f>IF(ISNA(VLOOKUP($B259,'Feeder DER'!$B$3:$V$365,'Feeder DER'!L$369,FALSE)),0,VLOOKUP($B259,'Feeder DER'!$B$3:$V$365,'Feeder DER'!L$369,FALSE)/1000)</f>
        <v>0.50362923835839113</v>
      </c>
      <c r="AM259" s="37">
        <f>IF(ISNA(VLOOKUP($B259,'Feeder DER'!$B$3:$V$365,'Feeder DER'!M$369,FALSE)),0,VLOOKUP($B259,'Feeder DER'!$B$3:$V$365,'Feeder DER'!M$369,FALSE)/1000)</f>
        <v>-0.13398546316851598</v>
      </c>
      <c r="AN259" s="37">
        <f>IF(ISNA(VLOOKUP($B259,'Feeder DER'!$B$3:$V$365,'Feeder DER'!N$369,FALSE)),0,VLOOKUP($B259,'Feeder DER'!$B$3:$V$365,'Feeder DER'!N$369,FALSE)/1000)</f>
        <v>-0.16842509947342449</v>
      </c>
      <c r="AO259" s="37">
        <f>IF(ISNA(VLOOKUP($B259,'Feeder DER'!$B$3:$V$365,'Feeder DER'!O$369,FALSE)),0,VLOOKUP($B259,'Feeder DER'!$B$3:$V$365,'Feeder DER'!O$369,FALSE)/1000)</f>
        <v>-0.20661531321829177</v>
      </c>
      <c r="AP259" s="37">
        <f>IF(ISNA(VLOOKUP($B259,'Feeder DER'!$B$3:$V$365,'Feeder DER'!P$369,FALSE)),0,VLOOKUP($B259,'Feeder DER'!$B$3:$V$365,'Feeder DER'!P$369,FALSE)/1000)</f>
        <v>-0.24337550657562804</v>
      </c>
      <c r="AQ259" s="37">
        <f>IF(ISNA(VLOOKUP($B259,'Feeder DER'!$B$3:$V$365,'Feeder DER'!Q$369,FALSE)),0,VLOOKUP($B259,'Feeder DER'!$B$3:$V$365,'Feeder DER'!Q$369,FALSE)/1000)</f>
        <v>-0.27493327277593349</v>
      </c>
      <c r="AR259" s="37">
        <f>IF(ISNA(VLOOKUP($B259,'Feeder DER'!$B$3:$V$365,'Feeder DER'!R$369,FALSE)),0,VLOOKUP($B259,'Feeder DER'!$B$3:$V$365,'Feeder DER'!R$369,FALSE)/1000)</f>
        <v>-0.30162896017216556</v>
      </c>
      <c r="AS259" s="37">
        <f>IF(ISNA(VLOOKUP($B259,'Feeder DER'!$B$3:$V$365,'Feeder DER'!S$369,FALSE)),0,VLOOKUP($B259,'Feeder DER'!$B$3:$V$365,'Feeder DER'!S$369,FALSE)/1000)</f>
        <v>-0.3250113063219281</v>
      </c>
      <c r="AT259" s="37">
        <f>IF(ISNA(VLOOKUP($B259,'Feeder DER'!$B$3:$V$365,'Feeder DER'!T$369,FALSE)),0,VLOOKUP($B259,'Feeder DER'!$B$3:$V$365,'Feeder DER'!T$369,FALSE)/1000)</f>
        <v>-0.33607357224227247</v>
      </c>
      <c r="AU259" s="37">
        <f>IF(ISNA(VLOOKUP($B259,'Feeder DER'!$B$3:$V$365,'Feeder DER'!U$369,FALSE)),0,VLOOKUP($B259,'Feeder DER'!$B$3:$V$365,'Feeder DER'!U$369,FALSE)/1000)</f>
        <v>-0.35341568610215451</v>
      </c>
      <c r="AV259" s="37">
        <f>IF(ISNA(VLOOKUP($B259,'Feeder DER'!$B$3:$V$365,'Feeder DER'!V$369,FALSE)),0,VLOOKUP($B259,'Feeder DER'!$B$3:$V$365,'Feeder DER'!V$369,FALSE)/1000)</f>
        <v>-0.36660542317361283</v>
      </c>
    </row>
    <row r="260" spans="1:48" x14ac:dyDescent="0.25">
      <c r="A260" s="8" t="s">
        <v>16</v>
      </c>
      <c r="B260" s="42">
        <v>98003</v>
      </c>
      <c r="C260" s="43">
        <v>28.24148877</v>
      </c>
      <c r="D260" s="43">
        <v>26.406814579999999</v>
      </c>
      <c r="E260" s="43">
        <v>26.75141962902125</v>
      </c>
      <c r="F260" s="43">
        <v>26.512589749510774</v>
      </c>
      <c r="G260" s="43">
        <v>26.275892082501091</v>
      </c>
      <c r="H260" s="43">
        <v>26.041307592140583</v>
      </c>
      <c r="I260" s="43">
        <v>25.808817412524881</v>
      </c>
      <c r="J260" s="43">
        <v>25.578402846179614</v>
      </c>
      <c r="K260" s="43">
        <v>25.350045362556717</v>
      </c>
      <c r="L260" s="43">
        <v>25.123726596544145</v>
      </c>
      <c r="M260" s="43">
        <v>24.89942834698892</v>
      </c>
      <c r="N260" s="43">
        <v>24.677132575233323</v>
      </c>
      <c r="P260" s="43">
        <v>37.110168459999997</v>
      </c>
      <c r="Q260" s="43">
        <v>37.341688607051687</v>
      </c>
      <c r="R260" s="43">
        <v>37.081460940001392</v>
      </c>
      <c r="S260" s="43">
        <v>36.823046753841339</v>
      </c>
      <c r="T260" s="43">
        <v>36.566433410741837</v>
      </c>
      <c r="U260" s="43">
        <v>36.311608360943993</v>
      </c>
      <c r="V260" s="43">
        <v>36.058559142145995</v>
      </c>
      <c r="W260" s="43">
        <v>35.807273378893612</v>
      </c>
      <c r="X260" s="43">
        <v>35.557738781974983</v>
      </c>
      <c r="Y260" s="43">
        <v>35.309943147819602</v>
      </c>
      <c r="Z260" s="43">
        <v>35.063874357901504</v>
      </c>
      <c r="AA260" s="43">
        <v>34.819520378146599</v>
      </c>
      <c r="AC260" s="37">
        <f>IF(ISNA(VLOOKUP($B260,'Feeder DER'!$B$3:$V$365,'Feeder DER'!C$369,FALSE)),0,VLOOKUP($B260,'Feeder DER'!$B$3:$V$365,'Feeder DER'!C$369,FALSE)/1000)</f>
        <v>1.2171942286901482E-2</v>
      </c>
      <c r="AD260" s="37">
        <f>IF(ISNA(VLOOKUP($B260,'Feeder DER'!$B$3:$V$365,'Feeder DER'!D$369,FALSE)),0,VLOOKUP($B260,'Feeder DER'!$B$3:$V$365,'Feeder DER'!D$369,FALSE)/1000)</f>
        <v>2.4534895342674154E-2</v>
      </c>
      <c r="AE260" s="37">
        <f>IF(ISNA(VLOOKUP($B260,'Feeder DER'!$B$3:$V$365,'Feeder DER'!E$369,FALSE)),0,VLOOKUP($B260,'Feeder DER'!$B$3:$V$365,'Feeder DER'!E$369,FALSE)/1000)</f>
        <v>4.1054454883939974E-2</v>
      </c>
      <c r="AF260" s="37">
        <f>IF(ISNA(VLOOKUP($B260,'Feeder DER'!$B$3:$V$365,'Feeder DER'!F$369,FALSE)),0,VLOOKUP($B260,'Feeder DER'!$B$3:$V$365,'Feeder DER'!F$369,FALSE)/1000)</f>
        <v>6.4046249691141102E-2</v>
      </c>
      <c r="AG260" s="37">
        <f>IF(ISNA(VLOOKUP($B260,'Feeder DER'!$B$3:$V$365,'Feeder DER'!G$369,FALSE)),0,VLOOKUP($B260,'Feeder DER'!$B$3:$V$365,'Feeder DER'!G$369,FALSE)/1000)</f>
        <v>9.2149675175522916E-2</v>
      </c>
      <c r="AH260" s="37">
        <f>IF(ISNA(VLOOKUP($B260,'Feeder DER'!$B$3:$V$365,'Feeder DER'!H$369,FALSE)),0,VLOOKUP($B260,'Feeder DER'!$B$3:$V$365,'Feeder DER'!H$369,FALSE)/1000)</f>
        <v>0.12818083929578825</v>
      </c>
      <c r="AI260" s="37">
        <f>IF(ISNA(VLOOKUP($B260,'Feeder DER'!$B$3:$V$365,'Feeder DER'!I$369,FALSE)),0,VLOOKUP($B260,'Feeder DER'!$B$3:$V$365,'Feeder DER'!I$369,FALSE)/1000)</f>
        <v>0.1725338028438535</v>
      </c>
      <c r="AJ260" s="37">
        <f>IF(ISNA(VLOOKUP($B260,'Feeder DER'!$B$3:$V$365,'Feeder DER'!J$369,FALSE)),0,VLOOKUP($B260,'Feeder DER'!$B$3:$V$365,'Feeder DER'!J$369,FALSE)/1000)</f>
        <v>0.27921217730737796</v>
      </c>
      <c r="AK260" s="37">
        <f>IF(ISNA(VLOOKUP($B260,'Feeder DER'!$B$3:$V$365,'Feeder DER'!K$369,FALSE)),0,VLOOKUP($B260,'Feeder DER'!$B$3:$V$365,'Feeder DER'!K$369,FALSE)/1000)</f>
        <v>0.36664814698846626</v>
      </c>
      <c r="AL260" s="37">
        <f>IF(ISNA(VLOOKUP($B260,'Feeder DER'!$B$3:$V$365,'Feeder DER'!L$369,FALSE)),0,VLOOKUP($B260,'Feeder DER'!$B$3:$V$365,'Feeder DER'!L$369,FALSE)/1000)</f>
        <v>0.45126577563653425</v>
      </c>
      <c r="AM260" s="37">
        <f>IF(ISNA(VLOOKUP($B260,'Feeder DER'!$B$3:$V$365,'Feeder DER'!M$369,FALSE)),0,VLOOKUP($B260,'Feeder DER'!$B$3:$V$365,'Feeder DER'!M$369,FALSE)/1000)</f>
        <v>-9.0771844576242725E-2</v>
      </c>
      <c r="AN260" s="37">
        <f>IF(ISNA(VLOOKUP($B260,'Feeder DER'!$B$3:$V$365,'Feeder DER'!N$369,FALSE)),0,VLOOKUP($B260,'Feeder DER'!$B$3:$V$365,'Feeder DER'!N$369,FALSE)/1000)</f>
        <v>-0.11382903897463098</v>
      </c>
      <c r="AO260" s="37">
        <f>IF(ISNA(VLOOKUP($B260,'Feeder DER'!$B$3:$V$365,'Feeder DER'!O$369,FALSE)),0,VLOOKUP($B260,'Feeder DER'!$B$3:$V$365,'Feeder DER'!O$369,FALSE)/1000)</f>
        <v>-0.13874594465828485</v>
      </c>
      <c r="AP260" s="37">
        <f>IF(ISNA(VLOOKUP($B260,'Feeder DER'!$B$3:$V$365,'Feeder DER'!P$369,FALSE)),0,VLOOKUP($B260,'Feeder DER'!$B$3:$V$365,'Feeder DER'!P$369,FALSE)/1000)</f>
        <v>-0.16122007593871457</v>
      </c>
      <c r="AQ260" s="37">
        <f>IF(ISNA(VLOOKUP($B260,'Feeder DER'!$B$3:$V$365,'Feeder DER'!Q$369,FALSE)),0,VLOOKUP($B260,'Feeder DER'!$B$3:$V$365,'Feeder DER'!Q$369,FALSE)/1000)</f>
        <v>-0.17873696555843285</v>
      </c>
      <c r="AR260" s="37">
        <f>IF(ISNA(VLOOKUP($B260,'Feeder DER'!$B$3:$V$365,'Feeder DER'!R$369,FALSE)),0,VLOOKUP($B260,'Feeder DER'!$B$3:$V$365,'Feeder DER'!R$369,FALSE)/1000)</f>
        <v>-0.19102982690966855</v>
      </c>
      <c r="AS260" s="37">
        <f>IF(ISNA(VLOOKUP($B260,'Feeder DER'!$B$3:$V$365,'Feeder DER'!S$369,FALSE)),0,VLOOKUP($B260,'Feeder DER'!$B$3:$V$365,'Feeder DER'!S$369,FALSE)/1000)</f>
        <v>-0.19910445673718985</v>
      </c>
      <c r="AT260" s="37">
        <f>IF(ISNA(VLOOKUP($B260,'Feeder DER'!$B$3:$V$365,'Feeder DER'!T$369,FALSE)),0,VLOOKUP($B260,'Feeder DER'!$B$3:$V$365,'Feeder DER'!T$369,FALSE)/1000)</f>
        <v>-0.18669403781466698</v>
      </c>
      <c r="AU260" s="37">
        <f>IF(ISNA(VLOOKUP($B260,'Feeder DER'!$B$3:$V$365,'Feeder DER'!U$369,FALSE)),0,VLOOKUP($B260,'Feeder DER'!$B$3:$V$365,'Feeder DER'!U$369,FALSE)/1000)</f>
        <v>-0.18214825599397091</v>
      </c>
      <c r="AV260" s="37">
        <f>IF(ISNA(VLOOKUP($B260,'Feeder DER'!$B$3:$V$365,'Feeder DER'!V$369,FALSE)),0,VLOOKUP($B260,'Feeder DER'!$B$3:$V$365,'Feeder DER'!V$369,FALSE)/1000)</f>
        <v>-0.17479166483461903</v>
      </c>
    </row>
    <row r="261" spans="1:48" x14ac:dyDescent="0.25">
      <c r="A261" s="8" t="s">
        <v>20</v>
      </c>
      <c r="B261" s="42">
        <v>85001</v>
      </c>
      <c r="C261" s="43">
        <v>131.5049185</v>
      </c>
      <c r="D261" s="43">
        <v>109.4000015</v>
      </c>
      <c r="E261" s="43">
        <v>112.925340628283</v>
      </c>
      <c r="F261" s="43">
        <v>112.925340628283</v>
      </c>
      <c r="G261" s="43">
        <v>112.925340628283</v>
      </c>
      <c r="H261" s="43">
        <v>112.925340628283</v>
      </c>
      <c r="I261" s="43">
        <v>112.925340628283</v>
      </c>
      <c r="J261" s="43">
        <v>112.925340628283</v>
      </c>
      <c r="K261" s="43">
        <v>112.925340628283</v>
      </c>
      <c r="L261" s="43">
        <v>112.925340628283</v>
      </c>
      <c r="M261" s="43">
        <v>112.925340628283</v>
      </c>
      <c r="N261" s="43">
        <v>112.925340628283</v>
      </c>
      <c r="P261" s="43">
        <v>190.3000031</v>
      </c>
      <c r="Q261" s="43">
        <v>195.052249108795</v>
      </c>
      <c r="R261" s="43">
        <v>195.052249108795</v>
      </c>
      <c r="S261" s="43">
        <v>195.052249108795</v>
      </c>
      <c r="T261" s="43">
        <v>195.052249108795</v>
      </c>
      <c r="U261" s="43">
        <v>195.052249108795</v>
      </c>
      <c r="V261" s="43">
        <v>195.052249108795</v>
      </c>
      <c r="W261" s="43">
        <v>195.052249108795</v>
      </c>
      <c r="X261" s="43">
        <v>195.052249108795</v>
      </c>
      <c r="Y261" s="43">
        <v>195.052249108795</v>
      </c>
      <c r="Z261" s="43">
        <v>195.052249108795</v>
      </c>
      <c r="AA261" s="43">
        <v>195.052249108795</v>
      </c>
      <c r="AC261" s="37">
        <f>IF(ISNA(VLOOKUP($B261,'Feeder DER'!$B$3:$V$365,'Feeder DER'!C$369,FALSE)),0,VLOOKUP($B261,'Feeder DER'!$B$3:$V$365,'Feeder DER'!C$369,FALSE)/1000)</f>
        <v>0.11127106421708242</v>
      </c>
      <c r="AD261" s="37">
        <f>IF(ISNA(VLOOKUP($B261,'Feeder DER'!$B$3:$V$365,'Feeder DER'!D$369,FALSE)),0,VLOOKUP($B261,'Feeder DER'!$B$3:$V$365,'Feeder DER'!D$369,FALSE)/1000)</f>
        <v>0.22644022707879902</v>
      </c>
      <c r="AE261" s="37">
        <f>IF(ISNA(VLOOKUP($B261,'Feeder DER'!$B$3:$V$365,'Feeder DER'!E$369,FALSE)),0,VLOOKUP($B261,'Feeder DER'!$B$3:$V$365,'Feeder DER'!E$369,FALSE)/1000)</f>
        <v>0.3630815500609525</v>
      </c>
      <c r="AF261" s="37">
        <f>IF(ISNA(VLOOKUP($B261,'Feeder DER'!$B$3:$V$365,'Feeder DER'!F$369,FALSE)),0,VLOOKUP($B261,'Feeder DER'!$B$3:$V$365,'Feeder DER'!F$369,FALSE)/1000)</f>
        <v>0.52082714858524926</v>
      </c>
      <c r="AG261" s="37">
        <f>IF(ISNA(VLOOKUP($B261,'Feeder DER'!$B$3:$V$365,'Feeder DER'!G$369,FALSE)),0,VLOOKUP($B261,'Feeder DER'!$B$3:$V$365,'Feeder DER'!G$369,FALSE)/1000)</f>
        <v>0.68817704563554527</v>
      </c>
      <c r="AH261" s="37">
        <f>IF(ISNA(VLOOKUP($B261,'Feeder DER'!$B$3:$V$365,'Feeder DER'!H$369,FALSE)),0,VLOOKUP($B261,'Feeder DER'!$B$3:$V$365,'Feeder DER'!H$369,FALSE)/1000)</f>
        <v>0.87944816734431219</v>
      </c>
      <c r="AI261" s="37">
        <f>IF(ISNA(VLOOKUP($B261,'Feeder DER'!$B$3:$V$365,'Feeder DER'!I$369,FALSE)),0,VLOOKUP($B261,'Feeder DER'!$B$3:$V$365,'Feeder DER'!I$369,FALSE)/1000)</f>
        <v>1.0985331067792106</v>
      </c>
      <c r="AJ261" s="37">
        <f>IF(ISNA(VLOOKUP($B261,'Feeder DER'!$B$3:$V$365,'Feeder DER'!J$369,FALSE)),0,VLOOKUP($B261,'Feeder DER'!$B$3:$V$365,'Feeder DER'!J$369,FALSE)/1000)</f>
        <v>1.583780379279258</v>
      </c>
      <c r="AK261" s="37">
        <f>IF(ISNA(VLOOKUP($B261,'Feeder DER'!$B$3:$V$365,'Feeder DER'!K$369,FALSE)),0,VLOOKUP($B261,'Feeder DER'!$B$3:$V$365,'Feeder DER'!K$369,FALSE)/1000)</f>
        <v>1.9911602845652627</v>
      </c>
      <c r="AL261" s="37">
        <f>IF(ISNA(VLOOKUP($B261,'Feeder DER'!$B$3:$V$365,'Feeder DER'!L$369,FALSE)),0,VLOOKUP($B261,'Feeder DER'!$B$3:$V$365,'Feeder DER'!L$369,FALSE)/1000)</f>
        <v>2.37805584306729</v>
      </c>
      <c r="AM261" s="37">
        <f>IF(ISNA(VLOOKUP($B261,'Feeder DER'!$B$3:$V$365,'Feeder DER'!M$369,FALSE)),0,VLOOKUP($B261,'Feeder DER'!$B$3:$V$365,'Feeder DER'!M$369,FALSE)/1000)</f>
        <v>-1.1976790103127766</v>
      </c>
      <c r="AN261" s="37">
        <f>IF(ISNA(VLOOKUP($B261,'Feeder DER'!$B$3:$V$365,'Feeder DER'!N$369,FALSE)),0,VLOOKUP($B261,'Feeder DER'!$B$3:$V$365,'Feeder DER'!N$369,FALSE)/1000)</f>
        <v>-1.4458615749954293</v>
      </c>
      <c r="AO261" s="37">
        <f>IF(ISNA(VLOOKUP($B261,'Feeder DER'!$B$3:$V$365,'Feeder DER'!O$369,FALSE)),0,VLOOKUP($B261,'Feeder DER'!$B$3:$V$365,'Feeder DER'!O$369,FALSE)/1000)</f>
        <v>-1.7107403401432209</v>
      </c>
      <c r="AP261" s="37">
        <f>IF(ISNA(VLOOKUP($B261,'Feeder DER'!$B$3:$V$365,'Feeder DER'!P$369,FALSE)),0,VLOOKUP($B261,'Feeder DER'!$B$3:$V$365,'Feeder DER'!P$369,FALSE)/1000)</f>
        <v>-1.9586117748733767</v>
      </c>
      <c r="AQ261" s="37">
        <f>IF(ISNA(VLOOKUP($B261,'Feeder DER'!$B$3:$V$365,'Feeder DER'!Q$369,FALSE)),0,VLOOKUP($B261,'Feeder DER'!$B$3:$V$365,'Feeder DER'!Q$369,FALSE)/1000)</f>
        <v>-2.1660634335559945</v>
      </c>
      <c r="AR261" s="37">
        <f>IF(ISNA(VLOOKUP($B261,'Feeder DER'!$B$3:$V$365,'Feeder DER'!R$369,FALSE)),0,VLOOKUP($B261,'Feeder DER'!$B$3:$V$365,'Feeder DER'!R$369,FALSE)/1000)</f>
        <v>-2.3405806305396215</v>
      </c>
      <c r="AS261" s="37">
        <f>IF(ISNA(VLOOKUP($B261,'Feeder DER'!$B$3:$V$365,'Feeder DER'!S$369,FALSE)),0,VLOOKUP($B261,'Feeder DER'!$B$3:$V$365,'Feeder DER'!S$369,FALSE)/1000)</f>
        <v>-2.4919427078696446</v>
      </c>
      <c r="AT261" s="37">
        <f>IF(ISNA(VLOOKUP($B261,'Feeder DER'!$B$3:$V$365,'Feeder DER'!T$369,FALSE)),0,VLOOKUP($B261,'Feeder DER'!$B$3:$V$365,'Feeder DER'!T$369,FALSE)/1000)</f>
        <v>-2.6086403972093382</v>
      </c>
      <c r="AU261" s="37">
        <f>IF(ISNA(VLOOKUP($B261,'Feeder DER'!$B$3:$V$365,'Feeder DER'!U$369,FALSE)),0,VLOOKUP($B261,'Feeder DER'!$B$3:$V$365,'Feeder DER'!U$369,FALSE)/1000)</f>
        <v>-2.7399531315516086</v>
      </c>
      <c r="AV261" s="37">
        <f>IF(ISNA(VLOOKUP($B261,'Feeder DER'!$B$3:$V$365,'Feeder DER'!V$369,FALSE)),0,VLOOKUP($B261,'Feeder DER'!$B$3:$V$365,'Feeder DER'!V$369,FALSE)/1000)</f>
        <v>-2.8442370211191372</v>
      </c>
    </row>
    <row r="262" spans="1:48" x14ac:dyDescent="0.25">
      <c r="A262" s="8" t="s">
        <v>20</v>
      </c>
      <c r="B262" s="42">
        <v>85002</v>
      </c>
      <c r="C262" s="43">
        <v>168.29728040000001</v>
      </c>
      <c r="D262" s="43">
        <v>161.4000092</v>
      </c>
      <c r="E262" s="43">
        <v>161.4000092</v>
      </c>
      <c r="F262" s="43">
        <v>161.4000092</v>
      </c>
      <c r="G262" s="43">
        <v>161.4000092</v>
      </c>
      <c r="H262" s="43">
        <v>161.4000092</v>
      </c>
      <c r="I262" s="43">
        <v>161.4000092</v>
      </c>
      <c r="J262" s="43">
        <v>161.4000092</v>
      </c>
      <c r="K262" s="43">
        <v>161.4000092</v>
      </c>
      <c r="L262" s="43">
        <v>161.4000092</v>
      </c>
      <c r="M262" s="43">
        <v>161.4000092</v>
      </c>
      <c r="N262" s="43">
        <v>161.4000092</v>
      </c>
      <c r="P262" s="43">
        <v>151.6000061</v>
      </c>
      <c r="Q262" s="43">
        <v>152.84067313067899</v>
      </c>
      <c r="R262" s="43">
        <v>152.84067313067899</v>
      </c>
      <c r="S262" s="43">
        <v>152.84067313067899</v>
      </c>
      <c r="T262" s="43">
        <v>152.84067313067899</v>
      </c>
      <c r="U262" s="43">
        <v>152.84067313067899</v>
      </c>
      <c r="V262" s="43">
        <v>152.84067313067899</v>
      </c>
      <c r="W262" s="43">
        <v>152.84067313067899</v>
      </c>
      <c r="X262" s="43">
        <v>152.84067313067899</v>
      </c>
      <c r="Y262" s="43">
        <v>152.84067313067899</v>
      </c>
      <c r="Z262" s="43">
        <v>152.84067313067899</v>
      </c>
      <c r="AA262" s="43">
        <v>152.84067313067899</v>
      </c>
      <c r="AC262" s="37">
        <f>IF(ISNA(VLOOKUP($B262,'Feeder DER'!$B$3:$V$365,'Feeder DER'!C$369,FALSE)),0,VLOOKUP($B262,'Feeder DER'!$B$3:$V$365,'Feeder DER'!C$369,FALSE)/1000)</f>
        <v>8.6831539062583812E-2</v>
      </c>
      <c r="AD262" s="37">
        <f>IF(ISNA(VLOOKUP($B262,'Feeder DER'!$B$3:$V$365,'Feeder DER'!D$369,FALSE)),0,VLOOKUP($B262,'Feeder DER'!$B$3:$V$365,'Feeder DER'!D$369,FALSE)/1000)</f>
        <v>0.17279137830854421</v>
      </c>
      <c r="AE262" s="37">
        <f>IF(ISNA(VLOOKUP($B262,'Feeder DER'!$B$3:$V$365,'Feeder DER'!E$369,FALSE)),0,VLOOKUP($B262,'Feeder DER'!$B$3:$V$365,'Feeder DER'!E$369,FALSE)/1000)</f>
        <v>0.27605981045240185</v>
      </c>
      <c r="AF262" s="37">
        <f>IF(ISNA(VLOOKUP($B262,'Feeder DER'!$B$3:$V$365,'Feeder DER'!F$369,FALSE)),0,VLOOKUP($B262,'Feeder DER'!$B$3:$V$365,'Feeder DER'!F$369,FALSE)/1000)</f>
        <v>0.39802185502775</v>
      </c>
      <c r="AG262" s="37">
        <f>IF(ISNA(VLOOKUP($B262,'Feeder DER'!$B$3:$V$365,'Feeder DER'!G$369,FALSE)),0,VLOOKUP($B262,'Feeder DER'!$B$3:$V$365,'Feeder DER'!G$369,FALSE)/1000)</f>
        <v>0.53006564133110923</v>
      </c>
      <c r="AH262" s="37">
        <f>IF(ISNA(VLOOKUP($B262,'Feeder DER'!$B$3:$V$365,'Feeder DER'!H$369,FALSE)),0,VLOOKUP($B262,'Feeder DER'!$B$3:$V$365,'Feeder DER'!H$369,FALSE)/1000)</f>
        <v>0.68385730675976608</v>
      </c>
      <c r="AI262" s="37">
        <f>IF(ISNA(VLOOKUP($B262,'Feeder DER'!$B$3:$V$365,'Feeder DER'!I$369,FALSE)),0,VLOOKUP($B262,'Feeder DER'!$B$3:$V$365,'Feeder DER'!I$369,FALSE)/1000)</f>
        <v>0.86235901884093835</v>
      </c>
      <c r="AJ262" s="37">
        <f>IF(ISNA(VLOOKUP($B262,'Feeder DER'!$B$3:$V$365,'Feeder DER'!J$369,FALSE)),0,VLOOKUP($B262,'Feeder DER'!$B$3:$V$365,'Feeder DER'!J$369,FALSE)/1000)</f>
        <v>1.2639959232551545</v>
      </c>
      <c r="AK262" s="37">
        <f>IF(ISNA(VLOOKUP($B262,'Feeder DER'!$B$3:$V$365,'Feeder DER'!K$369,FALSE)),0,VLOOKUP($B262,'Feeder DER'!$B$3:$V$365,'Feeder DER'!K$369,FALSE)/1000)</f>
        <v>1.6004793038646541</v>
      </c>
      <c r="AL262" s="37">
        <f>IF(ISNA(VLOOKUP($B262,'Feeder DER'!$B$3:$V$365,'Feeder DER'!L$369,FALSE)),0,VLOOKUP($B262,'Feeder DER'!$B$3:$V$365,'Feeder DER'!L$369,FALSE)/1000)</f>
        <v>1.9218208594130339</v>
      </c>
      <c r="AM262" s="37">
        <f>IF(ISNA(VLOOKUP($B262,'Feeder DER'!$B$3:$V$365,'Feeder DER'!M$369,FALSE)),0,VLOOKUP($B262,'Feeder DER'!$B$3:$V$365,'Feeder DER'!M$369,FALSE)/1000)</f>
        <v>-0.87432983516420459</v>
      </c>
      <c r="AN262" s="37">
        <f>IF(ISNA(VLOOKUP($B262,'Feeder DER'!$B$3:$V$365,'Feeder DER'!N$369,FALSE)),0,VLOOKUP($B262,'Feeder DER'!$B$3:$V$365,'Feeder DER'!N$369,FALSE)/1000)</f>
        <v>-1.0572892007409003</v>
      </c>
      <c r="AO262" s="37">
        <f>IF(ISNA(VLOOKUP($B262,'Feeder DER'!$B$3:$V$365,'Feeder DER'!O$369,FALSE)),0,VLOOKUP($B262,'Feeder DER'!$B$3:$V$365,'Feeder DER'!O$369,FALSE)/1000)</f>
        <v>-1.2525552142886041</v>
      </c>
      <c r="AP262" s="37">
        <f>IF(ISNA(VLOOKUP($B262,'Feeder DER'!$B$3:$V$365,'Feeder DER'!P$369,FALSE)),0,VLOOKUP($B262,'Feeder DER'!$B$3:$V$365,'Feeder DER'!P$369,FALSE)/1000)</f>
        <v>-1.4341697089788485</v>
      </c>
      <c r="AQ262" s="37">
        <f>IF(ISNA(VLOOKUP($B262,'Feeder DER'!$B$3:$V$365,'Feeder DER'!Q$369,FALSE)),0,VLOOKUP($B262,'Feeder DER'!$B$3:$V$365,'Feeder DER'!Q$369,FALSE)/1000)</f>
        <v>-1.5845720362903273</v>
      </c>
      <c r="AR262" s="37">
        <f>IF(ISNA(VLOOKUP($B262,'Feeder DER'!$B$3:$V$365,'Feeder DER'!R$369,FALSE)),0,VLOOKUP($B262,'Feeder DER'!$B$3:$V$365,'Feeder DER'!R$369,FALSE)/1000)</f>
        <v>-1.7084503969437521</v>
      </c>
      <c r="AS262" s="37">
        <f>IF(ISNA(VLOOKUP($B262,'Feeder DER'!$B$3:$V$365,'Feeder DER'!S$369,FALSE)),0,VLOOKUP($B262,'Feeder DER'!$B$3:$V$365,'Feeder DER'!S$369,FALSE)/1000)</f>
        <v>-1.8129785667900733</v>
      </c>
      <c r="AT262" s="37">
        <f>IF(ISNA(VLOOKUP($B262,'Feeder DER'!$B$3:$V$365,'Feeder DER'!T$369,FALSE)),0,VLOOKUP($B262,'Feeder DER'!$B$3:$V$365,'Feeder DER'!T$369,FALSE)/1000)</f>
        <v>-1.8760156770480416</v>
      </c>
      <c r="AU262" s="37">
        <f>IF(ISNA(VLOOKUP($B262,'Feeder DER'!$B$3:$V$365,'Feeder DER'!U$369,FALSE)),0,VLOOKUP($B262,'Feeder DER'!$B$3:$V$365,'Feeder DER'!U$369,FALSE)/1000)</f>
        <v>-1.9553756504101367</v>
      </c>
      <c r="AV262" s="37">
        <f>IF(ISNA(VLOOKUP($B262,'Feeder DER'!$B$3:$V$365,'Feeder DER'!V$369,FALSE)),0,VLOOKUP($B262,'Feeder DER'!$B$3:$V$365,'Feeder DER'!V$369,FALSE)/1000)</f>
        <v>-2.0149130122866712</v>
      </c>
    </row>
    <row r="263" spans="1:48" x14ac:dyDescent="0.25">
      <c r="A263" s="8" t="s">
        <v>20</v>
      </c>
      <c r="B263" s="42">
        <v>85003</v>
      </c>
      <c r="C263" s="43">
        <v>103.66833459999999</v>
      </c>
      <c r="D263" s="43">
        <v>80.599998470000003</v>
      </c>
      <c r="E263" s="43">
        <v>81.107498469999996</v>
      </c>
      <c r="F263" s="43">
        <v>81.107498469999996</v>
      </c>
      <c r="G263" s="43">
        <v>81.107498469999996</v>
      </c>
      <c r="H263" s="43">
        <v>81.107498469999996</v>
      </c>
      <c r="I263" s="43">
        <v>81.107498469999996</v>
      </c>
      <c r="J263" s="43">
        <v>81.107498469999996</v>
      </c>
      <c r="K263" s="43">
        <v>81.107498469999996</v>
      </c>
      <c r="L263" s="43">
        <v>81.107498469999996</v>
      </c>
      <c r="M263" s="43">
        <v>81.107498469999996</v>
      </c>
      <c r="N263" s="43">
        <v>81.107498469999996</v>
      </c>
      <c r="P263" s="43">
        <v>93.200004579999998</v>
      </c>
      <c r="Q263" s="43">
        <v>95.277398965841698</v>
      </c>
      <c r="R263" s="43">
        <v>95.784898965841691</v>
      </c>
      <c r="S263" s="43">
        <v>95.784898965841691</v>
      </c>
      <c r="T263" s="43">
        <v>95.784898965841691</v>
      </c>
      <c r="U263" s="43">
        <v>95.784898965841691</v>
      </c>
      <c r="V263" s="43">
        <v>95.784898965841691</v>
      </c>
      <c r="W263" s="43">
        <v>95.784898965841691</v>
      </c>
      <c r="X263" s="43">
        <v>95.784898965841691</v>
      </c>
      <c r="Y263" s="43">
        <v>95.784898965841691</v>
      </c>
      <c r="Z263" s="43">
        <v>95.784898965841691</v>
      </c>
      <c r="AA263" s="43">
        <v>95.784898965841691</v>
      </c>
      <c r="AC263" s="37">
        <f>IF(ISNA(VLOOKUP($B263,'Feeder DER'!$B$3:$V$365,'Feeder DER'!C$369,FALSE)),0,VLOOKUP($B263,'Feeder DER'!$B$3:$V$365,'Feeder DER'!C$369,FALSE)/1000)</f>
        <v>5.6201745893962547E-2</v>
      </c>
      <c r="AD263" s="37">
        <f>IF(ISNA(VLOOKUP($B263,'Feeder DER'!$B$3:$V$365,'Feeder DER'!D$369,FALSE)),0,VLOOKUP($B263,'Feeder DER'!$B$3:$V$365,'Feeder DER'!D$369,FALSE)/1000)</f>
        <v>0.11499420332427539</v>
      </c>
      <c r="AE263" s="37">
        <f>IF(ISNA(VLOOKUP($B263,'Feeder DER'!$B$3:$V$365,'Feeder DER'!E$369,FALSE)),0,VLOOKUP($B263,'Feeder DER'!$B$3:$V$365,'Feeder DER'!E$369,FALSE)/1000)</f>
        <v>0.18492152268463907</v>
      </c>
      <c r="AF263" s="37">
        <f>IF(ISNA(VLOOKUP($B263,'Feeder DER'!$B$3:$V$365,'Feeder DER'!F$369,FALSE)),0,VLOOKUP($B263,'Feeder DER'!$B$3:$V$365,'Feeder DER'!F$369,FALSE)/1000)</f>
        <v>0.26539084848484151</v>
      </c>
      <c r="AG263" s="37">
        <f>IF(ISNA(VLOOKUP($B263,'Feeder DER'!$B$3:$V$365,'Feeder DER'!G$369,FALSE)),0,VLOOKUP($B263,'Feeder DER'!$B$3:$V$365,'Feeder DER'!G$369,FALSE)/1000)</f>
        <v>0.3503156126270896</v>
      </c>
      <c r="AH263" s="37">
        <f>IF(ISNA(VLOOKUP($B263,'Feeder DER'!$B$3:$V$365,'Feeder DER'!H$369,FALSE)),0,VLOOKUP($B263,'Feeder DER'!$B$3:$V$365,'Feeder DER'!H$369,FALSE)/1000)</f>
        <v>0.44663536593841707</v>
      </c>
      <c r="AI263" s="37">
        <f>IF(ISNA(VLOOKUP($B263,'Feeder DER'!$B$3:$V$365,'Feeder DER'!I$369,FALSE)),0,VLOOKUP($B263,'Feeder DER'!$B$3:$V$365,'Feeder DER'!I$369,FALSE)/1000)</f>
        <v>0.55625509405465956</v>
      </c>
      <c r="AJ263" s="37">
        <f>IF(ISNA(VLOOKUP($B263,'Feeder DER'!$B$3:$V$365,'Feeder DER'!J$369,FALSE)),0,VLOOKUP($B263,'Feeder DER'!$B$3:$V$365,'Feeder DER'!J$369,FALSE)/1000)</f>
        <v>0.79674860408738712</v>
      </c>
      <c r="AK263" s="37">
        <f>IF(ISNA(VLOOKUP($B263,'Feeder DER'!$B$3:$V$365,'Feeder DER'!K$369,FALSE)),0,VLOOKUP($B263,'Feeder DER'!$B$3:$V$365,'Feeder DER'!K$369,FALSE)/1000)</f>
        <v>0.99898262854133202</v>
      </c>
      <c r="AL263" s="37">
        <f>IF(ISNA(VLOOKUP($B263,'Feeder DER'!$B$3:$V$365,'Feeder DER'!L$369,FALSE)),0,VLOOKUP($B263,'Feeder DER'!$B$3:$V$365,'Feeder DER'!L$369,FALSE)/1000)</f>
        <v>1.190258464280517</v>
      </c>
      <c r="AM263" s="37">
        <f>IF(ISNA(VLOOKUP($B263,'Feeder DER'!$B$3:$V$365,'Feeder DER'!M$369,FALSE)),0,VLOOKUP($B263,'Feeder DER'!$B$3:$V$365,'Feeder DER'!M$369,FALSE)/1000)</f>
        <v>-0.60063343740525865</v>
      </c>
      <c r="AN263" s="37">
        <f>IF(ISNA(VLOOKUP($B263,'Feeder DER'!$B$3:$V$365,'Feeder DER'!N$369,FALSE)),0,VLOOKUP($B263,'Feeder DER'!$B$3:$V$365,'Feeder DER'!N$369,FALSE)/1000)</f>
        <v>-0.72996364515974643</v>
      </c>
      <c r="AO263" s="37">
        <f>IF(ISNA(VLOOKUP($B263,'Feeder DER'!$B$3:$V$365,'Feeder DER'!O$369,FALSE)),0,VLOOKUP($B263,'Feeder DER'!$B$3:$V$365,'Feeder DER'!O$369,FALSE)/1000)</f>
        <v>-0.86964419685157923</v>
      </c>
      <c r="AP263" s="37">
        <f>IF(ISNA(VLOOKUP($B263,'Feeder DER'!$B$3:$V$365,'Feeder DER'!P$369,FALSE)),0,VLOOKUP($B263,'Feeder DER'!$B$3:$V$365,'Feeder DER'!P$369,FALSE)/1000)</f>
        <v>-1.002775146023597</v>
      </c>
      <c r="AQ263" s="37">
        <f>IF(ISNA(VLOOKUP($B263,'Feeder DER'!$B$3:$V$365,'Feeder DER'!Q$369,FALSE)),0,VLOOKUP($B263,'Feeder DER'!$B$3:$V$365,'Feeder DER'!Q$369,FALSE)/1000)</f>
        <v>-1.1167794529154711</v>
      </c>
      <c r="AR263" s="37">
        <f>IF(ISNA(VLOOKUP($B263,'Feeder DER'!$B$3:$V$365,'Feeder DER'!R$369,FALSE)),0,VLOOKUP($B263,'Feeder DER'!$B$3:$V$365,'Feeder DER'!R$369,FALSE)/1000)</f>
        <v>-1.2157104563347196</v>
      </c>
      <c r="AS263" s="37">
        <f>IF(ISNA(VLOOKUP($B263,'Feeder DER'!$B$3:$V$365,'Feeder DER'!S$369,FALSE)),0,VLOOKUP($B263,'Feeder DER'!$B$3:$V$365,'Feeder DER'!S$369,FALSE)/1000)</f>
        <v>-1.3047506379439739</v>
      </c>
      <c r="AT263" s="37">
        <f>IF(ISNA(VLOOKUP($B263,'Feeder DER'!$B$3:$V$365,'Feeder DER'!T$369,FALSE)),0,VLOOKUP($B263,'Feeder DER'!$B$3:$V$365,'Feeder DER'!T$369,FALSE)/1000)</f>
        <v>-1.3855521559745718</v>
      </c>
      <c r="AU263" s="37">
        <f>IF(ISNA(VLOOKUP($B263,'Feeder DER'!$B$3:$V$365,'Feeder DER'!U$369,FALSE)),0,VLOOKUP($B263,'Feeder DER'!$B$3:$V$365,'Feeder DER'!U$369,FALSE)/1000)</f>
        <v>-1.4720081005653307</v>
      </c>
      <c r="AV263" s="37">
        <f>IF(ISNA(VLOOKUP($B263,'Feeder DER'!$B$3:$V$365,'Feeder DER'!V$369,FALSE)),0,VLOOKUP($B263,'Feeder DER'!$B$3:$V$365,'Feeder DER'!V$369,FALSE)/1000)</f>
        <v>-1.5450885865738693</v>
      </c>
    </row>
    <row r="264" spans="1:48" x14ac:dyDescent="0.25">
      <c r="A264" s="8" t="s">
        <v>20</v>
      </c>
      <c r="B264" s="42">
        <v>85004</v>
      </c>
      <c r="C264" s="43">
        <v>180.8011702</v>
      </c>
      <c r="D264" s="43">
        <v>122.3000031</v>
      </c>
      <c r="E264" s="43">
        <v>122.65350309999999</v>
      </c>
      <c r="F264" s="43">
        <v>122.65350309999999</v>
      </c>
      <c r="G264" s="43">
        <v>122.65350309999999</v>
      </c>
      <c r="H264" s="43">
        <v>122.65350309999999</v>
      </c>
      <c r="I264" s="43">
        <v>122.65350309999999</v>
      </c>
      <c r="J264" s="43">
        <v>122.65350309999999</v>
      </c>
      <c r="K264" s="43">
        <v>122.65350309999999</v>
      </c>
      <c r="L264" s="43">
        <v>122.65350309999999</v>
      </c>
      <c r="M264" s="43">
        <v>122.65350309999999</v>
      </c>
      <c r="N264" s="43">
        <v>122.65350309999999</v>
      </c>
      <c r="P264" s="43">
        <v>77</v>
      </c>
      <c r="Q264" s="43">
        <v>77</v>
      </c>
      <c r="R264" s="43">
        <v>77.353499999999997</v>
      </c>
      <c r="S264" s="43">
        <v>77.353499999999997</v>
      </c>
      <c r="T264" s="43">
        <v>77.353499999999997</v>
      </c>
      <c r="U264" s="43">
        <v>77.353499999999997</v>
      </c>
      <c r="V264" s="43">
        <v>77.353499999999997</v>
      </c>
      <c r="W264" s="43">
        <v>77.353499999999997</v>
      </c>
      <c r="X264" s="43">
        <v>77.353499999999997</v>
      </c>
      <c r="Y264" s="43">
        <v>77.353499999999997</v>
      </c>
      <c r="Z264" s="43">
        <v>77.353499999999997</v>
      </c>
      <c r="AA264" s="43">
        <v>77.353499999999997</v>
      </c>
      <c r="AC264" s="37">
        <f>IF(ISNA(VLOOKUP($B264,'Feeder DER'!$B$3:$V$365,'Feeder DER'!C$369,FALSE)),0,VLOOKUP($B264,'Feeder DER'!$B$3:$V$365,'Feeder DER'!C$369,FALSE)/1000)</f>
        <v>2.2310787054694397E-2</v>
      </c>
      <c r="AD264" s="37">
        <f>IF(ISNA(VLOOKUP($B264,'Feeder DER'!$B$3:$V$365,'Feeder DER'!D$369,FALSE)),0,VLOOKUP($B264,'Feeder DER'!$B$3:$V$365,'Feeder DER'!D$369,FALSE)/1000)</f>
        <v>4.6668756631129231E-2</v>
      </c>
      <c r="AE264" s="37">
        <f>IF(ISNA(VLOOKUP($B264,'Feeder DER'!$B$3:$V$365,'Feeder DER'!E$369,FALSE)),0,VLOOKUP($B264,'Feeder DER'!$B$3:$V$365,'Feeder DER'!E$369,FALSE)/1000)</f>
        <v>7.5174636318856056E-2</v>
      </c>
      <c r="AF264" s="37">
        <f>IF(ISNA(VLOOKUP($B264,'Feeder DER'!$B$3:$V$365,'Feeder DER'!F$369,FALSE)),0,VLOOKUP($B264,'Feeder DER'!$B$3:$V$365,'Feeder DER'!F$369,FALSE)/1000)</f>
        <v>0.10691883776922786</v>
      </c>
      <c r="AG264" s="37">
        <f>IF(ISNA(VLOOKUP($B264,'Feeder DER'!$B$3:$V$365,'Feeder DER'!G$369,FALSE)),0,VLOOKUP($B264,'Feeder DER'!$B$3:$V$365,'Feeder DER'!G$369,FALSE)/1000)</f>
        <v>0.13937510982338985</v>
      </c>
      <c r="AH264" s="37">
        <f>IF(ISNA(VLOOKUP($B264,'Feeder DER'!$B$3:$V$365,'Feeder DER'!H$369,FALSE)),0,VLOOKUP($B264,'Feeder DER'!$B$3:$V$365,'Feeder DER'!H$369,FALSE)/1000)</f>
        <v>0.17502912325265915</v>
      </c>
      <c r="AI264" s="37">
        <f>IF(ISNA(VLOOKUP($B264,'Feeder DER'!$B$3:$V$365,'Feeder DER'!I$369,FALSE)),0,VLOOKUP($B264,'Feeder DER'!$B$3:$V$365,'Feeder DER'!I$369,FALSE)/1000)</f>
        <v>0.21465061009833139</v>
      </c>
      <c r="AJ264" s="37">
        <f>IF(ISNA(VLOOKUP($B264,'Feeder DER'!$B$3:$V$365,'Feeder DER'!J$369,FALSE)),0,VLOOKUP($B264,'Feeder DER'!$B$3:$V$365,'Feeder DER'!J$369,FALSE)/1000)</f>
        <v>0.29894403765619892</v>
      </c>
      <c r="AK264" s="37">
        <f>IF(ISNA(VLOOKUP($B264,'Feeder DER'!$B$3:$V$365,'Feeder DER'!K$369,FALSE)),0,VLOOKUP($B264,'Feeder DER'!$B$3:$V$365,'Feeder DER'!K$369,FALSE)/1000)</f>
        <v>0.37021711871505725</v>
      </c>
      <c r="AL264" s="37">
        <f>IF(ISNA(VLOOKUP($B264,'Feeder DER'!$B$3:$V$365,'Feeder DER'!L$369,FALSE)),0,VLOOKUP($B264,'Feeder DER'!$B$3:$V$365,'Feeder DER'!L$369,FALSE)/1000)</f>
        <v>0.436913618756823</v>
      </c>
      <c r="AM264" s="37">
        <f>IF(ISNA(VLOOKUP($B264,'Feeder DER'!$B$3:$V$365,'Feeder DER'!M$369,FALSE)),0,VLOOKUP($B264,'Feeder DER'!$B$3:$V$365,'Feeder DER'!M$369,FALSE)/1000)</f>
        <v>-0.25221913545272856</v>
      </c>
      <c r="AN264" s="37">
        <f>IF(ISNA(VLOOKUP($B264,'Feeder DER'!$B$3:$V$365,'Feeder DER'!N$369,FALSE)),0,VLOOKUP($B264,'Feeder DER'!$B$3:$V$365,'Feeder DER'!N$369,FALSE)/1000)</f>
        <v>-0.3070727240895077</v>
      </c>
      <c r="AO264" s="37">
        <f>IF(ISNA(VLOOKUP($B264,'Feeder DER'!$B$3:$V$365,'Feeder DER'!O$369,FALSE)),0,VLOOKUP($B264,'Feeder DER'!$B$3:$V$365,'Feeder DER'!O$369,FALSE)/1000)</f>
        <v>-0.36641966692687528</v>
      </c>
      <c r="AP264" s="37">
        <f>IF(ISNA(VLOOKUP($B264,'Feeder DER'!$B$3:$V$365,'Feeder DER'!P$369,FALSE)),0,VLOOKUP($B264,'Feeder DER'!$B$3:$V$365,'Feeder DER'!P$369,FALSE)/1000)</f>
        <v>-0.42349552043774857</v>
      </c>
      <c r="AQ264" s="37">
        <f>IF(ISNA(VLOOKUP($B264,'Feeder DER'!$B$3:$V$365,'Feeder DER'!Q$369,FALSE)),0,VLOOKUP($B264,'Feeder DER'!$B$3:$V$365,'Feeder DER'!Q$369,FALSE)/1000)</f>
        <v>-0.47301741293529131</v>
      </c>
      <c r="AR264" s="37">
        <f>IF(ISNA(VLOOKUP($B264,'Feeder DER'!$B$3:$V$365,'Feeder DER'!R$369,FALSE)),0,VLOOKUP($B264,'Feeder DER'!$B$3:$V$365,'Feeder DER'!R$369,FALSE)/1000)</f>
        <v>-0.51699068143940441</v>
      </c>
      <c r="AS264" s="37">
        <f>IF(ISNA(VLOOKUP($B264,'Feeder DER'!$B$3:$V$365,'Feeder DER'!S$369,FALSE)),0,VLOOKUP($B264,'Feeder DER'!$B$3:$V$365,'Feeder DER'!S$369,FALSE)/1000)</f>
        <v>-0.55760415313121314</v>
      </c>
      <c r="AT264" s="37">
        <f>IF(ISNA(VLOOKUP($B264,'Feeder DER'!$B$3:$V$365,'Feeder DER'!T$369,FALSE)),0,VLOOKUP($B264,'Feeder DER'!$B$3:$V$365,'Feeder DER'!T$369,FALSE)/1000)</f>
        <v>-0.60070803870233747</v>
      </c>
      <c r="AU264" s="37">
        <f>IF(ISNA(VLOOKUP($B264,'Feeder DER'!$B$3:$V$365,'Feeder DER'!U$369,FALSE)),0,VLOOKUP($B264,'Feeder DER'!$B$3:$V$365,'Feeder DER'!U$369,FALSE)/1000)</f>
        <v>-0.64410920419181295</v>
      </c>
      <c r="AV264" s="37">
        <f>IF(ISNA(VLOOKUP($B264,'Feeder DER'!$B$3:$V$365,'Feeder DER'!V$369,FALSE)),0,VLOOKUP($B264,'Feeder DER'!$B$3:$V$365,'Feeder DER'!V$369,FALSE)/1000)</f>
        <v>-0.68169005168179242</v>
      </c>
    </row>
    <row r="265" spans="1:48" x14ac:dyDescent="0.25">
      <c r="A265" s="8" t="s">
        <v>20</v>
      </c>
      <c r="B265" s="42">
        <v>85005</v>
      </c>
      <c r="C265" s="43">
        <v>300.84684010000001</v>
      </c>
      <c r="D265" s="43">
        <v>335.2000122</v>
      </c>
      <c r="E265" s="43">
        <v>345.904472558137</v>
      </c>
      <c r="F265" s="43">
        <v>345.904472558137</v>
      </c>
      <c r="G265" s="43">
        <v>345.904472558137</v>
      </c>
      <c r="H265" s="43">
        <v>345.904472558137</v>
      </c>
      <c r="I265" s="43">
        <v>345.904472558137</v>
      </c>
      <c r="J265" s="43">
        <v>345.904472558137</v>
      </c>
      <c r="K265" s="43">
        <v>345.904472558137</v>
      </c>
      <c r="L265" s="43">
        <v>345.904472558137</v>
      </c>
      <c r="M265" s="43">
        <v>345.904472558137</v>
      </c>
      <c r="N265" s="43">
        <v>345.904472558137</v>
      </c>
      <c r="P265" s="43">
        <v>328.5</v>
      </c>
      <c r="Q265" s="43">
        <v>330.59481383605601</v>
      </c>
      <c r="R265" s="43">
        <v>330.59481383605601</v>
      </c>
      <c r="S265" s="43">
        <v>330.59481383605601</v>
      </c>
      <c r="T265" s="43">
        <v>330.59481383605601</v>
      </c>
      <c r="U265" s="43">
        <v>330.59481383605601</v>
      </c>
      <c r="V265" s="43">
        <v>330.59481383605601</v>
      </c>
      <c r="W265" s="43">
        <v>330.59481383605601</v>
      </c>
      <c r="X265" s="43">
        <v>330.59481383605601</v>
      </c>
      <c r="Y265" s="43">
        <v>330.59481383605601</v>
      </c>
      <c r="Z265" s="43">
        <v>330.59481383605601</v>
      </c>
      <c r="AA265" s="43">
        <v>330.59481383605601</v>
      </c>
      <c r="AC265" s="37">
        <f>IF(ISNA(VLOOKUP($B265,'Feeder DER'!$B$3:$V$365,'Feeder DER'!C$369,FALSE)),0,VLOOKUP($B265,'Feeder DER'!$B$3:$V$365,'Feeder DER'!C$369,FALSE)/1000)</f>
        <v>4.0308278345656604E-5</v>
      </c>
      <c r="AD265" s="37">
        <f>IF(ISNA(VLOOKUP($B265,'Feeder DER'!$B$3:$V$365,'Feeder DER'!D$369,FALSE)),0,VLOOKUP($B265,'Feeder DER'!$B$3:$V$365,'Feeder DER'!D$369,FALSE)/1000)</f>
        <v>8.3894710609733268E-5</v>
      </c>
      <c r="AE265" s="37">
        <f>IF(ISNA(VLOOKUP($B265,'Feeder DER'!$B$3:$V$365,'Feeder DER'!E$369,FALSE)),0,VLOOKUP($B265,'Feeder DER'!$B$3:$V$365,'Feeder DER'!E$369,FALSE)/1000)</f>
        <v>1.3445659544280458E-4</v>
      </c>
      <c r="AF265" s="37">
        <f>IF(ISNA(VLOOKUP($B265,'Feeder DER'!$B$3:$V$365,'Feeder DER'!F$369,FALSE)),0,VLOOKUP($B265,'Feeder DER'!$B$3:$V$365,'Feeder DER'!F$369,FALSE)/1000)</f>
        <v>1.8989219230957171E-4</v>
      </c>
      <c r="AG265" s="37">
        <f>IF(ISNA(VLOOKUP($B265,'Feeder DER'!$B$3:$V$365,'Feeder DER'!G$369,FALSE)),0,VLOOKUP($B265,'Feeder DER'!$B$3:$V$365,'Feeder DER'!G$369,FALSE)/1000)</f>
        <v>2.4575739929535393E-4</v>
      </c>
      <c r="AH265" s="37">
        <f>IF(ISNA(VLOOKUP($B265,'Feeder DER'!$B$3:$V$365,'Feeder DER'!H$369,FALSE)),0,VLOOKUP($B265,'Feeder DER'!$B$3:$V$365,'Feeder DER'!H$369,FALSE)/1000)</f>
        <v>3.0627360776826174E-4</v>
      </c>
      <c r="AI265" s="37">
        <f>IF(ISNA(VLOOKUP($B265,'Feeder DER'!$B$3:$V$365,'Feeder DER'!I$369,FALSE)),0,VLOOKUP($B265,'Feeder DER'!$B$3:$V$365,'Feeder DER'!I$369,FALSE)/1000)</f>
        <v>3.7285640831256851E-4</v>
      </c>
      <c r="AJ265" s="37">
        <f>IF(ISNA(VLOOKUP($B265,'Feeder DER'!$B$3:$V$365,'Feeder DER'!J$369,FALSE)),0,VLOOKUP($B265,'Feeder DER'!$B$3:$V$365,'Feeder DER'!J$369,FALSE)/1000)</f>
        <v>5.1258045691241687E-4</v>
      </c>
      <c r="AK265" s="37">
        <f>IF(ISNA(VLOOKUP($B265,'Feeder DER'!$B$3:$V$365,'Feeder DER'!K$369,FALSE)),0,VLOOKUP($B265,'Feeder DER'!$B$3:$V$365,'Feeder DER'!K$369,FALSE)/1000)</f>
        <v>6.3155522684736544E-4</v>
      </c>
      <c r="AL265" s="37">
        <f>IF(ISNA(VLOOKUP($B265,'Feeder DER'!$B$3:$V$365,'Feeder DER'!L$369,FALSE)),0,VLOOKUP($B265,'Feeder DER'!$B$3:$V$365,'Feeder DER'!L$369,FALSE)/1000)</f>
        <v>7.4270418936271676E-4</v>
      </c>
      <c r="AM265" s="37">
        <f>IF(ISNA(VLOOKUP($B265,'Feeder DER'!$B$3:$V$365,'Feeder DER'!M$369,FALSE)),0,VLOOKUP($B265,'Feeder DER'!$B$3:$V$365,'Feeder DER'!M$369,FALSE)/1000)</f>
        <v>-4.1469075930436369E-4</v>
      </c>
      <c r="AN265" s="37">
        <f>IF(ISNA(VLOOKUP($B265,'Feeder DER'!$B$3:$V$365,'Feeder DER'!N$369,FALSE)),0,VLOOKUP($B265,'Feeder DER'!$B$3:$V$365,'Feeder DER'!N$369,FALSE)/1000)</f>
        <v>-5.1318459042642116E-4</v>
      </c>
      <c r="AO265" s="37">
        <f>IF(ISNA(VLOOKUP($B265,'Feeder DER'!$B$3:$V$365,'Feeder DER'!O$369,FALSE)),0,VLOOKUP($B265,'Feeder DER'!$B$3:$V$365,'Feeder DER'!O$369,FALSE)/1000)</f>
        <v>-6.1943821268142015E-4</v>
      </c>
      <c r="AP265" s="37">
        <f>IF(ISNA(VLOOKUP($B265,'Feeder DER'!$B$3:$V$365,'Feeder DER'!P$369,FALSE)),0,VLOOKUP($B265,'Feeder DER'!$B$3:$V$365,'Feeder DER'!P$369,FALSE)/1000)</f>
        <v>-7.2148350451108523E-4</v>
      </c>
      <c r="AQ265" s="37">
        <f>IF(ISNA(VLOOKUP($B265,'Feeder DER'!$B$3:$V$365,'Feeder DER'!Q$369,FALSE)),0,VLOOKUP($B265,'Feeder DER'!$B$3:$V$365,'Feeder DER'!Q$369,FALSE)/1000)</f>
        <v>-8.0998777979824927E-4</v>
      </c>
      <c r="AR265" s="37">
        <f>IF(ISNA(VLOOKUP($B265,'Feeder DER'!$B$3:$V$365,'Feeder DER'!R$369,FALSE)),0,VLOOKUP($B265,'Feeder DER'!$B$3:$V$365,'Feeder DER'!R$369,FALSE)/1000)</f>
        <v>-8.8875460184964635E-4</v>
      </c>
      <c r="AS265" s="37">
        <f>IF(ISNA(VLOOKUP($B265,'Feeder DER'!$B$3:$V$365,'Feeder DER'!S$369,FALSE)),0,VLOOKUP($B265,'Feeder DER'!$B$3:$V$365,'Feeder DER'!S$369,FALSE)/1000)</f>
        <v>-9.6169811212967011E-4</v>
      </c>
      <c r="AT265" s="37">
        <f>IF(ISNA(VLOOKUP($B265,'Feeder DER'!$B$3:$V$365,'Feeder DER'!T$369,FALSE)),0,VLOOKUP($B265,'Feeder DER'!$B$3:$V$365,'Feeder DER'!T$369,FALSE)/1000)</f>
        <v>-1.0416301667569238E-3</v>
      </c>
      <c r="AU265" s="37">
        <f>IF(ISNA(VLOOKUP($B265,'Feeder DER'!$B$3:$V$365,'Feeder DER'!U$369,FALSE)),0,VLOOKUP($B265,'Feeder DER'!$B$3:$V$365,'Feeder DER'!U$369,FALSE)/1000)</f>
        <v>-1.121549811735573E-3</v>
      </c>
      <c r="AV265" s="37">
        <f>IF(ISNA(VLOOKUP($B265,'Feeder DER'!$B$3:$V$365,'Feeder DER'!V$369,FALSE)),0,VLOOKUP($B265,'Feeder DER'!$B$3:$V$365,'Feeder DER'!V$369,FALSE)/1000)</f>
        <v>-1.1912814116342668E-3</v>
      </c>
    </row>
    <row r="266" spans="1:48" x14ac:dyDescent="0.25">
      <c r="A266" s="8" t="s">
        <v>20</v>
      </c>
      <c r="B266" s="42">
        <v>85006</v>
      </c>
      <c r="C266" s="43">
        <v>245.18908780000001</v>
      </c>
      <c r="D266" s="43">
        <v>237.6000061</v>
      </c>
      <c r="E266" s="43">
        <v>240.45232414252899</v>
      </c>
      <c r="F266" s="43">
        <v>240.45232414252899</v>
      </c>
      <c r="G266" s="43">
        <v>240.45232414252899</v>
      </c>
      <c r="H266" s="43">
        <v>240.45232414252899</v>
      </c>
      <c r="I266" s="43">
        <v>240.45232414252899</v>
      </c>
      <c r="J266" s="43">
        <v>240.45232414252899</v>
      </c>
      <c r="K266" s="43">
        <v>240.45232414252899</v>
      </c>
      <c r="L266" s="43">
        <v>240.45232414252899</v>
      </c>
      <c r="M266" s="43">
        <v>240.45232414252899</v>
      </c>
      <c r="N266" s="43">
        <v>240.45232414252899</v>
      </c>
      <c r="P266" s="43">
        <v>173.8000031</v>
      </c>
      <c r="Q266" s="43">
        <v>191.29201603154601</v>
      </c>
      <c r="R266" s="43">
        <v>191.29201603154601</v>
      </c>
      <c r="S266" s="43">
        <v>191.29201603154601</v>
      </c>
      <c r="T266" s="43">
        <v>191.29201603154601</v>
      </c>
      <c r="U266" s="43">
        <v>191.29201603154601</v>
      </c>
      <c r="V266" s="43">
        <v>191.29201603154601</v>
      </c>
      <c r="W266" s="43">
        <v>191.29201603154601</v>
      </c>
      <c r="X266" s="43">
        <v>191.29201603154601</v>
      </c>
      <c r="Y266" s="43">
        <v>191.29201603154601</v>
      </c>
      <c r="Z266" s="43">
        <v>191.29201603154601</v>
      </c>
      <c r="AA266" s="43">
        <v>191.29201603154601</v>
      </c>
      <c r="AC266" s="37">
        <f>IF(ISNA(VLOOKUP($B266,'Feeder DER'!$B$3:$V$365,'Feeder DER'!C$369,FALSE)),0,VLOOKUP($B266,'Feeder DER'!$B$3:$V$365,'Feeder DER'!C$369,FALSE)/1000)</f>
        <v>0.10827120358517552</v>
      </c>
      <c r="AD266" s="37">
        <f>IF(ISNA(VLOOKUP($B266,'Feeder DER'!$B$3:$V$365,'Feeder DER'!D$369,FALSE)),0,VLOOKUP($B266,'Feeder DER'!$B$3:$V$365,'Feeder DER'!D$369,FALSE)/1000)</f>
        <v>0.21496698656137017</v>
      </c>
      <c r="AE266" s="37">
        <f>IF(ISNA(VLOOKUP($B266,'Feeder DER'!$B$3:$V$365,'Feeder DER'!E$369,FALSE)),0,VLOOKUP($B266,'Feeder DER'!$B$3:$V$365,'Feeder DER'!E$369,FALSE)/1000)</f>
        <v>0.34355803290963566</v>
      </c>
      <c r="AF266" s="37">
        <f>IF(ISNA(VLOOKUP($B266,'Feeder DER'!$B$3:$V$365,'Feeder DER'!F$369,FALSE)),0,VLOOKUP($B266,'Feeder DER'!$B$3:$V$365,'Feeder DER'!F$369,FALSE)/1000)</f>
        <v>0.49636666717840738</v>
      </c>
      <c r="AG266" s="37">
        <f>IF(ISNA(VLOOKUP($B266,'Feeder DER'!$B$3:$V$365,'Feeder DER'!G$369,FALSE)),0,VLOOKUP($B266,'Feeder DER'!$B$3:$V$365,'Feeder DER'!G$369,FALSE)/1000)</f>
        <v>0.66271091572692875</v>
      </c>
      <c r="AH266" s="37">
        <f>IF(ISNA(VLOOKUP($B266,'Feeder DER'!$B$3:$V$365,'Feeder DER'!H$369,FALSE)),0,VLOOKUP($B266,'Feeder DER'!$B$3:$V$365,'Feeder DER'!H$369,FALSE)/1000)</f>
        <v>0.85743132667869226</v>
      </c>
      <c r="AI266" s="37">
        <f>IF(ISNA(VLOOKUP($B266,'Feeder DER'!$B$3:$V$365,'Feeder DER'!I$369,FALSE)),0,VLOOKUP($B266,'Feeder DER'!$B$3:$V$365,'Feeder DER'!I$369,FALSE)/1000)</f>
        <v>1.0842222129595713</v>
      </c>
      <c r="AJ266" s="37">
        <f>IF(ISNA(VLOOKUP($B266,'Feeder DER'!$B$3:$V$365,'Feeder DER'!J$369,FALSE)),0,VLOOKUP($B266,'Feeder DER'!$B$3:$V$365,'Feeder DER'!J$369,FALSE)/1000)</f>
        <v>1.5966509023131448</v>
      </c>
      <c r="AK266" s="37">
        <f>IF(ISNA(VLOOKUP($B266,'Feeder DER'!$B$3:$V$365,'Feeder DER'!K$369,FALSE)),0,VLOOKUP($B266,'Feeder DER'!$B$3:$V$365,'Feeder DER'!K$369,FALSE)/1000)</f>
        <v>2.0255785132202226</v>
      </c>
      <c r="AL266" s="37">
        <f>IF(ISNA(VLOOKUP($B266,'Feeder DER'!$B$3:$V$365,'Feeder DER'!L$369,FALSE)),0,VLOOKUP($B266,'Feeder DER'!$B$3:$V$365,'Feeder DER'!L$369,FALSE)/1000)</f>
        <v>2.4357373112189156</v>
      </c>
      <c r="AM266" s="37">
        <f>IF(ISNA(VLOOKUP($B266,'Feeder DER'!$B$3:$V$365,'Feeder DER'!M$369,FALSE)),0,VLOOKUP($B266,'Feeder DER'!$B$3:$V$365,'Feeder DER'!M$369,FALSE)/1000)</f>
        <v>-1.0819749101914842</v>
      </c>
      <c r="AN266" s="37">
        <f>IF(ISNA(VLOOKUP($B266,'Feeder DER'!$B$3:$V$365,'Feeder DER'!N$369,FALSE)),0,VLOOKUP($B266,'Feeder DER'!$B$3:$V$365,'Feeder DER'!N$369,FALSE)/1000)</f>
        <v>-1.3079497249895011</v>
      </c>
      <c r="AO266" s="37">
        <f>IF(ISNA(VLOOKUP($B266,'Feeder DER'!$B$3:$V$365,'Feeder DER'!O$369,FALSE)),0,VLOOKUP($B266,'Feeder DER'!$B$3:$V$365,'Feeder DER'!O$369,FALSE)/1000)</f>
        <v>-1.5489580238599066</v>
      </c>
      <c r="AP266" s="37">
        <f>IF(ISNA(VLOOKUP($B266,'Feeder DER'!$B$3:$V$365,'Feeder DER'!P$369,FALSE)),0,VLOOKUP($B266,'Feeder DER'!$B$3:$V$365,'Feeder DER'!P$369,FALSE)/1000)</f>
        <v>-1.7725201092577252</v>
      </c>
      <c r="AQ266" s="37">
        <f>IF(ISNA(VLOOKUP($B266,'Feeder DER'!$B$3:$V$365,'Feeder DER'!Q$369,FALSE)),0,VLOOKUP($B266,'Feeder DER'!$B$3:$V$365,'Feeder DER'!Q$369,FALSE)/1000)</f>
        <v>-1.9568968030736202</v>
      </c>
      <c r="AR266" s="37">
        <f>IF(ISNA(VLOOKUP($B266,'Feeder DER'!$B$3:$V$365,'Feeder DER'!R$369,FALSE)),0,VLOOKUP($B266,'Feeder DER'!$B$3:$V$365,'Feeder DER'!R$369,FALSE)/1000)</f>
        <v>-2.1075974506763506</v>
      </c>
      <c r="AS266" s="37">
        <f>IF(ISNA(VLOOKUP($B266,'Feeder DER'!$B$3:$V$365,'Feeder DER'!S$369,FALSE)),0,VLOOKUP($B266,'Feeder DER'!$B$3:$V$365,'Feeder DER'!S$369,FALSE)/1000)</f>
        <v>-2.233472817764889</v>
      </c>
      <c r="AT266" s="37">
        <f>IF(ISNA(VLOOKUP($B266,'Feeder DER'!$B$3:$V$365,'Feeder DER'!T$369,FALSE)),0,VLOOKUP($B266,'Feeder DER'!$B$3:$V$365,'Feeder DER'!T$369,FALSE)/1000)</f>
        <v>-2.3020065789569082</v>
      </c>
      <c r="AU266" s="37">
        <f>IF(ISNA(VLOOKUP($B266,'Feeder DER'!$B$3:$V$365,'Feeder DER'!U$369,FALSE)),0,VLOOKUP($B266,'Feeder DER'!$B$3:$V$365,'Feeder DER'!U$369,FALSE)/1000)</f>
        <v>-2.3926282838736816</v>
      </c>
      <c r="AV266" s="37">
        <f>IF(ISNA(VLOOKUP($B266,'Feeder DER'!$B$3:$V$365,'Feeder DER'!V$369,FALSE)),0,VLOOKUP($B266,'Feeder DER'!$B$3:$V$365,'Feeder DER'!V$369,FALSE)/1000)</f>
        <v>-2.4587454708697116</v>
      </c>
    </row>
    <row r="267" spans="1:48" x14ac:dyDescent="0.25">
      <c r="A267" s="8" t="s">
        <v>20</v>
      </c>
      <c r="B267" s="42">
        <v>85007</v>
      </c>
      <c r="C267" s="43">
        <v>310.8741172</v>
      </c>
      <c r="D267" s="43">
        <v>410.5</v>
      </c>
      <c r="E267" s="43">
        <v>410.5</v>
      </c>
      <c r="F267" s="43">
        <v>410.5</v>
      </c>
      <c r="G267" s="43">
        <v>410.5</v>
      </c>
      <c r="H267" s="43">
        <v>410.5</v>
      </c>
      <c r="I267" s="43">
        <v>410.5</v>
      </c>
      <c r="J267" s="43">
        <v>410.5</v>
      </c>
      <c r="K267" s="43">
        <v>410.5</v>
      </c>
      <c r="L267" s="43">
        <v>410.5</v>
      </c>
      <c r="M267" s="43">
        <v>410.5</v>
      </c>
      <c r="N267" s="43">
        <v>410.5</v>
      </c>
      <c r="P267" s="43">
        <v>415.5</v>
      </c>
      <c r="Q267" s="43">
        <v>418.93099948342302</v>
      </c>
      <c r="R267" s="43">
        <v>418.93099948342302</v>
      </c>
      <c r="S267" s="43">
        <v>418.93099948342302</v>
      </c>
      <c r="T267" s="43">
        <v>418.93099948342302</v>
      </c>
      <c r="U267" s="43">
        <v>418.93099948342302</v>
      </c>
      <c r="V267" s="43">
        <v>418.93099948342302</v>
      </c>
      <c r="W267" s="43">
        <v>418.93099948342302</v>
      </c>
      <c r="X267" s="43">
        <v>418.93099948342302</v>
      </c>
      <c r="Y267" s="43">
        <v>418.93099948342302</v>
      </c>
      <c r="Z267" s="43">
        <v>418.93099948342302</v>
      </c>
      <c r="AA267" s="43">
        <v>418.93099948342302</v>
      </c>
      <c r="AC267" s="37">
        <f>IF(ISNA(VLOOKUP($B267,'Feeder DER'!$B$3:$V$365,'Feeder DER'!C$369,FALSE)),0,VLOOKUP($B267,'Feeder DER'!$B$3:$V$365,'Feeder DER'!C$369,FALSE)/1000)</f>
        <v>0</v>
      </c>
      <c r="AD267" s="37">
        <f>IF(ISNA(VLOOKUP($B267,'Feeder DER'!$B$3:$V$365,'Feeder DER'!D$369,FALSE)),0,VLOOKUP($B267,'Feeder DER'!$B$3:$V$365,'Feeder DER'!D$369,FALSE)/1000)</f>
        <v>0</v>
      </c>
      <c r="AE267" s="37">
        <f>IF(ISNA(VLOOKUP($B267,'Feeder DER'!$B$3:$V$365,'Feeder DER'!E$369,FALSE)),0,VLOOKUP($B267,'Feeder DER'!$B$3:$V$365,'Feeder DER'!E$369,FALSE)/1000)</f>
        <v>0</v>
      </c>
      <c r="AF267" s="37">
        <f>IF(ISNA(VLOOKUP($B267,'Feeder DER'!$B$3:$V$365,'Feeder DER'!F$369,FALSE)),0,VLOOKUP($B267,'Feeder DER'!$B$3:$V$365,'Feeder DER'!F$369,FALSE)/1000)</f>
        <v>0</v>
      </c>
      <c r="AG267" s="37">
        <f>IF(ISNA(VLOOKUP($B267,'Feeder DER'!$B$3:$V$365,'Feeder DER'!G$369,FALSE)),0,VLOOKUP($B267,'Feeder DER'!$B$3:$V$365,'Feeder DER'!G$369,FALSE)/1000)</f>
        <v>0</v>
      </c>
      <c r="AH267" s="37">
        <f>IF(ISNA(VLOOKUP($B267,'Feeder DER'!$B$3:$V$365,'Feeder DER'!H$369,FALSE)),0,VLOOKUP($B267,'Feeder DER'!$B$3:$V$365,'Feeder DER'!H$369,FALSE)/1000)</f>
        <v>0</v>
      </c>
      <c r="AI267" s="37">
        <f>IF(ISNA(VLOOKUP($B267,'Feeder DER'!$B$3:$V$365,'Feeder DER'!I$369,FALSE)),0,VLOOKUP($B267,'Feeder DER'!$B$3:$V$365,'Feeder DER'!I$369,FALSE)/1000)</f>
        <v>0</v>
      </c>
      <c r="AJ267" s="37">
        <f>IF(ISNA(VLOOKUP($B267,'Feeder DER'!$B$3:$V$365,'Feeder DER'!J$369,FALSE)),0,VLOOKUP($B267,'Feeder DER'!$B$3:$V$365,'Feeder DER'!J$369,FALSE)/1000)</f>
        <v>0</v>
      </c>
      <c r="AK267" s="37">
        <f>IF(ISNA(VLOOKUP($B267,'Feeder DER'!$B$3:$V$365,'Feeder DER'!K$369,FALSE)),0,VLOOKUP($B267,'Feeder DER'!$B$3:$V$365,'Feeder DER'!K$369,FALSE)/1000)</f>
        <v>0</v>
      </c>
      <c r="AL267" s="37">
        <f>IF(ISNA(VLOOKUP($B267,'Feeder DER'!$B$3:$V$365,'Feeder DER'!L$369,FALSE)),0,VLOOKUP($B267,'Feeder DER'!$B$3:$V$365,'Feeder DER'!L$369,FALSE)/1000)</f>
        <v>0</v>
      </c>
      <c r="AM267" s="37">
        <f>IF(ISNA(VLOOKUP($B267,'Feeder DER'!$B$3:$V$365,'Feeder DER'!M$369,FALSE)),0,VLOOKUP($B267,'Feeder DER'!$B$3:$V$365,'Feeder DER'!M$369,FALSE)/1000)</f>
        <v>0</v>
      </c>
      <c r="AN267" s="37">
        <f>IF(ISNA(VLOOKUP($B267,'Feeder DER'!$B$3:$V$365,'Feeder DER'!N$369,FALSE)),0,VLOOKUP($B267,'Feeder DER'!$B$3:$V$365,'Feeder DER'!N$369,FALSE)/1000)</f>
        <v>0</v>
      </c>
      <c r="AO267" s="37">
        <f>IF(ISNA(VLOOKUP($B267,'Feeder DER'!$B$3:$V$365,'Feeder DER'!O$369,FALSE)),0,VLOOKUP($B267,'Feeder DER'!$B$3:$V$365,'Feeder DER'!O$369,FALSE)/1000)</f>
        <v>0</v>
      </c>
      <c r="AP267" s="37">
        <f>IF(ISNA(VLOOKUP($B267,'Feeder DER'!$B$3:$V$365,'Feeder DER'!P$369,FALSE)),0,VLOOKUP($B267,'Feeder DER'!$B$3:$V$365,'Feeder DER'!P$369,FALSE)/1000)</f>
        <v>0</v>
      </c>
      <c r="AQ267" s="37">
        <f>IF(ISNA(VLOOKUP($B267,'Feeder DER'!$B$3:$V$365,'Feeder DER'!Q$369,FALSE)),0,VLOOKUP($B267,'Feeder DER'!$B$3:$V$365,'Feeder DER'!Q$369,FALSE)/1000)</f>
        <v>0</v>
      </c>
      <c r="AR267" s="37">
        <f>IF(ISNA(VLOOKUP($B267,'Feeder DER'!$B$3:$V$365,'Feeder DER'!R$369,FALSE)),0,VLOOKUP($B267,'Feeder DER'!$B$3:$V$365,'Feeder DER'!R$369,FALSE)/1000)</f>
        <v>0</v>
      </c>
      <c r="AS267" s="37">
        <f>IF(ISNA(VLOOKUP($B267,'Feeder DER'!$B$3:$V$365,'Feeder DER'!S$369,FALSE)),0,VLOOKUP($B267,'Feeder DER'!$B$3:$V$365,'Feeder DER'!S$369,FALSE)/1000)</f>
        <v>0</v>
      </c>
      <c r="AT267" s="37">
        <f>IF(ISNA(VLOOKUP($B267,'Feeder DER'!$B$3:$V$365,'Feeder DER'!T$369,FALSE)),0,VLOOKUP($B267,'Feeder DER'!$B$3:$V$365,'Feeder DER'!T$369,FALSE)/1000)</f>
        <v>0</v>
      </c>
      <c r="AU267" s="37">
        <f>IF(ISNA(VLOOKUP($B267,'Feeder DER'!$B$3:$V$365,'Feeder DER'!U$369,FALSE)),0,VLOOKUP($B267,'Feeder DER'!$B$3:$V$365,'Feeder DER'!U$369,FALSE)/1000)</f>
        <v>0</v>
      </c>
      <c r="AV267" s="37">
        <f>IF(ISNA(VLOOKUP($B267,'Feeder DER'!$B$3:$V$365,'Feeder DER'!V$369,FALSE)),0,VLOOKUP($B267,'Feeder DER'!$B$3:$V$365,'Feeder DER'!V$369,FALSE)/1000)</f>
        <v>0</v>
      </c>
    </row>
    <row r="268" spans="1:48" x14ac:dyDescent="0.25">
      <c r="A268" s="8" t="s">
        <v>20</v>
      </c>
      <c r="B268" s="42">
        <v>85008</v>
      </c>
      <c r="C268" s="43">
        <v>107.2552518</v>
      </c>
      <c r="D268" s="43">
        <v>96</v>
      </c>
      <c r="E268" s="43">
        <v>96.49</v>
      </c>
      <c r="F268" s="43">
        <v>96.49</v>
      </c>
      <c r="G268" s="43">
        <v>96.49</v>
      </c>
      <c r="H268" s="43">
        <v>96.49</v>
      </c>
      <c r="I268" s="43">
        <v>96.49</v>
      </c>
      <c r="J268" s="43">
        <v>96.49</v>
      </c>
      <c r="K268" s="43">
        <v>96.49</v>
      </c>
      <c r="L268" s="43">
        <v>96.49</v>
      </c>
      <c r="M268" s="43">
        <v>96.49</v>
      </c>
      <c r="N268" s="43">
        <v>96.49</v>
      </c>
      <c r="P268" s="43">
        <v>175.8000031</v>
      </c>
      <c r="Q268" s="43">
        <v>178.55056448636799</v>
      </c>
      <c r="R268" s="43">
        <v>179.040564486368</v>
      </c>
      <c r="S268" s="43">
        <v>179.040564486368</v>
      </c>
      <c r="T268" s="43">
        <v>179.040564486368</v>
      </c>
      <c r="U268" s="43">
        <v>179.040564486368</v>
      </c>
      <c r="V268" s="43">
        <v>179.040564486368</v>
      </c>
      <c r="W268" s="43">
        <v>179.040564486368</v>
      </c>
      <c r="X268" s="43">
        <v>179.040564486368</v>
      </c>
      <c r="Y268" s="43">
        <v>179.040564486368</v>
      </c>
      <c r="Z268" s="43">
        <v>179.040564486368</v>
      </c>
      <c r="AA268" s="43">
        <v>179.040564486368</v>
      </c>
      <c r="AC268" s="37">
        <f>IF(ISNA(VLOOKUP($B268,'Feeder DER'!$B$3:$V$365,'Feeder DER'!C$369,FALSE)),0,VLOOKUP($B268,'Feeder DER'!$B$3:$V$365,'Feeder DER'!C$369,FALSE)/1000)</f>
        <v>6.2839457157394363E-2</v>
      </c>
      <c r="AD268" s="37">
        <f>IF(ISNA(VLOOKUP($B268,'Feeder DER'!$B$3:$V$365,'Feeder DER'!D$369,FALSE)),0,VLOOKUP($B268,'Feeder DER'!$B$3:$V$365,'Feeder DER'!D$369,FALSE)/1000)</f>
        <v>0.13147672953628703</v>
      </c>
      <c r="AE268" s="37">
        <f>IF(ISNA(VLOOKUP($B268,'Feeder DER'!$B$3:$V$365,'Feeder DER'!E$369,FALSE)),0,VLOOKUP($B268,'Feeder DER'!$B$3:$V$365,'Feeder DER'!E$369,FALSE)/1000)</f>
        <v>0.21185049283071733</v>
      </c>
      <c r="AF268" s="37">
        <f>IF(ISNA(VLOOKUP($B268,'Feeder DER'!$B$3:$V$365,'Feeder DER'!F$369,FALSE)),0,VLOOKUP($B268,'Feeder DER'!$B$3:$V$365,'Feeder DER'!F$369,FALSE)/1000)</f>
        <v>0.30144071206694789</v>
      </c>
      <c r="AG268" s="37">
        <f>IF(ISNA(VLOOKUP($B268,'Feeder DER'!$B$3:$V$365,'Feeder DER'!G$369,FALSE)),0,VLOOKUP($B268,'Feeder DER'!$B$3:$V$365,'Feeder DER'!G$369,FALSE)/1000)</f>
        <v>0.39311839369714252</v>
      </c>
      <c r="AH268" s="37">
        <f>IF(ISNA(VLOOKUP($B268,'Feeder DER'!$B$3:$V$365,'Feeder DER'!H$369,FALSE)),0,VLOOKUP($B268,'Feeder DER'!$B$3:$V$365,'Feeder DER'!H$369,FALSE)/1000)</f>
        <v>0.49390626223650064</v>
      </c>
      <c r="AI268" s="37">
        <f>IF(ISNA(VLOOKUP($B268,'Feeder DER'!$B$3:$V$365,'Feeder DER'!I$369,FALSE)),0,VLOOKUP($B268,'Feeder DER'!$B$3:$V$365,'Feeder DER'!I$369,FALSE)/1000)</f>
        <v>0.60596885011620361</v>
      </c>
      <c r="AJ268" s="37">
        <f>IF(ISNA(VLOOKUP($B268,'Feeder DER'!$B$3:$V$365,'Feeder DER'!J$369,FALSE)),0,VLOOKUP($B268,'Feeder DER'!$B$3:$V$365,'Feeder DER'!J$369,FALSE)/1000)</f>
        <v>0.8445428416581866</v>
      </c>
      <c r="AK268" s="37">
        <f>IF(ISNA(VLOOKUP($B268,'Feeder DER'!$B$3:$V$365,'Feeder DER'!K$369,FALSE)),0,VLOOKUP($B268,'Feeder DER'!$B$3:$V$365,'Feeder DER'!K$369,FALSE)/1000)</f>
        <v>1.046194439667107</v>
      </c>
      <c r="AL268" s="37">
        <f>IF(ISNA(VLOOKUP($B268,'Feeder DER'!$B$3:$V$365,'Feeder DER'!L$369,FALSE)),0,VLOOKUP($B268,'Feeder DER'!$B$3:$V$365,'Feeder DER'!L$369,FALSE)/1000)</f>
        <v>1.2349102981879301</v>
      </c>
      <c r="AM268" s="37">
        <f>IF(ISNA(VLOOKUP($B268,'Feeder DER'!$B$3:$V$365,'Feeder DER'!M$369,FALSE)),0,VLOOKUP($B268,'Feeder DER'!$B$3:$V$365,'Feeder DER'!M$369,FALSE)/1000)</f>
        <v>-0.71359672084516002</v>
      </c>
      <c r="AN268" s="37">
        <f>IF(ISNA(VLOOKUP($B268,'Feeder DER'!$B$3:$V$365,'Feeder DER'!N$369,FALSE)),0,VLOOKUP($B268,'Feeder DER'!$B$3:$V$365,'Feeder DER'!N$369,FALSE)/1000)</f>
        <v>-0.86816630282409313</v>
      </c>
      <c r="AO268" s="37">
        <f>IF(ISNA(VLOOKUP($B268,'Feeder DER'!$B$3:$V$365,'Feeder DER'!O$369,FALSE)),0,VLOOKUP($B268,'Feeder DER'!$B$3:$V$365,'Feeder DER'!O$369,FALSE)/1000)</f>
        <v>-1.0354516188514948</v>
      </c>
      <c r="AP268" s="37">
        <f>IF(ISNA(VLOOKUP($B268,'Feeder DER'!$B$3:$V$365,'Feeder DER'!P$369,FALSE)),0,VLOOKUP($B268,'Feeder DER'!$B$3:$V$365,'Feeder DER'!P$369,FALSE)/1000)</f>
        <v>-1.1963817935443892</v>
      </c>
      <c r="AQ268" s="37">
        <f>IF(ISNA(VLOOKUP($B268,'Feeder DER'!$B$3:$V$365,'Feeder DER'!Q$369,FALSE)),0,VLOOKUP($B268,'Feeder DER'!$B$3:$V$365,'Feeder DER'!Q$369,FALSE)/1000)</f>
        <v>-1.3360498697427103</v>
      </c>
      <c r="AR268" s="37">
        <f>IF(ISNA(VLOOKUP($B268,'Feeder DER'!$B$3:$V$365,'Feeder DER'!R$369,FALSE)),0,VLOOKUP($B268,'Feeder DER'!$B$3:$V$365,'Feeder DER'!R$369,FALSE)/1000)</f>
        <v>-1.4600875649714016</v>
      </c>
      <c r="AS268" s="37">
        <f>IF(ISNA(VLOOKUP($B268,'Feeder DER'!$B$3:$V$365,'Feeder DER'!S$369,FALSE)),0,VLOOKUP($B268,'Feeder DER'!$B$3:$V$365,'Feeder DER'!S$369,FALSE)/1000)</f>
        <v>-1.5746657333309264</v>
      </c>
      <c r="AT268" s="37">
        <f>IF(ISNA(VLOOKUP($B268,'Feeder DER'!$B$3:$V$365,'Feeder DER'!T$369,FALSE)),0,VLOOKUP($B268,'Feeder DER'!$B$3:$V$365,'Feeder DER'!T$369,FALSE)/1000)</f>
        <v>-1.6961288075252072</v>
      </c>
      <c r="AU268" s="37">
        <f>IF(ISNA(VLOOKUP($B268,'Feeder DER'!$B$3:$V$365,'Feeder DER'!U$369,FALSE)),0,VLOOKUP($B268,'Feeder DER'!$B$3:$V$365,'Feeder DER'!U$369,FALSE)/1000)</f>
        <v>-1.8184845122270497</v>
      </c>
      <c r="AV268" s="37">
        <f>IF(ISNA(VLOOKUP($B268,'Feeder DER'!$B$3:$V$365,'Feeder DER'!V$369,FALSE)),0,VLOOKUP($B268,'Feeder DER'!$B$3:$V$365,'Feeder DER'!V$369,FALSE)/1000)</f>
        <v>-1.9244106156597669</v>
      </c>
    </row>
    <row r="269" spans="1:48" x14ac:dyDescent="0.25">
      <c r="A269" s="8" t="s">
        <v>328</v>
      </c>
      <c r="B269" s="42">
        <v>40001</v>
      </c>
      <c r="C269" s="43">
        <v>25.783333750000001</v>
      </c>
      <c r="D269" s="43">
        <v>23.833333970000002</v>
      </c>
      <c r="E269" s="43">
        <v>23.833333970000002</v>
      </c>
      <c r="F269" s="43">
        <v>23.833333970000002</v>
      </c>
      <c r="G269" s="43">
        <v>23.833333970000002</v>
      </c>
      <c r="H269" s="43">
        <v>23.833333970000002</v>
      </c>
      <c r="I269" s="43">
        <v>23.833333970000002</v>
      </c>
      <c r="J269" s="43">
        <v>23.833333970000002</v>
      </c>
      <c r="K269" s="43">
        <v>23.833333970000002</v>
      </c>
      <c r="L269" s="43">
        <v>23.833333970000002</v>
      </c>
      <c r="M269" s="43">
        <v>23.833333970000002</v>
      </c>
      <c r="N269" s="43">
        <v>23.833333970000002</v>
      </c>
      <c r="P269" s="43">
        <v>34.400001529999997</v>
      </c>
      <c r="Q269" s="43">
        <v>36.003666413055399</v>
      </c>
      <c r="R269" s="43">
        <v>36.003666413055399</v>
      </c>
      <c r="S269" s="43">
        <v>36.003666413055399</v>
      </c>
      <c r="T269" s="43">
        <v>36.003666413055399</v>
      </c>
      <c r="U269" s="43">
        <v>36.003666413055399</v>
      </c>
      <c r="V269" s="43">
        <v>36.003666413055399</v>
      </c>
      <c r="W269" s="43">
        <v>36.003666413055399</v>
      </c>
      <c r="X269" s="43">
        <v>36.003666413055399</v>
      </c>
      <c r="Y269" s="43">
        <v>36.003666413055399</v>
      </c>
      <c r="Z269" s="43">
        <v>36.003666413055399</v>
      </c>
      <c r="AA269" s="43">
        <v>36.003666413055399</v>
      </c>
      <c r="AC269" s="37">
        <f>IF(ISNA(VLOOKUP($B269,'Feeder DER'!$B$3:$V$365,'Feeder DER'!C$369,FALSE)),0,VLOOKUP($B269,'Feeder DER'!$B$3:$V$365,'Feeder DER'!C$369,FALSE)/1000)</f>
        <v>1.2680461530088682E-2</v>
      </c>
      <c r="AD269" s="37">
        <f>IF(ISNA(VLOOKUP($B269,'Feeder DER'!$B$3:$V$365,'Feeder DER'!D$369,FALSE)),0,VLOOKUP($B269,'Feeder DER'!$B$3:$V$365,'Feeder DER'!D$369,FALSE)/1000)</f>
        <v>2.3732593010134608E-2</v>
      </c>
      <c r="AE269" s="37">
        <f>IF(ISNA(VLOOKUP($B269,'Feeder DER'!$B$3:$V$365,'Feeder DER'!E$369,FALSE)),0,VLOOKUP($B269,'Feeder DER'!$B$3:$V$365,'Feeder DER'!E$369,FALSE)/1000)</f>
        <v>3.6525173940072306E-2</v>
      </c>
      <c r="AF269" s="37">
        <f>IF(ISNA(VLOOKUP($B269,'Feeder DER'!$B$3:$V$365,'Feeder DER'!F$369,FALSE)),0,VLOOKUP($B269,'Feeder DER'!$B$3:$V$365,'Feeder DER'!F$369,FALSE)/1000)</f>
        <v>5.0703303283900408E-2</v>
      </c>
      <c r="AG269" s="37">
        <f>IF(ISNA(VLOOKUP($B269,'Feeder DER'!$B$3:$V$365,'Feeder DER'!G$369,FALSE)),0,VLOOKUP($B269,'Feeder DER'!$B$3:$V$365,'Feeder DER'!G$369,FALSE)/1000)</f>
        <v>6.5196767966902894E-2</v>
      </c>
      <c r="AH269" s="37">
        <f>IF(ISNA(VLOOKUP($B269,'Feeder DER'!$B$3:$V$365,'Feeder DER'!H$369,FALSE)),0,VLOOKUP($B269,'Feeder DER'!$B$3:$V$365,'Feeder DER'!H$369,FALSE)/1000)</f>
        <v>8.1212633648852103E-2</v>
      </c>
      <c r="AI269" s="37">
        <f>IF(ISNA(VLOOKUP($B269,'Feeder DER'!$B$3:$V$365,'Feeder DER'!I$369,FALSE)),0,VLOOKUP($B269,'Feeder DER'!$B$3:$V$365,'Feeder DER'!I$369,FALSE)/1000)</f>
        <v>9.9142265219077819E-2</v>
      </c>
      <c r="AJ269" s="37">
        <f>IF(ISNA(VLOOKUP($B269,'Feeder DER'!$B$3:$V$365,'Feeder DER'!J$369,FALSE)),0,VLOOKUP($B269,'Feeder DER'!$B$3:$V$365,'Feeder DER'!J$369,FALSE)/1000)</f>
        <v>0.1377599703773621</v>
      </c>
      <c r="AK269" s="37">
        <f>IF(ISNA(VLOOKUP($B269,'Feeder DER'!$B$3:$V$365,'Feeder DER'!K$369,FALSE)),0,VLOOKUP($B269,'Feeder DER'!$B$3:$V$365,'Feeder DER'!K$369,FALSE)/1000)</f>
        <v>0.17039998517999166</v>
      </c>
      <c r="AL269" s="37">
        <f>IF(ISNA(VLOOKUP($B269,'Feeder DER'!$B$3:$V$365,'Feeder DER'!L$369,FALSE)),0,VLOOKUP($B269,'Feeder DER'!$B$3:$V$365,'Feeder DER'!L$369,FALSE)/1000)</f>
        <v>0.20117232737209284</v>
      </c>
      <c r="AM269" s="37">
        <f>IF(ISNA(VLOOKUP($B269,'Feeder DER'!$B$3:$V$365,'Feeder DER'!M$369,FALSE)),0,VLOOKUP($B269,'Feeder DER'!$B$3:$V$365,'Feeder DER'!M$369,FALSE)/1000)</f>
        <v>-0.12347861750076167</v>
      </c>
      <c r="AN269" s="37">
        <f>IF(ISNA(VLOOKUP($B269,'Feeder DER'!$B$3:$V$365,'Feeder DER'!N$369,FALSE)),0,VLOOKUP($B269,'Feeder DER'!$B$3:$V$365,'Feeder DER'!N$369,FALSE)/1000)</f>
        <v>-0.14732623822015167</v>
      </c>
      <c r="AO269" s="37">
        <f>IF(ISNA(VLOOKUP($B269,'Feeder DER'!$B$3:$V$365,'Feeder DER'!O$369,FALSE)),0,VLOOKUP($B269,'Feeder DER'!$B$3:$V$365,'Feeder DER'!O$369,FALSE)/1000)</f>
        <v>-0.17262029960903097</v>
      </c>
      <c r="AP269" s="37">
        <f>IF(ISNA(VLOOKUP($B269,'Feeder DER'!$B$3:$V$365,'Feeder DER'!P$369,FALSE)),0,VLOOKUP($B269,'Feeder DER'!$B$3:$V$365,'Feeder DER'!P$369,FALSE)/1000)</f>
        <v>-0.19640958821452253</v>
      </c>
      <c r="AQ269" s="37">
        <f>IF(ISNA(VLOOKUP($B269,'Feeder DER'!$B$3:$V$365,'Feeder DER'!Q$369,FALSE)),0,VLOOKUP($B269,'Feeder DER'!$B$3:$V$365,'Feeder DER'!Q$369,FALSE)/1000)</f>
        <v>-0.2165307243606506</v>
      </c>
      <c r="AR269" s="37">
        <f>IF(ISNA(VLOOKUP($B269,'Feeder DER'!$B$3:$V$365,'Feeder DER'!R$369,FALSE)),0,VLOOKUP($B269,'Feeder DER'!$B$3:$V$365,'Feeder DER'!R$369,FALSE)/1000)</f>
        <v>-0.23392939183657718</v>
      </c>
      <c r="AS269" s="37">
        <f>IF(ISNA(VLOOKUP($B269,'Feeder DER'!$B$3:$V$365,'Feeder DER'!S$369,FALSE)),0,VLOOKUP($B269,'Feeder DER'!$B$3:$V$365,'Feeder DER'!S$369,FALSE)/1000)</f>
        <v>-0.24957259238374149</v>
      </c>
      <c r="AT269" s="37">
        <f>IF(ISNA(VLOOKUP($B269,'Feeder DER'!$B$3:$V$365,'Feeder DER'!T$369,FALSE)),0,VLOOKUP($B269,'Feeder DER'!$B$3:$V$365,'Feeder DER'!T$369,FALSE)/1000)</f>
        <v>-0.26511233717603699</v>
      </c>
      <c r="AU269" s="37">
        <f>IF(ISNA(VLOOKUP($B269,'Feeder DER'!$B$3:$V$365,'Feeder DER'!U$369,FALSE)),0,VLOOKUP($B269,'Feeder DER'!$B$3:$V$365,'Feeder DER'!U$369,FALSE)/1000)</f>
        <v>-0.28099909689799807</v>
      </c>
      <c r="AV269" s="37">
        <f>IF(ISNA(VLOOKUP($B269,'Feeder DER'!$B$3:$V$365,'Feeder DER'!V$369,FALSE)),0,VLOOKUP($B269,'Feeder DER'!$B$3:$V$365,'Feeder DER'!V$369,FALSE)/1000)</f>
        <v>-0.29446677594686721</v>
      </c>
    </row>
    <row r="270" spans="1:48" x14ac:dyDescent="0.25">
      <c r="A270" s="8" t="s">
        <v>328</v>
      </c>
      <c r="B270" s="42">
        <v>40002</v>
      </c>
      <c r="C270" s="43">
        <v>92.455558400000001</v>
      </c>
      <c r="D270" s="43">
        <v>82.633338929999994</v>
      </c>
      <c r="E270" s="43">
        <v>82.633338929999994</v>
      </c>
      <c r="F270" s="43">
        <v>82.633338929999994</v>
      </c>
      <c r="G270" s="43">
        <v>82.633338929999994</v>
      </c>
      <c r="H270" s="43">
        <v>82.633338929999994</v>
      </c>
      <c r="I270" s="43">
        <v>82.633338929999994</v>
      </c>
      <c r="J270" s="43">
        <v>82.633338929999994</v>
      </c>
      <c r="K270" s="43">
        <v>82.633338929999994</v>
      </c>
      <c r="L270" s="43">
        <v>82.633338929999994</v>
      </c>
      <c r="M270" s="43">
        <v>82.633338929999994</v>
      </c>
      <c r="N270" s="43">
        <v>82.633338929999994</v>
      </c>
      <c r="P270" s="43">
        <v>99.633338929999994</v>
      </c>
      <c r="Q270" s="43">
        <v>103.065444642728</v>
      </c>
      <c r="R270" s="43">
        <v>103.065444642728</v>
      </c>
      <c r="S270" s="43">
        <v>103.065444642728</v>
      </c>
      <c r="T270" s="43">
        <v>103.065444642728</v>
      </c>
      <c r="U270" s="43">
        <v>103.065444642728</v>
      </c>
      <c r="V270" s="43">
        <v>103.065444642728</v>
      </c>
      <c r="W270" s="43">
        <v>103.065444642728</v>
      </c>
      <c r="X270" s="43">
        <v>103.065444642728</v>
      </c>
      <c r="Y270" s="43">
        <v>103.065444642728</v>
      </c>
      <c r="Z270" s="43">
        <v>103.065444642728</v>
      </c>
      <c r="AA270" s="43">
        <v>103.065444642728</v>
      </c>
      <c r="AC270" s="37">
        <f>IF(ISNA(VLOOKUP($B270,'Feeder DER'!$B$3:$V$365,'Feeder DER'!C$369,FALSE)),0,VLOOKUP($B270,'Feeder DER'!$B$3:$V$365,'Feeder DER'!C$369,FALSE)/1000)</f>
        <v>3.6099417763697461E-2</v>
      </c>
      <c r="AD270" s="37">
        <f>IF(ISNA(VLOOKUP($B270,'Feeder DER'!$B$3:$V$365,'Feeder DER'!D$369,FALSE)),0,VLOOKUP($B270,'Feeder DER'!$B$3:$V$365,'Feeder DER'!D$369,FALSE)/1000)</f>
        <v>7.4247056398899877E-2</v>
      </c>
      <c r="AE270" s="37">
        <f>IF(ISNA(VLOOKUP($B270,'Feeder DER'!$B$3:$V$365,'Feeder DER'!E$369,FALSE)),0,VLOOKUP($B270,'Feeder DER'!$B$3:$V$365,'Feeder DER'!E$369,FALSE)/1000)</f>
        <v>0.12077678072704917</v>
      </c>
      <c r="AF270" s="37">
        <f>IF(ISNA(VLOOKUP($B270,'Feeder DER'!$B$3:$V$365,'Feeder DER'!F$369,FALSE)),0,VLOOKUP($B270,'Feeder DER'!$B$3:$V$365,'Feeder DER'!F$369,FALSE)/1000)</f>
        <v>0.17757737043768723</v>
      </c>
      <c r="AG270" s="37">
        <f>IF(ISNA(VLOOKUP($B270,'Feeder DER'!$B$3:$V$365,'Feeder DER'!G$369,FALSE)),0,VLOOKUP($B270,'Feeder DER'!$B$3:$V$365,'Feeder DER'!G$369,FALSE)/1000)</f>
        <v>0.24091722486947378</v>
      </c>
      <c r="AH270" s="37">
        <f>IF(ISNA(VLOOKUP($B270,'Feeder DER'!$B$3:$V$365,'Feeder DER'!H$369,FALSE)),0,VLOOKUP($B270,'Feeder DER'!$B$3:$V$365,'Feeder DER'!H$369,FALSE)/1000)</f>
        <v>0.3167978592314234</v>
      </c>
      <c r="AI270" s="37">
        <f>IF(ISNA(VLOOKUP($B270,'Feeder DER'!$B$3:$V$365,'Feeder DER'!I$369,FALSE)),0,VLOOKUP($B270,'Feeder DER'!$B$3:$V$365,'Feeder DER'!I$369,FALSE)/1000)</f>
        <v>0.40665615069293681</v>
      </c>
      <c r="AJ270" s="37">
        <f>IF(ISNA(VLOOKUP($B270,'Feeder DER'!$B$3:$V$365,'Feeder DER'!J$369,FALSE)),0,VLOOKUP($B270,'Feeder DER'!$B$3:$V$365,'Feeder DER'!J$369,FALSE)/1000)</f>
        <v>0.61368373459882375</v>
      </c>
      <c r="AK270" s="37">
        <f>IF(ISNA(VLOOKUP($B270,'Feeder DER'!$B$3:$V$365,'Feeder DER'!K$369,FALSE)),0,VLOOKUP($B270,'Feeder DER'!$B$3:$V$365,'Feeder DER'!K$369,FALSE)/1000)</f>
        <v>0.7867819958359441</v>
      </c>
      <c r="AL270" s="37">
        <f>IF(ISNA(VLOOKUP($B270,'Feeder DER'!$B$3:$V$365,'Feeder DER'!L$369,FALSE)),0,VLOOKUP($B270,'Feeder DER'!$B$3:$V$365,'Feeder DER'!L$369,FALSE)/1000)</f>
        <v>0.95366293227836241</v>
      </c>
      <c r="AM270" s="37">
        <f>IF(ISNA(VLOOKUP($B270,'Feeder DER'!$B$3:$V$365,'Feeder DER'!M$369,FALSE)),0,VLOOKUP($B270,'Feeder DER'!$B$3:$V$365,'Feeder DER'!M$369,FALSE)/1000)</f>
        <v>-0.35365720544990353</v>
      </c>
      <c r="AN270" s="37">
        <f>IF(ISNA(VLOOKUP($B270,'Feeder DER'!$B$3:$V$365,'Feeder DER'!N$369,FALSE)),0,VLOOKUP($B270,'Feeder DER'!$B$3:$V$365,'Feeder DER'!N$369,FALSE)/1000)</f>
        <v>-0.4317264249813918</v>
      </c>
      <c r="AO270" s="37">
        <f>IF(ISNA(VLOOKUP($B270,'Feeder DER'!$B$3:$V$365,'Feeder DER'!O$369,FALSE)),0,VLOOKUP($B270,'Feeder DER'!$B$3:$V$365,'Feeder DER'!O$369,FALSE)/1000)</f>
        <v>-0.51432822166093672</v>
      </c>
      <c r="AP270" s="37">
        <f>IF(ISNA(VLOOKUP($B270,'Feeder DER'!$B$3:$V$365,'Feeder DER'!P$369,FALSE)),0,VLOOKUP($B270,'Feeder DER'!$B$3:$V$365,'Feeder DER'!P$369,FALSE)/1000)</f>
        <v>-0.58965555472132625</v>
      </c>
      <c r="AQ270" s="37">
        <f>IF(ISNA(VLOOKUP($B270,'Feeder DER'!$B$3:$V$365,'Feeder DER'!Q$369,FALSE)),0,VLOOKUP($B270,'Feeder DER'!$B$3:$V$365,'Feeder DER'!Q$369,FALSE)/1000)</f>
        <v>-0.65016680875356525</v>
      </c>
      <c r="AR270" s="37">
        <f>IF(ISNA(VLOOKUP($B270,'Feeder DER'!$B$3:$V$365,'Feeder DER'!R$369,FALSE)),0,VLOOKUP($B270,'Feeder DER'!$B$3:$V$365,'Feeder DER'!R$369,FALSE)/1000)</f>
        <v>-0.69741170916860518</v>
      </c>
      <c r="AS270" s="37">
        <f>IF(ISNA(VLOOKUP($B270,'Feeder DER'!$B$3:$V$365,'Feeder DER'!S$369,FALSE)),0,VLOOKUP($B270,'Feeder DER'!$B$3:$V$365,'Feeder DER'!S$369,FALSE)/1000)</f>
        <v>-0.73448120787693294</v>
      </c>
      <c r="AT270" s="37">
        <f>IF(ISNA(VLOOKUP($B270,'Feeder DER'!$B$3:$V$365,'Feeder DER'!T$369,FALSE)),0,VLOOKUP($B270,'Feeder DER'!$B$3:$V$365,'Feeder DER'!T$369,FALSE)/1000)</f>
        <v>-0.74100303644144061</v>
      </c>
      <c r="AU270" s="37">
        <f>IF(ISNA(VLOOKUP($B270,'Feeder DER'!$B$3:$V$365,'Feeder DER'!U$369,FALSE)),0,VLOOKUP($B270,'Feeder DER'!$B$3:$V$365,'Feeder DER'!U$369,FALSE)/1000)</f>
        <v>-0.75895384182472403</v>
      </c>
      <c r="AV270" s="37">
        <f>IF(ISNA(VLOOKUP($B270,'Feeder DER'!$B$3:$V$365,'Feeder DER'!V$369,FALSE)),0,VLOOKUP($B270,'Feeder DER'!$B$3:$V$365,'Feeder DER'!V$369,FALSE)/1000)</f>
        <v>-0.769072650695792</v>
      </c>
    </row>
    <row r="271" spans="1:48" x14ac:dyDescent="0.25">
      <c r="A271" s="8" t="s">
        <v>328</v>
      </c>
      <c r="B271" s="42">
        <v>40003</v>
      </c>
      <c r="C271" s="43">
        <v>64.340001299999997</v>
      </c>
      <c r="D271" s="43">
        <v>12.80000019</v>
      </c>
      <c r="E271" s="43">
        <v>12.80000019</v>
      </c>
      <c r="F271" s="43">
        <v>12.80000019</v>
      </c>
      <c r="G271" s="43">
        <v>12.80000019</v>
      </c>
      <c r="H271" s="43">
        <v>12.80000019</v>
      </c>
      <c r="I271" s="43">
        <v>12.80000019</v>
      </c>
      <c r="J271" s="43">
        <v>12.80000019</v>
      </c>
      <c r="K271" s="43">
        <v>12.80000019</v>
      </c>
      <c r="L271" s="43">
        <v>12.80000019</v>
      </c>
      <c r="M271" s="43">
        <v>12.80000019</v>
      </c>
      <c r="N271" s="43">
        <v>12.80000019</v>
      </c>
      <c r="P271" s="43">
        <v>13.233333590000001</v>
      </c>
      <c r="Q271" s="43">
        <v>13.3654530638383</v>
      </c>
      <c r="R271" s="43">
        <v>13.3654530638383</v>
      </c>
      <c r="S271" s="43">
        <v>13.3654530638383</v>
      </c>
      <c r="T271" s="43">
        <v>13.3654530638383</v>
      </c>
      <c r="U271" s="43">
        <v>13.3654530638383</v>
      </c>
      <c r="V271" s="43">
        <v>13.3654530638383</v>
      </c>
      <c r="W271" s="43">
        <v>13.3654530638383</v>
      </c>
      <c r="X271" s="43">
        <v>13.3654530638383</v>
      </c>
      <c r="Y271" s="43">
        <v>13.3654530638383</v>
      </c>
      <c r="Z271" s="43">
        <v>13.3654530638383</v>
      </c>
      <c r="AA271" s="43">
        <v>13.3654530638383</v>
      </c>
      <c r="AC271" s="37">
        <f>IF(ISNA(VLOOKUP($B271,'Feeder DER'!$B$3:$V$365,'Feeder DER'!C$369,FALSE)),0,VLOOKUP($B271,'Feeder DER'!$B$3:$V$365,'Feeder DER'!C$369,FALSE)/1000)</f>
        <v>5.4521438950193221E-3</v>
      </c>
      <c r="AD271" s="37">
        <f>IF(ISNA(VLOOKUP($B271,'Feeder DER'!$B$3:$V$365,'Feeder DER'!D$369,FALSE)),0,VLOOKUP($B271,'Feeder DER'!$B$3:$V$365,'Feeder DER'!D$369,FALSE)/1000)</f>
        <v>1.0689525307847718E-2</v>
      </c>
      <c r="AE271" s="37">
        <f>IF(ISNA(VLOOKUP($B271,'Feeder DER'!$B$3:$V$365,'Feeder DER'!E$369,FALSE)),0,VLOOKUP($B271,'Feeder DER'!$B$3:$V$365,'Feeder DER'!E$369,FALSE)/1000)</f>
        <v>1.6721149417845433E-2</v>
      </c>
      <c r="AF271" s="37">
        <f>IF(ISNA(VLOOKUP($B271,'Feeder DER'!$B$3:$V$365,'Feeder DER'!F$369,FALSE)),0,VLOOKUP($B271,'Feeder DER'!$B$3:$V$365,'Feeder DER'!F$369,FALSE)/1000)</f>
        <v>2.3338795442819318E-2</v>
      </c>
      <c r="AG271" s="37">
        <f>IF(ISNA(VLOOKUP($B271,'Feeder DER'!$B$3:$V$365,'Feeder DER'!G$369,FALSE)),0,VLOOKUP($B271,'Feeder DER'!$B$3:$V$365,'Feeder DER'!G$369,FALSE)/1000)</f>
        <v>3.0036601501203679E-2</v>
      </c>
      <c r="AH271" s="37">
        <f>IF(ISNA(VLOOKUP($B271,'Feeder DER'!$B$3:$V$365,'Feeder DER'!H$369,FALSE)),0,VLOOKUP($B271,'Feeder DER'!$B$3:$V$365,'Feeder DER'!H$369,FALSE)/1000)</f>
        <v>3.7363449372085369E-2</v>
      </c>
      <c r="AI271" s="37">
        <f>IF(ISNA(VLOOKUP($B271,'Feeder DER'!$B$3:$V$365,'Feeder DER'!I$369,FALSE)),0,VLOOKUP($B271,'Feeder DER'!$B$3:$V$365,'Feeder DER'!I$369,FALSE)/1000)</f>
        <v>4.550448523347015E-2</v>
      </c>
      <c r="AJ271" s="37">
        <f>IF(ISNA(VLOOKUP($B271,'Feeder DER'!$B$3:$V$365,'Feeder DER'!J$369,FALSE)),0,VLOOKUP($B271,'Feeder DER'!$B$3:$V$365,'Feeder DER'!J$369,FALSE)/1000)</f>
        <v>6.2865910103320793E-2</v>
      </c>
      <c r="AK271" s="37">
        <f>IF(ISNA(VLOOKUP($B271,'Feeder DER'!$B$3:$V$365,'Feeder DER'!K$369,FALSE)),0,VLOOKUP($B271,'Feeder DER'!$B$3:$V$365,'Feeder DER'!K$369,FALSE)/1000)</f>
        <v>7.7581366976723382E-2</v>
      </c>
      <c r="AL271" s="37">
        <f>IF(ISNA(VLOOKUP($B271,'Feeder DER'!$B$3:$V$365,'Feeder DER'!L$369,FALSE)),0,VLOOKUP($B271,'Feeder DER'!$B$3:$V$365,'Feeder DER'!L$369,FALSE)/1000)</f>
        <v>9.1417413285010421E-2</v>
      </c>
      <c r="AM271" s="37">
        <f>IF(ISNA(VLOOKUP($B271,'Feeder DER'!$B$3:$V$365,'Feeder DER'!M$369,FALSE)),0,VLOOKUP($B271,'Feeder DER'!$B$3:$V$365,'Feeder DER'!M$369,FALSE)/1000)</f>
        <v>-5.7320013314672888E-2</v>
      </c>
      <c r="AN271" s="37">
        <f>IF(ISNA(VLOOKUP($B271,'Feeder DER'!$B$3:$V$365,'Feeder DER'!N$369,FALSE)),0,VLOOKUP($B271,'Feeder DER'!$B$3:$V$365,'Feeder DER'!N$369,FALSE)/1000)</f>
        <v>-6.866715669921368E-2</v>
      </c>
      <c r="AO271" s="37">
        <f>IF(ISNA(VLOOKUP($B271,'Feeder DER'!$B$3:$V$365,'Feeder DER'!O$369,FALSE)),0,VLOOKUP($B271,'Feeder DER'!$B$3:$V$365,'Feeder DER'!O$369,FALSE)/1000)</f>
        <v>-8.070396916492685E-2</v>
      </c>
      <c r="AP271" s="37">
        <f>IF(ISNA(VLOOKUP($B271,'Feeder DER'!$B$3:$V$365,'Feeder DER'!P$369,FALSE)),0,VLOOKUP($B271,'Feeder DER'!$B$3:$V$365,'Feeder DER'!P$369,FALSE)/1000)</f>
        <v>-9.2051508998855502E-2</v>
      </c>
      <c r="AQ271" s="37">
        <f>IF(ISNA(VLOOKUP($B271,'Feeder DER'!$B$3:$V$365,'Feeder DER'!Q$369,FALSE)),0,VLOOKUP($B271,'Feeder DER'!$B$3:$V$365,'Feeder DER'!Q$369,FALSE)/1000)</f>
        <v>-0.10168721020628257</v>
      </c>
      <c r="AR271" s="37">
        <f>IF(ISNA(VLOOKUP($B271,'Feeder DER'!$B$3:$V$365,'Feeder DER'!R$369,FALSE)),0,VLOOKUP($B271,'Feeder DER'!$B$3:$V$365,'Feeder DER'!R$369,FALSE)/1000)</f>
        <v>-0.11007978780492544</v>
      </c>
      <c r="AS271" s="37">
        <f>IF(ISNA(VLOOKUP($B271,'Feeder DER'!$B$3:$V$365,'Feeder DER'!S$369,FALSE)),0,VLOOKUP($B271,'Feeder DER'!$B$3:$V$365,'Feeder DER'!S$369,FALSE)/1000)</f>
        <v>-0.11769017361836957</v>
      </c>
      <c r="AT271" s="37">
        <f>IF(ISNA(VLOOKUP($B271,'Feeder DER'!$B$3:$V$365,'Feeder DER'!T$369,FALSE)),0,VLOOKUP($B271,'Feeder DER'!$B$3:$V$365,'Feeder DER'!T$369,FALSE)/1000)</f>
        <v>-0.12561493273806174</v>
      </c>
      <c r="AU271" s="37">
        <f>IF(ISNA(VLOOKUP($B271,'Feeder DER'!$B$3:$V$365,'Feeder DER'!U$369,FALSE)),0,VLOOKUP($B271,'Feeder DER'!$B$3:$V$365,'Feeder DER'!U$369,FALSE)/1000)</f>
        <v>-0.13359802681767211</v>
      </c>
      <c r="AV271" s="37">
        <f>IF(ISNA(VLOOKUP($B271,'Feeder DER'!$B$3:$V$365,'Feeder DER'!V$369,FALSE)),0,VLOOKUP($B271,'Feeder DER'!$B$3:$V$365,'Feeder DER'!V$369,FALSE)/1000)</f>
        <v>-0.14043568215059049</v>
      </c>
    </row>
    <row r="272" spans="1:48" x14ac:dyDescent="0.25">
      <c r="A272" s="8" t="s">
        <v>45</v>
      </c>
      <c r="B272" s="42">
        <v>28221</v>
      </c>
      <c r="C272" s="43">
        <v>70.718529029999999</v>
      </c>
      <c r="D272" s="43">
        <v>63.400001529999997</v>
      </c>
      <c r="E272" s="43">
        <v>63.896940010306601</v>
      </c>
      <c r="F272" s="43">
        <v>64.199469403015598</v>
      </c>
      <c r="G272" s="43">
        <v>64.503431165309706</v>
      </c>
      <c r="H272" s="43">
        <v>64.808832078951895</v>
      </c>
      <c r="I272" s="43">
        <v>65.115678957814353</v>
      </c>
      <c r="J272" s="43">
        <v>65.42397864803057</v>
      </c>
      <c r="K272" s="43">
        <v>65.733738028148025</v>
      </c>
      <c r="L272" s="43">
        <v>66.044964009281713</v>
      </c>
      <c r="M272" s="43">
        <v>66.357663535268287</v>
      </c>
      <c r="N272" s="43">
        <v>66.671843582821026</v>
      </c>
      <c r="P272" s="43">
        <v>132.4000092</v>
      </c>
      <c r="Q272" s="43">
        <v>137.3370231870029</v>
      </c>
      <c r="R272" s="43">
        <v>138.01197594604105</v>
      </c>
      <c r="S272" s="43">
        <v>138.69024580935567</v>
      </c>
      <c r="T272" s="43">
        <v>139.37184907909628</v>
      </c>
      <c r="U272" s="43">
        <v>140.05680213753047</v>
      </c>
      <c r="V272" s="43">
        <v>140.74512144743767</v>
      </c>
      <c r="W272" s="43">
        <v>141.43682355250482</v>
      </c>
      <c r="X272" s="43">
        <v>142.13192507772405</v>
      </c>
      <c r="Y272" s="43">
        <v>142.8304427297922</v>
      </c>
      <c r="Z272" s="43">
        <v>143.53239329751236</v>
      </c>
      <c r="AA272" s="43">
        <v>144.23779365219744</v>
      </c>
      <c r="AC272" s="37">
        <f>IF(ISNA(VLOOKUP($B272,'Feeder DER'!$B$3:$V$365,'Feeder DER'!C$369,FALSE)),0,VLOOKUP($B272,'Feeder DER'!$B$3:$V$365,'Feeder DER'!C$369,FALSE)/1000)</f>
        <v>2.2266126799535726E-2</v>
      </c>
      <c r="AD272" s="37">
        <f>IF(ISNA(VLOOKUP($B272,'Feeder DER'!$B$3:$V$365,'Feeder DER'!D$369,FALSE)),0,VLOOKUP($B272,'Feeder DER'!$B$3:$V$365,'Feeder DER'!D$369,FALSE)/1000)</f>
        <v>4.6677013872992862E-2</v>
      </c>
      <c r="AE272" s="37">
        <f>IF(ISNA(VLOOKUP($B272,'Feeder DER'!$B$3:$V$365,'Feeder DER'!E$369,FALSE)),0,VLOOKUP($B272,'Feeder DER'!$B$3:$V$365,'Feeder DER'!E$369,FALSE)/1000)</f>
        <v>7.5780345757461814E-2</v>
      </c>
      <c r="AF272" s="37">
        <f>IF(ISNA(VLOOKUP($B272,'Feeder DER'!$B$3:$V$365,'Feeder DER'!F$369,FALSE)),0,VLOOKUP($B272,'Feeder DER'!$B$3:$V$365,'Feeder DER'!F$369,FALSE)/1000)</f>
        <v>0.10875588317439273</v>
      </c>
      <c r="AG272" s="37">
        <f>IF(ISNA(VLOOKUP($B272,'Feeder DER'!$B$3:$V$365,'Feeder DER'!G$369,FALSE)),0,VLOOKUP($B272,'Feeder DER'!$B$3:$V$365,'Feeder DER'!G$369,FALSE)/1000)</f>
        <v>0.142881959479671</v>
      </c>
      <c r="AH272" s="37">
        <f>IF(ISNA(VLOOKUP($B272,'Feeder DER'!$B$3:$V$365,'Feeder DER'!H$369,FALSE)),0,VLOOKUP($B272,'Feeder DER'!$B$3:$V$365,'Feeder DER'!H$369,FALSE)/1000)</f>
        <v>0.1806190483282217</v>
      </c>
      <c r="AI272" s="37">
        <f>IF(ISNA(VLOOKUP($B272,'Feeder DER'!$B$3:$V$365,'Feeder DER'!I$369,FALSE)),0,VLOOKUP($B272,'Feeder DER'!$B$3:$V$365,'Feeder DER'!I$369,FALSE)/1000)</f>
        <v>0.22325423703444941</v>
      </c>
      <c r="AJ272" s="37">
        <f>IF(ISNA(VLOOKUP($B272,'Feeder DER'!$B$3:$V$365,'Feeder DER'!J$369,FALSE)),0,VLOOKUP($B272,'Feeder DER'!$B$3:$V$365,'Feeder DER'!J$369,FALSE)/1000)</f>
        <v>0.31483522815920234</v>
      </c>
      <c r="AK272" s="37">
        <f>IF(ISNA(VLOOKUP($B272,'Feeder DER'!$B$3:$V$365,'Feeder DER'!K$369,FALSE)),0,VLOOKUP($B272,'Feeder DER'!$B$3:$V$365,'Feeder DER'!K$369,FALSE)/1000)</f>
        <v>0.3926867656884519</v>
      </c>
      <c r="AL272" s="37">
        <f>IF(ISNA(VLOOKUP($B272,'Feeder DER'!$B$3:$V$365,'Feeder DER'!L$369,FALSE)),0,VLOOKUP($B272,'Feeder DER'!$B$3:$V$365,'Feeder DER'!L$369,FALSE)/1000)</f>
        <v>0.46577141395239507</v>
      </c>
      <c r="AM272" s="37">
        <f>IF(ISNA(VLOOKUP($B272,'Feeder DER'!$B$3:$V$365,'Feeder DER'!M$369,FALSE)),0,VLOOKUP($B272,'Feeder DER'!$B$3:$V$365,'Feeder DER'!M$369,FALSE)/1000)</f>
        <v>-0.20447221909507463</v>
      </c>
      <c r="AN272" s="37">
        <f>IF(ISNA(VLOOKUP($B272,'Feeder DER'!$B$3:$V$365,'Feeder DER'!N$369,FALSE)),0,VLOOKUP($B272,'Feeder DER'!$B$3:$V$365,'Feeder DER'!N$369,FALSE)/1000)</f>
        <v>-0.26143215712159273</v>
      </c>
      <c r="AO272" s="37">
        <f>IF(ISNA(VLOOKUP($B272,'Feeder DER'!$B$3:$V$365,'Feeder DER'!O$369,FALSE)),0,VLOOKUP($B272,'Feeder DER'!$B$3:$V$365,'Feeder DER'!O$369,FALSE)/1000)</f>
        <v>-0.32481775448477812</v>
      </c>
      <c r="AP272" s="37">
        <f>IF(ISNA(VLOOKUP($B272,'Feeder DER'!$B$3:$V$365,'Feeder DER'!P$369,FALSE)),0,VLOOKUP($B272,'Feeder DER'!$B$3:$V$365,'Feeder DER'!P$369,FALSE)/1000)</f>
        <v>-0.38819012420973664</v>
      </c>
      <c r="AQ272" s="37">
        <f>IF(ISNA(VLOOKUP($B272,'Feeder DER'!$B$3:$V$365,'Feeder DER'!Q$369,FALSE)),0,VLOOKUP($B272,'Feeder DER'!$B$3:$V$365,'Feeder DER'!Q$369,FALSE)/1000)</f>
        <v>-0.44553273943355459</v>
      </c>
      <c r="AR272" s="37">
        <f>IF(ISNA(VLOOKUP($B272,'Feeder DER'!$B$3:$V$365,'Feeder DER'!R$369,FALSE)),0,VLOOKUP($B272,'Feeder DER'!$B$3:$V$365,'Feeder DER'!R$369,FALSE)/1000)</f>
        <v>-0.4989431186781233</v>
      </c>
      <c r="AS272" s="37">
        <f>IF(ISNA(VLOOKUP($B272,'Feeder DER'!$B$3:$V$365,'Feeder DER'!S$369,FALSE)),0,VLOOKUP($B272,'Feeder DER'!$B$3:$V$365,'Feeder DER'!S$369,FALSE)/1000)</f>
        <v>-0.55084150820799294</v>
      </c>
      <c r="AT272" s="37">
        <f>IF(ISNA(VLOOKUP($B272,'Feeder DER'!$B$3:$V$365,'Feeder DER'!T$369,FALSE)),0,VLOOKUP($B272,'Feeder DER'!$B$3:$V$365,'Feeder DER'!T$369,FALSE)/1000)</f>
        <v>-0.61188812271594029</v>
      </c>
      <c r="AU272" s="37">
        <f>IF(ISNA(VLOOKUP($B272,'Feeder DER'!$B$3:$V$365,'Feeder DER'!U$369,FALSE)),0,VLOOKUP($B272,'Feeder DER'!$B$3:$V$365,'Feeder DER'!U$369,FALSE)/1000)</f>
        <v>-0.67427172511116684</v>
      </c>
      <c r="AV272" s="37">
        <f>IF(ISNA(VLOOKUP($B272,'Feeder DER'!$B$3:$V$365,'Feeder DER'!V$369,FALSE)),0,VLOOKUP($B272,'Feeder DER'!$B$3:$V$365,'Feeder DER'!V$369,FALSE)/1000)</f>
        <v>-0.73040916640518561</v>
      </c>
    </row>
    <row r="273" spans="1:48" x14ac:dyDescent="0.25">
      <c r="A273" s="8" t="s">
        <v>45</v>
      </c>
      <c r="B273" s="42">
        <v>28222</v>
      </c>
      <c r="C273" s="43">
        <v>100.10661229999999</v>
      </c>
      <c r="D273" s="43">
        <v>94.599998470000003</v>
      </c>
      <c r="E273" s="43">
        <v>95.393511202592336</v>
      </c>
      <c r="F273" s="43">
        <v>95.845165710740048</v>
      </c>
      <c r="G273" s="43">
        <v>96.29895864310717</v>
      </c>
      <c r="H273" s="43">
        <v>96.754900124375425</v>
      </c>
      <c r="I273" s="43">
        <v>97.213000327163314</v>
      </c>
      <c r="J273" s="43">
        <v>97.673269472253082</v>
      </c>
      <c r="K273" s="43">
        <v>98.13571782881877</v>
      </c>
      <c r="L273" s="43">
        <v>98.600355714655322</v>
      </c>
      <c r="M273" s="43">
        <v>99.067193496408791</v>
      </c>
      <c r="N273" s="43">
        <v>99.536241589807616</v>
      </c>
      <c r="P273" s="43">
        <v>180.3000031</v>
      </c>
      <c r="Q273" s="43">
        <v>185.81234338565253</v>
      </c>
      <c r="R273" s="43">
        <v>186.72553162085055</v>
      </c>
      <c r="S273" s="43">
        <v>187.64320778584758</v>
      </c>
      <c r="T273" s="43">
        <v>188.56539393690005</v>
      </c>
      <c r="U273" s="43">
        <v>189.49211223866146</v>
      </c>
      <c r="V273" s="43">
        <v>190.4233849647151</v>
      </c>
      <c r="W273" s="43">
        <v>191.3592344981094</v>
      </c>
      <c r="X273" s="43">
        <v>192.29968333189592</v>
      </c>
      <c r="Y273" s="43">
        <v>193.24475406966991</v>
      </c>
      <c r="Z273" s="43">
        <v>194.1944694261137</v>
      </c>
      <c r="AA273" s="43">
        <v>195.14885222754251</v>
      </c>
      <c r="AC273" s="37">
        <f>IF(ISNA(VLOOKUP($B273,'Feeder DER'!$B$3:$V$365,'Feeder DER'!C$369,FALSE)),0,VLOOKUP($B273,'Feeder DER'!$B$3:$V$365,'Feeder DER'!C$369,FALSE)/1000)</f>
        <v>6.232672992130954E-2</v>
      </c>
      <c r="AD273" s="37">
        <f>IF(ISNA(VLOOKUP($B273,'Feeder DER'!$B$3:$V$365,'Feeder DER'!D$369,FALSE)),0,VLOOKUP($B273,'Feeder DER'!$B$3:$V$365,'Feeder DER'!D$369,FALSE)/1000)</f>
        <v>0.12233002366974001</v>
      </c>
      <c r="AE273" s="37">
        <f>IF(ISNA(VLOOKUP($B273,'Feeder DER'!$B$3:$V$365,'Feeder DER'!E$369,FALSE)),0,VLOOKUP($B273,'Feeder DER'!$B$3:$V$365,'Feeder DER'!E$369,FALSE)/1000)</f>
        <v>0.19121930009572732</v>
      </c>
      <c r="AF273" s="37">
        <f>IF(ISNA(VLOOKUP($B273,'Feeder DER'!$B$3:$V$365,'Feeder DER'!F$369,FALSE)),0,VLOOKUP($B273,'Feeder DER'!$B$3:$V$365,'Feeder DER'!F$369,FALSE)/1000)</f>
        <v>0.26598663056109134</v>
      </c>
      <c r="AG273" s="37">
        <f>IF(ISNA(VLOOKUP($B273,'Feeder DER'!$B$3:$V$365,'Feeder DER'!G$369,FALSE)),0,VLOOKUP($B273,'Feeder DER'!$B$3:$V$365,'Feeder DER'!G$369,FALSE)/1000)</f>
        <v>0.34073382901055055</v>
      </c>
      <c r="AH273" s="37">
        <f>IF(ISNA(VLOOKUP($B273,'Feeder DER'!$B$3:$V$365,'Feeder DER'!H$369,FALSE)),0,VLOOKUP($B273,'Feeder DER'!$B$3:$V$365,'Feeder DER'!H$369,FALSE)/1000)</f>
        <v>0.42132928192220281</v>
      </c>
      <c r="AI273" s="37">
        <f>IF(ISNA(VLOOKUP($B273,'Feeder DER'!$B$3:$V$365,'Feeder DER'!I$369,FALSE)),0,VLOOKUP($B273,'Feeder DER'!$B$3:$V$365,'Feeder DER'!I$369,FALSE)/1000)</f>
        <v>0.50984851440244661</v>
      </c>
      <c r="AJ273" s="37">
        <f>IF(ISNA(VLOOKUP($B273,'Feeder DER'!$B$3:$V$365,'Feeder DER'!J$369,FALSE)),0,VLOOKUP($B273,'Feeder DER'!$B$3:$V$365,'Feeder DER'!J$369,FALSE)/1000)</f>
        <v>0.69554284367790475</v>
      </c>
      <c r="AK273" s="37">
        <f>IF(ISNA(VLOOKUP($B273,'Feeder DER'!$B$3:$V$365,'Feeder DER'!K$369,FALSE)),0,VLOOKUP($B273,'Feeder DER'!$B$3:$V$365,'Feeder DER'!K$369,FALSE)/1000)</f>
        <v>0.85372597658892857</v>
      </c>
      <c r="AL273" s="37">
        <f>IF(ISNA(VLOOKUP($B273,'Feeder DER'!$B$3:$V$365,'Feeder DER'!L$369,FALSE)),0,VLOOKUP($B273,'Feeder DER'!$B$3:$V$365,'Feeder DER'!L$369,FALSE)/1000)</f>
        <v>1.0021080400565547</v>
      </c>
      <c r="AM273" s="37">
        <f>IF(ISNA(VLOOKUP($B273,'Feeder DER'!$B$3:$V$365,'Feeder DER'!M$369,FALSE)),0,VLOOKUP($B273,'Feeder DER'!$B$3:$V$365,'Feeder DER'!M$369,FALSE)/1000)</f>
        <v>-0.61563355098871175</v>
      </c>
      <c r="AN273" s="37">
        <f>IF(ISNA(VLOOKUP($B273,'Feeder DER'!$B$3:$V$365,'Feeder DER'!N$369,FALSE)),0,VLOOKUP($B273,'Feeder DER'!$B$3:$V$365,'Feeder DER'!N$369,FALSE)/1000)</f>
        <v>-0.74783650987936146</v>
      </c>
      <c r="AO273" s="37">
        <f>IF(ISNA(VLOOKUP($B273,'Feeder DER'!$B$3:$V$365,'Feeder DER'!O$369,FALSE)),0,VLOOKUP($B273,'Feeder DER'!$B$3:$V$365,'Feeder DER'!O$369,FALSE)/1000)</f>
        <v>-0.88895707401067781</v>
      </c>
      <c r="AP273" s="37">
        <f>IF(ISNA(VLOOKUP($B273,'Feeder DER'!$B$3:$V$365,'Feeder DER'!P$369,FALSE)),0,VLOOKUP($B273,'Feeder DER'!$B$3:$V$365,'Feeder DER'!P$369,FALSE)/1000)</f>
        <v>-1.0234594763471643</v>
      </c>
      <c r="AQ273" s="37">
        <f>IF(ISNA(VLOOKUP($B273,'Feeder DER'!$B$3:$V$365,'Feeder DER'!Q$369,FALSE)),0,VLOOKUP($B273,'Feeder DER'!$B$3:$V$365,'Feeder DER'!Q$369,FALSE)/1000)</f>
        <v>-1.1392557826267919</v>
      </c>
      <c r="AR273" s="37">
        <f>IF(ISNA(VLOOKUP($B273,'Feeder DER'!$B$3:$V$365,'Feeder DER'!R$369,FALSE)),0,VLOOKUP($B273,'Feeder DER'!$B$3:$V$365,'Feeder DER'!R$369,FALSE)/1000)</f>
        <v>-1.2420262799261661</v>
      </c>
      <c r="AS273" s="37">
        <f>IF(ISNA(VLOOKUP($B273,'Feeder DER'!$B$3:$V$365,'Feeder DER'!S$369,FALSE)),0,VLOOKUP($B273,'Feeder DER'!$B$3:$V$365,'Feeder DER'!S$369,FALSE)/1000)</f>
        <v>-1.3371670026122389</v>
      </c>
      <c r="AT273" s="37">
        <f>IF(ISNA(VLOOKUP($B273,'Feeder DER'!$B$3:$V$365,'Feeder DER'!T$369,FALSE)),0,VLOOKUP($B273,'Feeder DER'!$B$3:$V$365,'Feeder DER'!T$369,FALSE)/1000)</f>
        <v>-1.4439557382780803</v>
      </c>
      <c r="AU273" s="37">
        <f>IF(ISNA(VLOOKUP($B273,'Feeder DER'!$B$3:$V$365,'Feeder DER'!U$369,FALSE)),0,VLOOKUP($B273,'Feeder DER'!$B$3:$V$365,'Feeder DER'!U$369,FALSE)/1000)</f>
        <v>-1.5499557802445096</v>
      </c>
      <c r="AV273" s="37">
        <f>IF(ISNA(VLOOKUP($B273,'Feeder DER'!$B$3:$V$365,'Feeder DER'!V$369,FALSE)),0,VLOOKUP($B273,'Feeder DER'!$B$3:$V$365,'Feeder DER'!V$369,FALSE)/1000)</f>
        <v>-1.6422763108723124</v>
      </c>
    </row>
    <row r="274" spans="1:48" x14ac:dyDescent="0.25">
      <c r="A274" s="8" t="s">
        <v>45</v>
      </c>
      <c r="B274" s="42">
        <v>28223</v>
      </c>
      <c r="C274" s="43">
        <v>153.84505780000001</v>
      </c>
      <c r="D274" s="43">
        <v>158.3000031</v>
      </c>
      <c r="E274" s="43">
        <v>159.68736847375425</v>
      </c>
      <c r="F274" s="43">
        <v>160.44343163734032</v>
      </c>
      <c r="G274" s="43">
        <v>161.20307449237472</v>
      </c>
      <c r="H274" s="43">
        <v>161.96631398742934</v>
      </c>
      <c r="I274" s="43">
        <v>162.73316715132151</v>
      </c>
      <c r="J274" s="43">
        <v>163.503651093494</v>
      </c>
      <c r="K274" s="43">
        <v>164.27778300439678</v>
      </c>
      <c r="L274" s="43">
        <v>165.05558015587044</v>
      </c>
      <c r="M274" s="43">
        <v>165.83705990153169</v>
      </c>
      <c r="N274" s="43">
        <v>166.62223967716042</v>
      </c>
      <c r="P274" s="43">
        <v>284.2000122</v>
      </c>
      <c r="Q274" s="43">
        <v>295.23982817148487</v>
      </c>
      <c r="R274" s="43">
        <v>296.69080571547136</v>
      </c>
      <c r="S274" s="43">
        <v>298.14891419381109</v>
      </c>
      <c r="T274" s="43">
        <v>299.61418865199801</v>
      </c>
      <c r="U274" s="43">
        <v>301.08666430775969</v>
      </c>
      <c r="V274" s="43">
        <v>302.56637655190383</v>
      </c>
      <c r="W274" s="43">
        <v>304.05336094916873</v>
      </c>
      <c r="X274" s="43">
        <v>305.54765323907827</v>
      </c>
      <c r="Y274" s="43">
        <v>307.04928933680071</v>
      </c>
      <c r="Z274" s="43">
        <v>308.55830533401212</v>
      </c>
      <c r="AA274" s="43">
        <v>310.07473749976361</v>
      </c>
      <c r="AC274" s="37">
        <f>IF(ISNA(VLOOKUP($B274,'Feeder DER'!$B$3:$V$365,'Feeder DER'!C$369,FALSE)),0,VLOOKUP($B274,'Feeder DER'!$B$3:$V$365,'Feeder DER'!C$369,FALSE)/1000)</f>
        <v>6.383974679640475E-2</v>
      </c>
      <c r="AD274" s="37">
        <f>IF(ISNA(VLOOKUP($B274,'Feeder DER'!$B$3:$V$365,'Feeder DER'!D$369,FALSE)),0,VLOOKUP($B274,'Feeder DER'!$B$3:$V$365,'Feeder DER'!D$369,FALSE)/1000)</f>
        <v>0.12966315820354854</v>
      </c>
      <c r="AE274" s="37">
        <f>IF(ISNA(VLOOKUP($B274,'Feeder DER'!$B$3:$V$365,'Feeder DER'!E$369,FALSE)),0,VLOOKUP($B274,'Feeder DER'!$B$3:$V$365,'Feeder DER'!E$369,FALSE)/1000)</f>
        <v>0.20652433296522915</v>
      </c>
      <c r="AF274" s="37">
        <f>IF(ISNA(VLOOKUP($B274,'Feeder DER'!$B$3:$V$365,'Feeder DER'!F$369,FALSE)),0,VLOOKUP($B274,'Feeder DER'!$B$3:$V$365,'Feeder DER'!F$369,FALSE)/1000)</f>
        <v>0.29156727019218381</v>
      </c>
      <c r="AG274" s="37">
        <f>IF(ISNA(VLOOKUP($B274,'Feeder DER'!$B$3:$V$365,'Feeder DER'!G$369,FALSE)),0,VLOOKUP($B274,'Feeder DER'!$B$3:$V$365,'Feeder DER'!G$369,FALSE)/1000)</f>
        <v>0.37791261610745108</v>
      </c>
      <c r="AH274" s="37">
        <f>IF(ISNA(VLOOKUP($B274,'Feeder DER'!$B$3:$V$365,'Feeder DER'!H$369,FALSE)),0,VLOOKUP($B274,'Feeder DER'!$B$3:$V$365,'Feeder DER'!H$369,FALSE)/1000)</f>
        <v>0.47207209086928004</v>
      </c>
      <c r="AI274" s="37">
        <f>IF(ISNA(VLOOKUP($B274,'Feeder DER'!$B$3:$V$365,'Feeder DER'!I$369,FALSE)),0,VLOOKUP($B274,'Feeder DER'!$B$3:$V$365,'Feeder DER'!I$369,FALSE)/1000)</f>
        <v>0.57625509306056211</v>
      </c>
      <c r="AJ274" s="37">
        <f>IF(ISNA(VLOOKUP($B274,'Feeder DER'!$B$3:$V$365,'Feeder DER'!J$369,FALSE)),0,VLOOKUP($B274,'Feeder DER'!$B$3:$V$365,'Feeder DER'!J$369,FALSE)/1000)</f>
        <v>0.79820425795677896</v>
      </c>
      <c r="AK274" s="37">
        <f>IF(ISNA(VLOOKUP($B274,'Feeder DER'!$B$3:$V$365,'Feeder DER'!K$369,FALSE)),0,VLOOKUP($B274,'Feeder DER'!$B$3:$V$365,'Feeder DER'!K$369,FALSE)/1000)</f>
        <v>0.98717639173141736</v>
      </c>
      <c r="AL274" s="37">
        <f>IF(ISNA(VLOOKUP($B274,'Feeder DER'!$B$3:$V$365,'Feeder DER'!L$369,FALSE)),0,VLOOKUP($B274,'Feeder DER'!$B$3:$V$365,'Feeder DER'!L$369,FALSE)/1000)</f>
        <v>1.1641078171786519</v>
      </c>
      <c r="AM274" s="37">
        <f>IF(ISNA(VLOOKUP($B274,'Feeder DER'!$B$3:$V$365,'Feeder DER'!M$369,FALSE)),0,VLOOKUP($B274,'Feeder DER'!$B$3:$V$365,'Feeder DER'!M$369,FALSE)/1000)</f>
        <v>-0.68988682719445871</v>
      </c>
      <c r="AN274" s="37">
        <f>IF(ISNA(VLOOKUP($B274,'Feeder DER'!$B$3:$V$365,'Feeder DER'!N$369,FALSE)),0,VLOOKUP($B274,'Feeder DER'!$B$3:$V$365,'Feeder DER'!N$369,FALSE)/1000)</f>
        <v>-0.83952043180242075</v>
      </c>
      <c r="AO274" s="37">
        <f>IF(ISNA(VLOOKUP($B274,'Feeder DER'!$B$3:$V$365,'Feeder DER'!O$369,FALSE)),0,VLOOKUP($B274,'Feeder DER'!$B$3:$V$365,'Feeder DER'!O$369,FALSE)/1000)</f>
        <v>-1.0023407172266596</v>
      </c>
      <c r="AP274" s="37">
        <f>IF(ISNA(VLOOKUP($B274,'Feeder DER'!$B$3:$V$365,'Feeder DER'!P$369,FALSE)),0,VLOOKUP($B274,'Feeder DER'!$B$3:$V$365,'Feeder DER'!P$369,FALSE)/1000)</f>
        <v>-1.1609490492080026</v>
      </c>
      <c r="AQ274" s="37">
        <f>IF(ISNA(VLOOKUP($B274,'Feeder DER'!$B$3:$V$365,'Feeder DER'!Q$369,FALSE)),0,VLOOKUP($B274,'Feeder DER'!$B$3:$V$365,'Feeder DER'!Q$369,FALSE)/1000)</f>
        <v>-1.3005986965032814</v>
      </c>
      <c r="AR274" s="37">
        <f>IF(ISNA(VLOOKUP($B274,'Feeder DER'!$B$3:$V$365,'Feeder DER'!R$369,FALSE)),0,VLOOKUP($B274,'Feeder DER'!$B$3:$V$365,'Feeder DER'!R$369,FALSE)/1000)</f>
        <v>-1.4272263150041458</v>
      </c>
      <c r="AS274" s="37">
        <f>IF(ISNA(VLOOKUP($B274,'Feeder DER'!$B$3:$V$365,'Feeder DER'!S$369,FALSE)),0,VLOOKUP($B274,'Feeder DER'!$B$3:$V$365,'Feeder DER'!S$369,FALSE)/1000)</f>
        <v>-1.5469865204392854</v>
      </c>
      <c r="AT274" s="37">
        <f>IF(ISNA(VLOOKUP($B274,'Feeder DER'!$B$3:$V$365,'Feeder DER'!T$369,FALSE)),0,VLOOKUP($B274,'Feeder DER'!$B$3:$V$365,'Feeder DER'!T$369,FALSE)/1000)</f>
        <v>-1.6836624980344002</v>
      </c>
      <c r="AU274" s="37">
        <f>IF(ISNA(VLOOKUP($B274,'Feeder DER'!$B$3:$V$365,'Feeder DER'!U$369,FALSE)),0,VLOOKUP($B274,'Feeder DER'!$B$3:$V$365,'Feeder DER'!U$369,FALSE)/1000)</f>
        <v>-1.8200116250402147</v>
      </c>
      <c r="AV274" s="37">
        <f>IF(ISNA(VLOOKUP($B274,'Feeder DER'!$B$3:$V$365,'Feeder DER'!V$369,FALSE)),0,VLOOKUP($B274,'Feeder DER'!$B$3:$V$365,'Feeder DER'!V$369,FALSE)/1000)</f>
        <v>-1.9413105718011268</v>
      </c>
    </row>
    <row r="275" spans="1:48" x14ac:dyDescent="0.25">
      <c r="A275" s="8" t="s">
        <v>45</v>
      </c>
      <c r="B275" s="42">
        <v>28224</v>
      </c>
      <c r="C275" s="43">
        <v>77.197640910000004</v>
      </c>
      <c r="D275" s="43">
        <v>86.300003050000001</v>
      </c>
      <c r="E275" s="43">
        <v>86.708603015965352</v>
      </c>
      <c r="F275" s="43">
        <v>87.119137558133318</v>
      </c>
      <c r="G275" s="43">
        <v>87.531615836037432</v>
      </c>
      <c r="H275" s="43">
        <v>87.946047052578351</v>
      </c>
      <c r="I275" s="43">
        <v>88.362440454229215</v>
      </c>
      <c r="J275" s="43">
        <v>88.780805331241964</v>
      </c>
      <c r="K275" s="43">
        <v>89.201151017854556</v>
      </c>
      <c r="L275" s="43">
        <v>89.623486892499287</v>
      </c>
      <c r="M275" s="43">
        <v>90.047822378012</v>
      </c>
      <c r="N275" s="43">
        <v>90.474166941842341</v>
      </c>
      <c r="P275" s="43">
        <v>138.6000061</v>
      </c>
      <c r="Q275" s="43">
        <v>143.42023378963856</v>
      </c>
      <c r="R275" s="43">
        <v>144.12508292828929</v>
      </c>
      <c r="S275" s="43">
        <v>144.83339609914194</v>
      </c>
      <c r="T275" s="43">
        <v>145.54519032643398</v>
      </c>
      <c r="U275" s="43">
        <v>146.26048271806968</v>
      </c>
      <c r="V275" s="43">
        <v>146.97929046603139</v>
      </c>
      <c r="W275" s="43">
        <v>147.70163084679265</v>
      </c>
      <c r="X275" s="43">
        <v>148.42752122173354</v>
      </c>
      <c r="Y275" s="43">
        <v>149.15697903755785</v>
      </c>
      <c r="Z275" s="43">
        <v>149.89002182671248</v>
      </c>
      <c r="AA275" s="43">
        <v>150.62666720780885</v>
      </c>
      <c r="AC275" s="37">
        <f>IF(ISNA(VLOOKUP($B275,'Feeder DER'!$B$3:$V$365,'Feeder DER'!C$369,FALSE)),0,VLOOKUP($B275,'Feeder DER'!$B$3:$V$365,'Feeder DER'!C$369,FALSE)/1000)</f>
        <v>2.5809547474471738E-2</v>
      </c>
      <c r="AD275" s="37">
        <f>IF(ISNA(VLOOKUP($B275,'Feeder DER'!$B$3:$V$365,'Feeder DER'!D$369,FALSE)),0,VLOOKUP($B275,'Feeder DER'!$B$3:$V$365,'Feeder DER'!D$369,FALSE)/1000)</f>
        <v>5.4104746947916386E-2</v>
      </c>
      <c r="AE275" s="37">
        <f>IF(ISNA(VLOOKUP($B275,'Feeder DER'!$B$3:$V$365,'Feeder DER'!E$369,FALSE)),0,VLOOKUP($B275,'Feeder DER'!$B$3:$V$365,'Feeder DER'!E$369,FALSE)/1000)</f>
        <v>8.7839503492969193E-2</v>
      </c>
      <c r="AF275" s="37">
        <f>IF(ISNA(VLOOKUP($B275,'Feeder DER'!$B$3:$V$365,'Feeder DER'!F$369,FALSE)),0,VLOOKUP($B275,'Feeder DER'!$B$3:$V$365,'Feeder DER'!F$369,FALSE)/1000)</f>
        <v>0.1260632782250761</v>
      </c>
      <c r="AG275" s="37">
        <f>IF(ISNA(VLOOKUP($B275,'Feeder DER'!$B$3:$V$365,'Feeder DER'!G$369,FALSE)),0,VLOOKUP($B275,'Feeder DER'!$B$3:$V$365,'Feeder DER'!G$369,FALSE)/1000)</f>
        <v>0.16562122906832602</v>
      </c>
      <c r="AH275" s="37">
        <f>IF(ISNA(VLOOKUP($B275,'Feeder DER'!$B$3:$V$365,'Feeder DER'!H$369,FALSE)),0,VLOOKUP($B275,'Feeder DER'!$B$3:$V$365,'Feeder DER'!H$369,FALSE)/1000)</f>
        <v>0.20936541678717649</v>
      </c>
      <c r="AI275" s="37">
        <f>IF(ISNA(VLOOKUP($B275,'Feeder DER'!$B$3:$V$365,'Feeder DER'!I$369,FALSE)),0,VLOOKUP($B275,'Feeder DER'!$B$3:$V$365,'Feeder DER'!I$369,FALSE)/1000)</f>
        <v>0.25878809521165819</v>
      </c>
      <c r="AJ275" s="37">
        <f>IF(ISNA(VLOOKUP($B275,'Feeder DER'!$B$3:$V$365,'Feeder DER'!J$369,FALSE)),0,VLOOKUP($B275,'Feeder DER'!$B$3:$V$365,'Feeder DER'!J$369,FALSE)/1000)</f>
        <v>0.36494891119009865</v>
      </c>
      <c r="AK275" s="37">
        <f>IF(ISNA(VLOOKUP($B275,'Feeder DER'!$B$3:$V$365,'Feeder DER'!K$369,FALSE)),0,VLOOKUP($B275,'Feeder DER'!$B$3:$V$365,'Feeder DER'!K$369,FALSE)/1000)</f>
        <v>0.45519500707827038</v>
      </c>
      <c r="AL275" s="37">
        <f>IF(ISNA(VLOOKUP($B275,'Feeder DER'!$B$3:$V$365,'Feeder DER'!L$369,FALSE)),0,VLOOKUP($B275,'Feeder DER'!$B$3:$V$365,'Feeder DER'!L$369,FALSE)/1000)</f>
        <v>0.53991564075735587</v>
      </c>
      <c r="AM275" s="37">
        <f>IF(ISNA(VLOOKUP($B275,'Feeder DER'!$B$3:$V$365,'Feeder DER'!M$369,FALSE)),0,VLOOKUP($B275,'Feeder DER'!$B$3:$V$365,'Feeder DER'!M$369,FALSE)/1000)</f>
        <v>-0.23698863858043012</v>
      </c>
      <c r="AN275" s="37">
        <f>IF(ISNA(VLOOKUP($B275,'Feeder DER'!$B$3:$V$365,'Feeder DER'!N$369,FALSE)),0,VLOOKUP($B275,'Feeder DER'!$B$3:$V$365,'Feeder DER'!N$369,FALSE)/1000)</f>
        <v>-0.30301287517229869</v>
      </c>
      <c r="AO275" s="37">
        <f>IF(ISNA(VLOOKUP($B275,'Feeder DER'!$B$3:$V$365,'Feeder DER'!O$369,FALSE)),0,VLOOKUP($B275,'Feeder DER'!$B$3:$V$365,'Feeder DER'!O$369,FALSE)/1000)</f>
        <v>-0.37648625039761546</v>
      </c>
      <c r="AP275" s="37">
        <f>IF(ISNA(VLOOKUP($B275,'Feeder DER'!$B$3:$V$365,'Feeder DER'!P$369,FALSE)),0,VLOOKUP($B275,'Feeder DER'!$B$3:$V$365,'Feeder DER'!P$369,FALSE)/1000)</f>
        <v>-0.44994534176655787</v>
      </c>
      <c r="AQ275" s="37">
        <f>IF(ISNA(VLOOKUP($B275,'Feeder DER'!$B$3:$V$365,'Feeder DER'!Q$369,FALSE)),0,VLOOKUP($B275,'Feeder DER'!$B$3:$V$365,'Feeder DER'!Q$369,FALSE)/1000)</f>
        <v>-0.51641594083953668</v>
      </c>
      <c r="AR275" s="37">
        <f>IF(ISNA(VLOOKUP($B275,'Feeder DER'!$B$3:$V$365,'Feeder DER'!R$369,FALSE)),0,VLOOKUP($B275,'Feeder DER'!$B$3:$V$365,'Feeder DER'!R$369,FALSE)/1000)</f>
        <v>-0.57832923905896216</v>
      </c>
      <c r="AS275" s="37">
        <f>IF(ISNA(VLOOKUP($B275,'Feeder DER'!$B$3:$V$365,'Feeder DER'!S$369,FALSE)),0,VLOOKUP($B275,'Feeder DER'!$B$3:$V$365,'Feeder DER'!S$369,FALSE)/1000)</f>
        <v>-0.6384907033285957</v>
      </c>
      <c r="AT275" s="37">
        <f>IF(ISNA(VLOOKUP($B275,'Feeder DER'!$B$3:$V$365,'Feeder DER'!T$369,FALSE)),0,VLOOKUP($B275,'Feeder DER'!$B$3:$V$365,'Feeder DER'!T$369,FALSE)/1000)</f>
        <v>-0.70925770831133517</v>
      </c>
      <c r="AU275" s="37">
        <f>IF(ISNA(VLOOKUP($B275,'Feeder DER'!$B$3:$V$365,'Feeder DER'!U$369,FALSE)),0,VLOOKUP($B275,'Feeder DER'!$B$3:$V$365,'Feeder DER'!U$369,FALSE)/1000)</f>
        <v>-0.78157577956740598</v>
      </c>
      <c r="AV275" s="37">
        <f>IF(ISNA(VLOOKUP($B275,'Feeder DER'!$B$3:$V$365,'Feeder DER'!V$369,FALSE)),0,VLOOKUP($B275,'Feeder DER'!$B$3:$V$365,'Feeder DER'!V$369,FALSE)/1000)</f>
        <v>-0.84665382844694603</v>
      </c>
    </row>
    <row r="276" spans="1:48" x14ac:dyDescent="0.25">
      <c r="A276" s="8" t="s">
        <v>45</v>
      </c>
      <c r="B276" s="42">
        <v>28225</v>
      </c>
      <c r="C276" s="43">
        <v>4.1884722779999999</v>
      </c>
      <c r="D276" s="43">
        <v>4.9000000950000002</v>
      </c>
      <c r="E276" s="43">
        <v>4.9294982263341511</v>
      </c>
      <c r="F276" s="43">
        <v>4.9528376554919857</v>
      </c>
      <c r="G276" s="43">
        <v>4.9762875885851905</v>
      </c>
      <c r="H276" s="43">
        <v>4.9998485488107844</v>
      </c>
      <c r="I276" s="43">
        <v>5.0235210618429376</v>
      </c>
      <c r="J276" s="43">
        <v>5.0473056558447009</v>
      </c>
      <c r="K276" s="43">
        <v>5.0712028614797919</v>
      </c>
      <c r="L276" s="43">
        <v>5.095213211924432</v>
      </c>
      <c r="M276" s="43">
        <v>5.1193372428792427</v>
      </c>
      <c r="N276" s="43">
        <v>5.1435754925812001</v>
      </c>
      <c r="P276" s="43">
        <v>5.8000001909999996</v>
      </c>
      <c r="Q276" s="43">
        <v>5.8732507938050924</v>
      </c>
      <c r="R276" s="43">
        <v>5.9021153107125546</v>
      </c>
      <c r="S276" s="43">
        <v>5.9311216843813828</v>
      </c>
      <c r="T276" s="43">
        <v>5.9602706119769175</v>
      </c>
      <c r="U276" s="43">
        <v>5.9895627940907685</v>
      </c>
      <c r="V276" s="43">
        <v>6.0189989347576534</v>
      </c>
      <c r="W276" s="43">
        <v>6.0485797414723192</v>
      </c>
      <c r="X276" s="43">
        <v>6.078305925206549</v>
      </c>
      <c r="Y276" s="43">
        <v>6.1081782004262459</v>
      </c>
      <c r="Z276" s="43">
        <v>6.1381972851086095</v>
      </c>
      <c r="AA276" s="43">
        <v>6.1683639007593891</v>
      </c>
      <c r="AC276" s="37">
        <f>IF(ISNA(VLOOKUP($B276,'Feeder DER'!$B$3:$V$365,'Feeder DER'!C$369,FALSE)),0,VLOOKUP($B276,'Feeder DER'!$B$3:$V$365,'Feeder DER'!C$369,FALSE)/1000)</f>
        <v>3.4403739946970504E-4</v>
      </c>
      <c r="AD276" s="37">
        <f>IF(ISNA(VLOOKUP($B276,'Feeder DER'!$B$3:$V$365,'Feeder DER'!D$369,FALSE)),0,VLOOKUP($B276,'Feeder DER'!$B$3:$V$365,'Feeder DER'!D$369,FALSE)/1000)</f>
        <v>7.2450329320150641E-4</v>
      </c>
      <c r="AE276" s="37">
        <f>IF(ISNA(VLOOKUP($B276,'Feeder DER'!$B$3:$V$365,'Feeder DER'!E$369,FALSE)),0,VLOOKUP($B276,'Feeder DER'!$B$3:$V$365,'Feeder DER'!E$369,FALSE)/1000)</f>
        <v>1.1746913606230536E-3</v>
      </c>
      <c r="AF276" s="37">
        <f>IF(ISNA(VLOOKUP($B276,'Feeder DER'!$B$3:$V$365,'Feeder DER'!F$369,FALSE)),0,VLOOKUP($B276,'Feeder DER'!$B$3:$V$365,'Feeder DER'!F$369,FALSE)/1000)</f>
        <v>1.6801229152945956E-3</v>
      </c>
      <c r="AG276" s="37">
        <f>IF(ISNA(VLOOKUP($B276,'Feeder DER'!$B$3:$V$365,'Feeder DER'!G$369,FALSE)),0,VLOOKUP($B276,'Feeder DER'!$B$3:$V$365,'Feeder DER'!G$369,FALSE)/1000)</f>
        <v>2.1991381582390254E-3</v>
      </c>
      <c r="AH276" s="37">
        <f>IF(ISNA(VLOOKUP($B276,'Feeder DER'!$B$3:$V$365,'Feeder DER'!H$369,FALSE)),0,VLOOKUP($B276,'Feeder DER'!$B$3:$V$365,'Feeder DER'!H$369,FALSE)/1000)</f>
        <v>2.7695331970881564E-3</v>
      </c>
      <c r="AI276" s="37">
        <f>IF(ISNA(VLOOKUP($B276,'Feeder DER'!$B$3:$V$365,'Feeder DER'!I$369,FALSE)),0,VLOOKUP($B276,'Feeder DER'!$B$3:$V$365,'Feeder DER'!I$369,FALSE)/1000)</f>
        <v>3.4085591852279101E-3</v>
      </c>
      <c r="AJ276" s="37">
        <f>IF(ISNA(VLOOKUP($B276,'Feeder DER'!$B$3:$V$365,'Feeder DER'!J$369,FALSE)),0,VLOOKUP($B276,'Feeder DER'!$B$3:$V$365,'Feeder DER'!J$369,FALSE)/1000)</f>
        <v>4.7796420129287065E-3</v>
      </c>
      <c r="AK276" s="37">
        <f>IF(ISNA(VLOOKUP($B276,'Feeder DER'!$B$3:$V$365,'Feeder DER'!K$369,FALSE)),0,VLOOKUP($B276,'Feeder DER'!$B$3:$V$365,'Feeder DER'!K$369,FALSE)/1000)</f>
        <v>5.9414403236336686E-3</v>
      </c>
      <c r="AL276" s="37">
        <f>IF(ISNA(VLOOKUP($B276,'Feeder DER'!$B$3:$V$365,'Feeder DER'!L$369,FALSE)),0,VLOOKUP($B276,'Feeder DER'!$B$3:$V$365,'Feeder DER'!L$369,FALSE)/1000)</f>
        <v>7.0293714239416999E-3</v>
      </c>
      <c r="AM276" s="37">
        <f>IF(ISNA(VLOOKUP($B276,'Feeder DER'!$B$3:$V$365,'Feeder DER'!M$369,FALSE)),0,VLOOKUP($B276,'Feeder DER'!$B$3:$V$365,'Feeder DER'!M$369,FALSE)/1000)</f>
        <v>-3.3390852117704006E-3</v>
      </c>
      <c r="AN276" s="37">
        <f>IF(ISNA(VLOOKUP($B276,'Feeder DER'!$B$3:$V$365,'Feeder DER'!N$369,FALSE)),0,VLOOKUP($B276,'Feeder DER'!$B$3:$V$365,'Feeder DER'!N$369,FALSE)/1000)</f>
        <v>-4.2213406737555692E-3</v>
      </c>
      <c r="AO276" s="37">
        <f>IF(ISNA(VLOOKUP($B276,'Feeder DER'!$B$3:$V$365,'Feeder DER'!O$369,FALSE)),0,VLOOKUP($B276,'Feeder DER'!$B$3:$V$365,'Feeder DER'!O$369,FALSE)/1000)</f>
        <v>-5.1958810310658811E-3</v>
      </c>
      <c r="AP276" s="37">
        <f>IF(ISNA(VLOOKUP($B276,'Feeder DER'!$B$3:$V$365,'Feeder DER'!P$369,FALSE)),0,VLOOKUP($B276,'Feeder DER'!$B$3:$V$365,'Feeder DER'!P$369,FALSE)/1000)</f>
        <v>-6.1620875352867439E-3</v>
      </c>
      <c r="AQ276" s="37">
        <f>IF(ISNA(VLOOKUP($B276,'Feeder DER'!$B$3:$V$365,'Feeder DER'!Q$369,FALSE)),0,VLOOKUP($B276,'Feeder DER'!$B$3:$V$365,'Feeder DER'!Q$369,FALSE)/1000)</f>
        <v>-7.0286596762134694E-3</v>
      </c>
      <c r="AR276" s="37">
        <f>IF(ISNA(VLOOKUP($B276,'Feeder DER'!$B$3:$V$365,'Feeder DER'!R$369,FALSE)),0,VLOOKUP($B276,'Feeder DER'!$B$3:$V$365,'Feeder DER'!R$369,FALSE)/1000)</f>
        <v>-7.8289766996626556E-3</v>
      </c>
      <c r="AS276" s="37">
        <f>IF(ISNA(VLOOKUP($B276,'Feeder DER'!$B$3:$V$365,'Feeder DER'!S$369,FALSE)),0,VLOOKUP($B276,'Feeder DER'!$B$3:$V$365,'Feeder DER'!S$369,FALSE)/1000)</f>
        <v>-8.5999395634194734E-3</v>
      </c>
      <c r="AT276" s="37">
        <f>IF(ISNA(VLOOKUP($B276,'Feeder DER'!$B$3:$V$365,'Feeder DER'!T$369,FALSE)),0,VLOOKUP($B276,'Feeder DER'!$B$3:$V$365,'Feeder DER'!T$369,FALSE)/1000)</f>
        <v>-9.5008464294487702E-3</v>
      </c>
      <c r="AU276" s="37">
        <f>IF(ISNA(VLOOKUP($B276,'Feeder DER'!$B$3:$V$365,'Feeder DER'!U$369,FALSE)),0,VLOOKUP($B276,'Feeder DER'!$B$3:$V$365,'Feeder DER'!U$369,FALSE)/1000)</f>
        <v>-1.0412251391375684E-2</v>
      </c>
      <c r="AV276" s="37">
        <f>IF(ISNA(VLOOKUP($B276,'Feeder DER'!$B$3:$V$365,'Feeder DER'!V$369,FALSE)),0,VLOOKUP($B276,'Feeder DER'!$B$3:$V$365,'Feeder DER'!V$369,FALSE)/1000)</f>
        <v>-1.1225984926068444E-2</v>
      </c>
    </row>
    <row r="277" spans="1:48" x14ac:dyDescent="0.25">
      <c r="A277" s="8" t="s">
        <v>45</v>
      </c>
      <c r="B277" s="42">
        <v>28228</v>
      </c>
      <c r="C277" s="43">
        <v>60.338306330000002</v>
      </c>
      <c r="D277" s="43">
        <v>60.299999239999998</v>
      </c>
      <c r="E277" s="43">
        <v>60.585498391406738</v>
      </c>
      <c r="F277" s="43">
        <v>60.872349280234396</v>
      </c>
      <c r="G277" s="43">
        <v>61.160558306481171</v>
      </c>
      <c r="H277" s="43">
        <v>61.450131900446991</v>
      </c>
      <c r="I277" s="43">
        <v>61.741076522876973</v>
      </c>
      <c r="J277" s="43">
        <v>62.03339866510558</v>
      </c>
      <c r="K277" s="43">
        <v>62.32710484920144</v>
      </c>
      <c r="L277" s="43">
        <v>62.622201628112876</v>
      </c>
      <c r="M277" s="43">
        <v>62.918695585814099</v>
      </c>
      <c r="N277" s="43">
        <v>63.216593337452096</v>
      </c>
      <c r="P277" s="43">
        <v>112.4000015</v>
      </c>
      <c r="Q277" s="43">
        <v>117.85309884607503</v>
      </c>
      <c r="R277" s="43">
        <v>118.43229644612089</v>
      </c>
      <c r="S277" s="43">
        <v>119.01434055477095</v>
      </c>
      <c r="T277" s="43">
        <v>119.59924516139819</v>
      </c>
      <c r="U277" s="43">
        <v>120.18702432412731</v>
      </c>
      <c r="V277" s="43">
        <v>120.77769217017271</v>
      </c>
      <c r="W277" s="43">
        <v>121.37126289617804</v>
      </c>
      <c r="X277" s="43">
        <v>121.96775076855732</v>
      </c>
      <c r="Y277" s="43">
        <v>122.56717012383797</v>
      </c>
      <c r="Z277" s="43">
        <v>123.16953536900525</v>
      </c>
      <c r="AA277" s="43">
        <v>123.77486098184862</v>
      </c>
      <c r="AC277" s="37">
        <f>IF(ISNA(VLOOKUP($B277,'Feeder DER'!$B$3:$V$365,'Feeder DER'!C$369,FALSE)),0,VLOOKUP($B277,'Feeder DER'!$B$3:$V$365,'Feeder DER'!C$369,FALSE)/1000)</f>
        <v>2.0251819289317633E-2</v>
      </c>
      <c r="AD277" s="37">
        <f>IF(ISNA(VLOOKUP($B277,'Feeder DER'!$B$3:$V$365,'Feeder DER'!D$369,FALSE)),0,VLOOKUP($B277,'Feeder DER'!$B$3:$V$365,'Feeder DER'!D$369,FALSE)/1000)</f>
        <v>4.2454039884552042E-2</v>
      </c>
      <c r="AE277" s="37">
        <f>IF(ISNA(VLOOKUP($B277,'Feeder DER'!$B$3:$V$365,'Feeder DER'!E$369,FALSE)),0,VLOOKUP($B277,'Feeder DER'!$B$3:$V$365,'Feeder DER'!E$369,FALSE)/1000)</f>
        <v>6.8924484358453747E-2</v>
      </c>
      <c r="AF277" s="37">
        <f>IF(ISNA(VLOOKUP($B277,'Feeder DER'!$B$3:$V$365,'Feeder DER'!F$369,FALSE)),0,VLOOKUP($B277,'Feeder DER'!$B$3:$V$365,'Feeder DER'!F$369,FALSE)/1000)</f>
        <v>9.8917299195516645E-2</v>
      </c>
      <c r="AG277" s="37">
        <f>IF(ISNA(VLOOKUP($B277,'Feeder DER'!$B$3:$V$365,'Feeder DER'!G$369,FALSE)),0,VLOOKUP($B277,'Feeder DER'!$B$3:$V$365,'Feeder DER'!G$369,FALSE)/1000)</f>
        <v>0.12995699381726847</v>
      </c>
      <c r="AH277" s="37">
        <f>IF(ISNA(VLOOKUP($B277,'Feeder DER'!$B$3:$V$365,'Feeder DER'!H$369,FALSE)),0,VLOOKUP($B277,'Feeder DER'!$B$3:$V$365,'Feeder DER'!H$369,FALSE)/1000)</f>
        <v>0.16428147724792103</v>
      </c>
      <c r="AI277" s="37">
        <f>IF(ISNA(VLOOKUP($B277,'Feeder DER'!$B$3:$V$365,'Feeder DER'!I$369,FALSE)),0,VLOOKUP($B277,'Feeder DER'!$B$3:$V$365,'Feeder DER'!I$369,FALSE)/1000)</f>
        <v>0.2030616671461225</v>
      </c>
      <c r="AJ277" s="37">
        <f>IF(ISNA(VLOOKUP($B277,'Feeder DER'!$B$3:$V$365,'Feeder DER'!J$369,FALSE)),0,VLOOKUP($B277,'Feeder DER'!$B$3:$V$365,'Feeder DER'!J$369,FALSE)/1000)</f>
        <v>0.2863622233813064</v>
      </c>
      <c r="AK277" s="37">
        <f>IF(ISNA(VLOOKUP($B277,'Feeder DER'!$B$3:$V$365,'Feeder DER'!K$369,FALSE)),0,VLOOKUP($B277,'Feeder DER'!$B$3:$V$365,'Feeder DER'!K$369,FALSE)/1000)</f>
        <v>0.35717507383137387</v>
      </c>
      <c r="AL277" s="37">
        <f>IF(ISNA(VLOOKUP($B277,'Feeder DER'!$B$3:$V$365,'Feeder DER'!L$369,FALSE)),0,VLOOKUP($B277,'Feeder DER'!$B$3:$V$365,'Feeder DER'!L$369,FALSE)/1000)</f>
        <v>0.42365229374553026</v>
      </c>
      <c r="AM277" s="37">
        <f>IF(ISNA(VLOOKUP($B277,'Feeder DER'!$B$3:$V$365,'Feeder DER'!M$369,FALSE)),0,VLOOKUP($B277,'Feeder DER'!$B$3:$V$365,'Feeder DER'!M$369,FALSE)/1000)</f>
        <v>-0.18595642123905604</v>
      </c>
      <c r="AN277" s="37">
        <f>IF(ISNA(VLOOKUP($B277,'Feeder DER'!$B$3:$V$365,'Feeder DER'!N$369,FALSE)),0,VLOOKUP($B277,'Feeder DER'!$B$3:$V$365,'Feeder DER'!N$369,FALSE)/1000)</f>
        <v>-0.23776325394296965</v>
      </c>
      <c r="AO277" s="37">
        <f>IF(ISNA(VLOOKUP($B277,'Feeder DER'!$B$3:$V$365,'Feeder DER'!O$369,FALSE)),0,VLOOKUP($B277,'Feeder DER'!$B$3:$V$365,'Feeder DER'!O$369,FALSE)/1000)</f>
        <v>-0.29541515656199446</v>
      </c>
      <c r="AP277" s="37">
        <f>IF(ISNA(VLOOKUP($B277,'Feeder DER'!$B$3:$V$365,'Feeder DER'!P$369,FALSE)),0,VLOOKUP($B277,'Feeder DER'!$B$3:$V$365,'Feeder DER'!P$369,FALSE)/1000)</f>
        <v>-0.35305585115506177</v>
      </c>
      <c r="AQ277" s="37">
        <f>IF(ISNA(VLOOKUP($B277,'Feeder DER'!$B$3:$V$365,'Feeder DER'!Q$369,FALSE)),0,VLOOKUP($B277,'Feeder DER'!$B$3:$V$365,'Feeder DER'!Q$369,FALSE)/1000)</f>
        <v>-0.40521292836883804</v>
      </c>
      <c r="AR277" s="37">
        <f>IF(ISNA(VLOOKUP($B277,'Feeder DER'!$B$3:$V$365,'Feeder DER'!R$369,FALSE)),0,VLOOKUP($B277,'Feeder DER'!$B$3:$V$365,'Feeder DER'!R$369,FALSE)/1000)</f>
        <v>-0.4537940562784083</v>
      </c>
      <c r="AS277" s="37">
        <f>IF(ISNA(VLOOKUP($B277,'Feeder DER'!$B$3:$V$365,'Feeder DER'!S$369,FALSE)),0,VLOOKUP($B277,'Feeder DER'!$B$3:$V$365,'Feeder DER'!S$369,FALSE)/1000)</f>
        <v>-0.50100058338913966</v>
      </c>
      <c r="AT277" s="37">
        <f>IF(ISNA(VLOOKUP($B277,'Feeder DER'!$B$3:$V$365,'Feeder DER'!T$369,FALSE)),0,VLOOKUP($B277,'Feeder DER'!$B$3:$V$365,'Feeder DER'!T$369,FALSE)/1000)</f>
        <v>-0.55652889507202452</v>
      </c>
      <c r="AU277" s="37">
        <f>IF(ISNA(VLOOKUP($B277,'Feeder DER'!$B$3:$V$365,'Feeder DER'!U$369,FALSE)),0,VLOOKUP($B277,'Feeder DER'!$B$3:$V$365,'Feeder DER'!U$369,FALSE)/1000)</f>
        <v>-0.61327427241265975</v>
      </c>
      <c r="AV277" s="37">
        <f>IF(ISNA(VLOOKUP($B277,'Feeder DER'!$B$3:$V$365,'Feeder DER'!V$369,FALSE)),0,VLOOKUP($B277,'Feeder DER'!$B$3:$V$365,'Feeder DER'!V$369,FALSE)/1000)</f>
        <v>-0.6643386658086855</v>
      </c>
    </row>
    <row r="278" spans="1:48" x14ac:dyDescent="0.25">
      <c r="A278" s="8" t="s">
        <v>45</v>
      </c>
      <c r="B278" s="42">
        <v>28229</v>
      </c>
      <c r="C278" s="43">
        <v>6.8338612479999998</v>
      </c>
      <c r="D278" s="43">
        <v>7.2000002859999999</v>
      </c>
      <c r="E278" s="43">
        <v>7.2661821801105928</v>
      </c>
      <c r="F278" s="43">
        <v>7.3005849806501368</v>
      </c>
      <c r="G278" s="43">
        <v>7.335150666272332</v>
      </c>
      <c r="H278" s="43">
        <v>7.3698800081803864</v>
      </c>
      <c r="I278" s="43">
        <v>7.4047737812288821</v>
      </c>
      <c r="J278" s="43">
        <v>7.4398327639410642</v>
      </c>
      <c r="K278" s="43">
        <v>7.4750577385262087</v>
      </c>
      <c r="L278" s="43">
        <v>7.5104494908970771</v>
      </c>
      <c r="M278" s="43">
        <v>7.5460088106874483</v>
      </c>
      <c r="N278" s="43">
        <v>7.5817364912697389</v>
      </c>
      <c r="P278" s="43">
        <v>13.40000057</v>
      </c>
      <c r="Q278" s="43">
        <v>13.952480734944858</v>
      </c>
      <c r="R278" s="43">
        <v>14.021051213239373</v>
      </c>
      <c r="S278" s="43">
        <v>14.089958686121651</v>
      </c>
      <c r="T278" s="43">
        <v>14.15920480977603</v>
      </c>
      <c r="U278" s="43">
        <v>14.228791248526285</v>
      </c>
      <c r="V278" s="43">
        <v>14.298719674875631</v>
      </c>
      <c r="W278" s="43">
        <v>14.368991769546923</v>
      </c>
      <c r="X278" s="43">
        <v>14.43960922152305</v>
      </c>
      <c r="Y278" s="43">
        <v>14.510573728087525</v>
      </c>
      <c r="Z278" s="43">
        <v>14.581886994865293</v>
      </c>
      <c r="AA278" s="43">
        <v>14.653550735863709</v>
      </c>
      <c r="AC278" s="37">
        <f>IF(ISNA(VLOOKUP($B278,'Feeder DER'!$B$3:$V$365,'Feeder DER'!C$369,FALSE)),0,VLOOKUP($B278,'Feeder DER'!$B$3:$V$365,'Feeder DER'!C$369,FALSE)/1000)</f>
        <v>2.0062043204946518E-3</v>
      </c>
      <c r="AD278" s="37">
        <f>IF(ISNA(VLOOKUP($B278,'Feeder DER'!$B$3:$V$365,'Feeder DER'!D$369,FALSE)),0,VLOOKUP($B278,'Feeder DER'!$B$3:$V$365,'Feeder DER'!D$369,FALSE)/1000)</f>
        <v>4.2056210862876191E-3</v>
      </c>
      <c r="AE278" s="37">
        <f>IF(ISNA(VLOOKUP($B278,'Feeder DER'!$B$3:$V$365,'Feeder DER'!E$369,FALSE)),0,VLOOKUP($B278,'Feeder DER'!$B$3:$V$365,'Feeder DER'!E$369,FALSE)/1000)</f>
        <v>6.8278605656299576E-3</v>
      </c>
      <c r="AF278" s="37">
        <f>IF(ISNA(VLOOKUP($B278,'Feeder DER'!$B$3:$V$365,'Feeder DER'!F$369,FALSE)),0,VLOOKUP($B278,'Feeder DER'!$B$3:$V$365,'Feeder DER'!F$369,FALSE)/1000)</f>
        <v>9.7990363326214622E-3</v>
      </c>
      <c r="AG278" s="37">
        <f>IF(ISNA(VLOOKUP($B278,'Feeder DER'!$B$3:$V$365,'Feeder DER'!G$369,FALSE)),0,VLOOKUP($B278,'Feeder DER'!$B$3:$V$365,'Feeder DER'!G$369,FALSE)/1000)</f>
        <v>1.2873919066235428E-2</v>
      </c>
      <c r="AH278" s="37">
        <f>IF(ISNA(VLOOKUP($B278,'Feeder DER'!$B$3:$V$365,'Feeder DER'!H$369,FALSE)),0,VLOOKUP($B278,'Feeder DER'!$B$3:$V$365,'Feeder DER'!H$369,FALSE)/1000)</f>
        <v>1.6274202565389768E-2</v>
      </c>
      <c r="AI278" s="37">
        <f>IF(ISNA(VLOOKUP($B278,'Feeder DER'!$B$3:$V$365,'Feeder DER'!I$369,FALSE)),0,VLOOKUP($B278,'Feeder DER'!$B$3:$V$365,'Feeder DER'!I$369,FALSE)/1000)</f>
        <v>2.0115881350486031E-2</v>
      </c>
      <c r="AJ278" s="37">
        <f>IF(ISNA(VLOOKUP($B278,'Feeder DER'!$B$3:$V$365,'Feeder DER'!J$369,FALSE)),0,VLOOKUP($B278,'Feeder DER'!$B$3:$V$365,'Feeder DER'!J$369,FALSE)/1000)</f>
        <v>2.8367877550490861E-2</v>
      </c>
      <c r="AK278" s="37">
        <f>IF(ISNA(VLOOKUP($B278,'Feeder DER'!$B$3:$V$365,'Feeder DER'!K$369,FALSE)),0,VLOOKUP($B278,'Feeder DER'!$B$3:$V$365,'Feeder DER'!K$369,FALSE)/1000)</f>
        <v>3.5382805172050426E-2</v>
      </c>
      <c r="AL278" s="37">
        <f>IF(ISNA(VLOOKUP($B278,'Feeder DER'!$B$3:$V$365,'Feeder DER'!L$369,FALSE)),0,VLOOKUP($B278,'Feeder DER'!$B$3:$V$365,'Feeder DER'!L$369,FALSE)/1000)</f>
        <v>4.1968232579878494E-2</v>
      </c>
      <c r="AM278" s="37">
        <f>IF(ISNA(VLOOKUP($B278,'Feeder DER'!$B$3:$V$365,'Feeder DER'!M$369,FALSE)),0,VLOOKUP($B278,'Feeder DER'!$B$3:$V$365,'Feeder DER'!M$369,FALSE)/1000)</f>
        <v>-1.842138577200823E-2</v>
      </c>
      <c r="AN278" s="37">
        <f>IF(ISNA(VLOOKUP($B278,'Feeder DER'!$B$3:$V$365,'Feeder DER'!N$369,FALSE)),0,VLOOKUP($B278,'Feeder DER'!$B$3:$V$365,'Feeder DER'!N$369,FALSE)/1000)</f>
        <v>-2.3553521809611445E-2</v>
      </c>
      <c r="AO278" s="37">
        <f>IF(ISNA(VLOOKUP($B278,'Feeder DER'!$B$3:$V$365,'Feeder DER'!O$369,FALSE)),0,VLOOKUP($B278,'Feeder DER'!$B$3:$V$365,'Feeder DER'!O$369,FALSE)/1000)</f>
        <v>-2.9264687530907087E-2</v>
      </c>
      <c r="AP278" s="37">
        <f>IF(ISNA(VLOOKUP($B278,'Feeder DER'!$B$3:$V$365,'Feeder DER'!P$369,FALSE)),0,VLOOKUP($B278,'Feeder DER'!$B$3:$V$365,'Feeder DER'!P$369,FALSE)/1000)</f>
        <v>-3.4974742952442524E-2</v>
      </c>
      <c r="AQ278" s="37">
        <f>IF(ISNA(VLOOKUP($B278,'Feeder DER'!$B$3:$V$365,'Feeder DER'!Q$369,FALSE)),0,VLOOKUP($B278,'Feeder DER'!$B$3:$V$365,'Feeder DER'!Q$369,FALSE)/1000)</f>
        <v>-4.0141575233325316E-2</v>
      </c>
      <c r="AR278" s="37">
        <f>IF(ISNA(VLOOKUP($B278,'Feeder DER'!$B$3:$V$365,'Feeder DER'!R$369,FALSE)),0,VLOOKUP($B278,'Feeder DER'!$B$3:$V$365,'Feeder DER'!R$369,FALSE)/1000)</f>
        <v>-4.4954163540297465E-2</v>
      </c>
      <c r="AS278" s="37">
        <f>IF(ISNA(VLOOKUP($B278,'Feeder DER'!$B$3:$V$365,'Feeder DER'!S$369,FALSE)),0,VLOOKUP($B278,'Feeder DER'!$B$3:$V$365,'Feeder DER'!S$369,FALSE)/1000)</f>
        <v>-4.9630579880584121E-2</v>
      </c>
      <c r="AT278" s="37">
        <f>IF(ISNA(VLOOKUP($B278,'Feeder DER'!$B$3:$V$365,'Feeder DER'!T$369,FALSE)),0,VLOOKUP($B278,'Feeder DER'!$B$3:$V$365,'Feeder DER'!T$369,FALSE)/1000)</f>
        <v>-5.5131376486385289E-2</v>
      </c>
      <c r="AU278" s="37">
        <f>IF(ISNA(VLOOKUP($B278,'Feeder DER'!$B$3:$V$365,'Feeder DER'!U$369,FALSE)),0,VLOOKUP($B278,'Feeder DER'!$B$3:$V$365,'Feeder DER'!U$369,FALSE)/1000)</f>
        <v>-6.0752739168054667E-2</v>
      </c>
      <c r="AV278" s="37">
        <f>IF(ISNA(VLOOKUP($B278,'Feeder DER'!$B$3:$V$365,'Feeder DER'!V$369,FALSE)),0,VLOOKUP($B278,'Feeder DER'!$B$3:$V$365,'Feeder DER'!V$369,FALSE)/1000)</f>
        <v>-6.5811327001128142E-2</v>
      </c>
    </row>
    <row r="279" spans="1:48" x14ac:dyDescent="0.25">
      <c r="A279" s="8" t="s">
        <v>45</v>
      </c>
      <c r="B279" s="42">
        <v>28230</v>
      </c>
      <c r="C279" s="43">
        <v>0</v>
      </c>
      <c r="D279" s="43">
        <v>0</v>
      </c>
      <c r="E279" s="43">
        <v>0</v>
      </c>
      <c r="F279" s="43">
        <v>0</v>
      </c>
      <c r="G279" s="43">
        <v>0</v>
      </c>
      <c r="H279" s="43">
        <v>0</v>
      </c>
      <c r="I279" s="43">
        <v>0</v>
      </c>
      <c r="J279" s="43">
        <v>0</v>
      </c>
      <c r="K279" s="43">
        <v>0</v>
      </c>
      <c r="L279" s="43">
        <v>0</v>
      </c>
      <c r="M279" s="43">
        <v>0</v>
      </c>
      <c r="N279" s="43">
        <v>0</v>
      </c>
      <c r="P279" s="43">
        <v>0</v>
      </c>
      <c r="Q279" s="43">
        <v>0</v>
      </c>
      <c r="R279" s="43">
        <v>0</v>
      </c>
      <c r="S279" s="43">
        <v>0</v>
      </c>
      <c r="T279" s="43">
        <v>0</v>
      </c>
      <c r="U279" s="43">
        <v>0</v>
      </c>
      <c r="V279" s="43">
        <v>0</v>
      </c>
      <c r="W279" s="43">
        <v>0</v>
      </c>
      <c r="X279" s="43">
        <v>0</v>
      </c>
      <c r="Y279" s="43">
        <v>0</v>
      </c>
      <c r="Z279" s="43">
        <v>0</v>
      </c>
      <c r="AA279" s="43">
        <v>0</v>
      </c>
      <c r="AC279" s="37">
        <f>IF(ISNA(VLOOKUP($B279,'Feeder DER'!$B$3:$V$365,'Feeder DER'!C$369,FALSE)),0,VLOOKUP($B279,'Feeder DER'!$B$3:$V$365,'Feeder DER'!C$369,FALSE)/1000)</f>
        <v>0</v>
      </c>
      <c r="AD279" s="37">
        <f>IF(ISNA(VLOOKUP($B279,'Feeder DER'!$B$3:$V$365,'Feeder DER'!D$369,FALSE)),0,VLOOKUP($B279,'Feeder DER'!$B$3:$V$365,'Feeder DER'!D$369,FALSE)/1000)</f>
        <v>0</v>
      </c>
      <c r="AE279" s="37">
        <f>IF(ISNA(VLOOKUP($B279,'Feeder DER'!$B$3:$V$365,'Feeder DER'!E$369,FALSE)),0,VLOOKUP($B279,'Feeder DER'!$B$3:$V$365,'Feeder DER'!E$369,FALSE)/1000)</f>
        <v>0</v>
      </c>
      <c r="AF279" s="37">
        <f>IF(ISNA(VLOOKUP($B279,'Feeder DER'!$B$3:$V$365,'Feeder DER'!F$369,FALSE)),0,VLOOKUP($B279,'Feeder DER'!$B$3:$V$365,'Feeder DER'!F$369,FALSE)/1000)</f>
        <v>0</v>
      </c>
      <c r="AG279" s="37">
        <f>IF(ISNA(VLOOKUP($B279,'Feeder DER'!$B$3:$V$365,'Feeder DER'!G$369,FALSE)),0,VLOOKUP($B279,'Feeder DER'!$B$3:$V$365,'Feeder DER'!G$369,FALSE)/1000)</f>
        <v>0</v>
      </c>
      <c r="AH279" s="37">
        <f>IF(ISNA(VLOOKUP($B279,'Feeder DER'!$B$3:$V$365,'Feeder DER'!H$369,FALSE)),0,VLOOKUP($B279,'Feeder DER'!$B$3:$V$365,'Feeder DER'!H$369,FALSE)/1000)</f>
        <v>0</v>
      </c>
      <c r="AI279" s="37">
        <f>IF(ISNA(VLOOKUP($B279,'Feeder DER'!$B$3:$V$365,'Feeder DER'!I$369,FALSE)),0,VLOOKUP($B279,'Feeder DER'!$B$3:$V$365,'Feeder DER'!I$369,FALSE)/1000)</f>
        <v>0</v>
      </c>
      <c r="AJ279" s="37">
        <f>IF(ISNA(VLOOKUP($B279,'Feeder DER'!$B$3:$V$365,'Feeder DER'!J$369,FALSE)),0,VLOOKUP($B279,'Feeder DER'!$B$3:$V$365,'Feeder DER'!J$369,FALSE)/1000)</f>
        <v>0</v>
      </c>
      <c r="AK279" s="37">
        <f>IF(ISNA(VLOOKUP($B279,'Feeder DER'!$B$3:$V$365,'Feeder DER'!K$369,FALSE)),0,VLOOKUP($B279,'Feeder DER'!$B$3:$V$365,'Feeder DER'!K$369,FALSE)/1000)</f>
        <v>0</v>
      </c>
      <c r="AL279" s="37">
        <f>IF(ISNA(VLOOKUP($B279,'Feeder DER'!$B$3:$V$365,'Feeder DER'!L$369,FALSE)),0,VLOOKUP($B279,'Feeder DER'!$B$3:$V$365,'Feeder DER'!L$369,FALSE)/1000)</f>
        <v>0</v>
      </c>
      <c r="AM279" s="37">
        <f>IF(ISNA(VLOOKUP($B279,'Feeder DER'!$B$3:$V$365,'Feeder DER'!M$369,FALSE)),0,VLOOKUP($B279,'Feeder DER'!$B$3:$V$365,'Feeder DER'!M$369,FALSE)/1000)</f>
        <v>0</v>
      </c>
      <c r="AN279" s="37">
        <f>IF(ISNA(VLOOKUP($B279,'Feeder DER'!$B$3:$V$365,'Feeder DER'!N$369,FALSE)),0,VLOOKUP($B279,'Feeder DER'!$B$3:$V$365,'Feeder DER'!N$369,FALSE)/1000)</f>
        <v>0</v>
      </c>
      <c r="AO279" s="37">
        <f>IF(ISNA(VLOOKUP($B279,'Feeder DER'!$B$3:$V$365,'Feeder DER'!O$369,FALSE)),0,VLOOKUP($B279,'Feeder DER'!$B$3:$V$365,'Feeder DER'!O$369,FALSE)/1000)</f>
        <v>0</v>
      </c>
      <c r="AP279" s="37">
        <f>IF(ISNA(VLOOKUP($B279,'Feeder DER'!$B$3:$V$365,'Feeder DER'!P$369,FALSE)),0,VLOOKUP($B279,'Feeder DER'!$B$3:$V$365,'Feeder DER'!P$369,FALSE)/1000)</f>
        <v>0</v>
      </c>
      <c r="AQ279" s="37">
        <f>IF(ISNA(VLOOKUP($B279,'Feeder DER'!$B$3:$V$365,'Feeder DER'!Q$369,FALSE)),0,VLOOKUP($B279,'Feeder DER'!$B$3:$V$365,'Feeder DER'!Q$369,FALSE)/1000)</f>
        <v>0</v>
      </c>
      <c r="AR279" s="37">
        <f>IF(ISNA(VLOOKUP($B279,'Feeder DER'!$B$3:$V$365,'Feeder DER'!R$369,FALSE)),0,VLOOKUP($B279,'Feeder DER'!$B$3:$V$365,'Feeder DER'!R$369,FALSE)/1000)</f>
        <v>0</v>
      </c>
      <c r="AS279" s="37">
        <f>IF(ISNA(VLOOKUP($B279,'Feeder DER'!$B$3:$V$365,'Feeder DER'!S$369,FALSE)),0,VLOOKUP($B279,'Feeder DER'!$B$3:$V$365,'Feeder DER'!S$369,FALSE)/1000)</f>
        <v>0</v>
      </c>
      <c r="AT279" s="37">
        <f>IF(ISNA(VLOOKUP($B279,'Feeder DER'!$B$3:$V$365,'Feeder DER'!T$369,FALSE)),0,VLOOKUP($B279,'Feeder DER'!$B$3:$V$365,'Feeder DER'!T$369,FALSE)/1000)</f>
        <v>0</v>
      </c>
      <c r="AU279" s="37">
        <f>IF(ISNA(VLOOKUP($B279,'Feeder DER'!$B$3:$V$365,'Feeder DER'!U$369,FALSE)),0,VLOOKUP($B279,'Feeder DER'!$B$3:$V$365,'Feeder DER'!U$369,FALSE)/1000)</f>
        <v>0</v>
      </c>
      <c r="AV279" s="37">
        <f>IF(ISNA(VLOOKUP($B279,'Feeder DER'!$B$3:$V$365,'Feeder DER'!V$369,FALSE)),0,VLOOKUP($B279,'Feeder DER'!$B$3:$V$365,'Feeder DER'!V$369,FALSE)/1000)</f>
        <v>0</v>
      </c>
    </row>
    <row r="280" spans="1:48" x14ac:dyDescent="0.25">
      <c r="A280" s="8" t="s">
        <v>45</v>
      </c>
      <c r="B280" s="42">
        <v>28231</v>
      </c>
      <c r="C280" s="43">
        <v>138.07161400000001</v>
      </c>
      <c r="D280" s="43">
        <v>161.5</v>
      </c>
      <c r="E280" s="43">
        <v>165.33394499347625</v>
      </c>
      <c r="F280" s="43">
        <v>166.11674269810797</v>
      </c>
      <c r="G280" s="43">
        <v>166.90324667277639</v>
      </c>
      <c r="H280" s="43">
        <v>167.69347446535818</v>
      </c>
      <c r="I280" s="43">
        <v>168.48744370681297</v>
      </c>
      <c r="J280" s="43">
        <v>169.28517211157683</v>
      </c>
      <c r="K280" s="43">
        <v>170.08667747795732</v>
      </c>
      <c r="L280" s="43">
        <v>170.89197768853074</v>
      </c>
      <c r="M280" s="43">
        <v>171.70109071054105</v>
      </c>
      <c r="N280" s="43">
        <v>172.51403459630075</v>
      </c>
      <c r="P280" s="43">
        <v>254.5</v>
      </c>
      <c r="Q280" s="43">
        <v>263.68444556691935</v>
      </c>
      <c r="R280" s="43">
        <v>264.98034189495104</v>
      </c>
      <c r="S280" s="43">
        <v>266.28260699945491</v>
      </c>
      <c r="T280" s="43">
        <v>267.59127218024474</v>
      </c>
      <c r="U280" s="43">
        <v>268.90636889095953</v>
      </c>
      <c r="V280" s="43">
        <v>270.22792873981945</v>
      </c>
      <c r="W280" s="43">
        <v>271.55598349038553</v>
      </c>
      <c r="X280" s="43">
        <v>272.89056506232322</v>
      </c>
      <c r="Y280" s="43">
        <v>274.23170553216943</v>
      </c>
      <c r="Z280" s="43">
        <v>275.5794371341035</v>
      </c>
      <c r="AA280" s="43">
        <v>276.93379226072204</v>
      </c>
      <c r="AC280" s="37">
        <f>IF(ISNA(VLOOKUP($B280,'Feeder DER'!$B$3:$V$365,'Feeder DER'!C$369,FALSE)),0,VLOOKUP($B280,'Feeder DER'!$B$3:$V$365,'Feeder DER'!C$369,FALSE)/1000)</f>
        <v>3.6456458433333325E-2</v>
      </c>
      <c r="AD280" s="37">
        <f>IF(ISNA(VLOOKUP($B280,'Feeder DER'!$B$3:$V$365,'Feeder DER'!D$369,FALSE)),0,VLOOKUP($B280,'Feeder DER'!$B$3:$V$365,'Feeder DER'!D$369,FALSE)/1000)</f>
        <v>7.6781283905054371E-2</v>
      </c>
      <c r="AE280" s="37">
        <f>IF(ISNA(VLOOKUP($B280,'Feeder DER'!$B$3:$V$365,'Feeder DER'!E$369,FALSE)),0,VLOOKUP($B280,'Feeder DER'!$B$3:$V$365,'Feeder DER'!E$369,FALSE)/1000)</f>
        <v>0.12448742385820742</v>
      </c>
      <c r="AF280" s="37">
        <f>IF(ISNA(VLOOKUP($B280,'Feeder DER'!$B$3:$V$365,'Feeder DER'!F$369,FALSE)),0,VLOOKUP($B280,'Feeder DER'!$B$3:$V$365,'Feeder DER'!F$369,FALSE)/1000)</f>
        <v>0.17803614136952703</v>
      </c>
      <c r="AG280" s="37">
        <f>IF(ISNA(VLOOKUP($B280,'Feeder DER'!$B$3:$V$365,'Feeder DER'!G$369,FALSE)),0,VLOOKUP($B280,'Feeder DER'!$B$3:$V$365,'Feeder DER'!G$369,FALSE)/1000)</f>
        <v>0.23301386673410029</v>
      </c>
      <c r="AH280" s="37">
        <f>IF(ISNA(VLOOKUP($B280,'Feeder DER'!$B$3:$V$365,'Feeder DER'!H$369,FALSE)),0,VLOOKUP($B280,'Feeder DER'!$B$3:$V$365,'Feeder DER'!H$369,FALSE)/1000)</f>
        <v>0.29342517462536</v>
      </c>
      <c r="AI280" s="37">
        <f>IF(ISNA(VLOOKUP($B280,'Feeder DER'!$B$3:$V$365,'Feeder DER'!I$369,FALSE)),0,VLOOKUP($B280,'Feeder DER'!$B$3:$V$365,'Feeder DER'!I$369,FALSE)/1000)</f>
        <v>0.36109156782539503</v>
      </c>
      <c r="AJ280" s="37">
        <f>IF(ISNA(VLOOKUP($B280,'Feeder DER'!$B$3:$V$365,'Feeder DER'!J$369,FALSE)),0,VLOOKUP($B280,'Feeder DER'!$B$3:$V$365,'Feeder DER'!J$369,FALSE)/1000)</f>
        <v>0.50627140449695807</v>
      </c>
      <c r="AK280" s="37">
        <f>IF(ISNA(VLOOKUP($B280,'Feeder DER'!$B$3:$V$365,'Feeder DER'!K$369,FALSE)),0,VLOOKUP($B280,'Feeder DER'!$B$3:$V$365,'Feeder DER'!K$369,FALSE)/1000)</f>
        <v>0.62928115926490669</v>
      </c>
      <c r="AL280" s="37">
        <f>IF(ISNA(VLOOKUP($B280,'Feeder DER'!$B$3:$V$365,'Feeder DER'!L$369,FALSE)),0,VLOOKUP($B280,'Feeder DER'!$B$3:$V$365,'Feeder DER'!L$369,FALSE)/1000)</f>
        <v>0.74446293078477432</v>
      </c>
      <c r="AM280" s="37">
        <f>IF(ISNA(VLOOKUP($B280,'Feeder DER'!$B$3:$V$365,'Feeder DER'!M$369,FALSE)),0,VLOOKUP($B280,'Feeder DER'!$B$3:$V$365,'Feeder DER'!M$369,FALSE)/1000)</f>
        <v>-0.35427753477691754</v>
      </c>
      <c r="AN280" s="37">
        <f>IF(ISNA(VLOOKUP($B280,'Feeder DER'!$B$3:$V$365,'Feeder DER'!N$369,FALSE)),0,VLOOKUP($B280,'Feeder DER'!$B$3:$V$365,'Feeder DER'!N$369,FALSE)/1000)</f>
        <v>-0.44777246568949286</v>
      </c>
      <c r="AO280" s="37">
        <f>IF(ISNA(VLOOKUP($B280,'Feeder DER'!$B$3:$V$365,'Feeder DER'!O$369,FALSE)),0,VLOOKUP($B280,'Feeder DER'!$B$3:$V$365,'Feeder DER'!O$369,FALSE)/1000)</f>
        <v>-0.55102913666134468</v>
      </c>
      <c r="AP280" s="37">
        <f>IF(ISNA(VLOOKUP($B280,'Feeder DER'!$B$3:$V$365,'Feeder DER'!P$369,FALSE)),0,VLOOKUP($B280,'Feeder DER'!$B$3:$V$365,'Feeder DER'!P$369,FALSE)/1000)</f>
        <v>-0.65338251935887148</v>
      </c>
      <c r="AQ280" s="37">
        <f>IF(ISNA(VLOOKUP($B280,'Feeder DER'!$B$3:$V$365,'Feeder DER'!Q$369,FALSE)),0,VLOOKUP($B280,'Feeder DER'!$B$3:$V$365,'Feeder DER'!Q$369,FALSE)/1000)</f>
        <v>-0.74516193793364927</v>
      </c>
      <c r="AR280" s="37">
        <f>IF(ISNA(VLOOKUP($B280,'Feeder DER'!$B$3:$V$365,'Feeder DER'!R$369,FALSE)),0,VLOOKUP($B280,'Feeder DER'!$B$3:$V$365,'Feeder DER'!R$369,FALSE)/1000)</f>
        <v>-0.82990688419599312</v>
      </c>
      <c r="AS280" s="37">
        <f>IF(ISNA(VLOOKUP($B280,'Feeder DER'!$B$3:$V$365,'Feeder DER'!S$369,FALSE)),0,VLOOKUP($B280,'Feeder DER'!$B$3:$V$365,'Feeder DER'!S$369,FALSE)/1000)</f>
        <v>-0.91152639778108546</v>
      </c>
      <c r="AT280" s="37">
        <f>IF(ISNA(VLOOKUP($B280,'Feeder DER'!$B$3:$V$365,'Feeder DER'!T$369,FALSE)),0,VLOOKUP($B280,'Feeder DER'!$B$3:$V$365,'Feeder DER'!T$369,FALSE)/1000)</f>
        <v>-1.0068873167790708</v>
      </c>
      <c r="AU280" s="37">
        <f>IF(ISNA(VLOOKUP($B280,'Feeder DER'!$B$3:$V$365,'Feeder DER'!U$369,FALSE)),0,VLOOKUP($B280,'Feeder DER'!$B$3:$V$365,'Feeder DER'!U$369,FALSE)/1000)</f>
        <v>-1.103335464423661</v>
      </c>
      <c r="AV280" s="37">
        <f>IF(ISNA(VLOOKUP($B280,'Feeder DER'!$B$3:$V$365,'Feeder DER'!V$369,FALSE)),0,VLOOKUP($B280,'Feeder DER'!$B$3:$V$365,'Feeder DER'!V$369,FALSE)/1000)</f>
        <v>-1.1894308254640364</v>
      </c>
    </row>
    <row r="281" spans="1:48" x14ac:dyDescent="0.25">
      <c r="A281" s="8" t="s">
        <v>45</v>
      </c>
      <c r="B281" s="42">
        <v>28232</v>
      </c>
      <c r="C281" s="43">
        <v>110.274057</v>
      </c>
      <c r="D281" s="43">
        <v>103.3000031</v>
      </c>
      <c r="E281" s="43">
        <v>104.26000324449716</v>
      </c>
      <c r="F281" s="43">
        <v>104.7536374539023</v>
      </c>
      <c r="G281" s="43">
        <v>105.24960884655233</v>
      </c>
      <c r="H281" s="43">
        <v>105.74792848818261</v>
      </c>
      <c r="I281" s="43">
        <v>106.2486074969208</v>
      </c>
      <c r="J281" s="43">
        <v>106.751657043535</v>
      </c>
      <c r="K281" s="43">
        <v>107.25708835168294</v>
      </c>
      <c r="L281" s="43">
        <v>107.76491269816238</v>
      </c>
      <c r="M281" s="43">
        <v>108.27514141316273</v>
      </c>
      <c r="N281" s="43">
        <v>108.78778588051783</v>
      </c>
      <c r="P281" s="43">
        <v>193.6000061</v>
      </c>
      <c r="Q281" s="43">
        <v>201.50464603183008</v>
      </c>
      <c r="R281" s="43">
        <v>202.49495522626339</v>
      </c>
      <c r="S281" s="43">
        <v>203.49013136704207</v>
      </c>
      <c r="T281" s="43">
        <v>204.49019837312684</v>
      </c>
      <c r="U281" s="43">
        <v>205.49518028102992</v>
      </c>
      <c r="V281" s="43">
        <v>206.50510124539264</v>
      </c>
      <c r="W281" s="43">
        <v>207.51998553956614</v>
      </c>
      <c r="X281" s="43">
        <v>208.53985755619468</v>
      </c>
      <c r="Y281" s="43">
        <v>209.56474180780191</v>
      </c>
      <c r="Z281" s="43">
        <v>210.59466292738009</v>
      </c>
      <c r="AA281" s="43">
        <v>211.62964566898211</v>
      </c>
      <c r="AC281" s="37">
        <f>IF(ISNA(VLOOKUP($B281,'Feeder DER'!$B$3:$V$365,'Feeder DER'!C$369,FALSE)),0,VLOOKUP($B281,'Feeder DER'!$B$3:$V$365,'Feeder DER'!C$369,FALSE)/1000)</f>
        <v>7.3263974997199541E-2</v>
      </c>
      <c r="AD281" s="37">
        <f>IF(ISNA(VLOOKUP($B281,'Feeder DER'!$B$3:$V$365,'Feeder DER'!D$369,FALSE)),0,VLOOKUP($B281,'Feeder DER'!$B$3:$V$365,'Feeder DER'!D$369,FALSE)/1000)</f>
        <v>0.13945552016074805</v>
      </c>
      <c r="AE281" s="37">
        <f>IF(ISNA(VLOOKUP($B281,'Feeder DER'!$B$3:$V$365,'Feeder DER'!E$369,FALSE)),0,VLOOKUP($B281,'Feeder DER'!$B$3:$V$365,'Feeder DER'!E$369,FALSE)/1000)</f>
        <v>0.21623598910707778</v>
      </c>
      <c r="AF281" s="37">
        <f>IF(ISNA(VLOOKUP($B281,'Feeder DER'!$B$3:$V$365,'Feeder DER'!F$369,FALSE)),0,VLOOKUP($B281,'Feeder DER'!$B$3:$V$365,'Feeder DER'!F$369,FALSE)/1000)</f>
        <v>0.30059738912780182</v>
      </c>
      <c r="AG281" s="37">
        <f>IF(ISNA(VLOOKUP($B281,'Feeder DER'!$B$3:$V$365,'Feeder DER'!G$369,FALSE)),0,VLOOKUP($B281,'Feeder DER'!$B$3:$V$365,'Feeder DER'!G$369,FALSE)/1000)</f>
        <v>0.38582114915018029</v>
      </c>
      <c r="AH281" s="37">
        <f>IF(ISNA(VLOOKUP($B281,'Feeder DER'!$B$3:$V$365,'Feeder DER'!H$369,FALSE)),0,VLOOKUP($B281,'Feeder DER'!$B$3:$V$365,'Feeder DER'!H$369,FALSE)/1000)</f>
        <v>0.47847558221965408</v>
      </c>
      <c r="AI281" s="37">
        <f>IF(ISNA(VLOOKUP($B281,'Feeder DER'!$B$3:$V$365,'Feeder DER'!I$369,FALSE)),0,VLOOKUP($B281,'Feeder DER'!$B$3:$V$365,'Feeder DER'!I$369,FALSE)/1000)</f>
        <v>0.58084783949280472</v>
      </c>
      <c r="AJ281" s="37">
        <f>IF(ISNA(VLOOKUP($B281,'Feeder DER'!$B$3:$V$365,'Feeder DER'!J$369,FALSE)),0,VLOOKUP($B281,'Feeder DER'!$B$3:$V$365,'Feeder DER'!J$369,FALSE)/1000)</f>
        <v>0.7967562416269619</v>
      </c>
      <c r="AK281" s="37">
        <f>IF(ISNA(VLOOKUP($B281,'Feeder DER'!$B$3:$V$365,'Feeder DER'!K$369,FALSE)),0,VLOOKUP($B281,'Feeder DER'!$B$3:$V$365,'Feeder DER'!K$369,FALSE)/1000)</f>
        <v>0.98158330298980745</v>
      </c>
      <c r="AL281" s="37">
        <f>IF(ISNA(VLOOKUP($B281,'Feeder DER'!$B$3:$V$365,'Feeder DER'!L$369,FALSE)),0,VLOOKUP($B281,'Feeder DER'!$B$3:$V$365,'Feeder DER'!L$369,FALSE)/1000)</f>
        <v>1.1552704417775113</v>
      </c>
      <c r="AM281" s="37">
        <f>IF(ISNA(VLOOKUP($B281,'Feeder DER'!$B$3:$V$365,'Feeder DER'!M$369,FALSE)),0,VLOOKUP($B281,'Feeder DER'!$B$3:$V$365,'Feeder DER'!M$369,FALSE)/1000)</f>
        <v>-0.65844927186836966</v>
      </c>
      <c r="AN281" s="37">
        <f>IF(ISNA(VLOOKUP($B281,'Feeder DER'!$B$3:$V$365,'Feeder DER'!N$369,FALSE)),0,VLOOKUP($B281,'Feeder DER'!$B$3:$V$365,'Feeder DER'!N$369,FALSE)/1000)</f>
        <v>-0.80674222175014476</v>
      </c>
      <c r="AO281" s="37">
        <f>IF(ISNA(VLOOKUP($B281,'Feeder DER'!$B$3:$V$365,'Feeder DER'!O$369,FALSE)),0,VLOOKUP($B281,'Feeder DER'!$B$3:$V$365,'Feeder DER'!O$369,FALSE)/1000)</f>
        <v>-0.96681250524632578</v>
      </c>
      <c r="AP281" s="37">
        <f>IF(ISNA(VLOOKUP($B281,'Feeder DER'!$B$3:$V$365,'Feeder DER'!P$369,FALSE)),0,VLOOKUP($B281,'Feeder DER'!$B$3:$V$365,'Feeder DER'!P$369,FALSE)/1000)</f>
        <v>-1.1212719651507179</v>
      </c>
      <c r="AQ281" s="37">
        <f>IF(ISNA(VLOOKUP($B281,'Feeder DER'!$B$3:$V$365,'Feeder DER'!Q$369,FALSE)),0,VLOOKUP($B281,'Feeder DER'!$B$3:$V$365,'Feeder DER'!Q$369,FALSE)/1000)</f>
        <v>-1.2559460070231718</v>
      </c>
      <c r="AR281" s="37">
        <f>IF(ISNA(VLOOKUP($B281,'Feeder DER'!$B$3:$V$365,'Feeder DER'!R$369,FALSE)),0,VLOOKUP($B281,'Feeder DER'!$B$3:$V$365,'Feeder DER'!R$369,FALSE)/1000)</f>
        <v>-1.3768762560086873</v>
      </c>
      <c r="AS281" s="37">
        <f>IF(ISNA(VLOOKUP($B281,'Feeder DER'!$B$3:$V$365,'Feeder DER'!S$369,FALSE)),0,VLOOKUP($B281,'Feeder DER'!$B$3:$V$365,'Feeder DER'!S$369,FALSE)/1000)</f>
        <v>-1.4901440281628544</v>
      </c>
      <c r="AT281" s="37">
        <f>IF(ISNA(VLOOKUP($B281,'Feeder DER'!$B$3:$V$365,'Feeder DER'!T$369,FALSE)),0,VLOOKUP($B281,'Feeder DER'!$B$3:$V$365,'Feeder DER'!T$369,FALSE)/1000)</f>
        <v>-1.6176058581087771</v>
      </c>
      <c r="AU281" s="37">
        <f>IF(ISNA(VLOOKUP($B281,'Feeder DER'!$B$3:$V$365,'Feeder DER'!U$369,FALSE)),0,VLOOKUP($B281,'Feeder DER'!$B$3:$V$365,'Feeder DER'!U$369,FALSE)/1000)</f>
        <v>-1.7459282000484366</v>
      </c>
      <c r="AV281" s="37">
        <f>IF(ISNA(VLOOKUP($B281,'Feeder DER'!$B$3:$V$365,'Feeder DER'!V$369,FALSE)),0,VLOOKUP($B281,'Feeder DER'!$B$3:$V$365,'Feeder DER'!V$369,FALSE)/1000)</f>
        <v>-1.8588747664892609</v>
      </c>
    </row>
    <row r="282" spans="1:48" x14ac:dyDescent="0.25">
      <c r="A282" s="8" t="s">
        <v>151</v>
      </c>
      <c r="B282" s="42">
        <v>97001</v>
      </c>
      <c r="C282" s="43">
        <v>0</v>
      </c>
      <c r="D282" s="43">
        <v>0</v>
      </c>
      <c r="E282" s="43">
        <v>0</v>
      </c>
      <c r="F282" s="43">
        <v>0</v>
      </c>
      <c r="G282" s="43">
        <v>0</v>
      </c>
      <c r="H282" s="43">
        <v>0</v>
      </c>
      <c r="I282" s="43">
        <v>0</v>
      </c>
      <c r="J282" s="43">
        <v>0</v>
      </c>
      <c r="K282" s="43">
        <v>0</v>
      </c>
      <c r="L282" s="43">
        <v>0</v>
      </c>
      <c r="M282" s="43">
        <v>0</v>
      </c>
      <c r="N282" s="43">
        <v>0</v>
      </c>
      <c r="P282" s="43">
        <v>35.799999239999998</v>
      </c>
      <c r="Q282" s="43">
        <v>36.373964185934199</v>
      </c>
      <c r="R282" s="43">
        <v>36.373964185934199</v>
      </c>
      <c r="S282" s="43">
        <v>36.373964185934199</v>
      </c>
      <c r="T282" s="43">
        <v>36.373964185934199</v>
      </c>
      <c r="U282" s="43">
        <v>36.373964185934199</v>
      </c>
      <c r="V282" s="43">
        <v>36.373964185934199</v>
      </c>
      <c r="W282" s="43">
        <v>36.373964185934199</v>
      </c>
      <c r="X282" s="43">
        <v>36.373964185934199</v>
      </c>
      <c r="Y282" s="43">
        <v>36.373964185934199</v>
      </c>
      <c r="Z282" s="43">
        <v>36.373964185934199</v>
      </c>
      <c r="AA282" s="43">
        <v>36.373964185934199</v>
      </c>
      <c r="AC282" s="37">
        <f>IF(ISNA(VLOOKUP($B282,'Feeder DER'!$B$3:$V$365,'Feeder DER'!C$369,FALSE)),0,VLOOKUP($B282,'Feeder DER'!$B$3:$V$365,'Feeder DER'!C$369,FALSE)/1000)</f>
        <v>2.0919581065216113E-5</v>
      </c>
      <c r="AD282" s="37">
        <f>IF(ISNA(VLOOKUP($B282,'Feeder DER'!$B$3:$V$365,'Feeder DER'!D$369,FALSE)),0,VLOOKUP($B282,'Feeder DER'!$B$3:$V$365,'Feeder DER'!D$369,FALSE)/1000)</f>
        <v>4.312437851600477E-5</v>
      </c>
      <c r="AE282" s="37">
        <f>IF(ISNA(VLOOKUP($B282,'Feeder DER'!$B$3:$V$365,'Feeder DER'!E$369,FALSE)),0,VLOOKUP($B282,'Feeder DER'!$B$3:$V$365,'Feeder DER'!E$369,FALSE)/1000)</f>
        <v>7.2066502066535221E-5</v>
      </c>
      <c r="AF282" s="37">
        <f>IF(ISNA(VLOOKUP($B282,'Feeder DER'!$B$3:$V$365,'Feeder DER'!F$369,FALSE)),0,VLOOKUP($B282,'Feeder DER'!$B$3:$V$365,'Feeder DER'!F$369,FALSE)/1000)</f>
        <v>1.1059761009039888E-4</v>
      </c>
      <c r="AG282" s="37">
        <f>IF(ISNA(VLOOKUP($B282,'Feeder DER'!$B$3:$V$365,'Feeder DER'!G$369,FALSE)),0,VLOOKUP($B282,'Feeder DER'!$B$3:$V$365,'Feeder DER'!G$369,FALSE)/1000)</f>
        <v>1.5617757190897422E-4</v>
      </c>
      <c r="AH282" s="37">
        <f>IF(ISNA(VLOOKUP($B282,'Feeder DER'!$B$3:$V$365,'Feeder DER'!H$369,FALSE)),0,VLOOKUP($B282,'Feeder DER'!$B$3:$V$365,'Feeder DER'!H$369,FALSE)/1000)</f>
        <v>2.1303912762649885E-4</v>
      </c>
      <c r="AI282" s="37">
        <f>IF(ISNA(VLOOKUP($B282,'Feeder DER'!$B$3:$V$365,'Feeder DER'!I$369,FALSE)),0,VLOOKUP($B282,'Feeder DER'!$B$3:$V$365,'Feeder DER'!I$369,FALSE)/1000)</f>
        <v>2.8182007976590689E-4</v>
      </c>
      <c r="AJ282" s="37">
        <f>IF(ISNA(VLOOKUP($B282,'Feeder DER'!$B$3:$V$365,'Feeder DER'!J$369,FALSE)),0,VLOOKUP($B282,'Feeder DER'!$B$3:$V$365,'Feeder DER'!J$369,FALSE)/1000)</f>
        <v>4.440163003590808E-4</v>
      </c>
      <c r="AK282" s="37">
        <f>IF(ISNA(VLOOKUP($B282,'Feeder DER'!$B$3:$V$365,'Feeder DER'!K$369,FALSE)),0,VLOOKUP($B282,'Feeder DER'!$B$3:$V$365,'Feeder DER'!K$369,FALSE)/1000)</f>
        <v>5.7709447676776687E-4</v>
      </c>
      <c r="AL282" s="37">
        <f>IF(ISNA(VLOOKUP($B282,'Feeder DER'!$B$3:$V$365,'Feeder DER'!L$369,FALSE)),0,VLOOKUP($B282,'Feeder DER'!$B$3:$V$365,'Feeder DER'!L$369,FALSE)/1000)</f>
        <v>7.0493127125761305E-4</v>
      </c>
      <c r="AM282" s="37">
        <f>IF(ISNA(VLOOKUP($B282,'Feeder DER'!$B$3:$V$365,'Feeder DER'!M$369,FALSE)),0,VLOOKUP($B282,'Feeder DER'!$B$3:$V$365,'Feeder DER'!M$369,FALSE)/1000)</f>
        <v>-1.6488224954529929E-4</v>
      </c>
      <c r="AN282" s="37">
        <f>IF(ISNA(VLOOKUP($B282,'Feeder DER'!$B$3:$V$365,'Feeder DER'!N$369,FALSE)),0,VLOOKUP($B282,'Feeder DER'!$B$3:$V$365,'Feeder DER'!N$369,FALSE)/1000)</f>
        <v>-2.0949913644353218E-4</v>
      </c>
      <c r="AO282" s="37">
        <f>IF(ISNA(VLOOKUP($B282,'Feeder DER'!$B$3:$V$365,'Feeder DER'!O$369,FALSE)),0,VLOOKUP($B282,'Feeder DER'!$B$3:$V$365,'Feeder DER'!O$369,FALSE)/1000)</f>
        <v>-2.5856907459253218E-4</v>
      </c>
      <c r="AP282" s="37">
        <f>IF(ISNA(VLOOKUP($B282,'Feeder DER'!$B$3:$V$365,'Feeder DER'!P$369,FALSE)),0,VLOOKUP($B282,'Feeder DER'!$B$3:$V$365,'Feeder DER'!P$369,FALSE)/1000)</f>
        <v>-3.0492708275763427E-4</v>
      </c>
      <c r="AQ282" s="37">
        <f>IF(ISNA(VLOOKUP($B282,'Feeder DER'!$B$3:$V$365,'Feeder DER'!Q$369,FALSE)),0,VLOOKUP($B282,'Feeder DER'!$B$3:$V$365,'Feeder DER'!Q$369,FALSE)/1000)</f>
        <v>-3.4369486765225936E-4</v>
      </c>
      <c r="AR282" s="37">
        <f>IF(ISNA(VLOOKUP($B282,'Feeder DER'!$B$3:$V$365,'Feeder DER'!R$369,FALSE)),0,VLOOKUP($B282,'Feeder DER'!$B$3:$V$365,'Feeder DER'!R$369,FALSE)/1000)</f>
        <v>-3.7505765259898314E-4</v>
      </c>
      <c r="AS282" s="37">
        <f>IF(ISNA(VLOOKUP($B282,'Feeder DER'!$B$3:$V$365,'Feeder DER'!S$369,FALSE)),0,VLOOKUP($B282,'Feeder DER'!$B$3:$V$365,'Feeder DER'!S$369,FALSE)/1000)</f>
        <v>-4.0098116373806848E-4</v>
      </c>
      <c r="AT282" s="37">
        <f>IF(ISNA(VLOOKUP($B282,'Feeder DER'!$B$3:$V$365,'Feeder DER'!T$369,FALSE)),0,VLOOKUP($B282,'Feeder DER'!$B$3:$V$365,'Feeder DER'!T$369,FALSE)/1000)</f>
        <v>-4.0447436341994669E-4</v>
      </c>
      <c r="AU282" s="37">
        <f>IF(ISNA(VLOOKUP($B282,'Feeder DER'!$B$3:$V$365,'Feeder DER'!U$369,FALSE)),0,VLOOKUP($B282,'Feeder DER'!$B$3:$V$365,'Feeder DER'!U$369,FALSE)/1000)</f>
        <v>-4.1792673451728499E-4</v>
      </c>
      <c r="AV282" s="37">
        <f>IF(ISNA(VLOOKUP($B282,'Feeder DER'!$B$3:$V$365,'Feeder DER'!V$369,FALSE)),0,VLOOKUP($B282,'Feeder DER'!$B$3:$V$365,'Feeder DER'!V$369,FALSE)/1000)</f>
        <v>-4.2591131326585342E-4</v>
      </c>
    </row>
    <row r="283" spans="1:48" x14ac:dyDescent="0.25">
      <c r="A283" s="8" t="s">
        <v>151</v>
      </c>
      <c r="B283" s="42">
        <v>97002</v>
      </c>
      <c r="C283" s="43">
        <v>0</v>
      </c>
      <c r="D283" s="43">
        <v>0</v>
      </c>
      <c r="E283" s="43">
        <v>0</v>
      </c>
      <c r="F283" s="43">
        <v>0</v>
      </c>
      <c r="G283" s="43">
        <v>0</v>
      </c>
      <c r="H283" s="43">
        <v>0</v>
      </c>
      <c r="I283" s="43">
        <v>0</v>
      </c>
      <c r="J283" s="43">
        <v>0</v>
      </c>
      <c r="K283" s="43">
        <v>0</v>
      </c>
      <c r="L283" s="43">
        <v>0</v>
      </c>
      <c r="M283" s="43">
        <v>0</v>
      </c>
      <c r="N283" s="43">
        <v>0</v>
      </c>
      <c r="P283" s="43">
        <v>36.200000760000002</v>
      </c>
      <c r="Q283" s="43">
        <v>36.810262222481299</v>
      </c>
      <c r="R283" s="43">
        <v>36.810262222481299</v>
      </c>
      <c r="S283" s="43">
        <v>36.810262222481299</v>
      </c>
      <c r="T283" s="43">
        <v>36.810262222481299</v>
      </c>
      <c r="U283" s="43">
        <v>36.810262222481299</v>
      </c>
      <c r="V283" s="43">
        <v>36.810262222481299</v>
      </c>
      <c r="W283" s="43">
        <v>36.810262222481299</v>
      </c>
      <c r="X283" s="43">
        <v>36.810262222481299</v>
      </c>
      <c r="Y283" s="43">
        <v>36.810262222481299</v>
      </c>
      <c r="Z283" s="43">
        <v>36.810262222481299</v>
      </c>
      <c r="AA283" s="43">
        <v>36.810262222481299</v>
      </c>
      <c r="AC283" s="37">
        <f>IF(ISNA(VLOOKUP($B283,'Feeder DER'!$B$3:$V$365,'Feeder DER'!C$369,FALSE)),0,VLOOKUP($B283,'Feeder DER'!$B$3:$V$365,'Feeder DER'!C$369,FALSE)/1000)</f>
        <v>2.4542179172084587E-2</v>
      </c>
      <c r="AD283" s="37">
        <f>IF(ISNA(VLOOKUP($B283,'Feeder DER'!$B$3:$V$365,'Feeder DER'!D$369,FALSE)),0,VLOOKUP($B283,'Feeder DER'!$B$3:$V$365,'Feeder DER'!D$369,FALSE)/1000)</f>
        <v>4.9012816248480022E-2</v>
      </c>
      <c r="AE283" s="37">
        <f>IF(ISNA(VLOOKUP($B283,'Feeder DER'!$B$3:$V$365,'Feeder DER'!E$369,FALSE)),0,VLOOKUP($B283,'Feeder DER'!$B$3:$V$365,'Feeder DER'!E$369,FALSE)/1000)</f>
        <v>8.0750740814163363E-2</v>
      </c>
      <c r="AF283" s="37">
        <f>IF(ISNA(VLOOKUP($B283,'Feeder DER'!$B$3:$V$365,'Feeder DER'!F$369,FALSE)),0,VLOOKUP($B283,'Feeder DER'!$B$3:$V$365,'Feeder DER'!F$369,FALSE)/1000)</f>
        <v>0.12293222041975405</v>
      </c>
      <c r="AG283" s="37">
        <f>IF(ISNA(VLOOKUP($B283,'Feeder DER'!$B$3:$V$365,'Feeder DER'!G$369,FALSE)),0,VLOOKUP($B283,'Feeder DER'!$B$3:$V$365,'Feeder DER'!G$369,FALSE)/1000)</f>
        <v>0.17287010704320299</v>
      </c>
      <c r="AH283" s="37">
        <f>IF(ISNA(VLOOKUP($B283,'Feeder DER'!$B$3:$V$365,'Feeder DER'!H$369,FALSE)),0,VLOOKUP($B283,'Feeder DER'!$B$3:$V$365,'Feeder DER'!H$369,FALSE)/1000)</f>
        <v>0.23533665736281204</v>
      </c>
      <c r="AI283" s="37">
        <f>IF(ISNA(VLOOKUP($B283,'Feeder DER'!$B$3:$V$365,'Feeder DER'!I$369,FALSE)),0,VLOOKUP($B283,'Feeder DER'!$B$3:$V$365,'Feeder DER'!I$369,FALSE)/1000)</f>
        <v>0.31110112120575534</v>
      </c>
      <c r="AJ283" s="37">
        <f>IF(ISNA(VLOOKUP($B283,'Feeder DER'!$B$3:$V$365,'Feeder DER'!J$369,FALSE)),0,VLOOKUP($B283,'Feeder DER'!$B$3:$V$365,'Feeder DER'!J$369,FALSE)/1000)</f>
        <v>0.49033885229978974</v>
      </c>
      <c r="AK283" s="37">
        <f>IF(ISNA(VLOOKUP($B283,'Feeder DER'!$B$3:$V$365,'Feeder DER'!K$369,FALSE)),0,VLOOKUP($B283,'Feeder DER'!$B$3:$V$365,'Feeder DER'!K$369,FALSE)/1000)</f>
        <v>0.63780546357709866</v>
      </c>
      <c r="AL283" s="37">
        <f>IF(ISNA(VLOOKUP($B283,'Feeder DER'!$B$3:$V$365,'Feeder DER'!L$369,FALSE)),0,VLOOKUP($B283,'Feeder DER'!$B$3:$V$365,'Feeder DER'!L$369,FALSE)/1000)</f>
        <v>0.77997828713883266</v>
      </c>
      <c r="AM283" s="37">
        <f>IF(ISNA(VLOOKUP($B283,'Feeder DER'!$B$3:$V$365,'Feeder DER'!M$369,FALSE)),0,VLOOKUP($B283,'Feeder DER'!$B$3:$V$365,'Feeder DER'!M$369,FALSE)/1000)</f>
        <v>-0.19087195051307532</v>
      </c>
      <c r="AN283" s="37">
        <f>IF(ISNA(VLOOKUP($B283,'Feeder DER'!$B$3:$V$365,'Feeder DER'!N$369,FALSE)),0,VLOOKUP($B283,'Feeder DER'!$B$3:$V$365,'Feeder DER'!N$369,FALSE)/1000)</f>
        <v>-0.23933780758726192</v>
      </c>
      <c r="AO283" s="37">
        <f>IF(ISNA(VLOOKUP($B283,'Feeder DER'!$B$3:$V$365,'Feeder DER'!O$369,FALSE)),0,VLOOKUP($B283,'Feeder DER'!$B$3:$V$365,'Feeder DER'!O$369,FALSE)/1000)</f>
        <v>-0.29196915934643974</v>
      </c>
      <c r="AP283" s="37">
        <f>IF(ISNA(VLOOKUP($B283,'Feeder DER'!$B$3:$V$365,'Feeder DER'!P$369,FALSE)),0,VLOOKUP($B283,'Feeder DER'!$B$3:$V$365,'Feeder DER'!P$369,FALSE)/1000)</f>
        <v>-0.34065535269508879</v>
      </c>
      <c r="AQ283" s="37">
        <f>IF(ISNA(VLOOKUP($B283,'Feeder DER'!$B$3:$V$365,'Feeder DER'!Q$369,FALSE)),0,VLOOKUP($B283,'Feeder DER'!$B$3:$V$365,'Feeder DER'!Q$369,FALSE)/1000)</f>
        <v>-0.38020838827192238</v>
      </c>
      <c r="AR283" s="37">
        <f>IF(ISNA(VLOOKUP($B283,'Feeder DER'!$B$3:$V$365,'Feeder DER'!R$369,FALSE)),0,VLOOKUP($B283,'Feeder DER'!$B$3:$V$365,'Feeder DER'!R$369,FALSE)/1000)</f>
        <v>-0.41072976116345716</v>
      </c>
      <c r="AS283" s="37">
        <f>IF(ISNA(VLOOKUP($B283,'Feeder DER'!$B$3:$V$365,'Feeder DER'!S$369,FALSE)),0,VLOOKUP($B283,'Feeder DER'!$B$3:$V$365,'Feeder DER'!S$369,FALSE)/1000)</f>
        <v>-0.43427368131691252</v>
      </c>
      <c r="AT283" s="37">
        <f>IF(ISNA(VLOOKUP($B283,'Feeder DER'!$B$3:$V$365,'Feeder DER'!T$369,FALSE)),0,VLOOKUP($B283,'Feeder DER'!$B$3:$V$365,'Feeder DER'!T$369,FALSE)/1000)</f>
        <v>-0.42849790863963511</v>
      </c>
      <c r="AU283" s="37">
        <f>IF(ISNA(VLOOKUP($B283,'Feeder DER'!$B$3:$V$365,'Feeder DER'!U$369,FALSE)),0,VLOOKUP($B283,'Feeder DER'!$B$3:$V$365,'Feeder DER'!U$369,FALSE)/1000)</f>
        <v>-0.4348939615018827</v>
      </c>
      <c r="AV283" s="37">
        <f>IF(ISNA(VLOOKUP($B283,'Feeder DER'!$B$3:$V$365,'Feeder DER'!V$369,FALSE)),0,VLOOKUP($B283,'Feeder DER'!$B$3:$V$365,'Feeder DER'!V$369,FALSE)/1000)</f>
        <v>-0.43535846545807294</v>
      </c>
    </row>
    <row r="284" spans="1:48" x14ac:dyDescent="0.25">
      <c r="A284" s="8" t="s">
        <v>317</v>
      </c>
      <c r="B284" s="42">
        <v>97013</v>
      </c>
      <c r="C284" s="43">
        <v>0</v>
      </c>
      <c r="D284" s="43">
        <v>30.16</v>
      </c>
      <c r="E284" s="43">
        <v>30.16</v>
      </c>
      <c r="F284" s="43">
        <v>30.16</v>
      </c>
      <c r="G284" s="43">
        <v>30.16</v>
      </c>
      <c r="H284" s="43">
        <v>30.16</v>
      </c>
      <c r="I284" s="43">
        <v>30.16</v>
      </c>
      <c r="J284" s="43">
        <v>30.16</v>
      </c>
      <c r="K284" s="43">
        <v>30.16</v>
      </c>
      <c r="L284" s="43">
        <v>30.16</v>
      </c>
      <c r="M284" s="43">
        <v>30.16</v>
      </c>
      <c r="N284" s="43">
        <v>30.16</v>
      </c>
      <c r="P284" s="43">
        <v>23.07</v>
      </c>
      <c r="Q284" s="43">
        <v>23.07</v>
      </c>
      <c r="R284" s="43">
        <v>23.07</v>
      </c>
      <c r="S284" s="43">
        <v>23.07</v>
      </c>
      <c r="T284" s="43">
        <v>23.07</v>
      </c>
      <c r="U284" s="43">
        <v>23.07</v>
      </c>
      <c r="V284" s="43">
        <v>23.07</v>
      </c>
      <c r="W284" s="43">
        <v>23.07</v>
      </c>
      <c r="X284" s="43">
        <v>23.07</v>
      </c>
      <c r="Y284" s="43">
        <v>23.07</v>
      </c>
      <c r="Z284" s="43">
        <v>23.07</v>
      </c>
      <c r="AA284" s="43">
        <v>23.07</v>
      </c>
      <c r="AC284" s="37">
        <f>IF(ISNA(VLOOKUP($B284,'Feeder DER'!$B$3:$V$365,'Feeder DER'!C$369,FALSE)),0,VLOOKUP($B284,'Feeder DER'!$B$3:$V$365,'Feeder DER'!C$369,FALSE)/1000)</f>
        <v>3.3807763806654344E-4</v>
      </c>
      <c r="AD284" s="37">
        <f>IF(ISNA(VLOOKUP($B284,'Feeder DER'!$B$3:$V$365,'Feeder DER'!D$369,FALSE)),0,VLOOKUP($B284,'Feeder DER'!$B$3:$V$365,'Feeder DER'!D$369,FALSE)/1000)</f>
        <v>5.9325792454282427E-4</v>
      </c>
      <c r="AE284" s="37">
        <f>IF(ISNA(VLOOKUP($B284,'Feeder DER'!$B$3:$V$365,'Feeder DER'!E$369,FALSE)),0,VLOOKUP($B284,'Feeder DER'!$B$3:$V$365,'Feeder DER'!E$369,FALSE)/1000)</f>
        <v>1.0189469948327138E-3</v>
      </c>
      <c r="AF284" s="37">
        <f>IF(ISNA(VLOOKUP($B284,'Feeder DER'!$B$3:$V$365,'Feeder DER'!F$369,FALSE)),0,VLOOKUP($B284,'Feeder DER'!$B$3:$V$365,'Feeder DER'!F$369,FALSE)/1000)</f>
        <v>1.8044013617997678E-3</v>
      </c>
      <c r="AG284" s="37">
        <f>IF(ISNA(VLOOKUP($B284,'Feeder DER'!$B$3:$V$365,'Feeder DER'!G$369,FALSE)),0,VLOOKUP($B284,'Feeder DER'!$B$3:$V$365,'Feeder DER'!G$369,FALSE)/1000)</f>
        <v>2.9296684634606404E-3</v>
      </c>
      <c r="AH284" s="37">
        <f>IF(ISNA(VLOOKUP($B284,'Feeder DER'!$B$3:$V$365,'Feeder DER'!H$369,FALSE)),0,VLOOKUP($B284,'Feeder DER'!$B$3:$V$365,'Feeder DER'!H$369,FALSE)/1000)</f>
        <v>4.5645502768248596E-3</v>
      </c>
      <c r="AI284" s="37">
        <f>IF(ISNA(VLOOKUP($B284,'Feeder DER'!$B$3:$V$365,'Feeder DER'!I$369,FALSE)),0,VLOOKUP($B284,'Feeder DER'!$B$3:$V$365,'Feeder DER'!I$369,FALSE)/1000)</f>
        <v>6.7263235104897826E-3</v>
      </c>
      <c r="AJ284" s="37">
        <f>IF(ISNA(VLOOKUP($B284,'Feeder DER'!$B$3:$V$365,'Feeder DER'!J$369,FALSE)),0,VLOOKUP($B284,'Feeder DER'!$B$3:$V$365,'Feeder DER'!J$369,FALSE)/1000)</f>
        <v>1.2288544216875696E-2</v>
      </c>
      <c r="AK284" s="37">
        <f>IF(ISNA(VLOOKUP($B284,'Feeder DER'!$B$3:$V$365,'Feeder DER'!K$369,FALSE)),0,VLOOKUP($B284,'Feeder DER'!$B$3:$V$365,'Feeder DER'!K$369,FALSE)/1000)</f>
        <v>1.6824768387375563E-2</v>
      </c>
      <c r="AL284" s="37">
        <f>IF(ISNA(VLOOKUP($B284,'Feeder DER'!$B$3:$V$365,'Feeder DER'!L$369,FALSE)),0,VLOOKUP($B284,'Feeder DER'!$B$3:$V$365,'Feeder DER'!L$369,FALSE)/1000)</f>
        <v>2.1335496676286276E-2</v>
      </c>
      <c r="AM284" s="37">
        <f>IF(ISNA(VLOOKUP($B284,'Feeder DER'!$B$3:$V$365,'Feeder DER'!M$369,FALSE)),0,VLOOKUP($B284,'Feeder DER'!$B$3:$V$365,'Feeder DER'!M$369,FALSE)/1000)</f>
        <v>-7.6860040868633231E-4</v>
      </c>
      <c r="AN284" s="37">
        <f>IF(ISNA(VLOOKUP($B284,'Feeder DER'!$B$3:$V$365,'Feeder DER'!N$369,FALSE)),0,VLOOKUP($B284,'Feeder DER'!$B$3:$V$365,'Feeder DER'!N$369,FALSE)/1000)</f>
        <v>-9.4784045703041593E-4</v>
      </c>
      <c r="AO284" s="37">
        <f>IF(ISNA(VLOOKUP($B284,'Feeder DER'!$B$3:$V$365,'Feeder DER'!O$369,FALSE)),0,VLOOKUP($B284,'Feeder DER'!$B$3:$V$365,'Feeder DER'!O$369,FALSE)/1000)</f>
        <v>-1.0702640882792678E-3</v>
      </c>
      <c r="AP284" s="37">
        <f>IF(ISNA(VLOOKUP($B284,'Feeder DER'!$B$3:$V$365,'Feeder DER'!P$369,FALSE)),0,VLOOKUP($B284,'Feeder DER'!$B$3:$V$365,'Feeder DER'!P$369,FALSE)/1000)</f>
        <v>-9.8538681449534898E-4</v>
      </c>
      <c r="AQ284" s="37">
        <f>IF(ISNA(VLOOKUP($B284,'Feeder DER'!$B$3:$V$365,'Feeder DER'!Q$369,FALSE)),0,VLOOKUP($B284,'Feeder DER'!$B$3:$V$365,'Feeder DER'!Q$369,FALSE)/1000)</f>
        <v>-6.685971801773722E-4</v>
      </c>
      <c r="AR284" s="37">
        <f>IF(ISNA(VLOOKUP($B284,'Feeder DER'!$B$3:$V$365,'Feeder DER'!R$369,FALSE)),0,VLOOKUP($B284,'Feeder DER'!$B$3:$V$365,'Feeder DER'!R$369,FALSE)/1000)</f>
        <v>-4.422800832241025E-5</v>
      </c>
      <c r="AS284" s="37">
        <f>IF(ISNA(VLOOKUP($B284,'Feeder DER'!$B$3:$V$365,'Feeder DER'!S$369,FALSE)),0,VLOOKUP($B284,'Feeder DER'!$B$3:$V$365,'Feeder DER'!S$369,FALSE)/1000)</f>
        <v>3.0891854798448996E-4</v>
      </c>
      <c r="AT284" s="37">
        <f>IF(ISNA(VLOOKUP($B284,'Feeder DER'!$B$3:$V$365,'Feeder DER'!T$369,FALSE)),0,VLOOKUP($B284,'Feeder DER'!$B$3:$V$365,'Feeder DER'!T$369,FALSE)/1000)</f>
        <v>4.309272146023545E-4</v>
      </c>
      <c r="AU284" s="37">
        <f>IF(ISNA(VLOOKUP($B284,'Feeder DER'!$B$3:$V$365,'Feeder DER'!U$369,FALSE)),0,VLOOKUP($B284,'Feeder DER'!$B$3:$V$365,'Feeder DER'!U$369,FALSE)/1000)</f>
        <v>5.377203143096214E-4</v>
      </c>
      <c r="AV284" s="37">
        <f>IF(ISNA(VLOOKUP($B284,'Feeder DER'!$B$3:$V$365,'Feeder DER'!V$369,FALSE)),0,VLOOKUP($B284,'Feeder DER'!$B$3:$V$365,'Feeder DER'!V$369,FALSE)/1000)</f>
        <v>6.3946858760249078E-4</v>
      </c>
    </row>
    <row r="285" spans="1:48" x14ac:dyDescent="0.25">
      <c r="A285" s="8" t="s">
        <v>317</v>
      </c>
      <c r="B285" s="42">
        <v>97014</v>
      </c>
      <c r="C285" s="43">
        <v>0</v>
      </c>
      <c r="D285" s="43">
        <v>220.87</v>
      </c>
      <c r="E285" s="43">
        <v>220.87</v>
      </c>
      <c r="F285" s="43">
        <v>220.87</v>
      </c>
      <c r="G285" s="43">
        <v>220.87</v>
      </c>
      <c r="H285" s="43">
        <v>220.87</v>
      </c>
      <c r="I285" s="43">
        <v>220.87</v>
      </c>
      <c r="J285" s="43">
        <v>220.87</v>
      </c>
      <c r="K285" s="43">
        <v>220.87</v>
      </c>
      <c r="L285" s="43">
        <v>220.87</v>
      </c>
      <c r="M285" s="43">
        <v>220.87</v>
      </c>
      <c r="N285" s="43">
        <v>220.87</v>
      </c>
      <c r="P285" s="43">
        <v>209.54</v>
      </c>
      <c r="Q285" s="43">
        <v>212.34</v>
      </c>
      <c r="R285" s="43">
        <v>212.34</v>
      </c>
      <c r="S285" s="43">
        <v>212.34</v>
      </c>
      <c r="T285" s="43">
        <v>212.34</v>
      </c>
      <c r="U285" s="43">
        <v>212.34</v>
      </c>
      <c r="V285" s="43">
        <v>212.34</v>
      </c>
      <c r="W285" s="43">
        <v>212.34</v>
      </c>
      <c r="X285" s="43">
        <v>212.34</v>
      </c>
      <c r="Y285" s="43">
        <v>212.34</v>
      </c>
      <c r="Z285" s="43">
        <v>212.34</v>
      </c>
      <c r="AA285" s="43">
        <v>212.34</v>
      </c>
      <c r="AC285" s="37">
        <f>IF(ISNA(VLOOKUP($B285,'Feeder DER'!$B$3:$V$365,'Feeder DER'!C$369,FALSE)),0,VLOOKUP($B285,'Feeder DER'!$B$3:$V$365,'Feeder DER'!C$369,FALSE)/1000)</f>
        <v>2.0919581065216113E-5</v>
      </c>
      <c r="AD285" s="37">
        <f>IF(ISNA(VLOOKUP($B285,'Feeder DER'!$B$3:$V$365,'Feeder DER'!D$369,FALSE)),0,VLOOKUP($B285,'Feeder DER'!$B$3:$V$365,'Feeder DER'!D$369,FALSE)/1000)</f>
        <v>4.312437851600477E-5</v>
      </c>
      <c r="AE285" s="37">
        <f>IF(ISNA(VLOOKUP($B285,'Feeder DER'!$B$3:$V$365,'Feeder DER'!E$369,FALSE)),0,VLOOKUP($B285,'Feeder DER'!$B$3:$V$365,'Feeder DER'!E$369,FALSE)/1000)</f>
        <v>7.2066502066535221E-5</v>
      </c>
      <c r="AF285" s="37">
        <f>IF(ISNA(VLOOKUP($B285,'Feeder DER'!$B$3:$V$365,'Feeder DER'!F$369,FALSE)),0,VLOOKUP($B285,'Feeder DER'!$B$3:$V$365,'Feeder DER'!F$369,FALSE)/1000)</f>
        <v>1.1059761009039888E-4</v>
      </c>
      <c r="AG285" s="37">
        <f>IF(ISNA(VLOOKUP($B285,'Feeder DER'!$B$3:$V$365,'Feeder DER'!G$369,FALSE)),0,VLOOKUP($B285,'Feeder DER'!$B$3:$V$365,'Feeder DER'!G$369,FALSE)/1000)</f>
        <v>1.5617757190897422E-4</v>
      </c>
      <c r="AH285" s="37">
        <f>IF(ISNA(VLOOKUP($B285,'Feeder DER'!$B$3:$V$365,'Feeder DER'!H$369,FALSE)),0,VLOOKUP($B285,'Feeder DER'!$B$3:$V$365,'Feeder DER'!H$369,FALSE)/1000)</f>
        <v>2.1303912762649885E-4</v>
      </c>
      <c r="AI285" s="37">
        <f>IF(ISNA(VLOOKUP($B285,'Feeder DER'!$B$3:$V$365,'Feeder DER'!I$369,FALSE)),0,VLOOKUP($B285,'Feeder DER'!$B$3:$V$365,'Feeder DER'!I$369,FALSE)/1000)</f>
        <v>2.8182007976590689E-4</v>
      </c>
      <c r="AJ285" s="37">
        <f>IF(ISNA(VLOOKUP($B285,'Feeder DER'!$B$3:$V$365,'Feeder DER'!J$369,FALSE)),0,VLOOKUP($B285,'Feeder DER'!$B$3:$V$365,'Feeder DER'!J$369,FALSE)/1000)</f>
        <v>4.440163003590808E-4</v>
      </c>
      <c r="AK285" s="37">
        <f>IF(ISNA(VLOOKUP($B285,'Feeder DER'!$B$3:$V$365,'Feeder DER'!K$369,FALSE)),0,VLOOKUP($B285,'Feeder DER'!$B$3:$V$365,'Feeder DER'!K$369,FALSE)/1000)</f>
        <v>5.7709447676776687E-4</v>
      </c>
      <c r="AL285" s="37">
        <f>IF(ISNA(VLOOKUP($B285,'Feeder DER'!$B$3:$V$365,'Feeder DER'!L$369,FALSE)),0,VLOOKUP($B285,'Feeder DER'!$B$3:$V$365,'Feeder DER'!L$369,FALSE)/1000)</f>
        <v>7.0493127125761305E-4</v>
      </c>
      <c r="AM285" s="37">
        <f>IF(ISNA(VLOOKUP($B285,'Feeder DER'!$B$3:$V$365,'Feeder DER'!M$369,FALSE)),0,VLOOKUP($B285,'Feeder DER'!$B$3:$V$365,'Feeder DER'!M$369,FALSE)/1000)</f>
        <v>-1.6488224954529929E-4</v>
      </c>
      <c r="AN285" s="37">
        <f>IF(ISNA(VLOOKUP($B285,'Feeder DER'!$B$3:$V$365,'Feeder DER'!N$369,FALSE)),0,VLOOKUP($B285,'Feeder DER'!$B$3:$V$365,'Feeder DER'!N$369,FALSE)/1000)</f>
        <v>-2.0949913644353218E-4</v>
      </c>
      <c r="AO285" s="37">
        <f>IF(ISNA(VLOOKUP($B285,'Feeder DER'!$B$3:$V$365,'Feeder DER'!O$369,FALSE)),0,VLOOKUP($B285,'Feeder DER'!$B$3:$V$365,'Feeder DER'!O$369,FALSE)/1000)</f>
        <v>-2.5856907459253218E-4</v>
      </c>
      <c r="AP285" s="37">
        <f>IF(ISNA(VLOOKUP($B285,'Feeder DER'!$B$3:$V$365,'Feeder DER'!P$369,FALSE)),0,VLOOKUP($B285,'Feeder DER'!$B$3:$V$365,'Feeder DER'!P$369,FALSE)/1000)</f>
        <v>-3.0492708275763427E-4</v>
      </c>
      <c r="AQ285" s="37">
        <f>IF(ISNA(VLOOKUP($B285,'Feeder DER'!$B$3:$V$365,'Feeder DER'!Q$369,FALSE)),0,VLOOKUP($B285,'Feeder DER'!$B$3:$V$365,'Feeder DER'!Q$369,FALSE)/1000)</f>
        <v>-3.4369486765225936E-4</v>
      </c>
      <c r="AR285" s="37">
        <f>IF(ISNA(VLOOKUP($B285,'Feeder DER'!$B$3:$V$365,'Feeder DER'!R$369,FALSE)),0,VLOOKUP($B285,'Feeder DER'!$B$3:$V$365,'Feeder DER'!R$369,FALSE)/1000)</f>
        <v>-3.7505765259898314E-4</v>
      </c>
      <c r="AS285" s="37">
        <f>IF(ISNA(VLOOKUP($B285,'Feeder DER'!$B$3:$V$365,'Feeder DER'!S$369,FALSE)),0,VLOOKUP($B285,'Feeder DER'!$B$3:$V$365,'Feeder DER'!S$369,FALSE)/1000)</f>
        <v>-4.0098116373806848E-4</v>
      </c>
      <c r="AT285" s="37">
        <f>IF(ISNA(VLOOKUP($B285,'Feeder DER'!$B$3:$V$365,'Feeder DER'!T$369,FALSE)),0,VLOOKUP($B285,'Feeder DER'!$B$3:$V$365,'Feeder DER'!T$369,FALSE)/1000)</f>
        <v>-4.0447436341994669E-4</v>
      </c>
      <c r="AU285" s="37">
        <f>IF(ISNA(VLOOKUP($B285,'Feeder DER'!$B$3:$V$365,'Feeder DER'!U$369,FALSE)),0,VLOOKUP($B285,'Feeder DER'!$B$3:$V$365,'Feeder DER'!U$369,FALSE)/1000)</f>
        <v>-4.1792673451728499E-4</v>
      </c>
      <c r="AV285" s="37">
        <f>IF(ISNA(VLOOKUP($B285,'Feeder DER'!$B$3:$V$365,'Feeder DER'!V$369,FALSE)),0,VLOOKUP($B285,'Feeder DER'!$B$3:$V$365,'Feeder DER'!V$369,FALSE)/1000)</f>
        <v>-4.2591131326585342E-4</v>
      </c>
    </row>
    <row r="286" spans="1:48" x14ac:dyDescent="0.25">
      <c r="A286" s="8" t="s">
        <v>329</v>
      </c>
      <c r="B286" s="42">
        <v>23340</v>
      </c>
      <c r="C286" s="43">
        <v>166.65389279999999</v>
      </c>
      <c r="D286" s="43">
        <v>87.600006100000002</v>
      </c>
      <c r="E286" s="43">
        <v>88.712098412827075</v>
      </c>
      <c r="F286" s="43">
        <v>89.838308867504921</v>
      </c>
      <c r="G286" s="43">
        <v>90.978816695493947</v>
      </c>
      <c r="H286" s="43">
        <v>92.13380340361887</v>
      </c>
      <c r="I286" s="43">
        <v>93.303452802954752</v>
      </c>
      <c r="J286" s="43">
        <v>94.487951038079757</v>
      </c>
      <c r="K286" s="43">
        <v>95.687486616699189</v>
      </c>
      <c r="L286" s="43">
        <v>96.902250439645712</v>
      </c>
      <c r="M286" s="43">
        <v>98.132435831260352</v>
      </c>
      <c r="N286" s="43">
        <v>99.378238570159255</v>
      </c>
      <c r="P286" s="43">
        <v>0</v>
      </c>
      <c r="Q286" s="43">
        <v>0</v>
      </c>
      <c r="R286" s="43">
        <v>0</v>
      </c>
      <c r="S286" s="43">
        <v>0</v>
      </c>
      <c r="T286" s="43">
        <v>0</v>
      </c>
      <c r="U286" s="43">
        <v>0</v>
      </c>
      <c r="V286" s="43">
        <v>0</v>
      </c>
      <c r="W286" s="43">
        <v>0</v>
      </c>
      <c r="X286" s="43">
        <v>0</v>
      </c>
      <c r="Y286" s="43">
        <v>0</v>
      </c>
      <c r="Z286" s="43">
        <v>0</v>
      </c>
      <c r="AA286" s="43">
        <v>0</v>
      </c>
      <c r="AC286" s="37">
        <f>IF(ISNA(VLOOKUP($B286,'Feeder DER'!$B$3:$V$365,'Feeder DER'!C$369,FALSE)),0,VLOOKUP($B286,'Feeder DER'!$B$3:$V$365,'Feeder DER'!C$369,FALSE)/1000)</f>
        <v>3.7326902454473468E-3</v>
      </c>
      <c r="AD286" s="37">
        <f>IF(ISNA(VLOOKUP($B286,'Feeder DER'!$B$3:$V$365,'Feeder DER'!D$369,FALSE)),0,VLOOKUP($B286,'Feeder DER'!$B$3:$V$365,'Feeder DER'!D$369,FALSE)/1000)</f>
        <v>7.8636756707599516E-3</v>
      </c>
      <c r="AE286" s="37">
        <f>IF(ISNA(VLOOKUP($B286,'Feeder DER'!$B$3:$V$365,'Feeder DER'!E$369,FALSE)),0,VLOOKUP($B286,'Feeder DER'!$B$3:$V$365,'Feeder DER'!E$369,FALSE)/1000)</f>
        <v>1.2748537256412095E-2</v>
      </c>
      <c r="AF286" s="37">
        <f>IF(ISNA(VLOOKUP($B286,'Feeder DER'!$B$3:$V$365,'Feeder DER'!F$369,FALSE)),0,VLOOKUP($B286,'Feeder DER'!$B$3:$V$365,'Feeder DER'!F$369,FALSE)/1000)</f>
        <v>1.8228507952421816E-2</v>
      </c>
      <c r="AG286" s="37">
        <f>IF(ISNA(VLOOKUP($B286,'Feeder DER'!$B$3:$V$365,'Feeder DER'!G$369,FALSE)),0,VLOOKUP($B286,'Feeder DER'!$B$3:$V$365,'Feeder DER'!G$369,FALSE)/1000)</f>
        <v>2.385195839670565E-2</v>
      </c>
      <c r="AH286" s="37">
        <f>IF(ISNA(VLOOKUP($B286,'Feeder DER'!$B$3:$V$365,'Feeder DER'!H$369,FALSE)),0,VLOOKUP($B286,'Feeder DER'!$B$3:$V$365,'Feeder DER'!H$369,FALSE)/1000)</f>
        <v>3.0028758147189472E-2</v>
      </c>
      <c r="AI286" s="37">
        <f>IF(ISNA(VLOOKUP($B286,'Feeder DER'!$B$3:$V$365,'Feeder DER'!I$369,FALSE)),0,VLOOKUP($B286,'Feeder DER'!$B$3:$V$365,'Feeder DER'!I$369,FALSE)/1000)</f>
        <v>3.6943625864528845E-2</v>
      </c>
      <c r="AJ286" s="37">
        <f>IF(ISNA(VLOOKUP($B286,'Feeder DER'!$B$3:$V$365,'Feeder DER'!J$369,FALSE)),0,VLOOKUP($B286,'Feeder DER'!$B$3:$V$365,'Feeder DER'!J$369,FALSE)/1000)</f>
        <v>5.1778553947538657E-2</v>
      </c>
      <c r="AK286" s="37">
        <f>IF(ISNA(VLOOKUP($B286,'Feeder DER'!$B$3:$V$365,'Feeder DER'!K$369,FALSE)),0,VLOOKUP($B286,'Feeder DER'!$B$3:$V$365,'Feeder DER'!K$369,FALSE)/1000)</f>
        <v>6.4345466291809539E-2</v>
      </c>
      <c r="AL286" s="37">
        <f>IF(ISNA(VLOOKUP($B286,'Feeder DER'!$B$3:$V$365,'Feeder DER'!L$369,FALSE)),0,VLOOKUP($B286,'Feeder DER'!$B$3:$V$365,'Feeder DER'!L$369,FALSE)/1000)</f>
        <v>7.6110745939837188E-2</v>
      </c>
      <c r="AM286" s="37">
        <f>IF(ISNA(VLOOKUP($B286,'Feeder DER'!$B$3:$V$365,'Feeder DER'!M$369,FALSE)),0,VLOOKUP($B286,'Feeder DER'!$B$3:$V$365,'Feeder DER'!M$369,FALSE)/1000)</f>
        <v>-3.6395071335276502E-2</v>
      </c>
      <c r="AN286" s="37">
        <f>IF(ISNA(VLOOKUP($B286,'Feeder DER'!$B$3:$V$365,'Feeder DER'!N$369,FALSE)),0,VLOOKUP($B286,'Feeder DER'!$B$3:$V$365,'Feeder DER'!N$369,FALSE)/1000)</f>
        <v>-4.5969253653333132E-2</v>
      </c>
      <c r="AO286" s="37">
        <f>IF(ISNA(VLOOKUP($B286,'Feeder DER'!$B$3:$V$365,'Feeder DER'!O$369,FALSE)),0,VLOOKUP($B286,'Feeder DER'!$B$3:$V$365,'Feeder DER'!O$369,FALSE)/1000)</f>
        <v>-5.653818908319011E-2</v>
      </c>
      <c r="AP286" s="37">
        <f>IF(ISNA(VLOOKUP($B286,'Feeder DER'!$B$3:$V$365,'Feeder DER'!P$369,FALSE)),0,VLOOKUP($B286,'Feeder DER'!$B$3:$V$365,'Feeder DER'!P$369,FALSE)/1000)</f>
        <v>-6.7009146957703158E-2</v>
      </c>
      <c r="AQ286" s="37">
        <f>IF(ISNA(VLOOKUP($B286,'Feeder DER'!$B$3:$V$365,'Feeder DER'!Q$369,FALSE)),0,VLOOKUP($B286,'Feeder DER'!$B$3:$V$365,'Feeder DER'!Q$369,FALSE)/1000)</f>
        <v>-7.6393092380609526E-2</v>
      </c>
      <c r="AR286" s="37">
        <f>IF(ISNA(VLOOKUP($B286,'Feeder DER'!$B$3:$V$365,'Feeder DER'!R$369,FALSE)),0,VLOOKUP($B286,'Feeder DER'!$B$3:$V$365,'Feeder DER'!R$369,FALSE)/1000)</f>
        <v>-8.5053080926249761E-2</v>
      </c>
      <c r="AS286" s="37">
        <f>IF(ISNA(VLOOKUP($B286,'Feeder DER'!$B$3:$V$365,'Feeder DER'!S$369,FALSE)),0,VLOOKUP($B286,'Feeder DER'!$B$3:$V$365,'Feeder DER'!S$369,FALSE)/1000)</f>
        <v>-9.3389015717898566E-2</v>
      </c>
      <c r="AT286" s="37">
        <f>IF(ISNA(VLOOKUP($B286,'Feeder DER'!$B$3:$V$365,'Feeder DER'!T$369,FALSE)),0,VLOOKUP($B286,'Feeder DER'!$B$3:$V$365,'Feeder DER'!T$369,FALSE)/1000)</f>
        <v>-0.10312419442198097</v>
      </c>
      <c r="AU286" s="37">
        <f>IF(ISNA(VLOOKUP($B286,'Feeder DER'!$B$3:$V$365,'Feeder DER'!U$369,FALSE)),0,VLOOKUP($B286,'Feeder DER'!$B$3:$V$365,'Feeder DER'!U$369,FALSE)/1000)</f>
        <v>-0.11296382817137701</v>
      </c>
      <c r="AV286" s="37">
        <f>IF(ISNA(VLOOKUP($B286,'Feeder DER'!$B$3:$V$365,'Feeder DER'!V$369,FALSE)),0,VLOOKUP($B286,'Feeder DER'!$B$3:$V$365,'Feeder DER'!V$369,FALSE)/1000)</f>
        <v>-0.1217426803272692</v>
      </c>
    </row>
    <row r="287" spans="1:48" x14ac:dyDescent="0.25">
      <c r="A287" s="8" t="s">
        <v>329</v>
      </c>
      <c r="B287" s="42">
        <v>23341</v>
      </c>
      <c r="C287" s="43">
        <v>75.207223639999995</v>
      </c>
      <c r="D287" s="43">
        <v>63.866664890000003</v>
      </c>
      <c r="E287" s="43">
        <v>64.869863742265466</v>
      </c>
      <c r="F287" s="43">
        <v>65.693394242018627</v>
      </c>
      <c r="G287" s="43">
        <v>66.527379557689358</v>
      </c>
      <c r="H287" s="43">
        <v>67.371952414387309</v>
      </c>
      <c r="I287" s="43">
        <v>68.227247222182896</v>
      </c>
      <c r="J287" s="43">
        <v>69.093400097498062</v>
      </c>
      <c r="K287" s="43">
        <v>69.970548884768675</v>
      </c>
      <c r="L287" s="43">
        <v>70.858833178381772</v>
      </c>
      <c r="M287" s="43">
        <v>71.758394344891485</v>
      </c>
      <c r="N287" s="43">
        <v>72.669375545516857</v>
      </c>
      <c r="P287" s="43">
        <v>129.3999939</v>
      </c>
      <c r="Q287" s="43">
        <v>135.41340477331909</v>
      </c>
      <c r="R287" s="43">
        <v>136.76848589893635</v>
      </c>
      <c r="S287" s="43">
        <v>138.13712731321246</v>
      </c>
      <c r="T287" s="43">
        <v>139.51946471387433</v>
      </c>
      <c r="U287" s="43">
        <v>140.91563515657518</v>
      </c>
      <c r="V287" s="43">
        <v>142.32577706848335</v>
      </c>
      <c r="W287" s="43">
        <v>143.75003026200702</v>
      </c>
      <c r="X287" s="43">
        <v>145.18853594865627</v>
      </c>
      <c r="Y287" s="43">
        <v>146.64143675304393</v>
      </c>
      <c r="Z287" s="43">
        <v>148.10887672702648</v>
      </c>
      <c r="AA287" s="43">
        <v>149.59100136398644</v>
      </c>
      <c r="AC287" s="37">
        <f>IF(ISNA(VLOOKUP($B287,'Feeder DER'!$B$3:$V$365,'Feeder DER'!C$369,FALSE)),0,VLOOKUP($B287,'Feeder DER'!$B$3:$V$365,'Feeder DER'!C$369,FALSE)/1000)</f>
        <v>2.3452563240263527E-2</v>
      </c>
      <c r="AD287" s="37">
        <f>IF(ISNA(VLOOKUP($B287,'Feeder DER'!$B$3:$V$365,'Feeder DER'!D$369,FALSE)),0,VLOOKUP($B287,'Feeder DER'!$B$3:$V$365,'Feeder DER'!D$369,FALSE)/1000)</f>
        <v>4.9407622610623855E-2</v>
      </c>
      <c r="AE287" s="37">
        <f>IF(ISNA(VLOOKUP($B287,'Feeder DER'!$B$3:$V$365,'Feeder DER'!E$369,FALSE)),0,VLOOKUP($B287,'Feeder DER'!$B$3:$V$365,'Feeder DER'!E$369,FALSE)/1000)</f>
        <v>8.0099300120476002E-2</v>
      </c>
      <c r="AF287" s="37">
        <f>IF(ISNA(VLOOKUP($B287,'Feeder DER'!$B$3:$V$365,'Feeder DER'!F$369,FALSE)),0,VLOOKUP($B287,'Feeder DER'!$B$3:$V$365,'Feeder DER'!F$369,FALSE)/1000)</f>
        <v>0.1145300593991786</v>
      </c>
      <c r="AG287" s="37">
        <f>IF(ISNA(VLOOKUP($B287,'Feeder DER'!$B$3:$V$365,'Feeder DER'!G$369,FALSE)),0,VLOOKUP($B287,'Feeder DER'!$B$3:$V$365,'Feeder DER'!G$369,FALSE)/1000)</f>
        <v>0.14986230464345252</v>
      </c>
      <c r="AH287" s="37">
        <f>IF(ISNA(VLOOKUP($B287,'Feeder DER'!$B$3:$V$365,'Feeder DER'!H$369,FALSE)),0,VLOOKUP($B287,'Feeder DER'!$B$3:$V$365,'Feeder DER'!H$369,FALSE)/1000)</f>
        <v>0.18867125401913384</v>
      </c>
      <c r="AI287" s="37">
        <f>IF(ISNA(VLOOKUP($B287,'Feeder DER'!$B$3:$V$365,'Feeder DER'!I$369,FALSE)),0,VLOOKUP($B287,'Feeder DER'!$B$3:$V$365,'Feeder DER'!I$369,FALSE)/1000)</f>
        <v>0.2321174983563794</v>
      </c>
      <c r="AJ287" s="37">
        <f>IF(ISNA(VLOOKUP($B287,'Feeder DER'!$B$3:$V$365,'Feeder DER'!J$369,FALSE)),0,VLOOKUP($B287,'Feeder DER'!$B$3:$V$365,'Feeder DER'!J$369,FALSE)/1000)</f>
        <v>0.3253256314062335</v>
      </c>
      <c r="AK287" s="37">
        <f>IF(ISNA(VLOOKUP($B287,'Feeder DER'!$B$3:$V$365,'Feeder DER'!K$369,FALSE)),0,VLOOKUP($B287,'Feeder DER'!$B$3:$V$365,'Feeder DER'!K$369,FALSE)/1000)</f>
        <v>0.40428377877684107</v>
      </c>
      <c r="AL287" s="37">
        <f>IF(ISNA(VLOOKUP($B287,'Feeder DER'!$B$3:$V$365,'Feeder DER'!L$369,FALSE)),0,VLOOKUP($B287,'Feeder DER'!$B$3:$V$365,'Feeder DER'!L$369,FALSE)/1000)</f>
        <v>0.47820525279180731</v>
      </c>
      <c r="AM287" s="37">
        <f>IF(ISNA(VLOOKUP($B287,'Feeder DER'!$B$3:$V$365,'Feeder DER'!M$369,FALSE)),0,VLOOKUP($B287,'Feeder DER'!$B$3:$V$365,'Feeder DER'!M$369,FALSE)/1000)</f>
        <v>-0.22867091989900135</v>
      </c>
      <c r="AN287" s="37">
        <f>IF(ISNA(VLOOKUP($B287,'Feeder DER'!$B$3:$V$365,'Feeder DER'!N$369,FALSE)),0,VLOOKUP($B287,'Feeder DER'!$B$3:$V$365,'Feeder DER'!N$369,FALSE)/1000)</f>
        <v>-0.28882568804830067</v>
      </c>
      <c r="AO287" s="37">
        <f>IF(ISNA(VLOOKUP($B287,'Feeder DER'!$B$3:$V$365,'Feeder DER'!O$369,FALSE)),0,VLOOKUP($B287,'Feeder DER'!$B$3:$V$365,'Feeder DER'!O$369,FALSE)/1000)</f>
        <v>-0.35523050876796813</v>
      </c>
      <c r="AP287" s="37">
        <f>IF(ISNA(VLOOKUP($B287,'Feeder DER'!$B$3:$V$365,'Feeder DER'!P$369,FALSE)),0,VLOOKUP($B287,'Feeder DER'!$B$3:$V$365,'Feeder DER'!P$369,FALSE)/1000)</f>
        <v>-0.4210197346587764</v>
      </c>
      <c r="AQ287" s="37">
        <f>IF(ISNA(VLOOKUP($B287,'Feeder DER'!$B$3:$V$365,'Feeder DER'!Q$369,FALSE)),0,VLOOKUP($B287,'Feeder DER'!$B$3:$V$365,'Feeder DER'!Q$369,FALSE)/1000)</f>
        <v>-0.47997924080647131</v>
      </c>
      <c r="AR287" s="37">
        <f>IF(ISNA(VLOOKUP($B287,'Feeder DER'!$B$3:$V$365,'Feeder DER'!R$369,FALSE)),0,VLOOKUP($B287,'Feeder DER'!$B$3:$V$365,'Feeder DER'!R$369,FALSE)/1000)</f>
        <v>-0.5343901122347392</v>
      </c>
      <c r="AS287" s="37">
        <f>IF(ISNA(VLOOKUP($B287,'Feeder DER'!$B$3:$V$365,'Feeder DER'!S$369,FALSE)),0,VLOOKUP($B287,'Feeder DER'!$B$3:$V$365,'Feeder DER'!S$369,FALSE)/1000)</f>
        <v>-0.58676494781245725</v>
      </c>
      <c r="AT287" s="37">
        <f>IF(ISNA(VLOOKUP($B287,'Feeder DER'!$B$3:$V$365,'Feeder DER'!T$369,FALSE)),0,VLOOKUP($B287,'Feeder DER'!$B$3:$V$365,'Feeder DER'!T$369,FALSE)/1000)</f>
        <v>-0.6479312592928238</v>
      </c>
      <c r="AU287" s="37">
        <f>IF(ISNA(VLOOKUP($B287,'Feeder DER'!$B$3:$V$365,'Feeder DER'!U$369,FALSE)),0,VLOOKUP($B287,'Feeder DER'!$B$3:$V$365,'Feeder DER'!U$369,FALSE)/1000)</f>
        <v>-0.70975386379374616</v>
      </c>
      <c r="AV287" s="37">
        <f>IF(ISNA(VLOOKUP($B287,'Feeder DER'!$B$3:$V$365,'Feeder DER'!V$369,FALSE)),0,VLOOKUP($B287,'Feeder DER'!$B$3:$V$365,'Feeder DER'!V$369,FALSE)/1000)</f>
        <v>-0.76491155752793671</v>
      </c>
    </row>
    <row r="288" spans="1:48" x14ac:dyDescent="0.25">
      <c r="A288" s="8" t="s">
        <v>329</v>
      </c>
      <c r="B288" s="42">
        <v>23342</v>
      </c>
      <c r="C288" s="43">
        <v>134.4900031</v>
      </c>
      <c r="D288" s="43">
        <v>123.0333328</v>
      </c>
      <c r="E288" s="43">
        <v>125.32538429252713</v>
      </c>
      <c r="F288" s="43">
        <v>126.91640468942889</v>
      </c>
      <c r="G288" s="43">
        <v>128.52762327616782</v>
      </c>
      <c r="H288" s="43">
        <v>130.15929647112389</v>
      </c>
      <c r="I288" s="43">
        <v>131.81168394793843</v>
      </c>
      <c r="J288" s="43">
        <v>133.48504867683991</v>
      </c>
      <c r="K288" s="43">
        <v>135.1796569664946</v>
      </c>
      <c r="L288" s="43">
        <v>136.89577850638841</v>
      </c>
      <c r="M288" s="43">
        <v>138.63368640974679</v>
      </c>
      <c r="N288" s="43">
        <v>140.39365725699949</v>
      </c>
      <c r="P288" s="43">
        <v>199.26667789999999</v>
      </c>
      <c r="Q288" s="43">
        <v>209.33645611931993</v>
      </c>
      <c r="R288" s="43">
        <v>211.43128477432461</v>
      </c>
      <c r="S288" s="43">
        <v>213.54707636705729</v>
      </c>
      <c r="T288" s="43">
        <v>215.68404067350949</v>
      </c>
      <c r="U288" s="43">
        <v>217.84238956889982</v>
      </c>
      <c r="V288" s="43">
        <v>220.02233704868095</v>
      </c>
      <c r="W288" s="43">
        <v>222.2240992497567</v>
      </c>
      <c r="X288" s="43">
        <v>224.44789447191167</v>
      </c>
      <c r="Y288" s="43">
        <v>226.69394319945499</v>
      </c>
      <c r="Z288" s="43">
        <v>228.96246812308101</v>
      </c>
      <c r="AA288" s="43">
        <v>231.25369416194849</v>
      </c>
      <c r="AC288" s="37">
        <f>IF(ISNA(VLOOKUP($B288,'Feeder DER'!$B$3:$V$365,'Feeder DER'!C$369,FALSE)),0,VLOOKUP($B288,'Feeder DER'!$B$3:$V$365,'Feeder DER'!C$369,FALSE)/1000)</f>
        <v>2.9449405388907886E-2</v>
      </c>
      <c r="AD288" s="37">
        <f>IF(ISNA(VLOOKUP($B288,'Feeder DER'!$B$3:$V$365,'Feeder DER'!D$369,FALSE)),0,VLOOKUP($B288,'Feeder DER'!$B$3:$V$365,'Feeder DER'!D$369,FALSE)/1000)</f>
        <v>6.2815202322405672E-2</v>
      </c>
      <c r="AE288" s="37">
        <f>IF(ISNA(VLOOKUP($B288,'Feeder DER'!$B$3:$V$365,'Feeder DER'!E$369,FALSE)),0,VLOOKUP($B288,'Feeder DER'!$B$3:$V$365,'Feeder DER'!E$369,FALSE)/1000)</f>
        <v>0.10226366581809142</v>
      </c>
      <c r="AF288" s="37">
        <f>IF(ISNA(VLOOKUP($B288,'Feeder DER'!$B$3:$V$365,'Feeder DER'!F$369,FALSE)),0,VLOOKUP($B288,'Feeder DER'!$B$3:$V$365,'Feeder DER'!F$369,FALSE)/1000)</f>
        <v>0.14654814764787721</v>
      </c>
      <c r="AG288" s="37">
        <f>IF(ISNA(VLOOKUP($B288,'Feeder DER'!$B$3:$V$365,'Feeder DER'!G$369,FALSE)),0,VLOOKUP($B288,'Feeder DER'!$B$3:$V$365,'Feeder DER'!G$369,FALSE)/1000)</f>
        <v>0.19203077627396298</v>
      </c>
      <c r="AH288" s="37">
        <f>IF(ISNA(VLOOKUP($B288,'Feeder DER'!$B$3:$V$365,'Feeder DER'!H$369,FALSE)),0,VLOOKUP($B288,'Feeder DER'!$B$3:$V$365,'Feeder DER'!H$369,FALSE)/1000)</f>
        <v>0.24204785995031552</v>
      </c>
      <c r="AI288" s="37">
        <f>IF(ISNA(VLOOKUP($B288,'Feeder DER'!$B$3:$V$365,'Feeder DER'!I$369,FALSE)),0,VLOOKUP($B288,'Feeder DER'!$B$3:$V$365,'Feeder DER'!I$369,FALSE)/1000)</f>
        <v>0.29803507484114111</v>
      </c>
      <c r="AJ288" s="37">
        <f>IF(ISNA(VLOOKUP($B288,'Feeder DER'!$B$3:$V$365,'Feeder DER'!J$369,FALSE)),0,VLOOKUP($B288,'Feeder DER'!$B$3:$V$365,'Feeder DER'!J$369,FALSE)/1000)</f>
        <v>0.41839106251121538</v>
      </c>
      <c r="AK288" s="37">
        <f>IF(ISNA(VLOOKUP($B288,'Feeder DER'!$B$3:$V$365,'Feeder DER'!K$369,FALSE)),0,VLOOKUP($B288,'Feeder DER'!$B$3:$V$365,'Feeder DER'!K$369,FALSE)/1000)</f>
        <v>0.52021763446645441</v>
      </c>
      <c r="AL288" s="37">
        <f>IF(ISNA(VLOOKUP($B288,'Feeder DER'!$B$3:$V$365,'Feeder DER'!L$369,FALSE)),0,VLOOKUP($B288,'Feeder DER'!$B$3:$V$365,'Feeder DER'!L$369,FALSE)/1000)</f>
        <v>0.61555838199965107</v>
      </c>
      <c r="AM288" s="37">
        <f>IF(ISNA(VLOOKUP($B288,'Feeder DER'!$B$3:$V$365,'Feeder DER'!M$369,FALSE)),0,VLOOKUP($B288,'Feeder DER'!$B$3:$V$365,'Feeder DER'!M$369,FALSE)/1000)</f>
        <v>-0.29132262203783771</v>
      </c>
      <c r="AN288" s="37">
        <f>IF(ISNA(VLOOKUP($B288,'Feeder DER'!$B$3:$V$365,'Feeder DER'!N$369,FALSE)),0,VLOOKUP($B288,'Feeder DER'!$B$3:$V$365,'Feeder DER'!N$369,FALSE)/1000)</f>
        <v>-0.36846227758116529</v>
      </c>
      <c r="AO288" s="37">
        <f>IF(ISNA(VLOOKUP($B288,'Feeder DER'!$B$3:$V$365,'Feeder DER'!O$369,FALSE)),0,VLOOKUP($B288,'Feeder DER'!$B$3:$V$365,'Feeder DER'!O$369,FALSE)/1000)</f>
        <v>-0.45350977873298115</v>
      </c>
      <c r="AP288" s="37">
        <f>IF(ISNA(VLOOKUP($B288,'Feeder DER'!$B$3:$V$365,'Feeder DER'!P$369,FALSE)),0,VLOOKUP($B288,'Feeder DER'!$B$3:$V$365,'Feeder DER'!P$369,FALSE)/1000)</f>
        <v>-0.53761896543831433</v>
      </c>
      <c r="AQ288" s="37">
        <f>IF(ISNA(VLOOKUP($B288,'Feeder DER'!$B$3:$V$365,'Feeder DER'!Q$369,FALSE)),0,VLOOKUP($B288,'Feeder DER'!$B$3:$V$365,'Feeder DER'!Q$369,FALSE)/1000)</f>
        <v>-0.61284351932856718</v>
      </c>
      <c r="AR288" s="37">
        <f>IF(ISNA(VLOOKUP($B288,'Feeder DER'!$B$3:$V$365,'Feeder DER'!R$369,FALSE)),0,VLOOKUP($B288,'Feeder DER'!$B$3:$V$365,'Feeder DER'!R$369,FALSE)/1000)</f>
        <v>-0.68209912201446066</v>
      </c>
      <c r="AS288" s="37">
        <f>IF(ISNA(VLOOKUP($B288,'Feeder DER'!$B$3:$V$365,'Feeder DER'!S$369,FALSE)),0,VLOOKUP($B288,'Feeder DER'!$B$3:$V$365,'Feeder DER'!S$369,FALSE)/1000)</f>
        <v>-0.74860168505212576</v>
      </c>
      <c r="AT288" s="37">
        <f>IF(ISNA(VLOOKUP($B288,'Feeder DER'!$B$3:$V$365,'Feeder DER'!T$369,FALSE)),0,VLOOKUP($B288,'Feeder DER'!$B$3:$V$365,'Feeder DER'!T$369,FALSE)/1000)</f>
        <v>-0.82576524637410342</v>
      </c>
      <c r="AU288" s="37">
        <f>IF(ISNA(VLOOKUP($B288,'Feeder DER'!$B$3:$V$365,'Feeder DER'!U$369,FALSE)),0,VLOOKUP($B288,'Feeder DER'!$B$3:$V$365,'Feeder DER'!U$369,FALSE)/1000)</f>
        <v>-0.90381744249771268</v>
      </c>
      <c r="AV288" s="37">
        <f>IF(ISNA(VLOOKUP($B288,'Feeder DER'!$B$3:$V$365,'Feeder DER'!V$369,FALSE)),0,VLOOKUP($B288,'Feeder DER'!$B$3:$V$365,'Feeder DER'!V$369,FALSE)/1000)</f>
        <v>-0.97325308883215866</v>
      </c>
    </row>
    <row r="289" spans="1:48" x14ac:dyDescent="0.25">
      <c r="A289" s="8" t="s">
        <v>329</v>
      </c>
      <c r="B289" s="42">
        <v>23343</v>
      </c>
      <c r="C289" s="43">
        <v>133.83555699999999</v>
      </c>
      <c r="D289" s="43">
        <v>131.3000031</v>
      </c>
      <c r="E289" s="43">
        <v>132.96687198075091</v>
      </c>
      <c r="F289" s="43">
        <v>134.65490195670378</v>
      </c>
      <c r="G289" s="43">
        <v>136.3643616704347</v>
      </c>
      <c r="H289" s="43">
        <v>138.09552317496866</v>
      </c>
      <c r="I289" s="43">
        <v>139.84866197707561</v>
      </c>
      <c r="J289" s="43">
        <v>141.62405708111609</v>
      </c>
      <c r="K289" s="43">
        <v>143.42199103344365</v>
      </c>
      <c r="L289" s="43">
        <v>145.24274996737077</v>
      </c>
      <c r="M289" s="43">
        <v>147.0866236487058</v>
      </c>
      <c r="N289" s="43">
        <v>148.95390552186782</v>
      </c>
      <c r="P289" s="43">
        <v>186.33332820000001</v>
      </c>
      <c r="Q289" s="43">
        <v>200.16969437244208</v>
      </c>
      <c r="R289" s="43">
        <v>202.17279129788113</v>
      </c>
      <c r="S289" s="43">
        <v>204.19593320218317</v>
      </c>
      <c r="T289" s="43">
        <v>206.23932067533087</v>
      </c>
      <c r="U289" s="43">
        <v>208.30315631460971</v>
      </c>
      <c r="V289" s="43">
        <v>210.38764474469491</v>
      </c>
      <c r="W289" s="43">
        <v>212.49299263793966</v>
      </c>
      <c r="X289" s="43">
        <v>214.61940873486608</v>
      </c>
      <c r="Y289" s="43">
        <v>216.76710386486147</v>
      </c>
      <c r="Z289" s="43">
        <v>218.93629096708153</v>
      </c>
      <c r="AA289" s="43">
        <v>221.12718511156282</v>
      </c>
      <c r="AC289" s="37">
        <f>IF(ISNA(VLOOKUP($B289,'Feeder DER'!$B$3:$V$365,'Feeder DER'!C$369,FALSE)),0,VLOOKUP($B289,'Feeder DER'!$B$3:$V$365,'Feeder DER'!C$369,FALSE)/1000)</f>
        <v>2.8769886137080026E-2</v>
      </c>
      <c r="AD289" s="37">
        <f>IF(ISNA(VLOOKUP($B289,'Feeder DER'!$B$3:$V$365,'Feeder DER'!D$369,FALSE)),0,VLOOKUP($B289,'Feeder DER'!$B$3:$V$365,'Feeder DER'!D$369,FALSE)/1000)</f>
        <v>6.0609651160480012E-2</v>
      </c>
      <c r="AE289" s="37">
        <f>IF(ISNA(VLOOKUP($B289,'Feeder DER'!$B$3:$V$365,'Feeder DER'!E$369,FALSE)),0,VLOOKUP($B289,'Feeder DER'!$B$3:$V$365,'Feeder DER'!E$369,FALSE)/1000)</f>
        <v>9.8259952249893229E-2</v>
      </c>
      <c r="AF289" s="37">
        <f>IF(ISNA(VLOOKUP($B289,'Feeder DER'!$B$3:$V$365,'Feeder DER'!F$369,FALSE)),0,VLOOKUP($B289,'Feeder DER'!$B$3:$V$365,'Feeder DER'!F$369,FALSE)/1000)</f>
        <v>0.14049708487857193</v>
      </c>
      <c r="AG289" s="37">
        <f>IF(ISNA(VLOOKUP($B289,'Feeder DER'!$B$3:$V$365,'Feeder DER'!G$369,FALSE)),0,VLOOKUP($B289,'Feeder DER'!$B$3:$V$365,'Feeder DER'!G$369,FALSE)/1000)</f>
        <v>0.18384009443498603</v>
      </c>
      <c r="AH289" s="37">
        <f>IF(ISNA(VLOOKUP($B289,'Feeder DER'!$B$3:$V$365,'Feeder DER'!H$369,FALSE)),0,VLOOKUP($B289,'Feeder DER'!$B$3:$V$365,'Feeder DER'!H$369,FALSE)/1000)</f>
        <v>0.23144806987031885</v>
      </c>
      <c r="AI289" s="37">
        <f>IF(ISNA(VLOOKUP($B289,'Feeder DER'!$B$3:$V$365,'Feeder DER'!I$369,FALSE)),0,VLOOKUP($B289,'Feeder DER'!$B$3:$V$365,'Feeder DER'!I$369,FALSE)/1000)</f>
        <v>0.28474473897471764</v>
      </c>
      <c r="AJ289" s="37">
        <f>IF(ISNA(VLOOKUP($B289,'Feeder DER'!$B$3:$V$365,'Feeder DER'!J$369,FALSE)),0,VLOOKUP($B289,'Feeder DER'!$B$3:$V$365,'Feeder DER'!J$369,FALSE)/1000)</f>
        <v>0.39908564693527432</v>
      </c>
      <c r="AK289" s="37">
        <f>IF(ISNA(VLOOKUP($B289,'Feeder DER'!$B$3:$V$365,'Feeder DER'!K$369,FALSE)),0,VLOOKUP($B289,'Feeder DER'!$B$3:$V$365,'Feeder DER'!K$369,FALSE)/1000)</f>
        <v>0.49594571660762637</v>
      </c>
      <c r="AL289" s="37">
        <f>IF(ISNA(VLOOKUP($B289,'Feeder DER'!$B$3:$V$365,'Feeder DER'!L$369,FALSE)),0,VLOOKUP($B289,'Feeder DER'!$B$3:$V$365,'Feeder DER'!L$369,FALSE)/1000)</f>
        <v>0.58662716446082053</v>
      </c>
      <c r="AM289" s="37">
        <f>IF(ISNA(VLOOKUP($B289,'Feeder DER'!$B$3:$V$365,'Feeder DER'!M$369,FALSE)),0,VLOOKUP($B289,'Feeder DER'!$B$3:$V$365,'Feeder DER'!M$369,FALSE)/1000)</f>
        <v>-0.28051672906529146</v>
      </c>
      <c r="AN289" s="37">
        <f>IF(ISNA(VLOOKUP($B289,'Feeder DER'!$B$3:$V$365,'Feeder DER'!N$369,FALSE)),0,VLOOKUP($B289,'Feeder DER'!$B$3:$V$365,'Feeder DER'!N$369,FALSE)/1000)</f>
        <v>-0.35431019089408661</v>
      </c>
      <c r="AO289" s="37">
        <f>IF(ISNA(VLOOKUP($B289,'Feeder DER'!$B$3:$V$365,'Feeder DER'!O$369,FALSE)),0,VLOOKUP($B289,'Feeder DER'!$B$3:$V$365,'Feeder DER'!O$369,FALSE)/1000)</f>
        <v>-0.43577075925439934</v>
      </c>
      <c r="AP289" s="37">
        <f>IF(ISNA(VLOOKUP($B289,'Feeder DER'!$B$3:$V$365,'Feeder DER'!P$369,FALSE)),0,VLOOKUP($B289,'Feeder DER'!$B$3:$V$365,'Feeder DER'!P$369,FALSE)/1000)</f>
        <v>-0.51647616098531579</v>
      </c>
      <c r="AQ289" s="37">
        <f>IF(ISNA(VLOOKUP($B289,'Feeder DER'!$B$3:$V$365,'Feeder DER'!Q$369,FALSE)),0,VLOOKUP($B289,'Feeder DER'!$B$3:$V$365,'Feeder DER'!Q$369,FALSE)/1000)</f>
        <v>-0.58880336297130198</v>
      </c>
      <c r="AR289" s="37">
        <f>IF(ISNA(VLOOKUP($B289,'Feeder DER'!$B$3:$V$365,'Feeder DER'!R$369,FALSE)),0,VLOOKUP($B289,'Feeder DER'!$B$3:$V$365,'Feeder DER'!R$369,FALSE)/1000)</f>
        <v>-0.65555063317684947</v>
      </c>
      <c r="AS289" s="37">
        <f>IF(ISNA(VLOOKUP($B289,'Feeder DER'!$B$3:$V$365,'Feeder DER'!S$369,FALSE)),0,VLOOKUP($B289,'Feeder DER'!$B$3:$V$365,'Feeder DER'!S$369,FALSE)/1000)</f>
        <v>-0.71980024378795415</v>
      </c>
      <c r="AT289" s="37">
        <f>IF(ISNA(VLOOKUP($B289,'Feeder DER'!$B$3:$V$365,'Feeder DER'!T$369,FALSE)),0,VLOOKUP($B289,'Feeder DER'!$B$3:$V$365,'Feeder DER'!T$369,FALSE)/1000)</f>
        <v>-0.79483459285621183</v>
      </c>
      <c r="AU289" s="37">
        <f>IF(ISNA(VLOOKUP($B289,'Feeder DER'!$B$3:$V$365,'Feeder DER'!U$369,FALSE)),0,VLOOKUP($B289,'Feeder DER'!$B$3:$V$365,'Feeder DER'!U$369,FALSE)/1000)</f>
        <v>-0.87067403411334909</v>
      </c>
      <c r="AV289" s="37">
        <f>IF(ISNA(VLOOKUP($B289,'Feeder DER'!$B$3:$V$365,'Feeder DER'!V$369,FALSE)),0,VLOOKUP($B289,'Feeder DER'!$B$3:$V$365,'Feeder DER'!V$369,FALSE)/1000)</f>
        <v>-0.93833745120168821</v>
      </c>
    </row>
    <row r="290" spans="1:48" x14ac:dyDescent="0.25">
      <c r="A290" s="8" t="s">
        <v>329</v>
      </c>
      <c r="B290" s="42">
        <v>23346</v>
      </c>
      <c r="C290" s="43">
        <v>0</v>
      </c>
      <c r="D290" s="43">
        <v>27</v>
      </c>
      <c r="E290" s="43">
        <v>27.342768154742526</v>
      </c>
      <c r="F290" s="43">
        <v>27.689887791259331</v>
      </c>
      <c r="G290" s="43">
        <v>28.04141415211998</v>
      </c>
      <c r="H290" s="43">
        <v>28.397403181204908</v>
      </c>
      <c r="I290" s="43">
        <v>28.757911532608652</v>
      </c>
      <c r="J290" s="43">
        <v>29.1229965796561</v>
      </c>
      <c r="K290" s="43">
        <v>29.492716424033194</v>
      </c>
      <c r="L290" s="43">
        <v>29.867129905033579</v>
      </c>
      <c r="M290" s="43">
        <v>30.246296608922602</v>
      </c>
      <c r="N290" s="43">
        <v>30.630276878420212</v>
      </c>
      <c r="P290" s="43">
        <v>0</v>
      </c>
      <c r="Q290" s="43">
        <v>0</v>
      </c>
      <c r="R290" s="43">
        <v>0</v>
      </c>
      <c r="S290" s="43">
        <v>0</v>
      </c>
      <c r="T290" s="43">
        <v>0</v>
      </c>
      <c r="U290" s="43">
        <v>0</v>
      </c>
      <c r="V290" s="43">
        <v>0</v>
      </c>
      <c r="W290" s="43">
        <v>0</v>
      </c>
      <c r="X290" s="43">
        <v>0</v>
      </c>
      <c r="Y290" s="43">
        <v>0</v>
      </c>
      <c r="Z290" s="43">
        <v>0</v>
      </c>
      <c r="AA290" s="43">
        <v>0</v>
      </c>
      <c r="AC290" s="37">
        <f>IF(ISNA(VLOOKUP($B290,'Feeder DER'!$B$3:$V$365,'Feeder DER'!C$369,FALSE)),0,VLOOKUP($B290,'Feeder DER'!$B$3:$V$365,'Feeder DER'!C$369,FALSE)/1000)</f>
        <v>0</v>
      </c>
      <c r="AD290" s="37">
        <f>IF(ISNA(VLOOKUP($B290,'Feeder DER'!$B$3:$V$365,'Feeder DER'!D$369,FALSE)),0,VLOOKUP($B290,'Feeder DER'!$B$3:$V$365,'Feeder DER'!D$369,FALSE)/1000)</f>
        <v>0</v>
      </c>
      <c r="AE290" s="37">
        <f>IF(ISNA(VLOOKUP($B290,'Feeder DER'!$B$3:$V$365,'Feeder DER'!E$369,FALSE)),0,VLOOKUP($B290,'Feeder DER'!$B$3:$V$365,'Feeder DER'!E$369,FALSE)/1000)</f>
        <v>0</v>
      </c>
      <c r="AF290" s="37">
        <f>IF(ISNA(VLOOKUP($B290,'Feeder DER'!$B$3:$V$365,'Feeder DER'!F$369,FALSE)),0,VLOOKUP($B290,'Feeder DER'!$B$3:$V$365,'Feeder DER'!F$369,FALSE)/1000)</f>
        <v>0</v>
      </c>
      <c r="AG290" s="37">
        <f>IF(ISNA(VLOOKUP($B290,'Feeder DER'!$B$3:$V$365,'Feeder DER'!G$369,FALSE)),0,VLOOKUP($B290,'Feeder DER'!$B$3:$V$365,'Feeder DER'!G$369,FALSE)/1000)</f>
        <v>0</v>
      </c>
      <c r="AH290" s="37">
        <f>IF(ISNA(VLOOKUP($B290,'Feeder DER'!$B$3:$V$365,'Feeder DER'!H$369,FALSE)),0,VLOOKUP($B290,'Feeder DER'!$B$3:$V$365,'Feeder DER'!H$369,FALSE)/1000)</f>
        <v>0</v>
      </c>
      <c r="AI290" s="37">
        <f>IF(ISNA(VLOOKUP($B290,'Feeder DER'!$B$3:$V$365,'Feeder DER'!I$369,FALSE)),0,VLOOKUP($B290,'Feeder DER'!$B$3:$V$365,'Feeder DER'!I$369,FALSE)/1000)</f>
        <v>0</v>
      </c>
      <c r="AJ290" s="37">
        <f>IF(ISNA(VLOOKUP($B290,'Feeder DER'!$B$3:$V$365,'Feeder DER'!J$369,FALSE)),0,VLOOKUP($B290,'Feeder DER'!$B$3:$V$365,'Feeder DER'!J$369,FALSE)/1000)</f>
        <v>0</v>
      </c>
      <c r="AK290" s="37">
        <f>IF(ISNA(VLOOKUP($B290,'Feeder DER'!$B$3:$V$365,'Feeder DER'!K$369,FALSE)),0,VLOOKUP($B290,'Feeder DER'!$B$3:$V$365,'Feeder DER'!K$369,FALSE)/1000)</f>
        <v>0</v>
      </c>
      <c r="AL290" s="37">
        <f>IF(ISNA(VLOOKUP($B290,'Feeder DER'!$B$3:$V$365,'Feeder DER'!L$369,FALSE)),0,VLOOKUP($B290,'Feeder DER'!$B$3:$V$365,'Feeder DER'!L$369,FALSE)/1000)</f>
        <v>0</v>
      </c>
      <c r="AM290" s="37">
        <f>IF(ISNA(VLOOKUP($B290,'Feeder DER'!$B$3:$V$365,'Feeder DER'!M$369,FALSE)),0,VLOOKUP($B290,'Feeder DER'!$B$3:$V$365,'Feeder DER'!M$369,FALSE)/1000)</f>
        <v>0</v>
      </c>
      <c r="AN290" s="37">
        <f>IF(ISNA(VLOOKUP($B290,'Feeder DER'!$B$3:$V$365,'Feeder DER'!N$369,FALSE)),0,VLOOKUP($B290,'Feeder DER'!$B$3:$V$365,'Feeder DER'!N$369,FALSE)/1000)</f>
        <v>0</v>
      </c>
      <c r="AO290" s="37">
        <f>IF(ISNA(VLOOKUP($B290,'Feeder DER'!$B$3:$V$365,'Feeder DER'!O$369,FALSE)),0,VLOOKUP($B290,'Feeder DER'!$B$3:$V$365,'Feeder DER'!O$369,FALSE)/1000)</f>
        <v>0</v>
      </c>
      <c r="AP290" s="37">
        <f>IF(ISNA(VLOOKUP($B290,'Feeder DER'!$B$3:$V$365,'Feeder DER'!P$369,FALSE)),0,VLOOKUP($B290,'Feeder DER'!$B$3:$V$365,'Feeder DER'!P$369,FALSE)/1000)</f>
        <v>0</v>
      </c>
      <c r="AQ290" s="37">
        <f>IF(ISNA(VLOOKUP($B290,'Feeder DER'!$B$3:$V$365,'Feeder DER'!Q$369,FALSE)),0,VLOOKUP($B290,'Feeder DER'!$B$3:$V$365,'Feeder DER'!Q$369,FALSE)/1000)</f>
        <v>0</v>
      </c>
      <c r="AR290" s="37">
        <f>IF(ISNA(VLOOKUP($B290,'Feeder DER'!$B$3:$V$365,'Feeder DER'!R$369,FALSE)),0,VLOOKUP($B290,'Feeder DER'!$B$3:$V$365,'Feeder DER'!R$369,FALSE)/1000)</f>
        <v>0</v>
      </c>
      <c r="AS290" s="37">
        <f>IF(ISNA(VLOOKUP($B290,'Feeder DER'!$B$3:$V$365,'Feeder DER'!S$369,FALSE)),0,VLOOKUP($B290,'Feeder DER'!$B$3:$V$365,'Feeder DER'!S$369,FALSE)/1000)</f>
        <v>0</v>
      </c>
      <c r="AT290" s="37">
        <f>IF(ISNA(VLOOKUP($B290,'Feeder DER'!$B$3:$V$365,'Feeder DER'!T$369,FALSE)),0,VLOOKUP($B290,'Feeder DER'!$B$3:$V$365,'Feeder DER'!T$369,FALSE)/1000)</f>
        <v>0</v>
      </c>
      <c r="AU290" s="37">
        <f>IF(ISNA(VLOOKUP($B290,'Feeder DER'!$B$3:$V$365,'Feeder DER'!U$369,FALSE)),0,VLOOKUP($B290,'Feeder DER'!$B$3:$V$365,'Feeder DER'!U$369,FALSE)/1000)</f>
        <v>0</v>
      </c>
      <c r="AV290" s="37">
        <f>IF(ISNA(VLOOKUP($B290,'Feeder DER'!$B$3:$V$365,'Feeder DER'!V$369,FALSE)),0,VLOOKUP($B290,'Feeder DER'!$B$3:$V$365,'Feeder DER'!V$369,FALSE)/1000)</f>
        <v>0</v>
      </c>
    </row>
    <row r="291" spans="1:48" x14ac:dyDescent="0.25">
      <c r="A291" s="8" t="s">
        <v>329</v>
      </c>
      <c r="B291" s="42">
        <v>23347</v>
      </c>
      <c r="C291" s="43">
        <v>69.387223559999995</v>
      </c>
      <c r="D291" s="43">
        <v>69.066665650000004</v>
      </c>
      <c r="E291" s="43">
        <v>70.528901795083655</v>
      </c>
      <c r="F291" s="43">
        <v>71.42427444413245</v>
      </c>
      <c r="G291" s="43">
        <v>72.331013953578335</v>
      </c>
      <c r="H291" s="43">
        <v>73.24926462704218</v>
      </c>
      <c r="I291" s="43">
        <v>74.17917260009618</v>
      </c>
      <c r="J291" s="43">
        <v>75.120885863520712</v>
      </c>
      <c r="K291" s="43">
        <v>76.074554286856369</v>
      </c>
      <c r="L291" s="43">
        <v>77.040329642255102</v>
      </c>
      <c r="M291" s="43">
        <v>78.018365628634044</v>
      </c>
      <c r="N291" s="43">
        <v>79.008817896136065</v>
      </c>
      <c r="P291" s="43">
        <v>127.13333129999999</v>
      </c>
      <c r="Q291" s="43">
        <v>133.41021000717546</v>
      </c>
      <c r="R291" s="43">
        <v>134.7452451748384</v>
      </c>
      <c r="S291" s="43">
        <v>136.09364003137975</v>
      </c>
      <c r="T291" s="43">
        <v>137.45552826712557</v>
      </c>
      <c r="U291" s="43">
        <v>138.83104491024031</v>
      </c>
      <c r="V291" s="43">
        <v>140.22032634011435</v>
      </c>
      <c r="W291" s="43">
        <v>141.62351030088587</v>
      </c>
      <c r="X291" s="43">
        <v>143.04073591509777</v>
      </c>
      <c r="Y291" s="43">
        <v>144.47214369749142</v>
      </c>
      <c r="Z291" s="43">
        <v>145.91787556893837</v>
      </c>
      <c r="AA291" s="43">
        <v>147.37807487051148</v>
      </c>
      <c r="AC291" s="37">
        <f>IF(ISNA(VLOOKUP($B291,'Feeder DER'!$B$3:$V$365,'Feeder DER'!C$369,FALSE)),0,VLOOKUP($B291,'Feeder DER'!$B$3:$V$365,'Feeder DER'!C$369,FALSE)/1000)</f>
        <v>1.9099553315158602E-2</v>
      </c>
      <c r="AD291" s="37">
        <f>IF(ISNA(VLOOKUP($B291,'Feeder DER'!$B$3:$V$365,'Feeder DER'!D$369,FALSE)),0,VLOOKUP($B291,'Feeder DER'!$B$3:$V$365,'Feeder DER'!D$369,FALSE)/1000)</f>
        <v>4.0248034697517178E-2</v>
      </c>
      <c r="AE291" s="37">
        <f>IF(ISNA(VLOOKUP($B291,'Feeder DER'!$B$3:$V$365,'Feeder DER'!E$369,FALSE)),0,VLOOKUP($B291,'Feeder DER'!$B$3:$V$365,'Feeder DER'!E$369,FALSE)/1000)</f>
        <v>6.5256318788883869E-2</v>
      </c>
      <c r="AF291" s="37">
        <f>IF(ISNA(VLOOKUP($B291,'Feeder DER'!$B$3:$V$365,'Feeder DER'!F$369,FALSE)),0,VLOOKUP($B291,'Feeder DER'!$B$3:$V$365,'Feeder DER'!F$369,FALSE)/1000)</f>
        <v>9.3313151178987835E-2</v>
      </c>
      <c r="AG291" s="37">
        <f>IF(ISNA(VLOOKUP($B291,'Feeder DER'!$B$3:$V$365,'Feeder DER'!G$369,FALSE)),0,VLOOKUP($B291,'Feeder DER'!$B$3:$V$365,'Feeder DER'!G$369,FALSE)/1000)</f>
        <v>0.12210657579229378</v>
      </c>
      <c r="AH291" s="37">
        <f>IF(ISNA(VLOOKUP($B291,'Feeder DER'!$B$3:$V$365,'Feeder DER'!H$369,FALSE)),0,VLOOKUP($B291,'Feeder DER'!$B$3:$V$365,'Feeder DER'!H$369,FALSE)/1000)</f>
        <v>0.15373585026387393</v>
      </c>
      <c r="AI291" s="37">
        <f>IF(ISNA(VLOOKUP($B291,'Feeder DER'!$B$3:$V$365,'Feeder DER'!I$369,FALSE)),0,VLOOKUP($B291,'Feeder DER'!$B$3:$V$365,'Feeder DER'!I$369,FALSE)/1000)</f>
        <v>0.18914673603873933</v>
      </c>
      <c r="AJ291" s="37">
        <f>IF(ISNA(VLOOKUP($B291,'Feeder DER'!$B$3:$V$365,'Feeder DER'!J$369,FALSE)),0,VLOOKUP($B291,'Feeder DER'!$B$3:$V$365,'Feeder DER'!J$369,FALSE)/1000)</f>
        <v>0.26512277153415803</v>
      </c>
      <c r="AK291" s="37">
        <f>IF(ISNA(VLOOKUP($B291,'Feeder DER'!$B$3:$V$365,'Feeder DER'!K$369,FALSE)),0,VLOOKUP($B291,'Feeder DER'!$B$3:$V$365,'Feeder DER'!K$369,FALSE)/1000)</f>
        <v>0.32947770250061692</v>
      </c>
      <c r="AL291" s="37">
        <f>IF(ISNA(VLOOKUP($B291,'Feeder DER'!$B$3:$V$365,'Feeder DER'!L$369,FALSE)),0,VLOOKUP($B291,'Feeder DER'!$B$3:$V$365,'Feeder DER'!L$369,FALSE)/1000)</f>
        <v>0.38972714680108178</v>
      </c>
      <c r="AM291" s="37">
        <f>IF(ISNA(VLOOKUP($B291,'Feeder DER'!$B$3:$V$365,'Feeder DER'!M$369,FALSE)),0,VLOOKUP($B291,'Feeder DER'!$B$3:$V$365,'Feeder DER'!M$369,FALSE)/1000)</f>
        <v>-0.18631717085544203</v>
      </c>
      <c r="AN291" s="37">
        <f>IF(ISNA(VLOOKUP($B291,'Feeder DER'!$B$3:$V$365,'Feeder DER'!N$369,FALSE)),0,VLOOKUP($B291,'Feeder DER'!$B$3:$V$365,'Feeder DER'!N$369,FALSE)/1000)</f>
        <v>-0.23532625559229109</v>
      </c>
      <c r="AO291" s="37">
        <f>IF(ISNA(VLOOKUP($B291,'Feeder DER'!$B$3:$V$365,'Feeder DER'!O$369,FALSE)),0,VLOOKUP($B291,'Feeder DER'!$B$3:$V$365,'Feeder DER'!O$369,FALSE)/1000)</f>
        <v>-0.28942487467700267</v>
      </c>
      <c r="AP291" s="37">
        <f>IF(ISNA(VLOOKUP($B291,'Feeder DER'!$B$3:$V$365,'Feeder DER'!P$369,FALSE)),0,VLOOKUP($B291,'Feeder DER'!$B$3:$V$365,'Feeder DER'!P$369,FALSE)/1000)</f>
        <v>-0.34301829322483185</v>
      </c>
      <c r="AQ291" s="37">
        <f>IF(ISNA(VLOOKUP($B291,'Feeder DER'!$B$3:$V$365,'Feeder DER'!Q$369,FALSE)),0,VLOOKUP($B291,'Feeder DER'!$B$3:$V$365,'Feeder DER'!Q$369,FALSE)/1000)</f>
        <v>-0.39104421823275737</v>
      </c>
      <c r="AR291" s="37">
        <f>IF(ISNA(VLOOKUP($B291,'Feeder DER'!$B$3:$V$365,'Feeder DER'!R$369,FALSE)),0,VLOOKUP($B291,'Feeder DER'!$B$3:$V$365,'Feeder DER'!R$369,FALSE)/1000)</f>
        <v>-0.43536068052066507</v>
      </c>
      <c r="AS291" s="37">
        <f>IF(ISNA(VLOOKUP($B291,'Feeder DER'!$B$3:$V$365,'Feeder DER'!S$369,FALSE)),0,VLOOKUP($B291,'Feeder DER'!$B$3:$V$365,'Feeder DER'!S$369,FALSE)/1000)</f>
        <v>-0.47801461600753803</v>
      </c>
      <c r="AT291" s="37">
        <f>IF(ISNA(VLOOKUP($B291,'Feeder DER'!$B$3:$V$365,'Feeder DER'!T$369,FALSE)),0,VLOOKUP($B291,'Feeder DER'!$B$3:$V$365,'Feeder DER'!T$369,FALSE)/1000)</f>
        <v>-0.52781362903385654</v>
      </c>
      <c r="AU291" s="37">
        <f>IF(ISNA(VLOOKUP($B291,'Feeder DER'!$B$3:$V$365,'Feeder DER'!U$369,FALSE)),0,VLOOKUP($B291,'Feeder DER'!$B$3:$V$365,'Feeder DER'!U$369,FALSE)/1000)</f>
        <v>-0.5781477149637344</v>
      </c>
      <c r="AV291" s="37">
        <f>IF(ISNA(VLOOKUP($B291,'Feeder DER'!$B$3:$V$365,'Feeder DER'!V$369,FALSE)),0,VLOOKUP($B291,'Feeder DER'!$B$3:$V$365,'Feeder DER'!V$369,FALSE)/1000)</f>
        <v>-0.62304919244675316</v>
      </c>
    </row>
    <row r="292" spans="1:48" x14ac:dyDescent="0.25">
      <c r="A292" s="8" t="s">
        <v>329</v>
      </c>
      <c r="B292" s="42">
        <v>23348</v>
      </c>
      <c r="C292" s="43">
        <v>88.981668220000003</v>
      </c>
      <c r="D292" s="43">
        <v>80.066665650000004</v>
      </c>
      <c r="E292" s="43">
        <v>81.393714158412848</v>
      </c>
      <c r="F292" s="43">
        <v>82.427016869883943</v>
      </c>
      <c r="G292" s="43">
        <v>83.473437480010645</v>
      </c>
      <c r="H292" s="43">
        <v>84.533142522049118</v>
      </c>
      <c r="I292" s="43">
        <v>85.606300643414656</v>
      </c>
      <c r="J292" s="43">
        <v>86.693082632521211</v>
      </c>
      <c r="K292" s="43">
        <v>87.793661445961604</v>
      </c>
      <c r="L292" s="43">
        <v>88.908212236032796</v>
      </c>
      <c r="M292" s="43">
        <v>90.036912378610637</v>
      </c>
      <c r="N292" s="43">
        <v>91.179941501378437</v>
      </c>
      <c r="P292" s="43">
        <v>160.26666259999999</v>
      </c>
      <c r="Q292" s="43">
        <v>167.6429731110301</v>
      </c>
      <c r="R292" s="43">
        <v>169.32057533279979</v>
      </c>
      <c r="S292" s="43">
        <v>171.01496530989414</v>
      </c>
      <c r="T292" s="43">
        <v>172.72631103727952</v>
      </c>
      <c r="U292" s="43">
        <v>174.45478219104695</v>
      </c>
      <c r="V292" s="43">
        <v>176.20055014523501</v>
      </c>
      <c r="W292" s="43">
        <v>177.96378798882131</v>
      </c>
      <c r="X292" s="43">
        <v>179.74467054288377</v>
      </c>
      <c r="Y292" s="43">
        <v>181.54337437793382</v>
      </c>
      <c r="Z292" s="43">
        <v>183.36007783142293</v>
      </c>
      <c r="AA292" s="43">
        <v>185.19496102542433</v>
      </c>
      <c r="AC292" s="37">
        <f>IF(ISNA(VLOOKUP($B292,'Feeder DER'!$B$3:$V$365,'Feeder DER'!C$369,FALSE)),0,VLOOKUP($B292,'Feeder DER'!$B$3:$V$365,'Feeder DER'!C$369,FALSE)/1000)</f>
        <v>2.9720694362370497E-2</v>
      </c>
      <c r="AD292" s="37">
        <f>IF(ISNA(VLOOKUP($B292,'Feeder DER'!$B$3:$V$365,'Feeder DER'!D$369,FALSE)),0,VLOOKUP($B292,'Feeder DER'!$B$3:$V$365,'Feeder DER'!D$369,FALSE)/1000)</f>
        <v>6.363695071661872E-2</v>
      </c>
      <c r="AE292" s="37">
        <f>IF(ISNA(VLOOKUP($B292,'Feeder DER'!$B$3:$V$365,'Feeder DER'!E$369,FALSE)),0,VLOOKUP($B292,'Feeder DER'!$B$3:$V$365,'Feeder DER'!E$369,FALSE)/1000)</f>
        <v>0.10373427266170507</v>
      </c>
      <c r="AF292" s="37">
        <f>IF(ISNA(VLOOKUP($B292,'Feeder DER'!$B$3:$V$365,'Feeder DER'!F$369,FALSE)),0,VLOOKUP($B292,'Feeder DER'!$B$3:$V$365,'Feeder DER'!F$369,FALSE)/1000)</f>
        <v>0.14875639938759494</v>
      </c>
      <c r="AG292" s="37">
        <f>IF(ISNA(VLOOKUP($B292,'Feeder DER'!$B$3:$V$365,'Feeder DER'!G$369,FALSE)),0,VLOOKUP($B292,'Feeder DER'!$B$3:$V$365,'Feeder DER'!G$369,FALSE)/1000)</f>
        <v>0.19500848609127136</v>
      </c>
      <c r="AH292" s="37">
        <f>IF(ISNA(VLOOKUP($B292,'Feeder DER'!$B$3:$V$365,'Feeder DER'!H$369,FALSE)),0,VLOOKUP($B292,'Feeder DER'!$B$3:$V$365,'Feeder DER'!H$369,FALSE)/1000)</f>
        <v>0.24588980029409985</v>
      </c>
      <c r="AI292" s="37">
        <f>IF(ISNA(VLOOKUP($B292,'Feeder DER'!$B$3:$V$365,'Feeder DER'!I$369,FALSE)),0,VLOOKUP($B292,'Feeder DER'!$B$3:$V$365,'Feeder DER'!I$369,FALSE)/1000)</f>
        <v>0.30284243497177471</v>
      </c>
      <c r="AJ292" s="37">
        <f>IF(ISNA(VLOOKUP($B292,'Feeder DER'!$B$3:$V$365,'Feeder DER'!J$369,FALSE)),0,VLOOKUP($B292,'Feeder DER'!$B$3:$V$365,'Feeder DER'!J$369,FALSE)/1000)</f>
        <v>0.42534811864971767</v>
      </c>
      <c r="AK292" s="37">
        <f>IF(ISNA(VLOOKUP($B292,'Feeder DER'!$B$3:$V$365,'Feeder DER'!K$369,FALSE)),0,VLOOKUP($B292,'Feeder DER'!$B$3:$V$365,'Feeder DER'!K$369,FALSE)/1000)</f>
        <v>0.52895403942459795</v>
      </c>
      <c r="AL292" s="37">
        <f>IF(ISNA(VLOOKUP($B292,'Feeder DER'!$B$3:$V$365,'Feeder DER'!L$369,FALSE)),0,VLOOKUP($B292,'Feeder DER'!$B$3:$V$365,'Feeder DER'!L$369,FALSE)/1000)</f>
        <v>0.62596373820057305</v>
      </c>
      <c r="AM292" s="37">
        <f>IF(ISNA(VLOOKUP($B292,'Feeder DER'!$B$3:$V$365,'Feeder DER'!M$369,FALSE)),0,VLOOKUP($B292,'Feeder DER'!$B$3:$V$365,'Feeder DER'!M$369,FALSE)/1000)</f>
        <v>-0.29531921895087326</v>
      </c>
      <c r="AN292" s="37">
        <f>IF(ISNA(VLOOKUP($B292,'Feeder DER'!$B$3:$V$365,'Feeder DER'!N$369,FALSE)),0,VLOOKUP($B292,'Feeder DER'!$B$3:$V$365,'Feeder DER'!N$369,FALSE)/1000)</f>
        <v>-0.37367302449799661</v>
      </c>
      <c r="AO292" s="37">
        <f>IF(ISNA(VLOOKUP($B292,'Feeder DER'!$B$3:$V$365,'Feeder DER'!O$369,FALSE)),0,VLOOKUP($B292,'Feeder DER'!$B$3:$V$365,'Feeder DER'!O$369,FALSE)/1000)</f>
        <v>-0.46002625697230071</v>
      </c>
      <c r="AP292" s="37">
        <f>IF(ISNA(VLOOKUP($B292,'Feeder DER'!$B$3:$V$365,'Feeder DER'!P$369,FALSE)),0,VLOOKUP($B292,'Feeder DER'!$B$3:$V$365,'Feeder DER'!P$369,FALSE)/1000)</f>
        <v>-0.54538061167401231</v>
      </c>
      <c r="AQ292" s="37">
        <f>IF(ISNA(VLOOKUP($B292,'Feeder DER'!$B$3:$V$365,'Feeder DER'!Q$369,FALSE)),0,VLOOKUP($B292,'Feeder DER'!$B$3:$V$365,'Feeder DER'!Q$369,FALSE)/1000)</f>
        <v>-0.62167158219936725</v>
      </c>
      <c r="AR292" s="37">
        <f>IF(ISNA(VLOOKUP($B292,'Feeder DER'!$B$3:$V$365,'Feeder DER'!R$369,FALSE)),0,VLOOKUP($B292,'Feeder DER'!$B$3:$V$365,'Feeder DER'!R$369,FALSE)/1000)</f>
        <v>-0.69185782797271589</v>
      </c>
      <c r="AS292" s="37">
        <f>IF(ISNA(VLOOKUP($B292,'Feeder DER'!$B$3:$V$365,'Feeder DER'!S$369,FALSE)),0,VLOOKUP($B292,'Feeder DER'!$B$3:$V$365,'Feeder DER'!S$369,FALSE)/1000)</f>
        <v>-0.75920399335678734</v>
      </c>
      <c r="AT292" s="37">
        <f>IF(ISNA(VLOOKUP($B292,'Feeder DER'!$B$3:$V$365,'Feeder DER'!T$369,FALSE)),0,VLOOKUP($B292,'Feeder DER'!$B$3:$V$365,'Feeder DER'!T$369,FALSE)/1000)</f>
        <v>-0.8371905012615638</v>
      </c>
      <c r="AU292" s="37">
        <f>IF(ISNA(VLOOKUP($B292,'Feeder DER'!$B$3:$V$365,'Feeder DER'!U$369,FALSE)),0,VLOOKUP($B292,'Feeder DER'!$B$3:$V$365,'Feeder DER'!U$369,FALSE)/1000)</f>
        <v>-0.91609409618086546</v>
      </c>
      <c r="AV292" s="37">
        <f>IF(ISNA(VLOOKUP($B292,'Feeder DER'!$B$3:$V$365,'Feeder DER'!V$369,FALSE)),0,VLOOKUP($B292,'Feeder DER'!$B$3:$V$365,'Feeder DER'!V$369,FALSE)/1000)</f>
        <v>-0.98622405940721236</v>
      </c>
    </row>
    <row r="293" spans="1:48" x14ac:dyDescent="0.25">
      <c r="A293" s="8" t="s">
        <v>330</v>
      </c>
      <c r="B293" s="42">
        <v>12017</v>
      </c>
      <c r="C293" s="43">
        <v>116.37000190000001</v>
      </c>
      <c r="D293" s="43">
        <v>109.33333589999999</v>
      </c>
      <c r="E293" s="43">
        <v>110.37232993961405</v>
      </c>
      <c r="F293" s="43">
        <v>110.78701155336148</v>
      </c>
      <c r="G293" s="43">
        <v>111.20325117391074</v>
      </c>
      <c r="H293" s="43">
        <v>111.62105465487366</v>
      </c>
      <c r="I293" s="43">
        <v>112.04042787185475</v>
      </c>
      <c r="J293" s="43">
        <v>112.46137672253384</v>
      </c>
      <c r="K293" s="43">
        <v>112.88390712674904</v>
      </c>
      <c r="L293" s="43">
        <v>113.30802502657997</v>
      </c>
      <c r="M293" s="43">
        <v>113.73373638643133</v>
      </c>
      <c r="N293" s="43">
        <v>114.1610471931168</v>
      </c>
      <c r="P293" s="43">
        <v>196.73333740000001</v>
      </c>
      <c r="Q293" s="43">
        <v>202.00303977592901</v>
      </c>
      <c r="R293" s="43">
        <v>202.84244635259631</v>
      </c>
      <c r="S293" s="43">
        <v>203.68534101242184</v>
      </c>
      <c r="T293" s="43">
        <v>204.53173824984066</v>
      </c>
      <c r="U293" s="43">
        <v>205.38165261951823</v>
      </c>
      <c r="V293" s="43">
        <v>206.23509873660072</v>
      </c>
      <c r="W293" s="43">
        <v>207.09209127696627</v>
      </c>
      <c r="X293" s="43">
        <v>207.95264497747741</v>
      </c>
      <c r="Y293" s="43">
        <v>208.81677463623444</v>
      </c>
      <c r="Z293" s="43">
        <v>209.68449511282995</v>
      </c>
      <c r="AA293" s="43">
        <v>210.55582132860428</v>
      </c>
      <c r="AC293" s="37">
        <f>IF(ISNA(VLOOKUP($B293,'Feeder DER'!$B$3:$V$365,'Feeder DER'!C$369,FALSE)),0,VLOOKUP($B293,'Feeder DER'!$B$3:$V$365,'Feeder DER'!C$369,FALSE)/1000)</f>
        <v>5.4293266506292209E-2</v>
      </c>
      <c r="AD293" s="37">
        <f>IF(ISNA(VLOOKUP($B293,'Feeder DER'!$B$3:$V$365,'Feeder DER'!D$369,FALSE)),0,VLOOKUP($B293,'Feeder DER'!$B$3:$V$365,'Feeder DER'!D$369,FALSE)/1000)</f>
        <v>0.10220386852306343</v>
      </c>
      <c r="AE293" s="37">
        <f>IF(ISNA(VLOOKUP($B293,'Feeder DER'!$B$3:$V$365,'Feeder DER'!E$369,FALSE)),0,VLOOKUP($B293,'Feeder DER'!$B$3:$V$365,'Feeder DER'!E$369,FALSE)/1000)</f>
        <v>0.15831071934732371</v>
      </c>
      <c r="AF293" s="37">
        <f>IF(ISNA(VLOOKUP($B293,'Feeder DER'!$B$3:$V$365,'Feeder DER'!F$369,FALSE)),0,VLOOKUP($B293,'Feeder DER'!$B$3:$V$365,'Feeder DER'!F$369,FALSE)/1000)</f>
        <v>0.22071650256493838</v>
      </c>
      <c r="AG293" s="37">
        <f>IF(ISNA(VLOOKUP($B293,'Feeder DER'!$B$3:$V$365,'Feeder DER'!G$369,FALSE)),0,VLOOKUP($B293,'Feeder DER'!$B$3:$V$365,'Feeder DER'!G$369,FALSE)/1000)</f>
        <v>0.28434943375893346</v>
      </c>
      <c r="AH293" s="37">
        <f>IF(ISNA(VLOOKUP($B293,'Feeder DER'!$B$3:$V$365,'Feeder DER'!H$369,FALSE)),0,VLOOKUP($B293,'Feeder DER'!$B$3:$V$365,'Feeder DER'!H$369,FALSE)/1000)</f>
        <v>0.35400761785781298</v>
      </c>
      <c r="AI293" s="37">
        <f>IF(ISNA(VLOOKUP($B293,'Feeder DER'!$B$3:$V$365,'Feeder DER'!I$369,FALSE)),0,VLOOKUP($B293,'Feeder DER'!$B$3:$V$365,'Feeder DER'!I$369,FALSE)/1000)</f>
        <v>0.43138429948154883</v>
      </c>
      <c r="AJ293" s="37">
        <f>IF(ISNA(VLOOKUP($B293,'Feeder DER'!$B$3:$V$365,'Feeder DER'!J$369,FALSE)),0,VLOOKUP($B293,'Feeder DER'!$B$3:$V$365,'Feeder DER'!J$369,FALSE)/1000)</f>
        <v>0.59827026723559562</v>
      </c>
      <c r="AK293" s="37">
        <f>IF(ISNA(VLOOKUP($B293,'Feeder DER'!$B$3:$V$365,'Feeder DER'!K$369,FALSE)),0,VLOOKUP($B293,'Feeder DER'!$B$3:$V$365,'Feeder DER'!K$369,FALSE)/1000)</f>
        <v>0.73830738399229467</v>
      </c>
      <c r="AL293" s="37">
        <f>IF(ISNA(VLOOKUP($B293,'Feeder DER'!$B$3:$V$365,'Feeder DER'!L$369,FALSE)),0,VLOOKUP($B293,'Feeder DER'!$B$3:$V$365,'Feeder DER'!L$369,FALSE)/1000)</f>
        <v>0.86890351343177641</v>
      </c>
      <c r="AM293" s="37">
        <f>IF(ISNA(VLOOKUP($B293,'Feeder DER'!$B$3:$V$365,'Feeder DER'!M$369,FALSE)),0,VLOOKUP($B293,'Feeder DER'!$B$3:$V$365,'Feeder DER'!M$369,FALSE)/1000)</f>
        <v>-0.48637461890507427</v>
      </c>
      <c r="AN293" s="37">
        <f>IF(ISNA(VLOOKUP($B293,'Feeder DER'!$B$3:$V$365,'Feeder DER'!N$369,FALSE)),0,VLOOKUP($B293,'Feeder DER'!$B$3:$V$365,'Feeder DER'!N$369,FALSE)/1000)</f>
        <v>-0.59535908848639552</v>
      </c>
      <c r="AO293" s="37">
        <f>IF(ISNA(VLOOKUP($B293,'Feeder DER'!$B$3:$V$365,'Feeder DER'!O$369,FALSE)),0,VLOOKUP($B293,'Feeder DER'!$B$3:$V$365,'Feeder DER'!O$369,FALSE)/1000)</f>
        <v>-0.71405504757266791</v>
      </c>
      <c r="AP293" s="37">
        <f>IF(ISNA(VLOOKUP($B293,'Feeder DER'!$B$3:$V$365,'Feeder DER'!P$369,FALSE)),0,VLOOKUP($B293,'Feeder DER'!$B$3:$V$365,'Feeder DER'!P$369,FALSE)/1000)</f>
        <v>-0.82977612479968266</v>
      </c>
      <c r="AQ293" s="37">
        <f>IF(ISNA(VLOOKUP($B293,'Feeder DER'!$B$3:$V$365,'Feeder DER'!Q$369,FALSE)),0,VLOOKUP($B293,'Feeder DER'!$B$3:$V$365,'Feeder DER'!Q$369,FALSE)/1000)</f>
        <v>-0.93171357508778174</v>
      </c>
      <c r="AR293" s="37">
        <f>IF(ISNA(VLOOKUP($B293,'Feeder DER'!$B$3:$V$365,'Feeder DER'!R$369,FALSE)),0,VLOOKUP($B293,'Feeder DER'!$B$3:$V$365,'Feeder DER'!R$369,FALSE)/1000)</f>
        <v>-1.0241476109900045</v>
      </c>
      <c r="AS293" s="37">
        <f>IF(ISNA(VLOOKUP($B293,'Feeder DER'!$B$3:$V$365,'Feeder DER'!S$369,FALSE)),0,VLOOKUP($B293,'Feeder DER'!$B$3:$V$365,'Feeder DER'!S$369,FALSE)/1000)</f>
        <v>-1.1115568557738238</v>
      </c>
      <c r="AT293" s="37">
        <f>IF(ISNA(VLOOKUP($B293,'Feeder DER'!$B$3:$V$365,'Feeder DER'!T$369,FALSE)),0,VLOOKUP($B293,'Feeder DER'!$B$3:$V$365,'Feeder DER'!T$369,FALSE)/1000)</f>
        <v>-1.2111373122314031</v>
      </c>
      <c r="AU293" s="37">
        <f>IF(ISNA(VLOOKUP($B293,'Feeder DER'!$B$3:$V$365,'Feeder DER'!U$369,FALSE)),0,VLOOKUP($B293,'Feeder DER'!$B$3:$V$365,'Feeder DER'!U$369,FALSE)/1000)</f>
        <v>-1.3102904353205618</v>
      </c>
      <c r="AV293" s="37">
        <f>IF(ISNA(VLOOKUP($B293,'Feeder DER'!$B$3:$V$365,'Feeder DER'!V$369,FALSE)),0,VLOOKUP($B293,'Feeder DER'!$B$3:$V$365,'Feeder DER'!V$369,FALSE)/1000)</f>
        <v>-1.3970625196966839</v>
      </c>
    </row>
    <row r="294" spans="1:48" x14ac:dyDescent="0.25">
      <c r="A294" s="8" t="s">
        <v>330</v>
      </c>
      <c r="B294" s="42">
        <v>12018</v>
      </c>
      <c r="C294" s="43">
        <v>104.9500019</v>
      </c>
      <c r="D294" s="43">
        <v>69.233337399999996</v>
      </c>
      <c r="E294" s="43">
        <v>69.641622936927575</v>
      </c>
      <c r="F294" s="43">
        <v>69.903274571891487</v>
      </c>
      <c r="G294" s="43">
        <v>70.16590926232125</v>
      </c>
      <c r="H294" s="43">
        <v>70.429530701669989</v>
      </c>
      <c r="I294" s="43">
        <v>70.694142597267572</v>
      </c>
      <c r="J294" s="43">
        <v>70.959748670372718</v>
      </c>
      <c r="K294" s="43">
        <v>71.226352656225345</v>
      </c>
      <c r="L294" s="43">
        <v>71.49395830409911</v>
      </c>
      <c r="M294" s="43">
        <v>71.762569377354112</v>
      </c>
      <c r="N294" s="43">
        <v>72.032189653489851</v>
      </c>
      <c r="P294" s="43">
        <v>151.73333740000001</v>
      </c>
      <c r="Q294" s="43">
        <v>153.53873478442529</v>
      </c>
      <c r="R294" s="43">
        <v>154.17675203354284</v>
      </c>
      <c r="S294" s="43">
        <v>154.8174205094713</v>
      </c>
      <c r="T294" s="43">
        <v>155.46075122915983</v>
      </c>
      <c r="U294" s="43">
        <v>156.10675525533759</v>
      </c>
      <c r="V294" s="43">
        <v>156.75544369670399</v>
      </c>
      <c r="W294" s="43">
        <v>157.40682770811972</v>
      </c>
      <c r="X294" s="43">
        <v>158.06091849079851</v>
      </c>
      <c r="Y294" s="43">
        <v>158.71772729249983</v>
      </c>
      <c r="Z294" s="43">
        <v>159.37726540772223</v>
      </c>
      <c r="AA294" s="43">
        <v>160.03954417789762</v>
      </c>
      <c r="AC294" s="37">
        <f>IF(ISNA(VLOOKUP($B294,'Feeder DER'!$B$3:$V$365,'Feeder DER'!C$369,FALSE)),0,VLOOKUP($B294,'Feeder DER'!$B$3:$V$365,'Feeder DER'!C$369,FALSE)/1000)</f>
        <v>3.2968861925110338E-2</v>
      </c>
      <c r="AD294" s="37">
        <f>IF(ISNA(VLOOKUP($B294,'Feeder DER'!$B$3:$V$365,'Feeder DER'!D$369,FALSE)),0,VLOOKUP($B294,'Feeder DER'!$B$3:$V$365,'Feeder DER'!D$369,FALSE)/1000)</f>
        <v>6.2146936212190626E-2</v>
      </c>
      <c r="AE294" s="37">
        <f>IF(ISNA(VLOOKUP($B294,'Feeder DER'!$B$3:$V$365,'Feeder DER'!E$369,FALSE)),0,VLOOKUP($B294,'Feeder DER'!$B$3:$V$365,'Feeder DER'!E$369,FALSE)/1000)</f>
        <v>9.7003509413648534E-2</v>
      </c>
      <c r="AF294" s="37">
        <f>IF(ISNA(VLOOKUP($B294,'Feeder DER'!$B$3:$V$365,'Feeder DER'!F$369,FALSE)),0,VLOOKUP($B294,'Feeder DER'!$B$3:$V$365,'Feeder DER'!F$369,FALSE)/1000)</f>
        <v>0.13712051247015244</v>
      </c>
      <c r="AG294" s="37">
        <f>IF(ISNA(VLOOKUP($B294,'Feeder DER'!$B$3:$V$365,'Feeder DER'!G$369,FALSE)),0,VLOOKUP($B294,'Feeder DER'!$B$3:$V$365,'Feeder DER'!G$369,FALSE)/1000)</f>
        <v>0.17926526841165638</v>
      </c>
      <c r="AH294" s="37">
        <f>IF(ISNA(VLOOKUP($B294,'Feeder DER'!$B$3:$V$365,'Feeder DER'!H$369,FALSE)),0,VLOOKUP($B294,'Feeder DER'!$B$3:$V$365,'Feeder DER'!H$369,FALSE)/1000)</f>
        <v>0.22736405764774567</v>
      </c>
      <c r="AI294" s="37">
        <f>IF(ISNA(VLOOKUP($B294,'Feeder DER'!$B$3:$V$365,'Feeder DER'!I$369,FALSE)),0,VLOOKUP($B294,'Feeder DER'!$B$3:$V$365,'Feeder DER'!I$369,FALSE)/1000)</f>
        <v>0.28199901295525209</v>
      </c>
      <c r="AJ294" s="37">
        <f>IF(ISNA(VLOOKUP($B294,'Feeder DER'!$B$3:$V$365,'Feeder DER'!J$369,FALSE)),0,VLOOKUP($B294,'Feeder DER'!$B$3:$V$365,'Feeder DER'!J$369,FALSE)/1000)</f>
        <v>0.40238611501460708</v>
      </c>
      <c r="AK294" s="37">
        <f>IF(ISNA(VLOOKUP($B294,'Feeder DER'!$B$3:$V$365,'Feeder DER'!K$369,FALSE)),0,VLOOKUP($B294,'Feeder DER'!$B$3:$V$365,'Feeder DER'!K$369,FALSE)/1000)</f>
        <v>0.50216914651128142</v>
      </c>
      <c r="AL294" s="37">
        <f>IF(ISNA(VLOOKUP($B294,'Feeder DER'!$B$3:$V$365,'Feeder DER'!L$369,FALSE)),0,VLOOKUP($B294,'Feeder DER'!$B$3:$V$365,'Feeder DER'!L$369,FALSE)/1000)</f>
        <v>0.59488051893035843</v>
      </c>
      <c r="AM294" s="37">
        <f>IF(ISNA(VLOOKUP($B294,'Feeder DER'!$B$3:$V$365,'Feeder DER'!M$369,FALSE)),0,VLOOKUP($B294,'Feeder DER'!$B$3:$V$365,'Feeder DER'!M$369,FALSE)/1000)</f>
        <v>-0.27392006568393901</v>
      </c>
      <c r="AN294" s="37">
        <f>IF(ISNA(VLOOKUP($B294,'Feeder DER'!$B$3:$V$365,'Feeder DER'!N$369,FALSE)),0,VLOOKUP($B294,'Feeder DER'!$B$3:$V$365,'Feeder DER'!N$369,FALSE)/1000)</f>
        <v>-0.33975223326230336</v>
      </c>
      <c r="AO294" s="37">
        <f>IF(ISNA(VLOOKUP($B294,'Feeder DER'!$B$3:$V$365,'Feeder DER'!O$369,FALSE)),0,VLOOKUP($B294,'Feeder DER'!$B$3:$V$365,'Feeder DER'!O$369,FALSE)/1000)</f>
        <v>-0.41198749621704461</v>
      </c>
      <c r="AP294" s="37">
        <f>IF(ISNA(VLOOKUP($B294,'Feeder DER'!$B$3:$V$365,'Feeder DER'!P$369,FALSE)),0,VLOOKUP($B294,'Feeder DER'!$B$3:$V$365,'Feeder DER'!P$369,FALSE)/1000)</f>
        <v>-0.4828333123255753</v>
      </c>
      <c r="AQ294" s="37">
        <f>IF(ISNA(VLOOKUP($B294,'Feeder DER'!$B$3:$V$365,'Feeder DER'!Q$369,FALSE)),0,VLOOKUP($B294,'Feeder DER'!$B$3:$V$365,'Feeder DER'!Q$369,FALSE)/1000)</f>
        <v>-0.54553956744438958</v>
      </c>
      <c r="AR294" s="37">
        <f>IF(ISNA(VLOOKUP($B294,'Feeder DER'!$B$3:$V$365,'Feeder DER'!R$369,FALSE)),0,VLOOKUP($B294,'Feeder DER'!$B$3:$V$365,'Feeder DER'!R$369,FALSE)/1000)</f>
        <v>-0.60245045714208545</v>
      </c>
      <c r="AS294" s="37">
        <f>IF(ISNA(VLOOKUP($B294,'Feeder DER'!$B$3:$V$365,'Feeder DER'!S$369,FALSE)),0,VLOOKUP($B294,'Feeder DER'!$B$3:$V$365,'Feeder DER'!S$369,FALSE)/1000)</f>
        <v>-0.6563132977829258</v>
      </c>
      <c r="AT294" s="37">
        <f>IF(ISNA(VLOOKUP($B294,'Feeder DER'!$B$3:$V$365,'Feeder DER'!T$369,FALSE)),0,VLOOKUP($B294,'Feeder DER'!$B$3:$V$365,'Feeder DER'!T$369,FALSE)/1000)</f>
        <v>-0.71560782918183097</v>
      </c>
      <c r="AU294" s="37">
        <f>IF(ISNA(VLOOKUP($B294,'Feeder DER'!$B$3:$V$365,'Feeder DER'!U$369,FALSE)),0,VLOOKUP($B294,'Feeder DER'!$B$3:$V$365,'Feeder DER'!U$369,FALSE)/1000)</f>
        <v>-0.77489858104690212</v>
      </c>
      <c r="AV294" s="37">
        <f>IF(ISNA(VLOOKUP($B294,'Feeder DER'!$B$3:$V$365,'Feeder DER'!V$369,FALSE)),0,VLOOKUP($B294,'Feeder DER'!$B$3:$V$365,'Feeder DER'!V$369,FALSE)/1000)</f>
        <v>-0.82519667800292384</v>
      </c>
    </row>
    <row r="295" spans="1:48" x14ac:dyDescent="0.25">
      <c r="A295" s="8" t="s">
        <v>330</v>
      </c>
      <c r="B295" s="42">
        <v>12019</v>
      </c>
      <c r="C295" s="43">
        <v>98.709445700000003</v>
      </c>
      <c r="D295" s="43">
        <v>107.3000031</v>
      </c>
      <c r="E295" s="43">
        <v>108.78892701282396</v>
      </c>
      <c r="F295" s="43">
        <v>109.1976595985745</v>
      </c>
      <c r="G295" s="43">
        <v>109.60792783994039</v>
      </c>
      <c r="H295" s="43">
        <v>110.01973750655743</v>
      </c>
      <c r="I295" s="43">
        <v>110.43309438973866</v>
      </c>
      <c r="J295" s="43">
        <v>110.84800430255571</v>
      </c>
      <c r="K295" s="43">
        <v>111.26447307992061</v>
      </c>
      <c r="L295" s="43">
        <v>111.68250657866783</v>
      </c>
      <c r="M295" s="43">
        <v>112.10211067763665</v>
      </c>
      <c r="N295" s="43">
        <v>112.52329127775381</v>
      </c>
      <c r="P295" s="43">
        <v>192.8000031</v>
      </c>
      <c r="Q295" s="43">
        <v>208.06162319061303</v>
      </c>
      <c r="R295" s="43">
        <v>208.92620569913373</v>
      </c>
      <c r="S295" s="43">
        <v>209.79438090727186</v>
      </c>
      <c r="T295" s="43">
        <v>210.66616374418734</v>
      </c>
      <c r="U295" s="43">
        <v>211.54156920107698</v>
      </c>
      <c r="V295" s="43">
        <v>212.42061233143221</v>
      </c>
      <c r="W295" s="43">
        <v>213.30330825129801</v>
      </c>
      <c r="X295" s="43">
        <v>214.18967213953277</v>
      </c>
      <c r="Y295" s="43">
        <v>215.07971923806937</v>
      </c>
      <c r="Z295" s="43">
        <v>215.97346485217724</v>
      </c>
      <c r="AA295" s="43">
        <v>216.87092435072557</v>
      </c>
      <c r="AC295" s="37">
        <f>IF(ISNA(VLOOKUP($B295,'Feeder DER'!$B$3:$V$365,'Feeder DER'!C$369,FALSE)),0,VLOOKUP($B295,'Feeder DER'!$B$3:$V$365,'Feeder DER'!C$369,FALSE)/1000)</f>
        <v>4.0231359317555594E-2</v>
      </c>
      <c r="AD295" s="37">
        <f>IF(ISNA(VLOOKUP($B295,'Feeder DER'!$B$3:$V$365,'Feeder DER'!D$369,FALSE)),0,VLOOKUP($B295,'Feeder DER'!$B$3:$V$365,'Feeder DER'!D$369,FALSE)/1000)</f>
        <v>7.5836882902335132E-2</v>
      </c>
      <c r="AE295" s="37">
        <f>IF(ISNA(VLOOKUP($B295,'Feeder DER'!$B$3:$V$365,'Feeder DER'!E$369,FALSE)),0,VLOOKUP($B295,'Feeder DER'!$B$3:$V$365,'Feeder DER'!E$369,FALSE)/1000)</f>
        <v>0.11837178520596807</v>
      </c>
      <c r="AF295" s="37">
        <f>IF(ISNA(VLOOKUP($B295,'Feeder DER'!$B$3:$V$365,'Feeder DER'!F$369,FALSE)),0,VLOOKUP($B295,'Feeder DER'!$B$3:$V$365,'Feeder DER'!F$369,FALSE)/1000)</f>
        <v>0.16732590343958625</v>
      </c>
      <c r="AG295" s="37">
        <f>IF(ISNA(VLOOKUP($B295,'Feeder DER'!$B$3:$V$365,'Feeder DER'!G$369,FALSE)),0,VLOOKUP($B295,'Feeder DER'!$B$3:$V$365,'Feeder DER'!G$369,FALSE)/1000)</f>
        <v>0.2187544551282917</v>
      </c>
      <c r="AH295" s="37">
        <f>IF(ISNA(VLOOKUP($B295,'Feeder DER'!$B$3:$V$365,'Feeder DER'!H$369,FALSE)),0,VLOOKUP($B295,'Feeder DER'!$B$3:$V$365,'Feeder DER'!H$369,FALSE)/1000)</f>
        <v>0.27744861560286521</v>
      </c>
      <c r="AI295" s="37">
        <f>IF(ISNA(VLOOKUP($B295,'Feeder DER'!$B$3:$V$365,'Feeder DER'!I$369,FALSE)),0,VLOOKUP($B295,'Feeder DER'!$B$3:$V$365,'Feeder DER'!I$369,FALSE)/1000)</f>
        <v>0.34411875190504593</v>
      </c>
      <c r="AJ295" s="37">
        <f>IF(ISNA(VLOOKUP($B295,'Feeder DER'!$B$3:$V$365,'Feeder DER'!J$369,FALSE)),0,VLOOKUP($B295,'Feeder DER'!$B$3:$V$365,'Feeder DER'!J$369,FALSE)/1000)</f>
        <v>0.49102515016504394</v>
      </c>
      <c r="AK295" s="37">
        <f>IF(ISNA(VLOOKUP($B295,'Feeder DER'!$B$3:$V$365,'Feeder DER'!K$369,FALSE)),0,VLOOKUP($B295,'Feeder DER'!$B$3:$V$365,'Feeder DER'!K$369,FALSE)/1000)</f>
        <v>0.61278874039926268</v>
      </c>
      <c r="AL295" s="37">
        <f>IF(ISNA(VLOOKUP($B295,'Feeder DER'!$B$3:$V$365,'Feeder DER'!L$369,FALSE)),0,VLOOKUP($B295,'Feeder DER'!$B$3:$V$365,'Feeder DER'!L$369,FALSE)/1000)</f>
        <v>0.72592290150825645</v>
      </c>
      <c r="AM295" s="37">
        <f>IF(ISNA(VLOOKUP($B295,'Feeder DER'!$B$3:$V$365,'Feeder DER'!M$369,FALSE)),0,VLOOKUP($B295,'Feeder DER'!$B$3:$V$365,'Feeder DER'!M$369,FALSE)/1000)</f>
        <v>-0.3342601455837817</v>
      </c>
      <c r="AN295" s="37">
        <f>IF(ISNA(VLOOKUP($B295,'Feeder DER'!$B$3:$V$365,'Feeder DER'!N$369,FALSE)),0,VLOOKUP($B295,'Feeder DER'!$B$3:$V$365,'Feeder DER'!N$369,FALSE)/1000)</f>
        <v>-0.41459405563851431</v>
      </c>
      <c r="AO295" s="37">
        <f>IF(ISNA(VLOOKUP($B295,'Feeder DER'!$B$3:$V$365,'Feeder DER'!O$369,FALSE)),0,VLOOKUP($B295,'Feeder DER'!$B$3:$V$365,'Feeder DER'!O$369,FALSE)/1000)</f>
        <v>-0.50274155754293681</v>
      </c>
      <c r="AP295" s="37">
        <f>IF(ISNA(VLOOKUP($B295,'Feeder DER'!$B$3:$V$365,'Feeder DER'!P$369,FALSE)),0,VLOOKUP($B295,'Feeder DER'!$B$3:$V$365,'Feeder DER'!P$369,FALSE)/1000)</f>
        <v>-0.58919354034058768</v>
      </c>
      <c r="AQ295" s="37">
        <f>IF(ISNA(VLOOKUP($B295,'Feeder DER'!$B$3:$V$365,'Feeder DER'!Q$369,FALSE)),0,VLOOKUP($B295,'Feeder DER'!$B$3:$V$365,'Feeder DER'!Q$369,FALSE)/1000)</f>
        <v>-0.66571295089451676</v>
      </c>
      <c r="AR295" s="37">
        <f>IF(ISNA(VLOOKUP($B295,'Feeder DER'!$B$3:$V$365,'Feeder DER'!R$369,FALSE)),0,VLOOKUP($B295,'Feeder DER'!$B$3:$V$365,'Feeder DER'!R$369,FALSE)/1000)</f>
        <v>-0.73516037245582755</v>
      </c>
      <c r="AS295" s="37">
        <f>IF(ISNA(VLOOKUP($B295,'Feeder DER'!$B$3:$V$365,'Feeder DER'!S$369,FALSE)),0,VLOOKUP($B295,'Feeder DER'!$B$3:$V$365,'Feeder DER'!S$369,FALSE)/1000)</f>
        <v>-0.80088830994448634</v>
      </c>
      <c r="AT295" s="37">
        <f>IF(ISNA(VLOOKUP($B295,'Feeder DER'!$B$3:$V$365,'Feeder DER'!T$369,FALSE)),0,VLOOKUP($B295,'Feeder DER'!$B$3:$V$365,'Feeder DER'!T$369,FALSE)/1000)</f>
        <v>-0.87324445022297592</v>
      </c>
      <c r="AU295" s="37">
        <f>IF(ISNA(VLOOKUP($B295,'Feeder DER'!$B$3:$V$365,'Feeder DER'!U$369,FALSE)),0,VLOOKUP($B295,'Feeder DER'!$B$3:$V$365,'Feeder DER'!U$369,FALSE)/1000)</f>
        <v>-0.94559597839856424</v>
      </c>
      <c r="AV295" s="37">
        <f>IF(ISNA(VLOOKUP($B295,'Feeder DER'!$B$3:$V$365,'Feeder DER'!V$369,FALSE)),0,VLOOKUP($B295,'Feeder DER'!$B$3:$V$365,'Feeder DER'!V$369,FALSE)/1000)</f>
        <v>-1.0069739178683443</v>
      </c>
    </row>
    <row r="296" spans="1:48" x14ac:dyDescent="0.25">
      <c r="A296" s="8" t="s">
        <v>330</v>
      </c>
      <c r="B296" s="42">
        <v>12030</v>
      </c>
      <c r="C296" s="43">
        <v>117.0327794</v>
      </c>
      <c r="D296" s="43">
        <v>82.366668700000005</v>
      </c>
      <c r="E296" s="43">
        <v>83.958313150211822</v>
      </c>
      <c r="F296" s="43">
        <v>84.273754246759211</v>
      </c>
      <c r="G296" s="43">
        <v>84.590380492003106</v>
      </c>
      <c r="H296" s="43">
        <v>84.908196338684292</v>
      </c>
      <c r="I296" s="43">
        <v>85.227206256272993</v>
      </c>
      <c r="J296" s="43">
        <v>85.547414731031779</v>
      </c>
      <c r="K296" s="43">
        <v>85.868826266078599</v>
      </c>
      <c r="L296" s="43">
        <v>86.191445381450151</v>
      </c>
      <c r="M296" s="43">
        <v>86.515276614165444</v>
      </c>
      <c r="N296" s="43">
        <v>86.840324518289563</v>
      </c>
      <c r="P296" s="43">
        <v>222.23333740000001</v>
      </c>
      <c r="Q296" s="43">
        <v>225.54850673651589</v>
      </c>
      <c r="R296" s="43">
        <v>226.48575451319357</v>
      </c>
      <c r="S296" s="43">
        <v>227.42689694387539</v>
      </c>
      <c r="T296" s="43">
        <v>228.37195021246723</v>
      </c>
      <c r="U296" s="43">
        <v>229.32093057012582</v>
      </c>
      <c r="V296" s="43">
        <v>230.27385433553823</v>
      </c>
      <c r="W296" s="43">
        <v>231.23073789520242</v>
      </c>
      <c r="X296" s="43">
        <v>232.19159770370911</v>
      </c>
      <c r="Y296" s="43">
        <v>233.15645028402463</v>
      </c>
      <c r="Z296" s="43">
        <v>234.12531222777511</v>
      </c>
      <c r="AA296" s="43">
        <v>235.09820019553183</v>
      </c>
      <c r="AC296" s="37">
        <f>IF(ISNA(VLOOKUP($B296,'Feeder DER'!$B$3:$V$365,'Feeder DER'!C$369,FALSE)),0,VLOOKUP($B296,'Feeder DER'!$B$3:$V$365,'Feeder DER'!C$369,FALSE)/1000)</f>
        <v>4.0110821423810443E-2</v>
      </c>
      <c r="AD296" s="37">
        <f>IF(ISNA(VLOOKUP($B296,'Feeder DER'!$B$3:$V$365,'Feeder DER'!D$369,FALSE)),0,VLOOKUP($B296,'Feeder DER'!$B$3:$V$365,'Feeder DER'!D$369,FALSE)/1000)</f>
        <v>7.8033346536924578E-2</v>
      </c>
      <c r="AE296" s="37">
        <f>IF(ISNA(VLOOKUP($B296,'Feeder DER'!$B$3:$V$365,'Feeder DER'!E$369,FALSE)),0,VLOOKUP($B296,'Feeder DER'!$B$3:$V$365,'Feeder DER'!E$369,FALSE)/1000)</f>
        <v>0.12275215765505593</v>
      </c>
      <c r="AF296" s="37">
        <f>IF(ISNA(VLOOKUP($B296,'Feeder DER'!$B$3:$V$365,'Feeder DER'!F$369,FALSE)),0,VLOOKUP($B296,'Feeder DER'!$B$3:$V$365,'Feeder DER'!F$369,FALSE)/1000)</f>
        <v>0.17307616802906894</v>
      </c>
      <c r="AG296" s="37">
        <f>IF(ISNA(VLOOKUP($B296,'Feeder DER'!$B$3:$V$365,'Feeder DER'!G$369,FALSE)),0,VLOOKUP($B296,'Feeder DER'!$B$3:$V$365,'Feeder DER'!G$369,FALSE)/1000)</f>
        <v>0.22493646286001068</v>
      </c>
      <c r="AH296" s="37">
        <f>IF(ISNA(VLOOKUP($B296,'Feeder DER'!$B$3:$V$365,'Feeder DER'!H$369,FALSE)),0,VLOOKUP($B296,'Feeder DER'!$B$3:$V$365,'Feeder DER'!H$369,FALSE)/1000)</f>
        <v>0.28227549496534254</v>
      </c>
      <c r="AI296" s="37">
        <f>IF(ISNA(VLOOKUP($B296,'Feeder DER'!$B$3:$V$365,'Feeder DER'!I$369,FALSE)),0,VLOOKUP($B296,'Feeder DER'!$B$3:$V$365,'Feeder DER'!I$369,FALSE)/1000)</f>
        <v>0.34681548454738786</v>
      </c>
      <c r="AJ296" s="37">
        <f>IF(ISNA(VLOOKUP($B296,'Feeder DER'!$B$3:$V$365,'Feeder DER'!J$369,FALSE)),0,VLOOKUP($B296,'Feeder DER'!$B$3:$V$365,'Feeder DER'!J$369,FALSE)/1000)</f>
        <v>0.48661176018494573</v>
      </c>
      <c r="AK296" s="37">
        <f>IF(ISNA(VLOOKUP($B296,'Feeder DER'!$B$3:$V$365,'Feeder DER'!K$369,FALSE)),0,VLOOKUP($B296,'Feeder DER'!$B$3:$V$365,'Feeder DER'!K$369,FALSE)/1000)</f>
        <v>0.60333200548870702</v>
      </c>
      <c r="AL296" s="37">
        <f>IF(ISNA(VLOOKUP($B296,'Feeder DER'!$B$3:$V$365,'Feeder DER'!L$369,FALSE)),0,VLOOKUP($B296,'Feeder DER'!$B$3:$V$365,'Feeder DER'!L$369,FALSE)/1000)</f>
        <v>0.71226687667085542</v>
      </c>
      <c r="AM296" s="37">
        <f>IF(ISNA(VLOOKUP($B296,'Feeder DER'!$B$3:$V$365,'Feeder DER'!M$369,FALSE)),0,VLOOKUP($B296,'Feeder DER'!$B$3:$V$365,'Feeder DER'!M$369,FALSE)/1000)</f>
        <v>-0.34852890427303085</v>
      </c>
      <c r="AN296" s="37">
        <f>IF(ISNA(VLOOKUP($B296,'Feeder DER'!$B$3:$V$365,'Feeder DER'!N$369,FALSE)),0,VLOOKUP($B296,'Feeder DER'!$B$3:$V$365,'Feeder DER'!N$369,FALSE)/1000)</f>
        <v>-0.43464311750957957</v>
      </c>
      <c r="AO296" s="37">
        <f>IF(ISNA(VLOOKUP($B296,'Feeder DER'!$B$3:$V$365,'Feeder DER'!O$369,FALSE)),0,VLOOKUP($B296,'Feeder DER'!$B$3:$V$365,'Feeder DER'!O$369,FALSE)/1000)</f>
        <v>-0.52870307480867063</v>
      </c>
      <c r="AP296" s="37">
        <f>IF(ISNA(VLOOKUP($B296,'Feeder DER'!$B$3:$V$365,'Feeder DER'!P$369,FALSE)),0,VLOOKUP($B296,'Feeder DER'!$B$3:$V$365,'Feeder DER'!P$369,FALSE)/1000)</f>
        <v>-0.62060533593790923</v>
      </c>
      <c r="AQ296" s="37">
        <f>IF(ISNA(VLOOKUP($B296,'Feeder DER'!$B$3:$V$365,'Feeder DER'!Q$369,FALSE)),0,VLOOKUP($B296,'Feeder DER'!$B$3:$V$365,'Feeder DER'!Q$369,FALSE)/1000)</f>
        <v>-0.70169785243122573</v>
      </c>
      <c r="AR296" s="37">
        <f>IF(ISNA(VLOOKUP($B296,'Feeder DER'!$B$3:$V$365,'Feeder DER'!R$369,FALSE)),0,VLOOKUP($B296,'Feeder DER'!$B$3:$V$365,'Feeder DER'!R$369,FALSE)/1000)</f>
        <v>-0.77523737505742418</v>
      </c>
      <c r="AS296" s="37">
        <f>IF(ISNA(VLOOKUP($B296,'Feeder DER'!$B$3:$V$365,'Feeder DER'!S$369,FALSE)),0,VLOOKUP($B296,'Feeder DER'!$B$3:$V$365,'Feeder DER'!S$369,FALSE)/1000)</f>
        <v>-0.84477950488105269</v>
      </c>
      <c r="AT296" s="37">
        <f>IF(ISNA(VLOOKUP($B296,'Feeder DER'!$B$3:$V$365,'Feeder DER'!T$369,FALSE)),0,VLOOKUP($B296,'Feeder DER'!$B$3:$V$365,'Feeder DER'!T$369,FALSE)/1000)</f>
        <v>-0.92275597044448998</v>
      </c>
      <c r="AU296" s="37">
        <f>IF(ISNA(VLOOKUP($B296,'Feeder DER'!$B$3:$V$365,'Feeder DER'!U$369,FALSE)),0,VLOOKUP($B296,'Feeder DER'!$B$3:$V$365,'Feeder DER'!U$369,FALSE)/1000)</f>
        <v>-1.0012648113671152</v>
      </c>
      <c r="AV296" s="37">
        <f>IF(ISNA(VLOOKUP($B296,'Feeder DER'!$B$3:$V$365,'Feeder DER'!V$369,FALSE)),0,VLOOKUP($B296,'Feeder DER'!$B$3:$V$365,'Feeder DER'!V$369,FALSE)/1000)</f>
        <v>-1.0692707129621071</v>
      </c>
    </row>
    <row r="297" spans="1:48" x14ac:dyDescent="0.25">
      <c r="A297" s="8" t="s">
        <v>330</v>
      </c>
      <c r="B297" s="42">
        <v>12031</v>
      </c>
      <c r="C297" s="43">
        <v>148.5405566</v>
      </c>
      <c r="D297" s="43">
        <v>96.433334349999996</v>
      </c>
      <c r="E297" s="43">
        <v>97.261974309375589</v>
      </c>
      <c r="F297" s="43">
        <v>97.62739880014189</v>
      </c>
      <c r="G297" s="43">
        <v>97.994196232999897</v>
      </c>
      <c r="H297" s="43">
        <v>98.362371766251897</v>
      </c>
      <c r="I297" s="43">
        <v>98.731930577580528</v>
      </c>
      <c r="J297" s="43">
        <v>99.102877864121552</v>
      </c>
      <c r="K297" s="43">
        <v>99.475218842537004</v>
      </c>
      <c r="L297" s="43">
        <v>99.848958749088496</v>
      </c>
      <c r="M297" s="43">
        <v>100.22410283971091</v>
      </c>
      <c r="N297" s="43">
        <v>100.60065639008626</v>
      </c>
      <c r="P297" s="43">
        <v>239.26666259999999</v>
      </c>
      <c r="Q297" s="43">
        <v>246.56878825763275</v>
      </c>
      <c r="R297" s="43">
        <v>247.59338403942854</v>
      </c>
      <c r="S297" s="43">
        <v>248.62223744248894</v>
      </c>
      <c r="T297" s="43">
        <v>249.65536615899964</v>
      </c>
      <c r="U297" s="43">
        <v>250.69278795466474</v>
      </c>
      <c r="V297" s="43">
        <v>251.73452066901217</v>
      </c>
      <c r="W297" s="43">
        <v>252.78058221570055</v>
      </c>
      <c r="X297" s="43">
        <v>253.83099058282718</v>
      </c>
      <c r="Y297" s="43">
        <v>254.88576383323741</v>
      </c>
      <c r="Z297" s="43">
        <v>255.94492010483518</v>
      </c>
      <c r="AA297" s="43">
        <v>257.008477610895</v>
      </c>
      <c r="AC297" s="37">
        <f>IF(ISNA(VLOOKUP($B297,'Feeder DER'!$B$3:$V$365,'Feeder DER'!C$369,FALSE)),0,VLOOKUP($B297,'Feeder DER'!$B$3:$V$365,'Feeder DER'!C$369,FALSE)/1000)</f>
        <v>5.4259415150005971E-2</v>
      </c>
      <c r="AD297" s="37">
        <f>IF(ISNA(VLOOKUP($B297,'Feeder DER'!$B$3:$V$365,'Feeder DER'!D$369,FALSE)),0,VLOOKUP($B297,'Feeder DER'!$B$3:$V$365,'Feeder DER'!D$369,FALSE)/1000)</f>
        <v>0.10695206293151284</v>
      </c>
      <c r="AE297" s="37">
        <f>IF(ISNA(VLOOKUP($B297,'Feeder DER'!$B$3:$V$365,'Feeder DER'!E$369,FALSE)),0,VLOOKUP($B297,'Feeder DER'!$B$3:$V$365,'Feeder DER'!E$369,FALSE)/1000)</f>
        <v>0.16861140017052484</v>
      </c>
      <c r="AF297" s="37">
        <f>IF(ISNA(VLOOKUP($B297,'Feeder DER'!$B$3:$V$365,'Feeder DER'!F$369,FALSE)),0,VLOOKUP($B297,'Feeder DER'!$B$3:$V$365,'Feeder DER'!F$369,FALSE)/1000)</f>
        <v>0.23706026775321545</v>
      </c>
      <c r="AG297" s="37">
        <f>IF(ISNA(VLOOKUP($B297,'Feeder DER'!$B$3:$V$365,'Feeder DER'!G$369,FALSE)),0,VLOOKUP($B297,'Feeder DER'!$B$3:$V$365,'Feeder DER'!G$369,FALSE)/1000)</f>
        <v>0.30675039815539756</v>
      </c>
      <c r="AH297" s="37">
        <f>IF(ISNA(VLOOKUP($B297,'Feeder DER'!$B$3:$V$365,'Feeder DER'!H$369,FALSE)),0,VLOOKUP($B297,'Feeder DER'!$B$3:$V$365,'Feeder DER'!H$369,FALSE)/1000)</f>
        <v>0.38293778254087718</v>
      </c>
      <c r="AI297" s="37">
        <f>IF(ISNA(VLOOKUP($B297,'Feeder DER'!$B$3:$V$365,'Feeder DER'!I$369,FALSE)),0,VLOOKUP($B297,'Feeder DER'!$B$3:$V$365,'Feeder DER'!I$369,FALSE)/1000)</f>
        <v>0.46736425043834329</v>
      </c>
      <c r="AJ297" s="37">
        <f>IF(ISNA(VLOOKUP($B297,'Feeder DER'!$B$3:$V$365,'Feeder DER'!J$369,FALSE)),0,VLOOKUP($B297,'Feeder DER'!$B$3:$V$365,'Feeder DER'!J$369,FALSE)/1000)</f>
        <v>0.64810109895595513</v>
      </c>
      <c r="AK297" s="37">
        <f>IF(ISNA(VLOOKUP($B297,'Feeder DER'!$B$3:$V$365,'Feeder DER'!K$369,FALSE)),0,VLOOKUP($B297,'Feeder DER'!$B$3:$V$365,'Feeder DER'!K$369,FALSE)/1000)</f>
        <v>0.80123464840928538</v>
      </c>
      <c r="AL297" s="37">
        <f>IF(ISNA(VLOOKUP($B297,'Feeder DER'!$B$3:$V$365,'Feeder DER'!L$369,FALSE)),0,VLOOKUP($B297,'Feeder DER'!$B$3:$V$365,'Feeder DER'!L$369,FALSE)/1000)</f>
        <v>0.9445103071036216</v>
      </c>
      <c r="AM297" s="37">
        <f>IF(ISNA(VLOOKUP($B297,'Feeder DER'!$B$3:$V$365,'Feeder DER'!M$369,FALSE)),0,VLOOKUP($B297,'Feeder DER'!$B$3:$V$365,'Feeder DER'!M$369,FALSE)/1000)</f>
        <v>-0.48511653257748555</v>
      </c>
      <c r="AN297" s="37">
        <f>IF(ISNA(VLOOKUP($B297,'Feeder DER'!$B$3:$V$365,'Feeder DER'!N$369,FALSE)),0,VLOOKUP($B297,'Feeder DER'!$B$3:$V$365,'Feeder DER'!N$369,FALSE)/1000)</f>
        <v>-0.60519238230933481</v>
      </c>
      <c r="AO297" s="37">
        <f>IF(ISNA(VLOOKUP($B297,'Feeder DER'!$B$3:$V$365,'Feeder DER'!O$369,FALSE)),0,VLOOKUP($B297,'Feeder DER'!$B$3:$V$365,'Feeder DER'!O$369,FALSE)/1000)</f>
        <v>-0.7359888420470414</v>
      </c>
      <c r="AP297" s="37">
        <f>IF(ISNA(VLOOKUP($B297,'Feeder DER'!$B$3:$V$365,'Feeder DER'!P$369,FALSE)),0,VLOOKUP($B297,'Feeder DER'!$B$3:$V$365,'Feeder DER'!P$369,FALSE)/1000)</f>
        <v>-0.86349618749845602</v>
      </c>
      <c r="AQ297" s="37">
        <f>IF(ISNA(VLOOKUP($B297,'Feeder DER'!$B$3:$V$365,'Feeder DER'!Q$369,FALSE)),0,VLOOKUP($B297,'Feeder DER'!$B$3:$V$365,'Feeder DER'!Q$369,FALSE)/1000)</f>
        <v>-0.97579800495483948</v>
      </c>
      <c r="AR297" s="37">
        <f>IF(ISNA(VLOOKUP($B297,'Feeder DER'!$B$3:$V$365,'Feeder DER'!R$369,FALSE)),0,VLOOKUP($B297,'Feeder DER'!$B$3:$V$365,'Feeder DER'!R$369,FALSE)/1000)</f>
        <v>-1.0775943809596418</v>
      </c>
      <c r="AS297" s="37">
        <f>IF(ISNA(VLOOKUP($B297,'Feeder DER'!$B$3:$V$365,'Feeder DER'!S$369,FALSE)),0,VLOOKUP($B297,'Feeder DER'!$B$3:$V$365,'Feeder DER'!S$369,FALSE)/1000)</f>
        <v>-1.1738128252664448</v>
      </c>
      <c r="AT297" s="37">
        <f>IF(ISNA(VLOOKUP($B297,'Feeder DER'!$B$3:$V$365,'Feeder DER'!T$369,FALSE)),0,VLOOKUP($B297,'Feeder DER'!$B$3:$V$365,'Feeder DER'!T$369,FALSE)/1000)</f>
        <v>-1.2830736428358691</v>
      </c>
      <c r="AU297" s="37">
        <f>IF(ISNA(VLOOKUP($B297,'Feeder DER'!$B$3:$V$365,'Feeder DER'!U$369,FALSE)),0,VLOOKUP($B297,'Feeder DER'!$B$3:$V$365,'Feeder DER'!U$369,FALSE)/1000)</f>
        <v>-1.3930631116467023</v>
      </c>
      <c r="AV297" s="37">
        <f>IF(ISNA(VLOOKUP($B297,'Feeder DER'!$B$3:$V$365,'Feeder DER'!V$369,FALSE)),0,VLOOKUP($B297,'Feeder DER'!$B$3:$V$365,'Feeder DER'!V$369,FALSE)/1000)</f>
        <v>-1.4895552573065152</v>
      </c>
    </row>
    <row r="298" spans="1:48" x14ac:dyDescent="0.25">
      <c r="A298" s="8" t="s">
        <v>330</v>
      </c>
      <c r="B298" s="42">
        <v>12032</v>
      </c>
      <c r="C298" s="43">
        <v>68.532224020000001</v>
      </c>
      <c r="D298" s="43">
        <v>62.166667940000004</v>
      </c>
      <c r="E298" s="43">
        <v>62.573640961264942</v>
      </c>
      <c r="F298" s="43">
        <v>62.80873737017528</v>
      </c>
      <c r="G298" s="43">
        <v>63.04471706349473</v>
      </c>
      <c r="H298" s="43">
        <v>63.281583359825014</v>
      </c>
      <c r="I298" s="43">
        <v>63.519339590236228</v>
      </c>
      <c r="J298" s="43">
        <v>63.757989098313672</v>
      </c>
      <c r="K298" s="43">
        <v>63.997535240204897</v>
      </c>
      <c r="L298" s="43">
        <v>64.237981384666881</v>
      </c>
      <c r="M298" s="43">
        <v>64.479330913113415</v>
      </c>
      <c r="N298" s="43">
        <v>64.721587219662652</v>
      </c>
      <c r="P298" s="43">
        <v>118.5333328</v>
      </c>
      <c r="Q298" s="43">
        <v>122.10572333264595</v>
      </c>
      <c r="R298" s="43">
        <v>122.61312335656557</v>
      </c>
      <c r="S298" s="43">
        <v>123.12263183844479</v>
      </c>
      <c r="T298" s="43">
        <v>123.63425753980265</v>
      </c>
      <c r="U298" s="43">
        <v>124.14800925856592</v>
      </c>
      <c r="V298" s="43">
        <v>124.66389582922045</v>
      </c>
      <c r="W298" s="43">
        <v>125.18192612296302</v>
      </c>
      <c r="X298" s="43">
        <v>125.70210904785392</v>
      </c>
      <c r="Y298" s="43">
        <v>126.22445354897016</v>
      </c>
      <c r="Z298" s="43">
        <v>126.74896860855922</v>
      </c>
      <c r="AA298" s="43">
        <v>127.27566324619359</v>
      </c>
      <c r="AC298" s="37">
        <f>IF(ISNA(VLOOKUP($B298,'Feeder DER'!$B$3:$V$365,'Feeder DER'!C$369,FALSE)),0,VLOOKUP($B298,'Feeder DER'!$B$3:$V$365,'Feeder DER'!C$369,FALSE)/1000)</f>
        <v>2.5917196740727452E-2</v>
      </c>
      <c r="AD298" s="37">
        <f>IF(ISNA(VLOOKUP($B298,'Feeder DER'!$B$3:$V$365,'Feeder DER'!D$369,FALSE)),0,VLOOKUP($B298,'Feeder DER'!$B$3:$V$365,'Feeder DER'!D$369,FALSE)/1000)</f>
        <v>4.8885372290697622E-2</v>
      </c>
      <c r="AE298" s="37">
        <f>IF(ISNA(VLOOKUP($B298,'Feeder DER'!$B$3:$V$365,'Feeder DER'!E$369,FALSE)),0,VLOOKUP($B298,'Feeder DER'!$B$3:$V$365,'Feeder DER'!E$369,FALSE)/1000)</f>
        <v>7.6321134675285007E-2</v>
      </c>
      <c r="AF298" s="37">
        <f>IF(ISNA(VLOOKUP($B298,'Feeder DER'!$B$3:$V$365,'Feeder DER'!F$369,FALSE)),0,VLOOKUP($B298,'Feeder DER'!$B$3:$V$365,'Feeder DER'!F$369,FALSE)/1000)</f>
        <v>0.10789401285560227</v>
      </c>
      <c r="AG298" s="37">
        <f>IF(ISNA(VLOOKUP($B298,'Feeder DER'!$B$3:$V$365,'Feeder DER'!G$369,FALSE)),0,VLOOKUP($B298,'Feeder DER'!$B$3:$V$365,'Feeder DER'!G$369,FALSE)/1000)</f>
        <v>0.14105988511721623</v>
      </c>
      <c r="AH298" s="37">
        <f>IF(ISNA(VLOOKUP($B298,'Feeder DER'!$B$3:$V$365,'Feeder DER'!H$369,FALSE)),0,VLOOKUP($B298,'Feeder DER'!$B$3:$V$365,'Feeder DER'!H$369,FALSE)/1000)</f>
        <v>0.1789086806628632</v>
      </c>
      <c r="AI298" s="37">
        <f>IF(ISNA(VLOOKUP($B298,'Feeder DER'!$B$3:$V$365,'Feeder DER'!I$369,FALSE)),0,VLOOKUP($B298,'Feeder DER'!$B$3:$V$365,'Feeder DER'!I$369,FALSE)/1000)</f>
        <v>0.22189882654049634</v>
      </c>
      <c r="AJ298" s="37">
        <f>IF(ISNA(VLOOKUP($B298,'Feeder DER'!$B$3:$V$365,'Feeder DER'!J$369,FALSE)),0,VLOOKUP($B298,'Feeder DER'!$B$3:$V$365,'Feeder DER'!J$369,FALSE)/1000)</f>
        <v>0.31662290183654612</v>
      </c>
      <c r="AK298" s="37">
        <f>IF(ISNA(VLOOKUP($B298,'Feeder DER'!$B$3:$V$365,'Feeder DER'!K$369,FALSE)),0,VLOOKUP($B298,'Feeder DER'!$B$3:$V$365,'Feeder DER'!K$369,FALSE)/1000)</f>
        <v>0.39513433031506789</v>
      </c>
      <c r="AL298" s="37">
        <f>IF(ISNA(VLOOKUP($B298,'Feeder DER'!$B$3:$V$365,'Feeder DER'!L$369,FALSE)),0,VLOOKUP($B298,'Feeder DER'!$B$3:$V$365,'Feeder DER'!L$369,FALSE)/1000)</f>
        <v>0.46807945590488859</v>
      </c>
      <c r="AM298" s="37">
        <f>IF(ISNA(VLOOKUP($B298,'Feeder DER'!$B$3:$V$365,'Feeder DER'!M$369,FALSE)),0,VLOOKUP($B298,'Feeder DER'!$B$3:$V$365,'Feeder DER'!M$369,FALSE)/1000)</f>
        <v>-0.21543197314987331</v>
      </c>
      <c r="AN298" s="37">
        <f>IF(ISNA(VLOOKUP($B298,'Feeder DER'!$B$3:$V$365,'Feeder DER'!N$369,FALSE)),0,VLOOKUP($B298,'Feeder DER'!$B$3:$V$365,'Feeder DER'!N$369,FALSE)/1000)</f>
        <v>-0.26724960267178965</v>
      </c>
      <c r="AO298" s="37">
        <f>IF(ISNA(VLOOKUP($B298,'Feeder DER'!$B$3:$V$365,'Feeder DER'!O$369,FALSE)),0,VLOOKUP($B298,'Feeder DER'!$B$3:$V$365,'Feeder DER'!O$369,FALSE)/1000)</f>
        <v>-0.3241028626956961</v>
      </c>
      <c r="AP298" s="37">
        <f>IF(ISNA(VLOOKUP($B298,'Feeder DER'!$B$3:$V$365,'Feeder DER'!P$369,FALSE)),0,VLOOKUP($B298,'Feeder DER'!$B$3:$V$365,'Feeder DER'!P$369,FALSE)/1000)</f>
        <v>-0.37985803151509889</v>
      </c>
      <c r="AQ298" s="37">
        <f>IF(ISNA(VLOOKUP($B298,'Feeder DER'!$B$3:$V$365,'Feeder DER'!Q$369,FALSE)),0,VLOOKUP($B298,'Feeder DER'!$B$3:$V$365,'Feeder DER'!Q$369,FALSE)/1000)</f>
        <v>-0.4292033665445486</v>
      </c>
      <c r="AR298" s="37">
        <f>IF(ISNA(VLOOKUP($B298,'Feeder DER'!$B$3:$V$365,'Feeder DER'!R$369,FALSE)),0,VLOOKUP($B298,'Feeder DER'!$B$3:$V$365,'Feeder DER'!R$369,FALSE)/1000)</f>
        <v>-0.47398488384513782</v>
      </c>
      <c r="AS298" s="37">
        <f>IF(ISNA(VLOOKUP($B298,'Feeder DER'!$B$3:$V$365,'Feeder DER'!S$369,FALSE)),0,VLOOKUP($B298,'Feeder DER'!$B$3:$V$365,'Feeder DER'!S$369,FALSE)/1000)</f>
        <v>-0.51636484105547586</v>
      </c>
      <c r="AT298" s="37">
        <f>IF(ISNA(VLOOKUP($B298,'Feeder DER'!$B$3:$V$365,'Feeder DER'!T$369,FALSE)),0,VLOOKUP($B298,'Feeder DER'!$B$3:$V$365,'Feeder DER'!T$369,FALSE)/1000)</f>
        <v>-0.56302003136496226</v>
      </c>
      <c r="AU298" s="37">
        <f>IF(ISNA(VLOOKUP($B298,'Feeder DER'!$B$3:$V$365,'Feeder DER'!U$369,FALSE)),0,VLOOKUP($B298,'Feeder DER'!$B$3:$V$365,'Feeder DER'!U$369,FALSE)/1000)</f>
        <v>-0.60966560068908882</v>
      </c>
      <c r="AV298" s="37">
        <f>IF(ISNA(VLOOKUP($B298,'Feeder DER'!$B$3:$V$365,'Feeder DER'!V$369,FALSE)),0,VLOOKUP($B298,'Feeder DER'!$B$3:$V$365,'Feeder DER'!V$369,FALSE)/1000)</f>
        <v>-0.64923204093286491</v>
      </c>
    </row>
    <row r="299" spans="1:48" x14ac:dyDescent="0.25">
      <c r="A299" s="8" t="s">
        <v>330</v>
      </c>
      <c r="B299" s="42">
        <v>12033</v>
      </c>
      <c r="C299" s="43">
        <v>40.383333909999998</v>
      </c>
      <c r="D299" s="43">
        <v>30.399999619999999</v>
      </c>
      <c r="E299" s="43">
        <v>30.679668448278179</v>
      </c>
      <c r="F299" s="43">
        <v>30.79493551229983</v>
      </c>
      <c r="G299" s="43">
        <v>30.9106356480175</v>
      </c>
      <c r="H299" s="43">
        <v>31.026770482531656</v>
      </c>
      <c r="I299" s="43">
        <v>31.143341649055973</v>
      </c>
      <c r="J299" s="43">
        <v>31.260350786940297</v>
      </c>
      <c r="K299" s="43">
        <v>31.377799541693697</v>
      </c>
      <c r="L299" s="43">
        <v>31.49568956500762</v>
      </c>
      <c r="M299" s="43">
        <v>31.614022514779101</v>
      </c>
      <c r="N299" s="43">
        <v>31.732800055134089</v>
      </c>
      <c r="P299" s="43">
        <v>68.100006100000002</v>
      </c>
      <c r="Q299" s="43">
        <v>70.269350592417993</v>
      </c>
      <c r="R299" s="43">
        <v>70.561348945961811</v>
      </c>
      <c r="S299" s="43">
        <v>70.854560674010344</v>
      </c>
      <c r="T299" s="43">
        <v>71.148990818638907</v>
      </c>
      <c r="U299" s="43">
        <v>71.444644442874733</v>
      </c>
      <c r="V299" s="43">
        <v>71.741526630784037</v>
      </c>
      <c r="W299" s="43">
        <v>72.039642487559419</v>
      </c>
      <c r="X299" s="43">
        <v>72.338997139607699</v>
      </c>
      <c r="Y299" s="43">
        <v>72.63959573463805</v>
      </c>
      <c r="Z299" s="43">
        <v>72.941443441750508</v>
      </c>
      <c r="AA299" s="43">
        <v>73.244545451524857</v>
      </c>
      <c r="AC299" s="37">
        <f>IF(ISNA(VLOOKUP($B299,'Feeder DER'!$B$3:$V$365,'Feeder DER'!C$369,FALSE)),0,VLOOKUP($B299,'Feeder DER'!$B$3:$V$365,'Feeder DER'!C$369,FALSE)/1000)</f>
        <v>1.3322780866311326E-2</v>
      </c>
      <c r="AD299" s="37">
        <f>IF(ISNA(VLOOKUP($B299,'Feeder DER'!$B$3:$V$365,'Feeder DER'!D$369,FALSE)),0,VLOOKUP($B299,'Feeder DER'!$B$3:$V$365,'Feeder DER'!D$369,FALSE)/1000)</f>
        <v>2.5102969765232703E-2</v>
      </c>
      <c r="AE299" s="37">
        <f>IF(ISNA(VLOOKUP($B299,'Feeder DER'!$B$3:$V$365,'Feeder DER'!E$369,FALSE)),0,VLOOKUP($B299,'Feeder DER'!$B$3:$V$365,'Feeder DER'!E$369,FALSE)/1000)</f>
        <v>3.9123916788678083E-2</v>
      </c>
      <c r="AF299" s="37">
        <f>IF(ISNA(VLOOKUP($B299,'Feeder DER'!$B$3:$V$365,'Feeder DER'!F$369,FALSE)),0,VLOOKUP($B299,'Feeder DER'!$B$3:$V$365,'Feeder DER'!F$369,FALSE)/1000)</f>
        <v>5.516120809253134E-2</v>
      </c>
      <c r="AG299" s="37">
        <f>IF(ISNA(VLOOKUP($B299,'Feeder DER'!$B$3:$V$365,'Feeder DER'!G$369,FALSE)),0,VLOOKUP($B299,'Feeder DER'!$B$3:$V$365,'Feeder DER'!G$369,FALSE)/1000)</f>
        <v>7.1920545532829741E-2</v>
      </c>
      <c r="AH299" s="37">
        <f>IF(ISNA(VLOOKUP($B299,'Feeder DER'!$B$3:$V$365,'Feeder DER'!H$369,FALSE)),0,VLOOKUP($B299,'Feeder DER'!$B$3:$V$365,'Feeder DER'!H$369,FALSE)/1000)</f>
        <v>9.0874470628163326E-2</v>
      </c>
      <c r="AI299" s="37">
        <f>IF(ISNA(VLOOKUP($B299,'Feeder DER'!$B$3:$V$365,'Feeder DER'!I$369,FALSE)),0,VLOOKUP($B299,'Feeder DER'!$B$3:$V$365,'Feeder DER'!I$369,FALSE)/1000)</f>
        <v>0.11240299146206933</v>
      </c>
      <c r="AJ299" s="37">
        <f>IF(ISNA(VLOOKUP($B299,'Feeder DER'!$B$3:$V$365,'Feeder DER'!J$369,FALSE)),0,VLOOKUP($B299,'Feeder DER'!$B$3:$V$365,'Feeder DER'!J$369,FALSE)/1000)</f>
        <v>0.15940897474028545</v>
      </c>
      <c r="AK299" s="37">
        <f>IF(ISNA(VLOOKUP($B299,'Feeder DER'!$B$3:$V$365,'Feeder DER'!K$369,FALSE)),0,VLOOKUP($B299,'Feeder DER'!$B$3:$V$365,'Feeder DER'!K$369,FALSE)/1000)</f>
        <v>0.19862785357628424</v>
      </c>
      <c r="AL299" s="37">
        <f>IF(ISNA(VLOOKUP($B299,'Feeder DER'!$B$3:$V$365,'Feeder DER'!L$369,FALSE)),0,VLOOKUP($B299,'Feeder DER'!$B$3:$V$365,'Feeder DER'!L$369,FALSE)/1000)</f>
        <v>0.23509183188162094</v>
      </c>
      <c r="AM299" s="37">
        <f>IF(ISNA(VLOOKUP($B299,'Feeder DER'!$B$3:$V$365,'Feeder DER'!M$369,FALSE)),0,VLOOKUP($B299,'Feeder DER'!$B$3:$V$365,'Feeder DER'!M$369,FALSE)/1000)</f>
        <v>-0.11231878174532117</v>
      </c>
      <c r="AN299" s="37">
        <f>IF(ISNA(VLOOKUP($B299,'Feeder DER'!$B$3:$V$365,'Feeder DER'!N$369,FALSE)),0,VLOOKUP($B299,'Feeder DER'!$B$3:$V$365,'Feeder DER'!N$369,FALSE)/1000)</f>
        <v>-0.138938129053811</v>
      </c>
      <c r="AO299" s="37">
        <f>IF(ISNA(VLOOKUP($B299,'Feeder DER'!$B$3:$V$365,'Feeder DER'!O$369,FALSE)),0,VLOOKUP($B299,'Feeder DER'!$B$3:$V$365,'Feeder DER'!O$369,FALSE)/1000)</f>
        <v>-0.16810567362153964</v>
      </c>
      <c r="AP299" s="37">
        <f>IF(ISNA(VLOOKUP($B299,'Feeder DER'!$B$3:$V$365,'Feeder DER'!P$369,FALSE)),0,VLOOKUP($B299,'Feeder DER'!$B$3:$V$365,'Feeder DER'!P$369,FALSE)/1000)</f>
        <v>-0.19668036604979808</v>
      </c>
      <c r="AQ299" s="37">
        <f>IF(ISNA(VLOOKUP($B299,'Feeder DER'!$B$3:$V$365,'Feeder DER'!Q$369,FALSE)),0,VLOOKUP($B299,'Feeder DER'!$B$3:$V$365,'Feeder DER'!Q$369,FALSE)/1000)</f>
        <v>-0.22194963047017452</v>
      </c>
      <c r="AR299" s="37">
        <f>IF(ISNA(VLOOKUP($B299,'Feeder DER'!$B$3:$V$365,'Feeder DER'!R$369,FALSE)),0,VLOOKUP($B299,'Feeder DER'!$B$3:$V$365,'Feeder DER'!R$369,FALSE)/1000)</f>
        <v>-0.24487973510797306</v>
      </c>
      <c r="AS299" s="37">
        <f>IF(ISNA(VLOOKUP($B299,'Feeder DER'!$B$3:$V$365,'Feeder DER'!S$369,FALSE)),0,VLOOKUP($B299,'Feeder DER'!$B$3:$V$365,'Feeder DER'!S$369,FALSE)/1000)</f>
        <v>-0.26657836941731733</v>
      </c>
      <c r="AT299" s="37">
        <f>IF(ISNA(VLOOKUP($B299,'Feeder DER'!$B$3:$V$365,'Feeder DER'!T$369,FALSE)),0,VLOOKUP($B299,'Feeder DER'!$B$3:$V$365,'Feeder DER'!T$369,FALSE)/1000)</f>
        <v>-0.29057704503739296</v>
      </c>
      <c r="AU299" s="37">
        <f>IF(ISNA(VLOOKUP($B299,'Feeder DER'!$B$3:$V$365,'Feeder DER'!U$369,FALSE)),0,VLOOKUP($B299,'Feeder DER'!$B$3:$V$365,'Feeder DER'!U$369,FALSE)/1000)</f>
        <v>-0.31463945364196061</v>
      </c>
      <c r="AV299" s="37">
        <f>IF(ISNA(VLOOKUP($B299,'Feeder DER'!$B$3:$V$365,'Feeder DER'!V$369,FALSE)),0,VLOOKUP($B299,'Feeder DER'!$B$3:$V$365,'Feeder DER'!V$369,FALSE)/1000)</f>
        <v>-0.33513798530207761</v>
      </c>
    </row>
    <row r="300" spans="1:48" x14ac:dyDescent="0.25">
      <c r="A300" s="8" t="s">
        <v>330</v>
      </c>
      <c r="B300" s="42">
        <v>12034</v>
      </c>
      <c r="C300" s="43">
        <v>2.3333335E-2</v>
      </c>
      <c r="D300" s="43">
        <v>0</v>
      </c>
      <c r="E300" s="43">
        <v>0</v>
      </c>
      <c r="F300" s="43">
        <v>0</v>
      </c>
      <c r="G300" s="43">
        <v>0</v>
      </c>
      <c r="H300" s="43">
        <v>0</v>
      </c>
      <c r="I300" s="43">
        <v>0</v>
      </c>
      <c r="J300" s="43">
        <v>0</v>
      </c>
      <c r="K300" s="43">
        <v>0</v>
      </c>
      <c r="L300" s="43">
        <v>0</v>
      </c>
      <c r="M300" s="43">
        <v>0</v>
      </c>
      <c r="N300" s="43">
        <v>0</v>
      </c>
      <c r="P300" s="43">
        <v>0</v>
      </c>
      <c r="Q300" s="43">
        <v>0</v>
      </c>
      <c r="R300" s="43">
        <v>0</v>
      </c>
      <c r="S300" s="43">
        <v>0</v>
      </c>
      <c r="T300" s="43">
        <v>0</v>
      </c>
      <c r="U300" s="43">
        <v>0</v>
      </c>
      <c r="V300" s="43">
        <v>0</v>
      </c>
      <c r="W300" s="43">
        <v>0</v>
      </c>
      <c r="X300" s="43">
        <v>0</v>
      </c>
      <c r="Y300" s="43">
        <v>0</v>
      </c>
      <c r="Z300" s="43">
        <v>0</v>
      </c>
      <c r="AA300" s="43">
        <v>0</v>
      </c>
      <c r="AC300" s="37">
        <f>IF(ISNA(VLOOKUP($B300,'Feeder DER'!$B$3:$V$365,'Feeder DER'!C$369,FALSE)),0,VLOOKUP($B300,'Feeder DER'!$B$3:$V$365,'Feeder DER'!C$369,FALSE)/1000)</f>
        <v>0</v>
      </c>
      <c r="AD300" s="37">
        <f>IF(ISNA(VLOOKUP($B300,'Feeder DER'!$B$3:$V$365,'Feeder DER'!D$369,FALSE)),0,VLOOKUP($B300,'Feeder DER'!$B$3:$V$365,'Feeder DER'!D$369,FALSE)/1000)</f>
        <v>0</v>
      </c>
      <c r="AE300" s="37">
        <f>IF(ISNA(VLOOKUP($B300,'Feeder DER'!$B$3:$V$365,'Feeder DER'!E$369,FALSE)),0,VLOOKUP($B300,'Feeder DER'!$B$3:$V$365,'Feeder DER'!E$369,FALSE)/1000)</f>
        <v>0</v>
      </c>
      <c r="AF300" s="37">
        <f>IF(ISNA(VLOOKUP($B300,'Feeder DER'!$B$3:$V$365,'Feeder DER'!F$369,FALSE)),0,VLOOKUP($B300,'Feeder DER'!$B$3:$V$365,'Feeder DER'!F$369,FALSE)/1000)</f>
        <v>0</v>
      </c>
      <c r="AG300" s="37">
        <f>IF(ISNA(VLOOKUP($B300,'Feeder DER'!$B$3:$V$365,'Feeder DER'!G$369,FALSE)),0,VLOOKUP($B300,'Feeder DER'!$B$3:$V$365,'Feeder DER'!G$369,FALSE)/1000)</f>
        <v>0</v>
      </c>
      <c r="AH300" s="37">
        <f>IF(ISNA(VLOOKUP($B300,'Feeder DER'!$B$3:$V$365,'Feeder DER'!H$369,FALSE)),0,VLOOKUP($B300,'Feeder DER'!$B$3:$V$365,'Feeder DER'!H$369,FALSE)/1000)</f>
        <v>0</v>
      </c>
      <c r="AI300" s="37">
        <f>IF(ISNA(VLOOKUP($B300,'Feeder DER'!$B$3:$V$365,'Feeder DER'!I$369,FALSE)),0,VLOOKUP($B300,'Feeder DER'!$B$3:$V$365,'Feeder DER'!I$369,FALSE)/1000)</f>
        <v>0</v>
      </c>
      <c r="AJ300" s="37">
        <f>IF(ISNA(VLOOKUP($B300,'Feeder DER'!$B$3:$V$365,'Feeder DER'!J$369,FALSE)),0,VLOOKUP($B300,'Feeder DER'!$B$3:$V$365,'Feeder DER'!J$369,FALSE)/1000)</f>
        <v>0</v>
      </c>
      <c r="AK300" s="37">
        <f>IF(ISNA(VLOOKUP($B300,'Feeder DER'!$B$3:$V$365,'Feeder DER'!K$369,FALSE)),0,VLOOKUP($B300,'Feeder DER'!$B$3:$V$365,'Feeder DER'!K$369,FALSE)/1000)</f>
        <v>0</v>
      </c>
      <c r="AL300" s="37">
        <f>IF(ISNA(VLOOKUP($B300,'Feeder DER'!$B$3:$V$365,'Feeder DER'!L$369,FALSE)),0,VLOOKUP($B300,'Feeder DER'!$B$3:$V$365,'Feeder DER'!L$369,FALSE)/1000)</f>
        <v>0</v>
      </c>
      <c r="AM300" s="37">
        <f>IF(ISNA(VLOOKUP($B300,'Feeder DER'!$B$3:$V$365,'Feeder DER'!M$369,FALSE)),0,VLOOKUP($B300,'Feeder DER'!$B$3:$V$365,'Feeder DER'!M$369,FALSE)/1000)</f>
        <v>0</v>
      </c>
      <c r="AN300" s="37">
        <f>IF(ISNA(VLOOKUP($B300,'Feeder DER'!$B$3:$V$365,'Feeder DER'!N$369,FALSE)),0,VLOOKUP($B300,'Feeder DER'!$B$3:$V$365,'Feeder DER'!N$369,FALSE)/1000)</f>
        <v>0</v>
      </c>
      <c r="AO300" s="37">
        <f>IF(ISNA(VLOOKUP($B300,'Feeder DER'!$B$3:$V$365,'Feeder DER'!O$369,FALSE)),0,VLOOKUP($B300,'Feeder DER'!$B$3:$V$365,'Feeder DER'!O$369,FALSE)/1000)</f>
        <v>0</v>
      </c>
      <c r="AP300" s="37">
        <f>IF(ISNA(VLOOKUP($B300,'Feeder DER'!$B$3:$V$365,'Feeder DER'!P$369,FALSE)),0,VLOOKUP($B300,'Feeder DER'!$B$3:$V$365,'Feeder DER'!P$369,FALSE)/1000)</f>
        <v>0</v>
      </c>
      <c r="AQ300" s="37">
        <f>IF(ISNA(VLOOKUP($B300,'Feeder DER'!$B$3:$V$365,'Feeder DER'!Q$369,FALSE)),0,VLOOKUP($B300,'Feeder DER'!$B$3:$V$365,'Feeder DER'!Q$369,FALSE)/1000)</f>
        <v>0</v>
      </c>
      <c r="AR300" s="37">
        <f>IF(ISNA(VLOOKUP($B300,'Feeder DER'!$B$3:$V$365,'Feeder DER'!R$369,FALSE)),0,VLOOKUP($B300,'Feeder DER'!$B$3:$V$365,'Feeder DER'!R$369,FALSE)/1000)</f>
        <v>0</v>
      </c>
      <c r="AS300" s="37">
        <f>IF(ISNA(VLOOKUP($B300,'Feeder DER'!$B$3:$V$365,'Feeder DER'!S$369,FALSE)),0,VLOOKUP($B300,'Feeder DER'!$B$3:$V$365,'Feeder DER'!S$369,FALSE)/1000)</f>
        <v>0</v>
      </c>
      <c r="AT300" s="37">
        <f>IF(ISNA(VLOOKUP($B300,'Feeder DER'!$B$3:$V$365,'Feeder DER'!T$369,FALSE)),0,VLOOKUP($B300,'Feeder DER'!$B$3:$V$365,'Feeder DER'!T$369,FALSE)/1000)</f>
        <v>0</v>
      </c>
      <c r="AU300" s="37">
        <f>IF(ISNA(VLOOKUP($B300,'Feeder DER'!$B$3:$V$365,'Feeder DER'!U$369,FALSE)),0,VLOOKUP($B300,'Feeder DER'!$B$3:$V$365,'Feeder DER'!U$369,FALSE)/1000)</f>
        <v>0</v>
      </c>
      <c r="AV300" s="37">
        <f>IF(ISNA(VLOOKUP($B300,'Feeder DER'!$B$3:$V$365,'Feeder DER'!V$369,FALSE)),0,VLOOKUP($B300,'Feeder DER'!$B$3:$V$365,'Feeder DER'!V$369,FALSE)/1000)</f>
        <v>0</v>
      </c>
    </row>
    <row r="301" spans="1:48" x14ac:dyDescent="0.25">
      <c r="A301" s="8" t="s">
        <v>330</v>
      </c>
      <c r="B301" s="42">
        <v>12035</v>
      </c>
      <c r="C301" s="43">
        <v>107.73833569999999</v>
      </c>
      <c r="D301" s="43">
        <v>80.200004579999998</v>
      </c>
      <c r="E301" s="43">
        <v>81.234453756644797</v>
      </c>
      <c r="F301" s="43">
        <v>81.539660998297904</v>
      </c>
      <c r="G301" s="43">
        <v>81.846014938870624</v>
      </c>
      <c r="H301" s="43">
        <v>82.153519886643465</v>
      </c>
      <c r="I301" s="43">
        <v>82.462180166083655</v>
      </c>
      <c r="J301" s="43">
        <v>82.772000117905932</v>
      </c>
      <c r="K301" s="43">
        <v>83.082984099133611</v>
      </c>
      <c r="L301" s="43">
        <v>83.395136483159845</v>
      </c>
      <c r="M301" s="43">
        <v>83.708461659809146</v>
      </c>
      <c r="N301" s="43">
        <v>84.022964035399085</v>
      </c>
      <c r="P301" s="43">
        <v>223.3999939</v>
      </c>
      <c r="Q301" s="43">
        <v>231.38004051964325</v>
      </c>
      <c r="R301" s="43">
        <v>232.34152074260018</v>
      </c>
      <c r="S301" s="43">
        <v>233.30699631544582</v>
      </c>
      <c r="T301" s="43">
        <v>234.27648384051926</v>
      </c>
      <c r="U301" s="43">
        <v>235.2499999891493</v>
      </c>
      <c r="V301" s="43">
        <v>236.22756150194098</v>
      </c>
      <c r="W301" s="43">
        <v>237.20918518906353</v>
      </c>
      <c r="X301" s="43">
        <v>238.19488793053941</v>
      </c>
      <c r="Y301" s="43">
        <v>239.1846866765346</v>
      </c>
      <c r="Z301" s="43">
        <v>240.17859844765002</v>
      </c>
      <c r="AA301" s="43">
        <v>241.17664033521433</v>
      </c>
      <c r="AC301" s="37">
        <f>IF(ISNA(VLOOKUP($B301,'Feeder DER'!$B$3:$V$365,'Feeder DER'!C$369,FALSE)),0,VLOOKUP($B301,'Feeder DER'!$B$3:$V$365,'Feeder DER'!C$369,FALSE)/1000)</f>
        <v>3.1638602501741657E-2</v>
      </c>
      <c r="AD301" s="37">
        <f>IF(ISNA(VLOOKUP($B301,'Feeder DER'!$B$3:$V$365,'Feeder DER'!D$369,FALSE)),0,VLOOKUP($B301,'Feeder DER'!$B$3:$V$365,'Feeder DER'!D$369,FALSE)/1000)</f>
        <v>5.9639371719441385E-2</v>
      </c>
      <c r="AE301" s="37">
        <f>IF(ISNA(VLOOKUP($B301,'Feeder DER'!$B$3:$V$365,'Feeder DER'!E$369,FALSE)),0,VLOOKUP($B301,'Feeder DER'!$B$3:$V$365,'Feeder DER'!E$369,FALSE)/1000)</f>
        <v>9.308951830317419E-2</v>
      </c>
      <c r="AF301" s="37">
        <f>IF(ISNA(VLOOKUP($B301,'Feeder DER'!$B$3:$V$365,'Feeder DER'!F$369,FALSE)),0,VLOOKUP($B301,'Feeder DER'!$B$3:$V$365,'Feeder DER'!F$369,FALSE)/1000)</f>
        <v>0.13158784184703834</v>
      </c>
      <c r="AG301" s="37">
        <f>IF(ISNA(VLOOKUP($B301,'Feeder DER'!$B$3:$V$365,'Feeder DER'!G$369,FALSE)),0,VLOOKUP($B301,'Feeder DER'!$B$3:$V$365,'Feeder DER'!G$369,FALSE)/1000)</f>
        <v>0.17203210054771828</v>
      </c>
      <c r="AH301" s="37">
        <f>IF(ISNA(VLOOKUP($B301,'Feeder DER'!$B$3:$V$365,'Feeder DER'!H$369,FALSE)),0,VLOOKUP($B301,'Feeder DER'!$B$3:$V$365,'Feeder DER'!H$369,FALSE)/1000)</f>
        <v>0.21819015346784756</v>
      </c>
      <c r="AI301" s="37">
        <f>IF(ISNA(VLOOKUP($B301,'Feeder DER'!$B$3:$V$365,'Feeder DER'!I$369,FALSE)),0,VLOOKUP($B301,'Feeder DER'!$B$3:$V$365,'Feeder DER'!I$369,FALSE)/1000)</f>
        <v>0.27062064492979482</v>
      </c>
      <c r="AJ301" s="37">
        <f>IF(ISNA(VLOOKUP($B301,'Feeder DER'!$B$3:$V$365,'Feeder DER'!J$369,FALSE)),0,VLOOKUP($B301,'Feeder DER'!$B$3:$V$365,'Feeder DER'!J$369,FALSE)/1000)</f>
        <v>0.38615025214051713</v>
      </c>
      <c r="AK301" s="37">
        <f>IF(ISNA(VLOOKUP($B301,'Feeder DER'!$B$3:$V$365,'Feeder DER'!K$369,FALSE)),0,VLOOKUP($B301,'Feeder DER'!$B$3:$V$365,'Feeder DER'!K$369,FALSE)/1000)</f>
        <v>0.48190714169021553</v>
      </c>
      <c r="AL301" s="37">
        <f>IF(ISNA(VLOOKUP($B301,'Feeder DER'!$B$3:$V$365,'Feeder DER'!L$369,FALSE)),0,VLOOKUP($B301,'Feeder DER'!$B$3:$V$365,'Feeder DER'!L$369,FALSE)/1000)</f>
        <v>0.5708777062799516</v>
      </c>
      <c r="AM301" s="37">
        <f>IF(ISNA(VLOOKUP($B301,'Feeder DER'!$B$3:$V$365,'Feeder DER'!M$369,FALSE)),0,VLOOKUP($B301,'Feeder DER'!$B$3:$V$365,'Feeder DER'!M$369,FALSE)/1000)</f>
        <v>-0.2628676748111955</v>
      </c>
      <c r="AN301" s="37">
        <f>IF(ISNA(VLOOKUP($B301,'Feeder DER'!$B$3:$V$365,'Feeder DER'!N$369,FALSE)),0,VLOOKUP($B301,'Feeder DER'!$B$3:$V$365,'Feeder DER'!N$369,FALSE)/1000)</f>
        <v>-0.3260435826290371</v>
      </c>
      <c r="AO301" s="37">
        <f>IF(ISNA(VLOOKUP($B301,'Feeder DER'!$B$3:$V$365,'Feeder DER'!O$369,FALSE)),0,VLOOKUP($B301,'Feeder DER'!$B$3:$V$365,'Feeder DER'!O$369,FALSE)/1000)</f>
        <v>-0.39536422755834172</v>
      </c>
      <c r="AP301" s="37">
        <f>IF(ISNA(VLOOKUP($B301,'Feeder DER'!$B$3:$V$365,'Feeder DER'!P$369,FALSE)),0,VLOOKUP($B301,'Feeder DER'!$B$3:$V$365,'Feeder DER'!P$369,FALSE)/1000)</f>
        <v>-0.4633514883822315</v>
      </c>
      <c r="AQ301" s="37">
        <f>IF(ISNA(VLOOKUP($B301,'Feeder DER'!$B$3:$V$365,'Feeder DER'!Q$369,FALSE)),0,VLOOKUP($B301,'Feeder DER'!$B$3:$V$365,'Feeder DER'!Q$369,FALSE)/1000)</f>
        <v>-0.52352761106986123</v>
      </c>
      <c r="AR301" s="37">
        <f>IF(ISNA(VLOOKUP($B301,'Feeder DER'!$B$3:$V$365,'Feeder DER'!R$369,FALSE)),0,VLOOKUP($B301,'Feeder DER'!$B$3:$V$365,'Feeder DER'!R$369,FALSE)/1000)</f>
        <v>-0.57814220532719218</v>
      </c>
      <c r="AS301" s="37">
        <f>IF(ISNA(VLOOKUP($B301,'Feeder DER'!$B$3:$V$365,'Feeder DER'!S$369,FALSE)),0,VLOOKUP($B301,'Feeder DER'!$B$3:$V$365,'Feeder DER'!S$369,FALSE)/1000)</f>
        <v>-0.62983173614937271</v>
      </c>
      <c r="AT301" s="37">
        <f>IF(ISNA(VLOOKUP($B301,'Feeder DER'!$B$3:$V$365,'Feeder DER'!T$369,FALSE)),0,VLOOKUP($B301,'Feeder DER'!$B$3:$V$365,'Feeder DER'!T$369,FALSE)/1000)</f>
        <v>-0.68673379463469064</v>
      </c>
      <c r="AU301" s="37">
        <f>IF(ISNA(VLOOKUP($B301,'Feeder DER'!$B$3:$V$365,'Feeder DER'!U$369,FALSE)),0,VLOOKUP($B301,'Feeder DER'!$B$3:$V$365,'Feeder DER'!U$369,FALSE)/1000)</f>
        <v>-0.74363222608644919</v>
      </c>
      <c r="AV301" s="37">
        <f>IF(ISNA(VLOOKUP($B301,'Feeder DER'!$B$3:$V$365,'Feeder DER'!V$369,FALSE)),0,VLOOKUP($B301,'Feeder DER'!$B$3:$V$365,'Feeder DER'!V$369,FALSE)/1000)</f>
        <v>-0.79190084693846563</v>
      </c>
    </row>
    <row r="302" spans="1:48" x14ac:dyDescent="0.25">
      <c r="A302" s="8" t="s">
        <v>330</v>
      </c>
      <c r="B302" s="42">
        <v>12036</v>
      </c>
      <c r="C302" s="43">
        <v>153.7844465</v>
      </c>
      <c r="D302" s="43">
        <v>141.96667479999999</v>
      </c>
      <c r="E302" s="43">
        <v>142.50006002287813</v>
      </c>
      <c r="F302" s="43">
        <v>143.03544923575171</v>
      </c>
      <c r="G302" s="43">
        <v>143.57284996784301</v>
      </c>
      <c r="H302" s="43">
        <v>144.11226977666246</v>
      </c>
      <c r="I302" s="43">
        <v>144.65371624811493</v>
      </c>
      <c r="J302" s="43">
        <v>145.19719699660644</v>
      </c>
      <c r="K302" s="43">
        <v>145.74271966515116</v>
      </c>
      <c r="L302" s="43">
        <v>146.29029192547901</v>
      </c>
      <c r="M302" s="43">
        <v>146.83992147814345</v>
      </c>
      <c r="N302" s="43">
        <v>147.39161605262981</v>
      </c>
      <c r="P302" s="43">
        <v>200.2000122</v>
      </c>
      <c r="Q302" s="43">
        <v>206.44744090875716</v>
      </c>
      <c r="R302" s="43">
        <v>207.30531581909105</v>
      </c>
      <c r="S302" s="43">
        <v>208.16675555618443</v>
      </c>
      <c r="T302" s="43">
        <v>209.03177493337392</v>
      </c>
      <c r="U302" s="43">
        <v>209.90038882555172</v>
      </c>
      <c r="V302" s="43">
        <v>210.77261216942136</v>
      </c>
      <c r="W302" s="43">
        <v>211.64845996375462</v>
      </c>
      <c r="X302" s="43">
        <v>212.52794726964939</v>
      </c>
      <c r="Y302" s="43">
        <v>213.41108921078865</v>
      </c>
      <c r="Z302" s="43">
        <v>214.29790097370062</v>
      </c>
      <c r="AA302" s="43">
        <v>215.18839780801983</v>
      </c>
      <c r="AC302" s="37">
        <f>IF(ISNA(VLOOKUP($B302,'Feeder DER'!$B$3:$V$365,'Feeder DER'!C$369,FALSE)),0,VLOOKUP($B302,'Feeder DER'!$B$3:$V$365,'Feeder DER'!C$369,FALSE)/1000)</f>
        <v>7.1905914776685591E-5</v>
      </c>
      <c r="AD302" s="37">
        <f>IF(ISNA(VLOOKUP($B302,'Feeder DER'!$B$3:$V$365,'Feeder DER'!D$369,FALSE)),0,VLOOKUP($B302,'Feeder DER'!$B$3:$V$365,'Feeder DER'!D$369,FALSE)/1000)</f>
        <v>1.3554402663509406E-4</v>
      </c>
      <c r="AE302" s="37">
        <f>IF(ISNA(VLOOKUP($B302,'Feeder DER'!$B$3:$V$365,'Feeder DER'!E$369,FALSE)),0,VLOOKUP($B302,'Feeder DER'!$B$3:$V$365,'Feeder DER'!E$369,FALSE)/1000)</f>
        <v>2.1156708705266856E-4</v>
      </c>
      <c r="AF302" s="37">
        <f>IF(ISNA(VLOOKUP($B302,'Feeder DER'!$B$3:$V$365,'Feeder DER'!F$369,FALSE)),0,VLOOKUP($B302,'Feeder DER'!$B$3:$V$365,'Feeder DER'!F$369,FALSE)/1000)</f>
        <v>2.9906327692508716E-4</v>
      </c>
      <c r="AG302" s="37">
        <f>IF(ISNA(VLOOKUP($B302,'Feeder DER'!$B$3:$V$365,'Feeder DER'!G$369,FALSE)),0,VLOOKUP($B302,'Feeder DER'!$B$3:$V$365,'Feeder DER'!G$369,FALSE)/1000)</f>
        <v>3.9098204669935966E-4</v>
      </c>
      <c r="AH302" s="37">
        <f>IF(ISNA(VLOOKUP($B302,'Feeder DER'!$B$3:$V$365,'Feeder DER'!H$369,FALSE)),0,VLOOKUP($B302,'Feeder DER'!$B$3:$V$365,'Feeder DER'!H$369,FALSE)/1000)</f>
        <v>4.9588671242692633E-4</v>
      </c>
      <c r="AI302" s="37">
        <f>IF(ISNA(VLOOKUP($B302,'Feeder DER'!$B$3:$V$365,'Feeder DER'!I$369,FALSE)),0,VLOOKUP($B302,'Feeder DER'!$B$3:$V$365,'Feeder DER'!I$369,FALSE)/1000)</f>
        <v>6.1504692029498828E-4</v>
      </c>
      <c r="AJ302" s="37">
        <f>IF(ISNA(VLOOKUP($B302,'Feeder DER'!$B$3:$V$365,'Feeder DER'!J$369,FALSE)),0,VLOOKUP($B302,'Feeder DER'!$B$3:$V$365,'Feeder DER'!J$369,FALSE)/1000)</f>
        <v>8.7761420941026634E-4</v>
      </c>
      <c r="AK302" s="37">
        <f>IF(ISNA(VLOOKUP($B302,'Feeder DER'!$B$3:$V$365,'Feeder DER'!K$369,FALSE)),0,VLOOKUP($B302,'Feeder DER'!$B$3:$V$365,'Feeder DER'!K$369,FALSE)/1000)</f>
        <v>1.0952435038413988E-3</v>
      </c>
      <c r="AL302" s="37">
        <f>IF(ISNA(VLOOKUP($B302,'Feeder DER'!$B$3:$V$365,'Feeder DER'!L$369,FALSE)),0,VLOOKUP($B302,'Feeder DER'!$B$3:$V$365,'Feeder DER'!L$369,FALSE)/1000)</f>
        <v>1.2974493324544351E-3</v>
      </c>
      <c r="AM302" s="37">
        <f>IF(ISNA(VLOOKUP($B302,'Feeder DER'!$B$3:$V$365,'Feeder DER'!M$369,FALSE)),0,VLOOKUP($B302,'Feeder DER'!$B$3:$V$365,'Feeder DER'!M$369,FALSE)/1000)</f>
        <v>-5.9742653366180818E-4</v>
      </c>
      <c r="AN302" s="37">
        <f>IF(ISNA(VLOOKUP($B302,'Feeder DER'!$B$3:$V$365,'Feeder DER'!N$369,FALSE)),0,VLOOKUP($B302,'Feeder DER'!$B$3:$V$365,'Feeder DER'!N$369,FALSE)/1000)</f>
        <v>-7.4100814233872059E-4</v>
      </c>
      <c r="AO302" s="37">
        <f>IF(ISNA(VLOOKUP($B302,'Feeder DER'!$B$3:$V$365,'Feeder DER'!O$369,FALSE)),0,VLOOKUP($B302,'Feeder DER'!$B$3:$V$365,'Feeder DER'!O$369,FALSE)/1000)</f>
        <v>-8.9855506263259474E-4</v>
      </c>
      <c r="AP302" s="37">
        <f>IF(ISNA(VLOOKUP($B302,'Feeder DER'!$B$3:$V$365,'Feeder DER'!P$369,FALSE)),0,VLOOKUP($B302,'Feeder DER'!$B$3:$V$365,'Feeder DER'!P$369,FALSE)/1000)</f>
        <v>-1.0530715645050719E-3</v>
      </c>
      <c r="AQ302" s="37">
        <f>IF(ISNA(VLOOKUP($B302,'Feeder DER'!$B$3:$V$365,'Feeder DER'!Q$369,FALSE)),0,VLOOKUP($B302,'Feeder DER'!$B$3:$V$365,'Feeder DER'!Q$369,FALSE)/1000)</f>
        <v>-1.1898354797042303E-3</v>
      </c>
      <c r="AR302" s="37">
        <f>IF(ISNA(VLOOKUP($B302,'Feeder DER'!$B$3:$V$365,'Feeder DER'!R$369,FALSE)),0,VLOOKUP($B302,'Feeder DER'!$B$3:$V$365,'Feeder DER'!R$369,FALSE)/1000)</f>
        <v>-1.3139595575618007E-3</v>
      </c>
      <c r="AS302" s="37">
        <f>IF(ISNA(VLOOKUP($B302,'Feeder DER'!$B$3:$V$365,'Feeder DER'!S$369,FALSE)),0,VLOOKUP($B302,'Feeder DER'!$B$3:$V$365,'Feeder DER'!S$369,FALSE)/1000)</f>
        <v>-1.4314357639758472E-3</v>
      </c>
      <c r="AT302" s="37">
        <f>IF(ISNA(VLOOKUP($B302,'Feeder DER'!$B$3:$V$365,'Feeder DER'!T$369,FALSE)),0,VLOOKUP($B302,'Feeder DER'!$B$3:$V$365,'Feeder DER'!T$369,FALSE)/1000)</f>
        <v>-1.5607586241697512E-3</v>
      </c>
      <c r="AU302" s="37">
        <f>IF(ISNA(VLOOKUP($B302,'Feeder DER'!$B$3:$V$365,'Feeder DER'!U$369,FALSE)),0,VLOOKUP($B302,'Feeder DER'!$B$3:$V$365,'Feeder DER'!U$369,FALSE)/1000)</f>
        <v>-1.6900732411055663E-3</v>
      </c>
      <c r="AV302" s="37">
        <f>IF(ISNA(VLOOKUP($B302,'Feeder DER'!$B$3:$V$365,'Feeder DER'!V$369,FALSE)),0,VLOOKUP($B302,'Feeder DER'!$B$3:$V$365,'Feeder DER'!V$369,FALSE)/1000)</f>
        <v>-1.7997746521328762E-3</v>
      </c>
    </row>
    <row r="303" spans="1:48" x14ac:dyDescent="0.25">
      <c r="A303" s="8" t="s">
        <v>330</v>
      </c>
      <c r="B303" s="42">
        <v>12037</v>
      </c>
      <c r="C303" s="43">
        <v>119.0361126</v>
      </c>
      <c r="D303" s="43">
        <v>109.0999985</v>
      </c>
      <c r="E303" s="43">
        <v>109.50989981731907</v>
      </c>
      <c r="F303" s="43">
        <v>109.92134118131321</v>
      </c>
      <c r="G303" s="43">
        <v>110.33432837811596</v>
      </c>
      <c r="H303" s="43">
        <v>110.74886721560003</v>
      </c>
      <c r="I303" s="43">
        <v>111.16496352345899</v>
      </c>
      <c r="J303" s="43">
        <v>111.58262315328926</v>
      </c>
      <c r="K303" s="43">
        <v>112.00185197867233</v>
      </c>
      <c r="L303" s="43">
        <v>112.42265589525748</v>
      </c>
      <c r="M303" s="43">
        <v>112.84504082084457</v>
      </c>
      <c r="N303" s="43">
        <v>113.26901269546737</v>
      </c>
      <c r="P303" s="43">
        <v>143.73333740000001</v>
      </c>
      <c r="Q303" s="43">
        <v>149.15273521484275</v>
      </c>
      <c r="R303" s="43">
        <v>149.77252681305896</v>
      </c>
      <c r="S303" s="43">
        <v>150.39489390293255</v>
      </c>
      <c r="T303" s="43">
        <v>151.01984718670164</v>
      </c>
      <c r="U303" s="43">
        <v>151.64739741107661</v>
      </c>
      <c r="V303" s="43">
        <v>152.2775553674249</v>
      </c>
      <c r="W303" s="43">
        <v>152.91033189195653</v>
      </c>
      <c r="X303" s="43">
        <v>153.54573786591052</v>
      </c>
      <c r="Y303" s="43">
        <v>154.18378421574192</v>
      </c>
      <c r="Z303" s="43">
        <v>154.8244819133098</v>
      </c>
      <c r="AA303" s="43">
        <v>155.46784197606578</v>
      </c>
      <c r="AC303" s="37">
        <f>IF(ISNA(VLOOKUP($B303,'Feeder DER'!$B$3:$V$365,'Feeder DER'!C$369,FALSE)),0,VLOOKUP($B303,'Feeder DER'!$B$3:$V$365,'Feeder DER'!C$369,FALSE)/1000)</f>
        <v>8.4848979436489003E-3</v>
      </c>
      <c r="AD303" s="37">
        <f>IF(ISNA(VLOOKUP($B303,'Feeder DER'!$B$3:$V$365,'Feeder DER'!D$369,FALSE)),0,VLOOKUP($B303,'Feeder DER'!$B$3:$V$365,'Feeder DER'!D$369,FALSE)/1000)</f>
        <v>1.5994195142941096E-2</v>
      </c>
      <c r="AE303" s="37">
        <f>IF(ISNA(VLOOKUP($B303,'Feeder DER'!$B$3:$V$365,'Feeder DER'!E$369,FALSE)),0,VLOOKUP($B303,'Feeder DER'!$B$3:$V$365,'Feeder DER'!E$369,FALSE)/1000)</f>
        <v>2.4964916272214886E-2</v>
      </c>
      <c r="AF303" s="37">
        <f>IF(ISNA(VLOOKUP($B303,'Feeder DER'!$B$3:$V$365,'Feeder DER'!F$369,FALSE)),0,VLOOKUP($B303,'Feeder DER'!$B$3:$V$365,'Feeder DER'!F$369,FALSE)/1000)</f>
        <v>3.5289466677160278E-2</v>
      </c>
      <c r="AG303" s="37">
        <f>IF(ISNA(VLOOKUP($B303,'Feeder DER'!$B$3:$V$365,'Feeder DER'!G$369,FALSE)),0,VLOOKUP($B303,'Feeder DER'!$B$3:$V$365,'Feeder DER'!G$369,FALSE)/1000)</f>
        <v>4.6135881510524439E-2</v>
      </c>
      <c r="AH303" s="37">
        <f>IF(ISNA(VLOOKUP($B303,'Feeder DER'!$B$3:$V$365,'Feeder DER'!H$369,FALSE)),0,VLOOKUP($B303,'Feeder DER'!$B$3:$V$365,'Feeder DER'!H$369,FALSE)/1000)</f>
        <v>5.8514632066377296E-2</v>
      </c>
      <c r="AI303" s="37">
        <f>IF(ISNA(VLOOKUP($B303,'Feeder DER'!$B$3:$V$365,'Feeder DER'!I$369,FALSE)),0,VLOOKUP($B303,'Feeder DER'!$B$3:$V$365,'Feeder DER'!I$369,FALSE)/1000)</f>
        <v>7.2575536594808601E-2</v>
      </c>
      <c r="AJ303" s="37">
        <f>IF(ISNA(VLOOKUP($B303,'Feeder DER'!$B$3:$V$365,'Feeder DER'!J$369,FALSE)),0,VLOOKUP($B303,'Feeder DER'!$B$3:$V$365,'Feeder DER'!J$369,FALSE)/1000)</f>
        <v>0.10355847671041141</v>
      </c>
      <c r="AK303" s="37">
        <f>IF(ISNA(VLOOKUP($B303,'Feeder DER'!$B$3:$V$365,'Feeder DER'!K$369,FALSE)),0,VLOOKUP($B303,'Feeder DER'!$B$3:$V$365,'Feeder DER'!K$369,FALSE)/1000)</f>
        <v>0.12923873345328504</v>
      </c>
      <c r="AL303" s="37">
        <f>IF(ISNA(VLOOKUP($B303,'Feeder DER'!$B$3:$V$365,'Feeder DER'!L$369,FALSE)),0,VLOOKUP($B303,'Feeder DER'!$B$3:$V$365,'Feeder DER'!L$369,FALSE)/1000)</f>
        <v>0.15309902122962332</v>
      </c>
      <c r="AM303" s="37">
        <f>IF(ISNA(VLOOKUP($B303,'Feeder DER'!$B$3:$V$365,'Feeder DER'!M$369,FALSE)),0,VLOOKUP($B303,'Feeder DER'!$B$3:$V$365,'Feeder DER'!M$369,FALSE)/1000)</f>
        <v>-7.0496330972093346E-2</v>
      </c>
      <c r="AN303" s="37">
        <f>IF(ISNA(VLOOKUP($B303,'Feeder DER'!$B$3:$V$365,'Feeder DER'!N$369,FALSE)),0,VLOOKUP($B303,'Feeder DER'!$B$3:$V$365,'Feeder DER'!N$369,FALSE)/1000)</f>
        <v>-8.7438960795969023E-2</v>
      </c>
      <c r="AO303" s="37">
        <f>IF(ISNA(VLOOKUP($B303,'Feeder DER'!$B$3:$V$365,'Feeder DER'!O$369,FALSE)),0,VLOOKUP($B303,'Feeder DER'!$B$3:$V$365,'Feeder DER'!O$369,FALSE)/1000)</f>
        <v>-0.10602949739064617</v>
      </c>
      <c r="AP303" s="37">
        <f>IF(ISNA(VLOOKUP($B303,'Feeder DER'!$B$3:$V$365,'Feeder DER'!P$369,FALSE)),0,VLOOKUP($B303,'Feeder DER'!$B$3:$V$365,'Feeder DER'!P$369,FALSE)/1000)</f>
        <v>-0.12426244461159845</v>
      </c>
      <c r="AQ303" s="37">
        <f>IF(ISNA(VLOOKUP($B303,'Feeder DER'!$B$3:$V$365,'Feeder DER'!Q$369,FALSE)),0,VLOOKUP($B303,'Feeder DER'!$B$3:$V$365,'Feeder DER'!Q$369,FALSE)/1000)</f>
        <v>-0.14040058660509916</v>
      </c>
      <c r="AR303" s="37">
        <f>IF(ISNA(VLOOKUP($B303,'Feeder DER'!$B$3:$V$365,'Feeder DER'!R$369,FALSE)),0,VLOOKUP($B303,'Feeder DER'!$B$3:$V$365,'Feeder DER'!R$369,FALSE)/1000)</f>
        <v>-0.15504722779229246</v>
      </c>
      <c r="AS303" s="37">
        <f>IF(ISNA(VLOOKUP($B303,'Feeder DER'!$B$3:$V$365,'Feeder DER'!S$369,FALSE)),0,VLOOKUP($B303,'Feeder DER'!$B$3:$V$365,'Feeder DER'!S$369,FALSE)/1000)</f>
        <v>-0.16890942014914989</v>
      </c>
      <c r="AT303" s="37">
        <f>IF(ISNA(VLOOKUP($B303,'Feeder DER'!$B$3:$V$365,'Feeder DER'!T$369,FALSE)),0,VLOOKUP($B303,'Feeder DER'!$B$3:$V$365,'Feeder DER'!T$369,FALSE)/1000)</f>
        <v>-0.18416951765203066</v>
      </c>
      <c r="AU303" s="37">
        <f>IF(ISNA(VLOOKUP($B303,'Feeder DER'!$B$3:$V$365,'Feeder DER'!U$369,FALSE)),0,VLOOKUP($B303,'Feeder DER'!$B$3:$V$365,'Feeder DER'!U$369,FALSE)/1000)</f>
        <v>-0.19942864245045677</v>
      </c>
      <c r="AV303" s="37">
        <f>IF(ISNA(VLOOKUP($B303,'Feeder DER'!$B$3:$V$365,'Feeder DER'!V$369,FALSE)),0,VLOOKUP($B303,'Feeder DER'!$B$3:$V$365,'Feeder DER'!V$369,FALSE)/1000)</f>
        <v>-0.21237340895167939</v>
      </c>
    </row>
    <row r="304" spans="1:48" x14ac:dyDescent="0.25">
      <c r="A304" s="8" t="s">
        <v>330</v>
      </c>
      <c r="B304" s="42">
        <v>12038</v>
      </c>
      <c r="C304" s="43">
        <v>91.724446490000005</v>
      </c>
      <c r="D304" s="43">
        <v>97.433334349999996</v>
      </c>
      <c r="E304" s="43">
        <v>98.43806054974759</v>
      </c>
      <c r="F304" s="43">
        <v>98.807903732593061</v>
      </c>
      <c r="G304" s="43">
        <v>99.179136459067621</v>
      </c>
      <c r="H304" s="43">
        <v>99.551763949847469</v>
      </c>
      <c r="I304" s="43">
        <v>99.925791445223467</v>
      </c>
      <c r="J304" s="43">
        <v>100.30122420517486</v>
      </c>
      <c r="K304" s="43">
        <v>100.67806750944325</v>
      </c>
      <c r="L304" s="43">
        <v>101.05632665760685</v>
      </c>
      <c r="M304" s="43">
        <v>101.43600696915496</v>
      </c>
      <c r="N304" s="43">
        <v>101.81711378356287</v>
      </c>
      <c r="P304" s="43">
        <v>213.6000061</v>
      </c>
      <c r="Q304" s="43">
        <v>221.19973639339003</v>
      </c>
      <c r="R304" s="43">
        <v>222.11891322207364</v>
      </c>
      <c r="S304" s="43">
        <v>223.04190961246272</v>
      </c>
      <c r="T304" s="43">
        <v>223.96874143642344</v>
      </c>
      <c r="U304" s="43">
        <v>224.89942463177621</v>
      </c>
      <c r="V304" s="43">
        <v>225.83397520256966</v>
      </c>
      <c r="W304" s="43">
        <v>226.77240921935592</v>
      </c>
      <c r="X304" s="43">
        <v>227.71474281946692</v>
      </c>
      <c r="Y304" s="43">
        <v>228.66099220729194</v>
      </c>
      <c r="Z304" s="43">
        <v>229.61117365455621</v>
      </c>
      <c r="AA304" s="43">
        <v>230.56530350060075</v>
      </c>
      <c r="AC304" s="37">
        <f>IF(ISNA(VLOOKUP($B304,'Feeder DER'!$B$3:$V$365,'Feeder DER'!C$369,FALSE)),0,VLOOKUP($B304,'Feeder DER'!$B$3:$V$365,'Feeder DER'!C$369,FALSE)/1000)</f>
        <v>3.4555412527610255E-2</v>
      </c>
      <c r="AD304" s="37">
        <f>IF(ISNA(VLOOKUP($B304,'Feeder DER'!$B$3:$V$365,'Feeder DER'!D$369,FALSE)),0,VLOOKUP($B304,'Feeder DER'!$B$3:$V$365,'Feeder DER'!D$369,FALSE)/1000)</f>
        <v>6.6062869481838857E-2</v>
      </c>
      <c r="AE304" s="37">
        <f>IF(ISNA(VLOOKUP($B304,'Feeder DER'!$B$3:$V$365,'Feeder DER'!E$369,FALSE)),0,VLOOKUP($B304,'Feeder DER'!$B$3:$V$365,'Feeder DER'!E$369,FALSE)/1000)</f>
        <v>0.10316824179042094</v>
      </c>
      <c r="AF304" s="37">
        <f>IF(ISNA(VLOOKUP($B304,'Feeder DER'!$B$3:$V$365,'Feeder DER'!F$369,FALSE)),0,VLOOKUP($B304,'Feeder DER'!$B$3:$V$365,'Feeder DER'!F$369,FALSE)/1000)</f>
        <v>0.14482871276305251</v>
      </c>
      <c r="AG304" s="37">
        <f>IF(ISNA(VLOOKUP($B304,'Feeder DER'!$B$3:$V$365,'Feeder DER'!G$369,FALSE)),0,VLOOKUP($B304,'Feeder DER'!$B$3:$V$365,'Feeder DER'!G$369,FALSE)/1000)</f>
        <v>0.1876696930068977</v>
      </c>
      <c r="AH304" s="37">
        <f>IF(ISNA(VLOOKUP($B304,'Feeder DER'!$B$3:$V$365,'Feeder DER'!H$369,FALSE)),0,VLOOKUP($B304,'Feeder DER'!$B$3:$V$365,'Feeder DER'!H$369,FALSE)/1000)</f>
        <v>0.23493949825208152</v>
      </c>
      <c r="AI304" s="37">
        <f>IF(ISNA(VLOOKUP($B304,'Feeder DER'!$B$3:$V$365,'Feeder DER'!I$369,FALSE)),0,VLOOKUP($B304,'Feeder DER'!$B$3:$V$365,'Feeder DER'!I$369,FALSE)/1000)</f>
        <v>0.28805510973807424</v>
      </c>
      <c r="AJ304" s="37">
        <f>IF(ISNA(VLOOKUP($B304,'Feeder DER'!$B$3:$V$365,'Feeder DER'!J$369,FALSE)),0,VLOOKUP($B304,'Feeder DER'!$B$3:$V$365,'Feeder DER'!J$369,FALSE)/1000)</f>
        <v>0.40294283499244193</v>
      </c>
      <c r="AK304" s="37">
        <f>IF(ISNA(VLOOKUP($B304,'Feeder DER'!$B$3:$V$365,'Feeder DER'!K$369,FALSE)),0,VLOOKUP($B304,'Feeder DER'!$B$3:$V$365,'Feeder DER'!K$369,FALSE)/1000)</f>
        <v>0.49893327342323618</v>
      </c>
      <c r="AL304" s="37">
        <f>IF(ISNA(VLOOKUP($B304,'Feeder DER'!$B$3:$V$365,'Feeder DER'!L$369,FALSE)),0,VLOOKUP($B304,'Feeder DER'!$B$3:$V$365,'Feeder DER'!L$369,FALSE)/1000)</f>
        <v>0.58847009885924328</v>
      </c>
      <c r="AM304" s="37">
        <f>IF(ISNA(VLOOKUP($B304,'Feeder DER'!$B$3:$V$365,'Feeder DER'!M$369,FALSE)),0,VLOOKUP($B304,'Feeder DER'!$B$3:$V$365,'Feeder DER'!M$369,FALSE)/1000)</f>
        <v>-0.30476313942682071</v>
      </c>
      <c r="AN304" s="37">
        <f>IF(ISNA(VLOOKUP($B304,'Feeder DER'!$B$3:$V$365,'Feeder DER'!N$369,FALSE)),0,VLOOKUP($B304,'Feeder DER'!$B$3:$V$365,'Feeder DER'!N$369,FALSE)/1000)</f>
        <v>-0.37635664501009669</v>
      </c>
      <c r="AO304" s="37">
        <f>IF(ISNA(VLOOKUP($B304,'Feeder DER'!$B$3:$V$365,'Feeder DER'!O$369,FALSE)),0,VLOOKUP($B304,'Feeder DER'!$B$3:$V$365,'Feeder DER'!O$369,FALSE)/1000)</f>
        <v>-0.45452542428135811</v>
      </c>
      <c r="AP304" s="37">
        <f>IF(ISNA(VLOOKUP($B304,'Feeder DER'!$B$3:$V$365,'Feeder DER'!P$369,FALSE)),0,VLOOKUP($B304,'Feeder DER'!$B$3:$V$365,'Feeder DER'!P$369,FALSE)/1000)</f>
        <v>-0.53089120863011752</v>
      </c>
      <c r="AQ304" s="37">
        <f>IF(ISNA(VLOOKUP($B304,'Feeder DER'!$B$3:$V$365,'Feeder DER'!Q$369,FALSE)),0,VLOOKUP($B304,'Feeder DER'!$B$3:$V$365,'Feeder DER'!Q$369,FALSE)/1000)</f>
        <v>-0.59827603419809983</v>
      </c>
      <c r="AR304" s="37">
        <f>IF(ISNA(VLOOKUP($B304,'Feeder DER'!$B$3:$V$365,'Feeder DER'!R$369,FALSE)),0,VLOOKUP($B304,'Feeder DER'!$B$3:$V$365,'Feeder DER'!R$369,FALSE)/1000)</f>
        <v>-0.65941075133529248</v>
      </c>
      <c r="AS304" s="37">
        <f>IF(ISNA(VLOOKUP($B304,'Feeder DER'!$B$3:$V$365,'Feeder DER'!S$369,FALSE)),0,VLOOKUP($B304,'Feeder DER'!$B$3:$V$365,'Feeder DER'!S$369,FALSE)/1000)</f>
        <v>-0.71724922277478387</v>
      </c>
      <c r="AT304" s="37">
        <f>IF(ISNA(VLOOKUP($B304,'Feeder DER'!$B$3:$V$365,'Feeder DER'!T$369,FALSE)),0,VLOOKUP($B304,'Feeder DER'!$B$3:$V$365,'Feeder DER'!T$369,FALSE)/1000)</f>
        <v>-0.7824129418474628</v>
      </c>
      <c r="AU304" s="37">
        <f>IF(ISNA(VLOOKUP($B304,'Feeder DER'!$B$3:$V$365,'Feeder DER'!U$369,FALSE)),0,VLOOKUP($B304,'Feeder DER'!$B$3:$V$365,'Feeder DER'!U$369,FALSE)/1000)</f>
        <v>-0.84771057358696655</v>
      </c>
      <c r="AV304" s="37">
        <f>IF(ISNA(VLOOKUP($B304,'Feeder DER'!$B$3:$V$365,'Feeder DER'!V$369,FALSE)),0,VLOOKUP($B304,'Feeder DER'!$B$3:$V$365,'Feeder DER'!V$369,FALSE)/1000)</f>
        <v>-0.90446947283776913</v>
      </c>
    </row>
    <row r="305" spans="1:48" x14ac:dyDescent="0.25">
      <c r="A305" s="8" t="s">
        <v>330</v>
      </c>
      <c r="B305" s="42">
        <v>12039</v>
      </c>
      <c r="C305" s="43">
        <v>119.0150017</v>
      </c>
      <c r="D305" s="43">
        <v>105.86666870000001</v>
      </c>
      <c r="E305" s="43">
        <v>106.2644220231617</v>
      </c>
      <c r="F305" s="43">
        <v>106.66366975157889</v>
      </c>
      <c r="G305" s="43">
        <v>107.06441749990502</v>
      </c>
      <c r="H305" s="43">
        <v>107.46667090388843</v>
      </c>
      <c r="I305" s="43">
        <v>107.87043562045163</v>
      </c>
      <c r="J305" s="43">
        <v>108.27571732777086</v>
      </c>
      <c r="K305" s="43">
        <v>108.6825217253559</v>
      </c>
      <c r="L305" s="43">
        <v>109.09085453413024</v>
      </c>
      <c r="M305" s="43">
        <v>109.50072149651157</v>
      </c>
      <c r="N305" s="43">
        <v>109.9121283764925</v>
      </c>
      <c r="P305" s="43">
        <v>196.7000122</v>
      </c>
      <c r="Q305" s="43">
        <v>203.58244684297313</v>
      </c>
      <c r="R305" s="43">
        <v>204.42841651235815</v>
      </c>
      <c r="S305" s="43">
        <v>205.27790153727909</v>
      </c>
      <c r="T305" s="43">
        <v>206.13091652549903</v>
      </c>
      <c r="U305" s="43">
        <v>206.98747614548245</v>
      </c>
      <c r="V305" s="43">
        <v>207.84759512664735</v>
      </c>
      <c r="W305" s="43">
        <v>208.71128825961861</v>
      </c>
      <c r="X305" s="43">
        <v>209.57857039648232</v>
      </c>
      <c r="Y305" s="43">
        <v>210.4494564510411</v>
      </c>
      <c r="Z305" s="43">
        <v>211.32396139907067</v>
      </c>
      <c r="AA305" s="43">
        <v>212.20210027857732</v>
      </c>
      <c r="AC305" s="37">
        <f>IF(ISNA(VLOOKUP($B305,'Feeder DER'!$B$3:$V$365,'Feeder DER'!C$369,FALSE)),0,VLOOKUP($B305,'Feeder DER'!$B$3:$V$365,'Feeder DER'!C$369,FALSE)/1000)</f>
        <v>4.1002282207546606E-2</v>
      </c>
      <c r="AD305" s="37">
        <f>IF(ISNA(VLOOKUP($B305,'Feeder DER'!$B$3:$V$365,'Feeder DER'!D$369,FALSE)),0,VLOOKUP($B305,'Feeder DER'!$B$3:$V$365,'Feeder DER'!D$369,FALSE)/1000)</f>
        <v>7.7986687725405013E-2</v>
      </c>
      <c r="AE305" s="37">
        <f>IF(ISNA(VLOOKUP($B305,'Feeder DER'!$B$3:$V$365,'Feeder DER'!E$369,FALSE)),0,VLOOKUP($B305,'Feeder DER'!$B$3:$V$365,'Feeder DER'!E$369,FALSE)/1000)</f>
        <v>0.12211547736031829</v>
      </c>
      <c r="AF305" s="37">
        <f>IF(ISNA(VLOOKUP($B305,'Feeder DER'!$B$3:$V$365,'Feeder DER'!F$369,FALSE)),0,VLOOKUP($B305,'Feeder DER'!$B$3:$V$365,'Feeder DER'!F$369,FALSE)/1000)</f>
        <v>0.17282771287435678</v>
      </c>
      <c r="AG305" s="37">
        <f>IF(ISNA(VLOOKUP($B305,'Feeder DER'!$B$3:$V$365,'Feeder DER'!G$369,FALSE)),0,VLOOKUP($B305,'Feeder DER'!$B$3:$V$365,'Feeder DER'!G$369,FALSE)/1000)</f>
        <v>0.2260382740475432</v>
      </c>
      <c r="AH305" s="37">
        <f>IF(ISNA(VLOOKUP($B305,'Feeder DER'!$B$3:$V$365,'Feeder DER'!H$369,FALSE)),0,VLOOKUP($B305,'Feeder DER'!$B$3:$V$365,'Feeder DER'!H$369,FALSE)/1000)</f>
        <v>0.28670744657161101</v>
      </c>
      <c r="AI305" s="37">
        <f>IF(ISNA(VLOOKUP($B305,'Feeder DER'!$B$3:$V$365,'Feeder DER'!I$369,FALSE)),0,VLOOKUP($B305,'Feeder DER'!$B$3:$V$365,'Feeder DER'!I$369,FALSE)/1000)</f>
        <v>0.35557734159710314</v>
      </c>
      <c r="AJ305" s="37">
        <f>IF(ISNA(VLOOKUP($B305,'Feeder DER'!$B$3:$V$365,'Feeder DER'!J$369,FALSE)),0,VLOOKUP($B305,'Feeder DER'!$B$3:$V$365,'Feeder DER'!J$369,FALSE)/1000)</f>
        <v>0.50724295947358478</v>
      </c>
      <c r="AK305" s="37">
        <f>IF(ISNA(VLOOKUP($B305,'Feeder DER'!$B$3:$V$365,'Feeder DER'!K$369,FALSE)),0,VLOOKUP($B305,'Feeder DER'!$B$3:$V$365,'Feeder DER'!K$369,FALSE)/1000)</f>
        <v>0.63293403487680089</v>
      </c>
      <c r="AL305" s="37">
        <f>IF(ISNA(VLOOKUP($B305,'Feeder DER'!$B$3:$V$365,'Feeder DER'!L$369,FALSE)),0,VLOOKUP($B305,'Feeder DER'!$B$3:$V$365,'Feeder DER'!L$369,FALSE)/1000)</f>
        <v>0.74966851581977889</v>
      </c>
      <c r="AM305" s="37">
        <f>IF(ISNA(VLOOKUP($B305,'Feeder DER'!$B$3:$V$365,'Feeder DER'!M$369,FALSE)),0,VLOOKUP($B305,'Feeder DER'!$B$3:$V$365,'Feeder DER'!M$369,FALSE)/1000)</f>
        <v>-0.3429220453289471</v>
      </c>
      <c r="AN305" s="37">
        <f>IF(ISNA(VLOOKUP($B305,'Feeder DER'!$B$3:$V$365,'Feeder DER'!N$369,FALSE)),0,VLOOKUP($B305,'Feeder DER'!$B$3:$V$365,'Feeder DER'!N$369,FALSE)/1000)</f>
        <v>-0.42628517095248408</v>
      </c>
      <c r="AO305" s="37">
        <f>IF(ISNA(VLOOKUP($B305,'Feeder DER'!$B$3:$V$365,'Feeder DER'!O$369,FALSE)),0,VLOOKUP($B305,'Feeder DER'!$B$3:$V$365,'Feeder DER'!O$369,FALSE)/1000)</f>
        <v>-0.5176585159347139</v>
      </c>
      <c r="AP305" s="37">
        <f>IF(ISNA(VLOOKUP($B305,'Feeder DER'!$B$3:$V$365,'Feeder DER'!P$369,FALSE)),0,VLOOKUP($B305,'Feeder DER'!$B$3:$V$365,'Feeder DER'!P$369,FALSE)/1000)</f>
        <v>-0.60717264850373676</v>
      </c>
      <c r="AQ305" s="37">
        <f>IF(ISNA(VLOOKUP($B305,'Feeder DER'!$B$3:$V$365,'Feeder DER'!Q$369,FALSE)),0,VLOOKUP($B305,'Feeder DER'!$B$3:$V$365,'Feeder DER'!Q$369,FALSE)/1000)</f>
        <v>-0.68631114802229887</v>
      </c>
      <c r="AR305" s="37">
        <f>IF(ISNA(VLOOKUP($B305,'Feeder DER'!$B$3:$V$365,'Feeder DER'!R$369,FALSE)),0,VLOOKUP($B305,'Feeder DER'!$B$3:$V$365,'Feeder DER'!R$369,FALSE)/1000)</f>
        <v>-0.75806180227840547</v>
      </c>
      <c r="AS305" s="37">
        <f>IF(ISNA(VLOOKUP($B305,'Feeder DER'!$B$3:$V$365,'Feeder DER'!S$369,FALSE)),0,VLOOKUP($B305,'Feeder DER'!$B$3:$V$365,'Feeder DER'!S$369,FALSE)/1000)</f>
        <v>-0.82589898125230721</v>
      </c>
      <c r="AT305" s="37">
        <f>IF(ISNA(VLOOKUP($B305,'Feeder DER'!$B$3:$V$365,'Feeder DER'!T$369,FALSE)),0,VLOOKUP($B305,'Feeder DER'!$B$3:$V$365,'Feeder DER'!T$369,FALSE)/1000)</f>
        <v>-0.90061105878381031</v>
      </c>
      <c r="AU305" s="37">
        <f>IF(ISNA(VLOOKUP($B305,'Feeder DER'!$B$3:$V$365,'Feeder DER'!U$369,FALSE)),0,VLOOKUP($B305,'Feeder DER'!$B$3:$V$365,'Feeder DER'!U$369,FALSE)/1000)</f>
        <v>-0.97516881418908463</v>
      </c>
      <c r="AV305" s="37">
        <f>IF(ISNA(VLOOKUP($B305,'Feeder DER'!$B$3:$V$365,'Feeder DER'!V$369,FALSE)),0,VLOOKUP($B305,'Feeder DER'!$B$3:$V$365,'Feeder DER'!V$369,FALSE)/1000)</f>
        <v>-1.0383199312336417</v>
      </c>
    </row>
    <row r="306" spans="1:48" x14ac:dyDescent="0.25">
      <c r="A306" s="8" t="s">
        <v>318</v>
      </c>
      <c r="B306" s="42">
        <v>95001</v>
      </c>
      <c r="C306" s="43">
        <v>25.299999079999999</v>
      </c>
      <c r="D306" s="43">
        <v>24</v>
      </c>
      <c r="E306" s="43">
        <v>24.9205887544741</v>
      </c>
      <c r="F306" s="43">
        <v>24.9205887544741</v>
      </c>
      <c r="G306" s="43">
        <v>24.9205887544741</v>
      </c>
      <c r="H306" s="43">
        <v>24.9205887544741</v>
      </c>
      <c r="I306" s="43">
        <v>24.9205887544741</v>
      </c>
      <c r="J306" s="43">
        <v>24.9205887544741</v>
      </c>
      <c r="K306" s="43">
        <v>24.9205887544741</v>
      </c>
      <c r="L306" s="43">
        <v>24.9205887544741</v>
      </c>
      <c r="M306" s="43">
        <v>24.9205887544741</v>
      </c>
      <c r="N306" s="43">
        <v>24.9205887544741</v>
      </c>
      <c r="P306" s="43">
        <v>32.799999239999998</v>
      </c>
      <c r="Q306" s="43">
        <v>33.943168945158398</v>
      </c>
      <c r="R306" s="43">
        <v>33.943168945158398</v>
      </c>
      <c r="S306" s="43">
        <v>33.943168945158398</v>
      </c>
      <c r="T306" s="43">
        <v>33.943168945158398</v>
      </c>
      <c r="U306" s="43">
        <v>33.943168945158398</v>
      </c>
      <c r="V306" s="43">
        <v>33.943168945158398</v>
      </c>
      <c r="W306" s="43">
        <v>33.943168945158398</v>
      </c>
      <c r="X306" s="43">
        <v>33.943168945158398</v>
      </c>
      <c r="Y306" s="43">
        <v>33.943168945158398</v>
      </c>
      <c r="Z306" s="43">
        <v>33.943168945158398</v>
      </c>
      <c r="AA306" s="43">
        <v>33.943168945158398</v>
      </c>
      <c r="AC306" s="37">
        <f>IF(ISNA(VLOOKUP($B306,'Feeder DER'!$B$3:$V$365,'Feeder DER'!C$369,FALSE)),0,VLOOKUP($B306,'Feeder DER'!$B$3:$V$365,'Feeder DER'!C$369,FALSE)/1000)</f>
        <v>1.1227684960011282E-2</v>
      </c>
      <c r="AD306" s="37">
        <f>IF(ISNA(VLOOKUP($B306,'Feeder DER'!$B$3:$V$365,'Feeder DER'!D$369,FALSE)),0,VLOOKUP($B306,'Feeder DER'!$B$3:$V$365,'Feeder DER'!D$369,FALSE)/1000)</f>
        <v>2.1197330714524482E-2</v>
      </c>
      <c r="AE306" s="37">
        <f>IF(ISNA(VLOOKUP($B306,'Feeder DER'!$B$3:$V$365,'Feeder DER'!E$369,FALSE)),0,VLOOKUP($B306,'Feeder DER'!$B$3:$V$365,'Feeder DER'!E$369,FALSE)/1000)</f>
        <v>3.399765015650779E-2</v>
      </c>
      <c r="AF306" s="37">
        <f>IF(ISNA(VLOOKUP($B306,'Feeder DER'!$B$3:$V$365,'Feeder DER'!F$369,FALSE)),0,VLOOKUP($B306,'Feeder DER'!$B$3:$V$365,'Feeder DER'!F$369,FALSE)/1000)</f>
        <v>5.0950460480082241E-2</v>
      </c>
      <c r="AG306" s="37">
        <f>IF(ISNA(VLOOKUP($B306,'Feeder DER'!$B$3:$V$365,'Feeder DER'!G$369,FALSE)),0,VLOOKUP($B306,'Feeder DER'!$B$3:$V$365,'Feeder DER'!G$369,FALSE)/1000)</f>
        <v>7.1053639401735355E-2</v>
      </c>
      <c r="AH306" s="37">
        <f>IF(ISNA(VLOOKUP($B306,'Feeder DER'!$B$3:$V$365,'Feeder DER'!H$369,FALSE)),0,VLOOKUP($B306,'Feeder DER'!$B$3:$V$365,'Feeder DER'!H$369,FALSE)/1000)</f>
        <v>9.6340330115162257E-2</v>
      </c>
      <c r="AI306" s="37">
        <f>IF(ISNA(VLOOKUP($B306,'Feeder DER'!$B$3:$V$365,'Feeder DER'!I$369,FALSE)),0,VLOOKUP($B306,'Feeder DER'!$B$3:$V$365,'Feeder DER'!I$369,FALSE)/1000)</f>
        <v>0.12717874621750311</v>
      </c>
      <c r="AJ306" s="37">
        <f>IF(ISNA(VLOOKUP($B306,'Feeder DER'!$B$3:$V$365,'Feeder DER'!J$369,FALSE)),0,VLOOKUP($B306,'Feeder DER'!$B$3:$V$365,'Feeder DER'!J$369,FALSE)/1000)</f>
        <v>0.20060761458290535</v>
      </c>
      <c r="AK306" s="37">
        <f>IF(ISNA(VLOOKUP($B306,'Feeder DER'!$B$3:$V$365,'Feeder DER'!K$369,FALSE)),0,VLOOKUP($B306,'Feeder DER'!$B$3:$V$365,'Feeder DER'!K$369,FALSE)/1000)</f>
        <v>0.26135534565773366</v>
      </c>
      <c r="AL306" s="37">
        <f>IF(ISNA(VLOOKUP($B306,'Feeder DER'!$B$3:$V$365,'Feeder DER'!L$369,FALSE)),0,VLOOKUP($B306,'Feeder DER'!$B$3:$V$365,'Feeder DER'!L$369,FALSE)/1000)</f>
        <v>0.32034477770588099</v>
      </c>
      <c r="AM306" s="37">
        <f>IF(ISNA(VLOOKUP($B306,'Feeder DER'!$B$3:$V$365,'Feeder DER'!M$369,FALSE)),0,VLOOKUP($B306,'Feeder DER'!$B$3:$V$365,'Feeder DER'!M$369,FALSE)/1000)</f>
        <v>-8.5332915429994813E-2</v>
      </c>
      <c r="AN306" s="37">
        <f>IF(ISNA(VLOOKUP($B306,'Feeder DER'!$B$3:$V$365,'Feeder DER'!N$369,FALSE)),0,VLOOKUP($B306,'Feeder DER'!$B$3:$V$365,'Feeder DER'!N$369,FALSE)/1000)</f>
        <v>-0.10449718203338673</v>
      </c>
      <c r="AO306" s="37">
        <f>IF(ISNA(VLOOKUP($B306,'Feeder DER'!$B$3:$V$365,'Feeder DER'!O$369,FALSE)),0,VLOOKUP($B306,'Feeder DER'!$B$3:$V$365,'Feeder DER'!O$369,FALSE)/1000)</f>
        <v>-0.12474572483315294</v>
      </c>
      <c r="AP306" s="37">
        <f>IF(ISNA(VLOOKUP($B306,'Feeder DER'!$B$3:$V$365,'Feeder DER'!P$369,FALSE)),0,VLOOKUP($B306,'Feeder DER'!$B$3:$V$365,'Feeder DER'!P$369,FALSE)/1000)</f>
        <v>-0.14259697093127735</v>
      </c>
      <c r="AQ306" s="37">
        <f>IF(ISNA(VLOOKUP($B306,'Feeder DER'!$B$3:$V$365,'Feeder DER'!Q$369,FALSE)),0,VLOOKUP($B306,'Feeder DER'!$B$3:$V$365,'Feeder DER'!Q$369,FALSE)/1000)</f>
        <v>-0.15609261033161778</v>
      </c>
      <c r="AR306" s="37">
        <f>IF(ISNA(VLOOKUP($B306,'Feeder DER'!$B$3:$V$365,'Feeder DER'!R$369,FALSE)),0,VLOOKUP($B306,'Feeder DER'!$B$3:$V$365,'Feeder DER'!R$369,FALSE)/1000)</f>
        <v>-0.16518923003933611</v>
      </c>
      <c r="AS306" s="37">
        <f>IF(ISNA(VLOOKUP($B306,'Feeder DER'!$B$3:$V$365,'Feeder DER'!S$369,FALSE)),0,VLOOKUP($B306,'Feeder DER'!$B$3:$V$365,'Feeder DER'!S$369,FALSE)/1000)</f>
        <v>-0.17063115172313553</v>
      </c>
      <c r="AT306" s="37">
        <f>IF(ISNA(VLOOKUP($B306,'Feeder DER'!$B$3:$V$365,'Feeder DER'!T$369,FALSE)),0,VLOOKUP($B306,'Feeder DER'!$B$3:$V$365,'Feeder DER'!T$369,FALSE)/1000)</f>
        <v>-0.1605994926409188</v>
      </c>
      <c r="AU306" s="37">
        <f>IF(ISNA(VLOOKUP($B306,'Feeder DER'!$B$3:$V$365,'Feeder DER'!U$369,FALSE)),0,VLOOKUP($B306,'Feeder DER'!$B$3:$V$365,'Feeder DER'!U$369,FALSE)/1000)</f>
        <v>-0.15597230542802251</v>
      </c>
      <c r="AV306" s="37">
        <f>IF(ISNA(VLOOKUP($B306,'Feeder DER'!$B$3:$V$365,'Feeder DER'!V$369,FALSE)),0,VLOOKUP($B306,'Feeder DER'!$B$3:$V$365,'Feeder DER'!V$369,FALSE)/1000)</f>
        <v>-0.14927763006371023</v>
      </c>
    </row>
    <row r="307" spans="1:48" x14ac:dyDescent="0.25">
      <c r="A307" s="8" t="s">
        <v>30</v>
      </c>
      <c r="B307" s="42">
        <v>54003</v>
      </c>
      <c r="C307" s="43">
        <v>161.4444445</v>
      </c>
      <c r="D307" s="43">
        <v>157.33332820000001</v>
      </c>
      <c r="E307" s="43">
        <v>157.38735924579899</v>
      </c>
      <c r="F307" s="43">
        <v>157.38735924579899</v>
      </c>
      <c r="G307" s="43">
        <v>157.38735924579899</v>
      </c>
      <c r="H307" s="43">
        <v>157.38735924579899</v>
      </c>
      <c r="I307" s="43">
        <v>157.38735924579899</v>
      </c>
      <c r="J307" s="43">
        <v>157.38735924579899</v>
      </c>
      <c r="K307" s="43">
        <v>157.38735924579899</v>
      </c>
      <c r="L307" s="43">
        <v>157.38735924579899</v>
      </c>
      <c r="M307" s="43">
        <v>157.38735924579899</v>
      </c>
      <c r="N307" s="43">
        <v>157.38735924579899</v>
      </c>
      <c r="P307" s="43">
        <v>143.66667179999999</v>
      </c>
      <c r="Q307" s="43">
        <v>146.14050937169401</v>
      </c>
      <c r="R307" s="43">
        <v>146.14050937169401</v>
      </c>
      <c r="S307" s="43">
        <v>146.14050937169401</v>
      </c>
      <c r="T307" s="43">
        <v>146.14050937169401</v>
      </c>
      <c r="U307" s="43">
        <v>146.14050937169401</v>
      </c>
      <c r="V307" s="43">
        <v>146.14050937169401</v>
      </c>
      <c r="W307" s="43">
        <v>146.14050937169401</v>
      </c>
      <c r="X307" s="43">
        <v>146.14050937169401</v>
      </c>
      <c r="Y307" s="43">
        <v>146.14050937169401</v>
      </c>
      <c r="Z307" s="43">
        <v>146.14050937169401</v>
      </c>
      <c r="AA307" s="43">
        <v>146.14050937169401</v>
      </c>
      <c r="AC307" s="37">
        <f>IF(ISNA(VLOOKUP($B307,'Feeder DER'!$B$3:$V$365,'Feeder DER'!C$369,FALSE)),0,VLOOKUP($B307,'Feeder DER'!$B$3:$V$365,'Feeder DER'!C$369,FALSE)/1000)</f>
        <v>8.0859857675392874E-2</v>
      </c>
      <c r="AD307" s="37">
        <f>IF(ISNA(VLOOKUP($B307,'Feeder DER'!$B$3:$V$365,'Feeder DER'!D$369,FALSE)),0,VLOOKUP($B307,'Feeder DER'!$B$3:$V$365,'Feeder DER'!D$369,FALSE)/1000)</f>
        <v>0.15988658891095289</v>
      </c>
      <c r="AE307" s="37">
        <f>IF(ISNA(VLOOKUP($B307,'Feeder DER'!$B$3:$V$365,'Feeder DER'!E$369,FALSE)),0,VLOOKUP($B307,'Feeder DER'!$B$3:$V$365,'Feeder DER'!E$369,FALSE)/1000)</f>
        <v>0.25718250927133623</v>
      </c>
      <c r="AF307" s="37">
        <f>IF(ISNA(VLOOKUP($B307,'Feeder DER'!$B$3:$V$365,'Feeder DER'!F$369,FALSE)),0,VLOOKUP($B307,'Feeder DER'!$B$3:$V$365,'Feeder DER'!F$369,FALSE)/1000)</f>
        <v>0.37651654363575249</v>
      </c>
      <c r="AG307" s="37">
        <f>IF(ISNA(VLOOKUP($B307,'Feeder DER'!$B$3:$V$365,'Feeder DER'!G$369,FALSE)),0,VLOOKUP($B307,'Feeder DER'!$B$3:$V$365,'Feeder DER'!G$369,FALSE)/1000)</f>
        <v>0.50967816491415918</v>
      </c>
      <c r="AH307" s="37">
        <f>IF(ISNA(VLOOKUP($B307,'Feeder DER'!$B$3:$V$365,'Feeder DER'!H$369,FALSE)),0,VLOOKUP($B307,'Feeder DER'!$B$3:$V$365,'Feeder DER'!H$369,FALSE)/1000)</f>
        <v>0.66867186237657994</v>
      </c>
      <c r="AI307" s="37">
        <f>IF(ISNA(VLOOKUP($B307,'Feeder DER'!$B$3:$V$365,'Feeder DER'!I$369,FALSE)),0,VLOOKUP($B307,'Feeder DER'!$B$3:$V$365,'Feeder DER'!I$369,FALSE)/1000)</f>
        <v>0.8561668600257587</v>
      </c>
      <c r="AJ307" s="37">
        <f>IF(ISNA(VLOOKUP($B307,'Feeder DER'!$B$3:$V$365,'Feeder DER'!J$369,FALSE)),0,VLOOKUP($B307,'Feeder DER'!$B$3:$V$365,'Feeder DER'!J$369,FALSE)/1000)</f>
        <v>1.2856341563288971</v>
      </c>
      <c r="AK307" s="37">
        <f>IF(ISNA(VLOOKUP($B307,'Feeder DER'!$B$3:$V$365,'Feeder DER'!K$369,FALSE)),0,VLOOKUP($B307,'Feeder DER'!$B$3:$V$365,'Feeder DER'!K$369,FALSE)/1000)</f>
        <v>1.6437071269362662</v>
      </c>
      <c r="AL307" s="37">
        <f>IF(ISNA(VLOOKUP($B307,'Feeder DER'!$B$3:$V$365,'Feeder DER'!L$369,FALSE)),0,VLOOKUP($B307,'Feeder DER'!$B$3:$V$365,'Feeder DER'!L$369,FALSE)/1000)</f>
        <v>1.9870835683615924</v>
      </c>
      <c r="AM307" s="37">
        <f>IF(ISNA(VLOOKUP($B307,'Feeder DER'!$B$3:$V$365,'Feeder DER'!M$369,FALSE)),0,VLOOKUP($B307,'Feeder DER'!$B$3:$V$365,'Feeder DER'!M$369,FALSE)/1000)</f>
        <v>-0.66484348475856114</v>
      </c>
      <c r="AN307" s="37">
        <f>IF(ISNA(VLOOKUP($B307,'Feeder DER'!$B$3:$V$365,'Feeder DER'!N$369,FALSE)),0,VLOOKUP($B307,'Feeder DER'!$B$3:$V$365,'Feeder DER'!N$369,FALSE)/1000)</f>
        <v>-0.83099070479430392</v>
      </c>
      <c r="AO307" s="37">
        <f>IF(ISNA(VLOOKUP($B307,'Feeder DER'!$B$3:$V$365,'Feeder DER'!O$369,FALSE)),0,VLOOKUP($B307,'Feeder DER'!$B$3:$V$365,'Feeder DER'!O$369,FALSE)/1000)</f>
        <v>-1.0099142763513069</v>
      </c>
      <c r="AP307" s="37">
        <f>IF(ISNA(VLOOKUP($B307,'Feeder DER'!$B$3:$V$365,'Feeder DER'!P$369,FALSE)),0,VLOOKUP($B307,'Feeder DER'!$B$3:$V$365,'Feeder DER'!P$369,FALSE)/1000)</f>
        <v>-1.1769818973701842</v>
      </c>
      <c r="AQ307" s="37">
        <f>IF(ISNA(VLOOKUP($B307,'Feeder DER'!$B$3:$V$365,'Feeder DER'!Q$369,FALSE)),0,VLOOKUP($B307,'Feeder DER'!$B$3:$V$365,'Feeder DER'!Q$369,FALSE)/1000)</f>
        <v>-1.3154790137110237</v>
      </c>
      <c r="AR307" s="37">
        <f>IF(ISNA(VLOOKUP($B307,'Feeder DER'!$B$3:$V$365,'Feeder DER'!R$369,FALSE)),0,VLOOKUP($B307,'Feeder DER'!$B$3:$V$365,'Feeder DER'!R$369,FALSE)/1000)</f>
        <v>-1.4285146721568047</v>
      </c>
      <c r="AS307" s="37">
        <f>IF(ISNA(VLOOKUP($B307,'Feeder DER'!$B$3:$V$365,'Feeder DER'!S$369,FALSE)),0,VLOOKUP($B307,'Feeder DER'!$B$3:$V$365,'Feeder DER'!S$369,FALSE)/1000)</f>
        <v>-1.5227129527951675</v>
      </c>
      <c r="AT307" s="37">
        <f>IF(ISNA(VLOOKUP($B307,'Feeder DER'!$B$3:$V$365,'Feeder DER'!T$369,FALSE)),0,VLOOKUP($B307,'Feeder DER'!$B$3:$V$365,'Feeder DER'!T$369,FALSE)/1000)</f>
        <v>-1.5638403302352304</v>
      </c>
      <c r="AU307" s="37">
        <f>IF(ISNA(VLOOKUP($B307,'Feeder DER'!$B$3:$V$365,'Feeder DER'!U$369,FALSE)),0,VLOOKUP($B307,'Feeder DER'!$B$3:$V$365,'Feeder DER'!U$369,FALSE)/1000)</f>
        <v>-1.6278496745221678</v>
      </c>
      <c r="AV307" s="37">
        <f>IF(ISNA(VLOOKUP($B307,'Feeder DER'!$B$3:$V$365,'Feeder DER'!V$369,FALSE)),0,VLOOKUP($B307,'Feeder DER'!$B$3:$V$365,'Feeder DER'!V$369,FALSE)/1000)</f>
        <v>-1.6733788047558302</v>
      </c>
    </row>
    <row r="308" spans="1:48" x14ac:dyDescent="0.25">
      <c r="A308" s="8" t="s">
        <v>30</v>
      </c>
      <c r="B308" s="42">
        <v>54004</v>
      </c>
      <c r="C308" s="43">
        <v>14.33333302</v>
      </c>
      <c r="D308" s="43">
        <v>18</v>
      </c>
      <c r="E308" s="43">
        <v>18.260625001537498</v>
      </c>
      <c r="F308" s="43">
        <v>18.260625001537498</v>
      </c>
      <c r="G308" s="43">
        <v>18.260625001537498</v>
      </c>
      <c r="H308" s="43">
        <v>18.260625001537498</v>
      </c>
      <c r="I308" s="43">
        <v>18.260625001537498</v>
      </c>
      <c r="J308" s="43">
        <v>18.260625001537498</v>
      </c>
      <c r="K308" s="43">
        <v>18.260625001537498</v>
      </c>
      <c r="L308" s="43">
        <v>18.260625001537498</v>
      </c>
      <c r="M308" s="43">
        <v>18.260625001537498</v>
      </c>
      <c r="N308" s="43">
        <v>18.260625001537498</v>
      </c>
      <c r="P308" s="43">
        <v>20.666666029999998</v>
      </c>
      <c r="Q308" s="43">
        <v>20.666666029999998</v>
      </c>
      <c r="R308" s="43">
        <v>20.666666029999998</v>
      </c>
      <c r="S308" s="43">
        <v>20.666666029999998</v>
      </c>
      <c r="T308" s="43">
        <v>20.666666029999998</v>
      </c>
      <c r="U308" s="43">
        <v>20.666666029999998</v>
      </c>
      <c r="V308" s="43">
        <v>20.666666029999998</v>
      </c>
      <c r="W308" s="43">
        <v>20.666666029999998</v>
      </c>
      <c r="X308" s="43">
        <v>20.666666029999998</v>
      </c>
      <c r="Y308" s="43">
        <v>20.666666029999998</v>
      </c>
      <c r="Z308" s="43">
        <v>20.666666029999998</v>
      </c>
      <c r="AA308" s="43">
        <v>20.666666029999998</v>
      </c>
      <c r="AC308" s="37">
        <f>IF(ISNA(VLOOKUP($B308,'Feeder DER'!$B$3:$V$365,'Feeder DER'!C$369,FALSE)),0,VLOOKUP($B308,'Feeder DER'!$B$3:$V$365,'Feeder DER'!C$369,FALSE)/1000)</f>
        <v>5.1568382391466213E-3</v>
      </c>
      <c r="AD308" s="37">
        <f>IF(ISNA(VLOOKUP($B308,'Feeder DER'!$B$3:$V$365,'Feeder DER'!D$369,FALSE)),0,VLOOKUP($B308,'Feeder DER'!$B$3:$V$365,'Feeder DER'!D$369,FALSE)/1000)</f>
        <v>1.0875985542115187E-2</v>
      </c>
      <c r="AE308" s="37">
        <f>IF(ISNA(VLOOKUP($B308,'Feeder DER'!$B$3:$V$365,'Feeder DER'!E$369,FALSE)),0,VLOOKUP($B308,'Feeder DER'!$B$3:$V$365,'Feeder DER'!E$369,FALSE)/1000)</f>
        <v>1.7670161533812064E-2</v>
      </c>
      <c r="AF308" s="37">
        <f>IF(ISNA(VLOOKUP($B308,'Feeder DER'!$B$3:$V$365,'Feeder DER'!F$369,FALSE)),0,VLOOKUP($B308,'Feeder DER'!$B$3:$V$365,'Feeder DER'!F$369,FALSE)/1000)</f>
        <v>2.5520202174192649E-2</v>
      </c>
      <c r="AG308" s="37">
        <f>IF(ISNA(VLOOKUP($B308,'Feeder DER'!$B$3:$V$365,'Feeder DER'!G$369,FALSE)),0,VLOOKUP($B308,'Feeder DER'!$B$3:$V$365,'Feeder DER'!G$369,FALSE)/1000)</f>
        <v>3.3851608091388596E-2</v>
      </c>
      <c r="AH308" s="37">
        <f>IF(ISNA(VLOOKUP($B308,'Feeder DER'!$B$3:$V$365,'Feeder DER'!H$369,FALSE)),0,VLOOKUP($B308,'Feeder DER'!$B$3:$V$365,'Feeder DER'!H$369,FALSE)/1000)</f>
        <v>4.337381957625816E-2</v>
      </c>
      <c r="AI308" s="37">
        <f>IF(ISNA(VLOOKUP($B308,'Feeder DER'!$B$3:$V$365,'Feeder DER'!I$369,FALSE)),0,VLOOKUP($B308,'Feeder DER'!$B$3:$V$365,'Feeder DER'!I$369,FALSE)/1000)</f>
        <v>5.4280160751333156E-2</v>
      </c>
      <c r="AJ308" s="37">
        <f>IF(ISNA(VLOOKUP($B308,'Feeder DER'!$B$3:$V$365,'Feeder DER'!J$369,FALSE)),0,VLOOKUP($B308,'Feeder DER'!$B$3:$V$365,'Feeder DER'!J$369,FALSE)/1000)</f>
        <v>7.8425419220578718E-2</v>
      </c>
      <c r="AK308" s="37">
        <f>IF(ISNA(VLOOKUP($B308,'Feeder DER'!$B$3:$V$365,'Feeder DER'!K$369,FALSE)),0,VLOOKUP($B308,'Feeder DER'!$B$3:$V$365,'Feeder DER'!K$369,FALSE)/1000)</f>
        <v>9.8715114171006729E-2</v>
      </c>
      <c r="AL308" s="37">
        <f>IF(ISNA(VLOOKUP($B308,'Feeder DER'!$B$3:$V$365,'Feeder DER'!L$369,FALSE)),0,VLOOKUP($B308,'Feeder DER'!$B$3:$V$365,'Feeder DER'!L$369,FALSE)/1000)</f>
        <v>0.11798618171874954</v>
      </c>
      <c r="AM308" s="37">
        <f>IF(ISNA(VLOOKUP($B308,'Feeder DER'!$B$3:$V$365,'Feeder DER'!M$369,FALSE)),0,VLOOKUP($B308,'Feeder DER'!$B$3:$V$365,'Feeder DER'!M$369,FALSE)/1000)</f>
        <v>-6.2687631772568142E-2</v>
      </c>
      <c r="AN308" s="37">
        <f>IF(ISNA(VLOOKUP($B308,'Feeder DER'!$B$3:$V$365,'Feeder DER'!N$369,FALSE)),0,VLOOKUP($B308,'Feeder DER'!$B$3:$V$365,'Feeder DER'!N$369,FALSE)/1000)</f>
        <v>-7.5064809663859589E-2</v>
      </c>
      <c r="AO308" s="37">
        <f>IF(ISNA(VLOOKUP($B308,'Feeder DER'!$B$3:$V$365,'Feeder DER'!O$369,FALSE)),0,VLOOKUP($B308,'Feeder DER'!$B$3:$V$365,'Feeder DER'!O$369,FALSE)/1000)</f>
        <v>-8.8303449918287896E-2</v>
      </c>
      <c r="AP308" s="37">
        <f>IF(ISNA(VLOOKUP($B308,'Feeder DER'!$B$3:$V$365,'Feeder DER'!P$369,FALSE)),0,VLOOKUP($B308,'Feeder DER'!$B$3:$V$365,'Feeder DER'!P$369,FALSE)/1000)</f>
        <v>-0.10072517169881226</v>
      </c>
      <c r="AQ308" s="37">
        <f>IF(ISNA(VLOOKUP($B308,'Feeder DER'!$B$3:$V$365,'Feeder DER'!Q$369,FALSE)),0,VLOOKUP($B308,'Feeder DER'!$B$3:$V$365,'Feeder DER'!Q$369,FALSE)/1000)</f>
        <v>-0.11115179794522832</v>
      </c>
      <c r="AR308" s="37">
        <f>IF(ISNA(VLOOKUP($B308,'Feeder DER'!$B$3:$V$365,'Feeder DER'!R$369,FALSE)),0,VLOOKUP($B308,'Feeder DER'!$B$3:$V$365,'Feeder DER'!R$369,FALSE)/1000)</f>
        <v>-0.11995297671028628</v>
      </c>
      <c r="AS308" s="37">
        <f>IF(ISNA(VLOOKUP($B308,'Feeder DER'!$B$3:$V$365,'Feeder DER'!S$369,FALSE)),0,VLOOKUP($B308,'Feeder DER'!$B$3:$V$365,'Feeder DER'!S$369,FALSE)/1000)</f>
        <v>-0.12761577086215536</v>
      </c>
      <c r="AT308" s="37">
        <f>IF(ISNA(VLOOKUP($B308,'Feeder DER'!$B$3:$V$365,'Feeder DER'!T$369,FALSE)),0,VLOOKUP($B308,'Feeder DER'!$B$3:$V$365,'Feeder DER'!T$369,FALSE)/1000)</f>
        <v>-0.13360244969223217</v>
      </c>
      <c r="AU308" s="37">
        <f>IF(ISNA(VLOOKUP($B308,'Feeder DER'!$B$3:$V$365,'Feeder DER'!U$369,FALSE)),0,VLOOKUP($B308,'Feeder DER'!$B$3:$V$365,'Feeder DER'!U$369,FALSE)/1000)</f>
        <v>-0.14032344445909642</v>
      </c>
      <c r="AV308" s="37">
        <f>IF(ISNA(VLOOKUP($B308,'Feeder DER'!$B$3:$V$365,'Feeder DER'!V$369,FALSE)),0,VLOOKUP($B308,'Feeder DER'!$B$3:$V$365,'Feeder DER'!V$369,FALSE)/1000)</f>
        <v>-0.14562880640256368</v>
      </c>
    </row>
    <row r="309" spans="1:48" x14ac:dyDescent="0.25">
      <c r="A309" s="8" t="s">
        <v>30</v>
      </c>
      <c r="B309" s="42">
        <v>54005</v>
      </c>
      <c r="C309" s="43">
        <v>95.694444910000001</v>
      </c>
      <c r="D309" s="43">
        <v>96.333335880000007</v>
      </c>
      <c r="E309" s="43">
        <v>96.333335880000007</v>
      </c>
      <c r="F309" s="43">
        <v>96.333335880000007</v>
      </c>
      <c r="G309" s="43">
        <v>96.333335880000007</v>
      </c>
      <c r="H309" s="43">
        <v>96.333335880000007</v>
      </c>
      <c r="I309" s="43">
        <v>96.333335880000007</v>
      </c>
      <c r="J309" s="43">
        <v>96.333335880000007</v>
      </c>
      <c r="K309" s="43">
        <v>96.333335880000007</v>
      </c>
      <c r="L309" s="43">
        <v>96.333335880000007</v>
      </c>
      <c r="M309" s="43">
        <v>96.333335880000007</v>
      </c>
      <c r="N309" s="43">
        <v>96.333335880000007</v>
      </c>
      <c r="P309" s="43">
        <v>86.666664119999993</v>
      </c>
      <c r="Q309" s="43">
        <v>88.225015403476405</v>
      </c>
      <c r="R309" s="43">
        <v>88.225015403476405</v>
      </c>
      <c r="S309" s="43">
        <v>88.225015403476405</v>
      </c>
      <c r="T309" s="43">
        <v>88.225015403476405</v>
      </c>
      <c r="U309" s="43">
        <v>88.225015403476405</v>
      </c>
      <c r="V309" s="43">
        <v>88.225015403476405</v>
      </c>
      <c r="W309" s="43">
        <v>88.225015403476405</v>
      </c>
      <c r="X309" s="43">
        <v>88.225015403476405</v>
      </c>
      <c r="Y309" s="43">
        <v>88.225015403476405</v>
      </c>
      <c r="Z309" s="43">
        <v>88.225015403476405</v>
      </c>
      <c r="AA309" s="43">
        <v>88.225015403476405</v>
      </c>
      <c r="AC309" s="37">
        <f>IF(ISNA(VLOOKUP($B309,'Feeder DER'!$B$3:$V$365,'Feeder DER'!C$369,FALSE)),0,VLOOKUP($B309,'Feeder DER'!$B$3:$V$365,'Feeder DER'!C$369,FALSE)/1000)</f>
        <v>8.8128915305191333E-2</v>
      </c>
      <c r="AD309" s="37">
        <f>IF(ISNA(VLOOKUP($B309,'Feeder DER'!$B$3:$V$365,'Feeder DER'!D$369,FALSE)),0,VLOOKUP($B309,'Feeder DER'!$B$3:$V$365,'Feeder DER'!D$369,FALSE)/1000)</f>
        <v>0.16025011214667645</v>
      </c>
      <c r="AE309" s="37">
        <f>IF(ISNA(VLOOKUP($B309,'Feeder DER'!$B$3:$V$365,'Feeder DER'!E$369,FALSE)),0,VLOOKUP($B309,'Feeder DER'!$B$3:$V$365,'Feeder DER'!E$369,FALSE)/1000)</f>
        <v>0.24478021790622986</v>
      </c>
      <c r="AF309" s="37">
        <f>IF(ISNA(VLOOKUP($B309,'Feeder DER'!$B$3:$V$365,'Feeder DER'!F$369,FALSE)),0,VLOOKUP($B309,'Feeder DER'!$B$3:$V$365,'Feeder DER'!F$369,FALSE)/1000)</f>
        <v>0.34081609026372284</v>
      </c>
      <c r="AG309" s="37">
        <f>IF(ISNA(VLOOKUP($B309,'Feeder DER'!$B$3:$V$365,'Feeder DER'!G$369,FALSE)),0,VLOOKUP($B309,'Feeder DER'!$B$3:$V$365,'Feeder DER'!G$369,FALSE)/1000)</f>
        <v>0.4413855070295451</v>
      </c>
      <c r="AH309" s="37">
        <f>IF(ISNA(VLOOKUP($B309,'Feeder DER'!$B$3:$V$365,'Feeder DER'!H$369,FALSE)),0,VLOOKUP($B309,'Feeder DER'!$B$3:$V$365,'Feeder DER'!H$369,FALSE)/1000)</f>
        <v>0.55514913353763407</v>
      </c>
      <c r="AI309" s="37">
        <f>IF(ISNA(VLOOKUP($B309,'Feeder DER'!$B$3:$V$365,'Feeder DER'!I$369,FALSE)),0,VLOOKUP($B309,'Feeder DER'!$B$3:$V$365,'Feeder DER'!I$369,FALSE)/1000)</f>
        <v>0.68456083399973844</v>
      </c>
      <c r="AJ309" s="37">
        <f>IF(ISNA(VLOOKUP($B309,'Feeder DER'!$B$3:$V$365,'Feeder DER'!J$369,FALSE)),0,VLOOKUP($B309,'Feeder DER'!$B$3:$V$365,'Feeder DER'!J$369,FALSE)/1000)</f>
        <v>0.96924266428192862</v>
      </c>
      <c r="AK309" s="37">
        <f>IF(ISNA(VLOOKUP($B309,'Feeder DER'!$B$3:$V$365,'Feeder DER'!K$369,FALSE)),0,VLOOKUP($B309,'Feeder DER'!$B$3:$V$365,'Feeder DER'!K$369,FALSE)/1000)</f>
        <v>1.2080791933972028</v>
      </c>
      <c r="AL309" s="37">
        <f>IF(ISNA(VLOOKUP($B309,'Feeder DER'!$B$3:$V$365,'Feeder DER'!L$369,FALSE)),0,VLOOKUP($B309,'Feeder DER'!$B$3:$V$365,'Feeder DER'!L$369,FALSE)/1000)</f>
        <v>1.4342800852333868</v>
      </c>
      <c r="AM309" s="37">
        <f>IF(ISNA(VLOOKUP($B309,'Feeder DER'!$B$3:$V$365,'Feeder DER'!M$369,FALSE)),0,VLOOKUP($B309,'Feeder DER'!$B$3:$V$365,'Feeder DER'!M$369,FALSE)/1000)</f>
        <v>-0.79334038354918024</v>
      </c>
      <c r="AN309" s="37">
        <f>IF(ISNA(VLOOKUP($B309,'Feeder DER'!$B$3:$V$365,'Feeder DER'!N$369,FALSE)),0,VLOOKUP($B309,'Feeder DER'!$B$3:$V$365,'Feeder DER'!N$369,FALSE)/1000)</f>
        <v>-0.9468434239366742</v>
      </c>
      <c r="AO309" s="37">
        <f>IF(ISNA(VLOOKUP($B309,'Feeder DER'!$B$3:$V$365,'Feeder DER'!O$369,FALSE)),0,VLOOKUP($B309,'Feeder DER'!$B$3:$V$365,'Feeder DER'!O$369,FALSE)/1000)</f>
        <v>-1.1090261552027558</v>
      </c>
      <c r="AP309" s="37">
        <f>IF(ISNA(VLOOKUP($B309,'Feeder DER'!$B$3:$V$365,'Feeder DER'!P$369,FALSE)),0,VLOOKUP($B309,'Feeder DER'!$B$3:$V$365,'Feeder DER'!P$369,FALSE)/1000)</f>
        <v>-1.2592562494615536</v>
      </c>
      <c r="AQ309" s="37">
        <f>IF(ISNA(VLOOKUP($B309,'Feeder DER'!$B$3:$V$365,'Feeder DER'!Q$369,FALSE)),0,VLOOKUP($B309,'Feeder DER'!$B$3:$V$365,'Feeder DER'!Q$369,FALSE)/1000)</f>
        <v>-1.383719975322933</v>
      </c>
      <c r="AR309" s="37">
        <f>IF(ISNA(VLOOKUP($B309,'Feeder DER'!$B$3:$V$365,'Feeder DER'!R$369,FALSE)),0,VLOOKUP($B309,'Feeder DER'!$B$3:$V$365,'Feeder DER'!R$369,FALSE)/1000)</f>
        <v>-1.4875252145291877</v>
      </c>
      <c r="AS309" s="37">
        <f>IF(ISNA(VLOOKUP($B309,'Feeder DER'!$B$3:$V$365,'Feeder DER'!S$369,FALSE)),0,VLOOKUP($B309,'Feeder DER'!$B$3:$V$365,'Feeder DER'!S$369,FALSE)/1000)</f>
        <v>-1.5767143226479157</v>
      </c>
      <c r="AT309" s="37">
        <f>IF(ISNA(VLOOKUP($B309,'Feeder DER'!$B$3:$V$365,'Feeder DER'!T$369,FALSE)),0,VLOOKUP($B309,'Feeder DER'!$B$3:$V$365,'Feeder DER'!T$369,FALSE)/1000)</f>
        <v>-1.6467846947658511</v>
      </c>
      <c r="AU309" s="37">
        <f>IF(ISNA(VLOOKUP($B309,'Feeder DER'!$B$3:$V$365,'Feeder DER'!U$369,FALSE)),0,VLOOKUP($B309,'Feeder DER'!$B$3:$V$365,'Feeder DER'!U$369,FALSE)/1000)</f>
        <v>-1.7237479869175567</v>
      </c>
      <c r="AV309" s="37">
        <f>IF(ISNA(VLOOKUP($B309,'Feeder DER'!$B$3:$V$365,'Feeder DER'!V$369,FALSE)),0,VLOOKUP($B309,'Feeder DER'!$B$3:$V$365,'Feeder DER'!V$369,FALSE)/1000)</f>
        <v>-1.7842006617301598</v>
      </c>
    </row>
    <row r="310" spans="1:48" x14ac:dyDescent="0.25">
      <c r="A310" s="8" t="s">
        <v>30</v>
      </c>
      <c r="B310" s="42">
        <v>54006</v>
      </c>
      <c r="C310" s="43">
        <v>5.2444444890000002</v>
      </c>
      <c r="D310" s="43">
        <v>3.3333332539999998</v>
      </c>
      <c r="E310" s="43">
        <v>3.3551921916095</v>
      </c>
      <c r="F310" s="43">
        <v>3.3551921916095</v>
      </c>
      <c r="G310" s="43">
        <v>3.3551921916095</v>
      </c>
      <c r="H310" s="43">
        <v>3.3551921916095</v>
      </c>
      <c r="I310" s="43">
        <v>3.3551921916095</v>
      </c>
      <c r="J310" s="43">
        <v>3.3551921916095</v>
      </c>
      <c r="K310" s="43">
        <v>3.3551921916095</v>
      </c>
      <c r="L310" s="43">
        <v>3.3551921916095</v>
      </c>
      <c r="M310" s="43">
        <v>3.3551921916095</v>
      </c>
      <c r="N310" s="43">
        <v>3.3551921916095</v>
      </c>
      <c r="P310" s="43">
        <v>3.3333332539999998</v>
      </c>
      <c r="Q310" s="43">
        <v>3.3333332539999998</v>
      </c>
      <c r="R310" s="43">
        <v>3.3333332539999998</v>
      </c>
      <c r="S310" s="43">
        <v>3.3333332539999998</v>
      </c>
      <c r="T310" s="43">
        <v>3.3333332539999998</v>
      </c>
      <c r="U310" s="43">
        <v>3.3333332539999998</v>
      </c>
      <c r="V310" s="43">
        <v>3.3333332539999998</v>
      </c>
      <c r="W310" s="43">
        <v>3.3333332539999998</v>
      </c>
      <c r="X310" s="43">
        <v>3.3333332539999998</v>
      </c>
      <c r="Y310" s="43">
        <v>3.3333332539999998</v>
      </c>
      <c r="Z310" s="43">
        <v>3.3333332539999998</v>
      </c>
      <c r="AA310" s="43">
        <v>3.3333332539999998</v>
      </c>
      <c r="AC310" s="37">
        <f>IF(ISNA(VLOOKUP($B310,'Feeder DER'!$B$3:$V$365,'Feeder DER'!C$369,FALSE)),0,VLOOKUP($B310,'Feeder DER'!$B$3:$V$365,'Feeder DER'!C$369,FALSE)/1000)</f>
        <v>4.1605033719757829E-3</v>
      </c>
      <c r="AD310" s="37">
        <f>IF(ISNA(VLOOKUP($B310,'Feeder DER'!$B$3:$V$365,'Feeder DER'!D$369,FALSE)),0,VLOOKUP($B310,'Feeder DER'!$B$3:$V$365,'Feeder DER'!D$369,FALSE)/1000)</f>
        <v>8.7028710543317241E-3</v>
      </c>
      <c r="AE310" s="37">
        <f>IF(ISNA(VLOOKUP($B310,'Feeder DER'!$B$3:$V$365,'Feeder DER'!E$369,FALSE)),0,VLOOKUP($B310,'Feeder DER'!$B$3:$V$365,'Feeder DER'!E$369,FALSE)/1000)</f>
        <v>1.4098327285510861E-2</v>
      </c>
      <c r="AF310" s="37">
        <f>IF(ISNA(VLOOKUP($B310,'Feeder DER'!$B$3:$V$365,'Feeder DER'!F$369,FALSE)),0,VLOOKUP($B310,'Feeder DER'!$B$3:$V$365,'Feeder DER'!F$369,FALSE)/1000)</f>
        <v>2.0331380940276329E-2</v>
      </c>
      <c r="AG310" s="37">
        <f>IF(ISNA(VLOOKUP($B310,'Feeder DER'!$B$3:$V$365,'Feeder DER'!G$369,FALSE)),0,VLOOKUP($B310,'Feeder DER'!$B$3:$V$365,'Feeder DER'!G$369,FALSE)/1000)</f>
        <v>2.6945983083698239E-2</v>
      </c>
      <c r="AH310" s="37">
        <f>IF(ISNA(VLOOKUP($B310,'Feeder DER'!$B$3:$V$365,'Feeder DER'!H$369,FALSE)),0,VLOOKUP($B310,'Feeder DER'!$B$3:$V$365,'Feeder DER'!H$369,FALSE)/1000)</f>
        <v>3.4505548626109585E-2</v>
      </c>
      <c r="AI310" s="37">
        <f>IF(ISNA(VLOOKUP($B310,'Feeder DER'!$B$3:$V$365,'Feeder DER'!I$369,FALSE)),0,VLOOKUP($B310,'Feeder DER'!$B$3:$V$365,'Feeder DER'!I$369,FALSE)/1000)</f>
        <v>4.3163673010364514E-2</v>
      </c>
      <c r="AJ310" s="37">
        <f>IF(ISNA(VLOOKUP($B310,'Feeder DER'!$B$3:$V$365,'Feeder DER'!J$369,FALSE)),0,VLOOKUP($B310,'Feeder DER'!$B$3:$V$365,'Feeder DER'!J$369,FALSE)/1000)</f>
        <v>6.2331317786459367E-2</v>
      </c>
      <c r="AK310" s="37">
        <f>IF(ISNA(VLOOKUP($B310,'Feeder DER'!$B$3:$V$365,'Feeder DER'!K$369,FALSE)),0,VLOOKUP($B310,'Feeder DER'!$B$3:$V$365,'Feeder DER'!K$369,FALSE)/1000)</f>
        <v>7.843815734909812E-2</v>
      </c>
      <c r="AL310" s="37">
        <f>IF(ISNA(VLOOKUP($B310,'Feeder DER'!$B$3:$V$365,'Feeder DER'!L$369,FALSE)),0,VLOOKUP($B310,'Feeder DER'!$B$3:$V$365,'Feeder DER'!L$369,FALSE)/1000)</f>
        <v>9.3736291265441557E-2</v>
      </c>
      <c r="AM310" s="37">
        <f>IF(ISNA(VLOOKUP($B310,'Feeder DER'!$B$3:$V$365,'Feeder DER'!M$369,FALSE)),0,VLOOKUP($B310,'Feeder DER'!$B$3:$V$365,'Feeder DER'!M$369,FALSE)/1000)</f>
        <v>-4.9898862877497889E-2</v>
      </c>
      <c r="AN310" s="37">
        <f>IF(ISNA(VLOOKUP($B310,'Feeder DER'!$B$3:$V$365,'Feeder DER'!N$369,FALSE)),0,VLOOKUP($B310,'Feeder DER'!$B$3:$V$365,'Feeder DER'!N$369,FALSE)/1000)</f>
        <v>-5.9726906251281388E-2</v>
      </c>
      <c r="AO310" s="37">
        <f>IF(ISNA(VLOOKUP($B310,'Feeder DER'!$B$3:$V$365,'Feeder DER'!O$369,FALSE)),0,VLOOKUP($B310,'Feeder DER'!$B$3:$V$365,'Feeder DER'!O$369,FALSE)/1000)</f>
        <v>-7.0237289802897104E-2</v>
      </c>
      <c r="AP310" s="37">
        <f>IF(ISNA(VLOOKUP($B310,'Feeder DER'!$B$3:$V$365,'Feeder DER'!P$369,FALSE)),0,VLOOKUP($B310,'Feeder DER'!$B$3:$V$365,'Feeder DER'!P$369,FALSE)/1000)</f>
        <v>-8.0097216451297901E-2</v>
      </c>
      <c r="AQ310" s="37">
        <f>IF(ISNA(VLOOKUP($B310,'Feeder DER'!$B$3:$V$365,'Feeder DER'!Q$369,FALSE)),0,VLOOKUP($B310,'Feeder DER'!$B$3:$V$365,'Feeder DER'!Q$369,FALSE)/1000)</f>
        <v>-8.8371763168800174E-2</v>
      </c>
      <c r="AR310" s="37">
        <f>IF(ISNA(VLOOKUP($B310,'Feeder DER'!$B$3:$V$365,'Feeder DER'!R$369,FALSE)),0,VLOOKUP($B310,'Feeder DER'!$B$3:$V$365,'Feeder DER'!R$369,FALSE)/1000)</f>
        <v>-9.5354716858771477E-2</v>
      </c>
      <c r="AS310" s="37">
        <f>IF(ISNA(VLOOKUP($B310,'Feeder DER'!$B$3:$V$365,'Feeder DER'!S$369,FALSE)),0,VLOOKUP($B310,'Feeder DER'!$B$3:$V$365,'Feeder DER'!S$369,FALSE)/1000)</f>
        <v>-0.10143281027865372</v>
      </c>
      <c r="AT310" s="37">
        <f>IF(ISNA(VLOOKUP($B310,'Feeder DER'!$B$3:$V$365,'Feeder DER'!T$369,FALSE)),0,VLOOKUP($B310,'Feeder DER'!$B$3:$V$365,'Feeder DER'!T$369,FALSE)/1000)</f>
        <v>-0.10617798818772962</v>
      </c>
      <c r="AU310" s="37">
        <f>IF(ISNA(VLOOKUP($B310,'Feeder DER'!$B$3:$V$365,'Feeder DER'!U$369,FALSE)),0,VLOOKUP($B310,'Feeder DER'!$B$3:$V$365,'Feeder DER'!U$369,FALSE)/1000)</f>
        <v>-0.11150570347272554</v>
      </c>
      <c r="AV310" s="37">
        <f>IF(ISNA(VLOOKUP($B310,'Feeder DER'!$B$3:$V$365,'Feeder DER'!V$369,FALSE)),0,VLOOKUP($B310,'Feeder DER'!$B$3:$V$365,'Feeder DER'!V$369,FALSE)/1000)</f>
        <v>-0.11571027769031234</v>
      </c>
    </row>
    <row r="311" spans="1:48" x14ac:dyDescent="0.25">
      <c r="A311" s="8" t="s">
        <v>30</v>
      </c>
      <c r="B311" s="42">
        <v>54007</v>
      </c>
      <c r="C311" s="43">
        <v>63.333333779999997</v>
      </c>
      <c r="D311" s="43">
        <v>58.666667940000004</v>
      </c>
      <c r="E311" s="43">
        <v>58.763818803058797</v>
      </c>
      <c r="F311" s="43">
        <v>58.763818803058797</v>
      </c>
      <c r="G311" s="43">
        <v>58.763818803058797</v>
      </c>
      <c r="H311" s="43">
        <v>58.763818803058797</v>
      </c>
      <c r="I311" s="43">
        <v>58.763818803058797</v>
      </c>
      <c r="J311" s="43">
        <v>58.763818803058797</v>
      </c>
      <c r="K311" s="43">
        <v>58.763818803058797</v>
      </c>
      <c r="L311" s="43">
        <v>58.763818803058797</v>
      </c>
      <c r="M311" s="43">
        <v>58.763818803058797</v>
      </c>
      <c r="N311" s="43">
        <v>58.763818803058797</v>
      </c>
      <c r="P311" s="43">
        <v>103</v>
      </c>
      <c r="Q311" s="43">
        <v>104.802644259934</v>
      </c>
      <c r="R311" s="43">
        <v>104.802644259934</v>
      </c>
      <c r="S311" s="43">
        <v>104.802644259934</v>
      </c>
      <c r="T311" s="43">
        <v>104.802644259934</v>
      </c>
      <c r="U311" s="43">
        <v>104.802644259934</v>
      </c>
      <c r="V311" s="43">
        <v>104.802644259934</v>
      </c>
      <c r="W311" s="43">
        <v>104.802644259934</v>
      </c>
      <c r="X311" s="43">
        <v>104.802644259934</v>
      </c>
      <c r="Y311" s="43">
        <v>104.802644259934</v>
      </c>
      <c r="Z311" s="43">
        <v>104.802644259934</v>
      </c>
      <c r="AA311" s="43">
        <v>104.802644259934</v>
      </c>
      <c r="AC311" s="37">
        <f>IF(ISNA(VLOOKUP($B311,'Feeder DER'!$B$3:$V$365,'Feeder DER'!C$369,FALSE)),0,VLOOKUP($B311,'Feeder DER'!$B$3:$V$365,'Feeder DER'!C$369,FALSE)/1000)</f>
        <v>3.7541782380987397E-2</v>
      </c>
      <c r="AD311" s="37">
        <f>IF(ISNA(VLOOKUP($B311,'Feeder DER'!$B$3:$V$365,'Feeder DER'!D$369,FALSE)),0,VLOOKUP($B311,'Feeder DER'!$B$3:$V$365,'Feeder DER'!D$369,FALSE)/1000)</f>
        <v>7.917717474659855E-2</v>
      </c>
      <c r="AE311" s="37">
        <f>IF(ISNA(VLOOKUP($B311,'Feeder DER'!$B$3:$V$365,'Feeder DER'!E$369,FALSE)),0,VLOOKUP($B311,'Feeder DER'!$B$3:$V$365,'Feeder DER'!E$369,FALSE)/1000)</f>
        <v>0.12863877596615184</v>
      </c>
      <c r="AF311" s="37">
        <f>IF(ISNA(VLOOKUP($B311,'Feeder DER'!$B$3:$V$365,'Feeder DER'!F$369,FALSE)),0,VLOOKUP($B311,'Feeder DER'!$B$3:$V$365,'Feeder DER'!F$369,FALSE)/1000)</f>
        <v>0.18578707182812246</v>
      </c>
      <c r="AG311" s="37">
        <f>IF(ISNA(VLOOKUP($B311,'Feeder DER'!$B$3:$V$365,'Feeder DER'!G$369,FALSE)),0,VLOOKUP($B311,'Feeder DER'!$B$3:$V$365,'Feeder DER'!G$369,FALSE)/1000)</f>
        <v>0.24643970690530895</v>
      </c>
      <c r="AH311" s="37">
        <f>IF(ISNA(VLOOKUP($B311,'Feeder DER'!$B$3:$V$365,'Feeder DER'!H$369,FALSE)),0,VLOOKUP($B311,'Feeder DER'!$B$3:$V$365,'Feeder DER'!H$369,FALSE)/1000)</f>
        <v>0.31576140651515944</v>
      </c>
      <c r="AI311" s="37">
        <f>IF(ISNA(VLOOKUP($B311,'Feeder DER'!$B$3:$V$365,'Feeder DER'!I$369,FALSE)),0,VLOOKUP($B311,'Feeder DER'!$B$3:$V$365,'Feeder DER'!I$369,FALSE)/1000)</f>
        <v>0.39515957026970527</v>
      </c>
      <c r="AJ311" s="37">
        <f>IF(ISNA(VLOOKUP($B311,'Feeder DER'!$B$3:$V$365,'Feeder DER'!J$369,FALSE)),0,VLOOKUP($B311,'Feeder DER'!$B$3:$V$365,'Feeder DER'!J$369,FALSE)/1000)</f>
        <v>0.57093705192581323</v>
      </c>
      <c r="AK311" s="37">
        <f>IF(ISNA(VLOOKUP($B311,'Feeder DER'!$B$3:$V$365,'Feeder DER'!K$369,FALSE)),0,VLOOKUP($B311,'Feeder DER'!$B$3:$V$365,'Feeder DER'!K$369,FALSE)/1000)</f>
        <v>0.71864603116492898</v>
      </c>
      <c r="AL311" s="37">
        <f>IF(ISNA(VLOOKUP($B311,'Feeder DER'!$B$3:$V$365,'Feeder DER'!L$369,FALSE)),0,VLOOKUP($B311,'Feeder DER'!$B$3:$V$365,'Feeder DER'!L$369,FALSE)/1000)</f>
        <v>0.85893940291249649</v>
      </c>
      <c r="AM311" s="37">
        <f>IF(ISNA(VLOOKUP($B311,'Feeder DER'!$B$3:$V$365,'Feeder DER'!M$369,FALSE)),0,VLOOKUP($B311,'Feeder DER'!$B$3:$V$365,'Feeder DER'!M$369,FALSE)/1000)</f>
        <v>-0.45636595930429597</v>
      </c>
      <c r="AN311" s="37">
        <f>IF(ISNA(VLOOKUP($B311,'Feeder DER'!$B$3:$V$365,'Feeder DER'!N$369,FALSE)),0,VLOOKUP($B311,'Feeder DER'!$B$3:$V$365,'Feeder DER'!N$369,FALSE)/1000)</f>
        <v>-0.54647181435289793</v>
      </c>
      <c r="AO311" s="37">
        <f>IF(ISNA(VLOOKUP($B311,'Feeder DER'!$B$3:$V$365,'Feeder DER'!O$369,FALSE)),0,VLOOKUP($B311,'Feeder DER'!$B$3:$V$365,'Feeder DER'!O$369,FALSE)/1000)</f>
        <v>-0.64284911540513578</v>
      </c>
      <c r="AP311" s="37">
        <f>IF(ISNA(VLOOKUP($B311,'Feeder DER'!$B$3:$V$365,'Feeder DER'!P$369,FALSE)),0,VLOOKUP($B311,'Feeder DER'!$B$3:$V$365,'Feeder DER'!P$369,FALSE)/1000)</f>
        <v>-0.73327924996735327</v>
      </c>
      <c r="AQ311" s="37">
        <f>IF(ISNA(VLOOKUP($B311,'Feeder DER'!$B$3:$V$365,'Feeder DER'!Q$369,FALSE)),0,VLOOKUP($B311,'Feeder DER'!$B$3:$V$365,'Feeder DER'!Q$369,FALSE)/1000)</f>
        <v>-0.8091850890412623</v>
      </c>
      <c r="AR311" s="37">
        <f>IF(ISNA(VLOOKUP($B311,'Feeder DER'!$B$3:$V$365,'Feeder DER'!R$369,FALSE)),0,VLOOKUP($B311,'Feeder DER'!$B$3:$V$365,'Feeder DER'!R$369,FALSE)/1000)</f>
        <v>-0.87325767045088409</v>
      </c>
      <c r="AS311" s="37">
        <f>IF(ISNA(VLOOKUP($B311,'Feeder DER'!$B$3:$V$365,'Feeder DER'!S$369,FALSE)),0,VLOOKUP($B311,'Feeder DER'!$B$3:$V$365,'Feeder DER'!S$369,FALSE)/1000)</f>
        <v>-0.92904281187649107</v>
      </c>
      <c r="AT311" s="37">
        <f>IF(ISNA(VLOOKUP($B311,'Feeder DER'!$B$3:$V$365,'Feeder DER'!T$369,FALSE)),0,VLOOKUP($B311,'Feeder DER'!$B$3:$V$365,'Feeder DER'!T$369,FALSE)/1000)</f>
        <v>-0.97262583375945011</v>
      </c>
      <c r="AU311" s="37">
        <f>IF(ISNA(VLOOKUP($B311,'Feeder DER'!$B$3:$V$365,'Feeder DER'!U$369,FALSE)),0,VLOOKUP($B311,'Feeder DER'!$B$3:$V$365,'Feeder DER'!U$369,FALSE)/1000)</f>
        <v>-1.021554675662222</v>
      </c>
      <c r="AV311" s="37">
        <f>IF(ISNA(VLOOKUP($B311,'Feeder DER'!$B$3:$V$365,'Feeder DER'!V$369,FALSE)),0,VLOOKUP($B311,'Feeder DER'!$B$3:$V$365,'Feeder DER'!V$369,FALSE)/1000)</f>
        <v>-1.0601777106106633</v>
      </c>
    </row>
    <row r="312" spans="1:48" x14ac:dyDescent="0.25">
      <c r="A312" s="8" t="s">
        <v>21</v>
      </c>
      <c r="B312" s="42">
        <v>93001</v>
      </c>
      <c r="C312" s="43">
        <v>199.55374219999999</v>
      </c>
      <c r="D312" s="43">
        <v>109.6117172</v>
      </c>
      <c r="E312" s="43">
        <v>109.350100277715</v>
      </c>
      <c r="F312" s="43">
        <v>109.350100277715</v>
      </c>
      <c r="G312" s="43">
        <v>109.350100277715</v>
      </c>
      <c r="H312" s="43">
        <v>109.350100277715</v>
      </c>
      <c r="I312" s="43">
        <v>109.350100277715</v>
      </c>
      <c r="J312" s="43">
        <v>109.350100277715</v>
      </c>
      <c r="K312" s="43">
        <v>109.350100277715</v>
      </c>
      <c r="L312" s="43">
        <v>109.350100277715</v>
      </c>
      <c r="M312" s="43">
        <v>109.350100277715</v>
      </c>
      <c r="N312" s="43">
        <v>109.350100277715</v>
      </c>
      <c r="P312" s="43">
        <v>41.016502379999999</v>
      </c>
      <c r="Q312" s="43">
        <v>41.016502379999999</v>
      </c>
      <c r="R312" s="43">
        <v>41.016502379999999</v>
      </c>
      <c r="S312" s="43">
        <v>41.016502379999999</v>
      </c>
      <c r="T312" s="43">
        <v>41.016502379999999</v>
      </c>
      <c r="U312" s="43">
        <v>41.016502379999999</v>
      </c>
      <c r="V312" s="43">
        <v>41.016502379999999</v>
      </c>
      <c r="W312" s="43">
        <v>41.016502379999999</v>
      </c>
      <c r="X312" s="43">
        <v>41.016502379999999</v>
      </c>
      <c r="Y312" s="43">
        <v>41.016502379999999</v>
      </c>
      <c r="Z312" s="43">
        <v>41.016502379999999</v>
      </c>
      <c r="AA312" s="43">
        <v>41.016502379999999</v>
      </c>
      <c r="AC312" s="37">
        <f>IF(ISNA(VLOOKUP($B312,'Feeder DER'!$B$3:$V$365,'Feeder DER'!C$369,FALSE)),0,VLOOKUP($B312,'Feeder DER'!$B$3:$V$365,'Feeder DER'!C$369,FALSE)/1000)</f>
        <v>8.0013068117143274E-3</v>
      </c>
      <c r="AD312" s="37">
        <f>IF(ISNA(VLOOKUP($B312,'Feeder DER'!$B$3:$V$365,'Feeder DER'!D$369,FALSE)),0,VLOOKUP($B312,'Feeder DER'!$B$3:$V$365,'Feeder DER'!D$369,FALSE)/1000)</f>
        <v>1.6953983325622073E-2</v>
      </c>
      <c r="AE312" s="37">
        <f>IF(ISNA(VLOOKUP($B312,'Feeder DER'!$B$3:$V$365,'Feeder DER'!E$369,FALSE)),0,VLOOKUP($B312,'Feeder DER'!$B$3:$V$365,'Feeder DER'!E$369,FALSE)/1000)</f>
        <v>2.7770077550203991E-2</v>
      </c>
      <c r="AF312" s="37">
        <f>IF(ISNA(VLOOKUP($B312,'Feeder DER'!$B$3:$V$365,'Feeder DER'!F$369,FALSE)),0,VLOOKUP($B312,'Feeder DER'!$B$3:$V$365,'Feeder DER'!F$369,FALSE)/1000)</f>
        <v>4.0444085222686214E-2</v>
      </c>
      <c r="AG312" s="37">
        <f>IF(ISNA(VLOOKUP($B312,'Feeder DER'!$B$3:$V$365,'Feeder DER'!G$369,FALSE)),0,VLOOKUP($B312,'Feeder DER'!$B$3:$V$365,'Feeder DER'!G$369,FALSE)/1000)</f>
        <v>5.3997486699068065E-2</v>
      </c>
      <c r="AH312" s="37">
        <f>IF(ISNA(VLOOKUP($B312,'Feeder DER'!$B$3:$V$365,'Feeder DER'!H$369,FALSE)),0,VLOOKUP($B312,'Feeder DER'!$B$3:$V$365,'Feeder DER'!H$369,FALSE)/1000)</f>
        <v>6.950529646816489E-2</v>
      </c>
      <c r="AI312" s="37">
        <f>IF(ISNA(VLOOKUP($B312,'Feeder DER'!$B$3:$V$365,'Feeder DER'!I$369,FALSE)),0,VLOOKUP($B312,'Feeder DER'!$B$3:$V$365,'Feeder DER'!I$369,FALSE)/1000)</f>
        <v>8.7241320438492226E-2</v>
      </c>
      <c r="AJ312" s="37">
        <f>IF(ISNA(VLOOKUP($B312,'Feeder DER'!$B$3:$V$365,'Feeder DER'!J$369,FALSE)),0,VLOOKUP($B312,'Feeder DER'!$B$3:$V$365,'Feeder DER'!J$369,FALSE)/1000)</f>
        <v>0.12631394804125898</v>
      </c>
      <c r="AK312" s="37">
        <f>IF(ISNA(VLOOKUP($B312,'Feeder DER'!$B$3:$V$365,'Feeder DER'!K$369,FALSE)),0,VLOOKUP($B312,'Feeder DER'!$B$3:$V$365,'Feeder DER'!K$369,FALSE)/1000)</f>
        <v>0.15910517040554517</v>
      </c>
      <c r="AL312" s="37">
        <f>IF(ISNA(VLOOKUP($B312,'Feeder DER'!$B$3:$V$365,'Feeder DER'!L$369,FALSE)),0,VLOOKUP($B312,'Feeder DER'!$B$3:$V$365,'Feeder DER'!L$369,FALSE)/1000)</f>
        <v>0.19010467213120916</v>
      </c>
      <c r="AM312" s="37">
        <f>IF(ISNA(VLOOKUP($B312,'Feeder DER'!$B$3:$V$365,'Feeder DER'!M$369,FALSE)),0,VLOOKUP($B312,'Feeder DER'!$B$3:$V$365,'Feeder DER'!M$369,FALSE)/1000)</f>
        <v>-9.614625670911299E-2</v>
      </c>
      <c r="AN312" s="37">
        <f>IF(ISNA(VLOOKUP($B312,'Feeder DER'!$B$3:$V$365,'Feeder DER'!N$369,FALSE)),0,VLOOKUP($B312,'Feeder DER'!$B$3:$V$365,'Feeder DER'!N$369,FALSE)/1000)</f>
        <v>-0.11614170342047848</v>
      </c>
      <c r="AO312" s="37">
        <f>IF(ISNA(VLOOKUP($B312,'Feeder DER'!$B$3:$V$365,'Feeder DER'!O$369,FALSE)),0,VLOOKUP($B312,'Feeder DER'!$B$3:$V$365,'Feeder DER'!O$369,FALSE)/1000)</f>
        <v>-0.13808788825773996</v>
      </c>
      <c r="AP312" s="37">
        <f>IF(ISNA(VLOOKUP($B312,'Feeder DER'!$B$3:$V$365,'Feeder DER'!P$369,FALSE)),0,VLOOKUP($B312,'Feeder DER'!$B$3:$V$365,'Feeder DER'!P$369,FALSE)/1000)</f>
        <v>-0.15941034892796654</v>
      </c>
      <c r="AQ312" s="37">
        <f>IF(ISNA(VLOOKUP($B312,'Feeder DER'!$B$3:$V$365,'Feeder DER'!Q$369,FALSE)),0,VLOOKUP($B312,'Feeder DER'!$B$3:$V$365,'Feeder DER'!Q$369,FALSE)/1000)</f>
        <v>-0.17805944504548391</v>
      </c>
      <c r="AR312" s="37">
        <f>IF(ISNA(VLOOKUP($B312,'Feeder DER'!$B$3:$V$365,'Feeder DER'!R$369,FALSE)),0,VLOOKUP($B312,'Feeder DER'!$B$3:$V$365,'Feeder DER'!R$369,FALSE)/1000)</f>
        <v>-0.19461662601415608</v>
      </c>
      <c r="AS312" s="37">
        <f>IF(ISNA(VLOOKUP($B312,'Feeder DER'!$B$3:$V$365,'Feeder DER'!S$369,FALSE)),0,VLOOKUP($B312,'Feeder DER'!$B$3:$V$365,'Feeder DER'!S$369,FALSE)/1000)</f>
        <v>-0.20990223603617711</v>
      </c>
      <c r="AT312" s="37">
        <f>IF(ISNA(VLOOKUP($B312,'Feeder DER'!$B$3:$V$365,'Feeder DER'!T$369,FALSE)),0,VLOOKUP($B312,'Feeder DER'!$B$3:$V$365,'Feeder DER'!T$369,FALSE)/1000)</f>
        <v>-0.22450973832423471</v>
      </c>
      <c r="AU312" s="37">
        <f>IF(ISNA(VLOOKUP($B312,'Feeder DER'!$B$3:$V$365,'Feeder DER'!U$369,FALSE)),0,VLOOKUP($B312,'Feeder DER'!$B$3:$V$365,'Feeder DER'!U$369,FALSE)/1000)</f>
        <v>-0.24007022979654288</v>
      </c>
      <c r="AV312" s="37">
        <f>IF(ISNA(VLOOKUP($B312,'Feeder DER'!$B$3:$V$365,'Feeder DER'!V$369,FALSE)),0,VLOOKUP($B312,'Feeder DER'!$B$3:$V$365,'Feeder DER'!V$369,FALSE)/1000)</f>
        <v>-0.25358889107825294</v>
      </c>
    </row>
    <row r="313" spans="1:48" x14ac:dyDescent="0.25">
      <c r="A313" s="8" t="s">
        <v>21</v>
      </c>
      <c r="B313" s="42">
        <v>93002</v>
      </c>
      <c r="C313" s="43">
        <v>179.62883969999999</v>
      </c>
      <c r="D313" s="43">
        <v>175.9412537</v>
      </c>
      <c r="E313" s="43">
        <v>176.05828342717001</v>
      </c>
      <c r="F313" s="43">
        <v>176.05828342717001</v>
      </c>
      <c r="G313" s="43">
        <v>176.05828342717001</v>
      </c>
      <c r="H313" s="43">
        <v>176.05828342717001</v>
      </c>
      <c r="I313" s="43">
        <v>176.05828342717001</v>
      </c>
      <c r="J313" s="43">
        <v>176.05828342717001</v>
      </c>
      <c r="K313" s="43">
        <v>176.05828342717001</v>
      </c>
      <c r="L313" s="43">
        <v>176.05828342717001</v>
      </c>
      <c r="M313" s="43">
        <v>176.05828342717001</v>
      </c>
      <c r="N313" s="43">
        <v>176.05828342717001</v>
      </c>
      <c r="P313" s="43">
        <v>90.080047609999994</v>
      </c>
      <c r="Q313" s="43">
        <v>90.080047609999994</v>
      </c>
      <c r="R313" s="43">
        <v>90.080047609999994</v>
      </c>
      <c r="S313" s="43">
        <v>90.080047609999994</v>
      </c>
      <c r="T313" s="43">
        <v>90.080047609999994</v>
      </c>
      <c r="U313" s="43">
        <v>90.080047609999994</v>
      </c>
      <c r="V313" s="43">
        <v>90.080047609999994</v>
      </c>
      <c r="W313" s="43">
        <v>90.080047609999994</v>
      </c>
      <c r="X313" s="43">
        <v>90.080047609999994</v>
      </c>
      <c r="Y313" s="43">
        <v>90.080047609999994</v>
      </c>
      <c r="Z313" s="43">
        <v>90.080047609999994</v>
      </c>
      <c r="AA313" s="43">
        <v>90.080047609999994</v>
      </c>
      <c r="AC313" s="37">
        <f>IF(ISNA(VLOOKUP($B313,'Feeder DER'!$B$3:$V$365,'Feeder DER'!C$369,FALSE)),0,VLOOKUP($B313,'Feeder DER'!$B$3:$V$365,'Feeder DER'!C$369,FALSE)/1000)</f>
        <v>2.4951443610214414E-2</v>
      </c>
      <c r="AD313" s="37">
        <f>IF(ISNA(VLOOKUP($B313,'Feeder DER'!$B$3:$V$365,'Feeder DER'!D$369,FALSE)),0,VLOOKUP($B313,'Feeder DER'!$B$3:$V$365,'Feeder DER'!D$369,FALSE)/1000)</f>
        <v>5.286965852858462E-2</v>
      </c>
      <c r="AE313" s="37">
        <f>IF(ISNA(VLOOKUP($B313,'Feeder DER'!$B$3:$V$365,'Feeder DER'!E$369,FALSE)),0,VLOOKUP($B313,'Feeder DER'!$B$3:$V$365,'Feeder DER'!E$369,FALSE)/1000)</f>
        <v>8.6598794465767695E-2</v>
      </c>
      <c r="AF313" s="37">
        <f>IF(ISNA(VLOOKUP($B313,'Feeder DER'!$B$3:$V$365,'Feeder DER'!F$369,FALSE)),0,VLOOKUP($B313,'Feeder DER'!$B$3:$V$365,'Feeder DER'!F$369,FALSE)/1000)</f>
        <v>0.12612168681285041</v>
      </c>
      <c r="AG313" s="37">
        <f>IF(ISNA(VLOOKUP($B313,'Feeder DER'!$B$3:$V$365,'Feeder DER'!G$369,FALSE)),0,VLOOKUP($B313,'Feeder DER'!$B$3:$V$365,'Feeder DER'!G$369,FALSE)/1000)</f>
        <v>0.16838689931156753</v>
      </c>
      <c r="AH313" s="37">
        <f>IF(ISNA(VLOOKUP($B313,'Feeder DER'!$B$3:$V$365,'Feeder DER'!H$369,FALSE)),0,VLOOKUP($B313,'Feeder DER'!$B$3:$V$365,'Feeder DER'!H$369,FALSE)/1000)</f>
        <v>0.21674677977572468</v>
      </c>
      <c r="AI313" s="37">
        <f>IF(ISNA(VLOOKUP($B313,'Feeder DER'!$B$3:$V$365,'Feeder DER'!I$369,FALSE)),0,VLOOKUP($B313,'Feeder DER'!$B$3:$V$365,'Feeder DER'!I$369,FALSE)/1000)</f>
        <v>0.27205517031477178</v>
      </c>
      <c r="AJ313" s="37">
        <f>IF(ISNA(VLOOKUP($B313,'Feeder DER'!$B$3:$V$365,'Feeder DER'!J$369,FALSE)),0,VLOOKUP($B313,'Feeder DER'!$B$3:$V$365,'Feeder DER'!J$369,FALSE)/1000)</f>
        <v>0.39390007481287342</v>
      </c>
      <c r="AK313" s="37">
        <f>IF(ISNA(VLOOKUP($B313,'Feeder DER'!$B$3:$V$365,'Feeder DER'!K$369,FALSE)),0,VLOOKUP($B313,'Feeder DER'!$B$3:$V$365,'Feeder DER'!K$369,FALSE)/1000)</f>
        <v>0.49615691297518688</v>
      </c>
      <c r="AL313" s="37">
        <f>IF(ISNA(VLOOKUP($B313,'Feeder DER'!$B$3:$V$365,'Feeder DER'!L$369,FALSE)),0,VLOOKUP($B313,'Feeder DER'!$B$3:$V$365,'Feeder DER'!L$369,FALSE)/1000)</f>
        <v>0.59282641177758633</v>
      </c>
      <c r="AM313" s="37">
        <f>IF(ISNA(VLOOKUP($B313,'Feeder DER'!$B$3:$V$365,'Feeder DER'!M$369,FALSE)),0,VLOOKUP($B313,'Feeder DER'!$B$3:$V$365,'Feeder DER'!M$369,FALSE)/1000)</f>
        <v>-0.29982451105341806</v>
      </c>
      <c r="AN313" s="37">
        <f>IF(ISNA(VLOOKUP($B313,'Feeder DER'!$B$3:$V$365,'Feeder DER'!N$369,FALSE)),0,VLOOKUP($B313,'Feeder DER'!$B$3:$V$365,'Feeder DER'!N$369,FALSE)/1000)</f>
        <v>-0.36217873303491316</v>
      </c>
      <c r="AO313" s="37">
        <f>IF(ISNA(VLOOKUP($B313,'Feeder DER'!$B$3:$V$365,'Feeder DER'!O$369,FALSE)),0,VLOOKUP($B313,'Feeder DER'!$B$3:$V$365,'Feeder DER'!O$369,FALSE)/1000)</f>
        <v>-0.43061617785637341</v>
      </c>
      <c r="AP313" s="37">
        <f>IF(ISNA(VLOOKUP($B313,'Feeder DER'!$B$3:$V$365,'Feeder DER'!P$369,FALSE)),0,VLOOKUP($B313,'Feeder DER'!$B$3:$V$365,'Feeder DER'!P$369,FALSE)/1000)</f>
        <v>-0.49710858810431663</v>
      </c>
      <c r="AQ313" s="37">
        <f>IF(ISNA(VLOOKUP($B313,'Feeder DER'!$B$3:$V$365,'Feeder DER'!Q$369,FALSE)),0,VLOOKUP($B313,'Feeder DER'!$B$3:$V$365,'Feeder DER'!Q$369,FALSE)/1000)</f>
        <v>-0.55526432204973253</v>
      </c>
      <c r="AR313" s="37">
        <f>IF(ISNA(VLOOKUP($B313,'Feeder DER'!$B$3:$V$365,'Feeder DER'!R$369,FALSE)),0,VLOOKUP($B313,'Feeder DER'!$B$3:$V$365,'Feeder DER'!R$369,FALSE)/1000)</f>
        <v>-0.60689658375467093</v>
      </c>
      <c r="AS313" s="37">
        <f>IF(ISNA(VLOOKUP($B313,'Feeder DER'!$B$3:$V$365,'Feeder DER'!S$369,FALSE)),0,VLOOKUP($B313,'Feeder DER'!$B$3:$V$365,'Feeder DER'!S$369,FALSE)/1000)</f>
        <v>-0.65456355184965753</v>
      </c>
      <c r="AT313" s="37">
        <f>IF(ISNA(VLOOKUP($B313,'Feeder DER'!$B$3:$V$365,'Feeder DER'!T$369,FALSE)),0,VLOOKUP($B313,'Feeder DER'!$B$3:$V$365,'Feeder DER'!T$369,FALSE)/1000)</f>
        <v>-0.70011589451110035</v>
      </c>
      <c r="AU313" s="37">
        <f>IF(ISNA(VLOOKUP($B313,'Feeder DER'!$B$3:$V$365,'Feeder DER'!U$369,FALSE)),0,VLOOKUP($B313,'Feeder DER'!$B$3:$V$365,'Feeder DER'!U$369,FALSE)/1000)</f>
        <v>-0.74864005870764039</v>
      </c>
      <c r="AV313" s="37">
        <f>IF(ISNA(VLOOKUP($B313,'Feeder DER'!$B$3:$V$365,'Feeder DER'!V$369,FALSE)),0,VLOOKUP($B313,'Feeder DER'!$B$3:$V$365,'Feeder DER'!V$369,FALSE)/1000)</f>
        <v>-0.79079693665192019</v>
      </c>
    </row>
    <row r="314" spans="1:48" x14ac:dyDescent="0.25">
      <c r="A314" s="8" t="s">
        <v>21</v>
      </c>
      <c r="B314" s="42">
        <v>93003</v>
      </c>
      <c r="C314" s="43">
        <v>131.28535769999999</v>
      </c>
      <c r="D314" s="43">
        <v>126.1745682</v>
      </c>
      <c r="E314" s="43">
        <v>128.97456819999999</v>
      </c>
      <c r="F314" s="43">
        <v>128.97456819999999</v>
      </c>
      <c r="G314" s="43">
        <v>128.97456819999999</v>
      </c>
      <c r="H314" s="43">
        <v>128.97456819999999</v>
      </c>
      <c r="I314" s="43">
        <v>128.97456819999999</v>
      </c>
      <c r="J314" s="43">
        <v>128.97456819999999</v>
      </c>
      <c r="K314" s="43">
        <v>128.97456819999999</v>
      </c>
      <c r="L314" s="43">
        <v>128.97456819999999</v>
      </c>
      <c r="M314" s="43">
        <v>128.97456819999999</v>
      </c>
      <c r="N314" s="43">
        <v>128.97456819999999</v>
      </c>
      <c r="P314" s="43">
        <v>45.313468929999999</v>
      </c>
      <c r="Q314" s="43">
        <v>45.313468929999999</v>
      </c>
      <c r="R314" s="43">
        <v>48.113468929999996</v>
      </c>
      <c r="S314" s="43">
        <v>48.113468929999996</v>
      </c>
      <c r="T314" s="43">
        <v>48.113468929999996</v>
      </c>
      <c r="U314" s="43">
        <v>48.113468929999996</v>
      </c>
      <c r="V314" s="43">
        <v>48.113468929999996</v>
      </c>
      <c r="W314" s="43">
        <v>48.113468929999996</v>
      </c>
      <c r="X314" s="43">
        <v>48.113468929999996</v>
      </c>
      <c r="Y314" s="43">
        <v>48.113468929999996</v>
      </c>
      <c r="Z314" s="43">
        <v>48.113468929999996</v>
      </c>
      <c r="AA314" s="43">
        <v>48.113468929999996</v>
      </c>
      <c r="AC314" s="37">
        <f>IF(ISNA(VLOOKUP($B314,'Feeder DER'!$B$3:$V$365,'Feeder DER'!C$369,FALSE)),0,VLOOKUP($B314,'Feeder DER'!$B$3:$V$365,'Feeder DER'!C$369,FALSE)/1000)</f>
        <v>3.2926430333732319E-2</v>
      </c>
      <c r="AD314" s="37">
        <f>IF(ISNA(VLOOKUP($B314,'Feeder DER'!$B$3:$V$365,'Feeder DER'!D$369,FALSE)),0,VLOOKUP($B314,'Feeder DER'!$B$3:$V$365,'Feeder DER'!D$369,FALSE)/1000)</f>
        <v>6.9767872172214515E-2</v>
      </c>
      <c r="AE314" s="37">
        <f>IF(ISNA(VLOOKUP($B314,'Feeder DER'!$B$3:$V$365,'Feeder DER'!E$369,FALSE)),0,VLOOKUP($B314,'Feeder DER'!$B$3:$V$365,'Feeder DER'!E$369,FALSE)/1000)</f>
        <v>0.11427752307666181</v>
      </c>
      <c r="AF314" s="37">
        <f>IF(ISNA(VLOOKUP($B314,'Feeder DER'!$B$3:$V$365,'Feeder DER'!F$369,FALSE)),0,VLOOKUP($B314,'Feeder DER'!$B$3:$V$365,'Feeder DER'!F$369,FALSE)/1000)</f>
        <v>0.16643273228151467</v>
      </c>
      <c r="AG314" s="37">
        <f>IF(ISNA(VLOOKUP($B314,'Feeder DER'!$B$3:$V$365,'Feeder DER'!G$369,FALSE)),0,VLOOKUP($B314,'Feeder DER'!$B$3:$V$365,'Feeder DER'!G$369,FALSE)/1000)</f>
        <v>0.22220676269912548</v>
      </c>
      <c r="AH314" s="37">
        <f>IF(ISNA(VLOOKUP($B314,'Feeder DER'!$B$3:$V$365,'Feeder DER'!H$369,FALSE)),0,VLOOKUP($B314,'Feeder DER'!$B$3:$V$365,'Feeder DER'!H$369,FALSE)/1000)</f>
        <v>0.2860234404002443</v>
      </c>
      <c r="AI314" s="37">
        <f>IF(ISNA(VLOOKUP($B314,'Feeder DER'!$B$3:$V$365,'Feeder DER'!I$369,FALSE)),0,VLOOKUP($B314,'Feeder DER'!$B$3:$V$365,'Feeder DER'!I$369,FALSE)/1000)</f>
        <v>0.35900951272550585</v>
      </c>
      <c r="AJ314" s="37">
        <f>IF(ISNA(VLOOKUP($B314,'Feeder DER'!$B$3:$V$365,'Feeder DER'!J$369,FALSE)),0,VLOOKUP($B314,'Feeder DER'!$B$3:$V$365,'Feeder DER'!J$369,FALSE)/1000)</f>
        <v>0.51979851644610198</v>
      </c>
      <c r="AK314" s="37">
        <f>IF(ISNA(VLOOKUP($B314,'Feeder DER'!$B$3:$V$365,'Feeder DER'!K$369,FALSE)),0,VLOOKUP($B314,'Feeder DER'!$B$3:$V$365,'Feeder DER'!K$369,FALSE)/1000)</f>
        <v>0.6547387111096612</v>
      </c>
      <c r="AL314" s="37">
        <f>IF(ISNA(VLOOKUP($B314,'Feeder DER'!$B$3:$V$365,'Feeder DER'!L$369,FALSE)),0,VLOOKUP($B314,'Feeder DER'!$B$3:$V$365,'Feeder DER'!L$369,FALSE)/1000)</f>
        <v>0.78230573959257443</v>
      </c>
      <c r="AM314" s="37">
        <f>IF(ISNA(VLOOKUP($B314,'Feeder DER'!$B$3:$V$365,'Feeder DER'!M$369,FALSE)),0,VLOOKUP($B314,'Feeder DER'!$B$3:$V$365,'Feeder DER'!M$369,FALSE)/1000)</f>
        <v>-0.39565449718125112</v>
      </c>
      <c r="AN314" s="37">
        <f>IF(ISNA(VLOOKUP($B314,'Feeder DER'!$B$3:$V$365,'Feeder DER'!N$369,FALSE)),0,VLOOKUP($B314,'Feeder DER'!$B$3:$V$365,'Feeder DER'!N$369,FALSE)/1000)</f>
        <v>-0.47793839137835054</v>
      </c>
      <c r="AO314" s="37">
        <f>IF(ISNA(VLOOKUP($B314,'Feeder DER'!$B$3:$V$365,'Feeder DER'!O$369,FALSE)),0,VLOOKUP($B314,'Feeder DER'!$B$3:$V$365,'Feeder DER'!O$369,FALSE)/1000)</f>
        <v>-0.56824982963958126</v>
      </c>
      <c r="AP314" s="37">
        <f>IF(ISNA(VLOOKUP($B314,'Feeder DER'!$B$3:$V$365,'Feeder DER'!P$369,FALSE)),0,VLOOKUP($B314,'Feeder DER'!$B$3:$V$365,'Feeder DER'!P$369,FALSE)/1000)</f>
        <v>-0.65599456088449393</v>
      </c>
      <c r="AQ314" s="37">
        <f>IF(ISNA(VLOOKUP($B314,'Feeder DER'!$B$3:$V$365,'Feeder DER'!Q$369,FALSE)),0,VLOOKUP($B314,'Feeder DER'!$B$3:$V$365,'Feeder DER'!Q$369,FALSE)/1000)</f>
        <v>-0.73273804523651431</v>
      </c>
      <c r="AR314" s="37">
        <f>IF(ISNA(VLOOKUP($B314,'Feeder DER'!$B$3:$V$365,'Feeder DER'!R$369,FALSE)),0,VLOOKUP($B314,'Feeder DER'!$B$3:$V$365,'Feeder DER'!R$369,FALSE)/1000)</f>
        <v>-0.80087302349904343</v>
      </c>
      <c r="AS314" s="37">
        <f>IF(ISNA(VLOOKUP($B314,'Feeder DER'!$B$3:$V$365,'Feeder DER'!S$369,FALSE)),0,VLOOKUP($B314,'Feeder DER'!$B$3:$V$365,'Feeder DER'!S$369,FALSE)/1000)</f>
        <v>-0.86377532000413659</v>
      </c>
      <c r="AT314" s="37">
        <f>IF(ISNA(VLOOKUP($B314,'Feeder DER'!$B$3:$V$365,'Feeder DER'!T$369,FALSE)),0,VLOOKUP($B314,'Feeder DER'!$B$3:$V$365,'Feeder DER'!T$369,FALSE)/1000)</f>
        <v>-0.92388711395926848</v>
      </c>
      <c r="AU314" s="37">
        <f>IF(ISNA(VLOOKUP($B314,'Feeder DER'!$B$3:$V$365,'Feeder DER'!U$369,FALSE)),0,VLOOKUP($B314,'Feeder DER'!$B$3:$V$365,'Feeder DER'!U$369,FALSE)/1000)</f>
        <v>-0.98792058380090508</v>
      </c>
      <c r="AV314" s="37">
        <f>IF(ISNA(VLOOKUP($B314,'Feeder DER'!$B$3:$V$365,'Feeder DER'!V$369,FALSE)),0,VLOOKUP($B314,'Feeder DER'!$B$3:$V$365,'Feeder DER'!V$369,FALSE)/1000)</f>
        <v>-1.0435516537463634</v>
      </c>
    </row>
    <row r="315" spans="1:48" x14ac:dyDescent="0.25">
      <c r="A315" s="8" t="s">
        <v>21</v>
      </c>
      <c r="B315" s="42">
        <v>93004</v>
      </c>
      <c r="C315" s="43">
        <v>91.992850750000002</v>
      </c>
      <c r="D315" s="43">
        <v>109.6898422</v>
      </c>
      <c r="E315" s="43">
        <v>114.475845742917</v>
      </c>
      <c r="F315" s="43">
        <v>114.475845742917</v>
      </c>
      <c r="G315" s="43">
        <v>114.475845742917</v>
      </c>
      <c r="H315" s="43">
        <v>114.475845742917</v>
      </c>
      <c r="I315" s="43">
        <v>114.475845742917</v>
      </c>
      <c r="J315" s="43">
        <v>114.475845742917</v>
      </c>
      <c r="K315" s="43">
        <v>114.475845742917</v>
      </c>
      <c r="L315" s="43">
        <v>114.475845742917</v>
      </c>
      <c r="M315" s="43">
        <v>114.475845742917</v>
      </c>
      <c r="N315" s="43">
        <v>114.475845742917</v>
      </c>
      <c r="P315" s="43">
        <v>50.626079560000001</v>
      </c>
      <c r="Q315" s="43">
        <v>50.626079560000001</v>
      </c>
      <c r="R315" s="43">
        <v>50.626079560000001</v>
      </c>
      <c r="S315" s="43">
        <v>50.626079560000001</v>
      </c>
      <c r="T315" s="43">
        <v>50.626079560000001</v>
      </c>
      <c r="U315" s="43">
        <v>50.626079560000001</v>
      </c>
      <c r="V315" s="43">
        <v>50.626079560000001</v>
      </c>
      <c r="W315" s="43">
        <v>50.626079560000001</v>
      </c>
      <c r="X315" s="43">
        <v>50.626079560000001</v>
      </c>
      <c r="Y315" s="43">
        <v>50.626079560000001</v>
      </c>
      <c r="Z315" s="43">
        <v>50.626079560000001</v>
      </c>
      <c r="AA315" s="43">
        <v>50.626079560000001</v>
      </c>
      <c r="AC315" s="37">
        <f>IF(ISNA(VLOOKUP($B315,'Feeder DER'!$B$3:$V$365,'Feeder DER'!C$369,FALSE)),0,VLOOKUP($B315,'Feeder DER'!$B$3:$V$365,'Feeder DER'!C$369,FALSE)/1000)</f>
        <v>7.8170661943393286E-3</v>
      </c>
      <c r="AD315" s="37">
        <f>IF(ISNA(VLOOKUP($B315,'Feeder DER'!$B$3:$V$365,'Feeder DER'!D$369,FALSE)),0,VLOOKUP($B315,'Feeder DER'!$B$3:$V$365,'Feeder DER'!D$369,FALSE)/1000)</f>
        <v>1.656359555167683E-2</v>
      </c>
      <c r="AE315" s="37">
        <f>IF(ISNA(VLOOKUP($B315,'Feeder DER'!$B$3:$V$365,'Feeder DER'!E$369,FALSE)),0,VLOOKUP($B315,'Feeder DER'!$B$3:$V$365,'Feeder DER'!E$369,FALSE)/1000)</f>
        <v>2.7130634975034821E-2</v>
      </c>
      <c r="AF315" s="37">
        <f>IF(ISNA(VLOOKUP($B315,'Feeder DER'!$B$3:$V$365,'Feeder DER'!F$369,FALSE)),0,VLOOKUP($B315,'Feeder DER'!$B$3:$V$365,'Feeder DER'!F$369,FALSE)/1000)</f>
        <v>3.9512806944532256E-2</v>
      </c>
      <c r="AG315" s="37">
        <f>IF(ISNA(VLOOKUP($B315,'Feeder DER'!$B$3:$V$365,'Feeder DER'!G$369,FALSE)),0,VLOOKUP($B315,'Feeder DER'!$B$3:$V$365,'Feeder DER'!G$369,FALSE)/1000)</f>
        <v>5.2754123518497426E-2</v>
      </c>
      <c r="AH315" s="37">
        <f>IF(ISNA(VLOOKUP($B315,'Feeder DER'!$B$3:$V$365,'Feeder DER'!H$369,FALSE)),0,VLOOKUP($B315,'Feeder DER'!$B$3:$V$365,'Feeder DER'!H$369,FALSE)/1000)</f>
        <v>6.790484556264792E-2</v>
      </c>
      <c r="AI315" s="37">
        <f>IF(ISNA(VLOOKUP($B315,'Feeder DER'!$B$3:$V$365,'Feeder DER'!I$369,FALSE)),0,VLOOKUP($B315,'Feeder DER'!$B$3:$V$365,'Feeder DER'!I$369,FALSE)/1000)</f>
        <v>8.5232474244184842E-2</v>
      </c>
      <c r="AJ315" s="37">
        <f>IF(ISNA(VLOOKUP($B315,'Feeder DER'!$B$3:$V$365,'Feeder DER'!J$369,FALSE)),0,VLOOKUP($B315,'Feeder DER'!$B$3:$V$365,'Feeder DER'!J$369,FALSE)/1000)</f>
        <v>0.12340540318504579</v>
      </c>
      <c r="AK315" s="37">
        <f>IF(ISNA(VLOOKUP($B315,'Feeder DER'!$B$3:$V$365,'Feeder DER'!K$369,FALSE)),0,VLOOKUP($B315,'Feeder DER'!$B$3:$V$365,'Feeder DER'!K$369,FALSE)/1000)</f>
        <v>0.15544156450804905</v>
      </c>
      <c r="AL315" s="37">
        <f>IF(ISNA(VLOOKUP($B315,'Feeder DER'!$B$3:$V$365,'Feeder DER'!L$369,FALSE)),0,VLOOKUP($B315,'Feeder DER'!$B$3:$V$365,'Feeder DER'!L$369,FALSE)/1000)</f>
        <v>0.18572726191766156</v>
      </c>
      <c r="AM315" s="37">
        <f>IF(ISNA(VLOOKUP($B315,'Feeder DER'!$B$3:$V$365,'Feeder DER'!M$369,FALSE)),0,VLOOKUP($B315,'Feeder DER'!$B$3:$V$365,'Feeder DER'!M$369,FALSE)/1000)</f>
        <v>-9.3932362640153158E-2</v>
      </c>
      <c r="AN315" s="37">
        <f>IF(ISNA(VLOOKUP($B315,'Feeder DER'!$B$3:$V$365,'Feeder DER'!N$369,FALSE)),0,VLOOKUP($B315,'Feeder DER'!$B$3:$V$365,'Feeder DER'!N$369,FALSE)/1000)</f>
        <v>-0.11346738788119116</v>
      </c>
      <c r="AO315" s="37">
        <f>IF(ISNA(VLOOKUP($B315,'Feeder DER'!$B$3:$V$365,'Feeder DER'!O$369,FALSE)),0,VLOOKUP($B315,'Feeder DER'!$B$3:$V$365,'Feeder DER'!O$369,FALSE)/1000)</f>
        <v>-0.1349082329360157</v>
      </c>
      <c r="AP315" s="37">
        <f>IF(ISNA(VLOOKUP($B315,'Feeder DER'!$B$3:$V$365,'Feeder DER'!P$369,FALSE)),0,VLOOKUP($B315,'Feeder DER'!$B$3:$V$365,'Feeder DER'!P$369,FALSE)/1000)</f>
        <v>-0.15573971589344099</v>
      </c>
      <c r="AQ315" s="37">
        <f>IF(ISNA(VLOOKUP($B315,'Feeder DER'!$B$3:$V$365,'Feeder DER'!Q$369,FALSE)),0,VLOOKUP($B315,'Feeder DER'!$B$3:$V$365,'Feeder DER'!Q$369,FALSE)/1000)</f>
        <v>-0.17395939203456814</v>
      </c>
      <c r="AR315" s="37">
        <f>IF(ISNA(VLOOKUP($B315,'Feeder DER'!$B$3:$V$365,'Feeder DER'!R$369,FALSE)),0,VLOOKUP($B315,'Feeder DER'!$B$3:$V$365,'Feeder DER'!R$369,FALSE)/1000)</f>
        <v>-0.19013532212567222</v>
      </c>
      <c r="AS315" s="37">
        <f>IF(ISNA(VLOOKUP($B315,'Feeder DER'!$B$3:$V$365,'Feeder DER'!S$369,FALSE)),0,VLOOKUP($B315,'Feeder DER'!$B$3:$V$365,'Feeder DER'!S$369,FALSE)/1000)</f>
        <v>-0.20506896086429149</v>
      </c>
      <c r="AT315" s="37">
        <f>IF(ISNA(VLOOKUP($B315,'Feeder DER'!$B$3:$V$365,'Feeder DER'!T$369,FALSE)),0,VLOOKUP($B315,'Feeder DER'!$B$3:$V$365,'Feeder DER'!T$369,FALSE)/1000)</f>
        <v>-0.2193401061917688</v>
      </c>
      <c r="AU315" s="37">
        <f>IF(ISNA(VLOOKUP($B315,'Feeder DER'!$B$3:$V$365,'Feeder DER'!U$369,FALSE)),0,VLOOKUP($B315,'Feeder DER'!$B$3:$V$365,'Feeder DER'!U$369,FALSE)/1000)</f>
        <v>-0.23454229687359621</v>
      </c>
      <c r="AV315" s="37">
        <f>IF(ISNA(VLOOKUP($B315,'Feeder DER'!$B$3:$V$365,'Feeder DER'!V$369,FALSE)),0,VLOOKUP($B315,'Feeder DER'!$B$3:$V$365,'Feeder DER'!V$369,FALSE)/1000)</f>
        <v>-0.24774967319158264</v>
      </c>
    </row>
    <row r="316" spans="1:48" x14ac:dyDescent="0.25">
      <c r="A316" s="8" t="s">
        <v>21</v>
      </c>
      <c r="B316" s="42">
        <v>93005</v>
      </c>
      <c r="C316" s="43">
        <v>155.07362699999999</v>
      </c>
      <c r="D316" s="43">
        <v>102.9709549</v>
      </c>
      <c r="E316" s="43">
        <v>105.43498646184599</v>
      </c>
      <c r="F316" s="43">
        <v>105.43498646184599</v>
      </c>
      <c r="G316" s="43">
        <v>105.43498646184599</v>
      </c>
      <c r="H316" s="43">
        <v>105.43498646184599</v>
      </c>
      <c r="I316" s="43">
        <v>105.43498646184599</v>
      </c>
      <c r="J316" s="43">
        <v>105.43498646184599</v>
      </c>
      <c r="K316" s="43">
        <v>105.43498646184599</v>
      </c>
      <c r="L316" s="43">
        <v>105.43498646184599</v>
      </c>
      <c r="M316" s="43">
        <v>105.43498646184599</v>
      </c>
      <c r="N316" s="43">
        <v>105.43498646184599</v>
      </c>
      <c r="P316" s="43">
        <v>77.423530580000005</v>
      </c>
      <c r="Q316" s="43">
        <v>77.423530580000005</v>
      </c>
      <c r="R316" s="43">
        <v>77.423530580000005</v>
      </c>
      <c r="S316" s="43">
        <v>77.423530580000005</v>
      </c>
      <c r="T316" s="43">
        <v>77.423530580000005</v>
      </c>
      <c r="U316" s="43">
        <v>77.423530580000005</v>
      </c>
      <c r="V316" s="43">
        <v>77.423530580000005</v>
      </c>
      <c r="W316" s="43">
        <v>77.423530580000005</v>
      </c>
      <c r="X316" s="43">
        <v>77.423530580000005</v>
      </c>
      <c r="Y316" s="43">
        <v>77.423530580000005</v>
      </c>
      <c r="Z316" s="43">
        <v>77.423530580000005</v>
      </c>
      <c r="AA316" s="43">
        <v>77.423530580000005</v>
      </c>
      <c r="AC316" s="37">
        <f>IF(ISNA(VLOOKUP($B316,'Feeder DER'!$B$3:$V$365,'Feeder DER'!C$369,FALSE)),0,VLOOKUP($B316,'Feeder DER'!$B$3:$V$365,'Feeder DER'!C$369,FALSE)/1000)</f>
        <v>3.5084677565839467E-2</v>
      </c>
      <c r="AD316" s="37">
        <f>IF(ISNA(VLOOKUP($B316,'Feeder DER'!$B$3:$V$365,'Feeder DER'!D$369,FALSE)),0,VLOOKUP($B316,'Feeder DER'!$B$3:$V$365,'Feeder DER'!D$369,FALSE)/1000)</f>
        <v>7.4340986095573103E-2</v>
      </c>
      <c r="AE316" s="37">
        <f>IF(ISNA(VLOOKUP($B316,'Feeder DER'!$B$3:$V$365,'Feeder DER'!E$369,FALSE)),0,VLOOKUP($B316,'Feeder DER'!$B$3:$V$365,'Feeder DER'!E$369,FALSE)/1000)</f>
        <v>0.12176813610007212</v>
      </c>
      <c r="AF316" s="37">
        <f>IF(ISNA(VLOOKUP($B316,'Feeder DER'!$B$3:$V$365,'Feeder DER'!F$369,FALSE)),0,VLOOKUP($B316,'Feeder DER'!$B$3:$V$365,'Feeder DER'!F$369,FALSE)/1000)</f>
        <v>0.17734199211131818</v>
      </c>
      <c r="AG316" s="37">
        <f>IF(ISNA(VLOOKUP($B316,'Feeder DER'!$B$3:$V$365,'Feeder DER'!G$369,FALSE)),0,VLOOKUP($B316,'Feeder DER'!$B$3:$V$365,'Feeder DER'!G$369,FALSE)/1000)</f>
        <v>0.23677187424295307</v>
      </c>
      <c r="AH316" s="37">
        <f>IF(ISNA(VLOOKUP($B316,'Feeder DER'!$B$3:$V$365,'Feeder DER'!H$369,FALSE)),0,VLOOKUP($B316,'Feeder DER'!$B$3:$V$365,'Feeder DER'!H$369,FALSE)/1000)</f>
        <v>0.30477157957915724</v>
      </c>
      <c r="AI316" s="37">
        <f>IF(ISNA(VLOOKUP($B316,'Feeder DER'!$B$3:$V$365,'Feeder DER'!I$369,FALSE)),0,VLOOKUP($B316,'Feeder DER'!$B$3:$V$365,'Feeder DER'!I$369,FALSE)/1000)</f>
        <v>0.38254171100167811</v>
      </c>
      <c r="AJ316" s="37">
        <f>IF(ISNA(VLOOKUP($B316,'Feeder DER'!$B$3:$V$365,'Feeder DER'!J$369,FALSE)),0,VLOOKUP($B316,'Feeder DER'!$B$3:$V$365,'Feeder DER'!J$369,FALSE)/1000)</f>
        <v>0.55387004190459943</v>
      </c>
      <c r="AK316" s="37">
        <f>IF(ISNA(VLOOKUP($B316,'Feeder DER'!$B$3:$V$365,'Feeder DER'!K$369,FALSE)),0,VLOOKUP($B316,'Feeder DER'!$B$3:$V$365,'Feeder DER'!K$369,FALSE)/1000)</f>
        <v>0.69765523733747281</v>
      </c>
      <c r="AL316" s="37">
        <f>IF(ISNA(VLOOKUP($B316,'Feeder DER'!$B$3:$V$365,'Feeder DER'!L$369,FALSE)),0,VLOOKUP($B316,'Feeder DER'!$B$3:$V$365,'Feeder DER'!L$369,FALSE)/1000)</f>
        <v>0.83358397352270319</v>
      </c>
      <c r="AM316" s="37">
        <f>IF(ISNA(VLOOKUP($B316,'Feeder DER'!$B$3:$V$365,'Feeder DER'!M$369,FALSE)),0,VLOOKUP($B316,'Feeder DER'!$B$3:$V$365,'Feeder DER'!M$369,FALSE)/1000)</f>
        <v>-0.42158868484620926</v>
      </c>
      <c r="AN316" s="37">
        <f>IF(ISNA(VLOOKUP($B316,'Feeder DER'!$B$3:$V$365,'Feeder DER'!N$369,FALSE)),0,VLOOKUP($B316,'Feeder DER'!$B$3:$V$365,'Feeder DER'!N$369,FALSE)/1000)</f>
        <v>-0.50926608769571657</v>
      </c>
      <c r="AO316" s="37">
        <f>IF(ISNA(VLOOKUP($B316,'Feeder DER'!$B$3:$V$365,'Feeder DER'!O$369,FALSE)),0,VLOOKUP($B316,'Feeder DER'!$B$3:$V$365,'Feeder DER'!O$369,FALSE)/1000)</f>
        <v>-0.60549722055120869</v>
      </c>
      <c r="AP316" s="37">
        <f>IF(ISNA(VLOOKUP($B316,'Feeder DER'!$B$3:$V$365,'Feeder DER'!P$369,FALSE)),0,VLOOKUP($B316,'Feeder DER'!$B$3:$V$365,'Feeder DER'!P$369,FALSE)/1000)</f>
        <v>-0.6989934050032216</v>
      </c>
      <c r="AQ316" s="37">
        <f>IF(ISNA(VLOOKUP($B316,'Feeder DER'!$B$3:$V$365,'Feeder DER'!Q$369,FALSE)),0,VLOOKUP($B316,'Feeder DER'!$B$3:$V$365,'Feeder DER'!Q$369,FALSE)/1000)</f>
        <v>-0.78076723765009881</v>
      </c>
      <c r="AR316" s="37">
        <f>IF(ISNA(VLOOKUP($B316,'Feeder DER'!$B$3:$V$365,'Feeder DER'!R$369,FALSE)),0,VLOOKUP($B316,'Feeder DER'!$B$3:$V$365,'Feeder DER'!R$369,FALSE)/1000)</f>
        <v>-0.85336829762128319</v>
      </c>
      <c r="AS316" s="37">
        <f>IF(ISNA(VLOOKUP($B316,'Feeder DER'!$B$3:$V$365,'Feeder DER'!S$369,FALSE)),0,VLOOKUP($B316,'Feeder DER'!$B$3:$V$365,'Feeder DER'!S$369,FALSE)/1000)</f>
        <v>-0.92039368630336893</v>
      </c>
      <c r="AT316" s="37">
        <f>IF(ISNA(VLOOKUP($B316,'Feeder DER'!$B$3:$V$365,'Feeder DER'!T$369,FALSE)),0,VLOOKUP($B316,'Feeder DER'!$B$3:$V$365,'Feeder DER'!T$369,FALSE)/1000)</f>
        <v>-0.98444566179672666</v>
      </c>
      <c r="AU316" s="37">
        <f>IF(ISNA(VLOOKUP($B316,'Feeder DER'!$B$3:$V$365,'Feeder DER'!U$369,FALSE)),0,VLOOKUP($B316,'Feeder DER'!$B$3:$V$365,'Feeder DER'!U$369,FALSE)/1000)</f>
        <v>-1.0526763694697097</v>
      </c>
      <c r="AV316" s="37">
        <f>IF(ISNA(VLOOKUP($B316,'Feeder DER'!$B$3:$V$365,'Feeder DER'!V$369,FALSE)),0,VLOOKUP($B316,'Feeder DER'!$B$3:$V$365,'Feeder DER'!V$369,FALSE)/1000)</f>
        <v>-1.1119539204187867</v>
      </c>
    </row>
    <row r="317" spans="1:48" x14ac:dyDescent="0.25">
      <c r="A317" s="8" t="s">
        <v>21</v>
      </c>
      <c r="B317" s="42">
        <v>93006</v>
      </c>
      <c r="C317" s="43">
        <v>66.544389089999996</v>
      </c>
      <c r="D317" s="43">
        <v>67.501441959999994</v>
      </c>
      <c r="E317" s="43">
        <v>67.501441959999994</v>
      </c>
      <c r="F317" s="43">
        <v>67.501441959999994</v>
      </c>
      <c r="G317" s="43">
        <v>67.501441959999994</v>
      </c>
      <c r="H317" s="43">
        <v>67.501441959999994</v>
      </c>
      <c r="I317" s="43">
        <v>67.501441959999994</v>
      </c>
      <c r="J317" s="43">
        <v>67.501441959999994</v>
      </c>
      <c r="K317" s="43">
        <v>67.501441959999994</v>
      </c>
      <c r="L317" s="43">
        <v>67.501441959999994</v>
      </c>
      <c r="M317" s="43">
        <v>67.501441959999994</v>
      </c>
      <c r="N317" s="43">
        <v>67.501441959999994</v>
      </c>
      <c r="P317" s="43">
        <v>50.547954560000001</v>
      </c>
      <c r="Q317" s="43">
        <v>50.547954560000001</v>
      </c>
      <c r="R317" s="43">
        <v>50.547954560000001</v>
      </c>
      <c r="S317" s="43">
        <v>50.547954560000001</v>
      </c>
      <c r="T317" s="43">
        <v>50.547954560000001</v>
      </c>
      <c r="U317" s="43">
        <v>50.547954560000001</v>
      </c>
      <c r="V317" s="43">
        <v>50.547954560000001</v>
      </c>
      <c r="W317" s="43">
        <v>50.547954560000001</v>
      </c>
      <c r="X317" s="43">
        <v>50.547954560000001</v>
      </c>
      <c r="Y317" s="43">
        <v>50.547954560000001</v>
      </c>
      <c r="Z317" s="43">
        <v>50.547954560000001</v>
      </c>
      <c r="AA317" s="43">
        <v>50.547954560000001</v>
      </c>
      <c r="AC317" s="37">
        <f>IF(ISNA(VLOOKUP($B317,'Feeder DER'!$B$3:$V$365,'Feeder DER'!C$369,FALSE)),0,VLOOKUP($B317,'Feeder DER'!$B$3:$V$365,'Feeder DER'!C$369,FALSE)/1000)</f>
        <v>2.6320088196428715E-5</v>
      </c>
      <c r="AD317" s="37">
        <f>IF(ISNA(VLOOKUP($B317,'Feeder DER'!$B$3:$V$365,'Feeder DER'!D$369,FALSE)),0,VLOOKUP($B317,'Feeder DER'!$B$3:$V$365,'Feeder DER'!D$369,FALSE)/1000)</f>
        <v>5.5769681992177867E-5</v>
      </c>
      <c r="AE317" s="37">
        <f>IF(ISNA(VLOOKUP($B317,'Feeder DER'!$B$3:$V$365,'Feeder DER'!E$369,FALSE)),0,VLOOKUP($B317,'Feeder DER'!$B$3:$V$365,'Feeder DER'!E$369,FALSE)/1000)</f>
        <v>9.1348939309881538E-5</v>
      </c>
      <c r="AF317" s="37">
        <f>IF(ISNA(VLOOKUP($B317,'Feeder DER'!$B$3:$V$365,'Feeder DER'!F$369,FALSE)),0,VLOOKUP($B317,'Feeder DER'!$B$3:$V$365,'Feeder DER'!F$369,FALSE)/1000)</f>
        <v>1.3303975402199415E-4</v>
      </c>
      <c r="AG317" s="37">
        <f>IF(ISNA(VLOOKUP($B317,'Feeder DER'!$B$3:$V$365,'Feeder DER'!G$369,FALSE)),0,VLOOKUP($B317,'Feeder DER'!$B$3:$V$365,'Feeder DER'!G$369,FALSE)/1000)</f>
        <v>1.7762331151009234E-4</v>
      </c>
      <c r="AH317" s="37">
        <f>IF(ISNA(VLOOKUP($B317,'Feeder DER'!$B$3:$V$365,'Feeder DER'!H$369,FALSE)),0,VLOOKUP($B317,'Feeder DER'!$B$3:$V$365,'Feeder DER'!H$369,FALSE)/1000)</f>
        <v>2.2863584364527919E-4</v>
      </c>
      <c r="AI317" s="37">
        <f>IF(ISNA(VLOOKUP($B317,'Feeder DER'!$B$3:$V$365,'Feeder DER'!I$369,FALSE)),0,VLOOKUP($B317,'Feeder DER'!$B$3:$V$365,'Feeder DER'!I$369,FALSE)/1000)</f>
        <v>2.869780277581981E-4</v>
      </c>
      <c r="AJ317" s="37">
        <f>IF(ISNA(VLOOKUP($B317,'Feeder DER'!$B$3:$V$365,'Feeder DER'!J$369,FALSE)),0,VLOOKUP($B317,'Feeder DER'!$B$3:$V$365,'Feeder DER'!J$369,FALSE)/1000)</f>
        <v>4.1550640803045724E-4</v>
      </c>
      <c r="AK317" s="37">
        <f>IF(ISNA(VLOOKUP($B317,'Feeder DER'!$B$3:$V$365,'Feeder DER'!K$369,FALSE)),0,VLOOKUP($B317,'Feeder DER'!$B$3:$V$365,'Feeder DER'!K$369,FALSE)/1000)</f>
        <v>5.2337227107087238E-4</v>
      </c>
      <c r="AL317" s="37">
        <f>IF(ISNA(VLOOKUP($B317,'Feeder DER'!$B$3:$V$365,'Feeder DER'!L$369,FALSE)),0,VLOOKUP($B317,'Feeder DER'!$B$3:$V$365,'Feeder DER'!L$369,FALSE)/1000)</f>
        <v>6.2534431622108264E-4</v>
      </c>
      <c r="AM317" s="37">
        <f>IF(ISNA(VLOOKUP($B317,'Feeder DER'!$B$3:$V$365,'Feeder DER'!M$369,FALSE)),0,VLOOKUP($B317,'Feeder DER'!$B$3:$V$365,'Feeder DER'!M$369,FALSE)/1000)</f>
        <v>-3.162705812799769E-4</v>
      </c>
      <c r="AN317" s="37">
        <f>IF(ISNA(VLOOKUP($B317,'Feeder DER'!$B$3:$V$365,'Feeder DER'!N$369,FALSE)),0,VLOOKUP($B317,'Feeder DER'!$B$3:$V$365,'Feeder DER'!N$369,FALSE)/1000)</f>
        <v>-3.8204507704104761E-4</v>
      </c>
      <c r="AO317" s="37">
        <f>IF(ISNA(VLOOKUP($B317,'Feeder DER'!$B$3:$V$365,'Feeder DER'!O$369,FALSE)),0,VLOOKUP($B317,'Feeder DER'!$B$3:$V$365,'Feeder DER'!O$369,FALSE)/1000)</f>
        <v>-4.5423647453203948E-4</v>
      </c>
      <c r="AP317" s="37">
        <f>IF(ISNA(VLOOKUP($B317,'Feeder DER'!$B$3:$V$365,'Feeder DER'!P$369,FALSE)),0,VLOOKUP($B317,'Feeder DER'!$B$3:$V$365,'Feeder DER'!P$369,FALSE)/1000)</f>
        <v>-5.2437614778936344E-4</v>
      </c>
      <c r="AQ317" s="37">
        <f>IF(ISNA(VLOOKUP($B317,'Feeder DER'!$B$3:$V$365,'Feeder DER'!Q$369,FALSE)),0,VLOOKUP($B317,'Feeder DER'!$B$3:$V$365,'Feeder DER'!Q$369,FALSE)/1000)</f>
        <v>-5.857218587022497E-4</v>
      </c>
      <c r="AR317" s="37">
        <f>IF(ISNA(VLOOKUP($B317,'Feeder DER'!$B$3:$V$365,'Feeder DER'!R$369,FALSE)),0,VLOOKUP($B317,'Feeder DER'!$B$3:$V$365,'Feeder DER'!R$369,FALSE)/1000)</f>
        <v>-6.4018626978340823E-4</v>
      </c>
      <c r="AS317" s="37">
        <f>IF(ISNA(VLOOKUP($B317,'Feeder DER'!$B$3:$V$365,'Feeder DER'!S$369,FALSE)),0,VLOOKUP($B317,'Feeder DER'!$B$3:$V$365,'Feeder DER'!S$369,FALSE)/1000)</f>
        <v>-6.9046788169795103E-4</v>
      </c>
      <c r="AT317" s="37">
        <f>IF(ISNA(VLOOKUP($B317,'Feeder DER'!$B$3:$V$365,'Feeder DER'!T$369,FALSE)),0,VLOOKUP($B317,'Feeder DER'!$B$3:$V$365,'Feeder DER'!T$369,FALSE)/1000)</f>
        <v>-7.3851887606656149E-4</v>
      </c>
      <c r="AU317" s="37">
        <f>IF(ISNA(VLOOKUP($B317,'Feeder DER'!$B$3:$V$365,'Feeder DER'!U$369,FALSE)),0,VLOOKUP($B317,'Feeder DER'!$B$3:$V$365,'Feeder DER'!U$369,FALSE)/1000)</f>
        <v>-7.8970470327810168E-4</v>
      </c>
      <c r="AV317" s="37">
        <f>IF(ISNA(VLOOKUP($B317,'Feeder DER'!$B$3:$V$365,'Feeder DER'!V$369,FALSE)),0,VLOOKUP($B317,'Feeder DER'!$B$3:$V$365,'Feeder DER'!V$369,FALSE)/1000)</f>
        <v>-8.3417398381004234E-4</v>
      </c>
    </row>
    <row r="318" spans="1:48" x14ac:dyDescent="0.25">
      <c r="A318" s="8" t="s">
        <v>47</v>
      </c>
      <c r="B318" s="42">
        <v>41511</v>
      </c>
      <c r="C318" s="43">
        <v>70.818221280000003</v>
      </c>
      <c r="D318" s="43">
        <v>72.773300169999999</v>
      </c>
      <c r="E318" s="43">
        <v>72.773300169999999</v>
      </c>
      <c r="F318" s="43">
        <v>72.773300169999999</v>
      </c>
      <c r="G318" s="43">
        <v>72.773300169999999</v>
      </c>
      <c r="H318" s="43">
        <v>72.773300169999999</v>
      </c>
      <c r="I318" s="43">
        <v>72.773300169999999</v>
      </c>
      <c r="J318" s="43">
        <v>72.773300169999999</v>
      </c>
      <c r="K318" s="43">
        <v>72.773300169999999</v>
      </c>
      <c r="L318" s="43">
        <v>72.773300169999999</v>
      </c>
      <c r="M318" s="43">
        <v>72.773300169999999</v>
      </c>
      <c r="N318" s="43">
        <v>72.773300169999999</v>
      </c>
      <c r="P318" s="43">
        <v>129.3747559</v>
      </c>
      <c r="Q318" s="43">
        <v>133.76997340313901</v>
      </c>
      <c r="R318" s="43">
        <v>133.76997340313901</v>
      </c>
      <c r="S318" s="43">
        <v>133.76997340313901</v>
      </c>
      <c r="T318" s="43">
        <v>133.76997340313901</v>
      </c>
      <c r="U318" s="43">
        <v>133.76997340313901</v>
      </c>
      <c r="V318" s="43">
        <v>133.76997340313901</v>
      </c>
      <c r="W318" s="43">
        <v>133.76997340313901</v>
      </c>
      <c r="X318" s="43">
        <v>133.76997340313901</v>
      </c>
      <c r="Y318" s="43">
        <v>133.76997340313901</v>
      </c>
      <c r="Z318" s="43">
        <v>133.76997340313901</v>
      </c>
      <c r="AA318" s="43">
        <v>133.76997340313901</v>
      </c>
      <c r="AC318" s="37">
        <f>IF(ISNA(VLOOKUP($B318,'Feeder DER'!$B$3:$V$365,'Feeder DER'!C$369,FALSE)),0,VLOOKUP($B318,'Feeder DER'!$B$3:$V$365,'Feeder DER'!C$369,FALSE)/1000)</f>
        <v>6.0290327172947189E-2</v>
      </c>
      <c r="AD318" s="37">
        <f>IF(ISNA(VLOOKUP($B318,'Feeder DER'!$B$3:$V$365,'Feeder DER'!D$369,FALSE)),0,VLOOKUP($B318,'Feeder DER'!$B$3:$V$365,'Feeder DER'!D$369,FALSE)/1000)</f>
        <v>0.12445060329740847</v>
      </c>
      <c r="AE318" s="37">
        <f>IF(ISNA(VLOOKUP($B318,'Feeder DER'!$B$3:$V$365,'Feeder DER'!E$369,FALSE)),0,VLOOKUP($B318,'Feeder DER'!$B$3:$V$365,'Feeder DER'!E$369,FALSE)/1000)</f>
        <v>0.19972232518177321</v>
      </c>
      <c r="AF318" s="37">
        <f>IF(ISNA(VLOOKUP($B318,'Feeder DER'!$B$3:$V$365,'Feeder DER'!F$369,FALSE)),0,VLOOKUP($B318,'Feeder DER'!$B$3:$V$365,'Feeder DER'!F$369,FALSE)/1000)</f>
        <v>0.28291898713345992</v>
      </c>
      <c r="AG318" s="37">
        <f>IF(ISNA(VLOOKUP($B318,'Feeder DER'!$B$3:$V$365,'Feeder DER'!G$369,FALSE)),0,VLOOKUP($B318,'Feeder DER'!$B$3:$V$365,'Feeder DER'!G$369,FALSE)/1000)</f>
        <v>0.36709472948993144</v>
      </c>
      <c r="AH318" s="37">
        <f>IF(ISNA(VLOOKUP($B318,'Feeder DER'!$B$3:$V$365,'Feeder DER'!H$369,FALSE)),0,VLOOKUP($B318,'Feeder DER'!$B$3:$V$365,'Feeder DER'!H$369,FALSE)/1000)</f>
        <v>0.45824728981496649</v>
      </c>
      <c r="AI318" s="37">
        <f>IF(ISNA(VLOOKUP($B318,'Feeder DER'!$B$3:$V$365,'Feeder DER'!I$369,FALSE)),0,VLOOKUP($B318,'Feeder DER'!$B$3:$V$365,'Feeder DER'!I$369,FALSE)/1000)</f>
        <v>0.55890558039998317</v>
      </c>
      <c r="AJ318" s="37">
        <f>IF(ISNA(VLOOKUP($B318,'Feeder DER'!$B$3:$V$365,'Feeder DER'!J$369,FALSE)),0,VLOOKUP($B318,'Feeder DER'!$B$3:$V$365,'Feeder DER'!J$369,FALSE)/1000)</f>
        <v>0.77246405993859224</v>
      </c>
      <c r="AK318" s="37">
        <f>IF(ISNA(VLOOKUP($B318,'Feeder DER'!$B$3:$V$365,'Feeder DER'!K$369,FALSE)),0,VLOOKUP($B318,'Feeder DER'!$B$3:$V$365,'Feeder DER'!K$369,FALSE)/1000)</f>
        <v>0.95474637732975776</v>
      </c>
      <c r="AL318" s="37">
        <f>IF(ISNA(VLOOKUP($B318,'Feeder DER'!$B$3:$V$365,'Feeder DER'!L$369,FALSE)),0,VLOOKUP($B318,'Feeder DER'!$B$3:$V$365,'Feeder DER'!L$369,FALSE)/1000)</f>
        <v>1.125083090866166</v>
      </c>
      <c r="AM318" s="37">
        <f>IF(ISNA(VLOOKUP($B318,'Feeder DER'!$B$3:$V$365,'Feeder DER'!M$369,FALSE)),0,VLOOKUP($B318,'Feeder DER'!$B$3:$V$365,'Feeder DER'!M$369,FALSE)/1000)</f>
        <v>-0.57451617153646561</v>
      </c>
      <c r="AN318" s="37">
        <f>IF(ISNA(VLOOKUP($B318,'Feeder DER'!$B$3:$V$365,'Feeder DER'!N$369,FALSE)),0,VLOOKUP($B318,'Feeder DER'!$B$3:$V$365,'Feeder DER'!N$369,FALSE)/1000)</f>
        <v>-0.72413581111731318</v>
      </c>
      <c r="AO318" s="37">
        <f>IF(ISNA(VLOOKUP($B318,'Feeder DER'!$B$3:$V$365,'Feeder DER'!O$369,FALSE)),0,VLOOKUP($B318,'Feeder DER'!$B$3:$V$365,'Feeder DER'!O$369,FALSE)/1000)</f>
        <v>-0.88904675688999268</v>
      </c>
      <c r="AP318" s="37">
        <f>IF(ISNA(VLOOKUP($B318,'Feeder DER'!$B$3:$V$365,'Feeder DER'!P$369,FALSE)),0,VLOOKUP($B318,'Feeder DER'!$B$3:$V$365,'Feeder DER'!P$369,FALSE)/1000)</f>
        <v>-1.0524423405529704</v>
      </c>
      <c r="AQ318" s="37">
        <f>IF(ISNA(VLOOKUP($B318,'Feeder DER'!$B$3:$V$365,'Feeder DER'!Q$369,FALSE)),0,VLOOKUP($B318,'Feeder DER'!$B$3:$V$365,'Feeder DER'!Q$369,FALSE)/1000)</f>
        <v>-1.1990129730092594</v>
      </c>
      <c r="AR318" s="37">
        <f>IF(ISNA(VLOOKUP($B318,'Feeder DER'!$B$3:$V$365,'Feeder DER'!R$369,FALSE)),0,VLOOKUP($B318,'Feeder DER'!$B$3:$V$365,'Feeder DER'!R$369,FALSE)/1000)</f>
        <v>-1.3347052921278655</v>
      </c>
      <c r="AS318" s="37">
        <f>IF(ISNA(VLOOKUP($B318,'Feeder DER'!$B$3:$V$365,'Feeder DER'!S$369,FALSE)),0,VLOOKUP($B318,'Feeder DER'!$B$3:$V$365,'Feeder DER'!S$369,FALSE)/1000)</f>
        <v>-1.4657388725707547</v>
      </c>
      <c r="AT318" s="37">
        <f>IF(ISNA(VLOOKUP($B318,'Feeder DER'!$B$3:$V$365,'Feeder DER'!T$369,FALSE)),0,VLOOKUP($B318,'Feeder DER'!$B$3:$V$365,'Feeder DER'!T$369,FALSE)/1000)</f>
        <v>-1.6227081679167406</v>
      </c>
      <c r="AU318" s="37">
        <f>IF(ISNA(VLOOKUP($B318,'Feeder DER'!$B$3:$V$365,'Feeder DER'!U$369,FALSE)),0,VLOOKUP($B318,'Feeder DER'!$B$3:$V$365,'Feeder DER'!U$369,FALSE)/1000)</f>
        <v>-1.779965390883276</v>
      </c>
      <c r="AV318" s="37">
        <f>IF(ISNA(VLOOKUP($B318,'Feeder DER'!$B$3:$V$365,'Feeder DER'!V$369,FALSE)),0,VLOOKUP($B318,'Feeder DER'!$B$3:$V$365,'Feeder DER'!V$369,FALSE)/1000)</f>
        <v>-1.9212106156122861</v>
      </c>
    </row>
    <row r="319" spans="1:48" x14ac:dyDescent="0.25">
      <c r="A319" s="8" t="s">
        <v>47</v>
      </c>
      <c r="B319" s="42">
        <v>41512</v>
      </c>
      <c r="C319" s="43">
        <v>112.29079590000001</v>
      </c>
      <c r="D319" s="43">
        <v>80.859214780000002</v>
      </c>
      <c r="E319" s="43">
        <v>80.859214780000002</v>
      </c>
      <c r="F319" s="43">
        <v>80.859214780000002</v>
      </c>
      <c r="G319" s="43">
        <v>80.859214780000002</v>
      </c>
      <c r="H319" s="43">
        <v>80.859214780000002</v>
      </c>
      <c r="I319" s="43">
        <v>80.859214780000002</v>
      </c>
      <c r="J319" s="43">
        <v>80.859214780000002</v>
      </c>
      <c r="K319" s="43">
        <v>80.859214780000002</v>
      </c>
      <c r="L319" s="43">
        <v>80.859214780000002</v>
      </c>
      <c r="M319" s="43">
        <v>80.859214780000002</v>
      </c>
      <c r="N319" s="43">
        <v>80.859214780000002</v>
      </c>
      <c r="P319" s="43">
        <v>104.2966766</v>
      </c>
      <c r="Q319" s="43">
        <v>108.73838254139</v>
      </c>
      <c r="R319" s="43">
        <v>108.73838254139</v>
      </c>
      <c r="S319" s="43">
        <v>108.73838254139</v>
      </c>
      <c r="T319" s="43">
        <v>108.73838254139</v>
      </c>
      <c r="U319" s="43">
        <v>108.73838254139</v>
      </c>
      <c r="V319" s="43">
        <v>108.73838254139</v>
      </c>
      <c r="W319" s="43">
        <v>108.73838254139</v>
      </c>
      <c r="X319" s="43">
        <v>108.73838254139</v>
      </c>
      <c r="Y319" s="43">
        <v>108.73838254139</v>
      </c>
      <c r="Z319" s="43">
        <v>108.73838254139</v>
      </c>
      <c r="AA319" s="43">
        <v>108.73838254139</v>
      </c>
      <c r="AC319" s="37">
        <f>IF(ISNA(VLOOKUP($B319,'Feeder DER'!$B$3:$V$365,'Feeder DER'!C$369,FALSE)),0,VLOOKUP($B319,'Feeder DER'!$B$3:$V$365,'Feeder DER'!C$369,FALSE)/1000)</f>
        <v>1.8950296995497863E-2</v>
      </c>
      <c r="AD319" s="37">
        <f>IF(ISNA(VLOOKUP($B319,'Feeder DER'!$B$3:$V$365,'Feeder DER'!D$369,FALSE)),0,VLOOKUP($B319,'Feeder DER'!$B$3:$V$365,'Feeder DER'!D$369,FALSE)/1000)</f>
        <v>3.7211567494897818E-2</v>
      </c>
      <c r="AE319" s="37">
        <f>IF(ISNA(VLOOKUP($B319,'Feeder DER'!$B$3:$V$365,'Feeder DER'!E$369,FALSE)),0,VLOOKUP($B319,'Feeder DER'!$B$3:$V$365,'Feeder DER'!E$369,FALSE)/1000)</f>
        <v>5.8438880676478074E-2</v>
      </c>
      <c r="AF319" s="37">
        <f>IF(ISNA(VLOOKUP($B319,'Feeder DER'!$B$3:$V$365,'Feeder DER'!F$369,FALSE)),0,VLOOKUP($B319,'Feeder DER'!$B$3:$V$365,'Feeder DER'!F$369,FALSE)/1000)</f>
        <v>8.1911641258428494E-2</v>
      </c>
      <c r="AG319" s="37">
        <f>IF(ISNA(VLOOKUP($B319,'Feeder DER'!$B$3:$V$365,'Feeder DER'!G$369,FALSE)),0,VLOOKUP($B319,'Feeder DER'!$B$3:$V$365,'Feeder DER'!G$369,FALSE)/1000)</f>
        <v>0.10578734540322614</v>
      </c>
      <c r="AH319" s="37">
        <f>IF(ISNA(VLOOKUP($B319,'Feeder DER'!$B$3:$V$365,'Feeder DER'!H$369,FALSE)),0,VLOOKUP($B319,'Feeder DER'!$B$3:$V$365,'Feeder DER'!H$369,FALSE)/1000)</f>
        <v>0.13194717081402241</v>
      </c>
      <c r="AI319" s="37">
        <f>IF(ISNA(VLOOKUP($B319,'Feeder DER'!$B$3:$V$365,'Feeder DER'!I$369,FALSE)),0,VLOOKUP($B319,'Feeder DER'!$B$3:$V$365,'Feeder DER'!I$369,FALSE)/1000)</f>
        <v>0.161024155860161</v>
      </c>
      <c r="AJ319" s="37">
        <f>IF(ISNA(VLOOKUP($B319,'Feeder DER'!$B$3:$V$365,'Feeder DER'!J$369,FALSE)),0,VLOOKUP($B319,'Feeder DER'!$B$3:$V$365,'Feeder DER'!J$369,FALSE)/1000)</f>
        <v>0.22289523513921664</v>
      </c>
      <c r="AK319" s="37">
        <f>IF(ISNA(VLOOKUP($B319,'Feeder DER'!$B$3:$V$365,'Feeder DER'!K$369,FALSE)),0,VLOOKUP($B319,'Feeder DER'!$B$3:$V$365,'Feeder DER'!K$369,FALSE)/1000)</f>
        <v>0.27549694282796916</v>
      </c>
      <c r="AL319" s="37">
        <f>IF(ISNA(VLOOKUP($B319,'Feeder DER'!$B$3:$V$365,'Feeder DER'!L$369,FALSE)),0,VLOOKUP($B319,'Feeder DER'!$B$3:$V$365,'Feeder DER'!L$369,FALSE)/1000)</f>
        <v>0.32493976948294501</v>
      </c>
      <c r="AM319" s="37">
        <f>IF(ISNA(VLOOKUP($B319,'Feeder DER'!$B$3:$V$365,'Feeder DER'!M$369,FALSE)),0,VLOOKUP($B319,'Feeder DER'!$B$3:$V$365,'Feeder DER'!M$369,FALSE)/1000)</f>
        <v>-0.18775766809125247</v>
      </c>
      <c r="AN319" s="37">
        <f>IF(ISNA(VLOOKUP($B319,'Feeder DER'!$B$3:$V$365,'Feeder DER'!N$369,FALSE)),0,VLOOKUP($B319,'Feeder DER'!$B$3:$V$365,'Feeder DER'!N$369,FALSE)/1000)</f>
        <v>-0.22834634851245086</v>
      </c>
      <c r="AO319" s="37">
        <f>IF(ISNA(VLOOKUP($B319,'Feeder DER'!$B$3:$V$365,'Feeder DER'!O$369,FALSE)),0,VLOOKUP($B319,'Feeder DER'!$B$3:$V$365,'Feeder DER'!O$369,FALSE)/1000)</f>
        <v>-0.27203636886207316</v>
      </c>
      <c r="AP319" s="37">
        <f>IF(ISNA(VLOOKUP($B319,'Feeder DER'!$B$3:$V$365,'Feeder DER'!P$369,FALSE)),0,VLOOKUP($B319,'Feeder DER'!$B$3:$V$365,'Feeder DER'!P$369,FALSE)/1000)</f>
        <v>-0.31398738481489641</v>
      </c>
      <c r="AQ319" s="37">
        <f>IF(ISNA(VLOOKUP($B319,'Feeder DER'!$B$3:$V$365,'Feeder DER'!Q$369,FALSE)),0,VLOOKUP($B319,'Feeder DER'!$B$3:$V$365,'Feeder DER'!Q$369,FALSE)/1000)</f>
        <v>-0.35033988253963105</v>
      </c>
      <c r="AR319" s="37">
        <f>IF(ISNA(VLOOKUP($B319,'Feeder DER'!$B$3:$V$365,'Feeder DER'!R$369,FALSE)),0,VLOOKUP($B319,'Feeder DER'!$B$3:$V$365,'Feeder DER'!R$369,FALSE)/1000)</f>
        <v>-0.38271057241091933</v>
      </c>
      <c r="AS319" s="37">
        <f>IF(ISNA(VLOOKUP($B319,'Feeder DER'!$B$3:$V$365,'Feeder DER'!S$369,FALSE)),0,VLOOKUP($B319,'Feeder DER'!$B$3:$V$365,'Feeder DER'!S$369,FALSE)/1000)</f>
        <v>-0.4127601038438421</v>
      </c>
      <c r="AT319" s="37">
        <f>IF(ISNA(VLOOKUP($B319,'Feeder DER'!$B$3:$V$365,'Feeder DER'!T$369,FALSE)),0,VLOOKUP($B319,'Feeder DER'!$B$3:$V$365,'Feeder DER'!T$369,FALSE)/1000)</f>
        <v>-0.44547604142189129</v>
      </c>
      <c r="AU319" s="37">
        <f>IF(ISNA(VLOOKUP($B319,'Feeder DER'!$B$3:$V$365,'Feeder DER'!U$369,FALSE)),0,VLOOKUP($B319,'Feeder DER'!$B$3:$V$365,'Feeder DER'!U$369,FALSE)/1000)</f>
        <v>-0.47852248707989958</v>
      </c>
      <c r="AV319" s="37">
        <f>IF(ISNA(VLOOKUP($B319,'Feeder DER'!$B$3:$V$365,'Feeder DER'!V$369,FALSE)),0,VLOOKUP($B319,'Feeder DER'!$B$3:$V$365,'Feeder DER'!V$369,FALSE)/1000)</f>
        <v>-0.50745625699642072</v>
      </c>
    </row>
    <row r="320" spans="1:48" x14ac:dyDescent="0.25">
      <c r="A320" s="8" t="s">
        <v>47</v>
      </c>
      <c r="B320" s="42">
        <v>41513</v>
      </c>
      <c r="C320" s="43">
        <v>101.50956739999999</v>
      </c>
      <c r="D320" s="43">
        <v>97.38262177</v>
      </c>
      <c r="E320" s="43">
        <v>97.38262177</v>
      </c>
      <c r="F320" s="43">
        <v>97.38262177</v>
      </c>
      <c r="G320" s="43">
        <v>97.38262177</v>
      </c>
      <c r="H320" s="43">
        <v>97.38262177</v>
      </c>
      <c r="I320" s="43">
        <v>97.38262177</v>
      </c>
      <c r="J320" s="43">
        <v>97.38262177</v>
      </c>
      <c r="K320" s="43">
        <v>97.38262177</v>
      </c>
      <c r="L320" s="43">
        <v>97.38262177</v>
      </c>
      <c r="M320" s="43">
        <v>97.38262177</v>
      </c>
      <c r="N320" s="43">
        <v>97.38262177</v>
      </c>
      <c r="P320" s="43">
        <v>150.23408509999999</v>
      </c>
      <c r="Q320" s="43">
        <v>154.03615733825299</v>
      </c>
      <c r="R320" s="43">
        <v>154.03615733825299</v>
      </c>
      <c r="S320" s="43">
        <v>154.03615733825299</v>
      </c>
      <c r="T320" s="43">
        <v>154.03615733825299</v>
      </c>
      <c r="U320" s="43">
        <v>154.03615733825299</v>
      </c>
      <c r="V320" s="43">
        <v>154.03615733825299</v>
      </c>
      <c r="W320" s="43">
        <v>154.03615733825299</v>
      </c>
      <c r="X320" s="43">
        <v>154.03615733825299</v>
      </c>
      <c r="Y320" s="43">
        <v>154.03615733825299</v>
      </c>
      <c r="Z320" s="43">
        <v>154.03615733825299</v>
      </c>
      <c r="AA320" s="43">
        <v>154.03615733825299</v>
      </c>
      <c r="AC320" s="37">
        <f>IF(ISNA(VLOOKUP($B320,'Feeder DER'!$B$3:$V$365,'Feeder DER'!C$369,FALSE)),0,VLOOKUP($B320,'Feeder DER'!$B$3:$V$365,'Feeder DER'!C$369,FALSE)/1000)</f>
        <v>6.4052014059792578E-2</v>
      </c>
      <c r="AD320" s="37">
        <f>IF(ISNA(VLOOKUP($B320,'Feeder DER'!$B$3:$V$365,'Feeder DER'!D$369,FALSE)),0,VLOOKUP($B320,'Feeder DER'!$B$3:$V$365,'Feeder DER'!D$369,FALSE)/1000)</f>
        <v>0.12783444985307649</v>
      </c>
      <c r="AE320" s="37">
        <f>IF(ISNA(VLOOKUP($B320,'Feeder DER'!$B$3:$V$365,'Feeder DER'!E$369,FALSE)),0,VLOOKUP($B320,'Feeder DER'!$B$3:$V$365,'Feeder DER'!E$369,FALSE)/1000)</f>
        <v>0.20246309164325868</v>
      </c>
      <c r="AF320" s="37">
        <f>IF(ISNA(VLOOKUP($B320,'Feeder DER'!$B$3:$V$365,'Feeder DER'!F$369,FALSE)),0,VLOOKUP($B320,'Feeder DER'!$B$3:$V$365,'Feeder DER'!F$369,FALSE)/1000)</f>
        <v>0.28562263037252456</v>
      </c>
      <c r="AG320" s="37">
        <f>IF(ISNA(VLOOKUP($B320,'Feeder DER'!$B$3:$V$365,'Feeder DER'!G$369,FALSE)),0,VLOOKUP($B320,'Feeder DER'!$B$3:$V$365,'Feeder DER'!G$369,FALSE)/1000)</f>
        <v>0.37075867071185864</v>
      </c>
      <c r="AH320" s="37">
        <f>IF(ISNA(VLOOKUP($B320,'Feeder DER'!$B$3:$V$365,'Feeder DER'!H$369,FALSE)),0,VLOOKUP($B320,'Feeder DER'!$B$3:$V$365,'Feeder DER'!H$369,FALSE)/1000)</f>
        <v>0.46453526682884588</v>
      </c>
      <c r="AI320" s="37">
        <f>IF(ISNA(VLOOKUP($B320,'Feeder DER'!$B$3:$V$365,'Feeder DER'!I$369,FALSE)),0,VLOOKUP($B320,'Feeder DER'!$B$3:$V$365,'Feeder DER'!I$369,FALSE)/1000)</f>
        <v>0.56918070812068733</v>
      </c>
      <c r="AJ320" s="37">
        <f>IF(ISNA(VLOOKUP($B320,'Feeder DER'!$B$3:$V$365,'Feeder DER'!J$369,FALSE)),0,VLOOKUP($B320,'Feeder DER'!$B$3:$V$365,'Feeder DER'!J$369,FALSE)/1000)</f>
        <v>0.79264853362858789</v>
      </c>
      <c r="AK320" s="37">
        <f>IF(ISNA(VLOOKUP($B320,'Feeder DER'!$B$3:$V$365,'Feeder DER'!K$369,FALSE)),0,VLOOKUP($B320,'Feeder DER'!$B$3:$V$365,'Feeder DER'!K$369,FALSE)/1000)</f>
        <v>0.9832176285166413</v>
      </c>
      <c r="AL320" s="37">
        <f>IF(ISNA(VLOOKUP($B320,'Feeder DER'!$B$3:$V$365,'Feeder DER'!L$369,FALSE)),0,VLOOKUP($B320,'Feeder DER'!$B$3:$V$365,'Feeder DER'!L$369,FALSE)/1000)</f>
        <v>1.1628730461475965</v>
      </c>
      <c r="AM320" s="37">
        <f>IF(ISNA(VLOOKUP($B320,'Feeder DER'!$B$3:$V$365,'Feeder DER'!M$369,FALSE)),0,VLOOKUP($B320,'Feeder DER'!$B$3:$V$365,'Feeder DER'!M$369,FALSE)/1000)</f>
        <v>-0.60503476633454745</v>
      </c>
      <c r="AN320" s="37">
        <f>IF(ISNA(VLOOKUP($B320,'Feeder DER'!$B$3:$V$365,'Feeder DER'!N$369,FALSE)),0,VLOOKUP($B320,'Feeder DER'!$B$3:$V$365,'Feeder DER'!N$369,FALSE)/1000)</f>
        <v>-0.74871397710268994</v>
      </c>
      <c r="AO320" s="37">
        <f>IF(ISNA(VLOOKUP($B320,'Feeder DER'!$B$3:$V$365,'Feeder DER'!O$369,FALSE)),0,VLOOKUP($B320,'Feeder DER'!$B$3:$V$365,'Feeder DER'!O$369,FALSE)/1000)</f>
        <v>-0.90434351727397033</v>
      </c>
      <c r="AP320" s="37">
        <f>IF(ISNA(VLOOKUP($B320,'Feeder DER'!$B$3:$V$365,'Feeder DER'!P$369,FALSE)),0,VLOOKUP($B320,'Feeder DER'!$B$3:$V$365,'Feeder DER'!P$369,FALSE)/1000)</f>
        <v>-1.0546614062345896</v>
      </c>
      <c r="AQ320" s="37">
        <f>IF(ISNA(VLOOKUP($B320,'Feeder DER'!$B$3:$V$365,'Feeder DER'!Q$369,FALSE)),0,VLOOKUP($B320,'Feeder DER'!$B$3:$V$365,'Feeder DER'!Q$369,FALSE)/1000)</f>
        <v>-1.1855896118072238</v>
      </c>
      <c r="AR320" s="37">
        <f>IF(ISNA(VLOOKUP($B320,'Feeder DER'!$B$3:$V$365,'Feeder DER'!R$369,FALSE)),0,VLOOKUP($B320,'Feeder DER'!$B$3:$V$365,'Feeder DER'!R$369,FALSE)/1000)</f>
        <v>-1.3025764436880483</v>
      </c>
      <c r="AS320" s="37">
        <f>IF(ISNA(VLOOKUP($B320,'Feeder DER'!$B$3:$V$365,'Feeder DER'!S$369,FALSE)),0,VLOOKUP($B320,'Feeder DER'!$B$3:$V$365,'Feeder DER'!S$369,FALSE)/1000)</f>
        <v>-1.4114705064252042</v>
      </c>
      <c r="AT320" s="37">
        <f>IF(ISNA(VLOOKUP($B320,'Feeder DER'!$B$3:$V$365,'Feeder DER'!T$369,FALSE)),0,VLOOKUP($B320,'Feeder DER'!$B$3:$V$365,'Feeder DER'!T$369,FALSE)/1000)</f>
        <v>-1.5286402470442302</v>
      </c>
      <c r="AU320" s="37">
        <f>IF(ISNA(VLOOKUP($B320,'Feeder DER'!$B$3:$V$365,'Feeder DER'!U$369,FALSE)),0,VLOOKUP($B320,'Feeder DER'!$B$3:$V$365,'Feeder DER'!U$369,FALSE)/1000)</f>
        <v>-1.6486241088087281</v>
      </c>
      <c r="AV320" s="37">
        <f>IF(ISNA(VLOOKUP($B320,'Feeder DER'!$B$3:$V$365,'Feeder DER'!V$369,FALSE)),0,VLOOKUP($B320,'Feeder DER'!$B$3:$V$365,'Feeder DER'!V$369,FALSE)/1000)</f>
        <v>-1.7538412284134042</v>
      </c>
    </row>
    <row r="321" spans="1:48" x14ac:dyDescent="0.25">
      <c r="A321" s="8" t="s">
        <v>47</v>
      </c>
      <c r="B321" s="42">
        <v>41514</v>
      </c>
      <c r="C321" s="43">
        <v>74.109231570000006</v>
      </c>
      <c r="D321" s="43">
        <v>46.288974760000002</v>
      </c>
      <c r="E321" s="43">
        <v>46.288974760000002</v>
      </c>
      <c r="F321" s="43">
        <v>46.288974760000002</v>
      </c>
      <c r="G321" s="43">
        <v>46.288974760000002</v>
      </c>
      <c r="H321" s="43">
        <v>46.288974760000002</v>
      </c>
      <c r="I321" s="43">
        <v>46.288974760000002</v>
      </c>
      <c r="J321" s="43">
        <v>46.288974760000002</v>
      </c>
      <c r="K321" s="43">
        <v>46.288974760000002</v>
      </c>
      <c r="L321" s="43">
        <v>46.288974760000002</v>
      </c>
      <c r="M321" s="43">
        <v>46.288974760000002</v>
      </c>
      <c r="N321" s="43">
        <v>46.288974760000002</v>
      </c>
      <c r="P321" s="43">
        <v>63.867065429999997</v>
      </c>
      <c r="Q321" s="43">
        <v>65.742768771710402</v>
      </c>
      <c r="R321" s="43">
        <v>65.742768771710402</v>
      </c>
      <c r="S321" s="43">
        <v>65.742768771710402</v>
      </c>
      <c r="T321" s="43">
        <v>65.742768771710402</v>
      </c>
      <c r="U321" s="43">
        <v>65.742768771710402</v>
      </c>
      <c r="V321" s="43">
        <v>65.742768771710402</v>
      </c>
      <c r="W321" s="43">
        <v>65.742768771710402</v>
      </c>
      <c r="X321" s="43">
        <v>65.742768771710402</v>
      </c>
      <c r="Y321" s="43">
        <v>65.742768771710402</v>
      </c>
      <c r="Z321" s="43">
        <v>65.742768771710402</v>
      </c>
      <c r="AA321" s="43">
        <v>65.742768771710402</v>
      </c>
      <c r="AC321" s="37">
        <f>IF(ISNA(VLOOKUP($B321,'Feeder DER'!$B$3:$V$365,'Feeder DER'!C$369,FALSE)),0,VLOOKUP($B321,'Feeder DER'!$B$3:$V$365,'Feeder DER'!C$369,FALSE)/1000)</f>
        <v>3.5822096070794784E-2</v>
      </c>
      <c r="AD321" s="37">
        <f>IF(ISNA(VLOOKUP($B321,'Feeder DER'!$B$3:$V$365,'Feeder DER'!D$369,FALSE)),0,VLOOKUP($B321,'Feeder DER'!$B$3:$V$365,'Feeder DER'!D$369,FALSE)/1000)</f>
        <v>7.3827820105000122E-2</v>
      </c>
      <c r="AE321" s="37">
        <f>IF(ISNA(VLOOKUP($B321,'Feeder DER'!$B$3:$V$365,'Feeder DER'!E$369,FALSE)),0,VLOOKUP($B321,'Feeder DER'!$B$3:$V$365,'Feeder DER'!E$369,FALSE)/1000)</f>
        <v>0.11888035067906363</v>
      </c>
      <c r="AF321" s="37">
        <f>IF(ISNA(VLOOKUP($B321,'Feeder DER'!$B$3:$V$365,'Feeder DER'!F$369,FALSE)),0,VLOOKUP($B321,'Feeder DER'!$B$3:$V$365,'Feeder DER'!F$369,FALSE)/1000)</f>
        <v>0.17017152822690351</v>
      </c>
      <c r="AG321" s="37">
        <f>IF(ISNA(VLOOKUP($B321,'Feeder DER'!$B$3:$V$365,'Feeder DER'!G$369,FALSE)),0,VLOOKUP($B321,'Feeder DER'!$B$3:$V$365,'Feeder DER'!G$369,FALSE)/1000)</f>
        <v>0.22371779889105226</v>
      </c>
      <c r="AH321" s="37">
        <f>IF(ISNA(VLOOKUP($B321,'Feeder DER'!$B$3:$V$365,'Feeder DER'!H$369,FALSE)),0,VLOOKUP($B321,'Feeder DER'!$B$3:$V$365,'Feeder DER'!H$369,FALSE)/1000)</f>
        <v>0.28376430675265396</v>
      </c>
      <c r="AI321" s="37">
        <f>IF(ISNA(VLOOKUP($B321,'Feeder DER'!$B$3:$V$365,'Feeder DER'!I$369,FALSE)),0,VLOOKUP($B321,'Feeder DER'!$B$3:$V$365,'Feeder DER'!I$369,FALSE)/1000)</f>
        <v>0.35159717429584847</v>
      </c>
      <c r="AJ321" s="37">
        <f>IF(ISNA(VLOOKUP($B321,'Feeder DER'!$B$3:$V$365,'Feeder DER'!J$369,FALSE)),0,VLOOKUP($B321,'Feeder DER'!$B$3:$V$365,'Feeder DER'!J$369,FALSE)/1000)</f>
        <v>0.49871521080354886</v>
      </c>
      <c r="AK321" s="37">
        <f>IF(ISNA(VLOOKUP($B321,'Feeder DER'!$B$3:$V$365,'Feeder DER'!K$369,FALSE)),0,VLOOKUP($B321,'Feeder DER'!$B$3:$V$365,'Feeder DER'!K$369,FALSE)/1000)</f>
        <v>0.62351945770552808</v>
      </c>
      <c r="AL321" s="37">
        <f>IF(ISNA(VLOOKUP($B321,'Feeder DER'!$B$3:$V$365,'Feeder DER'!L$369,FALSE)),0,VLOOKUP($B321,'Feeder DER'!$B$3:$V$365,'Feeder DER'!L$369,FALSE)/1000)</f>
        <v>0.74151787442760575</v>
      </c>
      <c r="AM321" s="37">
        <f>IF(ISNA(VLOOKUP($B321,'Feeder DER'!$B$3:$V$365,'Feeder DER'!M$369,FALSE)),0,VLOOKUP($B321,'Feeder DER'!$B$3:$V$365,'Feeder DER'!M$369,FALSE)/1000)</f>
        <v>-0.35548192148699714</v>
      </c>
      <c r="AN321" s="37">
        <f>IF(ISNA(VLOOKUP($B321,'Feeder DER'!$B$3:$V$365,'Feeder DER'!N$369,FALSE)),0,VLOOKUP($B321,'Feeder DER'!$B$3:$V$365,'Feeder DER'!N$369,FALSE)/1000)</f>
        <v>-0.44072052287026353</v>
      </c>
      <c r="AO321" s="37">
        <f>IF(ISNA(VLOOKUP($B321,'Feeder DER'!$B$3:$V$365,'Feeder DER'!O$369,FALSE)),0,VLOOKUP($B321,'Feeder DER'!$B$3:$V$365,'Feeder DER'!O$369,FALSE)/1000)</f>
        <v>-0.53346953800003583</v>
      </c>
      <c r="AP321" s="37">
        <f>IF(ISNA(VLOOKUP($B321,'Feeder DER'!$B$3:$V$365,'Feeder DER'!P$369,FALSE)),0,VLOOKUP($B321,'Feeder DER'!$B$3:$V$365,'Feeder DER'!P$369,FALSE)/1000)</f>
        <v>-0.62313844579093247</v>
      </c>
      <c r="AQ321" s="37">
        <f>IF(ISNA(VLOOKUP($B321,'Feeder DER'!$B$3:$V$365,'Feeder DER'!Q$369,FALSE)),0,VLOOKUP($B321,'Feeder DER'!$B$3:$V$365,'Feeder DER'!Q$369,FALSE)/1000)</f>
        <v>-0.7012232280498224</v>
      </c>
      <c r="AR321" s="37">
        <f>IF(ISNA(VLOOKUP($B321,'Feeder DER'!$B$3:$V$365,'Feeder DER'!R$369,FALSE)),0,VLOOKUP($B321,'Feeder DER'!$B$3:$V$365,'Feeder DER'!R$369,FALSE)/1000)</f>
        <v>-0.77062727734947478</v>
      </c>
      <c r="AS321" s="37">
        <f>IF(ISNA(VLOOKUP($B321,'Feeder DER'!$B$3:$V$365,'Feeder DER'!S$369,FALSE)),0,VLOOKUP($B321,'Feeder DER'!$B$3:$V$365,'Feeder DER'!S$369,FALSE)/1000)</f>
        <v>-0.83482050909017569</v>
      </c>
      <c r="AT321" s="37">
        <f>IF(ISNA(VLOOKUP($B321,'Feeder DER'!$B$3:$V$365,'Feeder DER'!T$369,FALSE)),0,VLOOKUP($B321,'Feeder DER'!$B$3:$V$365,'Feeder DER'!T$369,FALSE)/1000)</f>
        <v>-0.89993751969877867</v>
      </c>
      <c r="AU321" s="37">
        <f>IF(ISNA(VLOOKUP($B321,'Feeder DER'!$B$3:$V$365,'Feeder DER'!U$369,FALSE)),0,VLOOKUP($B321,'Feeder DER'!$B$3:$V$365,'Feeder DER'!U$369,FALSE)/1000)</f>
        <v>-0.96822411046858048</v>
      </c>
      <c r="AV321" s="37">
        <f>IF(ISNA(VLOOKUP($B321,'Feeder DER'!$B$3:$V$365,'Feeder DER'!V$369,FALSE)),0,VLOOKUP($B321,'Feeder DER'!$B$3:$V$365,'Feeder DER'!V$369,FALSE)/1000)</f>
        <v>-1.0277657328384628</v>
      </c>
    </row>
    <row r="322" spans="1:48" x14ac:dyDescent="0.25">
      <c r="A322" s="8" t="s">
        <v>47</v>
      </c>
      <c r="B322" s="42">
        <v>41515</v>
      </c>
      <c r="C322" s="43">
        <v>89.671699399999994</v>
      </c>
      <c r="D322" s="43">
        <v>79.218597410000001</v>
      </c>
      <c r="E322" s="43">
        <v>79.218597410000001</v>
      </c>
      <c r="F322" s="43">
        <v>79.218597410000001</v>
      </c>
      <c r="G322" s="43">
        <v>79.218597410000001</v>
      </c>
      <c r="H322" s="43">
        <v>79.218597410000001</v>
      </c>
      <c r="I322" s="43">
        <v>79.218597410000001</v>
      </c>
      <c r="J322" s="43">
        <v>79.218597410000001</v>
      </c>
      <c r="K322" s="43">
        <v>79.218597410000001</v>
      </c>
      <c r="L322" s="43">
        <v>79.218597410000001</v>
      </c>
      <c r="M322" s="43">
        <v>79.218597410000001</v>
      </c>
      <c r="N322" s="43">
        <v>79.218597410000001</v>
      </c>
      <c r="P322" s="43">
        <v>126.7966309</v>
      </c>
      <c r="Q322" s="43">
        <v>130.46810079475699</v>
      </c>
      <c r="R322" s="43">
        <v>130.46810079475699</v>
      </c>
      <c r="S322" s="43">
        <v>130.46810079475699</v>
      </c>
      <c r="T322" s="43">
        <v>130.46810079475699</v>
      </c>
      <c r="U322" s="43">
        <v>130.46810079475699</v>
      </c>
      <c r="V322" s="43">
        <v>130.46810079475699</v>
      </c>
      <c r="W322" s="43">
        <v>130.46810079475699</v>
      </c>
      <c r="X322" s="43">
        <v>130.46810079475699</v>
      </c>
      <c r="Y322" s="43">
        <v>130.46810079475699</v>
      </c>
      <c r="Z322" s="43">
        <v>130.46810079475699</v>
      </c>
      <c r="AA322" s="43">
        <v>130.46810079475699</v>
      </c>
      <c r="AC322" s="37">
        <f>IF(ISNA(VLOOKUP($B322,'Feeder DER'!$B$3:$V$365,'Feeder DER'!C$369,FALSE)),0,VLOOKUP($B322,'Feeder DER'!$B$3:$V$365,'Feeder DER'!C$369,FALSE)/1000)</f>
        <v>0.11607325144418246</v>
      </c>
      <c r="AD322" s="37">
        <f>IF(ISNA(VLOOKUP($B322,'Feeder DER'!$B$3:$V$365,'Feeder DER'!D$369,FALSE)),0,VLOOKUP($B322,'Feeder DER'!$B$3:$V$365,'Feeder DER'!D$369,FALSE)/1000)</f>
        <v>0.22624411344439532</v>
      </c>
      <c r="AE322" s="37">
        <f>IF(ISNA(VLOOKUP($B322,'Feeder DER'!$B$3:$V$365,'Feeder DER'!E$369,FALSE)),0,VLOOKUP($B322,'Feeder DER'!$B$3:$V$365,'Feeder DER'!E$369,FALSE)/1000)</f>
        <v>0.35913356693957466</v>
      </c>
      <c r="AF322" s="37">
        <f>IF(ISNA(VLOOKUP($B322,'Feeder DER'!$B$3:$V$365,'Feeder DER'!F$369,FALSE)),0,VLOOKUP($B322,'Feeder DER'!$B$3:$V$365,'Feeder DER'!F$369,FALSE)/1000)</f>
        <v>0.51529788964150536</v>
      </c>
      <c r="AG322" s="37">
        <f>IF(ISNA(VLOOKUP($B322,'Feeder DER'!$B$3:$V$365,'Feeder DER'!G$369,FALSE)),0,VLOOKUP($B322,'Feeder DER'!$B$3:$V$365,'Feeder DER'!G$369,FALSE)/1000)</f>
        <v>0.68307067891849993</v>
      </c>
      <c r="AH322" s="37">
        <f>IF(ISNA(VLOOKUP($B322,'Feeder DER'!$B$3:$V$365,'Feeder DER'!H$369,FALSE)),0,VLOOKUP($B322,'Feeder DER'!$B$3:$V$365,'Feeder DER'!H$369,FALSE)/1000)</f>
        <v>0.87632349428622824</v>
      </c>
      <c r="AI322" s="37">
        <f>IF(ISNA(VLOOKUP($B322,'Feeder DER'!$B$3:$V$365,'Feeder DER'!I$369,FALSE)),0,VLOOKUP($B322,'Feeder DER'!$B$3:$V$365,'Feeder DER'!I$369,FALSE)/1000)</f>
        <v>1.0986961904064863</v>
      </c>
      <c r="AJ322" s="37">
        <f>IF(ISNA(VLOOKUP($B322,'Feeder DER'!$B$3:$V$365,'Feeder DER'!J$369,FALSE)),0,VLOOKUP($B322,'Feeder DER'!$B$3:$V$365,'Feeder DER'!J$369,FALSE)/1000)</f>
        <v>1.5924581704580849</v>
      </c>
      <c r="AK322" s="37">
        <f>IF(ISNA(VLOOKUP($B322,'Feeder DER'!$B$3:$V$365,'Feeder DER'!K$369,FALSE)),0,VLOOKUP($B322,'Feeder DER'!$B$3:$V$365,'Feeder DER'!K$369,FALSE)/1000)</f>
        <v>2.0080923476162118</v>
      </c>
      <c r="AL322" s="37">
        <f>IF(ISNA(VLOOKUP($B322,'Feeder DER'!$B$3:$V$365,'Feeder DER'!L$369,FALSE)),0,VLOOKUP($B322,'Feeder DER'!$B$3:$V$365,'Feeder DER'!L$369,FALSE)/1000)</f>
        <v>2.4032255411463201</v>
      </c>
      <c r="AM322" s="37">
        <f>IF(ISNA(VLOOKUP($B322,'Feeder DER'!$B$3:$V$365,'Feeder DER'!M$369,FALSE)),0,VLOOKUP($B322,'Feeder DER'!$B$3:$V$365,'Feeder DER'!M$369,FALSE)/1000)</f>
        <v>-0.96905260396020043</v>
      </c>
      <c r="AN322" s="37">
        <f>IF(ISNA(VLOOKUP($B322,'Feeder DER'!$B$3:$V$365,'Feeder DER'!N$369,FALSE)),0,VLOOKUP($B322,'Feeder DER'!$B$3:$V$365,'Feeder DER'!N$369,FALSE)/1000)</f>
        <v>-1.2114210797054286</v>
      </c>
      <c r="AO322" s="37">
        <f>IF(ISNA(VLOOKUP($B322,'Feeder DER'!$B$3:$V$365,'Feeder DER'!O$369,FALSE)),0,VLOOKUP($B322,'Feeder DER'!$B$3:$V$365,'Feeder DER'!O$369,FALSE)/1000)</f>
        <v>-1.4753084470501319</v>
      </c>
      <c r="AP322" s="37">
        <f>IF(ISNA(VLOOKUP($B322,'Feeder DER'!$B$3:$V$365,'Feeder DER'!P$369,FALSE)),0,VLOOKUP($B322,'Feeder DER'!$B$3:$V$365,'Feeder DER'!P$369,FALSE)/1000)</f>
        <v>-1.7286745443785649</v>
      </c>
      <c r="AQ322" s="37">
        <f>IF(ISNA(VLOOKUP($B322,'Feeder DER'!$B$3:$V$365,'Feeder DER'!Q$369,FALSE)),0,VLOOKUP($B322,'Feeder DER'!$B$3:$V$365,'Feeder DER'!Q$369,FALSE)/1000)</f>
        <v>-1.9470686806099893</v>
      </c>
      <c r="AR322" s="37">
        <f>IF(ISNA(VLOOKUP($B322,'Feeder DER'!$B$3:$V$365,'Feeder DER'!R$369,FALSE)),0,VLOOKUP($B322,'Feeder DER'!$B$3:$V$365,'Feeder DER'!R$369,FALSE)/1000)</f>
        <v>-2.1373252490901975</v>
      </c>
      <c r="AS322" s="37">
        <f>IF(ISNA(VLOOKUP($B322,'Feeder DER'!$B$3:$V$365,'Feeder DER'!S$369,FALSE)),0,VLOOKUP($B322,'Feeder DER'!$B$3:$V$365,'Feeder DER'!S$369,FALSE)/1000)</f>
        <v>-2.3093081359317025</v>
      </c>
      <c r="AT322" s="37">
        <f>IF(ISNA(VLOOKUP($B322,'Feeder DER'!$B$3:$V$365,'Feeder DER'!T$369,FALSE)),0,VLOOKUP($B322,'Feeder DER'!$B$3:$V$365,'Feeder DER'!T$369,FALSE)/1000)</f>
        <v>-2.4589035361923983</v>
      </c>
      <c r="AU322" s="37">
        <f>IF(ISNA(VLOOKUP($B322,'Feeder DER'!$B$3:$V$365,'Feeder DER'!U$369,FALSE)),0,VLOOKUP($B322,'Feeder DER'!$B$3:$V$365,'Feeder DER'!U$369,FALSE)/1000)</f>
        <v>-2.6269880497037463</v>
      </c>
      <c r="AV322" s="37">
        <f>IF(ISNA(VLOOKUP($B322,'Feeder DER'!$B$3:$V$365,'Feeder DER'!V$369,FALSE)),0,VLOOKUP($B322,'Feeder DER'!$B$3:$V$365,'Feeder DER'!V$369,FALSE)/1000)</f>
        <v>-2.7688806105039192</v>
      </c>
    </row>
    <row r="323" spans="1:48" x14ac:dyDescent="0.25">
      <c r="A323" s="8" t="s">
        <v>47</v>
      </c>
      <c r="B323" s="42">
        <v>41516</v>
      </c>
      <c r="C323" s="43">
        <v>152.61883879999999</v>
      </c>
      <c r="D323" s="43">
        <v>80.273284910000001</v>
      </c>
      <c r="E323" s="43">
        <v>81.390587132700404</v>
      </c>
      <c r="F323" s="43">
        <v>81.390587132700404</v>
      </c>
      <c r="G323" s="43">
        <v>81.390587132700404</v>
      </c>
      <c r="H323" s="43">
        <v>81.390587132700404</v>
      </c>
      <c r="I323" s="43">
        <v>81.390587132700404</v>
      </c>
      <c r="J323" s="43">
        <v>81.390587132700404</v>
      </c>
      <c r="K323" s="43">
        <v>81.390587132700404</v>
      </c>
      <c r="L323" s="43">
        <v>81.390587132700404</v>
      </c>
      <c r="M323" s="43">
        <v>81.390587132700404</v>
      </c>
      <c r="N323" s="43">
        <v>81.390587132700404</v>
      </c>
      <c r="P323" s="43">
        <v>124.3356934</v>
      </c>
      <c r="Q323" s="43">
        <v>129.70750899265099</v>
      </c>
      <c r="R323" s="43">
        <v>130.58250899265099</v>
      </c>
      <c r="S323" s="43">
        <v>130.58250899265099</v>
      </c>
      <c r="T323" s="43">
        <v>130.58250899265099</v>
      </c>
      <c r="U323" s="43">
        <v>130.58250899265099</v>
      </c>
      <c r="V323" s="43">
        <v>130.58250899265099</v>
      </c>
      <c r="W323" s="43">
        <v>130.58250899265099</v>
      </c>
      <c r="X323" s="43">
        <v>130.58250899265099</v>
      </c>
      <c r="Y323" s="43">
        <v>130.58250899265099</v>
      </c>
      <c r="Z323" s="43">
        <v>130.58250899265099</v>
      </c>
      <c r="AA323" s="43">
        <v>130.58250899265099</v>
      </c>
      <c r="AC323" s="37">
        <f>IF(ISNA(VLOOKUP($B323,'Feeder DER'!$B$3:$V$365,'Feeder DER'!C$369,FALSE)),0,VLOOKUP($B323,'Feeder DER'!$B$3:$V$365,'Feeder DER'!C$369,FALSE)/1000)</f>
        <v>8.1336912636382971E-2</v>
      </c>
      <c r="AD323" s="37">
        <f>IF(ISNA(VLOOKUP($B323,'Feeder DER'!$B$3:$V$365,'Feeder DER'!D$369,FALSE)),0,VLOOKUP($B323,'Feeder DER'!$B$3:$V$365,'Feeder DER'!D$369,FALSE)/1000)</f>
        <v>0.16157268591001001</v>
      </c>
      <c r="AE323" s="37">
        <f>IF(ISNA(VLOOKUP($B323,'Feeder DER'!$B$3:$V$365,'Feeder DER'!E$369,FALSE)),0,VLOOKUP($B323,'Feeder DER'!$B$3:$V$365,'Feeder DER'!E$369,FALSE)/1000)</f>
        <v>0.25841182791579076</v>
      </c>
      <c r="AF323" s="37">
        <f>IF(ISNA(VLOOKUP($B323,'Feeder DER'!$B$3:$V$365,'Feeder DER'!F$369,FALSE)),0,VLOOKUP($B323,'Feeder DER'!$B$3:$V$365,'Feeder DER'!F$369,FALSE)/1000)</f>
        <v>0.37345294784373162</v>
      </c>
      <c r="AG323" s="37">
        <f>IF(ISNA(VLOOKUP($B323,'Feeder DER'!$B$3:$V$365,'Feeder DER'!G$369,FALSE)),0,VLOOKUP($B323,'Feeder DER'!$B$3:$V$365,'Feeder DER'!G$369,FALSE)/1000)</f>
        <v>0.49854301622357222</v>
      </c>
      <c r="AH323" s="37">
        <f>IF(ISNA(VLOOKUP($B323,'Feeder DER'!$B$3:$V$365,'Feeder DER'!H$369,FALSE)),0,VLOOKUP($B323,'Feeder DER'!$B$3:$V$365,'Feeder DER'!H$369,FALSE)/1000)</f>
        <v>0.64470646631355832</v>
      </c>
      <c r="AI323" s="37">
        <f>IF(ISNA(VLOOKUP($B323,'Feeder DER'!$B$3:$V$365,'Feeder DER'!I$369,FALSE)),0,VLOOKUP($B323,'Feeder DER'!$B$3:$V$365,'Feeder DER'!I$369,FALSE)/1000)</f>
        <v>0.81476542071418323</v>
      </c>
      <c r="AJ323" s="37">
        <f>IF(ISNA(VLOOKUP($B323,'Feeder DER'!$B$3:$V$365,'Feeder DER'!J$369,FALSE)),0,VLOOKUP($B323,'Feeder DER'!$B$3:$V$365,'Feeder DER'!J$369,FALSE)/1000)</f>
        <v>1.1981279675098595</v>
      </c>
      <c r="AK323" s="37">
        <f>IF(ISNA(VLOOKUP($B323,'Feeder DER'!$B$3:$V$365,'Feeder DER'!K$369,FALSE)),0,VLOOKUP($B323,'Feeder DER'!$B$3:$V$365,'Feeder DER'!K$369,FALSE)/1000)</f>
        <v>1.5197654112573358</v>
      </c>
      <c r="AL323" s="37">
        <f>IF(ISNA(VLOOKUP($B323,'Feeder DER'!$B$3:$V$365,'Feeder DER'!L$369,FALSE)),0,VLOOKUP($B323,'Feeder DER'!$B$3:$V$365,'Feeder DER'!L$369,FALSE)/1000)</f>
        <v>1.8273545723697266</v>
      </c>
      <c r="AM323" s="37">
        <f>IF(ISNA(VLOOKUP($B323,'Feeder DER'!$B$3:$V$365,'Feeder DER'!M$369,FALSE)),0,VLOOKUP($B323,'Feeder DER'!$B$3:$V$365,'Feeder DER'!M$369,FALSE)/1000)</f>
        <v>-0.75453324702032554</v>
      </c>
      <c r="AN323" s="37">
        <f>IF(ISNA(VLOOKUP($B323,'Feeder DER'!$B$3:$V$365,'Feeder DER'!N$369,FALSE)),0,VLOOKUP($B323,'Feeder DER'!$B$3:$V$365,'Feeder DER'!N$369,FALSE)/1000)</f>
        <v>-0.92555106026596601</v>
      </c>
      <c r="AO323" s="37">
        <f>IF(ISNA(VLOOKUP($B323,'Feeder DER'!$B$3:$V$365,'Feeder DER'!O$369,FALSE)),0,VLOOKUP($B323,'Feeder DER'!$B$3:$V$365,'Feeder DER'!O$369,FALSE)/1000)</f>
        <v>-1.1091337110658659</v>
      </c>
      <c r="AP323" s="37">
        <f>IF(ISNA(VLOOKUP($B323,'Feeder DER'!$B$3:$V$365,'Feeder DER'!P$369,FALSE)),0,VLOOKUP($B323,'Feeder DER'!$B$3:$V$365,'Feeder DER'!P$369,FALSE)/1000)</f>
        <v>-1.2814953594526479</v>
      </c>
      <c r="AQ323" s="37">
        <f>IF(ISNA(VLOOKUP($B323,'Feeder DER'!$B$3:$V$365,'Feeder DER'!Q$369,FALSE)),0,VLOOKUP($B323,'Feeder DER'!$B$3:$V$365,'Feeder DER'!Q$369,FALSE)/1000)</f>
        <v>-1.4258433975257712</v>
      </c>
      <c r="AR323" s="37">
        <f>IF(ISNA(VLOOKUP($B323,'Feeder DER'!$B$3:$V$365,'Feeder DER'!R$369,FALSE)),0,VLOOKUP($B323,'Feeder DER'!$B$3:$V$365,'Feeder DER'!R$369,FALSE)/1000)</f>
        <v>-1.5466142638376656</v>
      </c>
      <c r="AS323" s="37">
        <f>IF(ISNA(VLOOKUP($B323,'Feeder DER'!$B$3:$V$365,'Feeder DER'!S$369,FALSE)),0,VLOOKUP($B323,'Feeder DER'!$B$3:$V$365,'Feeder DER'!S$369,FALSE)/1000)</f>
        <v>-1.6506733851701361</v>
      </c>
      <c r="AT323" s="37">
        <f>IF(ISNA(VLOOKUP($B323,'Feeder DER'!$B$3:$V$365,'Feeder DER'!T$369,FALSE)),0,VLOOKUP($B323,'Feeder DER'!$B$3:$V$365,'Feeder DER'!T$369,FALSE)/1000)</f>
        <v>-1.7197242753217026</v>
      </c>
      <c r="AU323" s="37">
        <f>IF(ISNA(VLOOKUP($B323,'Feeder DER'!$B$3:$V$365,'Feeder DER'!U$369,FALSE)),0,VLOOKUP($B323,'Feeder DER'!$B$3:$V$365,'Feeder DER'!U$369,FALSE)/1000)</f>
        <v>-1.8051389740259369</v>
      </c>
      <c r="AV323" s="37">
        <f>IF(ISNA(VLOOKUP($B323,'Feeder DER'!$B$3:$V$365,'Feeder DER'!V$369,FALSE)),0,VLOOKUP($B323,'Feeder DER'!$B$3:$V$365,'Feeder DER'!V$369,FALSE)/1000)</f>
        <v>-1.872965772822184</v>
      </c>
    </row>
    <row r="324" spans="1:48" x14ac:dyDescent="0.25">
      <c r="A324" s="8" t="s">
        <v>47</v>
      </c>
      <c r="B324" s="42">
        <v>41517</v>
      </c>
      <c r="C324" s="43">
        <v>80.199629079999994</v>
      </c>
      <c r="D324" s="43">
        <v>73.517196659999996</v>
      </c>
      <c r="E324" s="43">
        <v>73.517196659999996</v>
      </c>
      <c r="F324" s="43">
        <v>73.517196659999996</v>
      </c>
      <c r="G324" s="43">
        <v>73.517196659999996</v>
      </c>
      <c r="H324" s="43">
        <v>73.517196659999996</v>
      </c>
      <c r="I324" s="43">
        <v>73.517196659999996</v>
      </c>
      <c r="J324" s="43">
        <v>73.517196659999996</v>
      </c>
      <c r="K324" s="43">
        <v>73.517196659999996</v>
      </c>
      <c r="L324" s="43">
        <v>73.517196659999996</v>
      </c>
      <c r="M324" s="43">
        <v>73.517196659999996</v>
      </c>
      <c r="N324" s="43">
        <v>73.517196659999996</v>
      </c>
      <c r="P324" s="43">
        <v>121.87760160000001</v>
      </c>
      <c r="Q324" s="43">
        <v>126.072825082116</v>
      </c>
      <c r="R324" s="43">
        <v>126.072825082116</v>
      </c>
      <c r="S324" s="43">
        <v>126.072825082116</v>
      </c>
      <c r="T324" s="43">
        <v>126.072825082116</v>
      </c>
      <c r="U324" s="43">
        <v>126.072825082116</v>
      </c>
      <c r="V324" s="43">
        <v>126.072825082116</v>
      </c>
      <c r="W324" s="43">
        <v>126.072825082116</v>
      </c>
      <c r="X324" s="43">
        <v>126.072825082116</v>
      </c>
      <c r="Y324" s="43">
        <v>126.072825082116</v>
      </c>
      <c r="Z324" s="43">
        <v>126.072825082116</v>
      </c>
      <c r="AA324" s="43">
        <v>126.072825082116</v>
      </c>
      <c r="AC324" s="37">
        <f>IF(ISNA(VLOOKUP($B324,'Feeder DER'!$B$3:$V$365,'Feeder DER'!C$369,FALSE)),0,VLOOKUP($B324,'Feeder DER'!$B$3:$V$365,'Feeder DER'!C$369,FALSE)/1000)</f>
        <v>9.2548365108011565E-2</v>
      </c>
      <c r="AD324" s="37">
        <f>IF(ISNA(VLOOKUP($B324,'Feeder DER'!$B$3:$V$365,'Feeder DER'!D$369,FALSE)),0,VLOOKUP($B324,'Feeder DER'!$B$3:$V$365,'Feeder DER'!D$369,FALSE)/1000)</f>
        <v>0.18860518122150699</v>
      </c>
      <c r="AE324" s="37">
        <f>IF(ISNA(VLOOKUP($B324,'Feeder DER'!$B$3:$V$365,'Feeder DER'!E$369,FALSE)),0,VLOOKUP($B324,'Feeder DER'!$B$3:$V$365,'Feeder DER'!E$369,FALSE)/1000)</f>
        <v>0.29969849435186047</v>
      </c>
      <c r="AF324" s="37">
        <f>IF(ISNA(VLOOKUP($B324,'Feeder DER'!$B$3:$V$365,'Feeder DER'!F$369,FALSE)),0,VLOOKUP($B324,'Feeder DER'!$B$3:$V$365,'Feeder DER'!F$369,FALSE)/1000)</f>
        <v>0.42015082916114577</v>
      </c>
      <c r="AG324" s="37">
        <f>IF(ISNA(VLOOKUP($B324,'Feeder DER'!$B$3:$V$365,'Feeder DER'!G$369,FALSE)),0,VLOOKUP($B324,'Feeder DER'!$B$3:$V$365,'Feeder DER'!G$369,FALSE)/1000)</f>
        <v>0.53997940674143818</v>
      </c>
      <c r="AH324" s="37">
        <f>IF(ISNA(VLOOKUP($B324,'Feeder DER'!$B$3:$V$365,'Feeder DER'!H$369,FALSE)),0,VLOOKUP($B324,'Feeder DER'!$B$3:$V$365,'Feeder DER'!H$369,FALSE)/1000)</f>
        <v>0.66786986740069598</v>
      </c>
      <c r="AI324" s="37">
        <f>IF(ISNA(VLOOKUP($B324,'Feeder DER'!$B$3:$V$365,'Feeder DER'!I$369,FALSE)),0,VLOOKUP($B324,'Feeder DER'!$B$3:$V$365,'Feeder DER'!I$369,FALSE)/1000)</f>
        <v>0.80709774154454683</v>
      </c>
      <c r="AJ324" s="37">
        <f>IF(ISNA(VLOOKUP($B324,'Feeder DER'!$B$3:$V$365,'Feeder DER'!J$369,FALSE)),0,VLOOKUP($B324,'Feeder DER'!$B$3:$V$365,'Feeder DER'!J$369,FALSE)/1000)</f>
        <v>1.0975446442908674</v>
      </c>
      <c r="AK324" s="37">
        <f>IF(ISNA(VLOOKUP($B324,'Feeder DER'!$B$3:$V$365,'Feeder DER'!K$369,FALSE)),0,VLOOKUP($B324,'Feeder DER'!$B$3:$V$365,'Feeder DER'!K$369,FALSE)/1000)</f>
        <v>1.3476254546777506</v>
      </c>
      <c r="AL324" s="37">
        <f>IF(ISNA(VLOOKUP($B324,'Feeder DER'!$B$3:$V$365,'Feeder DER'!L$369,FALSE)),0,VLOOKUP($B324,'Feeder DER'!$B$3:$V$365,'Feeder DER'!L$369,FALSE)/1000)</f>
        <v>1.5807354315647786</v>
      </c>
      <c r="AM324" s="37">
        <f>IF(ISNA(VLOOKUP($B324,'Feeder DER'!$B$3:$V$365,'Feeder DER'!M$369,FALSE)),0,VLOOKUP($B324,'Feeder DER'!$B$3:$V$365,'Feeder DER'!M$369,FALSE)/1000)</f>
        <v>-0.88230114926013858</v>
      </c>
      <c r="AN324" s="37">
        <f>IF(ISNA(VLOOKUP($B324,'Feeder DER'!$B$3:$V$365,'Feeder DER'!N$369,FALSE)),0,VLOOKUP($B324,'Feeder DER'!$B$3:$V$365,'Feeder DER'!N$369,FALSE)/1000)</f>
        <v>-1.103672824403958</v>
      </c>
      <c r="AO324" s="37">
        <f>IF(ISNA(VLOOKUP($B324,'Feeder DER'!$B$3:$V$365,'Feeder DER'!O$369,FALSE)),0,VLOOKUP($B324,'Feeder DER'!$B$3:$V$365,'Feeder DER'!O$369,FALSE)/1000)</f>
        <v>-1.3446410224115242</v>
      </c>
      <c r="AP324" s="37">
        <f>IF(ISNA(VLOOKUP($B324,'Feeder DER'!$B$3:$V$365,'Feeder DER'!P$369,FALSE)),0,VLOOKUP($B324,'Feeder DER'!$B$3:$V$365,'Feeder DER'!P$369,FALSE)/1000)</f>
        <v>-1.5801707013752098</v>
      </c>
      <c r="AQ324" s="37">
        <f>IF(ISNA(VLOOKUP($B324,'Feeder DER'!$B$3:$V$365,'Feeder DER'!Q$369,FALSE)),0,VLOOKUP($B324,'Feeder DER'!$B$3:$V$365,'Feeder DER'!Q$369,FALSE)/1000)</f>
        <v>-1.7885631258374484</v>
      </c>
      <c r="AR324" s="37">
        <f>IF(ISNA(VLOOKUP($B324,'Feeder DER'!$B$3:$V$365,'Feeder DER'!R$369,FALSE)),0,VLOOKUP($B324,'Feeder DER'!$B$3:$V$365,'Feeder DER'!R$369,FALSE)/1000)</f>
        <v>-1.9791455912503948</v>
      </c>
      <c r="AS324" s="37">
        <f>IF(ISNA(VLOOKUP($B324,'Feeder DER'!$B$3:$V$365,'Feeder DER'!S$369,FALSE)),0,VLOOKUP($B324,'Feeder DER'!$B$3:$V$365,'Feeder DER'!S$369,FALSE)/1000)</f>
        <v>-2.1609785357973736</v>
      </c>
      <c r="AT324" s="37">
        <f>IF(ISNA(VLOOKUP($B324,'Feeder DER'!$B$3:$V$365,'Feeder DER'!T$369,FALSE)),0,VLOOKUP($B324,'Feeder DER'!$B$3:$V$365,'Feeder DER'!T$369,FALSE)/1000)</f>
        <v>-2.378487520866515</v>
      </c>
      <c r="AU324" s="37">
        <f>IF(ISNA(VLOOKUP($B324,'Feeder DER'!$B$3:$V$365,'Feeder DER'!U$369,FALSE)),0,VLOOKUP($B324,'Feeder DER'!$B$3:$V$365,'Feeder DER'!U$369,FALSE)/1000)</f>
        <v>-2.5940781711216596</v>
      </c>
      <c r="AV324" s="37">
        <f>IF(ISNA(VLOOKUP($B324,'Feeder DER'!$B$3:$V$365,'Feeder DER'!V$369,FALSE)),0,VLOOKUP($B324,'Feeder DER'!$B$3:$V$365,'Feeder DER'!V$369,FALSE)/1000)</f>
        <v>-2.7864122279525003</v>
      </c>
    </row>
    <row r="325" spans="1:48" x14ac:dyDescent="0.25">
      <c r="A325" s="8" t="s">
        <v>47</v>
      </c>
      <c r="B325" s="42">
        <v>41518</v>
      </c>
      <c r="C325" s="43">
        <v>93.39392153</v>
      </c>
      <c r="D325" s="43">
        <v>77.423530580000005</v>
      </c>
      <c r="E325" s="43">
        <v>77.423530580000005</v>
      </c>
      <c r="F325" s="43">
        <v>77.423530580000005</v>
      </c>
      <c r="G325" s="43">
        <v>77.423530580000005</v>
      </c>
      <c r="H325" s="43">
        <v>77.423530580000005</v>
      </c>
      <c r="I325" s="43">
        <v>77.423530580000005</v>
      </c>
      <c r="J325" s="43">
        <v>77.423530580000005</v>
      </c>
      <c r="K325" s="43">
        <v>77.423530580000005</v>
      </c>
      <c r="L325" s="43">
        <v>77.423530580000005</v>
      </c>
      <c r="M325" s="43">
        <v>77.423530580000005</v>
      </c>
      <c r="N325" s="43">
        <v>77.423530580000005</v>
      </c>
      <c r="P325" s="43">
        <v>139.8467407</v>
      </c>
      <c r="Q325" s="43">
        <v>144.66416486567499</v>
      </c>
      <c r="R325" s="43">
        <v>144.66416486567499</v>
      </c>
      <c r="S325" s="43">
        <v>144.66416486567499</v>
      </c>
      <c r="T325" s="43">
        <v>144.66416486567499</v>
      </c>
      <c r="U325" s="43">
        <v>144.66416486567499</v>
      </c>
      <c r="V325" s="43">
        <v>144.66416486567499</v>
      </c>
      <c r="W325" s="43">
        <v>144.66416486567499</v>
      </c>
      <c r="X325" s="43">
        <v>144.66416486567499</v>
      </c>
      <c r="Y325" s="43">
        <v>144.66416486567499</v>
      </c>
      <c r="Z325" s="43">
        <v>144.66416486567499</v>
      </c>
      <c r="AA325" s="43">
        <v>144.66416486567499</v>
      </c>
      <c r="AC325" s="37">
        <f>IF(ISNA(VLOOKUP($B325,'Feeder DER'!$B$3:$V$365,'Feeder DER'!C$369,FALSE)),0,VLOOKUP($B325,'Feeder DER'!$B$3:$V$365,'Feeder DER'!C$369,FALSE)/1000)</f>
        <v>9.7933428081062729E-2</v>
      </c>
      <c r="AD325" s="37">
        <f>IF(ISNA(VLOOKUP($B325,'Feeder DER'!$B$3:$V$365,'Feeder DER'!D$369,FALSE)),0,VLOOKUP($B325,'Feeder DER'!$B$3:$V$365,'Feeder DER'!D$369,FALSE)/1000)</f>
        <v>0.19903289306151448</v>
      </c>
      <c r="AE325" s="37">
        <f>IF(ISNA(VLOOKUP($B325,'Feeder DER'!$B$3:$V$365,'Feeder DER'!E$369,FALSE)),0,VLOOKUP($B325,'Feeder DER'!$B$3:$V$365,'Feeder DER'!E$369,FALSE)/1000)</f>
        <v>0.31603013726770796</v>
      </c>
      <c r="AF325" s="37">
        <f>IF(ISNA(VLOOKUP($B325,'Feeder DER'!$B$3:$V$365,'Feeder DER'!F$369,FALSE)),0,VLOOKUP($B325,'Feeder DER'!$B$3:$V$365,'Feeder DER'!F$369,FALSE)/1000)</f>
        <v>0.44306862084680226</v>
      </c>
      <c r="AG325" s="37">
        <f>IF(ISNA(VLOOKUP($B325,'Feeder DER'!$B$3:$V$365,'Feeder DER'!G$369,FALSE)),0,VLOOKUP($B325,'Feeder DER'!$B$3:$V$365,'Feeder DER'!G$369,FALSE)/1000)</f>
        <v>0.56964703256772409</v>
      </c>
      <c r="AH325" s="37">
        <f>IF(ISNA(VLOOKUP($B325,'Feeder DER'!$B$3:$V$365,'Feeder DER'!H$369,FALSE)),0,VLOOKUP($B325,'Feeder DER'!$B$3:$V$365,'Feeder DER'!H$369,FALSE)/1000)</f>
        <v>0.70498006560878634</v>
      </c>
      <c r="AI325" s="37">
        <f>IF(ISNA(VLOOKUP($B325,'Feeder DER'!$B$3:$V$365,'Feeder DER'!I$369,FALSE)),0,VLOOKUP($B325,'Feeder DER'!$B$3:$V$365,'Feeder DER'!I$369,FALSE)/1000)</f>
        <v>0.85251950761364048</v>
      </c>
      <c r="AJ325" s="37">
        <f>IF(ISNA(VLOOKUP($B325,'Feeder DER'!$B$3:$V$365,'Feeder DER'!J$369,FALSE)),0,VLOOKUP($B325,'Feeder DER'!$B$3:$V$365,'Feeder DER'!J$369,FALSE)/1000)</f>
        <v>1.1605356216517706</v>
      </c>
      <c r="AK325" s="37">
        <f>IF(ISNA(VLOOKUP($B325,'Feeder DER'!$B$3:$V$365,'Feeder DER'!K$369,FALSE)),0,VLOOKUP($B325,'Feeder DER'!$B$3:$V$365,'Feeder DER'!K$369,FALSE)/1000)</f>
        <v>1.4257791444743293</v>
      </c>
      <c r="AL325" s="37">
        <f>IF(ISNA(VLOOKUP($B325,'Feeder DER'!$B$3:$V$365,'Feeder DER'!L$369,FALSE)),0,VLOOKUP($B325,'Feeder DER'!$B$3:$V$365,'Feeder DER'!L$369,FALSE)/1000)</f>
        <v>1.673174233287726</v>
      </c>
      <c r="AM325" s="37">
        <f>IF(ISNA(VLOOKUP($B325,'Feeder DER'!$B$3:$V$365,'Feeder DER'!M$369,FALSE)),0,VLOOKUP($B325,'Feeder DER'!$B$3:$V$365,'Feeder DER'!M$369,FALSE)/1000)</f>
        <v>-0.93084528547637624</v>
      </c>
      <c r="AN325" s="37">
        <f>IF(ISNA(VLOOKUP($B325,'Feeder DER'!$B$3:$V$365,'Feeder DER'!N$369,FALSE)),0,VLOOKUP($B325,'Feeder DER'!$B$3:$V$365,'Feeder DER'!N$369,FALSE)/1000)</f>
        <v>-1.1635737318489618</v>
      </c>
      <c r="AO325" s="37">
        <f>IF(ISNA(VLOOKUP($B325,'Feeder DER'!$B$3:$V$365,'Feeder DER'!O$369,FALSE)),0,VLOOKUP($B325,'Feeder DER'!$B$3:$V$365,'Feeder DER'!O$369,FALSE)/1000)</f>
        <v>-1.4168457275053019</v>
      </c>
      <c r="AP325" s="37">
        <f>IF(ISNA(VLOOKUP($B325,'Feeder DER'!$B$3:$V$365,'Feeder DER'!P$369,FALSE)),0,VLOOKUP($B325,'Feeder DER'!$B$3:$V$365,'Feeder DER'!P$369,FALSE)/1000)</f>
        <v>-1.6642597506889001</v>
      </c>
      <c r="AQ325" s="37">
        <f>IF(ISNA(VLOOKUP($B325,'Feeder DER'!$B$3:$V$365,'Feeder DER'!Q$369,FALSE)),0,VLOOKUP($B325,'Feeder DER'!$B$3:$V$365,'Feeder DER'!Q$369,FALSE)/1000)</f>
        <v>-1.8830029712154317</v>
      </c>
      <c r="AR325" s="37">
        <f>IF(ISNA(VLOOKUP($B325,'Feeder DER'!$B$3:$V$365,'Feeder DER'!R$369,FALSE)),0,VLOOKUP($B325,'Feeder DER'!$B$3:$V$365,'Feeder DER'!R$369,FALSE)/1000)</f>
        <v>-2.0828312795823685</v>
      </c>
      <c r="AS325" s="37">
        <f>IF(ISNA(VLOOKUP($B325,'Feeder DER'!$B$3:$V$365,'Feeder DER'!S$369,FALSE)),0,VLOOKUP($B325,'Feeder DER'!$B$3:$V$365,'Feeder DER'!S$369,FALSE)/1000)</f>
        <v>-2.2732674609667587</v>
      </c>
      <c r="AT325" s="37">
        <f>IF(ISNA(VLOOKUP($B325,'Feeder DER'!$B$3:$V$365,'Feeder DER'!T$369,FALSE)),0,VLOOKUP($B325,'Feeder DER'!$B$3:$V$365,'Feeder DER'!T$369,FALSE)/1000)</f>
        <v>-2.5000046129361104</v>
      </c>
      <c r="AU325" s="37">
        <f>IF(ISNA(VLOOKUP($B325,'Feeder DER'!$B$3:$V$365,'Feeder DER'!U$369,FALSE)),0,VLOOKUP($B325,'Feeder DER'!$B$3:$V$365,'Feeder DER'!U$369,FALSE)/1000)</f>
        <v>-2.7250607867977372</v>
      </c>
      <c r="AV325" s="37">
        <f>IF(ISNA(VLOOKUP($B325,'Feeder DER'!$B$3:$V$365,'Feeder DER'!V$369,FALSE)),0,VLOOKUP($B325,'Feeder DER'!$B$3:$V$365,'Feeder DER'!V$369,FALSE)/1000)</f>
        <v>-2.9256924032026905</v>
      </c>
    </row>
    <row r="326" spans="1:48" x14ac:dyDescent="0.25">
      <c r="A326" s="8" t="s">
        <v>31</v>
      </c>
      <c r="B326" s="42">
        <v>66101</v>
      </c>
      <c r="C326" s="43">
        <v>69.78333499</v>
      </c>
      <c r="D326" s="43">
        <v>29.100000380000001</v>
      </c>
      <c r="E326" s="43">
        <v>29.155190181084599</v>
      </c>
      <c r="F326" s="43">
        <v>29.155190181084599</v>
      </c>
      <c r="G326" s="43">
        <v>29.155190181084599</v>
      </c>
      <c r="H326" s="43">
        <v>29.155190181084599</v>
      </c>
      <c r="I326" s="43">
        <v>29.155190181084599</v>
      </c>
      <c r="J326" s="43">
        <v>29.155190181084599</v>
      </c>
      <c r="K326" s="43">
        <v>29.155190181084599</v>
      </c>
      <c r="L326" s="43">
        <v>29.155190181084599</v>
      </c>
      <c r="M326" s="43">
        <v>29.155190181084599</v>
      </c>
      <c r="N326" s="43">
        <v>29.155190181084599</v>
      </c>
      <c r="P326" s="43">
        <v>56.900001529999997</v>
      </c>
      <c r="Q326" s="43">
        <v>56.921362399542197</v>
      </c>
      <c r="R326" s="43">
        <v>56.921362399542197</v>
      </c>
      <c r="S326" s="43">
        <v>56.921362399542197</v>
      </c>
      <c r="T326" s="43">
        <v>56.921362399542197</v>
      </c>
      <c r="U326" s="43">
        <v>56.921362399542197</v>
      </c>
      <c r="V326" s="43">
        <v>56.921362399542197</v>
      </c>
      <c r="W326" s="43">
        <v>56.921362399542197</v>
      </c>
      <c r="X326" s="43">
        <v>56.921362399542197</v>
      </c>
      <c r="Y326" s="43">
        <v>56.921362399542197</v>
      </c>
      <c r="Z326" s="43">
        <v>56.921362399542197</v>
      </c>
      <c r="AA326" s="43">
        <v>56.921362399542197</v>
      </c>
      <c r="AC326" s="37">
        <f>IF(ISNA(VLOOKUP($B326,'Feeder DER'!$B$3:$V$365,'Feeder DER'!C$369,FALSE)),0,VLOOKUP($B326,'Feeder DER'!$B$3:$V$365,'Feeder DER'!C$369,FALSE)/1000)</f>
        <v>2.7116347681283789E-2</v>
      </c>
      <c r="AD326" s="37">
        <f>IF(ISNA(VLOOKUP($B326,'Feeder DER'!$B$3:$V$365,'Feeder DER'!D$369,FALSE)),0,VLOOKUP($B326,'Feeder DER'!$B$3:$V$365,'Feeder DER'!D$369,FALSE)/1000)</f>
        <v>5.2078628303725311E-2</v>
      </c>
      <c r="AE326" s="37">
        <f>IF(ISNA(VLOOKUP($B326,'Feeder DER'!$B$3:$V$365,'Feeder DER'!E$369,FALSE)),0,VLOOKUP($B326,'Feeder DER'!$B$3:$V$365,'Feeder DER'!E$369,FALSE)/1000)</f>
        <v>8.1357830378170543E-2</v>
      </c>
      <c r="AF326" s="37">
        <f>IF(ISNA(VLOOKUP($B326,'Feeder DER'!$B$3:$V$365,'Feeder DER'!F$369,FALSE)),0,VLOOKUP($B326,'Feeder DER'!$B$3:$V$365,'Feeder DER'!F$369,FALSE)/1000)</f>
        <v>0.11391297332513928</v>
      </c>
      <c r="AG326" s="37">
        <f>IF(ISNA(VLOOKUP($B326,'Feeder DER'!$B$3:$V$365,'Feeder DER'!G$369,FALSE)),0,VLOOKUP($B326,'Feeder DER'!$B$3:$V$365,'Feeder DER'!G$369,FALSE)/1000)</f>
        <v>0.14705716163865354</v>
      </c>
      <c r="AH326" s="37">
        <f>IF(ISNA(VLOOKUP($B326,'Feeder DER'!$B$3:$V$365,'Feeder DER'!H$369,FALSE)),0,VLOOKUP($B326,'Feeder DER'!$B$3:$V$365,'Feeder DER'!H$369,FALSE)/1000)</f>
        <v>0.18320356809806884</v>
      </c>
      <c r="AI326" s="37">
        <f>IF(ISNA(VLOOKUP($B326,'Feeder DER'!$B$3:$V$365,'Feeder DER'!I$369,FALSE)),0,VLOOKUP($B326,'Feeder DER'!$B$3:$V$365,'Feeder DER'!I$369,FALSE)/1000)</f>
        <v>0.22310620843663026</v>
      </c>
      <c r="AJ326" s="37">
        <f>IF(ISNA(VLOOKUP($B326,'Feeder DER'!$B$3:$V$365,'Feeder DER'!J$369,FALSE)),0,VLOOKUP($B326,'Feeder DER'!$B$3:$V$365,'Feeder DER'!J$369,FALSE)/1000)</f>
        <v>0.30861583635376383</v>
      </c>
      <c r="AK326" s="37">
        <f>IF(ISNA(VLOOKUP($B326,'Feeder DER'!$B$3:$V$365,'Feeder DER'!K$369,FALSE)),0,VLOOKUP($B326,'Feeder DER'!$B$3:$V$365,'Feeder DER'!K$369,FALSE)/1000)</f>
        <v>0.38012498960678565</v>
      </c>
      <c r="AL326" s="37">
        <f>IF(ISNA(VLOOKUP($B326,'Feeder DER'!$B$3:$V$365,'Feeder DER'!L$369,FALSE)),0,VLOOKUP($B326,'Feeder DER'!$B$3:$V$365,'Feeder DER'!L$369,FALSE)/1000)</f>
        <v>0.44632756110711097</v>
      </c>
      <c r="AM326" s="37">
        <f>IF(ISNA(VLOOKUP($B326,'Feeder DER'!$B$3:$V$365,'Feeder DER'!M$369,FALSE)),0,VLOOKUP($B326,'Feeder DER'!$B$3:$V$365,'Feeder DER'!M$369,FALSE)/1000)</f>
        <v>-0.25841945024458401</v>
      </c>
      <c r="AN326" s="37">
        <f>IF(ISNA(VLOOKUP($B326,'Feeder DER'!$B$3:$V$365,'Feeder DER'!N$369,FALSE)),0,VLOOKUP($B326,'Feeder DER'!$B$3:$V$365,'Feeder DER'!N$369,FALSE)/1000)</f>
        <v>-0.31542674762499973</v>
      </c>
      <c r="AO326" s="37">
        <f>IF(ISNA(VLOOKUP($B326,'Feeder DER'!$B$3:$V$365,'Feeder DER'!O$369,FALSE)),0,VLOOKUP($B326,'Feeder DER'!$B$3:$V$365,'Feeder DER'!O$369,FALSE)/1000)</f>
        <v>-0.37762529146284135</v>
      </c>
      <c r="AP326" s="37">
        <f>IF(ISNA(VLOOKUP($B326,'Feeder DER'!$B$3:$V$365,'Feeder DER'!P$369,FALSE)),0,VLOOKUP($B326,'Feeder DER'!$B$3:$V$365,'Feeder DER'!P$369,FALSE)/1000)</f>
        <v>-0.43822861114527334</v>
      </c>
      <c r="AQ326" s="37">
        <f>IF(ISNA(VLOOKUP($B326,'Feeder DER'!$B$3:$V$365,'Feeder DER'!Q$369,FALSE)),0,VLOOKUP($B326,'Feeder DER'!$B$3:$V$365,'Feeder DER'!Q$369,FALSE)/1000)</f>
        <v>-0.49163110712974623</v>
      </c>
      <c r="AR326" s="37">
        <f>IF(ISNA(VLOOKUP($B326,'Feeder DER'!$B$3:$V$365,'Feeder DER'!R$369,FALSE)),0,VLOOKUP($B326,'Feeder DER'!$B$3:$V$365,'Feeder DER'!R$369,FALSE)/1000)</f>
        <v>-0.5399850026476033</v>
      </c>
      <c r="AS326" s="37">
        <f>IF(ISNA(VLOOKUP($B326,'Feeder DER'!$B$3:$V$365,'Feeder DER'!S$369,FALSE)),0,VLOOKUP($B326,'Feeder DER'!$B$3:$V$365,'Feeder DER'!S$369,FALSE)/1000)</f>
        <v>-0.58559812137988854</v>
      </c>
      <c r="AT326" s="37">
        <f>IF(ISNA(VLOOKUP($B326,'Feeder DER'!$B$3:$V$365,'Feeder DER'!T$369,FALSE)),0,VLOOKUP($B326,'Feeder DER'!$B$3:$V$365,'Feeder DER'!T$369,FALSE)/1000)</f>
        <v>-0.63738995083967154</v>
      </c>
      <c r="AU326" s="37">
        <f>IF(ISNA(VLOOKUP($B326,'Feeder DER'!$B$3:$V$365,'Feeder DER'!U$369,FALSE)),0,VLOOKUP($B326,'Feeder DER'!$B$3:$V$365,'Feeder DER'!U$369,FALSE)/1000)</f>
        <v>-0.68851050880119768</v>
      </c>
      <c r="AV326" s="37">
        <f>IF(ISNA(VLOOKUP($B326,'Feeder DER'!$B$3:$V$365,'Feeder DER'!V$369,FALSE)),0,VLOOKUP($B326,'Feeder DER'!$B$3:$V$365,'Feeder DER'!V$369,FALSE)/1000)</f>
        <v>-0.73323422303314889</v>
      </c>
    </row>
    <row r="327" spans="1:48" x14ac:dyDescent="0.25">
      <c r="A327" s="8" t="s">
        <v>31</v>
      </c>
      <c r="B327" s="42">
        <v>66102</v>
      </c>
      <c r="C327" s="43">
        <v>82.985001499999996</v>
      </c>
      <c r="D327" s="43">
        <v>70.400001529999997</v>
      </c>
      <c r="E327" s="43">
        <v>71.272609884537999</v>
      </c>
      <c r="F327" s="43">
        <v>71.272609884537999</v>
      </c>
      <c r="G327" s="43">
        <v>71.272609884537999</v>
      </c>
      <c r="H327" s="43">
        <v>71.272609884537999</v>
      </c>
      <c r="I327" s="43">
        <v>71.272609884537999</v>
      </c>
      <c r="J327" s="43">
        <v>71.272609884537999</v>
      </c>
      <c r="K327" s="43">
        <v>71.272609884537999</v>
      </c>
      <c r="L327" s="43">
        <v>71.272609884537999</v>
      </c>
      <c r="M327" s="43">
        <v>71.272609884537999</v>
      </c>
      <c r="N327" s="43">
        <v>71.272609884537999</v>
      </c>
      <c r="P327" s="43">
        <v>181.1000061</v>
      </c>
      <c r="Q327" s="43">
        <v>181.18345383238301</v>
      </c>
      <c r="R327" s="43">
        <v>181.18345383238301</v>
      </c>
      <c r="S327" s="43">
        <v>181.18345383238301</v>
      </c>
      <c r="T327" s="43">
        <v>181.18345383238301</v>
      </c>
      <c r="U327" s="43">
        <v>181.18345383238301</v>
      </c>
      <c r="V327" s="43">
        <v>181.18345383238301</v>
      </c>
      <c r="W327" s="43">
        <v>181.18345383238301</v>
      </c>
      <c r="X327" s="43">
        <v>181.18345383238301</v>
      </c>
      <c r="Y327" s="43">
        <v>181.18345383238301</v>
      </c>
      <c r="Z327" s="43">
        <v>181.18345383238301</v>
      </c>
      <c r="AA327" s="43">
        <v>181.18345383238301</v>
      </c>
      <c r="AC327" s="37">
        <f>IF(ISNA(VLOOKUP($B327,'Feeder DER'!$B$3:$V$365,'Feeder DER'!C$369,FALSE)),0,VLOOKUP($B327,'Feeder DER'!$B$3:$V$365,'Feeder DER'!C$369,FALSE)/1000)</f>
        <v>7.5664058762312206E-2</v>
      </c>
      <c r="AD327" s="37">
        <f>IF(ISNA(VLOOKUP($B327,'Feeder DER'!$B$3:$V$365,'Feeder DER'!D$369,FALSE)),0,VLOOKUP($B327,'Feeder DER'!$B$3:$V$365,'Feeder DER'!D$369,FALSE)/1000)</f>
        <v>0.14535637842100693</v>
      </c>
      <c r="AE327" s="37">
        <f>IF(ISNA(VLOOKUP($B327,'Feeder DER'!$B$3:$V$365,'Feeder DER'!E$369,FALSE)),0,VLOOKUP($B327,'Feeder DER'!$B$3:$V$365,'Feeder DER'!E$369,FALSE)/1000)</f>
        <v>0.22708070590167861</v>
      </c>
      <c r="AF327" s="37">
        <f>IF(ISNA(VLOOKUP($B327,'Feeder DER'!$B$3:$V$365,'Feeder DER'!F$369,FALSE)),0,VLOOKUP($B327,'Feeder DER'!$B$3:$V$365,'Feeder DER'!F$369,FALSE)/1000)</f>
        <v>0.31788914565571358</v>
      </c>
      <c r="AG327" s="37">
        <f>IF(ISNA(VLOOKUP($B327,'Feeder DER'!$B$3:$V$365,'Feeder DER'!G$369,FALSE)),0,VLOOKUP($B327,'Feeder DER'!$B$3:$V$365,'Feeder DER'!G$369,FALSE)/1000)</f>
        <v>0.41027578520300367</v>
      </c>
      <c r="AH327" s="37">
        <f>IF(ISNA(VLOOKUP($B327,'Feeder DER'!$B$3:$V$365,'Feeder DER'!H$369,FALSE)),0,VLOOKUP($B327,'Feeder DER'!$B$3:$V$365,'Feeder DER'!H$369,FALSE)/1000)</f>
        <v>0.5109508825045973</v>
      </c>
      <c r="AI327" s="37">
        <f>IF(ISNA(VLOOKUP($B327,'Feeder DER'!$B$3:$V$365,'Feeder DER'!I$369,FALSE)),0,VLOOKUP($B327,'Feeder DER'!$B$3:$V$365,'Feeder DER'!I$369,FALSE)/1000)</f>
        <v>0.62210253081940514</v>
      </c>
      <c r="AJ327" s="37">
        <f>IF(ISNA(VLOOKUP($B327,'Feeder DER'!$B$3:$V$365,'Feeder DER'!J$369,FALSE)),0,VLOOKUP($B327,'Feeder DER'!$B$3:$V$365,'Feeder DER'!J$369,FALSE)/1000)</f>
        <v>0.85999183024295722</v>
      </c>
      <c r="AK327" s="37">
        <f>IF(ISNA(VLOOKUP($B327,'Feeder DER'!$B$3:$V$365,'Feeder DER'!K$369,FALSE)),0,VLOOKUP($B327,'Feeder DER'!$B$3:$V$365,'Feeder DER'!K$369,FALSE)/1000)</f>
        <v>1.0589516189124764</v>
      </c>
      <c r="AL327" s="37">
        <f>IF(ISNA(VLOOKUP($B327,'Feeder DER'!$B$3:$V$365,'Feeder DER'!L$369,FALSE)),0,VLOOKUP($B327,'Feeder DER'!$B$3:$V$365,'Feeder DER'!L$369,FALSE)/1000)</f>
        <v>1.2430831607460515</v>
      </c>
      <c r="AM327" s="37">
        <f>IF(ISNA(VLOOKUP($B327,'Feeder DER'!$B$3:$V$365,'Feeder DER'!M$369,FALSE)),0,VLOOKUP($B327,'Feeder DER'!$B$3:$V$365,'Feeder DER'!M$369,FALSE)/1000)</f>
        <v>-0.72217430140361971</v>
      </c>
      <c r="AN327" s="37">
        <f>IF(ISNA(VLOOKUP($B327,'Feeder DER'!$B$3:$V$365,'Feeder DER'!N$369,FALSE)),0,VLOOKUP($B327,'Feeder DER'!$B$3:$V$365,'Feeder DER'!N$369,FALSE)/1000)</f>
        <v>-0.88144550488575169</v>
      </c>
      <c r="AO327" s="37">
        <f>IF(ISNA(VLOOKUP($B327,'Feeder DER'!$B$3:$V$365,'Feeder DER'!O$369,FALSE)),0,VLOOKUP($B327,'Feeder DER'!$B$3:$V$365,'Feeder DER'!O$369,FALSE)/1000)</f>
        <v>-1.055256027465288</v>
      </c>
      <c r="AP327" s="37">
        <f>IF(ISNA(VLOOKUP($B327,'Feeder DER'!$B$3:$V$365,'Feeder DER'!P$369,FALSE)),0,VLOOKUP($B327,'Feeder DER'!$B$3:$V$365,'Feeder DER'!P$369,FALSE)/1000)</f>
        <v>-1.2246782880009786</v>
      </c>
      <c r="AQ327" s="37">
        <f>IF(ISNA(VLOOKUP($B327,'Feeder DER'!$B$3:$V$365,'Feeder DER'!Q$369,FALSE)),0,VLOOKUP($B327,'Feeder DER'!$B$3:$V$365,'Feeder DER'!Q$369,FALSE)/1000)</f>
        <v>-1.3740472299186295</v>
      </c>
      <c r="AR327" s="37">
        <f>IF(ISNA(VLOOKUP($B327,'Feeder DER'!$B$3:$V$365,'Feeder DER'!R$369,FALSE)),0,VLOOKUP($B327,'Feeder DER'!$B$3:$V$365,'Feeder DER'!R$369,FALSE)/1000)</f>
        <v>-1.509393324919261</v>
      </c>
      <c r="AS327" s="37">
        <f>IF(ISNA(VLOOKUP($B327,'Feeder DER'!$B$3:$V$365,'Feeder DER'!S$369,FALSE)),0,VLOOKUP($B327,'Feeder DER'!$B$3:$V$365,'Feeder DER'!S$369,FALSE)/1000)</f>
        <v>-1.6371660324299471</v>
      </c>
      <c r="AT327" s="37">
        <f>IF(ISNA(VLOOKUP($B327,'Feeder DER'!$B$3:$V$365,'Feeder DER'!T$369,FALSE)),0,VLOOKUP($B327,'Feeder DER'!$B$3:$V$365,'Feeder DER'!T$369,FALSE)/1000)</f>
        <v>-1.7826857458562488</v>
      </c>
      <c r="AU327" s="37">
        <f>IF(ISNA(VLOOKUP($B327,'Feeder DER'!$B$3:$V$365,'Feeder DER'!U$369,FALSE)),0,VLOOKUP($B327,'Feeder DER'!$B$3:$V$365,'Feeder DER'!U$369,FALSE)/1000)</f>
        <v>-1.9261902643539826</v>
      </c>
      <c r="AV327" s="37">
        <f>IF(ISNA(VLOOKUP($B327,'Feeder DER'!$B$3:$V$365,'Feeder DER'!V$369,FALSE)),0,VLOOKUP($B327,'Feeder DER'!$B$3:$V$365,'Feeder DER'!V$369,FALSE)/1000)</f>
        <v>-2.0518268916764248</v>
      </c>
    </row>
    <row r="328" spans="1:48" x14ac:dyDescent="0.25">
      <c r="A328" s="8" t="s">
        <v>31</v>
      </c>
      <c r="B328" s="42">
        <v>66103</v>
      </c>
      <c r="C328" s="43">
        <v>103.1333352</v>
      </c>
      <c r="D328" s="43">
        <v>79.099998470000003</v>
      </c>
      <c r="E328" s="43">
        <v>80.022201147899807</v>
      </c>
      <c r="F328" s="43">
        <v>80.022201147899807</v>
      </c>
      <c r="G328" s="43">
        <v>80.022201147899807</v>
      </c>
      <c r="H328" s="43">
        <v>80.022201147899807</v>
      </c>
      <c r="I328" s="43">
        <v>80.022201147899807</v>
      </c>
      <c r="J328" s="43">
        <v>80.022201147899807</v>
      </c>
      <c r="K328" s="43">
        <v>80.022201147899807</v>
      </c>
      <c r="L328" s="43">
        <v>80.022201147899807</v>
      </c>
      <c r="M328" s="43">
        <v>80.022201147899807</v>
      </c>
      <c r="N328" s="43">
        <v>80.022201147899807</v>
      </c>
      <c r="P328" s="43">
        <v>197.8000031</v>
      </c>
      <c r="Q328" s="43">
        <v>197.89796379362599</v>
      </c>
      <c r="R328" s="43">
        <v>197.89796379362599</v>
      </c>
      <c r="S328" s="43">
        <v>197.89796379362599</v>
      </c>
      <c r="T328" s="43">
        <v>197.89796379362599</v>
      </c>
      <c r="U328" s="43">
        <v>197.89796379362599</v>
      </c>
      <c r="V328" s="43">
        <v>197.89796379362599</v>
      </c>
      <c r="W328" s="43">
        <v>197.89796379362599</v>
      </c>
      <c r="X328" s="43">
        <v>197.89796379362599</v>
      </c>
      <c r="Y328" s="43">
        <v>197.89796379362599</v>
      </c>
      <c r="Z328" s="43">
        <v>197.89796379362599</v>
      </c>
      <c r="AA328" s="43">
        <v>197.89796379362599</v>
      </c>
      <c r="AC328" s="37">
        <f>IF(ISNA(VLOOKUP($B328,'Feeder DER'!$B$3:$V$365,'Feeder DER'!C$369,FALSE)),0,VLOOKUP($B328,'Feeder DER'!$B$3:$V$365,'Feeder DER'!C$369,FALSE)/1000)</f>
        <v>6.3744307821142224E-2</v>
      </c>
      <c r="AD328" s="37">
        <f>IF(ISNA(VLOOKUP($B328,'Feeder DER'!$B$3:$V$365,'Feeder DER'!D$369,FALSE)),0,VLOOKUP($B328,'Feeder DER'!$B$3:$V$365,'Feeder DER'!D$369,FALSE)/1000)</f>
        <v>0.12291314182608598</v>
      </c>
      <c r="AE328" s="37">
        <f>IF(ISNA(VLOOKUP($B328,'Feeder DER'!$B$3:$V$365,'Feeder DER'!E$369,FALSE)),0,VLOOKUP($B328,'Feeder DER'!$B$3:$V$365,'Feeder DER'!E$369,FALSE)/1000)</f>
        <v>0.19246095175456271</v>
      </c>
      <c r="AF328" s="37">
        <f>IF(ISNA(VLOOKUP($B328,'Feeder DER'!$B$3:$V$365,'Feeder DER'!F$369,FALSE)),0,VLOOKUP($B328,'Feeder DER'!$B$3:$V$365,'Feeder DER'!F$369,FALSE)/1000)</f>
        <v>0.26996127628750355</v>
      </c>
      <c r="AG328" s="37">
        <f>IF(ISNA(VLOOKUP($B328,'Feeder DER'!$B$3:$V$365,'Feeder DER'!G$369,FALSE)),0,VLOOKUP($B328,'Feeder DER'!$B$3:$V$365,'Feeder DER'!G$369,FALSE)/1000)</f>
        <v>0.34899134463994386</v>
      </c>
      <c r="AH328" s="37">
        <f>IF(ISNA(VLOOKUP($B328,'Feeder DER'!$B$3:$V$365,'Feeder DER'!H$369,FALSE)),0,VLOOKUP($B328,'Feeder DER'!$B$3:$V$365,'Feeder DER'!H$369,FALSE)/1000)</f>
        <v>0.43526069547790119</v>
      </c>
      <c r="AI328" s="37">
        <f>IF(ISNA(VLOOKUP($B328,'Feeder DER'!$B$3:$V$365,'Feeder DER'!I$369,FALSE)),0,VLOOKUP($B328,'Feeder DER'!$B$3:$V$365,'Feeder DER'!I$369,FALSE)/1000)</f>
        <v>0.5309208058492878</v>
      </c>
      <c r="AJ328" s="37">
        <f>IF(ISNA(VLOOKUP($B328,'Feeder DER'!$B$3:$V$365,'Feeder DER'!J$369,FALSE)),0,VLOOKUP($B328,'Feeder DER'!$B$3:$V$365,'Feeder DER'!J$369,FALSE)/1000)</f>
        <v>0.73541780278950175</v>
      </c>
      <c r="AK328" s="37">
        <f>IF(ISNA(VLOOKUP($B328,'Feeder DER'!$B$3:$V$365,'Feeder DER'!K$369,FALSE)),0,VLOOKUP($B328,'Feeder DER'!$B$3:$V$365,'Feeder DER'!K$369,FALSE)/1000)</f>
        <v>0.90643931567478664</v>
      </c>
      <c r="AL328" s="37">
        <f>IF(ISNA(VLOOKUP($B328,'Feeder DER'!$B$3:$V$365,'Feeder DER'!L$369,FALSE)),0,VLOOKUP($B328,'Feeder DER'!$B$3:$V$365,'Feeder DER'!L$369,FALSE)/1000)</f>
        <v>1.0647482334452238</v>
      </c>
      <c r="AM328" s="37">
        <f>IF(ISNA(VLOOKUP($B328,'Feeder DER'!$B$3:$V$365,'Feeder DER'!M$369,FALSE)),0,VLOOKUP($B328,'Feeder DER'!$B$3:$V$365,'Feeder DER'!M$369,FALSE)/1000)</f>
        <v>-0.62769788251732272</v>
      </c>
      <c r="AN328" s="37">
        <f>IF(ISNA(VLOOKUP($B328,'Feeder DER'!$B$3:$V$365,'Feeder DER'!N$369,FALSE)),0,VLOOKUP($B328,'Feeder DER'!$B$3:$V$365,'Feeder DER'!N$369,FALSE)/1000)</f>
        <v>-0.7632073533772582</v>
      </c>
      <c r="AO328" s="37">
        <f>IF(ISNA(VLOOKUP($B328,'Feeder DER'!$B$3:$V$365,'Feeder DER'!O$369,FALSE)),0,VLOOKUP($B328,'Feeder DER'!$B$3:$V$365,'Feeder DER'!O$369,FALSE)/1000)</f>
        <v>-0.91145103747737755</v>
      </c>
      <c r="AP328" s="37">
        <f>IF(ISNA(VLOOKUP($B328,'Feeder DER'!$B$3:$V$365,'Feeder DER'!P$369,FALSE)),0,VLOOKUP($B328,'Feeder DER'!$B$3:$V$365,'Feeder DER'!P$369,FALSE)/1000)</f>
        <v>-1.0563798291438353</v>
      </c>
      <c r="AQ328" s="37">
        <f>IF(ISNA(VLOOKUP($B328,'Feeder DER'!$B$3:$V$365,'Feeder DER'!Q$369,FALSE)),0,VLOOKUP($B328,'Feeder DER'!$B$3:$V$365,'Feeder DER'!Q$369,FALSE)/1000)</f>
        <v>-1.1845670075370689</v>
      </c>
      <c r="AR328" s="37">
        <f>IF(ISNA(VLOOKUP($B328,'Feeder DER'!$B$3:$V$365,'Feeder DER'!R$369,FALSE)),0,VLOOKUP($B328,'Feeder DER'!$B$3:$V$365,'Feeder DER'!R$369,FALSE)/1000)</f>
        <v>-1.3011064514864112</v>
      </c>
      <c r="AS328" s="37">
        <f>IF(ISNA(VLOOKUP($B328,'Feeder DER'!$B$3:$V$365,'Feeder DER'!S$369,FALSE)),0,VLOOKUP($B328,'Feeder DER'!$B$3:$V$365,'Feeder DER'!S$369,FALSE)/1000)</f>
        <v>-1.4115118337744086</v>
      </c>
      <c r="AT328" s="37">
        <f>IF(ISNA(VLOOKUP($B328,'Feeder DER'!$B$3:$V$365,'Feeder DER'!T$369,FALSE)),0,VLOOKUP($B328,'Feeder DER'!$B$3:$V$365,'Feeder DER'!T$369,FALSE)/1000)</f>
        <v>-1.5377978216319685</v>
      </c>
      <c r="AU328" s="37">
        <f>IF(ISNA(VLOOKUP($B328,'Feeder DER'!$B$3:$V$365,'Feeder DER'!U$369,FALSE)),0,VLOOKUP($B328,'Feeder DER'!$B$3:$V$365,'Feeder DER'!U$369,FALSE)/1000)</f>
        <v>-1.6623316594887079</v>
      </c>
      <c r="AV328" s="37">
        <f>IF(ISNA(VLOOKUP($B328,'Feeder DER'!$B$3:$V$365,'Feeder DER'!V$369,FALSE)),0,VLOOKUP($B328,'Feeder DER'!$B$3:$V$365,'Feeder DER'!V$369,FALSE)/1000)</f>
        <v>-1.7719102402007227</v>
      </c>
    </row>
    <row r="329" spans="1:48" x14ac:dyDescent="0.25">
      <c r="A329" s="8" t="s">
        <v>31</v>
      </c>
      <c r="B329" s="42">
        <v>66104</v>
      </c>
      <c r="C329" s="43">
        <v>0</v>
      </c>
      <c r="D329" s="43">
        <v>0</v>
      </c>
      <c r="E329" s="43">
        <v>0</v>
      </c>
      <c r="F329" s="43">
        <v>0</v>
      </c>
      <c r="G329" s="43">
        <v>0</v>
      </c>
      <c r="H329" s="43">
        <v>0</v>
      </c>
      <c r="I329" s="43">
        <v>0</v>
      </c>
      <c r="J329" s="43">
        <v>0</v>
      </c>
      <c r="K329" s="43">
        <v>0</v>
      </c>
      <c r="L329" s="43">
        <v>0</v>
      </c>
      <c r="M329" s="43">
        <v>0</v>
      </c>
      <c r="N329" s="43">
        <v>0</v>
      </c>
      <c r="P329" s="43">
        <v>0</v>
      </c>
      <c r="Q329" s="43">
        <v>0</v>
      </c>
      <c r="R329" s="43">
        <v>0</v>
      </c>
      <c r="S329" s="43">
        <v>0</v>
      </c>
      <c r="T329" s="43">
        <v>0</v>
      </c>
      <c r="U329" s="43">
        <v>0</v>
      </c>
      <c r="V329" s="43">
        <v>0</v>
      </c>
      <c r="W329" s="43">
        <v>0</v>
      </c>
      <c r="X329" s="43">
        <v>0</v>
      </c>
      <c r="Y329" s="43">
        <v>0</v>
      </c>
      <c r="Z329" s="43">
        <v>0</v>
      </c>
      <c r="AA329" s="43">
        <v>0</v>
      </c>
      <c r="AC329" s="37">
        <f>IF(ISNA(VLOOKUP($B329,'Feeder DER'!$B$3:$V$365,'Feeder DER'!C$369,FALSE)),0,VLOOKUP($B329,'Feeder DER'!$B$3:$V$365,'Feeder DER'!C$369,FALSE)/1000)</f>
        <v>0</v>
      </c>
      <c r="AD329" s="37">
        <f>IF(ISNA(VLOOKUP($B329,'Feeder DER'!$B$3:$V$365,'Feeder DER'!D$369,FALSE)),0,VLOOKUP($B329,'Feeder DER'!$B$3:$V$365,'Feeder DER'!D$369,FALSE)/1000)</f>
        <v>0</v>
      </c>
      <c r="AE329" s="37">
        <f>IF(ISNA(VLOOKUP($B329,'Feeder DER'!$B$3:$V$365,'Feeder DER'!E$369,FALSE)),0,VLOOKUP($B329,'Feeder DER'!$B$3:$V$365,'Feeder DER'!E$369,FALSE)/1000)</f>
        <v>0</v>
      </c>
      <c r="AF329" s="37">
        <f>IF(ISNA(VLOOKUP($B329,'Feeder DER'!$B$3:$V$365,'Feeder DER'!F$369,FALSE)),0,VLOOKUP($B329,'Feeder DER'!$B$3:$V$365,'Feeder DER'!F$369,FALSE)/1000)</f>
        <v>0</v>
      </c>
      <c r="AG329" s="37">
        <f>IF(ISNA(VLOOKUP($B329,'Feeder DER'!$B$3:$V$365,'Feeder DER'!G$369,FALSE)),0,VLOOKUP($B329,'Feeder DER'!$B$3:$V$365,'Feeder DER'!G$369,FALSE)/1000)</f>
        <v>0</v>
      </c>
      <c r="AH329" s="37">
        <f>IF(ISNA(VLOOKUP($B329,'Feeder DER'!$B$3:$V$365,'Feeder DER'!H$369,FALSE)),0,VLOOKUP($B329,'Feeder DER'!$B$3:$V$365,'Feeder DER'!H$369,FALSE)/1000)</f>
        <v>0</v>
      </c>
      <c r="AI329" s="37">
        <f>IF(ISNA(VLOOKUP($B329,'Feeder DER'!$B$3:$V$365,'Feeder DER'!I$369,FALSE)),0,VLOOKUP($B329,'Feeder DER'!$B$3:$V$365,'Feeder DER'!I$369,FALSE)/1000)</f>
        <v>0</v>
      </c>
      <c r="AJ329" s="37">
        <f>IF(ISNA(VLOOKUP($B329,'Feeder DER'!$B$3:$V$365,'Feeder DER'!J$369,FALSE)),0,VLOOKUP($B329,'Feeder DER'!$B$3:$V$365,'Feeder DER'!J$369,FALSE)/1000)</f>
        <v>0</v>
      </c>
      <c r="AK329" s="37">
        <f>IF(ISNA(VLOOKUP($B329,'Feeder DER'!$B$3:$V$365,'Feeder DER'!K$369,FALSE)),0,VLOOKUP($B329,'Feeder DER'!$B$3:$V$365,'Feeder DER'!K$369,FALSE)/1000)</f>
        <v>0</v>
      </c>
      <c r="AL329" s="37">
        <f>IF(ISNA(VLOOKUP($B329,'Feeder DER'!$B$3:$V$365,'Feeder DER'!L$369,FALSE)),0,VLOOKUP($B329,'Feeder DER'!$B$3:$V$365,'Feeder DER'!L$369,FALSE)/1000)</f>
        <v>0</v>
      </c>
      <c r="AM329" s="37">
        <f>IF(ISNA(VLOOKUP($B329,'Feeder DER'!$B$3:$V$365,'Feeder DER'!M$369,FALSE)),0,VLOOKUP($B329,'Feeder DER'!$B$3:$V$365,'Feeder DER'!M$369,FALSE)/1000)</f>
        <v>0</v>
      </c>
      <c r="AN329" s="37">
        <f>IF(ISNA(VLOOKUP($B329,'Feeder DER'!$B$3:$V$365,'Feeder DER'!N$369,FALSE)),0,VLOOKUP($B329,'Feeder DER'!$B$3:$V$365,'Feeder DER'!N$369,FALSE)/1000)</f>
        <v>0</v>
      </c>
      <c r="AO329" s="37">
        <f>IF(ISNA(VLOOKUP($B329,'Feeder DER'!$B$3:$V$365,'Feeder DER'!O$369,FALSE)),0,VLOOKUP($B329,'Feeder DER'!$B$3:$V$365,'Feeder DER'!O$369,FALSE)/1000)</f>
        <v>0</v>
      </c>
      <c r="AP329" s="37">
        <f>IF(ISNA(VLOOKUP($B329,'Feeder DER'!$B$3:$V$365,'Feeder DER'!P$369,FALSE)),0,VLOOKUP($B329,'Feeder DER'!$B$3:$V$365,'Feeder DER'!P$369,FALSE)/1000)</f>
        <v>0</v>
      </c>
      <c r="AQ329" s="37">
        <f>IF(ISNA(VLOOKUP($B329,'Feeder DER'!$B$3:$V$365,'Feeder DER'!Q$369,FALSE)),0,VLOOKUP($B329,'Feeder DER'!$B$3:$V$365,'Feeder DER'!Q$369,FALSE)/1000)</f>
        <v>0</v>
      </c>
      <c r="AR329" s="37">
        <f>IF(ISNA(VLOOKUP($B329,'Feeder DER'!$B$3:$V$365,'Feeder DER'!R$369,FALSE)),0,VLOOKUP($B329,'Feeder DER'!$B$3:$V$365,'Feeder DER'!R$369,FALSE)/1000)</f>
        <v>0</v>
      </c>
      <c r="AS329" s="37">
        <f>IF(ISNA(VLOOKUP($B329,'Feeder DER'!$B$3:$V$365,'Feeder DER'!S$369,FALSE)),0,VLOOKUP($B329,'Feeder DER'!$B$3:$V$365,'Feeder DER'!S$369,FALSE)/1000)</f>
        <v>0</v>
      </c>
      <c r="AT329" s="37">
        <f>IF(ISNA(VLOOKUP($B329,'Feeder DER'!$B$3:$V$365,'Feeder DER'!T$369,FALSE)),0,VLOOKUP($B329,'Feeder DER'!$B$3:$V$365,'Feeder DER'!T$369,FALSE)/1000)</f>
        <v>0</v>
      </c>
      <c r="AU329" s="37">
        <f>IF(ISNA(VLOOKUP($B329,'Feeder DER'!$B$3:$V$365,'Feeder DER'!U$369,FALSE)),0,VLOOKUP($B329,'Feeder DER'!$B$3:$V$365,'Feeder DER'!U$369,FALSE)/1000)</f>
        <v>0</v>
      </c>
      <c r="AV329" s="37">
        <f>IF(ISNA(VLOOKUP($B329,'Feeder DER'!$B$3:$V$365,'Feeder DER'!V$369,FALSE)),0,VLOOKUP($B329,'Feeder DER'!$B$3:$V$365,'Feeder DER'!V$369,FALSE)/1000)</f>
        <v>0</v>
      </c>
    </row>
    <row r="330" spans="1:48" x14ac:dyDescent="0.25">
      <c r="A330" s="8" t="s">
        <v>31</v>
      </c>
      <c r="B330" s="42">
        <v>66105</v>
      </c>
      <c r="C330" s="43">
        <v>49.181667519999998</v>
      </c>
      <c r="D330" s="43">
        <v>52.799999239999998</v>
      </c>
      <c r="E330" s="43">
        <v>52.799999239999998</v>
      </c>
      <c r="F330" s="43">
        <v>52.799999239999998</v>
      </c>
      <c r="G330" s="43">
        <v>52.799999239999998</v>
      </c>
      <c r="H330" s="43">
        <v>52.799999239999998</v>
      </c>
      <c r="I330" s="43">
        <v>52.799999239999998</v>
      </c>
      <c r="J330" s="43">
        <v>52.799999239999998</v>
      </c>
      <c r="K330" s="43">
        <v>52.799999239999998</v>
      </c>
      <c r="L330" s="43">
        <v>52.799999239999998</v>
      </c>
      <c r="M330" s="43">
        <v>52.799999239999998</v>
      </c>
      <c r="N330" s="43">
        <v>52.799999239999998</v>
      </c>
      <c r="P330" s="43">
        <v>104.8000031</v>
      </c>
      <c r="Q330" s="43">
        <v>107.074379324012</v>
      </c>
      <c r="R330" s="43">
        <v>107.074379324012</v>
      </c>
      <c r="S330" s="43">
        <v>107.074379324012</v>
      </c>
      <c r="T330" s="43">
        <v>107.074379324012</v>
      </c>
      <c r="U330" s="43">
        <v>107.074379324012</v>
      </c>
      <c r="V330" s="43">
        <v>107.074379324012</v>
      </c>
      <c r="W330" s="43">
        <v>107.074379324012</v>
      </c>
      <c r="X330" s="43">
        <v>107.074379324012</v>
      </c>
      <c r="Y330" s="43">
        <v>107.074379324012</v>
      </c>
      <c r="Z330" s="43">
        <v>107.074379324012</v>
      </c>
      <c r="AA330" s="43">
        <v>107.074379324012</v>
      </c>
      <c r="AC330" s="37">
        <f>IF(ISNA(VLOOKUP($B330,'Feeder DER'!$B$3:$V$365,'Feeder DER'!C$369,FALSE)),0,VLOOKUP($B330,'Feeder DER'!$B$3:$V$365,'Feeder DER'!C$369,FALSE)/1000)</f>
        <v>5.1840965964033481E-2</v>
      </c>
      <c r="AD330" s="37">
        <f>IF(ISNA(VLOOKUP($B330,'Feeder DER'!$B$3:$V$365,'Feeder DER'!D$369,FALSE)),0,VLOOKUP($B330,'Feeder DER'!$B$3:$V$365,'Feeder DER'!D$369,FALSE)/1000)</f>
        <v>9.9584365852338333E-2</v>
      </c>
      <c r="AE330" s="37">
        <f>IF(ISNA(VLOOKUP($B330,'Feeder DER'!$B$3:$V$365,'Feeder DER'!E$369,FALSE)),0,VLOOKUP($B330,'Feeder DER'!$B$3:$V$365,'Feeder DER'!E$369,FALSE)/1000)</f>
        <v>0.15556823404033296</v>
      </c>
      <c r="AF330" s="37">
        <f>IF(ISNA(VLOOKUP($B330,'Feeder DER'!$B$3:$V$365,'Feeder DER'!F$369,FALSE)),0,VLOOKUP($B330,'Feeder DER'!$B$3:$V$365,'Feeder DER'!F$369,FALSE)/1000)</f>
        <v>0.21777207263150378</v>
      </c>
      <c r="AG330" s="37">
        <f>IF(ISNA(VLOOKUP($B330,'Feeder DER'!$B$3:$V$365,'Feeder DER'!G$369,FALSE)),0,VLOOKUP($B330,'Feeder DER'!$B$3:$V$365,'Feeder DER'!G$369,FALSE)/1000)</f>
        <v>0.28105455077991381</v>
      </c>
      <c r="AH330" s="37">
        <f>IF(ISNA(VLOOKUP($B330,'Feeder DER'!$B$3:$V$365,'Feeder DER'!H$369,FALSE)),0,VLOOKUP($B330,'Feeder DER'!$B$3:$V$365,'Feeder DER'!H$369,FALSE)/1000)</f>
        <v>0.35001242947509498</v>
      </c>
      <c r="AI330" s="37">
        <f>IF(ISNA(VLOOKUP($B330,'Feeder DER'!$B$3:$V$365,'Feeder DER'!I$369,FALSE)),0,VLOOKUP($B330,'Feeder DER'!$B$3:$V$365,'Feeder DER'!I$369,FALSE)/1000)</f>
        <v>0.42614078131131516</v>
      </c>
      <c r="AJ330" s="37">
        <f>IF(ISNA(VLOOKUP($B330,'Feeder DER'!$B$3:$V$365,'Feeder DER'!J$369,FALSE)),0,VLOOKUP($B330,'Feeder DER'!$B$3:$V$365,'Feeder DER'!J$369,FALSE)/1000)</f>
        <v>0.58907556792840421</v>
      </c>
      <c r="AK330" s="37">
        <f>IF(ISNA(VLOOKUP($B330,'Feeder DER'!$B$3:$V$365,'Feeder DER'!K$369,FALSE)),0,VLOOKUP($B330,'Feeder DER'!$B$3:$V$365,'Feeder DER'!K$369,FALSE)/1000)</f>
        <v>0.72534695079729361</v>
      </c>
      <c r="AL330" s="37">
        <f>IF(ISNA(VLOOKUP($B330,'Feeder DER'!$B$3:$V$365,'Feeder DER'!L$369,FALSE)),0,VLOOKUP($B330,'Feeder DER'!$B$3:$V$365,'Feeder DER'!L$369,FALSE)/1000)</f>
        <v>0.85146173825162264</v>
      </c>
      <c r="AM330" s="37">
        <f>IF(ISNA(VLOOKUP($B330,'Feeder DER'!$B$3:$V$365,'Feeder DER'!M$369,FALSE)),0,VLOOKUP($B330,'Feeder DER'!$B$3:$V$365,'Feeder DER'!M$369,FALSE)/1000)</f>
        <v>-0.49453898250466805</v>
      </c>
      <c r="AN330" s="37">
        <f>IF(ISNA(VLOOKUP($B330,'Feeder DER'!$B$3:$V$365,'Feeder DER'!N$369,FALSE)),0,VLOOKUP($B330,'Feeder DER'!$B$3:$V$365,'Feeder DER'!N$369,FALSE)/1000)</f>
        <v>-0.60364543968913786</v>
      </c>
      <c r="AO330" s="37">
        <f>IF(ISNA(VLOOKUP($B330,'Feeder DER'!$B$3:$V$365,'Feeder DER'!O$369,FALSE)),0,VLOOKUP($B330,'Feeder DER'!$B$3:$V$365,'Feeder DER'!O$369,FALSE)/1000)</f>
        <v>-0.72270701443646856</v>
      </c>
      <c r="AP330" s="37">
        <f>IF(ISNA(VLOOKUP($B330,'Feeder DER'!$B$3:$V$365,'Feeder DER'!P$369,FALSE)),0,VLOOKUP($B330,'Feeder DER'!$B$3:$V$365,'Feeder DER'!P$369,FALSE)/1000)</f>
        <v>-0.83875691232523641</v>
      </c>
      <c r="AQ330" s="37">
        <f>IF(ISNA(VLOOKUP($B330,'Feeder DER'!$B$3:$V$365,'Feeder DER'!Q$369,FALSE)),0,VLOOKUP($B330,'Feeder DER'!$B$3:$V$365,'Feeder DER'!Q$369,FALSE)/1000)</f>
        <v>-0.94106532210048488</v>
      </c>
      <c r="AR330" s="37">
        <f>IF(ISNA(VLOOKUP($B330,'Feeder DER'!$B$3:$V$365,'Feeder DER'!R$369,FALSE)),0,VLOOKUP($B330,'Feeder DER'!$B$3:$V$365,'Feeder DER'!R$369,FALSE)/1000)</f>
        <v>-1.033763822195358</v>
      </c>
      <c r="AS330" s="37">
        <f>IF(ISNA(VLOOKUP($B330,'Feeder DER'!$B$3:$V$365,'Feeder DER'!S$369,FALSE)),0,VLOOKUP($B330,'Feeder DER'!$B$3:$V$365,'Feeder DER'!S$369,FALSE)/1000)</f>
        <v>-1.1212701716575053</v>
      </c>
      <c r="AT330" s="37">
        <f>IF(ISNA(VLOOKUP($B330,'Feeder DER'!$B$3:$V$365,'Feeder DER'!T$369,FALSE)),0,VLOOKUP($B330,'Feeder DER'!$B$3:$V$365,'Feeder DER'!T$369,FALSE)/1000)</f>
        <v>-1.2209234766984103</v>
      </c>
      <c r="AU330" s="37">
        <f>IF(ISNA(VLOOKUP($B330,'Feeder DER'!$B$3:$V$365,'Feeder DER'!U$369,FALSE)),0,VLOOKUP($B330,'Feeder DER'!$B$3:$V$365,'Feeder DER'!U$369,FALSE)/1000)</f>
        <v>-1.319196800736558</v>
      </c>
      <c r="AV330" s="37">
        <f>IF(ISNA(VLOOKUP($B330,'Feeder DER'!$B$3:$V$365,'Feeder DER'!V$369,FALSE)),0,VLOOKUP($B330,'Feeder DER'!$B$3:$V$365,'Feeder DER'!V$369,FALSE)/1000)</f>
        <v>-1.4052267023456144</v>
      </c>
    </row>
    <row r="331" spans="1:48" x14ac:dyDescent="0.25">
      <c r="A331" s="8" t="s">
        <v>31</v>
      </c>
      <c r="B331" s="42">
        <v>66106</v>
      </c>
      <c r="C331" s="43">
        <v>80.140001299999994</v>
      </c>
      <c r="D331" s="43">
        <v>157.6999969</v>
      </c>
      <c r="E331" s="43">
        <v>158.100345760506</v>
      </c>
      <c r="F331" s="43">
        <v>158.100345760506</v>
      </c>
      <c r="G331" s="43">
        <v>158.100345760506</v>
      </c>
      <c r="H331" s="43">
        <v>158.100345760506</v>
      </c>
      <c r="I331" s="43">
        <v>158.100345760506</v>
      </c>
      <c r="J331" s="43">
        <v>158.100345760506</v>
      </c>
      <c r="K331" s="43">
        <v>158.100345760506</v>
      </c>
      <c r="L331" s="43">
        <v>158.100345760506</v>
      </c>
      <c r="M331" s="43">
        <v>158.100345760506</v>
      </c>
      <c r="N331" s="43">
        <v>158.100345760506</v>
      </c>
      <c r="P331" s="43">
        <v>160.5</v>
      </c>
      <c r="Q331" s="43">
        <v>160.571277771034</v>
      </c>
      <c r="R331" s="43">
        <v>160.571277771034</v>
      </c>
      <c r="S331" s="43">
        <v>160.571277771034</v>
      </c>
      <c r="T331" s="43">
        <v>160.571277771034</v>
      </c>
      <c r="U331" s="43">
        <v>160.571277771034</v>
      </c>
      <c r="V331" s="43">
        <v>160.571277771034</v>
      </c>
      <c r="W331" s="43">
        <v>160.571277771034</v>
      </c>
      <c r="X331" s="43">
        <v>160.571277771034</v>
      </c>
      <c r="Y331" s="43">
        <v>160.571277771034</v>
      </c>
      <c r="Z331" s="43">
        <v>160.571277771034</v>
      </c>
      <c r="AA331" s="43">
        <v>160.571277771034</v>
      </c>
      <c r="AC331" s="37">
        <f>IF(ISNA(VLOOKUP($B331,'Feeder DER'!$B$3:$V$365,'Feeder DER'!C$369,FALSE)),0,VLOOKUP($B331,'Feeder DER'!$B$3:$V$365,'Feeder DER'!C$369,FALSE)/1000)</f>
        <v>6.019507482434952E-2</v>
      </c>
      <c r="AD331" s="37">
        <f>IF(ISNA(VLOOKUP($B331,'Feeder DER'!$B$3:$V$365,'Feeder DER'!D$369,FALSE)),0,VLOOKUP($B331,'Feeder DER'!$B$3:$V$365,'Feeder DER'!D$369,FALSE)/1000)</f>
        <v>0.11665907084231425</v>
      </c>
      <c r="AE331" s="37">
        <f>IF(ISNA(VLOOKUP($B331,'Feeder DER'!$B$3:$V$365,'Feeder DER'!E$369,FALSE)),0,VLOOKUP($B331,'Feeder DER'!$B$3:$V$365,'Feeder DER'!E$369,FALSE)/1000)</f>
        <v>0.18323796966121811</v>
      </c>
      <c r="AF331" s="37">
        <f>IF(ISNA(VLOOKUP($B331,'Feeder DER'!$B$3:$V$365,'Feeder DER'!F$369,FALSE)),0,VLOOKUP($B331,'Feeder DER'!$B$3:$V$365,'Feeder DER'!F$369,FALSE)/1000)</f>
        <v>0.25771424570362433</v>
      </c>
      <c r="AG331" s="37">
        <f>IF(ISNA(VLOOKUP($B331,'Feeder DER'!$B$3:$V$365,'Feeder DER'!G$369,FALSE)),0,VLOOKUP($B331,'Feeder DER'!$B$3:$V$365,'Feeder DER'!G$369,FALSE)/1000)</f>
        <v>0.33389419819699395</v>
      </c>
      <c r="AH331" s="37">
        <f>IF(ISNA(VLOOKUP($B331,'Feeder DER'!$B$3:$V$365,'Feeder DER'!H$369,FALSE)),0,VLOOKUP($B331,'Feeder DER'!$B$3:$V$365,'Feeder DER'!H$369,FALSE)/1000)</f>
        <v>0.41724244810984623</v>
      </c>
      <c r="AI331" s="37">
        <f>IF(ISNA(VLOOKUP($B331,'Feeder DER'!$B$3:$V$365,'Feeder DER'!I$369,FALSE)),0,VLOOKUP($B331,'Feeder DER'!$B$3:$V$365,'Feeder DER'!I$369,FALSE)/1000)</f>
        <v>0.51018948526158703</v>
      </c>
      <c r="AJ331" s="37">
        <f>IF(ISNA(VLOOKUP($B331,'Feeder DER'!$B$3:$V$365,'Feeder DER'!J$369,FALSE)),0,VLOOKUP($B331,'Feeder DER'!$B$3:$V$365,'Feeder DER'!J$369,FALSE)/1000)</f>
        <v>0.70858636013809884</v>
      </c>
      <c r="AK331" s="37">
        <f>IF(ISNA(VLOOKUP($B331,'Feeder DER'!$B$3:$V$365,'Feeder DER'!K$369,FALSE)),0,VLOOKUP($B331,'Feeder DER'!$B$3:$V$365,'Feeder DER'!K$369,FALSE)/1000)</f>
        <v>0.87449303466584805</v>
      </c>
      <c r="AL331" s="37">
        <f>IF(ISNA(VLOOKUP($B331,'Feeder DER'!$B$3:$V$365,'Feeder DER'!L$369,FALSE)),0,VLOOKUP($B331,'Feeder DER'!$B$3:$V$365,'Feeder DER'!L$369,FALSE)/1000)</f>
        <v>1.0281097468053724</v>
      </c>
      <c r="AM331" s="37">
        <f>IF(ISNA(VLOOKUP($B331,'Feeder DER'!$B$3:$V$365,'Feeder DER'!M$369,FALSE)),0,VLOOKUP($B331,'Feeder DER'!$B$3:$V$365,'Feeder DER'!M$369,FALSE)/1000)</f>
        <v>-0.61772021691691892</v>
      </c>
      <c r="AN331" s="37">
        <f>IF(ISNA(VLOOKUP($B331,'Feeder DER'!$B$3:$V$365,'Feeder DER'!N$369,FALSE)),0,VLOOKUP($B331,'Feeder DER'!$B$3:$V$365,'Feeder DER'!N$369,FALSE)/1000)</f>
        <v>-0.74740507832461367</v>
      </c>
      <c r="AO331" s="37">
        <f>IF(ISNA(VLOOKUP($B331,'Feeder DER'!$B$3:$V$365,'Feeder DER'!O$369,FALSE)),0,VLOOKUP($B331,'Feeder DER'!$B$3:$V$365,'Feeder DER'!O$369,FALSE)/1000)</f>
        <v>-0.88974338764608107</v>
      </c>
      <c r="AP331" s="37">
        <f>IF(ISNA(VLOOKUP($B331,'Feeder DER'!$B$3:$V$365,'Feeder DER'!P$369,FALSE)),0,VLOOKUP($B331,'Feeder DER'!$B$3:$V$365,'Feeder DER'!P$369,FALSE)/1000)</f>
        <v>-1.0294459429481684</v>
      </c>
      <c r="AQ331" s="37">
        <f>IF(ISNA(VLOOKUP($B331,'Feeder DER'!$B$3:$V$365,'Feeder DER'!Q$369,FALSE)),0,VLOOKUP($B331,'Feeder DER'!$B$3:$V$365,'Feeder DER'!Q$369,FALSE)/1000)</f>
        <v>-1.1535365828543143</v>
      </c>
      <c r="AR331" s="37">
        <f>IF(ISNA(VLOOKUP($B331,'Feeder DER'!$B$3:$V$365,'Feeder DER'!R$369,FALSE)),0,VLOOKUP($B331,'Feeder DER'!$B$3:$V$365,'Feeder DER'!R$369,FALSE)/1000)</f>
        <v>-1.2668429328543795</v>
      </c>
      <c r="AS331" s="37">
        <f>IF(ISNA(VLOOKUP($B331,'Feeder DER'!$B$3:$V$365,'Feeder DER'!S$369,FALSE)),0,VLOOKUP($B331,'Feeder DER'!$B$3:$V$365,'Feeder DER'!S$369,FALSE)/1000)</f>
        <v>-1.3746755236748971</v>
      </c>
      <c r="AT331" s="37">
        <f>IF(ISNA(VLOOKUP($B331,'Feeder DER'!$B$3:$V$365,'Feeder DER'!T$369,FALSE)),0,VLOOKUP($B331,'Feeder DER'!$B$3:$V$365,'Feeder DER'!T$369,FALSE)/1000)</f>
        <v>-1.4987075453841108</v>
      </c>
      <c r="AU331" s="37">
        <f>IF(ISNA(VLOOKUP($B331,'Feeder DER'!$B$3:$V$365,'Feeder DER'!U$369,FALSE)),0,VLOOKUP($B331,'Feeder DER'!$B$3:$V$365,'Feeder DER'!U$369,FALSE)/1000)</f>
        <v>-1.6210145318157512</v>
      </c>
      <c r="AV331" s="37">
        <f>IF(ISNA(VLOOKUP($B331,'Feeder DER'!$B$3:$V$365,'Feeder DER'!V$369,FALSE)),0,VLOOKUP($B331,'Feeder DER'!$B$3:$V$365,'Feeder DER'!V$369,FALSE)/1000)</f>
        <v>-1.7293255729265264</v>
      </c>
    </row>
    <row r="332" spans="1:48" x14ac:dyDescent="0.25">
      <c r="A332" s="8" t="s">
        <v>31</v>
      </c>
      <c r="B332" s="42">
        <v>66107</v>
      </c>
      <c r="C332" s="43">
        <v>48.695000710000002</v>
      </c>
      <c r="D332" s="43">
        <v>44.5</v>
      </c>
      <c r="E332" s="43">
        <v>44.789329646240901</v>
      </c>
      <c r="F332" s="43">
        <v>44.789329646240901</v>
      </c>
      <c r="G332" s="43">
        <v>44.789329646240901</v>
      </c>
      <c r="H332" s="43">
        <v>44.789329646240901</v>
      </c>
      <c r="I332" s="43">
        <v>44.789329646240901</v>
      </c>
      <c r="J332" s="43">
        <v>44.789329646240901</v>
      </c>
      <c r="K332" s="43">
        <v>44.789329646240901</v>
      </c>
      <c r="L332" s="43">
        <v>44.789329646240901</v>
      </c>
      <c r="M332" s="43">
        <v>44.789329646240901</v>
      </c>
      <c r="N332" s="43">
        <v>44.789329646240901</v>
      </c>
      <c r="P332" s="43">
        <v>97.800003050000001</v>
      </c>
      <c r="Q332" s="43">
        <v>99.574287696608394</v>
      </c>
      <c r="R332" s="43">
        <v>99.574287696608394</v>
      </c>
      <c r="S332" s="43">
        <v>99.574287696608394</v>
      </c>
      <c r="T332" s="43">
        <v>99.574287696608394</v>
      </c>
      <c r="U332" s="43">
        <v>99.574287696608394</v>
      </c>
      <c r="V332" s="43">
        <v>99.574287696608394</v>
      </c>
      <c r="W332" s="43">
        <v>99.574287696608394</v>
      </c>
      <c r="X332" s="43">
        <v>99.574287696608394</v>
      </c>
      <c r="Y332" s="43">
        <v>99.574287696608394</v>
      </c>
      <c r="Z332" s="43">
        <v>99.574287696608394</v>
      </c>
      <c r="AA332" s="43">
        <v>99.574287696608394</v>
      </c>
      <c r="AC332" s="37">
        <f>IF(ISNA(VLOOKUP($B332,'Feeder DER'!$B$3:$V$365,'Feeder DER'!C$369,FALSE)),0,VLOOKUP($B332,'Feeder DER'!$B$3:$V$365,'Feeder DER'!C$369,FALSE)/1000)</f>
        <v>2.3346674273090919E-2</v>
      </c>
      <c r="AD332" s="37">
        <f>IF(ISNA(VLOOKUP($B332,'Feeder DER'!$B$3:$V$365,'Feeder DER'!D$369,FALSE)),0,VLOOKUP($B332,'Feeder DER'!$B$3:$V$365,'Feeder DER'!D$369,FALSE)/1000)</f>
        <v>4.4848002135220395E-2</v>
      </c>
      <c r="AE332" s="37">
        <f>IF(ISNA(VLOOKUP($B332,'Feeder DER'!$B$3:$V$365,'Feeder DER'!E$369,FALSE)),0,VLOOKUP($B332,'Feeder DER'!$B$3:$V$365,'Feeder DER'!E$369,FALSE)/1000)</f>
        <v>7.006044003692867E-2</v>
      </c>
      <c r="AF332" s="37">
        <f>IF(ISNA(VLOOKUP($B332,'Feeder DER'!$B$3:$V$365,'Feeder DER'!F$369,FALSE)),0,VLOOKUP($B332,'Feeder DER'!$B$3:$V$365,'Feeder DER'!F$369,FALSE)/1000)</f>
        <v>9.807405303811273E-2</v>
      </c>
      <c r="AG332" s="37">
        <f>IF(ISNA(VLOOKUP($B332,'Feeder DER'!$B$3:$V$365,'Feeder DER'!G$369,FALSE)),0,VLOOKUP($B332,'Feeder DER'!$B$3:$V$365,'Feeder DER'!G$369,FALSE)/1000)</f>
        <v>0.1265734333457626</v>
      </c>
      <c r="AH332" s="37">
        <f>IF(ISNA(VLOOKUP($B332,'Feeder DER'!$B$3:$V$365,'Feeder DER'!H$369,FALSE)),0,VLOOKUP($B332,'Feeder DER'!$B$3:$V$365,'Feeder DER'!H$369,FALSE)/1000)</f>
        <v>0.15762874071747826</v>
      </c>
      <c r="AI332" s="37">
        <f>IF(ISNA(VLOOKUP($B332,'Feeder DER'!$B$3:$V$365,'Feeder DER'!I$369,FALSE)),0,VLOOKUP($B332,'Feeder DER'!$B$3:$V$365,'Feeder DER'!I$369,FALSE)/1000)</f>
        <v>0.1919132838430942</v>
      </c>
      <c r="AJ332" s="37">
        <f>IF(ISNA(VLOOKUP($B332,'Feeder DER'!$B$3:$V$365,'Feeder DER'!J$369,FALSE)),0,VLOOKUP($B332,'Feeder DER'!$B$3:$V$365,'Feeder DER'!J$369,FALSE)/1000)</f>
        <v>0.26529126436806943</v>
      </c>
      <c r="AK332" s="37">
        <f>IF(ISNA(VLOOKUP($B332,'Feeder DER'!$B$3:$V$365,'Feeder DER'!K$369,FALSE)),0,VLOOKUP($B332,'Feeder DER'!$B$3:$V$365,'Feeder DER'!K$369,FALSE)/1000)</f>
        <v>0.32666133202442615</v>
      </c>
      <c r="AL332" s="37">
        <f>IF(ISNA(VLOOKUP($B332,'Feeder DER'!$B$3:$V$365,'Feeder DER'!L$369,FALSE)),0,VLOOKUP($B332,'Feeder DER'!$B$3:$V$365,'Feeder DER'!L$369,FALSE)/1000)</f>
        <v>0.38345735827438204</v>
      </c>
      <c r="AM332" s="37">
        <f>IF(ISNA(VLOOKUP($B332,'Feeder DER'!$B$3:$V$365,'Feeder DER'!M$369,FALSE)),0,VLOOKUP($B332,'Feeder DER'!$B$3:$V$365,'Feeder DER'!M$369,FALSE)/1000)</f>
        <v>-0.22271653942352526</v>
      </c>
      <c r="AN332" s="37">
        <f>IF(ISNA(VLOOKUP($B332,'Feeder DER'!$B$3:$V$365,'Feeder DER'!N$369,FALSE)),0,VLOOKUP($B332,'Feeder DER'!$B$3:$V$365,'Feeder DER'!N$369,FALSE)/1000)</f>
        <v>-0.27185283288580414</v>
      </c>
      <c r="AO332" s="37">
        <f>IF(ISNA(VLOOKUP($B332,'Feeder DER'!$B$3:$V$365,'Feeder DER'!O$369,FALSE)),0,VLOOKUP($B332,'Feeder DER'!$B$3:$V$365,'Feeder DER'!O$369,FALSE)/1000)</f>
        <v>-0.325472431833781</v>
      </c>
      <c r="AP332" s="37">
        <f>IF(ISNA(VLOOKUP($B332,'Feeder DER'!$B$3:$V$365,'Feeder DER'!P$369,FALSE)),0,VLOOKUP($B332,'Feeder DER'!$B$3:$V$365,'Feeder DER'!P$369,FALSE)/1000)</f>
        <v>-0.3777357165749306</v>
      </c>
      <c r="AQ332" s="37">
        <f>IF(ISNA(VLOOKUP($B332,'Feeder DER'!$B$3:$V$365,'Feeder DER'!Q$369,FALSE)),0,VLOOKUP($B332,'Feeder DER'!$B$3:$V$365,'Feeder DER'!Q$369,FALSE)/1000)</f>
        <v>-0.42381049689591815</v>
      </c>
      <c r="AR332" s="37">
        <f>IF(ISNA(VLOOKUP($B332,'Feeder DER'!$B$3:$V$365,'Feeder DER'!R$369,FALSE)),0,VLOOKUP($B332,'Feeder DER'!$B$3:$V$365,'Feeder DER'!R$369,FALSE)/1000)</f>
        <v>-0.46555743673536065</v>
      </c>
      <c r="AS332" s="37">
        <f>IF(ISNA(VLOOKUP($B332,'Feeder DER'!$B$3:$V$365,'Feeder DER'!S$369,FALSE)),0,VLOOKUP($B332,'Feeder DER'!$B$3:$V$365,'Feeder DER'!S$369,FALSE)/1000)</f>
        <v>-0.50496608199743798</v>
      </c>
      <c r="AT332" s="37">
        <f>IF(ISNA(VLOOKUP($B332,'Feeder DER'!$B$3:$V$365,'Feeder DER'!T$369,FALSE)),0,VLOOKUP($B332,'Feeder DER'!$B$3:$V$365,'Feeder DER'!T$369,FALSE)/1000)</f>
        <v>-0.54984513102289634</v>
      </c>
      <c r="AU332" s="37">
        <f>IF(ISNA(VLOOKUP($B332,'Feeder DER'!$B$3:$V$365,'Feeder DER'!U$369,FALSE)),0,VLOOKUP($B332,'Feeder DER'!$B$3:$V$365,'Feeder DER'!U$369,FALSE)/1000)</f>
        <v>-0.59410270306822321</v>
      </c>
      <c r="AV332" s="37">
        <f>IF(ISNA(VLOOKUP($B332,'Feeder DER'!$B$3:$V$365,'Feeder DER'!V$369,FALSE)),0,VLOOKUP($B332,'Feeder DER'!$B$3:$V$365,'Feeder DER'!V$369,FALSE)/1000)</f>
        <v>-0.63284642732687557</v>
      </c>
    </row>
    <row r="333" spans="1:48" x14ac:dyDescent="0.25">
      <c r="A333" s="8" t="s">
        <v>31</v>
      </c>
      <c r="B333" s="42">
        <v>66108</v>
      </c>
      <c r="C333" s="43">
        <v>2.2566667119999999</v>
      </c>
      <c r="D333" s="43">
        <v>3.2000000480000002</v>
      </c>
      <c r="E333" s="43">
        <v>3.2000000480000002</v>
      </c>
      <c r="F333" s="43">
        <v>3.2000000480000002</v>
      </c>
      <c r="G333" s="43">
        <v>3.2000000480000002</v>
      </c>
      <c r="H333" s="43">
        <v>3.2000000480000002</v>
      </c>
      <c r="I333" s="43">
        <v>3.2000000480000002</v>
      </c>
      <c r="J333" s="43">
        <v>3.2000000480000002</v>
      </c>
      <c r="K333" s="43">
        <v>3.2000000480000002</v>
      </c>
      <c r="L333" s="43">
        <v>3.2000000480000002</v>
      </c>
      <c r="M333" s="43">
        <v>3.2000000480000002</v>
      </c>
      <c r="N333" s="43">
        <v>3.2000000480000002</v>
      </c>
      <c r="P333" s="43">
        <v>3.6000001429999999</v>
      </c>
      <c r="Q333" s="43">
        <v>3.6826856655078299</v>
      </c>
      <c r="R333" s="43">
        <v>3.6826856655078299</v>
      </c>
      <c r="S333" s="43">
        <v>3.6826856655078299</v>
      </c>
      <c r="T333" s="43">
        <v>3.6826856655078299</v>
      </c>
      <c r="U333" s="43">
        <v>3.6826856655078299</v>
      </c>
      <c r="V333" s="43">
        <v>3.6826856655078299</v>
      </c>
      <c r="W333" s="43">
        <v>3.6826856655078299</v>
      </c>
      <c r="X333" s="43">
        <v>3.6826856655078299</v>
      </c>
      <c r="Y333" s="43">
        <v>3.6826856655078299</v>
      </c>
      <c r="Z333" s="43">
        <v>3.6826856655078299</v>
      </c>
      <c r="AA333" s="43">
        <v>3.6826856655078299</v>
      </c>
      <c r="AC333" s="37">
        <f>IF(ISNA(VLOOKUP($B333,'Feeder DER'!$B$3:$V$365,'Feeder DER'!C$369,FALSE)),0,VLOOKUP($B333,'Feeder DER'!$B$3:$V$365,'Feeder DER'!C$369,FALSE)/1000)</f>
        <v>8.1064841226010138E-5</v>
      </c>
      <c r="AD333" s="37">
        <f>IF(ISNA(VLOOKUP($B333,'Feeder DER'!$B$3:$V$365,'Feeder DER'!D$369,FALSE)),0,VLOOKUP($B333,'Feeder DER'!$B$3:$V$365,'Feeder DER'!D$369,FALSE)/1000)</f>
        <v>1.5572222963618193E-4</v>
      </c>
      <c r="AE333" s="37">
        <f>IF(ISNA(VLOOKUP($B333,'Feeder DER'!$B$3:$V$365,'Feeder DER'!E$369,FALSE)),0,VLOOKUP($B333,'Feeder DER'!$B$3:$V$365,'Feeder DER'!E$369,FALSE)/1000)</f>
        <v>2.4326541679489116E-4</v>
      </c>
      <c r="AF333" s="37">
        <f>IF(ISNA(VLOOKUP($B333,'Feeder DER'!$B$3:$V$365,'Feeder DER'!F$369,FALSE)),0,VLOOKUP($B333,'Feeder DER'!$B$3:$V$365,'Feeder DER'!F$369,FALSE)/1000)</f>
        <v>3.4053490638233581E-4</v>
      </c>
      <c r="AG333" s="37">
        <f>IF(ISNA(VLOOKUP($B333,'Feeder DER'!$B$3:$V$365,'Feeder DER'!G$369,FALSE)),0,VLOOKUP($B333,'Feeder DER'!$B$3:$V$365,'Feeder DER'!G$369,FALSE)/1000)</f>
        <v>4.394910880061201E-4</v>
      </c>
      <c r="AH333" s="37">
        <f>IF(ISNA(VLOOKUP($B333,'Feeder DER'!$B$3:$V$365,'Feeder DER'!H$369,FALSE)),0,VLOOKUP($B333,'Feeder DER'!$B$3:$V$365,'Feeder DER'!H$369,FALSE)/1000)</f>
        <v>5.4732201638013286E-4</v>
      </c>
      <c r="AI333" s="37">
        <f>IF(ISNA(VLOOKUP($B333,'Feeder DER'!$B$3:$V$365,'Feeder DER'!I$369,FALSE)),0,VLOOKUP($B333,'Feeder DER'!$B$3:$V$365,'Feeder DER'!I$369,FALSE)/1000)</f>
        <v>6.6636556889963262E-4</v>
      </c>
      <c r="AJ333" s="37">
        <f>IF(ISNA(VLOOKUP($B333,'Feeder DER'!$B$3:$V$365,'Feeder DER'!J$369,FALSE)),0,VLOOKUP($B333,'Feeder DER'!$B$3:$V$365,'Feeder DER'!J$369,FALSE)/1000)</f>
        <v>9.2115022350024091E-4</v>
      </c>
      <c r="AK333" s="37">
        <f>IF(ISNA(VLOOKUP($B333,'Feeder DER'!$B$3:$V$365,'Feeder DER'!K$369,FALSE)),0,VLOOKUP($B333,'Feeder DER'!$B$3:$V$365,'Feeder DER'!K$369,FALSE)/1000)</f>
        <v>1.1342407361959242E-3</v>
      </c>
      <c r="AL333" s="37">
        <f>IF(ISNA(VLOOKUP($B333,'Feeder DER'!$B$3:$V$365,'Feeder DER'!L$369,FALSE)),0,VLOOKUP($B333,'Feeder DER'!$B$3:$V$365,'Feeder DER'!L$369,FALSE)/1000)</f>
        <v>1.3314491606749375E-3</v>
      </c>
      <c r="AM333" s="37">
        <f>IF(ISNA(VLOOKUP($B333,'Feeder DER'!$B$3:$V$365,'Feeder DER'!M$369,FALSE)),0,VLOOKUP($B333,'Feeder DER'!$B$3:$V$365,'Feeder DER'!M$369,FALSE)/1000)</f>
        <v>-7.7332131744279611E-4</v>
      </c>
      <c r="AN333" s="37">
        <f>IF(ISNA(VLOOKUP($B333,'Feeder DER'!$B$3:$V$365,'Feeder DER'!N$369,FALSE)),0,VLOOKUP($B333,'Feeder DER'!$B$3:$V$365,'Feeder DER'!N$369,FALSE)/1000)</f>
        <v>-9.4393344752015309E-4</v>
      </c>
      <c r="AO333" s="37">
        <f>IF(ISNA(VLOOKUP($B333,'Feeder DER'!$B$3:$V$365,'Feeder DER'!O$369,FALSE)),0,VLOOKUP($B333,'Feeder DER'!$B$3:$V$365,'Feeder DER'!O$369,FALSE)/1000)</f>
        <v>-1.1301126105339617E-3</v>
      </c>
      <c r="AP333" s="37">
        <f>IF(ISNA(VLOOKUP($B333,'Feeder DER'!$B$3:$V$365,'Feeder DER'!P$369,FALSE)),0,VLOOKUP($B333,'Feeder DER'!$B$3:$V$365,'Feeder DER'!P$369,FALSE)/1000)</f>
        <v>-1.3115823492185089E-3</v>
      </c>
      <c r="AQ333" s="37">
        <f>IF(ISNA(VLOOKUP($B333,'Feeder DER'!$B$3:$V$365,'Feeder DER'!Q$369,FALSE)),0,VLOOKUP($B333,'Feeder DER'!$B$3:$V$365,'Feeder DER'!Q$369,FALSE)/1000)</f>
        <v>-1.471564225333049E-3</v>
      </c>
      <c r="AR333" s="37">
        <f>IF(ISNA(VLOOKUP($B333,'Feeder DER'!$B$3:$V$365,'Feeder DER'!R$369,FALSE)),0,VLOOKUP($B333,'Feeder DER'!$B$3:$V$365,'Feeder DER'!R$369,FALSE)/1000)</f>
        <v>-1.6165188775533357E-3</v>
      </c>
      <c r="AS333" s="37">
        <f>IF(ISNA(VLOOKUP($B333,'Feeder DER'!$B$3:$V$365,'Feeder DER'!S$369,FALSE)),0,VLOOKUP($B333,'Feeder DER'!$B$3:$V$365,'Feeder DER'!S$369,FALSE)/1000)</f>
        <v>-1.7533544513799926E-3</v>
      </c>
      <c r="AT333" s="37">
        <f>IF(ISNA(VLOOKUP($B333,'Feeder DER'!$B$3:$V$365,'Feeder DER'!T$369,FALSE)),0,VLOOKUP($B333,'Feeder DER'!$B$3:$V$365,'Feeder DER'!T$369,FALSE)/1000)</f>
        <v>-1.9091844827183891E-3</v>
      </c>
      <c r="AU333" s="37">
        <f>IF(ISNA(VLOOKUP($B333,'Feeder DER'!$B$3:$V$365,'Feeder DER'!U$369,FALSE)),0,VLOOKUP($B333,'Feeder DER'!$B$3:$V$365,'Feeder DER'!U$369,FALSE)/1000)</f>
        <v>-2.062856607875775E-3</v>
      </c>
      <c r="AV333" s="37">
        <f>IF(ISNA(VLOOKUP($B333,'Feeder DER'!$B$3:$V$365,'Feeder DER'!V$369,FALSE)),0,VLOOKUP($B333,'Feeder DER'!$B$3:$V$365,'Feeder DER'!V$369,FALSE)/1000)</f>
        <v>-2.1973834282183174E-3</v>
      </c>
    </row>
    <row r="334" spans="1:48" x14ac:dyDescent="0.25">
      <c r="A334" s="8" t="s">
        <v>31</v>
      </c>
      <c r="B334" s="42">
        <v>66109</v>
      </c>
      <c r="C334" s="43">
        <v>30.900000380000002</v>
      </c>
      <c r="D334" s="43">
        <v>26.899999619999999</v>
      </c>
      <c r="E334" s="43">
        <v>26.9478946201151</v>
      </c>
      <c r="F334" s="43">
        <v>26.9478946201151</v>
      </c>
      <c r="G334" s="43">
        <v>26.9478946201151</v>
      </c>
      <c r="H334" s="43">
        <v>26.9478946201151</v>
      </c>
      <c r="I334" s="43">
        <v>26.9478946201151</v>
      </c>
      <c r="J334" s="43">
        <v>26.9478946201151</v>
      </c>
      <c r="K334" s="43">
        <v>26.9478946201151</v>
      </c>
      <c r="L334" s="43">
        <v>26.9478946201151</v>
      </c>
      <c r="M334" s="43">
        <v>26.9478946201151</v>
      </c>
      <c r="N334" s="43">
        <v>26.9478946201151</v>
      </c>
      <c r="P334" s="43">
        <v>57.299999239999998</v>
      </c>
      <c r="Q334" s="43">
        <v>57.299999239999998</v>
      </c>
      <c r="R334" s="43">
        <v>57.299999239999998</v>
      </c>
      <c r="S334" s="43">
        <v>57.299999239999998</v>
      </c>
      <c r="T334" s="43">
        <v>57.299999239999998</v>
      </c>
      <c r="U334" s="43">
        <v>57.299999239999998</v>
      </c>
      <c r="V334" s="43">
        <v>57.299999239999998</v>
      </c>
      <c r="W334" s="43">
        <v>57.299999239999998</v>
      </c>
      <c r="X334" s="43">
        <v>57.299999239999998</v>
      </c>
      <c r="Y334" s="43">
        <v>57.299999239999998</v>
      </c>
      <c r="Z334" s="43">
        <v>57.299999239999998</v>
      </c>
      <c r="AA334" s="43">
        <v>57.299999239999998</v>
      </c>
      <c r="AC334" s="37">
        <f>IF(ISNA(VLOOKUP($B334,'Feeder DER'!$B$3:$V$365,'Feeder DER'!C$369,FALSE)),0,VLOOKUP($B334,'Feeder DER'!$B$3:$V$365,'Feeder DER'!C$369,FALSE)/1000)</f>
        <v>2.5738087089258219E-2</v>
      </c>
      <c r="AD334" s="37">
        <f>IF(ISNA(VLOOKUP($B334,'Feeder DER'!$B$3:$V$365,'Feeder DER'!D$369,FALSE)),0,VLOOKUP($B334,'Feeder DER'!$B$3:$V$365,'Feeder DER'!D$369,FALSE)/1000)</f>
        <v>4.944180790948776E-2</v>
      </c>
      <c r="AE334" s="37">
        <f>IF(ISNA(VLOOKUP($B334,'Feeder DER'!$B$3:$V$365,'Feeder DER'!E$369,FALSE)),0,VLOOKUP($B334,'Feeder DER'!$B$3:$V$365,'Feeder DER'!E$369,FALSE)/1000)</f>
        <v>7.7236769832377955E-2</v>
      </c>
      <c r="AF334" s="37">
        <f>IF(ISNA(VLOOKUP($B334,'Feeder DER'!$B$3:$V$365,'Feeder DER'!F$369,FALSE)),0,VLOOKUP($B334,'Feeder DER'!$B$3:$V$365,'Feeder DER'!F$369,FALSE)/1000)</f>
        <v>0.10811983277639163</v>
      </c>
      <c r="AG334" s="37">
        <f>IF(ISNA(VLOOKUP($B334,'Feeder DER'!$B$3:$V$365,'Feeder DER'!G$369,FALSE)),0,VLOOKUP($B334,'Feeder DER'!$B$3:$V$365,'Feeder DER'!G$369,FALSE)/1000)</f>
        <v>0.13953842044194312</v>
      </c>
      <c r="AH334" s="37">
        <f>IF(ISNA(VLOOKUP($B334,'Feeder DER'!$B$3:$V$365,'Feeder DER'!H$369,FALSE)),0,VLOOKUP($B334,'Feeder DER'!$B$3:$V$365,'Feeder DER'!H$369,FALSE)/1000)</f>
        <v>0.1737747402006922</v>
      </c>
      <c r="AI334" s="37">
        <f>IF(ISNA(VLOOKUP($B334,'Feeder DER'!$B$3:$V$365,'Feeder DER'!I$369,FALSE)),0,VLOOKUP($B334,'Feeder DER'!$B$3:$V$365,'Feeder DER'!I$369,FALSE)/1000)</f>
        <v>0.21157106812563337</v>
      </c>
      <c r="AJ334" s="37">
        <f>IF(ISNA(VLOOKUP($B334,'Feeder DER'!$B$3:$V$365,'Feeder DER'!J$369,FALSE)),0,VLOOKUP($B334,'Feeder DER'!$B$3:$V$365,'Feeder DER'!J$369,FALSE)/1000)</f>
        <v>0.29246519596132653</v>
      </c>
      <c r="AK334" s="37">
        <f>IF(ISNA(VLOOKUP($B334,'Feeder DER'!$B$3:$V$365,'Feeder DER'!K$369,FALSE)),0,VLOOKUP($B334,'Feeder DER'!$B$3:$V$365,'Feeder DER'!K$369,FALSE)/1000)</f>
        <v>0.3601214337422059</v>
      </c>
      <c r="AL334" s="37">
        <f>IF(ISNA(VLOOKUP($B334,'Feeder DER'!$B$3:$V$365,'Feeder DER'!L$369,FALSE)),0,VLOOKUP($B334,'Feeder DER'!$B$3:$V$365,'Feeder DER'!L$369,FALSE)/1000)</f>
        <v>0.42273510851429263</v>
      </c>
      <c r="AM334" s="37">
        <f>IF(ISNA(VLOOKUP($B334,'Feeder DER'!$B$3:$V$365,'Feeder DER'!M$369,FALSE)),0,VLOOKUP($B334,'Feeder DER'!$B$3:$V$365,'Feeder DER'!M$369,FALSE)/1000)</f>
        <v>-0.24552951828808775</v>
      </c>
      <c r="AN334" s="37">
        <f>IF(ISNA(VLOOKUP($B334,'Feeder DER'!$B$3:$V$365,'Feeder DER'!N$369,FALSE)),0,VLOOKUP($B334,'Feeder DER'!$B$3:$V$365,'Feeder DER'!N$369,FALSE)/1000)</f>
        <v>-0.29969886958764858</v>
      </c>
      <c r="AO334" s="37">
        <f>IF(ISNA(VLOOKUP($B334,'Feeder DER'!$B$3:$V$365,'Feeder DER'!O$369,FALSE)),0,VLOOKUP($B334,'Feeder DER'!$B$3:$V$365,'Feeder DER'!O$369,FALSE)/1000)</f>
        <v>-0.35881075384453276</v>
      </c>
      <c r="AP334" s="37">
        <f>IF(ISNA(VLOOKUP($B334,'Feeder DER'!$B$3:$V$365,'Feeder DER'!P$369,FALSE)),0,VLOOKUP($B334,'Feeder DER'!$B$3:$V$365,'Feeder DER'!P$369,FALSE)/1000)</f>
        <v>-0.41642739587687649</v>
      </c>
      <c r="AQ334" s="37">
        <f>IF(ISNA(VLOOKUP($B334,'Feeder DER'!$B$3:$V$365,'Feeder DER'!Q$369,FALSE)),0,VLOOKUP($B334,'Feeder DER'!$B$3:$V$365,'Feeder DER'!Q$369,FALSE)/1000)</f>
        <v>-0.46722164154324308</v>
      </c>
      <c r="AR334" s="37">
        <f>IF(ISNA(VLOOKUP($B334,'Feeder DER'!$B$3:$V$365,'Feeder DER'!R$369,FALSE)),0,VLOOKUP($B334,'Feeder DER'!$B$3:$V$365,'Feeder DER'!R$369,FALSE)/1000)</f>
        <v>-0.51324474362318395</v>
      </c>
      <c r="AS334" s="37">
        <f>IF(ISNA(VLOOKUP($B334,'Feeder DER'!$B$3:$V$365,'Feeder DER'!S$369,FALSE)),0,VLOOKUP($B334,'Feeder DER'!$B$3:$V$365,'Feeder DER'!S$369,FALSE)/1000)</f>
        <v>-0.55669003831314767</v>
      </c>
      <c r="AT334" s="37">
        <f>IF(ISNA(VLOOKUP($B334,'Feeder DER'!$B$3:$V$365,'Feeder DER'!T$369,FALSE)),0,VLOOKUP($B334,'Feeder DER'!$B$3:$V$365,'Feeder DER'!T$369,FALSE)/1000)</f>
        <v>-0.60616607326308847</v>
      </c>
      <c r="AU334" s="37">
        <f>IF(ISNA(VLOOKUP($B334,'Feeder DER'!$B$3:$V$365,'Feeder DER'!U$369,FALSE)),0,VLOOKUP($B334,'Feeder DER'!$B$3:$V$365,'Feeder DER'!U$369,FALSE)/1000)</f>
        <v>-0.65495697300055844</v>
      </c>
      <c r="AV334" s="37">
        <f>IF(ISNA(VLOOKUP($B334,'Feeder DER'!$B$3:$V$365,'Feeder DER'!V$369,FALSE)),0,VLOOKUP($B334,'Feeder DER'!$B$3:$V$365,'Feeder DER'!V$369,FALSE)/1000)</f>
        <v>-0.69766923845931594</v>
      </c>
    </row>
    <row r="335" spans="1:48" x14ac:dyDescent="0.25">
      <c r="A335" s="8" t="s">
        <v>31</v>
      </c>
      <c r="B335" s="42">
        <v>66110</v>
      </c>
      <c r="C335" s="43">
        <v>0</v>
      </c>
      <c r="D335" s="43">
        <v>0</v>
      </c>
      <c r="E335" s="43">
        <v>0</v>
      </c>
      <c r="F335" s="43">
        <v>0</v>
      </c>
      <c r="G335" s="43">
        <v>0</v>
      </c>
      <c r="H335" s="43">
        <v>0</v>
      </c>
      <c r="I335" s="43">
        <v>0</v>
      </c>
      <c r="J335" s="43">
        <v>0</v>
      </c>
      <c r="K335" s="43">
        <v>0</v>
      </c>
      <c r="L335" s="43">
        <v>0</v>
      </c>
      <c r="M335" s="43">
        <v>0</v>
      </c>
      <c r="N335" s="43">
        <v>0</v>
      </c>
      <c r="P335" s="43">
        <v>0</v>
      </c>
      <c r="Q335" s="43">
        <v>0</v>
      </c>
      <c r="R335" s="43">
        <v>0</v>
      </c>
      <c r="S335" s="43">
        <v>0</v>
      </c>
      <c r="T335" s="43">
        <v>0</v>
      </c>
      <c r="U335" s="43">
        <v>0</v>
      </c>
      <c r="V335" s="43">
        <v>0</v>
      </c>
      <c r="W335" s="43">
        <v>0</v>
      </c>
      <c r="X335" s="43">
        <v>0</v>
      </c>
      <c r="Y335" s="43">
        <v>0</v>
      </c>
      <c r="Z335" s="43">
        <v>0</v>
      </c>
      <c r="AA335" s="43">
        <v>0</v>
      </c>
      <c r="AC335" s="37">
        <f>IF(ISNA(VLOOKUP($B335,'Feeder DER'!$B$3:$V$365,'Feeder DER'!C$369,FALSE)),0,VLOOKUP($B335,'Feeder DER'!$B$3:$V$365,'Feeder DER'!C$369,FALSE)/1000)</f>
        <v>0</v>
      </c>
      <c r="AD335" s="37">
        <f>IF(ISNA(VLOOKUP($B335,'Feeder DER'!$B$3:$V$365,'Feeder DER'!D$369,FALSE)),0,VLOOKUP($B335,'Feeder DER'!$B$3:$V$365,'Feeder DER'!D$369,FALSE)/1000)</f>
        <v>0</v>
      </c>
      <c r="AE335" s="37">
        <f>IF(ISNA(VLOOKUP($B335,'Feeder DER'!$B$3:$V$365,'Feeder DER'!E$369,FALSE)),0,VLOOKUP($B335,'Feeder DER'!$B$3:$V$365,'Feeder DER'!E$369,FALSE)/1000)</f>
        <v>0</v>
      </c>
      <c r="AF335" s="37">
        <f>IF(ISNA(VLOOKUP($B335,'Feeder DER'!$B$3:$V$365,'Feeder DER'!F$369,FALSE)),0,VLOOKUP($B335,'Feeder DER'!$B$3:$V$365,'Feeder DER'!F$369,FALSE)/1000)</f>
        <v>0</v>
      </c>
      <c r="AG335" s="37">
        <f>IF(ISNA(VLOOKUP($B335,'Feeder DER'!$B$3:$V$365,'Feeder DER'!G$369,FALSE)),0,VLOOKUP($B335,'Feeder DER'!$B$3:$V$365,'Feeder DER'!G$369,FALSE)/1000)</f>
        <v>0</v>
      </c>
      <c r="AH335" s="37">
        <f>IF(ISNA(VLOOKUP($B335,'Feeder DER'!$B$3:$V$365,'Feeder DER'!H$369,FALSE)),0,VLOOKUP($B335,'Feeder DER'!$B$3:$V$365,'Feeder DER'!H$369,FALSE)/1000)</f>
        <v>0</v>
      </c>
      <c r="AI335" s="37">
        <f>IF(ISNA(VLOOKUP($B335,'Feeder DER'!$B$3:$V$365,'Feeder DER'!I$369,FALSE)),0,VLOOKUP($B335,'Feeder DER'!$B$3:$V$365,'Feeder DER'!I$369,FALSE)/1000)</f>
        <v>0</v>
      </c>
      <c r="AJ335" s="37">
        <f>IF(ISNA(VLOOKUP($B335,'Feeder DER'!$B$3:$V$365,'Feeder DER'!J$369,FALSE)),0,VLOOKUP($B335,'Feeder DER'!$B$3:$V$365,'Feeder DER'!J$369,FALSE)/1000)</f>
        <v>0</v>
      </c>
      <c r="AK335" s="37">
        <f>IF(ISNA(VLOOKUP($B335,'Feeder DER'!$B$3:$V$365,'Feeder DER'!K$369,FALSE)),0,VLOOKUP($B335,'Feeder DER'!$B$3:$V$365,'Feeder DER'!K$369,FALSE)/1000)</f>
        <v>0</v>
      </c>
      <c r="AL335" s="37">
        <f>IF(ISNA(VLOOKUP($B335,'Feeder DER'!$B$3:$V$365,'Feeder DER'!L$369,FALSE)),0,VLOOKUP($B335,'Feeder DER'!$B$3:$V$365,'Feeder DER'!L$369,FALSE)/1000)</f>
        <v>0</v>
      </c>
      <c r="AM335" s="37">
        <f>IF(ISNA(VLOOKUP($B335,'Feeder DER'!$B$3:$V$365,'Feeder DER'!M$369,FALSE)),0,VLOOKUP($B335,'Feeder DER'!$B$3:$V$365,'Feeder DER'!M$369,FALSE)/1000)</f>
        <v>0</v>
      </c>
      <c r="AN335" s="37">
        <f>IF(ISNA(VLOOKUP($B335,'Feeder DER'!$B$3:$V$365,'Feeder DER'!N$369,FALSE)),0,VLOOKUP($B335,'Feeder DER'!$B$3:$V$365,'Feeder DER'!N$369,FALSE)/1000)</f>
        <v>0</v>
      </c>
      <c r="AO335" s="37">
        <f>IF(ISNA(VLOOKUP($B335,'Feeder DER'!$B$3:$V$365,'Feeder DER'!O$369,FALSE)),0,VLOOKUP($B335,'Feeder DER'!$B$3:$V$365,'Feeder DER'!O$369,FALSE)/1000)</f>
        <v>0</v>
      </c>
      <c r="AP335" s="37">
        <f>IF(ISNA(VLOOKUP($B335,'Feeder DER'!$B$3:$V$365,'Feeder DER'!P$369,FALSE)),0,VLOOKUP($B335,'Feeder DER'!$B$3:$V$365,'Feeder DER'!P$369,FALSE)/1000)</f>
        <v>0</v>
      </c>
      <c r="AQ335" s="37">
        <f>IF(ISNA(VLOOKUP($B335,'Feeder DER'!$B$3:$V$365,'Feeder DER'!Q$369,FALSE)),0,VLOOKUP($B335,'Feeder DER'!$B$3:$V$365,'Feeder DER'!Q$369,FALSE)/1000)</f>
        <v>0</v>
      </c>
      <c r="AR335" s="37">
        <f>IF(ISNA(VLOOKUP($B335,'Feeder DER'!$B$3:$V$365,'Feeder DER'!R$369,FALSE)),0,VLOOKUP($B335,'Feeder DER'!$B$3:$V$365,'Feeder DER'!R$369,FALSE)/1000)</f>
        <v>0</v>
      </c>
      <c r="AS335" s="37">
        <f>IF(ISNA(VLOOKUP($B335,'Feeder DER'!$B$3:$V$365,'Feeder DER'!S$369,FALSE)),0,VLOOKUP($B335,'Feeder DER'!$B$3:$V$365,'Feeder DER'!S$369,FALSE)/1000)</f>
        <v>0</v>
      </c>
      <c r="AT335" s="37">
        <f>IF(ISNA(VLOOKUP($B335,'Feeder DER'!$B$3:$V$365,'Feeder DER'!T$369,FALSE)),0,VLOOKUP($B335,'Feeder DER'!$B$3:$V$365,'Feeder DER'!T$369,FALSE)/1000)</f>
        <v>0</v>
      </c>
      <c r="AU335" s="37">
        <f>IF(ISNA(VLOOKUP($B335,'Feeder DER'!$B$3:$V$365,'Feeder DER'!U$369,FALSE)),0,VLOOKUP($B335,'Feeder DER'!$B$3:$V$365,'Feeder DER'!U$369,FALSE)/1000)</f>
        <v>0</v>
      </c>
      <c r="AV335" s="37">
        <f>IF(ISNA(VLOOKUP($B335,'Feeder DER'!$B$3:$V$365,'Feeder DER'!V$369,FALSE)),0,VLOOKUP($B335,'Feeder DER'!$B$3:$V$365,'Feeder DER'!V$369,FALSE)/1000)</f>
        <v>0</v>
      </c>
    </row>
    <row r="336" spans="1:48" x14ac:dyDescent="0.25">
      <c r="A336" s="8" t="s">
        <v>46</v>
      </c>
      <c r="B336" s="42">
        <v>57003</v>
      </c>
      <c r="C336" s="43">
        <v>90.371111110000001</v>
      </c>
      <c r="D336" s="43">
        <v>26</v>
      </c>
      <c r="E336" s="43">
        <v>26</v>
      </c>
      <c r="F336" s="43">
        <v>26</v>
      </c>
      <c r="G336" s="43">
        <v>26</v>
      </c>
      <c r="H336" s="43">
        <v>26</v>
      </c>
      <c r="I336" s="43">
        <v>26</v>
      </c>
      <c r="J336" s="43">
        <v>26</v>
      </c>
      <c r="K336" s="43">
        <v>26</v>
      </c>
      <c r="L336" s="43">
        <v>26</v>
      </c>
      <c r="M336" s="43">
        <v>26</v>
      </c>
      <c r="N336" s="43">
        <v>26</v>
      </c>
      <c r="P336" s="43">
        <v>35</v>
      </c>
      <c r="Q336" s="43">
        <v>35.379713306649897</v>
      </c>
      <c r="R336" s="43">
        <v>35.379713306649897</v>
      </c>
      <c r="S336" s="43">
        <v>35.379713306649897</v>
      </c>
      <c r="T336" s="43">
        <v>35.379713306649897</v>
      </c>
      <c r="U336" s="43">
        <v>35.379713306649897</v>
      </c>
      <c r="V336" s="43">
        <v>35.379713306649897</v>
      </c>
      <c r="W336" s="43">
        <v>35.379713306649897</v>
      </c>
      <c r="X336" s="43">
        <v>35.379713306649897</v>
      </c>
      <c r="Y336" s="43">
        <v>35.379713306649897</v>
      </c>
      <c r="Z336" s="43">
        <v>35.379713306649897</v>
      </c>
      <c r="AA336" s="43">
        <v>35.379713306649897</v>
      </c>
      <c r="AC336" s="37">
        <f>IF(ISNA(VLOOKUP($B336,'Feeder DER'!$B$3:$V$365,'Feeder DER'!C$369,FALSE)),0,VLOOKUP($B336,'Feeder DER'!$B$3:$V$365,'Feeder DER'!C$369,FALSE)/1000)</f>
        <v>2.4659773954587232E-2</v>
      </c>
      <c r="AD336" s="37">
        <f>IF(ISNA(VLOOKUP($B336,'Feeder DER'!$B$3:$V$365,'Feeder DER'!D$369,FALSE)),0,VLOOKUP($B336,'Feeder DER'!$B$3:$V$365,'Feeder DER'!D$369,FALSE)/1000)</f>
        <v>4.9440765188930008E-2</v>
      </c>
      <c r="AE336" s="37">
        <f>IF(ISNA(VLOOKUP($B336,'Feeder DER'!$B$3:$V$365,'Feeder DER'!E$369,FALSE)),0,VLOOKUP($B336,'Feeder DER'!$B$3:$V$365,'Feeder DER'!E$369,FALSE)/1000)</f>
        <v>7.9588668180881644E-2</v>
      </c>
      <c r="AF336" s="37">
        <f>IF(ISNA(VLOOKUP($B336,'Feeder DER'!$B$3:$V$365,'Feeder DER'!F$369,FALSE)),0,VLOOKUP($B336,'Feeder DER'!$B$3:$V$365,'Feeder DER'!F$369,FALSE)/1000)</f>
        <v>0.11593012756061973</v>
      </c>
      <c r="AG336" s="37">
        <f>IF(ISNA(VLOOKUP($B336,'Feeder DER'!$B$3:$V$365,'Feeder DER'!G$369,FALSE)),0,VLOOKUP($B336,'Feeder DER'!$B$3:$V$365,'Feeder DER'!G$369,FALSE)/1000)</f>
        <v>0.15594334780479086</v>
      </c>
      <c r="AH336" s="37">
        <f>IF(ISNA(VLOOKUP($B336,'Feeder DER'!$B$3:$V$365,'Feeder DER'!H$369,FALSE)),0,VLOOKUP($B336,'Feeder DER'!$B$3:$V$365,'Feeder DER'!H$369,FALSE)/1000)</f>
        <v>0.20321917942567375</v>
      </c>
      <c r="AI336" s="37">
        <f>IF(ISNA(VLOOKUP($B336,'Feeder DER'!$B$3:$V$365,'Feeder DER'!I$369,FALSE)),0,VLOOKUP($B336,'Feeder DER'!$B$3:$V$365,'Feeder DER'!I$369,FALSE)/1000)</f>
        <v>0.25860530649736346</v>
      </c>
      <c r="AJ336" s="37">
        <f>IF(ISNA(VLOOKUP($B336,'Feeder DER'!$B$3:$V$365,'Feeder DER'!J$369,FALSE)),0,VLOOKUP($B336,'Feeder DER'!$B$3:$V$365,'Feeder DER'!J$369,FALSE)/1000)</f>
        <v>0.38458578784247899</v>
      </c>
      <c r="AK336" s="37">
        <f>IF(ISNA(VLOOKUP($B336,'Feeder DER'!$B$3:$V$365,'Feeder DER'!K$369,FALSE)),0,VLOOKUP($B336,'Feeder DER'!$B$3:$V$365,'Feeder DER'!K$369,FALSE)/1000)</f>
        <v>0.48980274656877693</v>
      </c>
      <c r="AL336" s="37">
        <f>IF(ISNA(VLOOKUP($B336,'Feeder DER'!$B$3:$V$365,'Feeder DER'!L$369,FALSE)),0,VLOOKUP($B336,'Feeder DER'!$B$3:$V$365,'Feeder DER'!L$369,FALSE)/1000)</f>
        <v>0.59052528876417665</v>
      </c>
      <c r="AM336" s="37">
        <f>IF(ISNA(VLOOKUP($B336,'Feeder DER'!$B$3:$V$365,'Feeder DER'!M$369,FALSE)),0,VLOOKUP($B336,'Feeder DER'!$B$3:$V$365,'Feeder DER'!M$369,FALSE)/1000)</f>
        <v>-0.21611625725732403</v>
      </c>
      <c r="AN336" s="37">
        <f>IF(ISNA(VLOOKUP($B336,'Feeder DER'!$B$3:$V$365,'Feeder DER'!N$369,FALSE)),0,VLOOKUP($B336,'Feeder DER'!$B$3:$V$365,'Feeder DER'!N$369,FALSE)/1000)</f>
        <v>-0.26843411689750019</v>
      </c>
      <c r="AO336" s="37">
        <f>IF(ISNA(VLOOKUP($B336,'Feeder DER'!$B$3:$V$365,'Feeder DER'!O$369,FALSE)),0,VLOOKUP($B336,'Feeder DER'!$B$3:$V$365,'Feeder DER'!O$369,FALSE)/1000)</f>
        <v>-0.32444662272077518</v>
      </c>
      <c r="AP336" s="37">
        <f>IF(ISNA(VLOOKUP($B336,'Feeder DER'!$B$3:$V$365,'Feeder DER'!P$369,FALSE)),0,VLOOKUP($B336,'Feeder DER'!$B$3:$V$365,'Feeder DER'!P$369,FALSE)/1000)</f>
        <v>-0.3765141779939965</v>
      </c>
      <c r="AQ336" s="37">
        <f>IF(ISNA(VLOOKUP($B336,'Feeder DER'!$B$3:$V$365,'Feeder DER'!Q$369,FALSE)),0,VLOOKUP($B336,'Feeder DER'!$B$3:$V$365,'Feeder DER'!Q$369,FALSE)/1000)</f>
        <v>-0.41950077744073339</v>
      </c>
      <c r="AR336" s="37">
        <f>IF(ISNA(VLOOKUP($B336,'Feeder DER'!$B$3:$V$365,'Feeder DER'!R$369,FALSE)),0,VLOOKUP($B336,'Feeder DER'!$B$3:$V$365,'Feeder DER'!R$369,FALSE)/1000)</f>
        <v>-0.45454536703399767</v>
      </c>
      <c r="AS336" s="37">
        <f>IF(ISNA(VLOOKUP($B336,'Feeder DER'!$B$3:$V$365,'Feeder DER'!S$369,FALSE)),0,VLOOKUP($B336,'Feeder DER'!$B$3:$V$365,'Feeder DER'!S$369,FALSE)/1000)</f>
        <v>-0.48370621682321441</v>
      </c>
      <c r="AT336" s="37">
        <f>IF(ISNA(VLOOKUP($B336,'Feeder DER'!$B$3:$V$365,'Feeder DER'!T$369,FALSE)),0,VLOOKUP($B336,'Feeder DER'!$B$3:$V$365,'Feeder DER'!T$369,FALSE)/1000)</f>
        <v>-0.49788608528143302</v>
      </c>
      <c r="AU336" s="37">
        <f>IF(ISNA(VLOOKUP($B336,'Feeder DER'!$B$3:$V$365,'Feeder DER'!U$369,FALSE)),0,VLOOKUP($B336,'Feeder DER'!$B$3:$V$365,'Feeder DER'!U$369,FALSE)/1000)</f>
        <v>-0.51811483654009871</v>
      </c>
      <c r="AV336" s="37">
        <f>IF(ISNA(VLOOKUP($B336,'Feeder DER'!$B$3:$V$365,'Feeder DER'!V$369,FALSE)),0,VLOOKUP($B336,'Feeder DER'!$B$3:$V$365,'Feeder DER'!V$369,FALSE)/1000)</f>
        <v>-0.53265021805883794</v>
      </c>
    </row>
    <row r="337" spans="1:48" x14ac:dyDescent="0.25">
      <c r="A337" s="8" t="s">
        <v>46</v>
      </c>
      <c r="B337" s="42">
        <v>57004</v>
      </c>
      <c r="C337" s="43">
        <v>134.4288889</v>
      </c>
      <c r="D337" s="43">
        <v>127</v>
      </c>
      <c r="E337" s="43">
        <v>127</v>
      </c>
      <c r="F337" s="43">
        <v>127</v>
      </c>
      <c r="G337" s="43">
        <v>127</v>
      </c>
      <c r="H337" s="43">
        <v>127</v>
      </c>
      <c r="I337" s="43">
        <v>127</v>
      </c>
      <c r="J337" s="43">
        <v>127</v>
      </c>
      <c r="K337" s="43">
        <v>127</v>
      </c>
      <c r="L337" s="43">
        <v>127</v>
      </c>
      <c r="M337" s="43">
        <v>127</v>
      </c>
      <c r="N337" s="43">
        <v>127</v>
      </c>
      <c r="P337" s="43">
        <v>163</v>
      </c>
      <c r="Q337" s="43">
        <v>168.41837839475599</v>
      </c>
      <c r="R337" s="43">
        <v>168.41837839475599</v>
      </c>
      <c r="S337" s="43">
        <v>168.41837839475599</v>
      </c>
      <c r="T337" s="43">
        <v>168.41837839475599</v>
      </c>
      <c r="U337" s="43">
        <v>168.41837839475599</v>
      </c>
      <c r="V337" s="43">
        <v>168.41837839475599</v>
      </c>
      <c r="W337" s="43">
        <v>168.41837839475599</v>
      </c>
      <c r="X337" s="43">
        <v>168.41837839475599</v>
      </c>
      <c r="Y337" s="43">
        <v>168.41837839475599</v>
      </c>
      <c r="Z337" s="43">
        <v>168.41837839475599</v>
      </c>
      <c r="AA337" s="43">
        <v>168.41837839475599</v>
      </c>
      <c r="AC337" s="37">
        <f>IF(ISNA(VLOOKUP($B337,'Feeder DER'!$B$3:$V$365,'Feeder DER'!C$369,FALSE)),0,VLOOKUP($B337,'Feeder DER'!$B$3:$V$365,'Feeder DER'!C$369,FALSE)/1000)</f>
        <v>9.4146357419108789E-2</v>
      </c>
      <c r="AD337" s="37">
        <f>IF(ISNA(VLOOKUP($B337,'Feeder DER'!$B$3:$V$365,'Feeder DER'!D$369,FALSE)),0,VLOOKUP($B337,'Feeder DER'!$B$3:$V$365,'Feeder DER'!D$369,FALSE)/1000)</f>
        <v>0.18870337477684657</v>
      </c>
      <c r="AE337" s="37">
        <f>IF(ISNA(VLOOKUP($B337,'Feeder DER'!$B$3:$V$365,'Feeder DER'!E$369,FALSE)),0,VLOOKUP($B337,'Feeder DER'!$B$3:$V$365,'Feeder DER'!E$369,FALSE)/1000)</f>
        <v>0.30376395827920111</v>
      </c>
      <c r="AF337" s="37">
        <f>IF(ISNA(VLOOKUP($B337,'Feeder DER'!$B$3:$V$365,'Feeder DER'!F$369,FALSE)),0,VLOOKUP($B337,'Feeder DER'!$B$3:$V$365,'Feeder DER'!F$369,FALSE)/1000)</f>
        <v>0.44251467133357875</v>
      </c>
      <c r="AG337" s="37">
        <f>IF(ISNA(VLOOKUP($B337,'Feeder DER'!$B$3:$V$365,'Feeder DER'!G$369,FALSE)),0,VLOOKUP($B337,'Feeder DER'!$B$3:$V$365,'Feeder DER'!G$369,FALSE)/1000)</f>
        <v>0.59533258989136595</v>
      </c>
      <c r="AH337" s="37">
        <f>IF(ISNA(VLOOKUP($B337,'Feeder DER'!$B$3:$V$365,'Feeder DER'!H$369,FALSE)),0,VLOOKUP($B337,'Feeder DER'!$B$3:$V$365,'Feeder DER'!H$369,FALSE)/1000)</f>
        <v>0.77593931985978859</v>
      </c>
      <c r="AI337" s="37">
        <f>IF(ISNA(VLOOKUP($B337,'Feeder DER'!$B$3:$V$365,'Feeder DER'!I$369,FALSE)),0,VLOOKUP($B337,'Feeder DER'!$B$3:$V$365,'Feeder DER'!I$369,FALSE)/1000)</f>
        <v>0.98757287385825165</v>
      </c>
      <c r="AJ337" s="37">
        <f>IF(ISNA(VLOOKUP($B337,'Feeder DER'!$B$3:$V$365,'Feeder DER'!J$369,FALSE)),0,VLOOKUP($B337,'Feeder DER'!$B$3:$V$365,'Feeder DER'!J$369,FALSE)/1000)</f>
        <v>1.4690604385711807</v>
      </c>
      <c r="AK337" s="37">
        <f>IF(ISNA(VLOOKUP($B337,'Feeder DER'!$B$3:$V$365,'Feeder DER'!K$369,FALSE)),0,VLOOKUP($B337,'Feeder DER'!$B$3:$V$365,'Feeder DER'!K$369,FALSE)/1000)</f>
        <v>1.8711969936816122</v>
      </c>
      <c r="AL337" s="37">
        <f>IF(ISNA(VLOOKUP($B337,'Feeder DER'!$B$3:$V$365,'Feeder DER'!L$369,FALSE)),0,VLOOKUP($B337,'Feeder DER'!$B$3:$V$365,'Feeder DER'!L$369,FALSE)/1000)</f>
        <v>2.2561967436520964</v>
      </c>
      <c r="AM337" s="37">
        <f>IF(ISNA(VLOOKUP($B337,'Feeder DER'!$B$3:$V$365,'Feeder DER'!M$369,FALSE)),0,VLOOKUP($B337,'Feeder DER'!$B$3:$V$365,'Feeder DER'!M$369,FALSE)/1000)</f>
        <v>-0.82451721947073409</v>
      </c>
      <c r="AN337" s="37">
        <f>IF(ISNA(VLOOKUP($B337,'Feeder DER'!$B$3:$V$365,'Feeder DER'!N$369,FALSE)),0,VLOOKUP($B337,'Feeder DER'!$B$3:$V$365,'Feeder DER'!N$369,FALSE)/1000)</f>
        <v>-1.0241071156204602</v>
      </c>
      <c r="AO337" s="37">
        <f>IF(ISNA(VLOOKUP($B337,'Feeder DER'!$B$3:$V$365,'Feeder DER'!O$369,FALSE)),0,VLOOKUP($B337,'Feeder DER'!$B$3:$V$365,'Feeder DER'!O$369,FALSE)/1000)</f>
        <v>-1.2377994157851013</v>
      </c>
      <c r="AP337" s="37">
        <f>IF(ISNA(VLOOKUP($B337,'Feeder DER'!$B$3:$V$365,'Feeder DER'!P$369,FALSE)),0,VLOOKUP($B337,'Feeder DER'!$B$3:$V$365,'Feeder DER'!P$369,FALSE)/1000)</f>
        <v>-1.4364380154392644</v>
      </c>
      <c r="AQ337" s="37">
        <f>IF(ISNA(VLOOKUP($B337,'Feeder DER'!$B$3:$V$365,'Feeder DER'!Q$369,FALSE)),0,VLOOKUP($B337,'Feeder DER'!$B$3:$V$365,'Feeder DER'!Q$369,FALSE)/1000)</f>
        <v>-1.6004195122244353</v>
      </c>
      <c r="AR337" s="37">
        <f>IF(ISNA(VLOOKUP($B337,'Feeder DER'!$B$3:$V$365,'Feeder DER'!R$369,FALSE)),0,VLOOKUP($B337,'Feeder DER'!$B$3:$V$365,'Feeder DER'!R$369,FALSE)/1000)</f>
        <v>-1.7340769101239166</v>
      </c>
      <c r="AS337" s="37">
        <f>IF(ISNA(VLOOKUP($B337,'Feeder DER'!$B$3:$V$365,'Feeder DER'!S$369,FALSE)),0,VLOOKUP($B337,'Feeder DER'!$B$3:$V$365,'Feeder DER'!S$369,FALSE)/1000)</f>
        <v>-1.8452642514214528</v>
      </c>
      <c r="AT337" s="37">
        <f>IF(ISNA(VLOOKUP($B337,'Feeder DER'!$B$3:$V$365,'Feeder DER'!T$369,FALSE)),0,VLOOKUP($B337,'Feeder DER'!$B$3:$V$365,'Feeder DER'!T$369,FALSE)/1000)</f>
        <v>-1.8990609013604127</v>
      </c>
      <c r="AU337" s="37">
        <f>IF(ISNA(VLOOKUP($B337,'Feeder DER'!$B$3:$V$365,'Feeder DER'!U$369,FALSE)),0,VLOOKUP($B337,'Feeder DER'!$B$3:$V$365,'Feeder DER'!U$369,FALSE)/1000)</f>
        <v>-1.9760488164772769</v>
      </c>
      <c r="AV337" s="37">
        <f>IF(ISNA(VLOOKUP($B337,'Feeder DER'!$B$3:$V$365,'Feeder DER'!V$369,FALSE)),0,VLOOKUP($B337,'Feeder DER'!$B$3:$V$365,'Feeder DER'!V$369,FALSE)/1000)</f>
        <v>-2.0313247070471272</v>
      </c>
    </row>
    <row r="338" spans="1:48" x14ac:dyDescent="0.25">
      <c r="A338" s="8" t="s">
        <v>46</v>
      </c>
      <c r="B338" s="42">
        <v>57005</v>
      </c>
      <c r="C338" s="43">
        <v>31.824444440000001</v>
      </c>
      <c r="D338" s="43">
        <v>58</v>
      </c>
      <c r="E338" s="43">
        <v>58.002056862042302</v>
      </c>
      <c r="F338" s="43">
        <v>58.002056862042302</v>
      </c>
      <c r="G338" s="43">
        <v>58.002056862042302</v>
      </c>
      <c r="H338" s="43">
        <v>58.002056862042302</v>
      </c>
      <c r="I338" s="43">
        <v>58.002056862042302</v>
      </c>
      <c r="J338" s="43">
        <v>58.002056862042302</v>
      </c>
      <c r="K338" s="43">
        <v>58.002056862042302</v>
      </c>
      <c r="L338" s="43">
        <v>58.002056862042302</v>
      </c>
      <c r="M338" s="43">
        <v>58.002056862042302</v>
      </c>
      <c r="N338" s="43">
        <v>58.002056862042302</v>
      </c>
      <c r="P338" s="43">
        <v>60</v>
      </c>
      <c r="Q338" s="43">
        <v>60.422452473454697</v>
      </c>
      <c r="R338" s="43">
        <v>60.422452473454697</v>
      </c>
      <c r="S338" s="43">
        <v>60.422452473454697</v>
      </c>
      <c r="T338" s="43">
        <v>60.422452473454697</v>
      </c>
      <c r="U338" s="43">
        <v>60.422452473454697</v>
      </c>
      <c r="V338" s="43">
        <v>60.422452473454697</v>
      </c>
      <c r="W338" s="43">
        <v>60.422452473454697</v>
      </c>
      <c r="X338" s="43">
        <v>60.422452473454697</v>
      </c>
      <c r="Y338" s="43">
        <v>60.422452473454697</v>
      </c>
      <c r="Z338" s="43">
        <v>60.422452473454697</v>
      </c>
      <c r="AA338" s="43">
        <v>60.422452473454697</v>
      </c>
      <c r="AC338" s="37">
        <f>IF(ISNA(VLOOKUP($B338,'Feeder DER'!$B$3:$V$365,'Feeder DER'!C$369,FALSE)),0,VLOOKUP($B338,'Feeder DER'!$B$3:$V$365,'Feeder DER'!C$369,FALSE)/1000)</f>
        <v>1.2056497775945715E-2</v>
      </c>
      <c r="AD338" s="37">
        <f>IF(ISNA(VLOOKUP($B338,'Feeder DER'!$B$3:$V$365,'Feeder DER'!D$369,FALSE)),0,VLOOKUP($B338,'Feeder DER'!$B$3:$V$365,'Feeder DER'!D$369,FALSE)/1000)</f>
        <v>2.4196569117110711E-2</v>
      </c>
      <c r="AE338" s="37">
        <f>IF(ISNA(VLOOKUP($B338,'Feeder DER'!$B$3:$V$365,'Feeder DER'!E$369,FALSE)),0,VLOOKUP($B338,'Feeder DER'!$B$3:$V$365,'Feeder DER'!E$369,FALSE)/1000)</f>
        <v>3.8980687401916056E-2</v>
      </c>
      <c r="AF338" s="37">
        <f>IF(ISNA(VLOOKUP($B338,'Feeder DER'!$B$3:$V$365,'Feeder DER'!F$369,FALSE)),0,VLOOKUP($B338,'Feeder DER'!$B$3:$V$365,'Feeder DER'!F$369,FALSE)/1000)</f>
        <v>5.6836490752015585E-2</v>
      </c>
      <c r="AG338" s="37">
        <f>IF(ISNA(VLOOKUP($B338,'Feeder DER'!$B$3:$V$365,'Feeder DER'!G$369,FALSE)),0,VLOOKUP($B338,'Feeder DER'!$B$3:$V$365,'Feeder DER'!G$369,FALSE)/1000)</f>
        <v>7.6529121796714866E-2</v>
      </c>
      <c r="AH338" s="37">
        <f>IF(ISNA(VLOOKUP($B338,'Feeder DER'!$B$3:$V$365,'Feeder DER'!H$369,FALSE)),0,VLOOKUP($B338,'Feeder DER'!$B$3:$V$365,'Feeder DER'!H$369,FALSE)/1000)</f>
        <v>9.9831383321579537E-2</v>
      </c>
      <c r="AI338" s="37">
        <f>IF(ISNA(VLOOKUP($B338,'Feeder DER'!$B$3:$V$365,'Feeder DER'!I$369,FALSE)),0,VLOOKUP($B338,'Feeder DER'!$B$3:$V$365,'Feeder DER'!I$369,FALSE)/1000)</f>
        <v>0.12715928400476037</v>
      </c>
      <c r="AJ338" s="37">
        <f>IF(ISNA(VLOOKUP($B338,'Feeder DER'!$B$3:$V$365,'Feeder DER'!J$369,FALSE)),0,VLOOKUP($B338,'Feeder DER'!$B$3:$V$365,'Feeder DER'!J$369,FALSE)/1000)</f>
        <v>0.18939541741782934</v>
      </c>
      <c r="AK338" s="37">
        <f>IF(ISNA(VLOOKUP($B338,'Feeder DER'!$B$3:$V$365,'Feeder DER'!K$369,FALSE)),0,VLOOKUP($B338,'Feeder DER'!$B$3:$V$365,'Feeder DER'!K$369,FALSE)/1000)</f>
        <v>0.24136115294911537</v>
      </c>
      <c r="AL338" s="37">
        <f>IF(ISNA(VLOOKUP($B338,'Feeder DER'!$B$3:$V$365,'Feeder DER'!L$369,FALSE)),0,VLOOKUP($B338,'Feeder DER'!$B$3:$V$365,'Feeder DER'!L$369,FALSE)/1000)</f>
        <v>0.29112644242433627</v>
      </c>
      <c r="AM338" s="37">
        <f>IF(ISNA(VLOOKUP($B338,'Feeder DER'!$B$3:$V$365,'Feeder DER'!M$369,FALSE)),0,VLOOKUP($B338,'Feeder DER'!$B$3:$V$365,'Feeder DER'!M$369,FALSE)/1000)</f>
        <v>-0.10520436322833061</v>
      </c>
      <c r="AN338" s="37">
        <f>IF(ISNA(VLOOKUP($B338,'Feeder DER'!$B$3:$V$365,'Feeder DER'!N$369,FALSE)),0,VLOOKUP($B338,'Feeder DER'!$B$3:$V$365,'Feeder DER'!N$369,FALSE)/1000)</f>
        <v>-0.13078928960170294</v>
      </c>
      <c r="AO338" s="37">
        <f>IF(ISNA(VLOOKUP($B338,'Feeder DER'!$B$3:$V$365,'Feeder DER'!O$369,FALSE)),0,VLOOKUP($B338,'Feeder DER'!$B$3:$V$365,'Feeder DER'!O$369,FALSE)/1000)</f>
        <v>-0.15817288591209944</v>
      </c>
      <c r="AP338" s="37">
        <f>IF(ISNA(VLOOKUP($B338,'Feeder DER'!$B$3:$V$365,'Feeder DER'!P$369,FALSE)),0,VLOOKUP($B338,'Feeder DER'!$B$3:$V$365,'Feeder DER'!P$369,FALSE)/1000)</f>
        <v>-0.18360295468540661</v>
      </c>
      <c r="AQ338" s="37">
        <f>IF(ISNA(VLOOKUP($B338,'Feeder DER'!$B$3:$V$365,'Feeder DER'!Q$369,FALSE)),0,VLOOKUP($B338,'Feeder DER'!$B$3:$V$365,'Feeder DER'!Q$369,FALSE)/1000)</f>
        <v>-0.20456654187125162</v>
      </c>
      <c r="AR338" s="37">
        <f>IF(ISNA(VLOOKUP($B338,'Feeder DER'!$B$3:$V$365,'Feeder DER'!R$369,FALSE)),0,VLOOKUP($B338,'Feeder DER'!$B$3:$V$365,'Feeder DER'!R$369,FALSE)/1000)</f>
        <v>-0.22161005603802628</v>
      </c>
      <c r="AS338" s="37">
        <f>IF(ISNA(VLOOKUP($B338,'Feeder DER'!$B$3:$V$365,'Feeder DER'!S$369,FALSE)),0,VLOOKUP($B338,'Feeder DER'!$B$3:$V$365,'Feeder DER'!S$369,FALSE)/1000)</f>
        <v>-0.2357396861618703</v>
      </c>
      <c r="AT338" s="37">
        <f>IF(ISNA(VLOOKUP($B338,'Feeder DER'!$B$3:$V$365,'Feeder DER'!T$369,FALSE)),0,VLOOKUP($B338,'Feeder DER'!$B$3:$V$365,'Feeder DER'!T$369,FALSE)/1000)</f>
        <v>-0.24230607305472998</v>
      </c>
      <c r="AU338" s="37">
        <f>IF(ISNA(VLOOKUP($B338,'Feeder DER'!$B$3:$V$365,'Feeder DER'!U$369,FALSE)),0,VLOOKUP($B338,'Feeder DER'!$B$3:$V$365,'Feeder DER'!U$369,FALSE)/1000)</f>
        <v>-0.25191088063352757</v>
      </c>
      <c r="AV338" s="37">
        <f>IF(ISNA(VLOOKUP($B338,'Feeder DER'!$B$3:$V$365,'Feeder DER'!V$369,FALSE)),0,VLOOKUP($B338,'Feeder DER'!$B$3:$V$365,'Feeder DER'!V$369,FALSE)/1000)</f>
        <v>-0.25872468785434632</v>
      </c>
    </row>
    <row r="339" spans="1:48" x14ac:dyDescent="0.25">
      <c r="A339" s="8" t="s">
        <v>46</v>
      </c>
      <c r="B339" s="42">
        <v>57006</v>
      </c>
      <c r="C339" s="43">
        <v>132.71333329999999</v>
      </c>
      <c r="D339" s="43">
        <v>131</v>
      </c>
      <c r="E339" s="43">
        <v>131</v>
      </c>
      <c r="F339" s="43">
        <v>131</v>
      </c>
      <c r="G339" s="43">
        <v>131</v>
      </c>
      <c r="H339" s="43">
        <v>131</v>
      </c>
      <c r="I339" s="43">
        <v>131</v>
      </c>
      <c r="J339" s="43">
        <v>131</v>
      </c>
      <c r="K339" s="43">
        <v>131</v>
      </c>
      <c r="L339" s="43">
        <v>131</v>
      </c>
      <c r="M339" s="43">
        <v>131</v>
      </c>
      <c r="N339" s="43">
        <v>131</v>
      </c>
      <c r="P339" s="43">
        <v>194</v>
      </c>
      <c r="Q339" s="43">
        <v>194.74917040365801</v>
      </c>
      <c r="R339" s="43">
        <v>194.74917040365801</v>
      </c>
      <c r="S339" s="43">
        <v>194.74917040365801</v>
      </c>
      <c r="T339" s="43">
        <v>194.74917040365801</v>
      </c>
      <c r="U339" s="43">
        <v>194.74917040365801</v>
      </c>
      <c r="V339" s="43">
        <v>194.74917040365801</v>
      </c>
      <c r="W339" s="43">
        <v>194.74917040365801</v>
      </c>
      <c r="X339" s="43">
        <v>194.74917040365801</v>
      </c>
      <c r="Y339" s="43">
        <v>194.74917040365801</v>
      </c>
      <c r="Z339" s="43">
        <v>194.74917040365801</v>
      </c>
      <c r="AA339" s="43">
        <v>194.74917040365801</v>
      </c>
      <c r="AC339" s="37">
        <f>IF(ISNA(VLOOKUP($B339,'Feeder DER'!$B$3:$V$365,'Feeder DER'!C$369,FALSE)),0,VLOOKUP($B339,'Feeder DER'!$B$3:$V$365,'Feeder DER'!C$369,FALSE)/1000)</f>
        <v>0.14391965524406528</v>
      </c>
      <c r="AD339" s="37">
        <f>IF(ISNA(VLOOKUP($B339,'Feeder DER'!$B$3:$V$365,'Feeder DER'!D$369,FALSE)),0,VLOOKUP($B339,'Feeder DER'!$B$3:$V$365,'Feeder DER'!D$369,FALSE)/1000)</f>
        <v>0.29402533154606914</v>
      </c>
      <c r="AE339" s="37">
        <f>IF(ISNA(VLOOKUP($B339,'Feeder DER'!$B$3:$V$365,'Feeder DER'!E$369,FALSE)),0,VLOOKUP($B339,'Feeder DER'!$B$3:$V$365,'Feeder DER'!E$369,FALSE)/1000)</f>
        <v>0.47076518287688712</v>
      </c>
      <c r="AF339" s="37">
        <f>IF(ISNA(VLOOKUP($B339,'Feeder DER'!$B$3:$V$365,'Feeder DER'!F$369,FALSE)),0,VLOOKUP($B339,'Feeder DER'!$B$3:$V$365,'Feeder DER'!F$369,FALSE)/1000)</f>
        <v>0.67067730722341246</v>
      </c>
      <c r="AG339" s="37">
        <f>IF(ISNA(VLOOKUP($B339,'Feeder DER'!$B$3:$V$365,'Feeder DER'!G$369,FALSE)),0,VLOOKUP($B339,'Feeder DER'!$B$3:$V$365,'Feeder DER'!G$369,FALSE)/1000)</f>
        <v>0.87845051089797588</v>
      </c>
      <c r="AH339" s="37">
        <f>IF(ISNA(VLOOKUP($B339,'Feeder DER'!$B$3:$V$365,'Feeder DER'!H$369,FALSE)),0,VLOOKUP($B339,'Feeder DER'!$B$3:$V$365,'Feeder DER'!H$369,FALSE)/1000)</f>
        <v>1.1108320215177709</v>
      </c>
      <c r="AI339" s="37">
        <f>IF(ISNA(VLOOKUP($B339,'Feeder DER'!$B$3:$V$365,'Feeder DER'!I$369,FALSE)),0,VLOOKUP($B339,'Feeder DER'!$B$3:$V$365,'Feeder DER'!I$369,FALSE)/1000)</f>
        <v>1.372755667670067</v>
      </c>
      <c r="AJ339" s="37">
        <f>IF(ISNA(VLOOKUP($B339,'Feeder DER'!$B$3:$V$365,'Feeder DER'!J$369,FALSE)),0,VLOOKUP($B339,'Feeder DER'!$B$3:$V$365,'Feeder DER'!J$369,FALSE)/1000)</f>
        <v>1.9405872358453367</v>
      </c>
      <c r="AK339" s="37">
        <f>IF(ISNA(VLOOKUP($B339,'Feeder DER'!$B$3:$V$365,'Feeder DER'!K$369,FALSE)),0,VLOOKUP($B339,'Feeder DER'!$B$3:$V$365,'Feeder DER'!K$369,FALSE)/1000)</f>
        <v>2.4199918079914413</v>
      </c>
      <c r="AL339" s="37">
        <f>IF(ISNA(VLOOKUP($B339,'Feeder DER'!$B$3:$V$365,'Feeder DER'!L$369,FALSE)),0,VLOOKUP($B339,'Feeder DER'!$B$3:$V$365,'Feeder DER'!L$369,FALSE)/1000)</f>
        <v>2.8720596310033324</v>
      </c>
      <c r="AM339" s="37">
        <f>IF(ISNA(VLOOKUP($B339,'Feeder DER'!$B$3:$V$365,'Feeder DER'!M$369,FALSE)),0,VLOOKUP($B339,'Feeder DER'!$B$3:$V$365,'Feeder DER'!M$369,FALSE)/1000)</f>
        <v>-1.5982922763141023</v>
      </c>
      <c r="AN339" s="37">
        <f>IF(ISNA(VLOOKUP($B339,'Feeder DER'!$B$3:$V$365,'Feeder DER'!N$369,FALSE)),0,VLOOKUP($B339,'Feeder DER'!$B$3:$V$365,'Feeder DER'!N$369,FALSE)/1000)</f>
        <v>-1.9306179731694799</v>
      </c>
      <c r="AO339" s="37">
        <f>IF(ISNA(VLOOKUP($B339,'Feeder DER'!$B$3:$V$365,'Feeder DER'!O$369,FALSE)),0,VLOOKUP($B339,'Feeder DER'!$B$3:$V$365,'Feeder DER'!O$369,FALSE)/1000)</f>
        <v>-2.2883241588422765</v>
      </c>
      <c r="AP339" s="37">
        <f>IF(ISNA(VLOOKUP($B339,'Feeder DER'!$B$3:$V$365,'Feeder DER'!P$369,FALSE)),0,VLOOKUP($B339,'Feeder DER'!$B$3:$V$365,'Feeder DER'!P$369,FALSE)/1000)</f>
        <v>-2.6286677286333564</v>
      </c>
      <c r="AQ339" s="37">
        <f>IF(ISNA(VLOOKUP($B339,'Feeder DER'!$B$3:$V$365,'Feeder DER'!Q$369,FALSE)),0,VLOOKUP($B339,'Feeder DER'!$B$3:$V$365,'Feeder DER'!Q$369,FALSE)/1000)</f>
        <v>-2.9198293616719821</v>
      </c>
      <c r="AR339" s="37">
        <f>IF(ISNA(VLOOKUP($B339,'Feeder DER'!$B$3:$V$365,'Feeder DER'!R$369,FALSE)),0,VLOOKUP($B339,'Feeder DER'!$B$3:$V$365,'Feeder DER'!R$369,FALSE)/1000)</f>
        <v>-3.1730176247319584</v>
      </c>
      <c r="AS339" s="37">
        <f>IF(ISNA(VLOOKUP($B339,'Feeder DER'!$B$3:$V$365,'Feeder DER'!S$369,FALSE)),0,VLOOKUP($B339,'Feeder DER'!$B$3:$V$365,'Feeder DER'!S$369,FALSE)/1000)</f>
        <v>-3.4014009119795174</v>
      </c>
      <c r="AT339" s="37">
        <f>IF(ISNA(VLOOKUP($B339,'Feeder DER'!$B$3:$V$365,'Feeder DER'!T$369,FALSE)),0,VLOOKUP($B339,'Feeder DER'!$B$3:$V$365,'Feeder DER'!T$369,FALSE)/1000)</f>
        <v>-3.6189139633960332</v>
      </c>
      <c r="AU339" s="37">
        <f>IF(ISNA(VLOOKUP($B339,'Feeder DER'!$B$3:$V$365,'Feeder DER'!U$369,FALSE)),0,VLOOKUP($B339,'Feeder DER'!$B$3:$V$365,'Feeder DER'!U$369,FALSE)/1000)</f>
        <v>-3.8462553440026839</v>
      </c>
      <c r="AV339" s="37">
        <f>IF(ISNA(VLOOKUP($B339,'Feeder DER'!$B$3:$V$365,'Feeder DER'!V$369,FALSE)),0,VLOOKUP($B339,'Feeder DER'!$B$3:$V$365,'Feeder DER'!V$369,FALSE)/1000)</f>
        <v>-4.0373674905973607</v>
      </c>
    </row>
    <row r="340" spans="1:48" x14ac:dyDescent="0.25">
      <c r="A340" s="8" t="s">
        <v>331</v>
      </c>
      <c r="B340" s="42">
        <v>32374</v>
      </c>
      <c r="C340" s="43">
        <v>266.66665649999999</v>
      </c>
      <c r="D340" s="43">
        <v>103.33333589999999</v>
      </c>
      <c r="E340" s="43">
        <v>103.650420948838</v>
      </c>
      <c r="F340" s="43">
        <v>103.650420948838</v>
      </c>
      <c r="G340" s="43">
        <v>103.650420948838</v>
      </c>
      <c r="H340" s="43">
        <v>103.650420948838</v>
      </c>
      <c r="I340" s="43">
        <v>103.650420948838</v>
      </c>
      <c r="J340" s="43">
        <v>103.650420948838</v>
      </c>
      <c r="K340" s="43">
        <v>103.650420948838</v>
      </c>
      <c r="L340" s="43">
        <v>103.650420948838</v>
      </c>
      <c r="M340" s="43">
        <v>103.650420948838</v>
      </c>
      <c r="N340" s="43">
        <v>103.650420948838</v>
      </c>
      <c r="P340" s="43">
        <v>238</v>
      </c>
      <c r="Q340" s="43">
        <v>247.343925981908</v>
      </c>
      <c r="R340" s="43">
        <v>247.343925981908</v>
      </c>
      <c r="S340" s="43">
        <v>247.343925981908</v>
      </c>
      <c r="T340" s="43">
        <v>247.343925981908</v>
      </c>
      <c r="U340" s="43">
        <v>247.343925981908</v>
      </c>
      <c r="V340" s="43">
        <v>247.343925981908</v>
      </c>
      <c r="W340" s="43">
        <v>247.343925981908</v>
      </c>
      <c r="X340" s="43">
        <v>247.343925981908</v>
      </c>
      <c r="Y340" s="43">
        <v>247.343925981908</v>
      </c>
      <c r="Z340" s="43">
        <v>247.343925981908</v>
      </c>
      <c r="AA340" s="43">
        <v>247.343925981908</v>
      </c>
      <c r="AC340" s="37">
        <f>IF(ISNA(VLOOKUP($B340,'Feeder DER'!$B$3:$V$365,'Feeder DER'!C$369,FALSE)),0,VLOOKUP($B340,'Feeder DER'!$B$3:$V$365,'Feeder DER'!C$369,FALSE)/1000)</f>
        <v>4.8799660293890809E-2</v>
      </c>
      <c r="AD340" s="37">
        <f>IF(ISNA(VLOOKUP($B340,'Feeder DER'!$B$3:$V$365,'Feeder DER'!D$369,FALSE)),0,VLOOKUP($B340,'Feeder DER'!$B$3:$V$365,'Feeder DER'!D$369,FALSE)/1000)</f>
        <v>9.6862538321752706E-2</v>
      </c>
      <c r="AE340" s="37">
        <f>IF(ISNA(VLOOKUP($B340,'Feeder DER'!$B$3:$V$365,'Feeder DER'!E$369,FALSE)),0,VLOOKUP($B340,'Feeder DER'!$B$3:$V$365,'Feeder DER'!E$369,FALSE)/1000)</f>
        <v>0.15330314802902703</v>
      </c>
      <c r="AF340" s="37">
        <f>IF(ISNA(VLOOKUP($B340,'Feeder DER'!$B$3:$V$365,'Feeder DER'!F$369,FALSE)),0,VLOOKUP($B340,'Feeder DER'!$B$3:$V$365,'Feeder DER'!F$369,FALSE)/1000)</f>
        <v>0.21621725405736913</v>
      </c>
      <c r="AG340" s="37">
        <f>IF(ISNA(VLOOKUP($B340,'Feeder DER'!$B$3:$V$365,'Feeder DER'!G$369,FALSE)),0,VLOOKUP($B340,'Feeder DER'!$B$3:$V$365,'Feeder DER'!G$369,FALSE)/1000)</f>
        <v>0.28050798049360914</v>
      </c>
      <c r="AH340" s="37">
        <f>IF(ISNA(VLOOKUP($B340,'Feeder DER'!$B$3:$V$365,'Feeder DER'!H$369,FALSE)),0,VLOOKUP($B340,'Feeder DER'!$B$3:$V$365,'Feeder DER'!H$369,FALSE)/1000)</f>
        <v>0.35100769733831594</v>
      </c>
      <c r="AI340" s="37">
        <f>IF(ISNA(VLOOKUP($B340,'Feeder DER'!$B$3:$V$365,'Feeder DER'!I$369,FALSE)),0,VLOOKUP($B340,'Feeder DER'!$B$3:$V$365,'Feeder DER'!I$369,FALSE)/1000)</f>
        <v>0.42932850188517785</v>
      </c>
      <c r="AJ340" s="37">
        <f>IF(ISNA(VLOOKUP($B340,'Feeder DER'!$B$3:$V$365,'Feeder DER'!J$369,FALSE)),0,VLOOKUP($B340,'Feeder DER'!$B$3:$V$365,'Feeder DER'!J$369,FALSE)/1000)</f>
        <v>0.59684680991258265</v>
      </c>
      <c r="AK340" s="37">
        <f>IF(ISNA(VLOOKUP($B340,'Feeder DER'!$B$3:$V$365,'Feeder DER'!K$369,FALSE)),0,VLOOKUP($B340,'Feeder DER'!$B$3:$V$365,'Feeder DER'!K$369,FALSE)/1000)</f>
        <v>0.73959998045842212</v>
      </c>
      <c r="AL340" s="37">
        <f>IF(ISNA(VLOOKUP($B340,'Feeder DER'!$B$3:$V$365,'Feeder DER'!L$369,FALSE)),0,VLOOKUP($B340,'Feeder DER'!$B$3:$V$365,'Feeder DER'!L$369,FALSE)/1000)</f>
        <v>0.87343400643032443</v>
      </c>
      <c r="AM340" s="37">
        <f>IF(ISNA(VLOOKUP($B340,'Feeder DER'!$B$3:$V$365,'Feeder DER'!M$369,FALSE)),0,VLOOKUP($B340,'Feeder DER'!$B$3:$V$365,'Feeder DER'!M$369,FALSE)/1000)</f>
        <v>-0.45728929381653177</v>
      </c>
      <c r="AN340" s="37">
        <f>IF(ISNA(VLOOKUP($B340,'Feeder DER'!$B$3:$V$365,'Feeder DER'!N$369,FALSE)),0,VLOOKUP($B340,'Feeder DER'!$B$3:$V$365,'Feeder DER'!N$369,FALSE)/1000)</f>
        <v>-0.56730129109961003</v>
      </c>
      <c r="AO340" s="37">
        <f>IF(ISNA(VLOOKUP($B340,'Feeder DER'!$B$3:$V$365,'Feeder DER'!O$369,FALSE)),0,VLOOKUP($B340,'Feeder DER'!$B$3:$V$365,'Feeder DER'!O$369,FALSE)/1000)</f>
        <v>-0.68756574934997172</v>
      </c>
      <c r="AP340" s="37">
        <f>IF(ISNA(VLOOKUP($B340,'Feeder DER'!$B$3:$V$365,'Feeder DER'!P$369,FALSE)),0,VLOOKUP($B340,'Feeder DER'!$B$3:$V$365,'Feeder DER'!P$369,FALSE)/1000)</f>
        <v>-0.80524479680087246</v>
      </c>
      <c r="AQ340" s="37">
        <f>IF(ISNA(VLOOKUP($B340,'Feeder DER'!$B$3:$V$365,'Feeder DER'!Q$369,FALSE)),0,VLOOKUP($B340,'Feeder DER'!$B$3:$V$365,'Feeder DER'!Q$369,FALSE)/1000)</f>
        <v>-0.90927941119378897</v>
      </c>
      <c r="AR340" s="37">
        <f>IF(ISNA(VLOOKUP($B340,'Feeder DER'!$B$3:$V$365,'Feeder DER'!R$369,FALSE)),0,VLOOKUP($B340,'Feeder DER'!$B$3:$V$365,'Feeder DER'!R$369,FALSE)/1000)</f>
        <v>-1.0038865630906491</v>
      </c>
      <c r="AS340" s="37">
        <f>IF(ISNA(VLOOKUP($B340,'Feeder DER'!$B$3:$V$365,'Feeder DER'!S$369,FALSE)),0,VLOOKUP($B340,'Feeder DER'!$B$3:$V$365,'Feeder DER'!S$369,FALSE)/1000)</f>
        <v>-1.0935912384518847</v>
      </c>
      <c r="AT340" s="37">
        <f>IF(ISNA(VLOOKUP($B340,'Feeder DER'!$B$3:$V$365,'Feeder DER'!T$369,FALSE)),0,VLOOKUP($B340,'Feeder DER'!$B$3:$V$365,'Feeder DER'!T$369,FALSE)/1000)</f>
        <v>-1.1952804601871971</v>
      </c>
      <c r="AU340" s="37">
        <f>IF(ISNA(VLOOKUP($B340,'Feeder DER'!$B$3:$V$365,'Feeder DER'!U$369,FALSE)),0,VLOOKUP($B340,'Feeder DER'!$B$3:$V$365,'Feeder DER'!U$369,FALSE)/1000)</f>
        <v>-1.2979974450160314</v>
      </c>
      <c r="AV340" s="37">
        <f>IF(ISNA(VLOOKUP($B340,'Feeder DER'!$B$3:$V$365,'Feeder DER'!V$369,FALSE)),0,VLOOKUP($B340,'Feeder DER'!$B$3:$V$365,'Feeder DER'!V$369,FALSE)/1000)</f>
        <v>-1.3889555465984662</v>
      </c>
    </row>
    <row r="341" spans="1:48" x14ac:dyDescent="0.25">
      <c r="A341" s="8" t="s">
        <v>331</v>
      </c>
      <c r="B341" s="42">
        <v>32377</v>
      </c>
      <c r="C341" s="43">
        <v>125.01111040000001</v>
      </c>
      <c r="D341" s="43">
        <v>123.33333589999999</v>
      </c>
      <c r="E341" s="43">
        <v>123.33333589999999</v>
      </c>
      <c r="F341" s="43">
        <v>123.33333589999999</v>
      </c>
      <c r="G341" s="43">
        <v>123.33333589999999</v>
      </c>
      <c r="H341" s="43">
        <v>123.33333589999999</v>
      </c>
      <c r="I341" s="43">
        <v>123.33333589999999</v>
      </c>
      <c r="J341" s="43">
        <v>123.33333589999999</v>
      </c>
      <c r="K341" s="43">
        <v>123.33333589999999</v>
      </c>
      <c r="L341" s="43">
        <v>123.33333589999999</v>
      </c>
      <c r="M341" s="43">
        <v>123.33333589999999</v>
      </c>
      <c r="N341" s="43">
        <v>123.33333589999999</v>
      </c>
      <c r="P341" s="43">
        <v>159</v>
      </c>
      <c r="Q341" s="43">
        <v>160.184425599175</v>
      </c>
      <c r="R341" s="43">
        <v>160.184425599175</v>
      </c>
      <c r="S341" s="43">
        <v>160.184425599175</v>
      </c>
      <c r="T341" s="43">
        <v>160.184425599175</v>
      </c>
      <c r="U341" s="43">
        <v>160.184425599175</v>
      </c>
      <c r="V341" s="43">
        <v>160.184425599175</v>
      </c>
      <c r="W341" s="43">
        <v>160.184425599175</v>
      </c>
      <c r="X341" s="43">
        <v>160.184425599175</v>
      </c>
      <c r="Y341" s="43">
        <v>160.184425599175</v>
      </c>
      <c r="Z341" s="43">
        <v>160.184425599175</v>
      </c>
      <c r="AA341" s="43">
        <v>160.184425599175</v>
      </c>
      <c r="AC341" s="37">
        <f>IF(ISNA(VLOOKUP($B341,'Feeder DER'!$B$3:$V$365,'Feeder DER'!C$369,FALSE)),0,VLOOKUP($B341,'Feeder DER'!$B$3:$V$365,'Feeder DER'!C$369,FALSE)/1000)</f>
        <v>1.5577054194157188E-2</v>
      </c>
      <c r="AD341" s="37">
        <f>IF(ISNA(VLOOKUP($B341,'Feeder DER'!$B$3:$V$365,'Feeder DER'!D$369,FALSE)),0,VLOOKUP($B341,'Feeder DER'!$B$3:$V$365,'Feeder DER'!D$369,FALSE)/1000)</f>
        <v>3.0918924429694426E-2</v>
      </c>
      <c r="AE341" s="37">
        <f>IF(ISNA(VLOOKUP($B341,'Feeder DER'!$B$3:$V$365,'Feeder DER'!E$369,FALSE)),0,VLOOKUP($B341,'Feeder DER'!$B$3:$V$365,'Feeder DER'!E$369,FALSE)/1000)</f>
        <v>4.8935001403729216E-2</v>
      </c>
      <c r="AF341" s="37">
        <f>IF(ISNA(VLOOKUP($B341,'Feeder DER'!$B$3:$V$365,'Feeder DER'!F$369,FALSE)),0,VLOOKUP($B341,'Feeder DER'!$B$3:$V$365,'Feeder DER'!F$369,FALSE)/1000)</f>
        <v>6.9017445283018342E-2</v>
      </c>
      <c r="AG341" s="37">
        <f>IF(ISNA(VLOOKUP($B341,'Feeder DER'!$B$3:$V$365,'Feeder DER'!G$369,FALSE)),0,VLOOKUP($B341,'Feeder DER'!$B$3:$V$365,'Feeder DER'!G$369,FALSE)/1000)</f>
        <v>8.9539312112579358E-2</v>
      </c>
      <c r="AH341" s="37">
        <f>IF(ISNA(VLOOKUP($B341,'Feeder DER'!$B$3:$V$365,'Feeder DER'!H$369,FALSE)),0,VLOOKUP($B341,'Feeder DER'!$B$3:$V$365,'Feeder DER'!H$369,FALSE)/1000)</f>
        <v>0.1120431144617981</v>
      </c>
      <c r="AI341" s="37">
        <f>IF(ISNA(VLOOKUP($B341,'Feeder DER'!$B$3:$V$365,'Feeder DER'!I$369,FALSE)),0,VLOOKUP($B341,'Feeder DER'!$B$3:$V$365,'Feeder DER'!I$369,FALSE)/1000)</f>
        <v>0.13704344048064931</v>
      </c>
      <c r="AJ341" s="37">
        <f>IF(ISNA(VLOOKUP($B341,'Feeder DER'!$B$3:$V$365,'Feeder DER'!J$369,FALSE)),0,VLOOKUP($B341,'Feeder DER'!$B$3:$V$365,'Feeder DER'!J$369,FALSE)/1000)</f>
        <v>0.19051597998074657</v>
      </c>
      <c r="AK341" s="37">
        <f>IF(ISNA(VLOOKUP($B341,'Feeder DER'!$B$3:$V$365,'Feeder DER'!K$369,FALSE)),0,VLOOKUP($B341,'Feeder DER'!$B$3:$V$365,'Feeder DER'!K$369,FALSE)/1000)</f>
        <v>0.23608338476570739</v>
      </c>
      <c r="AL341" s="37">
        <f>IF(ISNA(VLOOKUP($B341,'Feeder DER'!$B$3:$V$365,'Feeder DER'!L$369,FALSE)),0,VLOOKUP($B341,'Feeder DER'!$B$3:$V$365,'Feeder DER'!L$369,FALSE)/1000)</f>
        <v>0.27880376156815723</v>
      </c>
      <c r="AM341" s="37">
        <f>IF(ISNA(VLOOKUP($B341,'Feeder DER'!$B$3:$V$365,'Feeder DER'!M$369,FALSE)),0,VLOOKUP($B341,'Feeder DER'!$B$3:$V$365,'Feeder DER'!M$369,FALSE)/1000)</f>
        <v>-0.14596864136531162</v>
      </c>
      <c r="AN341" s="37">
        <f>IF(ISNA(VLOOKUP($B341,'Feeder DER'!$B$3:$V$365,'Feeder DER'!N$369,FALSE)),0,VLOOKUP($B341,'Feeder DER'!$B$3:$V$365,'Feeder DER'!N$369,FALSE)/1000)</f>
        <v>-0.18108492769529072</v>
      </c>
      <c r="AO341" s="37">
        <f>IF(ISNA(VLOOKUP($B341,'Feeder DER'!$B$3:$V$365,'Feeder DER'!O$369,FALSE)),0,VLOOKUP($B341,'Feeder DER'!$B$3:$V$365,'Feeder DER'!O$369,FALSE)/1000)</f>
        <v>-0.21947384213679894</v>
      </c>
      <c r="AP341" s="37">
        <f>IF(ISNA(VLOOKUP($B341,'Feeder DER'!$B$3:$V$365,'Feeder DER'!P$369,FALSE)),0,VLOOKUP($B341,'Feeder DER'!$B$3:$V$365,'Feeder DER'!P$369,FALSE)/1000)</f>
        <v>-0.25703748271584947</v>
      </c>
      <c r="AQ341" s="37">
        <f>IF(ISNA(VLOOKUP($B341,'Feeder DER'!$B$3:$V$365,'Feeder DER'!Q$369,FALSE)),0,VLOOKUP($B341,'Feeder DER'!$B$3:$V$365,'Feeder DER'!Q$369,FALSE)/1000)</f>
        <v>-0.29024576360770604</v>
      </c>
      <c r="AR341" s="37">
        <f>IF(ISNA(VLOOKUP($B341,'Feeder DER'!$B$3:$V$365,'Feeder DER'!R$369,FALSE)),0,VLOOKUP($B341,'Feeder DER'!$B$3:$V$365,'Feeder DER'!R$369,FALSE)/1000)</f>
        <v>-0.32044475932564831</v>
      </c>
      <c r="AS341" s="37">
        <f>IF(ISNA(VLOOKUP($B341,'Feeder DER'!$B$3:$V$365,'Feeder DER'!S$369,FALSE)),0,VLOOKUP($B341,'Feeder DER'!$B$3:$V$365,'Feeder DER'!S$369,FALSE)/1000)</f>
        <v>-0.34907886417711548</v>
      </c>
      <c r="AT341" s="37">
        <f>IF(ISNA(VLOOKUP($B341,'Feeder DER'!$B$3:$V$365,'Feeder DER'!T$369,FALSE)),0,VLOOKUP($B341,'Feeder DER'!$B$3:$V$365,'Feeder DER'!T$369,FALSE)/1000)</f>
        <v>-0.38153848599401019</v>
      </c>
      <c r="AU341" s="37">
        <f>IF(ISNA(VLOOKUP($B341,'Feeder DER'!$B$3:$V$365,'Feeder DER'!U$369,FALSE)),0,VLOOKUP($B341,'Feeder DER'!$B$3:$V$365,'Feeder DER'!U$369,FALSE)/1000)</f>
        <v>-0.41432617405788547</v>
      </c>
      <c r="AV341" s="37">
        <f>IF(ISNA(VLOOKUP($B341,'Feeder DER'!$B$3:$V$365,'Feeder DER'!V$369,FALSE)),0,VLOOKUP($B341,'Feeder DER'!$B$3:$V$365,'Feeder DER'!V$369,FALSE)/1000)</f>
        <v>-0.44336037776369741</v>
      </c>
    </row>
    <row r="342" spans="1:48" x14ac:dyDescent="0.25">
      <c r="A342" s="8" t="s">
        <v>331</v>
      </c>
      <c r="B342" s="42">
        <v>32379</v>
      </c>
      <c r="C342" s="43">
        <v>148.8166679</v>
      </c>
      <c r="D342" s="43">
        <v>132.33332820000001</v>
      </c>
      <c r="E342" s="43">
        <v>132.756939243685</v>
      </c>
      <c r="F342" s="43">
        <v>132.756939243685</v>
      </c>
      <c r="G342" s="43">
        <v>132.756939243685</v>
      </c>
      <c r="H342" s="43">
        <v>132.756939243685</v>
      </c>
      <c r="I342" s="43">
        <v>132.756939243685</v>
      </c>
      <c r="J342" s="43">
        <v>132.756939243685</v>
      </c>
      <c r="K342" s="43">
        <v>132.756939243685</v>
      </c>
      <c r="L342" s="43">
        <v>132.756939243685</v>
      </c>
      <c r="M342" s="43">
        <v>132.756939243685</v>
      </c>
      <c r="N342" s="43">
        <v>132.756939243685</v>
      </c>
      <c r="P342" s="43">
        <v>266.33334350000001</v>
      </c>
      <c r="Q342" s="43">
        <v>278.59996144881802</v>
      </c>
      <c r="R342" s="43">
        <v>278.59996144881802</v>
      </c>
      <c r="S342" s="43">
        <v>278.59996144881802</v>
      </c>
      <c r="T342" s="43">
        <v>278.59996144881802</v>
      </c>
      <c r="U342" s="43">
        <v>278.59996144881802</v>
      </c>
      <c r="V342" s="43">
        <v>278.59996144881802</v>
      </c>
      <c r="W342" s="43">
        <v>278.59996144881802</v>
      </c>
      <c r="X342" s="43">
        <v>278.59996144881802</v>
      </c>
      <c r="Y342" s="43">
        <v>278.59996144881802</v>
      </c>
      <c r="Z342" s="43">
        <v>278.59996144881802</v>
      </c>
      <c r="AA342" s="43">
        <v>278.59996144881802</v>
      </c>
      <c r="AC342" s="37">
        <f>IF(ISNA(VLOOKUP($B342,'Feeder DER'!$B$3:$V$365,'Feeder DER'!C$369,FALSE)),0,VLOOKUP($B342,'Feeder DER'!$B$3:$V$365,'Feeder DER'!C$369,FALSE)/1000)</f>
        <v>6.3506750651922642E-2</v>
      </c>
      <c r="AD342" s="37">
        <f>IF(ISNA(VLOOKUP($B342,'Feeder DER'!$B$3:$V$365,'Feeder DER'!D$369,FALSE)),0,VLOOKUP($B342,'Feeder DER'!$B$3:$V$365,'Feeder DER'!D$369,FALSE)/1000)</f>
        <v>0.12609638394989564</v>
      </c>
      <c r="AE342" s="37">
        <f>IF(ISNA(VLOOKUP($B342,'Feeder DER'!$B$3:$V$365,'Feeder DER'!E$369,FALSE)),0,VLOOKUP($B342,'Feeder DER'!$B$3:$V$365,'Feeder DER'!E$369,FALSE)/1000)</f>
        <v>0.19953972870595985</v>
      </c>
      <c r="AF342" s="37">
        <f>IF(ISNA(VLOOKUP($B342,'Feeder DER'!$B$3:$V$365,'Feeder DER'!F$369,FALSE)),0,VLOOKUP($B342,'Feeder DER'!$B$3:$V$365,'Feeder DER'!F$369,FALSE)/1000)</f>
        <v>0.28130928214070083</v>
      </c>
      <c r="AG342" s="37">
        <f>IF(ISNA(VLOOKUP($B342,'Feeder DER'!$B$3:$V$365,'Feeder DER'!G$369,FALSE)),0,VLOOKUP($B342,'Feeder DER'!$B$3:$V$365,'Feeder DER'!G$369,FALSE)/1000)</f>
        <v>0.36477471667277805</v>
      </c>
      <c r="AH342" s="37">
        <f>IF(ISNA(VLOOKUP($B342,'Feeder DER'!$B$3:$V$365,'Feeder DER'!H$369,FALSE)),0,VLOOKUP($B342,'Feeder DER'!$B$3:$V$365,'Feeder DER'!H$369,FALSE)/1000)</f>
        <v>0.45620369613963785</v>
      </c>
      <c r="AI342" s="37">
        <f>IF(ISNA(VLOOKUP($B342,'Feeder DER'!$B$3:$V$365,'Feeder DER'!I$369,FALSE)),0,VLOOKUP($B342,'Feeder DER'!$B$3:$V$365,'Feeder DER'!I$369,FALSE)/1000)</f>
        <v>0.55769303776971146</v>
      </c>
      <c r="AJ342" s="37">
        <f>IF(ISNA(VLOOKUP($B342,'Feeder DER'!$B$3:$V$365,'Feeder DER'!J$369,FALSE)),0,VLOOKUP($B342,'Feeder DER'!$B$3:$V$365,'Feeder DER'!J$369,FALSE)/1000)</f>
        <v>0.77466765503593016</v>
      </c>
      <c r="AK342" s="37">
        <f>IF(ISNA(VLOOKUP($B342,'Feeder DER'!$B$3:$V$365,'Feeder DER'!K$369,FALSE)),0,VLOOKUP($B342,'Feeder DER'!$B$3:$V$365,'Feeder DER'!K$369,FALSE)/1000)</f>
        <v>0.95949467252318377</v>
      </c>
      <c r="AL342" s="37">
        <f>IF(ISNA(VLOOKUP($B342,'Feeder DER'!$B$3:$V$365,'Feeder DER'!L$369,FALSE)),0,VLOOKUP($B342,'Feeder DER'!$B$3:$V$365,'Feeder DER'!L$369,FALSE)/1000)</f>
        <v>1.1327068111626024</v>
      </c>
      <c r="AM342" s="37">
        <f>IF(ISNA(VLOOKUP($B342,'Feeder DER'!$B$3:$V$365,'Feeder DER'!M$369,FALSE)),0,VLOOKUP($B342,'Feeder DER'!$B$3:$V$365,'Feeder DER'!M$369,FALSE)/1000)</f>
        <v>-0.59364187616414454</v>
      </c>
      <c r="AN342" s="37">
        <f>IF(ISNA(VLOOKUP($B342,'Feeder DER'!$B$3:$V$365,'Feeder DER'!N$369,FALSE)),0,VLOOKUP($B342,'Feeder DER'!$B$3:$V$365,'Feeder DER'!N$369,FALSE)/1000)</f>
        <v>-0.73688670709633997</v>
      </c>
      <c r="AO342" s="37">
        <f>IF(ISNA(VLOOKUP($B342,'Feeder DER'!$B$3:$V$365,'Feeder DER'!O$369,FALSE)),0,VLOOKUP($B342,'Feeder DER'!$B$3:$V$365,'Feeder DER'!O$369,FALSE)/1000)</f>
        <v>-0.89341697140231879</v>
      </c>
      <c r="AP342" s="37">
        <f>IF(ISNA(VLOOKUP($B342,'Feeder DER'!$B$3:$V$365,'Feeder DER'!P$369,FALSE)),0,VLOOKUP($B342,'Feeder DER'!$B$3:$V$365,'Feeder DER'!P$369,FALSE)/1000)</f>
        <v>-1.0465361179477333</v>
      </c>
      <c r="AQ342" s="37">
        <f>IF(ISNA(VLOOKUP($B342,'Feeder DER'!$B$3:$V$365,'Feeder DER'!Q$369,FALSE)),0,VLOOKUP($B342,'Feeder DER'!$B$3:$V$365,'Feeder DER'!Q$369,FALSE)/1000)</f>
        <v>-1.1818704720974595</v>
      </c>
      <c r="AR342" s="37">
        <f>IF(ISNA(VLOOKUP($B342,'Feeder DER'!$B$3:$V$365,'Feeder DER'!R$369,FALSE)),0,VLOOKUP($B342,'Feeder DER'!$B$3:$V$365,'Feeder DER'!R$369,FALSE)/1000)</f>
        <v>-1.3049389160029636</v>
      </c>
      <c r="AS342" s="37">
        <f>IF(ISNA(VLOOKUP($B342,'Feeder DER'!$B$3:$V$365,'Feeder DER'!S$369,FALSE)),0,VLOOKUP($B342,'Feeder DER'!$B$3:$V$365,'Feeder DER'!S$369,FALSE)/1000)</f>
        <v>-1.4216316805886862</v>
      </c>
      <c r="AT342" s="37">
        <f>IF(ISNA(VLOOKUP($B342,'Feeder DER'!$B$3:$V$365,'Feeder DER'!T$369,FALSE)),0,VLOOKUP($B342,'Feeder DER'!$B$3:$V$365,'Feeder DER'!T$369,FALSE)/1000)</f>
        <v>-1.5542021690782606</v>
      </c>
      <c r="AU342" s="37">
        <f>IF(ISNA(VLOOKUP($B342,'Feeder DER'!$B$3:$V$365,'Feeder DER'!U$369,FALSE)),0,VLOOKUP($B342,'Feeder DER'!$B$3:$V$365,'Feeder DER'!U$369,FALSE)/1000)</f>
        <v>-1.6879658998006799</v>
      </c>
      <c r="AV342" s="37">
        <f>IF(ISNA(VLOOKUP($B342,'Feeder DER'!$B$3:$V$365,'Feeder DER'!V$369,FALSE)),0,VLOOKUP($B342,'Feeder DER'!$B$3:$V$365,'Feeder DER'!V$369,FALSE)/1000)</f>
        <v>-1.8063552865304062</v>
      </c>
    </row>
    <row r="343" spans="1:48" x14ac:dyDescent="0.25">
      <c r="A343" s="8" t="s">
        <v>32</v>
      </c>
      <c r="B343" s="42">
        <v>61021</v>
      </c>
      <c r="C343" s="43">
        <v>73.494444779999995</v>
      </c>
      <c r="D343" s="43">
        <v>73.333335880000007</v>
      </c>
      <c r="E343" s="43">
        <v>73.455469101179105</v>
      </c>
      <c r="F343" s="43">
        <v>73.455469101179105</v>
      </c>
      <c r="G343" s="43">
        <v>73.455469101179105</v>
      </c>
      <c r="H343" s="43">
        <v>73.455469101179105</v>
      </c>
      <c r="I343" s="43">
        <v>73.455469101179105</v>
      </c>
      <c r="J343" s="43">
        <v>73.455469101179105</v>
      </c>
      <c r="K343" s="43">
        <v>73.455469101179105</v>
      </c>
      <c r="L343" s="43">
        <v>73.455469101179105</v>
      </c>
      <c r="M343" s="43">
        <v>73.455469101179105</v>
      </c>
      <c r="N343" s="43">
        <v>73.455469101179105</v>
      </c>
      <c r="P343" s="43">
        <v>152</v>
      </c>
      <c r="Q343" s="43">
        <v>152.05307103738099</v>
      </c>
      <c r="R343" s="43">
        <v>152.05307103738099</v>
      </c>
      <c r="S343" s="43">
        <v>152.05307103738099</v>
      </c>
      <c r="T343" s="43">
        <v>152.05307103738099</v>
      </c>
      <c r="U343" s="43">
        <v>152.05307103738099</v>
      </c>
      <c r="V343" s="43">
        <v>152.05307103738099</v>
      </c>
      <c r="W343" s="43">
        <v>152.05307103738099</v>
      </c>
      <c r="X343" s="43">
        <v>152.05307103738099</v>
      </c>
      <c r="Y343" s="43">
        <v>152.05307103738099</v>
      </c>
      <c r="Z343" s="43">
        <v>152.05307103738099</v>
      </c>
      <c r="AA343" s="43">
        <v>152.05307103738099</v>
      </c>
      <c r="AC343" s="37">
        <f>IF(ISNA(VLOOKUP($B343,'Feeder DER'!$B$3:$V$365,'Feeder DER'!C$369,FALSE)),0,VLOOKUP($B343,'Feeder DER'!$B$3:$V$365,'Feeder DER'!C$369,FALSE)/1000)</f>
        <v>9.9259695895942232E-2</v>
      </c>
      <c r="AD343" s="37">
        <f>IF(ISNA(VLOOKUP($B343,'Feeder DER'!$B$3:$V$365,'Feeder DER'!D$369,FALSE)),0,VLOOKUP($B343,'Feeder DER'!$B$3:$V$365,'Feeder DER'!D$369,FALSE)/1000)</f>
        <v>0.17681571123620635</v>
      </c>
      <c r="AE343" s="37">
        <f>IF(ISNA(VLOOKUP($B343,'Feeder DER'!$B$3:$V$365,'Feeder DER'!E$369,FALSE)),0,VLOOKUP($B343,'Feeder DER'!$B$3:$V$365,'Feeder DER'!E$369,FALSE)/1000)</f>
        <v>0.2663376965607428</v>
      </c>
      <c r="AF343" s="37">
        <f>IF(ISNA(VLOOKUP($B343,'Feeder DER'!$B$3:$V$365,'Feeder DER'!F$369,FALSE)),0,VLOOKUP($B343,'Feeder DER'!$B$3:$V$365,'Feeder DER'!F$369,FALSE)/1000)</f>
        <v>0.36451872261364493</v>
      </c>
      <c r="AG343" s="37">
        <f>IF(ISNA(VLOOKUP($B343,'Feeder DER'!$B$3:$V$365,'Feeder DER'!G$369,FALSE)),0,VLOOKUP($B343,'Feeder DER'!$B$3:$V$365,'Feeder DER'!G$369,FALSE)/1000)</f>
        <v>0.46368056360750781</v>
      </c>
      <c r="AH343" s="37">
        <f>IF(ISNA(VLOOKUP($B343,'Feeder DER'!$B$3:$V$365,'Feeder DER'!H$369,FALSE)),0,VLOOKUP($B343,'Feeder DER'!$B$3:$V$365,'Feeder DER'!H$369,FALSE)/1000)</f>
        <v>0.57162170471291529</v>
      </c>
      <c r="AI343" s="37">
        <f>IF(ISNA(VLOOKUP($B343,'Feeder DER'!$B$3:$V$365,'Feeder DER'!I$369,FALSE)),0,VLOOKUP($B343,'Feeder DER'!$B$3:$V$365,'Feeder DER'!I$369,FALSE)/1000)</f>
        <v>0.69080626600746653</v>
      </c>
      <c r="AJ343" s="37">
        <f>IF(ISNA(VLOOKUP($B343,'Feeder DER'!$B$3:$V$365,'Feeder DER'!J$369,FALSE)),0,VLOOKUP($B343,'Feeder DER'!$B$3:$V$365,'Feeder DER'!J$369,FALSE)/1000)</f>
        <v>0.94311343620651156</v>
      </c>
      <c r="AK343" s="37">
        <f>IF(ISNA(VLOOKUP($B343,'Feeder DER'!$B$3:$V$365,'Feeder DER'!K$369,FALSE)),0,VLOOKUP($B343,'Feeder DER'!$B$3:$V$365,'Feeder DER'!K$369,FALSE)/1000)</f>
        <v>1.1553846487473631</v>
      </c>
      <c r="AL343" s="37">
        <f>IF(ISNA(VLOOKUP($B343,'Feeder DER'!$B$3:$V$365,'Feeder DER'!L$369,FALSE)),0,VLOOKUP($B343,'Feeder DER'!$B$3:$V$365,'Feeder DER'!L$369,FALSE)/1000)</f>
        <v>1.3531754774974516</v>
      </c>
      <c r="AM343" s="37">
        <f>IF(ISNA(VLOOKUP($B343,'Feeder DER'!$B$3:$V$365,'Feeder DER'!M$369,FALSE)),0,VLOOKUP($B343,'Feeder DER'!$B$3:$V$365,'Feeder DER'!M$369,FALSE)/1000)</f>
        <v>-0.8790516306806887</v>
      </c>
      <c r="AN343" s="37">
        <f>IF(ISNA(VLOOKUP($B343,'Feeder DER'!$B$3:$V$365,'Feeder DER'!N$369,FALSE)),0,VLOOKUP($B343,'Feeder DER'!$B$3:$V$365,'Feeder DER'!N$369,FALSE)/1000)</f>
        <v>-1.049074534945134</v>
      </c>
      <c r="AO343" s="37">
        <f>IF(ISNA(VLOOKUP($B343,'Feeder DER'!$B$3:$V$365,'Feeder DER'!O$369,FALSE)),0,VLOOKUP($B343,'Feeder DER'!$B$3:$V$365,'Feeder DER'!O$369,FALSE)/1000)</f>
        <v>-1.2302130302507779</v>
      </c>
      <c r="AP343" s="37">
        <f>IF(ISNA(VLOOKUP($B343,'Feeder DER'!$B$3:$V$365,'Feeder DER'!P$369,FALSE)),0,VLOOKUP($B343,'Feeder DER'!$B$3:$V$365,'Feeder DER'!P$369,FALSE)/1000)</f>
        <v>-1.4015285807689939</v>
      </c>
      <c r="AQ343" s="37">
        <f>IF(ISNA(VLOOKUP($B343,'Feeder DER'!$B$3:$V$365,'Feeder DER'!Q$369,FALSE)),0,VLOOKUP($B343,'Feeder DER'!$B$3:$V$365,'Feeder DER'!Q$369,FALSE)/1000)</f>
        <v>-1.5477150834396085</v>
      </c>
      <c r="AR343" s="37">
        <f>IF(ISNA(VLOOKUP($B343,'Feeder DER'!$B$3:$V$365,'Feeder DER'!R$369,FALSE)),0,VLOOKUP($B343,'Feeder DER'!$B$3:$V$365,'Feeder DER'!R$369,FALSE)/1000)</f>
        <v>-1.6755431184069629</v>
      </c>
      <c r="AS343" s="37">
        <f>IF(ISNA(VLOOKUP($B343,'Feeder DER'!$B$3:$V$365,'Feeder DER'!S$369,FALSE)),0,VLOOKUP($B343,'Feeder DER'!$B$3:$V$365,'Feeder DER'!S$369,FALSE)/1000)</f>
        <v>-1.791808671956697</v>
      </c>
      <c r="AT343" s="37">
        <f>IF(ISNA(VLOOKUP($B343,'Feeder DER'!$B$3:$V$365,'Feeder DER'!T$369,FALSE)),0,VLOOKUP($B343,'Feeder DER'!$B$3:$V$365,'Feeder DER'!T$369,FALSE)/1000)</f>
        <v>-1.9147485331244809</v>
      </c>
      <c r="AU343" s="37">
        <f>IF(ISNA(VLOOKUP($B343,'Feeder DER'!$B$3:$V$365,'Feeder DER'!U$369,FALSE)),0,VLOOKUP($B343,'Feeder DER'!$B$3:$V$365,'Feeder DER'!U$369,FALSE)/1000)</f>
        <v>-2.0364212805992858</v>
      </c>
      <c r="AV343" s="37">
        <f>IF(ISNA(VLOOKUP($B343,'Feeder DER'!$B$3:$V$365,'Feeder DER'!V$369,FALSE)),0,VLOOKUP($B343,'Feeder DER'!$B$3:$V$365,'Feeder DER'!V$369,FALSE)/1000)</f>
        <v>-2.140312901738413</v>
      </c>
    </row>
    <row r="344" spans="1:48" x14ac:dyDescent="0.25">
      <c r="A344" s="8" t="s">
        <v>32</v>
      </c>
      <c r="B344" s="42">
        <v>61022</v>
      </c>
      <c r="C344" s="43">
        <v>0</v>
      </c>
      <c r="D344" s="43">
        <v>0</v>
      </c>
      <c r="E344" s="43">
        <v>0</v>
      </c>
      <c r="F344" s="43">
        <v>0</v>
      </c>
      <c r="G344" s="43">
        <v>0</v>
      </c>
      <c r="H344" s="43">
        <v>0</v>
      </c>
      <c r="I344" s="43">
        <v>0</v>
      </c>
      <c r="J344" s="43">
        <v>0</v>
      </c>
      <c r="K344" s="43">
        <v>0</v>
      </c>
      <c r="L344" s="43">
        <v>0</v>
      </c>
      <c r="M344" s="43">
        <v>0</v>
      </c>
      <c r="N344" s="43">
        <v>0</v>
      </c>
      <c r="P344" s="43">
        <v>0</v>
      </c>
      <c r="Q344" s="43">
        <v>0</v>
      </c>
      <c r="R344" s="43">
        <v>0</v>
      </c>
      <c r="S344" s="43">
        <v>0</v>
      </c>
      <c r="T344" s="43">
        <v>0</v>
      </c>
      <c r="U344" s="43">
        <v>0</v>
      </c>
      <c r="V344" s="43">
        <v>0</v>
      </c>
      <c r="W344" s="43">
        <v>0</v>
      </c>
      <c r="X344" s="43">
        <v>0</v>
      </c>
      <c r="Y344" s="43">
        <v>0</v>
      </c>
      <c r="Z344" s="43">
        <v>0</v>
      </c>
      <c r="AA344" s="43">
        <v>0</v>
      </c>
      <c r="AC344" s="37">
        <f>IF(ISNA(VLOOKUP($B344,'Feeder DER'!$B$3:$V$365,'Feeder DER'!C$369,FALSE)),0,VLOOKUP($B344,'Feeder DER'!$B$3:$V$365,'Feeder DER'!C$369,FALSE)/1000)</f>
        <v>0</v>
      </c>
      <c r="AD344" s="37">
        <f>IF(ISNA(VLOOKUP($B344,'Feeder DER'!$B$3:$V$365,'Feeder DER'!D$369,FALSE)),0,VLOOKUP($B344,'Feeder DER'!$B$3:$V$365,'Feeder DER'!D$369,FALSE)/1000)</f>
        <v>0</v>
      </c>
      <c r="AE344" s="37">
        <f>IF(ISNA(VLOOKUP($B344,'Feeder DER'!$B$3:$V$365,'Feeder DER'!E$369,FALSE)),0,VLOOKUP($B344,'Feeder DER'!$B$3:$V$365,'Feeder DER'!E$369,FALSE)/1000)</f>
        <v>0</v>
      </c>
      <c r="AF344" s="37">
        <f>IF(ISNA(VLOOKUP($B344,'Feeder DER'!$B$3:$V$365,'Feeder DER'!F$369,FALSE)),0,VLOOKUP($B344,'Feeder DER'!$B$3:$V$365,'Feeder DER'!F$369,FALSE)/1000)</f>
        <v>0</v>
      </c>
      <c r="AG344" s="37">
        <f>IF(ISNA(VLOOKUP($B344,'Feeder DER'!$B$3:$V$365,'Feeder DER'!G$369,FALSE)),0,VLOOKUP($B344,'Feeder DER'!$B$3:$V$365,'Feeder DER'!G$369,FALSE)/1000)</f>
        <v>0</v>
      </c>
      <c r="AH344" s="37">
        <f>IF(ISNA(VLOOKUP($B344,'Feeder DER'!$B$3:$V$365,'Feeder DER'!H$369,FALSE)),0,VLOOKUP($B344,'Feeder DER'!$B$3:$V$365,'Feeder DER'!H$369,FALSE)/1000)</f>
        <v>0</v>
      </c>
      <c r="AI344" s="37">
        <f>IF(ISNA(VLOOKUP($B344,'Feeder DER'!$B$3:$V$365,'Feeder DER'!I$369,FALSE)),0,VLOOKUP($B344,'Feeder DER'!$B$3:$V$365,'Feeder DER'!I$369,FALSE)/1000)</f>
        <v>0</v>
      </c>
      <c r="AJ344" s="37">
        <f>IF(ISNA(VLOOKUP($B344,'Feeder DER'!$B$3:$V$365,'Feeder DER'!J$369,FALSE)),0,VLOOKUP($B344,'Feeder DER'!$B$3:$V$365,'Feeder DER'!J$369,FALSE)/1000)</f>
        <v>0</v>
      </c>
      <c r="AK344" s="37">
        <f>IF(ISNA(VLOOKUP($B344,'Feeder DER'!$B$3:$V$365,'Feeder DER'!K$369,FALSE)),0,VLOOKUP($B344,'Feeder DER'!$B$3:$V$365,'Feeder DER'!K$369,FALSE)/1000)</f>
        <v>0</v>
      </c>
      <c r="AL344" s="37">
        <f>IF(ISNA(VLOOKUP($B344,'Feeder DER'!$B$3:$V$365,'Feeder DER'!L$369,FALSE)),0,VLOOKUP($B344,'Feeder DER'!$B$3:$V$365,'Feeder DER'!L$369,FALSE)/1000)</f>
        <v>0</v>
      </c>
      <c r="AM344" s="37">
        <f>IF(ISNA(VLOOKUP($B344,'Feeder DER'!$B$3:$V$365,'Feeder DER'!M$369,FALSE)),0,VLOOKUP($B344,'Feeder DER'!$B$3:$V$365,'Feeder DER'!M$369,FALSE)/1000)</f>
        <v>0</v>
      </c>
      <c r="AN344" s="37">
        <f>IF(ISNA(VLOOKUP($B344,'Feeder DER'!$B$3:$V$365,'Feeder DER'!N$369,FALSE)),0,VLOOKUP($B344,'Feeder DER'!$B$3:$V$365,'Feeder DER'!N$369,FALSE)/1000)</f>
        <v>0</v>
      </c>
      <c r="AO344" s="37">
        <f>IF(ISNA(VLOOKUP($B344,'Feeder DER'!$B$3:$V$365,'Feeder DER'!O$369,FALSE)),0,VLOOKUP($B344,'Feeder DER'!$B$3:$V$365,'Feeder DER'!O$369,FALSE)/1000)</f>
        <v>0</v>
      </c>
      <c r="AP344" s="37">
        <f>IF(ISNA(VLOOKUP($B344,'Feeder DER'!$B$3:$V$365,'Feeder DER'!P$369,FALSE)),0,VLOOKUP($B344,'Feeder DER'!$B$3:$V$365,'Feeder DER'!P$369,FALSE)/1000)</f>
        <v>0</v>
      </c>
      <c r="AQ344" s="37">
        <f>IF(ISNA(VLOOKUP($B344,'Feeder DER'!$B$3:$V$365,'Feeder DER'!Q$369,FALSE)),0,VLOOKUP($B344,'Feeder DER'!$B$3:$V$365,'Feeder DER'!Q$369,FALSE)/1000)</f>
        <v>0</v>
      </c>
      <c r="AR344" s="37">
        <f>IF(ISNA(VLOOKUP($B344,'Feeder DER'!$B$3:$V$365,'Feeder DER'!R$369,FALSE)),0,VLOOKUP($B344,'Feeder DER'!$B$3:$V$365,'Feeder DER'!R$369,FALSE)/1000)</f>
        <v>0</v>
      </c>
      <c r="AS344" s="37">
        <f>IF(ISNA(VLOOKUP($B344,'Feeder DER'!$B$3:$V$365,'Feeder DER'!S$369,FALSE)),0,VLOOKUP($B344,'Feeder DER'!$B$3:$V$365,'Feeder DER'!S$369,FALSE)/1000)</f>
        <v>0</v>
      </c>
      <c r="AT344" s="37">
        <f>IF(ISNA(VLOOKUP($B344,'Feeder DER'!$B$3:$V$365,'Feeder DER'!T$369,FALSE)),0,VLOOKUP($B344,'Feeder DER'!$B$3:$V$365,'Feeder DER'!T$369,FALSE)/1000)</f>
        <v>0</v>
      </c>
      <c r="AU344" s="37">
        <f>IF(ISNA(VLOOKUP($B344,'Feeder DER'!$B$3:$V$365,'Feeder DER'!U$369,FALSE)),0,VLOOKUP($B344,'Feeder DER'!$B$3:$V$365,'Feeder DER'!U$369,FALSE)/1000)</f>
        <v>0</v>
      </c>
      <c r="AV344" s="37">
        <f>IF(ISNA(VLOOKUP($B344,'Feeder DER'!$B$3:$V$365,'Feeder DER'!V$369,FALSE)),0,VLOOKUP($B344,'Feeder DER'!$B$3:$V$365,'Feeder DER'!V$369,FALSE)/1000)</f>
        <v>0</v>
      </c>
    </row>
    <row r="345" spans="1:48" x14ac:dyDescent="0.25">
      <c r="A345" s="8" t="s">
        <v>32</v>
      </c>
      <c r="B345" s="42">
        <v>61023</v>
      </c>
      <c r="C345" s="43">
        <v>71.03333232</v>
      </c>
      <c r="D345" s="43">
        <v>77.333335880000007</v>
      </c>
      <c r="E345" s="43">
        <v>77.479323970118202</v>
      </c>
      <c r="F345" s="43">
        <v>77.479323970118202</v>
      </c>
      <c r="G345" s="43">
        <v>77.479323970118202</v>
      </c>
      <c r="H345" s="43">
        <v>77.479323970118202</v>
      </c>
      <c r="I345" s="43">
        <v>77.479323970118202</v>
      </c>
      <c r="J345" s="43">
        <v>77.479323970118202</v>
      </c>
      <c r="K345" s="43">
        <v>77.479323970118202</v>
      </c>
      <c r="L345" s="43">
        <v>77.479323970118202</v>
      </c>
      <c r="M345" s="43">
        <v>77.479323970118202</v>
      </c>
      <c r="N345" s="43">
        <v>77.479323970118202</v>
      </c>
      <c r="P345" s="43">
        <v>134.33332820000001</v>
      </c>
      <c r="Q345" s="43">
        <v>135.990950825602</v>
      </c>
      <c r="R345" s="43">
        <v>135.990950825602</v>
      </c>
      <c r="S345" s="43">
        <v>135.990950825602</v>
      </c>
      <c r="T345" s="43">
        <v>135.990950825602</v>
      </c>
      <c r="U345" s="43">
        <v>135.990950825602</v>
      </c>
      <c r="V345" s="43">
        <v>135.990950825602</v>
      </c>
      <c r="W345" s="43">
        <v>135.990950825602</v>
      </c>
      <c r="X345" s="43">
        <v>135.990950825602</v>
      </c>
      <c r="Y345" s="43">
        <v>135.990950825602</v>
      </c>
      <c r="Z345" s="43">
        <v>135.990950825602</v>
      </c>
      <c r="AA345" s="43">
        <v>135.990950825602</v>
      </c>
      <c r="AC345" s="37">
        <f>IF(ISNA(VLOOKUP($B345,'Feeder DER'!$B$3:$V$365,'Feeder DER'!C$369,FALSE)),0,VLOOKUP($B345,'Feeder DER'!$B$3:$V$365,'Feeder DER'!C$369,FALSE)/1000)</f>
        <v>0.11481761022294595</v>
      </c>
      <c r="AD345" s="37">
        <f>IF(ISNA(VLOOKUP($B345,'Feeder DER'!$B$3:$V$365,'Feeder DER'!D$369,FALSE)),0,VLOOKUP($B345,'Feeder DER'!$B$3:$V$365,'Feeder DER'!D$369,FALSE)/1000)</f>
        <v>0.2108111069931041</v>
      </c>
      <c r="AE345" s="37">
        <f>IF(ISNA(VLOOKUP($B345,'Feeder DER'!$B$3:$V$365,'Feeder DER'!E$369,FALSE)),0,VLOOKUP($B345,'Feeder DER'!$B$3:$V$365,'Feeder DER'!E$369,FALSE)/1000)</f>
        <v>0.3216007026019444</v>
      </c>
      <c r="AF345" s="37">
        <f>IF(ISNA(VLOOKUP($B345,'Feeder DER'!$B$3:$V$365,'Feeder DER'!F$369,FALSE)),0,VLOOKUP($B345,'Feeder DER'!$B$3:$V$365,'Feeder DER'!F$369,FALSE)/1000)</f>
        <v>0.44368134962320188</v>
      </c>
      <c r="AG345" s="37">
        <f>IF(ISNA(VLOOKUP($B345,'Feeder DER'!$B$3:$V$365,'Feeder DER'!G$369,FALSE)),0,VLOOKUP($B345,'Feeder DER'!$B$3:$V$365,'Feeder DER'!G$369,FALSE)/1000)</f>
        <v>0.56781514077742479</v>
      </c>
      <c r="AH345" s="37">
        <f>IF(ISNA(VLOOKUP($B345,'Feeder DER'!$B$3:$V$365,'Feeder DER'!H$369,FALSE)),0,VLOOKUP($B345,'Feeder DER'!$B$3:$V$365,'Feeder DER'!H$369,FALSE)/1000)</f>
        <v>0.70418913109550341</v>
      </c>
      <c r="AI345" s="37">
        <f>IF(ISNA(VLOOKUP($B345,'Feeder DER'!$B$3:$V$365,'Feeder DER'!I$369,FALSE)),0,VLOOKUP($B345,'Feeder DER'!$B$3:$V$365,'Feeder DER'!I$369,FALSE)/1000)</f>
        <v>0.85602411236281006</v>
      </c>
      <c r="AJ345" s="37">
        <f>IF(ISNA(VLOOKUP($B345,'Feeder DER'!$B$3:$V$365,'Feeder DER'!J$369,FALSE)),0,VLOOKUP($B345,'Feeder DER'!$B$3:$V$365,'Feeder DER'!J$369,FALSE)/1000)</f>
        <v>1.1810625595527477</v>
      </c>
      <c r="AK345" s="37">
        <f>IF(ISNA(VLOOKUP($B345,'Feeder DER'!$B$3:$V$365,'Feeder DER'!K$369,FALSE)),0,VLOOKUP($B345,'Feeder DER'!$B$3:$V$365,'Feeder DER'!K$369,FALSE)/1000)</f>
        <v>1.4552600020035993</v>
      </c>
      <c r="AL345" s="37">
        <f>IF(ISNA(VLOOKUP($B345,'Feeder DER'!$B$3:$V$365,'Feeder DER'!L$369,FALSE)),0,VLOOKUP($B345,'Feeder DER'!$B$3:$V$365,'Feeder DER'!L$369,FALSE)/1000)</f>
        <v>1.7126867057798147</v>
      </c>
      <c r="AM345" s="37">
        <f>IF(ISNA(VLOOKUP($B345,'Feeder DER'!$B$3:$V$365,'Feeder DER'!M$369,FALSE)),0,VLOOKUP($B345,'Feeder DER'!$B$3:$V$365,'Feeder DER'!M$369,FALSE)/1000)</f>
        <v>-1.0474343661714722</v>
      </c>
      <c r="AN345" s="37">
        <f>IF(ISNA(VLOOKUP($B345,'Feeder DER'!$B$3:$V$365,'Feeder DER'!N$369,FALSE)),0,VLOOKUP($B345,'Feeder DER'!$B$3:$V$365,'Feeder DER'!N$369,FALSE)/1000)</f>
        <v>-1.2552900286959572</v>
      </c>
      <c r="AO345" s="37">
        <f>IF(ISNA(VLOOKUP($B345,'Feeder DER'!$B$3:$V$365,'Feeder DER'!O$369,FALSE)),0,VLOOKUP($B345,'Feeder DER'!$B$3:$V$365,'Feeder DER'!O$369,FALSE)/1000)</f>
        <v>-1.4750891481708754</v>
      </c>
      <c r="AP345" s="37">
        <f>IF(ISNA(VLOOKUP($B345,'Feeder DER'!$B$3:$V$365,'Feeder DER'!P$369,FALSE)),0,VLOOKUP($B345,'Feeder DER'!$B$3:$V$365,'Feeder DER'!P$369,FALSE)/1000)</f>
        <v>-1.680378647070601</v>
      </c>
      <c r="AQ345" s="37">
        <f>IF(ISNA(VLOOKUP($B345,'Feeder DER'!$B$3:$V$365,'Feeder DER'!Q$369,FALSE)),0,VLOOKUP($B345,'Feeder DER'!$B$3:$V$365,'Feeder DER'!Q$369,FALSE)/1000)</f>
        <v>-1.852777653200407</v>
      </c>
      <c r="AR345" s="37">
        <f>IF(ISNA(VLOOKUP($B345,'Feeder DER'!$B$3:$V$365,'Feeder DER'!R$369,FALSE)),0,VLOOKUP($B345,'Feeder DER'!$B$3:$V$365,'Feeder DER'!R$369,FALSE)/1000)</f>
        <v>-2.00028024463594</v>
      </c>
      <c r="AS345" s="37">
        <f>IF(ISNA(VLOOKUP($B345,'Feeder DER'!$B$3:$V$365,'Feeder DER'!S$369,FALSE)),0,VLOOKUP($B345,'Feeder DER'!$B$3:$V$365,'Feeder DER'!S$369,FALSE)/1000)</f>
        <v>-2.1310978376875065</v>
      </c>
      <c r="AT345" s="37">
        <f>IF(ISNA(VLOOKUP($B345,'Feeder DER'!$B$3:$V$365,'Feeder DER'!T$369,FALSE)),0,VLOOKUP($B345,'Feeder DER'!$B$3:$V$365,'Feeder DER'!T$369,FALSE)/1000)</f>
        <v>-2.257470358401092</v>
      </c>
      <c r="AU345" s="37">
        <f>IF(ISNA(VLOOKUP($B345,'Feeder DER'!$B$3:$V$365,'Feeder DER'!U$369,FALSE)),0,VLOOKUP($B345,'Feeder DER'!$B$3:$V$365,'Feeder DER'!U$369,FALSE)/1000)</f>
        <v>-2.3862011305171911</v>
      </c>
      <c r="AV345" s="37">
        <f>IF(ISNA(VLOOKUP($B345,'Feeder DER'!$B$3:$V$365,'Feeder DER'!V$369,FALSE)),0,VLOOKUP($B345,'Feeder DER'!$B$3:$V$365,'Feeder DER'!V$369,FALSE)/1000)</f>
        <v>-2.49293301142094</v>
      </c>
    </row>
    <row r="346" spans="1:48" x14ac:dyDescent="0.25">
      <c r="A346" s="8" t="s">
        <v>32</v>
      </c>
      <c r="B346" s="42">
        <v>61024</v>
      </c>
      <c r="C346" s="43">
        <v>142.2272222</v>
      </c>
      <c r="D346" s="43">
        <v>149</v>
      </c>
      <c r="E346" s="43">
        <v>149</v>
      </c>
      <c r="F346" s="43">
        <v>149</v>
      </c>
      <c r="G346" s="43">
        <v>149</v>
      </c>
      <c r="H346" s="43">
        <v>149</v>
      </c>
      <c r="I346" s="43">
        <v>149</v>
      </c>
      <c r="J346" s="43">
        <v>149</v>
      </c>
      <c r="K346" s="43">
        <v>149</v>
      </c>
      <c r="L346" s="43">
        <v>149</v>
      </c>
      <c r="M346" s="43">
        <v>149</v>
      </c>
      <c r="N346" s="43">
        <v>149</v>
      </c>
      <c r="P346" s="43">
        <v>160</v>
      </c>
      <c r="Q346" s="43">
        <v>162.09171419725601</v>
      </c>
      <c r="R346" s="43">
        <v>162.09171419725601</v>
      </c>
      <c r="S346" s="43">
        <v>162.09171419725601</v>
      </c>
      <c r="T346" s="43">
        <v>162.09171419725601</v>
      </c>
      <c r="U346" s="43">
        <v>162.09171419725601</v>
      </c>
      <c r="V346" s="43">
        <v>162.09171419725601</v>
      </c>
      <c r="W346" s="43">
        <v>162.09171419725601</v>
      </c>
      <c r="X346" s="43">
        <v>162.09171419725601</v>
      </c>
      <c r="Y346" s="43">
        <v>162.09171419725601</v>
      </c>
      <c r="Z346" s="43">
        <v>162.09171419725601</v>
      </c>
      <c r="AA346" s="43">
        <v>162.09171419725601</v>
      </c>
      <c r="AC346" s="37">
        <f>IF(ISNA(VLOOKUP($B346,'Feeder DER'!$B$3:$V$365,'Feeder DER'!C$369,FALSE)),0,VLOOKUP($B346,'Feeder DER'!$B$3:$V$365,'Feeder DER'!C$369,FALSE)/1000)</f>
        <v>1.3862087849647733E-2</v>
      </c>
      <c r="AD346" s="37">
        <f>IF(ISNA(VLOOKUP($B346,'Feeder DER'!$B$3:$V$365,'Feeder DER'!D$369,FALSE)),0,VLOOKUP($B346,'Feeder DER'!$B$3:$V$365,'Feeder DER'!D$369,FALSE)/1000)</f>
        <v>2.6628501267787104E-2</v>
      </c>
      <c r="AE346" s="37">
        <f>IF(ISNA(VLOOKUP($B346,'Feeder DER'!$B$3:$V$365,'Feeder DER'!E$369,FALSE)),0,VLOOKUP($B346,'Feeder DER'!$B$3:$V$365,'Feeder DER'!E$369,FALSE)/1000)</f>
        <v>4.1598386271926399E-2</v>
      </c>
      <c r="AF346" s="37">
        <f>IF(ISNA(VLOOKUP($B346,'Feeder DER'!$B$3:$V$365,'Feeder DER'!F$369,FALSE)),0,VLOOKUP($B346,'Feeder DER'!$B$3:$V$365,'Feeder DER'!F$369,FALSE)/1000)</f>
        <v>5.8231468991379425E-2</v>
      </c>
      <c r="AG346" s="37">
        <f>IF(ISNA(VLOOKUP($B346,'Feeder DER'!$B$3:$V$365,'Feeder DER'!G$369,FALSE)),0,VLOOKUP($B346,'Feeder DER'!$B$3:$V$365,'Feeder DER'!G$369,FALSE)/1000)</f>
        <v>7.5152976049046527E-2</v>
      </c>
      <c r="AH346" s="37">
        <f>IF(ISNA(VLOOKUP($B346,'Feeder DER'!$B$3:$V$365,'Feeder DER'!H$369,FALSE)),0,VLOOKUP($B346,'Feeder DER'!$B$3:$V$365,'Feeder DER'!H$369,FALSE)/1000)</f>
        <v>9.3592064801002725E-2</v>
      </c>
      <c r="AI346" s="37">
        <f>IF(ISNA(VLOOKUP($B346,'Feeder DER'!$B$3:$V$365,'Feeder DER'!I$369,FALSE)),0,VLOOKUP($B346,'Feeder DER'!$B$3:$V$365,'Feeder DER'!I$369,FALSE)/1000)</f>
        <v>0.11394851228183718</v>
      </c>
      <c r="AJ346" s="37">
        <f>IF(ISNA(VLOOKUP($B346,'Feeder DER'!$B$3:$V$365,'Feeder DER'!J$369,FALSE)),0,VLOOKUP($B346,'Feeder DER'!$B$3:$V$365,'Feeder DER'!J$369,FALSE)/1000)</f>
        <v>0.15751668821854123</v>
      </c>
      <c r="AK346" s="37">
        <f>IF(ISNA(VLOOKUP($B346,'Feeder DER'!$B$3:$V$365,'Feeder DER'!K$369,FALSE)),0,VLOOKUP($B346,'Feeder DER'!$B$3:$V$365,'Feeder DER'!K$369,FALSE)/1000)</f>
        <v>0.19395516588950304</v>
      </c>
      <c r="AL346" s="37">
        <f>IF(ISNA(VLOOKUP($B346,'Feeder DER'!$B$3:$V$365,'Feeder DER'!L$369,FALSE)),0,VLOOKUP($B346,'Feeder DER'!$B$3:$V$365,'Feeder DER'!L$369,FALSE)/1000)</f>
        <v>0.22767780647541433</v>
      </c>
      <c r="AM346" s="37">
        <f>IF(ISNA(VLOOKUP($B346,'Feeder DER'!$B$3:$V$365,'Feeder DER'!M$369,FALSE)),0,VLOOKUP($B346,'Feeder DER'!$B$3:$V$365,'Feeder DER'!M$369,FALSE)/1000)</f>
        <v>-0.13223794528271812</v>
      </c>
      <c r="AN346" s="37">
        <f>IF(ISNA(VLOOKUP($B346,'Feeder DER'!$B$3:$V$365,'Feeder DER'!N$369,FALSE)),0,VLOOKUP($B346,'Feeder DER'!$B$3:$V$365,'Feeder DER'!N$369,FALSE)/1000)</f>
        <v>-0.16141261952594615</v>
      </c>
      <c r="AO346" s="37">
        <f>IF(ISNA(VLOOKUP($B346,'Feeder DER'!$B$3:$V$365,'Feeder DER'!O$369,FALSE)),0,VLOOKUP($B346,'Feeder DER'!$B$3:$V$365,'Feeder DER'!O$369,FALSE)/1000)</f>
        <v>-0.19324925640130738</v>
      </c>
      <c r="AP346" s="37">
        <f>IF(ISNA(VLOOKUP($B346,'Feeder DER'!$B$3:$V$365,'Feeder DER'!P$369,FALSE)),0,VLOOKUP($B346,'Feeder DER'!$B$3:$V$365,'Feeder DER'!P$369,FALSE)/1000)</f>
        <v>-0.224280581716365</v>
      </c>
      <c r="AQ346" s="37">
        <f>IF(ISNA(VLOOKUP($B346,'Feeder DER'!$B$3:$V$365,'Feeder DER'!Q$369,FALSE)),0,VLOOKUP($B346,'Feeder DER'!$B$3:$V$365,'Feeder DER'!Q$369,FALSE)/1000)</f>
        <v>-0.2516374825319514</v>
      </c>
      <c r="AR346" s="37">
        <f>IF(ISNA(VLOOKUP($B346,'Feeder DER'!$B$3:$V$365,'Feeder DER'!R$369,FALSE)),0,VLOOKUP($B346,'Feeder DER'!$B$3:$V$365,'Feeder DER'!R$369,FALSE)/1000)</f>
        <v>-0.27642472806162038</v>
      </c>
      <c r="AS346" s="37">
        <f>IF(ISNA(VLOOKUP($B346,'Feeder DER'!$B$3:$V$365,'Feeder DER'!S$369,FALSE)),0,VLOOKUP($B346,'Feeder DER'!$B$3:$V$365,'Feeder DER'!S$369,FALSE)/1000)</f>
        <v>-0.29982361118597878</v>
      </c>
      <c r="AT346" s="37">
        <f>IF(ISNA(VLOOKUP($B346,'Feeder DER'!$B$3:$V$365,'Feeder DER'!T$369,FALSE)),0,VLOOKUP($B346,'Feeder DER'!$B$3:$V$365,'Feeder DER'!T$369,FALSE)/1000)</f>
        <v>-0.32647054654484459</v>
      </c>
      <c r="AU346" s="37">
        <f>IF(ISNA(VLOOKUP($B346,'Feeder DER'!$B$3:$V$365,'Feeder DER'!U$369,FALSE)),0,VLOOKUP($B346,'Feeder DER'!$B$3:$V$365,'Feeder DER'!U$369,FALSE)/1000)</f>
        <v>-0.35274847994675751</v>
      </c>
      <c r="AV346" s="37">
        <f>IF(ISNA(VLOOKUP($B346,'Feeder DER'!$B$3:$V$365,'Feeder DER'!V$369,FALSE)),0,VLOOKUP($B346,'Feeder DER'!$B$3:$V$365,'Feeder DER'!V$369,FALSE)/1000)</f>
        <v>-0.37575256622533232</v>
      </c>
    </row>
    <row r="347" spans="1:48" x14ac:dyDescent="0.25">
      <c r="A347" s="8" t="s">
        <v>32</v>
      </c>
      <c r="B347" s="42">
        <v>61025</v>
      </c>
      <c r="C347" s="43">
        <v>73.972222259999995</v>
      </c>
      <c r="D347" s="43">
        <v>71.666664119999993</v>
      </c>
      <c r="E347" s="43">
        <v>71.256765343249796</v>
      </c>
      <c r="F347" s="43">
        <v>71.256765343249796</v>
      </c>
      <c r="G347" s="43">
        <v>71.256765343249796</v>
      </c>
      <c r="H347" s="43">
        <v>71.256765343249796</v>
      </c>
      <c r="I347" s="43">
        <v>71.256765343249796</v>
      </c>
      <c r="J347" s="43">
        <v>71.256765343249796</v>
      </c>
      <c r="K347" s="43">
        <v>71.256765343249796</v>
      </c>
      <c r="L347" s="43">
        <v>71.256765343249796</v>
      </c>
      <c r="M347" s="43">
        <v>71.256765343249796</v>
      </c>
      <c r="N347" s="43">
        <v>71.256765343249796</v>
      </c>
      <c r="P347" s="43">
        <v>160</v>
      </c>
      <c r="Q347" s="43">
        <v>160.05947502934299</v>
      </c>
      <c r="R347" s="43">
        <v>160.05947502934299</v>
      </c>
      <c r="S347" s="43">
        <v>160.05947502934299</v>
      </c>
      <c r="T347" s="43">
        <v>160.05947502934299</v>
      </c>
      <c r="U347" s="43">
        <v>160.05947502934299</v>
      </c>
      <c r="V347" s="43">
        <v>160.05947502934299</v>
      </c>
      <c r="W347" s="43">
        <v>160.05947502934299</v>
      </c>
      <c r="X347" s="43">
        <v>160.05947502934299</v>
      </c>
      <c r="Y347" s="43">
        <v>160.05947502934299</v>
      </c>
      <c r="Z347" s="43">
        <v>160.05947502934299</v>
      </c>
      <c r="AA347" s="43">
        <v>160.05947502934299</v>
      </c>
      <c r="AC347" s="37">
        <f>IF(ISNA(VLOOKUP($B347,'Feeder DER'!$B$3:$V$365,'Feeder DER'!C$369,FALSE)),0,VLOOKUP($B347,'Feeder DER'!$B$3:$V$365,'Feeder DER'!C$369,FALSE)/1000)</f>
        <v>6.8739424723363349E-2</v>
      </c>
      <c r="AD347" s="37">
        <f>IF(ISNA(VLOOKUP($B347,'Feeder DER'!$B$3:$V$365,'Feeder DER'!D$369,FALSE)),0,VLOOKUP($B347,'Feeder DER'!$B$3:$V$365,'Feeder DER'!D$369,FALSE)/1000)</f>
        <v>0.13216670830025379</v>
      </c>
      <c r="AE347" s="37">
        <f>IF(ISNA(VLOOKUP($B347,'Feeder DER'!$B$3:$V$365,'Feeder DER'!E$369,FALSE)),0,VLOOKUP($B347,'Feeder DER'!$B$3:$V$365,'Feeder DER'!E$369,FALSE)/1000)</f>
        <v>0.20658503449397009</v>
      </c>
      <c r="AF347" s="37">
        <f>IF(ISNA(VLOOKUP($B347,'Feeder DER'!$B$3:$V$365,'Feeder DER'!F$369,FALSE)),0,VLOOKUP($B347,'Feeder DER'!$B$3:$V$365,'Feeder DER'!F$369,FALSE)/1000)</f>
        <v>0.28933045261400619</v>
      </c>
      <c r="AG347" s="37">
        <f>IF(ISNA(VLOOKUP($B347,'Feeder DER'!$B$3:$V$365,'Feeder DER'!G$369,FALSE)),0,VLOOKUP($B347,'Feeder DER'!$B$3:$V$365,'Feeder DER'!G$369,FALSE)/1000)</f>
        <v>0.37355932609261355</v>
      </c>
      <c r="AH347" s="37">
        <f>IF(ISNA(VLOOKUP($B347,'Feeder DER'!$B$3:$V$365,'Feeder DER'!H$369,FALSE)),0,VLOOKUP($B347,'Feeder DER'!$B$3:$V$365,'Feeder DER'!H$369,FALSE)/1000)</f>
        <v>0.46538179899145565</v>
      </c>
      <c r="AI347" s="37">
        <f>IF(ISNA(VLOOKUP($B347,'Feeder DER'!$B$3:$V$365,'Feeder DER'!I$369,FALSE)),0,VLOOKUP($B347,'Feeder DER'!$B$3:$V$365,'Feeder DER'!I$369,FALSE)/1000)</f>
        <v>0.56686219388342618</v>
      </c>
      <c r="AJ347" s="37">
        <f>IF(ISNA(VLOOKUP($B347,'Feeder DER'!$B$3:$V$365,'Feeder DER'!J$369,FALSE)),0,VLOOKUP($B347,'Feeder DER'!$B$3:$V$365,'Feeder DER'!J$369,FALSE)/1000)</f>
        <v>0.78399403262770906</v>
      </c>
      <c r="AK347" s="37">
        <f>IF(ISNA(VLOOKUP($B347,'Feeder DER'!$B$3:$V$365,'Feeder DER'!K$369,FALSE)),0,VLOOKUP($B347,'Feeder DER'!$B$3:$V$365,'Feeder DER'!K$369,FALSE)/1000)</f>
        <v>0.96559062559843345</v>
      </c>
      <c r="AL347" s="37">
        <f>IF(ISNA(VLOOKUP($B347,'Feeder DER'!$B$3:$V$365,'Feeder DER'!L$369,FALSE)),0,VLOOKUP($B347,'Feeder DER'!$B$3:$V$365,'Feeder DER'!L$369,FALSE)/1000)</f>
        <v>1.1336613330985614</v>
      </c>
      <c r="AM347" s="37">
        <f>IF(ISNA(VLOOKUP($B347,'Feeder DER'!$B$3:$V$365,'Feeder DER'!M$369,FALSE)),0,VLOOKUP($B347,'Feeder DER'!$B$3:$V$365,'Feeder DER'!M$369,FALSE)/1000)</f>
        <v>-0.66087118375498788</v>
      </c>
      <c r="AN347" s="37">
        <f>IF(ISNA(VLOOKUP($B347,'Feeder DER'!$B$3:$V$365,'Feeder DER'!N$369,FALSE)),0,VLOOKUP($B347,'Feeder DER'!$B$3:$V$365,'Feeder DER'!N$369,FALSE)/1000)</f>
        <v>-0.8058961164560311</v>
      </c>
      <c r="AO347" s="37">
        <f>IF(ISNA(VLOOKUP($B347,'Feeder DER'!$B$3:$V$365,'Feeder DER'!O$369,FALSE)),0,VLOOKUP($B347,'Feeder DER'!$B$3:$V$365,'Feeder DER'!O$369,FALSE)/1000)</f>
        <v>-0.96425024031527007</v>
      </c>
      <c r="AP347" s="37">
        <f>IF(ISNA(VLOOKUP($B347,'Feeder DER'!$B$3:$V$365,'Feeder DER'!P$369,FALSE)),0,VLOOKUP($B347,'Feeder DER'!$B$3:$V$365,'Feeder DER'!P$369,FALSE)/1000)</f>
        <v>-1.1187125517864493</v>
      </c>
      <c r="AQ347" s="37">
        <f>IF(ISNA(VLOOKUP($B347,'Feeder DER'!$B$3:$V$365,'Feeder DER'!Q$369,FALSE)),0,VLOOKUP($B347,'Feeder DER'!$B$3:$V$365,'Feeder DER'!Q$369,FALSE)/1000)</f>
        <v>-1.2549946692728873</v>
      </c>
      <c r="AR347" s="37">
        <f>IF(ISNA(VLOOKUP($B347,'Feeder DER'!$B$3:$V$365,'Feeder DER'!R$369,FALSE)),0,VLOOKUP($B347,'Feeder DER'!$B$3:$V$365,'Feeder DER'!R$369,FALSE)/1000)</f>
        <v>-1.3785784979539739</v>
      </c>
      <c r="AS347" s="37">
        <f>IF(ISNA(VLOOKUP($B347,'Feeder DER'!$B$3:$V$365,'Feeder DER'!S$369,FALSE)),0,VLOOKUP($B347,'Feeder DER'!$B$3:$V$365,'Feeder DER'!S$369,FALSE)/1000)</f>
        <v>-1.4953431711411402</v>
      </c>
      <c r="AT347" s="37">
        <f>IF(ISNA(VLOOKUP($B347,'Feeder DER'!$B$3:$V$365,'Feeder DER'!T$369,FALSE)),0,VLOOKUP($B347,'Feeder DER'!$B$3:$V$365,'Feeder DER'!T$369,FALSE)/1000)</f>
        <v>-1.6284613871251894</v>
      </c>
      <c r="AU347" s="37">
        <f>IF(ISNA(VLOOKUP($B347,'Feeder DER'!$B$3:$V$365,'Feeder DER'!U$369,FALSE)),0,VLOOKUP($B347,'Feeder DER'!$B$3:$V$365,'Feeder DER'!U$369,FALSE)/1000)</f>
        <v>-1.7597353259897184</v>
      </c>
      <c r="AV347" s="37">
        <f>IF(ISNA(VLOOKUP($B347,'Feeder DER'!$B$3:$V$365,'Feeder DER'!V$369,FALSE)),0,VLOOKUP($B347,'Feeder DER'!$B$3:$V$365,'Feeder DER'!V$369,FALSE)/1000)</f>
        <v>-1.8748008910074971</v>
      </c>
    </row>
    <row r="348" spans="1:48" x14ac:dyDescent="0.25">
      <c r="A348" s="8" t="s">
        <v>32</v>
      </c>
      <c r="B348" s="42">
        <v>61026</v>
      </c>
      <c r="C348" s="43">
        <v>105.7722223</v>
      </c>
      <c r="D348" s="43">
        <v>118.33333589999999</v>
      </c>
      <c r="E348" s="43">
        <v>118.33333589999999</v>
      </c>
      <c r="F348" s="43">
        <v>118.33333589999999</v>
      </c>
      <c r="G348" s="43">
        <v>118.33333589999999</v>
      </c>
      <c r="H348" s="43">
        <v>118.33333589999999</v>
      </c>
      <c r="I348" s="43">
        <v>118.33333589999999</v>
      </c>
      <c r="J348" s="43">
        <v>118.33333589999999</v>
      </c>
      <c r="K348" s="43">
        <v>118.33333589999999</v>
      </c>
      <c r="L348" s="43">
        <v>118.33333589999999</v>
      </c>
      <c r="M348" s="43">
        <v>118.33333589999999</v>
      </c>
      <c r="N348" s="43">
        <v>118.33333589999999</v>
      </c>
      <c r="P348" s="43">
        <v>106</v>
      </c>
      <c r="Q348" s="43">
        <v>106</v>
      </c>
      <c r="R348" s="43">
        <v>106</v>
      </c>
      <c r="S348" s="43">
        <v>106</v>
      </c>
      <c r="T348" s="43">
        <v>106</v>
      </c>
      <c r="U348" s="43">
        <v>106</v>
      </c>
      <c r="V348" s="43">
        <v>106</v>
      </c>
      <c r="W348" s="43">
        <v>106</v>
      </c>
      <c r="X348" s="43">
        <v>106</v>
      </c>
      <c r="Y348" s="43">
        <v>106</v>
      </c>
      <c r="Z348" s="43">
        <v>106</v>
      </c>
      <c r="AA348" s="43">
        <v>106</v>
      </c>
      <c r="AC348" s="37">
        <f>IF(ISNA(VLOOKUP($B348,'Feeder DER'!$B$3:$V$365,'Feeder DER'!C$369,FALSE)),0,VLOOKUP($B348,'Feeder DER'!$B$3:$V$365,'Feeder DER'!C$369,FALSE)/1000)</f>
        <v>8.7477881462974857E-3</v>
      </c>
      <c r="AD348" s="37">
        <f>IF(ISNA(VLOOKUP($B348,'Feeder DER'!$B$3:$V$365,'Feeder DER'!D$369,FALSE)),0,VLOOKUP($B348,'Feeder DER'!$B$3:$V$365,'Feeder DER'!D$369,FALSE)/1000)</f>
        <v>1.6805403077966644E-2</v>
      </c>
      <c r="AE348" s="37">
        <f>IF(ISNA(VLOOKUP($B348,'Feeder DER'!$B$3:$V$365,'Feeder DER'!E$369,FALSE)),0,VLOOKUP($B348,'Feeder DER'!$B$3:$V$365,'Feeder DER'!E$369,FALSE)/1000)</f>
        <v>2.6254208816026855E-2</v>
      </c>
      <c r="AF348" s="37">
        <f>IF(ISNA(VLOOKUP($B348,'Feeder DER'!$B$3:$V$365,'Feeder DER'!F$369,FALSE)),0,VLOOKUP($B348,'Feeder DER'!$B$3:$V$365,'Feeder DER'!F$369,FALSE)/1000)</f>
        <v>3.6753418902808255E-2</v>
      </c>
      <c r="AG348" s="37">
        <f>IF(ISNA(VLOOKUP($B348,'Feeder DER'!$B$3:$V$365,'Feeder DER'!G$369,FALSE)),0,VLOOKUP($B348,'Feeder DER'!$B$3:$V$365,'Feeder DER'!G$369,FALSE)/1000)</f>
        <v>4.7435195933987755E-2</v>
      </c>
      <c r="AH348" s="37">
        <f>IF(ISNA(VLOOKUP($B348,'Feeder DER'!$B$3:$V$365,'Feeder DER'!H$369,FALSE)),0,VLOOKUP($B348,'Feeder DER'!$B$3:$V$365,'Feeder DER'!H$369,FALSE)/1000)</f>
        <v>5.9075366226990514E-2</v>
      </c>
      <c r="AI348" s="37">
        <f>IF(ISNA(VLOOKUP($B348,'Feeder DER'!$B$3:$V$365,'Feeder DER'!I$369,FALSE)),0,VLOOKUP($B348,'Feeder DER'!$B$3:$V$365,'Feeder DER'!I$369,FALSE)/1000)</f>
        <v>7.1927065650752936E-2</v>
      </c>
      <c r="AJ348" s="37">
        <f>IF(ISNA(VLOOKUP($B348,'Feeder DER'!$B$3:$V$365,'Feeder DER'!J$369,FALSE)),0,VLOOKUP($B348,'Feeder DER'!$B$3:$V$365,'Feeder DER'!J$369,FALSE)/1000)</f>
        <v>9.9432441494273466E-2</v>
      </c>
      <c r="AK348" s="37">
        <f>IF(ISNA(VLOOKUP($B348,'Feeder DER'!$B$3:$V$365,'Feeder DER'!K$369,FALSE)),0,VLOOKUP($B348,'Feeder DER'!$B$3:$V$365,'Feeder DER'!K$369,FALSE)/1000)</f>
        <v>0.12243668112422881</v>
      </c>
      <c r="AL348" s="37">
        <f>IF(ISNA(VLOOKUP($B348,'Feeder DER'!$B$3:$V$365,'Feeder DER'!L$369,FALSE)),0,VLOOKUP($B348,'Feeder DER'!$B$3:$V$365,'Feeder DER'!L$369,FALSE)/1000)</f>
        <v>0.14372645859227323</v>
      </c>
      <c r="AM348" s="37">
        <f>IF(ISNA(VLOOKUP($B348,'Feeder DER'!$B$3:$V$365,'Feeder DER'!M$369,FALSE)),0,VLOOKUP($B348,'Feeder DER'!$B$3:$V$365,'Feeder DER'!M$369,FALSE)/1000)</f>
        <v>-8.3503300985543136E-2</v>
      </c>
      <c r="AN348" s="37">
        <f>IF(ISNA(VLOOKUP($B348,'Feeder DER'!$B$3:$V$365,'Feeder DER'!N$369,FALSE)),0,VLOOKUP($B348,'Feeder DER'!$B$3:$V$365,'Feeder DER'!N$369,FALSE)/1000)</f>
        <v>-0.10191790731816634</v>
      </c>
      <c r="AO348" s="37">
        <f>IF(ISNA(VLOOKUP($B348,'Feeder DER'!$B$3:$V$365,'Feeder DER'!O$369,FALSE)),0,VLOOKUP($B348,'Feeder DER'!$B$3:$V$365,'Feeder DER'!O$369,FALSE)/1000)</f>
        <v>-0.12201371182717756</v>
      </c>
      <c r="AP348" s="37">
        <f>IF(ISNA(VLOOKUP($B348,'Feeder DER'!$B$3:$V$365,'Feeder DER'!P$369,FALSE)),0,VLOOKUP($B348,'Feeder DER'!$B$3:$V$365,'Feeder DER'!P$369,FALSE)/1000)</f>
        <v>-0.14160237569144057</v>
      </c>
      <c r="AQ348" s="37">
        <f>IF(ISNA(VLOOKUP($B348,'Feeder DER'!$B$3:$V$365,'Feeder DER'!Q$369,FALSE)),0,VLOOKUP($B348,'Feeder DER'!$B$3:$V$365,'Feeder DER'!Q$369,FALSE)/1000)</f>
        <v>-0.15887268540133526</v>
      </c>
      <c r="AR348" s="37">
        <f>IF(ISNA(VLOOKUP($B348,'Feeder DER'!$B$3:$V$365,'Feeder DER'!R$369,FALSE)),0,VLOOKUP($B348,'Feeder DER'!$B$3:$V$365,'Feeder DER'!R$369,FALSE)/1000)</f>
        <v>-0.17452185210210963</v>
      </c>
      <c r="AS348" s="37">
        <f>IF(ISNA(VLOOKUP($B348,'Feeder DER'!$B$3:$V$365,'Feeder DER'!S$369,FALSE)),0,VLOOKUP($B348,'Feeder DER'!$B$3:$V$365,'Feeder DER'!S$369,FALSE)/1000)</f>
        <v>-0.18929556286918689</v>
      </c>
      <c r="AT348" s="37">
        <f>IF(ISNA(VLOOKUP($B348,'Feeder DER'!$B$3:$V$365,'Feeder DER'!T$369,FALSE)),0,VLOOKUP($B348,'Feeder DER'!$B$3:$V$365,'Feeder DER'!T$369,FALSE)/1000)</f>
        <v>-0.20612155827605363</v>
      </c>
      <c r="AU348" s="37">
        <f>IF(ISNA(VLOOKUP($B348,'Feeder DER'!$B$3:$V$365,'Feeder DER'!U$369,FALSE)),0,VLOOKUP($B348,'Feeder DER'!$B$3:$V$365,'Feeder DER'!U$369,FALSE)/1000)</f>
        <v>-0.22271454116458489</v>
      </c>
      <c r="AV348" s="37">
        <f>IF(ISNA(VLOOKUP($B348,'Feeder DER'!$B$3:$V$365,'Feeder DER'!V$369,FALSE)),0,VLOOKUP($B348,'Feeder DER'!$B$3:$V$365,'Feeder DER'!V$369,FALSE)/1000)</f>
        <v>-0.23724180592193775</v>
      </c>
    </row>
    <row r="349" spans="1:48" x14ac:dyDescent="0.25">
      <c r="A349" s="8" t="s">
        <v>32</v>
      </c>
      <c r="B349" s="42">
        <v>61027</v>
      </c>
      <c r="C349" s="43">
        <v>93.550000130000001</v>
      </c>
      <c r="D349" s="43">
        <v>84</v>
      </c>
      <c r="E349" s="43">
        <v>83.631958408613201</v>
      </c>
      <c r="F349" s="43">
        <v>83.631958408613201</v>
      </c>
      <c r="G349" s="43">
        <v>83.631958408613201</v>
      </c>
      <c r="H349" s="43">
        <v>83.631958408613201</v>
      </c>
      <c r="I349" s="43">
        <v>83.631958408613201</v>
      </c>
      <c r="J349" s="43">
        <v>83.631958408613201</v>
      </c>
      <c r="K349" s="43">
        <v>83.631958408613201</v>
      </c>
      <c r="L349" s="43">
        <v>83.631958408613201</v>
      </c>
      <c r="M349" s="43">
        <v>83.631958408613201</v>
      </c>
      <c r="N349" s="43">
        <v>83.631958408613201</v>
      </c>
      <c r="P349" s="43">
        <v>239</v>
      </c>
      <c r="Q349" s="43">
        <v>239</v>
      </c>
      <c r="R349" s="43">
        <v>239</v>
      </c>
      <c r="S349" s="43">
        <v>239</v>
      </c>
      <c r="T349" s="43">
        <v>239</v>
      </c>
      <c r="U349" s="43">
        <v>239</v>
      </c>
      <c r="V349" s="43">
        <v>239</v>
      </c>
      <c r="W349" s="43">
        <v>239</v>
      </c>
      <c r="X349" s="43">
        <v>239</v>
      </c>
      <c r="Y349" s="43">
        <v>239</v>
      </c>
      <c r="Z349" s="43">
        <v>239</v>
      </c>
      <c r="AA349" s="43">
        <v>239</v>
      </c>
      <c r="AC349" s="37">
        <f>IF(ISNA(VLOOKUP($B349,'Feeder DER'!$B$3:$V$365,'Feeder DER'!C$369,FALSE)),0,VLOOKUP($B349,'Feeder DER'!$B$3:$V$365,'Feeder DER'!C$369,FALSE)/1000)</f>
        <v>9.3280829906627907E-2</v>
      </c>
      <c r="AD349" s="37">
        <f>IF(ISNA(VLOOKUP($B349,'Feeder DER'!$B$3:$V$365,'Feeder DER'!D$369,FALSE)),0,VLOOKUP($B349,'Feeder DER'!$B$3:$V$365,'Feeder DER'!D$369,FALSE)/1000)</f>
        <v>0.17925675931659421</v>
      </c>
      <c r="AE349" s="37">
        <f>IF(ISNA(VLOOKUP($B349,'Feeder DER'!$B$3:$V$365,'Feeder DER'!E$369,FALSE)),0,VLOOKUP($B349,'Feeder DER'!$B$3:$V$365,'Feeder DER'!E$369,FALSE)/1000)</f>
        <v>0.28009655442414128</v>
      </c>
      <c r="AF349" s="37">
        <f>IF(ISNA(VLOOKUP($B349,'Feeder DER'!$B$3:$V$365,'Feeder DER'!F$369,FALSE)),0,VLOOKUP($B349,'Feeder DER'!$B$3:$V$365,'Feeder DER'!F$369,FALSE)/1000)</f>
        <v>0.39217313105465279</v>
      </c>
      <c r="AG349" s="37">
        <f>IF(ISNA(VLOOKUP($B349,'Feeder DER'!$B$3:$V$365,'Feeder DER'!G$369,FALSE)),0,VLOOKUP($B349,'Feeder DER'!$B$3:$V$365,'Feeder DER'!G$369,FALSE)/1000)</f>
        <v>0.50622050737471835</v>
      </c>
      <c r="AH349" s="37">
        <f>IF(ISNA(VLOOKUP($B349,'Feeder DER'!$B$3:$V$365,'Feeder DER'!H$369,FALSE)),0,VLOOKUP($B349,'Feeder DER'!$B$3:$V$365,'Feeder DER'!H$369,FALSE)/1000)</f>
        <v>0.63051836665579641</v>
      </c>
      <c r="AI349" s="37">
        <f>IF(ISNA(VLOOKUP($B349,'Feeder DER'!$B$3:$V$365,'Feeder DER'!I$369,FALSE)),0,VLOOKUP($B349,'Feeder DER'!$B$3:$V$365,'Feeder DER'!I$369,FALSE)/1000)</f>
        <v>0.76780296218152655</v>
      </c>
      <c r="AJ349" s="37">
        <f>IF(ISNA(VLOOKUP($B349,'Feeder DER'!$B$3:$V$365,'Feeder DER'!J$369,FALSE)),0,VLOOKUP($B349,'Feeder DER'!$B$3:$V$365,'Feeder DER'!J$369,FALSE)/1000)</f>
        <v>1.0615928204918894</v>
      </c>
      <c r="AK349" s="37">
        <f>IF(ISNA(VLOOKUP($B349,'Feeder DER'!$B$3:$V$365,'Feeder DER'!K$369,FALSE)),0,VLOOKUP($B349,'Feeder DER'!$B$3:$V$365,'Feeder DER'!K$369,FALSE)/1000)</f>
        <v>1.3073039778881168</v>
      </c>
      <c r="AL349" s="37">
        <f>IF(ISNA(VLOOKUP($B349,'Feeder DER'!$B$3:$V$365,'Feeder DER'!L$369,FALSE)),0,VLOOKUP($B349,'Feeder DER'!$B$3:$V$365,'Feeder DER'!L$369,FALSE)/1000)</f>
        <v>1.5347067640864089</v>
      </c>
      <c r="AM349" s="37">
        <f>IF(ISNA(VLOOKUP($B349,'Feeder DER'!$B$3:$V$365,'Feeder DER'!M$369,FALSE)),0,VLOOKUP($B349,'Feeder DER'!$B$3:$V$365,'Feeder DER'!M$369,FALSE)/1000)</f>
        <v>-0.89274111219809449</v>
      </c>
      <c r="AN349" s="37">
        <f>IF(ISNA(VLOOKUP($B349,'Feeder DER'!$B$3:$V$365,'Feeder DER'!N$369,FALSE)),0,VLOOKUP($B349,'Feeder DER'!$B$3:$V$365,'Feeder DER'!N$369,FALSE)/1000)</f>
        <v>-1.0892622278529858</v>
      </c>
      <c r="AO349" s="37">
        <f>IF(ISNA(VLOOKUP($B349,'Feeder DER'!$B$3:$V$365,'Feeder DER'!O$369,FALSE)),0,VLOOKUP($B349,'Feeder DER'!$B$3:$V$365,'Feeder DER'!O$369,FALSE)/1000)</f>
        <v>-1.3037688155055172</v>
      </c>
      <c r="AP349" s="37">
        <f>IF(ISNA(VLOOKUP($B349,'Feeder DER'!$B$3:$V$365,'Feeder DER'!P$369,FALSE)),0,VLOOKUP($B349,'Feeder DER'!$B$3:$V$365,'Feeder DER'!P$369,FALSE)/1000)</f>
        <v>-1.5129134312174348</v>
      </c>
      <c r="AQ349" s="37">
        <f>IF(ISNA(VLOOKUP($B349,'Feeder DER'!$B$3:$V$365,'Feeder DER'!Q$369,FALSE)),0,VLOOKUP($B349,'Feeder DER'!$B$3:$V$365,'Feeder DER'!Q$369,FALSE)/1000)</f>
        <v>-1.6973549119020992</v>
      </c>
      <c r="AR349" s="37">
        <f>IF(ISNA(VLOOKUP($B349,'Feeder DER'!$B$3:$V$365,'Feeder DER'!R$369,FALSE)),0,VLOOKUP($B349,'Feeder DER'!$B$3:$V$365,'Feeder DER'!R$369,FALSE)/1000)</f>
        <v>-1.8645294826357468</v>
      </c>
      <c r="AS349" s="37">
        <f>IF(ISNA(VLOOKUP($B349,'Feeder DER'!$B$3:$V$365,'Feeder DER'!S$369,FALSE)),0,VLOOKUP($B349,'Feeder DER'!$B$3:$V$365,'Feeder DER'!S$369,FALSE)/1000)</f>
        <v>-2.0223983030575559</v>
      </c>
      <c r="AT349" s="37">
        <f>IF(ISNA(VLOOKUP($B349,'Feeder DER'!$B$3:$V$365,'Feeder DER'!T$369,FALSE)),0,VLOOKUP($B349,'Feeder DER'!$B$3:$V$365,'Feeder DER'!T$369,FALSE)/1000)</f>
        <v>-2.2022629134743492</v>
      </c>
      <c r="AU349" s="37">
        <f>IF(ISNA(VLOOKUP($B349,'Feeder DER'!$B$3:$V$365,'Feeder DER'!U$369,FALSE)),0,VLOOKUP($B349,'Feeder DER'!$B$3:$V$365,'Feeder DER'!U$369,FALSE)/1000)</f>
        <v>-2.3796362961565243</v>
      </c>
      <c r="AV349" s="37">
        <f>IF(ISNA(VLOOKUP($B349,'Feeder DER'!$B$3:$V$365,'Feeder DER'!V$369,FALSE)),0,VLOOKUP($B349,'Feeder DER'!$B$3:$V$365,'Feeder DER'!V$369,FALSE)/1000)</f>
        <v>-2.5349939177216769</v>
      </c>
    </row>
    <row r="350" spans="1:48" x14ac:dyDescent="0.25">
      <c r="A350" s="8" t="s">
        <v>32</v>
      </c>
      <c r="B350" s="42">
        <v>61028</v>
      </c>
      <c r="C350" s="43">
        <v>100.92777820000001</v>
      </c>
      <c r="D350" s="43">
        <v>99.333335880000007</v>
      </c>
      <c r="E350" s="43">
        <v>99.333335880000007</v>
      </c>
      <c r="F350" s="43">
        <v>99.333335880000007</v>
      </c>
      <c r="G350" s="43">
        <v>99.333335880000007</v>
      </c>
      <c r="H350" s="43">
        <v>99.333335880000007</v>
      </c>
      <c r="I350" s="43">
        <v>99.333335880000007</v>
      </c>
      <c r="J350" s="43">
        <v>99.333335880000007</v>
      </c>
      <c r="K350" s="43">
        <v>99.333335880000007</v>
      </c>
      <c r="L350" s="43">
        <v>99.333335880000007</v>
      </c>
      <c r="M350" s="43">
        <v>99.333335880000007</v>
      </c>
      <c r="N350" s="43">
        <v>99.333335880000007</v>
      </c>
      <c r="P350" s="43">
        <v>193.66667179999999</v>
      </c>
      <c r="Q350" s="43">
        <v>193.66667179999999</v>
      </c>
      <c r="R350" s="43">
        <v>193.66667179999999</v>
      </c>
      <c r="S350" s="43">
        <v>193.66667179999999</v>
      </c>
      <c r="T350" s="43">
        <v>193.66667179999999</v>
      </c>
      <c r="U350" s="43">
        <v>193.66667179999999</v>
      </c>
      <c r="V350" s="43">
        <v>193.66667179999999</v>
      </c>
      <c r="W350" s="43">
        <v>193.66667179999999</v>
      </c>
      <c r="X350" s="43">
        <v>193.66667179999999</v>
      </c>
      <c r="Y350" s="43">
        <v>193.66667179999999</v>
      </c>
      <c r="Z350" s="43">
        <v>193.66667179999999</v>
      </c>
      <c r="AA350" s="43">
        <v>193.66667179999999</v>
      </c>
      <c r="AC350" s="37">
        <f>IF(ISNA(VLOOKUP($B350,'Feeder DER'!$B$3:$V$365,'Feeder DER'!C$369,FALSE)),0,VLOOKUP($B350,'Feeder DER'!$B$3:$V$365,'Feeder DER'!C$369,FALSE)/1000)</f>
        <v>0.15496920439361975</v>
      </c>
      <c r="AD350" s="37">
        <f>IF(ISNA(VLOOKUP($B350,'Feeder DER'!$B$3:$V$365,'Feeder DER'!D$369,FALSE)),0,VLOOKUP($B350,'Feeder DER'!$B$3:$V$365,'Feeder DER'!D$369,FALSE)/1000)</f>
        <v>0.27835873804129879</v>
      </c>
      <c r="AE350" s="37">
        <f>IF(ISNA(VLOOKUP($B350,'Feeder DER'!$B$3:$V$365,'Feeder DER'!E$369,FALSE)),0,VLOOKUP($B350,'Feeder DER'!$B$3:$V$365,'Feeder DER'!E$369,FALSE)/1000)</f>
        <v>0.41899000293042743</v>
      </c>
      <c r="AF350" s="37">
        <f>IF(ISNA(VLOOKUP($B350,'Feeder DER'!$B$3:$V$365,'Feeder DER'!F$369,FALSE)),0,VLOOKUP($B350,'Feeder DER'!$B$3:$V$365,'Feeder DER'!F$369,FALSE)/1000)</f>
        <v>0.57000356745913361</v>
      </c>
      <c r="AG350" s="37">
        <f>IF(ISNA(VLOOKUP($B350,'Feeder DER'!$B$3:$V$365,'Feeder DER'!G$369,FALSE)),0,VLOOKUP($B350,'Feeder DER'!$B$3:$V$365,'Feeder DER'!G$369,FALSE)/1000)</f>
        <v>0.71953471646230593</v>
      </c>
      <c r="AH350" s="37">
        <f>IF(ISNA(VLOOKUP($B350,'Feeder DER'!$B$3:$V$365,'Feeder DER'!H$369,FALSE)),0,VLOOKUP($B350,'Feeder DER'!$B$3:$V$365,'Feeder DER'!H$369,FALSE)/1000)</f>
        <v>0.87925310052463568</v>
      </c>
      <c r="AI350" s="37">
        <f>IF(ISNA(VLOOKUP($B350,'Feeder DER'!$B$3:$V$365,'Feeder DER'!I$369,FALSE)),0,VLOOKUP($B350,'Feeder DER'!$B$3:$V$365,'Feeder DER'!I$369,FALSE)/1000)</f>
        <v>1.0531916567171122</v>
      </c>
      <c r="AJ350" s="37">
        <f>IF(ISNA(VLOOKUP($B350,'Feeder DER'!$B$3:$V$365,'Feeder DER'!J$369,FALSE)),0,VLOOKUP($B350,'Feeder DER'!$B$3:$V$365,'Feeder DER'!J$369,FALSE)/1000)</f>
        <v>1.4148870743719348</v>
      </c>
      <c r="AK350" s="37">
        <f>IF(ISNA(VLOOKUP($B350,'Feeder DER'!$B$3:$V$365,'Feeder DER'!K$369,FALSE)),0,VLOOKUP($B350,'Feeder DER'!$B$3:$V$365,'Feeder DER'!K$369,FALSE)/1000)</f>
        <v>1.7210348795971226</v>
      </c>
      <c r="AL350" s="37">
        <f>IF(ISNA(VLOOKUP($B350,'Feeder DER'!$B$3:$V$365,'Feeder DER'!L$369,FALSE)),0,VLOOKUP($B350,'Feeder DER'!$B$3:$V$365,'Feeder DER'!L$369,FALSE)/1000)</f>
        <v>2.0052504834780849</v>
      </c>
      <c r="AM350" s="37">
        <f>IF(ISNA(VLOOKUP($B350,'Feeder DER'!$B$3:$V$365,'Feeder DER'!M$369,FALSE)),0,VLOOKUP($B350,'Feeder DER'!$B$3:$V$365,'Feeder DER'!M$369,FALSE)/1000)</f>
        <v>-1.4087213942226351</v>
      </c>
      <c r="AN350" s="37">
        <f>IF(ISNA(VLOOKUP($B350,'Feeder DER'!$B$3:$V$365,'Feeder DER'!N$369,FALSE)),0,VLOOKUP($B350,'Feeder DER'!$B$3:$V$365,'Feeder DER'!N$369,FALSE)/1000)</f>
        <v>-1.6788644794987988</v>
      </c>
      <c r="AO350" s="37">
        <f>IF(ISNA(VLOOKUP($B350,'Feeder DER'!$B$3:$V$365,'Feeder DER'!O$369,FALSE)),0,VLOOKUP($B350,'Feeder DER'!$B$3:$V$365,'Feeder DER'!O$369,FALSE)/1000)</f>
        <v>-1.9647424195946979</v>
      </c>
      <c r="AP350" s="37">
        <f>IF(ISNA(VLOOKUP($B350,'Feeder DER'!$B$3:$V$365,'Feeder DER'!P$369,FALSE)),0,VLOOKUP($B350,'Feeder DER'!$B$3:$V$365,'Feeder DER'!P$369,FALSE)/1000)</f>
        <v>-2.2336233153166285</v>
      </c>
      <c r="AQ350" s="37">
        <f>IF(ISNA(VLOOKUP($B350,'Feeder DER'!$B$3:$V$365,'Feeder DER'!Q$369,FALSE)),0,VLOOKUP($B350,'Feeder DER'!$B$3:$V$365,'Feeder DER'!Q$369,FALSE)/1000)</f>
        <v>-2.4620103187773781</v>
      </c>
      <c r="AR350" s="37">
        <f>IF(ISNA(VLOOKUP($B350,'Feeder DER'!$B$3:$V$365,'Feeder DER'!R$369,FALSE)),0,VLOOKUP($B350,'Feeder DER'!$B$3:$V$365,'Feeder DER'!R$369,FALSE)/1000)</f>
        <v>-2.6614666183659672</v>
      </c>
      <c r="AS350" s="37">
        <f>IF(ISNA(VLOOKUP($B350,'Feeder DER'!$B$3:$V$365,'Feeder DER'!S$369,FALSE)),0,VLOOKUP($B350,'Feeder DER'!$B$3:$V$365,'Feeder DER'!S$369,FALSE)/1000)</f>
        <v>-2.8427344378750954</v>
      </c>
      <c r="AT350" s="37">
        <f>IF(ISNA(VLOOKUP($B350,'Feeder DER'!$B$3:$V$365,'Feeder DER'!T$369,FALSE)),0,VLOOKUP($B350,'Feeder DER'!$B$3:$V$365,'Feeder DER'!T$369,FALSE)/1000)</f>
        <v>-3.041788886692526</v>
      </c>
      <c r="AU350" s="37">
        <f>IF(ISNA(VLOOKUP($B350,'Feeder DER'!$B$3:$V$365,'Feeder DER'!U$369,FALSE)),0,VLOOKUP($B350,'Feeder DER'!$B$3:$V$365,'Feeder DER'!U$369,FALSE)/1000)</f>
        <v>-3.2358348746833401</v>
      </c>
      <c r="AV350" s="37">
        <f>IF(ISNA(VLOOKUP($B350,'Feeder DER'!$B$3:$V$365,'Feeder DER'!V$369,FALSE)),0,VLOOKUP($B350,'Feeder DER'!$B$3:$V$365,'Feeder DER'!V$369,FALSE)/1000)</f>
        <v>-3.4013013763013031</v>
      </c>
    </row>
    <row r="351" spans="1:48" x14ac:dyDescent="0.25">
      <c r="A351" s="8" t="s">
        <v>32</v>
      </c>
      <c r="B351" s="42">
        <v>61029</v>
      </c>
      <c r="C351" s="43">
        <v>42.527777739999998</v>
      </c>
      <c r="D351" s="43">
        <v>51</v>
      </c>
      <c r="E351" s="43">
        <v>51</v>
      </c>
      <c r="F351" s="43">
        <v>51</v>
      </c>
      <c r="G351" s="43">
        <v>51</v>
      </c>
      <c r="H351" s="43">
        <v>51</v>
      </c>
      <c r="I351" s="43">
        <v>51</v>
      </c>
      <c r="J351" s="43">
        <v>51</v>
      </c>
      <c r="K351" s="43">
        <v>51</v>
      </c>
      <c r="L351" s="43">
        <v>51</v>
      </c>
      <c r="M351" s="43">
        <v>51</v>
      </c>
      <c r="N351" s="43">
        <v>51</v>
      </c>
      <c r="P351" s="43">
        <v>97</v>
      </c>
      <c r="Q351" s="43">
        <v>98.3625526479792</v>
      </c>
      <c r="R351" s="43">
        <v>98.3625526479792</v>
      </c>
      <c r="S351" s="43">
        <v>98.3625526479792</v>
      </c>
      <c r="T351" s="43">
        <v>98.3625526479792</v>
      </c>
      <c r="U351" s="43">
        <v>98.3625526479792</v>
      </c>
      <c r="V351" s="43">
        <v>98.3625526479792</v>
      </c>
      <c r="W351" s="43">
        <v>98.3625526479792</v>
      </c>
      <c r="X351" s="43">
        <v>98.3625526479792</v>
      </c>
      <c r="Y351" s="43">
        <v>98.3625526479792</v>
      </c>
      <c r="Z351" s="43">
        <v>98.3625526479792</v>
      </c>
      <c r="AA351" s="43">
        <v>98.3625526479792</v>
      </c>
      <c r="AC351" s="37">
        <f>IF(ISNA(VLOOKUP($B351,'Feeder DER'!$B$3:$V$365,'Feeder DER'!C$369,FALSE)),0,VLOOKUP($B351,'Feeder DER'!$B$3:$V$365,'Feeder DER'!C$369,FALSE)/1000)</f>
        <v>3.0567549534801779E-2</v>
      </c>
      <c r="AD351" s="37">
        <f>IF(ISNA(VLOOKUP($B351,'Feeder DER'!$B$3:$V$365,'Feeder DER'!D$369,FALSE)),0,VLOOKUP($B351,'Feeder DER'!$B$3:$V$365,'Feeder DER'!D$369,FALSE)/1000)</f>
        <v>6.1897132817064777E-2</v>
      </c>
      <c r="AE351" s="37">
        <f>IF(ISNA(VLOOKUP($B351,'Feeder DER'!$B$3:$V$365,'Feeder DER'!E$369,FALSE)),0,VLOOKUP($B351,'Feeder DER'!$B$3:$V$365,'Feeder DER'!E$369,FALSE)/1000)</f>
        <v>9.9079165752847351E-2</v>
      </c>
      <c r="AF351" s="37">
        <f>IF(ISNA(VLOOKUP($B351,'Feeder DER'!$B$3:$V$365,'Feeder DER'!F$369,FALSE)),0,VLOOKUP($B351,'Feeder DER'!$B$3:$V$365,'Feeder DER'!F$369,FALSE)/1000)</f>
        <v>0.14102340139897354</v>
      </c>
      <c r="AG351" s="37">
        <f>IF(ISNA(VLOOKUP($B351,'Feeder DER'!$B$3:$V$365,'Feeder DER'!G$369,FALSE)),0,VLOOKUP($B351,'Feeder DER'!$B$3:$V$365,'Feeder DER'!G$369,FALSE)/1000)</f>
        <v>0.18425173847433884</v>
      </c>
      <c r="AH351" s="37">
        <f>IF(ISNA(VLOOKUP($B351,'Feeder DER'!$B$3:$V$365,'Feeder DER'!H$369,FALSE)),0,VLOOKUP($B351,'Feeder DER'!$B$3:$V$365,'Feeder DER'!H$369,FALSE)/1000)</f>
        <v>0.23185763304171694</v>
      </c>
      <c r="AI351" s="37">
        <f>IF(ISNA(VLOOKUP($B351,'Feeder DER'!$B$3:$V$365,'Feeder DER'!I$369,FALSE)),0,VLOOKUP($B351,'Feeder DER'!$B$3:$V$365,'Feeder DER'!I$369,FALSE)/1000)</f>
        <v>0.28513600271752532</v>
      </c>
      <c r="AJ351" s="37">
        <f>IF(ISNA(VLOOKUP($B351,'Feeder DER'!$B$3:$V$365,'Feeder DER'!J$369,FALSE)),0,VLOOKUP($B351,'Feeder DER'!$B$3:$V$365,'Feeder DER'!J$369,FALSE)/1000)</f>
        <v>0.39939765667172084</v>
      </c>
      <c r="AK351" s="37">
        <f>IF(ISNA(VLOOKUP($B351,'Feeder DER'!$B$3:$V$365,'Feeder DER'!K$369,FALSE)),0,VLOOKUP($B351,'Feeder DER'!$B$3:$V$365,'Feeder DER'!K$369,FALSE)/1000)</f>
        <v>0.49538113505337611</v>
      </c>
      <c r="AL351" s="37">
        <f>IF(ISNA(VLOOKUP($B351,'Feeder DER'!$B$3:$V$365,'Feeder DER'!L$369,FALSE)),0,VLOOKUP($B351,'Feeder DER'!$B$3:$V$365,'Feeder DER'!L$369,FALSE)/1000)</f>
        <v>0.58464602116296194</v>
      </c>
      <c r="AM351" s="37">
        <f>IF(ISNA(VLOOKUP($B351,'Feeder DER'!$B$3:$V$365,'Feeder DER'!M$369,FALSE)),0,VLOOKUP($B351,'Feeder DER'!$B$3:$V$365,'Feeder DER'!M$369,FALSE)/1000)</f>
        <v>-0.32730069327697986</v>
      </c>
      <c r="AN351" s="37">
        <f>IF(ISNA(VLOOKUP($B351,'Feeder DER'!$B$3:$V$365,'Feeder DER'!N$369,FALSE)),0,VLOOKUP($B351,'Feeder DER'!$B$3:$V$365,'Feeder DER'!N$369,FALSE)/1000)</f>
        <v>-0.39953227132473085</v>
      </c>
      <c r="AO351" s="37">
        <f>IF(ISNA(VLOOKUP($B351,'Feeder DER'!$B$3:$V$365,'Feeder DER'!O$369,FALSE)),0,VLOOKUP($B351,'Feeder DER'!$B$3:$V$365,'Feeder DER'!O$369,FALSE)/1000)</f>
        <v>-0.47926176797782022</v>
      </c>
      <c r="AP351" s="37">
        <f>IF(ISNA(VLOOKUP($B351,'Feeder DER'!$B$3:$V$365,'Feeder DER'!P$369,FALSE)),0,VLOOKUP($B351,'Feeder DER'!$B$3:$V$365,'Feeder DER'!P$369,FALSE)/1000)</f>
        <v>-0.55798671193079463</v>
      </c>
      <c r="AQ351" s="37">
        <f>IF(ISNA(VLOOKUP($B351,'Feeder DER'!$B$3:$V$365,'Feeder DER'!Q$369,FALSE)),0,VLOOKUP($B351,'Feeder DER'!$B$3:$V$365,'Feeder DER'!Q$369,FALSE)/1000)</f>
        <v>-0.62835291170213048</v>
      </c>
      <c r="AR351" s="37">
        <f>IF(ISNA(VLOOKUP($B351,'Feeder DER'!$B$3:$V$365,'Feeder DER'!R$369,FALSE)),0,VLOOKUP($B351,'Feeder DER'!$B$3:$V$365,'Feeder DER'!R$369,FALSE)/1000)</f>
        <v>-0.69296615583034671</v>
      </c>
      <c r="AS351" s="37">
        <f>IF(ISNA(VLOOKUP($B351,'Feeder DER'!$B$3:$V$365,'Feeder DER'!S$369,FALSE)),0,VLOOKUP($B351,'Feeder DER'!$B$3:$V$365,'Feeder DER'!S$369,FALSE)/1000)</f>
        <v>-0.75481938716418551</v>
      </c>
      <c r="AT351" s="37">
        <f>IF(ISNA(VLOOKUP($B351,'Feeder DER'!$B$3:$V$365,'Feeder DER'!T$369,FALSE)),0,VLOOKUP($B351,'Feeder DER'!$B$3:$V$365,'Feeder DER'!T$369,FALSE)/1000)</f>
        <v>-0.82583764689404859</v>
      </c>
      <c r="AU351" s="37">
        <f>IF(ISNA(VLOOKUP($B351,'Feeder DER'!$B$3:$V$365,'Feeder DER'!U$369,FALSE)),0,VLOOKUP($B351,'Feeder DER'!$B$3:$V$365,'Feeder DER'!U$369,FALSE)/1000)</f>
        <v>-0.89683764151052425</v>
      </c>
      <c r="AV351" s="37">
        <f>IF(ISNA(VLOOKUP($B351,'Feeder DER'!$B$3:$V$365,'Feeder DER'!V$369,FALSE)),0,VLOOKUP($B351,'Feeder DER'!$B$3:$V$365,'Feeder DER'!V$369,FALSE)/1000)</f>
        <v>-0.96027236698012342</v>
      </c>
    </row>
    <row r="352" spans="1:48" x14ac:dyDescent="0.25">
      <c r="A352" s="8" t="s">
        <v>32</v>
      </c>
      <c r="B352" s="42">
        <v>61030</v>
      </c>
      <c r="C352" s="43">
        <v>0</v>
      </c>
      <c r="D352" s="43">
        <v>0</v>
      </c>
      <c r="E352" s="43">
        <v>0</v>
      </c>
      <c r="F352" s="43">
        <v>0</v>
      </c>
      <c r="G352" s="43">
        <v>0</v>
      </c>
      <c r="H352" s="43">
        <v>0</v>
      </c>
      <c r="I352" s="43">
        <v>0</v>
      </c>
      <c r="J352" s="43">
        <v>0</v>
      </c>
      <c r="K352" s="43">
        <v>0</v>
      </c>
      <c r="L352" s="43">
        <v>0</v>
      </c>
      <c r="M352" s="43">
        <v>0</v>
      </c>
      <c r="N352" s="43">
        <v>0</v>
      </c>
      <c r="P352" s="43">
        <v>0</v>
      </c>
      <c r="Q352" s="43">
        <v>0</v>
      </c>
      <c r="R352" s="43">
        <v>0</v>
      </c>
      <c r="S352" s="43">
        <v>0</v>
      </c>
      <c r="T352" s="43">
        <v>0</v>
      </c>
      <c r="U352" s="43">
        <v>0</v>
      </c>
      <c r="V352" s="43">
        <v>0</v>
      </c>
      <c r="W352" s="43">
        <v>0</v>
      </c>
      <c r="X352" s="43">
        <v>0</v>
      </c>
      <c r="Y352" s="43">
        <v>0</v>
      </c>
      <c r="Z352" s="43">
        <v>0</v>
      </c>
      <c r="AA352" s="43">
        <v>0</v>
      </c>
      <c r="AC352" s="37">
        <f>IF(ISNA(VLOOKUP($B352,'Feeder DER'!$B$3:$V$365,'Feeder DER'!C$369,FALSE)),0,VLOOKUP($B352,'Feeder DER'!$B$3:$V$365,'Feeder DER'!C$369,FALSE)/1000)</f>
        <v>0</v>
      </c>
      <c r="AD352" s="37">
        <f>IF(ISNA(VLOOKUP($B352,'Feeder DER'!$B$3:$V$365,'Feeder DER'!D$369,FALSE)),0,VLOOKUP($B352,'Feeder DER'!$B$3:$V$365,'Feeder DER'!D$369,FALSE)/1000)</f>
        <v>0</v>
      </c>
      <c r="AE352" s="37">
        <f>IF(ISNA(VLOOKUP($B352,'Feeder DER'!$B$3:$V$365,'Feeder DER'!E$369,FALSE)),0,VLOOKUP($B352,'Feeder DER'!$B$3:$V$365,'Feeder DER'!E$369,FALSE)/1000)</f>
        <v>0</v>
      </c>
      <c r="AF352" s="37">
        <f>IF(ISNA(VLOOKUP($B352,'Feeder DER'!$B$3:$V$365,'Feeder DER'!F$369,FALSE)),0,VLOOKUP($B352,'Feeder DER'!$B$3:$V$365,'Feeder DER'!F$369,FALSE)/1000)</f>
        <v>0</v>
      </c>
      <c r="AG352" s="37">
        <f>IF(ISNA(VLOOKUP($B352,'Feeder DER'!$B$3:$V$365,'Feeder DER'!G$369,FALSE)),0,VLOOKUP($B352,'Feeder DER'!$B$3:$V$365,'Feeder DER'!G$369,FALSE)/1000)</f>
        <v>0</v>
      </c>
      <c r="AH352" s="37">
        <f>IF(ISNA(VLOOKUP($B352,'Feeder DER'!$B$3:$V$365,'Feeder DER'!H$369,FALSE)),0,VLOOKUP($B352,'Feeder DER'!$B$3:$V$365,'Feeder DER'!H$369,FALSE)/1000)</f>
        <v>0</v>
      </c>
      <c r="AI352" s="37">
        <f>IF(ISNA(VLOOKUP($B352,'Feeder DER'!$B$3:$V$365,'Feeder DER'!I$369,FALSE)),0,VLOOKUP($B352,'Feeder DER'!$B$3:$V$365,'Feeder DER'!I$369,FALSE)/1000)</f>
        <v>0</v>
      </c>
      <c r="AJ352" s="37">
        <f>IF(ISNA(VLOOKUP($B352,'Feeder DER'!$B$3:$V$365,'Feeder DER'!J$369,FALSE)),0,VLOOKUP($B352,'Feeder DER'!$B$3:$V$365,'Feeder DER'!J$369,FALSE)/1000)</f>
        <v>0</v>
      </c>
      <c r="AK352" s="37">
        <f>IF(ISNA(VLOOKUP($B352,'Feeder DER'!$B$3:$V$365,'Feeder DER'!K$369,FALSE)),0,VLOOKUP($B352,'Feeder DER'!$B$3:$V$365,'Feeder DER'!K$369,FALSE)/1000)</f>
        <v>0</v>
      </c>
      <c r="AL352" s="37">
        <f>IF(ISNA(VLOOKUP($B352,'Feeder DER'!$B$3:$V$365,'Feeder DER'!L$369,FALSE)),0,VLOOKUP($B352,'Feeder DER'!$B$3:$V$365,'Feeder DER'!L$369,FALSE)/1000)</f>
        <v>0</v>
      </c>
      <c r="AM352" s="37">
        <f>IF(ISNA(VLOOKUP($B352,'Feeder DER'!$B$3:$V$365,'Feeder DER'!M$369,FALSE)),0,VLOOKUP($B352,'Feeder DER'!$B$3:$V$365,'Feeder DER'!M$369,FALSE)/1000)</f>
        <v>0</v>
      </c>
      <c r="AN352" s="37">
        <f>IF(ISNA(VLOOKUP($B352,'Feeder DER'!$B$3:$V$365,'Feeder DER'!N$369,FALSE)),0,VLOOKUP($B352,'Feeder DER'!$B$3:$V$365,'Feeder DER'!N$369,FALSE)/1000)</f>
        <v>0</v>
      </c>
      <c r="AO352" s="37">
        <f>IF(ISNA(VLOOKUP($B352,'Feeder DER'!$B$3:$V$365,'Feeder DER'!O$369,FALSE)),0,VLOOKUP($B352,'Feeder DER'!$B$3:$V$365,'Feeder DER'!O$369,FALSE)/1000)</f>
        <v>0</v>
      </c>
      <c r="AP352" s="37">
        <f>IF(ISNA(VLOOKUP($B352,'Feeder DER'!$B$3:$V$365,'Feeder DER'!P$369,FALSE)),0,VLOOKUP($B352,'Feeder DER'!$B$3:$V$365,'Feeder DER'!P$369,FALSE)/1000)</f>
        <v>0</v>
      </c>
      <c r="AQ352" s="37">
        <f>IF(ISNA(VLOOKUP($B352,'Feeder DER'!$B$3:$V$365,'Feeder DER'!Q$369,FALSE)),0,VLOOKUP($B352,'Feeder DER'!$B$3:$V$365,'Feeder DER'!Q$369,FALSE)/1000)</f>
        <v>0</v>
      </c>
      <c r="AR352" s="37">
        <f>IF(ISNA(VLOOKUP($B352,'Feeder DER'!$B$3:$V$365,'Feeder DER'!R$369,FALSE)),0,VLOOKUP($B352,'Feeder DER'!$B$3:$V$365,'Feeder DER'!R$369,FALSE)/1000)</f>
        <v>0</v>
      </c>
      <c r="AS352" s="37">
        <f>IF(ISNA(VLOOKUP($B352,'Feeder DER'!$B$3:$V$365,'Feeder DER'!S$369,FALSE)),0,VLOOKUP($B352,'Feeder DER'!$B$3:$V$365,'Feeder DER'!S$369,FALSE)/1000)</f>
        <v>0</v>
      </c>
      <c r="AT352" s="37">
        <f>IF(ISNA(VLOOKUP($B352,'Feeder DER'!$B$3:$V$365,'Feeder DER'!T$369,FALSE)),0,VLOOKUP($B352,'Feeder DER'!$B$3:$V$365,'Feeder DER'!T$369,FALSE)/1000)</f>
        <v>0</v>
      </c>
      <c r="AU352" s="37">
        <f>IF(ISNA(VLOOKUP($B352,'Feeder DER'!$B$3:$V$365,'Feeder DER'!U$369,FALSE)),0,VLOOKUP($B352,'Feeder DER'!$B$3:$V$365,'Feeder DER'!U$369,FALSE)/1000)</f>
        <v>0</v>
      </c>
      <c r="AV352" s="37">
        <f>IF(ISNA(VLOOKUP($B352,'Feeder DER'!$B$3:$V$365,'Feeder DER'!V$369,FALSE)),0,VLOOKUP($B352,'Feeder DER'!$B$3:$V$365,'Feeder DER'!V$369,FALSE)/1000)</f>
        <v>0</v>
      </c>
    </row>
    <row r="353" spans="1:48" x14ac:dyDescent="0.25">
      <c r="A353" s="8" t="s">
        <v>32</v>
      </c>
      <c r="B353" s="42">
        <v>61037</v>
      </c>
      <c r="C353" s="43">
        <v>105.2055561</v>
      </c>
      <c r="D353" s="43">
        <v>50.333332059999996</v>
      </c>
      <c r="E353" s="43">
        <v>50.333332059999996</v>
      </c>
      <c r="F353" s="43">
        <v>50.333332059999996</v>
      </c>
      <c r="G353" s="43">
        <v>50.333332059999996</v>
      </c>
      <c r="H353" s="43">
        <v>50.333332059999996</v>
      </c>
      <c r="I353" s="43">
        <v>50.333332059999996</v>
      </c>
      <c r="J353" s="43">
        <v>50.333332059999996</v>
      </c>
      <c r="K353" s="43">
        <v>50.333332059999996</v>
      </c>
      <c r="L353" s="43">
        <v>50.333332059999996</v>
      </c>
      <c r="M353" s="43">
        <v>50.333332059999996</v>
      </c>
      <c r="N353" s="43">
        <v>50.333332059999996</v>
      </c>
      <c r="P353" s="43">
        <v>95.666664119999993</v>
      </c>
      <c r="Q353" s="43">
        <v>95.701795642482594</v>
      </c>
      <c r="R353" s="43">
        <v>95.701795642482594</v>
      </c>
      <c r="S353" s="43">
        <v>95.701795642482594</v>
      </c>
      <c r="T353" s="43">
        <v>95.701795642482594</v>
      </c>
      <c r="U353" s="43">
        <v>95.701795642482594</v>
      </c>
      <c r="V353" s="43">
        <v>95.701795642482594</v>
      </c>
      <c r="W353" s="43">
        <v>95.701795642482594</v>
      </c>
      <c r="X353" s="43">
        <v>95.701795642482594</v>
      </c>
      <c r="Y353" s="43">
        <v>95.701795642482594</v>
      </c>
      <c r="Z353" s="43">
        <v>95.701795642482594</v>
      </c>
      <c r="AA353" s="43">
        <v>95.701795642482594</v>
      </c>
      <c r="AC353" s="37">
        <f>IF(ISNA(VLOOKUP($B353,'Feeder DER'!$B$3:$V$365,'Feeder DER'!C$369,FALSE)),0,VLOOKUP($B353,'Feeder DER'!$B$3:$V$365,'Feeder DER'!C$369,FALSE)/1000)</f>
        <v>3.6438646131091559E-2</v>
      </c>
      <c r="AD353" s="37">
        <f>IF(ISNA(VLOOKUP($B353,'Feeder DER'!$B$3:$V$365,'Feeder DER'!D$369,FALSE)),0,VLOOKUP($B353,'Feeder DER'!$B$3:$V$365,'Feeder DER'!D$369,FALSE)/1000)</f>
        <v>6.9997142221463762E-2</v>
      </c>
      <c r="AE353" s="37">
        <f>IF(ISNA(VLOOKUP($B353,'Feeder DER'!$B$3:$V$365,'Feeder DER'!E$369,FALSE)),0,VLOOKUP($B353,'Feeder DER'!$B$3:$V$365,'Feeder DER'!E$369,FALSE)/1000)</f>
        <v>0.10934780484930359</v>
      </c>
      <c r="AF353" s="37">
        <f>IF(ISNA(VLOOKUP($B353,'Feeder DER'!$B$3:$V$365,'Feeder DER'!F$369,FALSE)),0,VLOOKUP($B353,'Feeder DER'!$B$3:$V$365,'Feeder DER'!F$369,FALSE)/1000)</f>
        <v>0.15307044041885995</v>
      </c>
      <c r="AG353" s="37">
        <f>IF(ISNA(VLOOKUP($B353,'Feeder DER'!$B$3:$V$365,'Feeder DER'!G$369,FALSE)),0,VLOOKUP($B353,'Feeder DER'!$B$3:$V$365,'Feeder DER'!G$369,FALSE)/1000)</f>
        <v>0.19755124405875094</v>
      </c>
      <c r="AH353" s="37">
        <f>IF(ISNA(VLOOKUP($B353,'Feeder DER'!$B$3:$V$365,'Feeder DER'!H$369,FALSE)),0,VLOOKUP($B353,'Feeder DER'!$B$3:$V$365,'Feeder DER'!H$369,FALSE)/1000)</f>
        <v>0.24602124636286971</v>
      </c>
      <c r="AI353" s="37">
        <f>IF(ISNA(VLOOKUP($B353,'Feeder DER'!$B$3:$V$365,'Feeder DER'!I$369,FALSE)),0,VLOOKUP($B353,'Feeder DER'!$B$3:$V$365,'Feeder DER'!I$369,FALSE)/1000)</f>
        <v>0.29953132322038484</v>
      </c>
      <c r="AJ353" s="37">
        <f>IF(ISNA(VLOOKUP($B353,'Feeder DER'!$B$3:$V$365,'Feeder DER'!J$369,FALSE)),0,VLOOKUP($B353,'Feeder DER'!$B$3:$V$365,'Feeder DER'!J$369,FALSE)/1000)</f>
        <v>0.41405702546335832</v>
      </c>
      <c r="AK353" s="37">
        <f>IF(ISNA(VLOOKUP($B353,'Feeder DER'!$B$3:$V$365,'Feeder DER'!K$369,FALSE)),0,VLOOKUP($B353,'Feeder DER'!$B$3:$V$365,'Feeder DER'!K$369,FALSE)/1000)</f>
        <v>0.50984121092006796</v>
      </c>
      <c r="AL353" s="37">
        <f>IF(ISNA(VLOOKUP($B353,'Feeder DER'!$B$3:$V$365,'Feeder DER'!L$369,FALSE)),0,VLOOKUP($B353,'Feeder DER'!$B$3:$V$365,'Feeder DER'!L$369,FALSE)/1000)</f>
        <v>0.59848639772338452</v>
      </c>
      <c r="AM353" s="37">
        <f>IF(ISNA(VLOOKUP($B353,'Feeder DER'!$B$3:$V$365,'Feeder DER'!M$369,FALSE)),0,VLOOKUP($B353,'Feeder DER'!$B$3:$V$365,'Feeder DER'!M$369,FALSE)/1000)</f>
        <v>-0.34760793219053687</v>
      </c>
      <c r="AN353" s="37">
        <f>IF(ISNA(VLOOKUP($B353,'Feeder DER'!$B$3:$V$365,'Feeder DER'!N$369,FALSE)),0,VLOOKUP($B353,'Feeder DER'!$B$3:$V$365,'Feeder DER'!N$369,FALSE)/1000)</f>
        <v>-0.42429808466030877</v>
      </c>
      <c r="AO353" s="37">
        <f>IF(ISNA(VLOOKUP($B353,'Feeder DER'!$B$3:$V$365,'Feeder DER'!O$369,FALSE)),0,VLOOKUP($B353,'Feeder DER'!$B$3:$V$365,'Feeder DER'!O$369,FALSE)/1000)</f>
        <v>-0.50798561843501566</v>
      </c>
      <c r="AP353" s="37">
        <f>IF(ISNA(VLOOKUP($B353,'Feeder DER'!$B$3:$V$365,'Feeder DER'!P$369,FALSE)),0,VLOOKUP($B353,'Feeder DER'!$B$3:$V$365,'Feeder DER'!P$369,FALSE)/1000)</f>
        <v>-0.58955626597371968</v>
      </c>
      <c r="AQ353" s="37">
        <f>IF(ISNA(VLOOKUP($B353,'Feeder DER'!$B$3:$V$365,'Feeder DER'!Q$369,FALSE)),0,VLOOKUP($B353,'Feeder DER'!$B$3:$V$365,'Feeder DER'!Q$369,FALSE)/1000)</f>
        <v>-0.66146811928720561</v>
      </c>
      <c r="AR353" s="37">
        <f>IF(ISNA(VLOOKUP($B353,'Feeder DER'!$B$3:$V$365,'Feeder DER'!R$369,FALSE)),0,VLOOKUP($B353,'Feeder DER'!$B$3:$V$365,'Feeder DER'!R$369,FALSE)/1000)</f>
        <v>-0.72662523546022428</v>
      </c>
      <c r="AS353" s="37">
        <f>IF(ISNA(VLOOKUP($B353,'Feeder DER'!$B$3:$V$365,'Feeder DER'!S$369,FALSE)),0,VLOOKUP($B353,'Feeder DER'!$B$3:$V$365,'Feeder DER'!S$369,FALSE)/1000)</f>
        <v>-0.78813282589530664</v>
      </c>
      <c r="AT353" s="37">
        <f>IF(ISNA(VLOOKUP($B353,'Feeder DER'!$B$3:$V$365,'Feeder DER'!T$369,FALSE)),0,VLOOKUP($B353,'Feeder DER'!$B$3:$V$365,'Feeder DER'!T$369,FALSE)/1000)</f>
        <v>-0.85817842498191599</v>
      </c>
      <c r="AU353" s="37">
        <f>IF(ISNA(VLOOKUP($B353,'Feeder DER'!$B$3:$V$365,'Feeder DER'!U$369,FALSE)),0,VLOOKUP($B353,'Feeder DER'!$B$3:$V$365,'Feeder DER'!U$369,FALSE)/1000)</f>
        <v>-0.92725404524016064</v>
      </c>
      <c r="AV353" s="37">
        <f>IF(ISNA(VLOOKUP($B353,'Feeder DER'!$B$3:$V$365,'Feeder DER'!V$369,FALSE)),0,VLOOKUP($B353,'Feeder DER'!$B$3:$V$365,'Feeder DER'!V$369,FALSE)/1000)</f>
        <v>-0.98772385098413396</v>
      </c>
    </row>
    <row r="354" spans="1:48" x14ac:dyDescent="0.25">
      <c r="A354" s="8" t="s">
        <v>32</v>
      </c>
      <c r="B354" s="42">
        <v>61039</v>
      </c>
      <c r="C354" s="43">
        <v>142.0072222</v>
      </c>
      <c r="D354" s="43">
        <v>122</v>
      </c>
      <c r="E354" s="43">
        <v>122</v>
      </c>
      <c r="F354" s="43">
        <v>122</v>
      </c>
      <c r="G354" s="43">
        <v>122</v>
      </c>
      <c r="H354" s="43">
        <v>122</v>
      </c>
      <c r="I354" s="43">
        <v>122</v>
      </c>
      <c r="J354" s="43">
        <v>122</v>
      </c>
      <c r="K354" s="43">
        <v>122</v>
      </c>
      <c r="L354" s="43">
        <v>122</v>
      </c>
      <c r="M354" s="43">
        <v>122</v>
      </c>
      <c r="N354" s="43">
        <v>122</v>
      </c>
      <c r="P354" s="43">
        <v>148</v>
      </c>
      <c r="Q354" s="43">
        <v>148.05393354240499</v>
      </c>
      <c r="R354" s="43">
        <v>148.05393354240499</v>
      </c>
      <c r="S354" s="43">
        <v>148.05393354240499</v>
      </c>
      <c r="T354" s="43">
        <v>148.05393354240499</v>
      </c>
      <c r="U354" s="43">
        <v>148.05393354240499</v>
      </c>
      <c r="V354" s="43">
        <v>148.05393354240499</v>
      </c>
      <c r="W354" s="43">
        <v>148.05393354240499</v>
      </c>
      <c r="X354" s="43">
        <v>148.05393354240499</v>
      </c>
      <c r="Y354" s="43">
        <v>148.05393354240499</v>
      </c>
      <c r="Z354" s="43">
        <v>148.05393354240499</v>
      </c>
      <c r="AA354" s="43">
        <v>148.05393354240499</v>
      </c>
      <c r="AC354" s="37">
        <f>IF(ISNA(VLOOKUP($B354,'Feeder DER'!$B$3:$V$365,'Feeder DER'!C$369,FALSE)),0,VLOOKUP($B354,'Feeder DER'!$B$3:$V$365,'Feeder DER'!C$369,FALSE)/1000)</f>
        <v>2.606234645416226E-2</v>
      </c>
      <c r="AD354" s="37">
        <f>IF(ISNA(VLOOKUP($B354,'Feeder DER'!$B$3:$V$365,'Feeder DER'!D$369,FALSE)),0,VLOOKUP($B354,'Feeder DER'!$B$3:$V$365,'Feeder DER'!D$369,FALSE)/1000)</f>
        <v>5.0064696828032489E-2</v>
      </c>
      <c r="AE354" s="37">
        <f>IF(ISNA(VLOOKUP($B354,'Feeder DER'!$B$3:$V$365,'Feeder DER'!E$369,FALSE)),0,VLOOKUP($B354,'Feeder DER'!$B$3:$V$365,'Feeder DER'!E$369,FALSE)/1000)</f>
        <v>7.8209831499557528E-2</v>
      </c>
      <c r="AF354" s="37">
        <f>IF(ISNA(VLOOKUP($B354,'Feeder DER'!$B$3:$V$365,'Feeder DER'!F$369,FALSE)),0,VLOOKUP($B354,'Feeder DER'!$B$3:$V$365,'Feeder DER'!F$369,FALSE)/1000)</f>
        <v>0.10948197240192097</v>
      </c>
      <c r="AG354" s="37">
        <f>IF(ISNA(VLOOKUP($B354,'Feeder DER'!$B$3:$V$365,'Feeder DER'!G$369,FALSE)),0,VLOOKUP($B354,'Feeder DER'!$B$3:$V$365,'Feeder DER'!G$369,FALSE)/1000)</f>
        <v>0.14129638479396761</v>
      </c>
      <c r="AH354" s="37">
        <f>IF(ISNA(VLOOKUP($B354,'Feeder DER'!$B$3:$V$365,'Feeder DER'!H$369,FALSE)),0,VLOOKUP($B354,'Feeder DER'!$B$3:$V$365,'Feeder DER'!H$369,FALSE)/1000)</f>
        <v>0.17596402826621269</v>
      </c>
      <c r="AI354" s="37">
        <f>IF(ISNA(VLOOKUP($B354,'Feeder DER'!$B$3:$V$365,'Feeder DER'!I$369,FALSE)),0,VLOOKUP($B354,'Feeder DER'!$B$3:$V$365,'Feeder DER'!I$369,FALSE)/1000)</f>
        <v>0.21423653040123186</v>
      </c>
      <c r="AJ354" s="37">
        <f>IF(ISNA(VLOOKUP($B354,'Feeder DER'!$B$3:$V$365,'Feeder DER'!J$369,FALSE)),0,VLOOKUP($B354,'Feeder DER'!$B$3:$V$365,'Feeder DER'!J$369,FALSE)/1000)</f>
        <v>0.29614979685532744</v>
      </c>
      <c r="AK354" s="37">
        <f>IF(ISNA(VLOOKUP($B354,'Feeder DER'!$B$3:$V$365,'Feeder DER'!K$369,FALSE)),0,VLOOKUP($B354,'Feeder DER'!$B$3:$V$365,'Feeder DER'!K$369,FALSE)/1000)</f>
        <v>0.36465839668698963</v>
      </c>
      <c r="AL354" s="37">
        <f>IF(ISNA(VLOOKUP($B354,'Feeder DER'!$B$3:$V$365,'Feeder DER'!L$369,FALSE)),0,VLOOKUP($B354,'Feeder DER'!$B$3:$V$365,'Feeder DER'!L$369,FALSE)/1000)</f>
        <v>0.42806090515699236</v>
      </c>
      <c r="AM354" s="37">
        <f>IF(ISNA(VLOOKUP($B354,'Feeder DER'!$B$3:$V$365,'Feeder DER'!M$369,FALSE)),0,VLOOKUP($B354,'Feeder DER'!$B$3:$V$365,'Feeder DER'!M$369,FALSE)/1000)</f>
        <v>-0.2486228035578589</v>
      </c>
      <c r="AN354" s="37">
        <f>IF(ISNA(VLOOKUP($B354,'Feeder DER'!$B$3:$V$365,'Feeder DER'!N$369,FALSE)),0,VLOOKUP($B354,'Feeder DER'!$B$3:$V$365,'Feeder DER'!N$369,FALSE)/1000)</f>
        <v>-0.30347460337772914</v>
      </c>
      <c r="AO354" s="37">
        <f>IF(ISNA(VLOOKUP($B354,'Feeder DER'!$B$3:$V$365,'Feeder DER'!O$369,FALSE)),0,VLOOKUP($B354,'Feeder DER'!$B$3:$V$365,'Feeder DER'!O$369,FALSE)/1000)</f>
        <v>-0.36333120428666865</v>
      </c>
      <c r="AP354" s="37">
        <f>IF(ISNA(VLOOKUP($B354,'Feeder DER'!$B$3:$V$365,'Feeder DER'!P$369,FALSE)),0,VLOOKUP($B354,'Feeder DER'!$B$3:$V$365,'Feeder DER'!P$369,FALSE)/1000)</f>
        <v>-0.42167372527375058</v>
      </c>
      <c r="AQ354" s="37">
        <f>IF(ISNA(VLOOKUP($B354,'Feeder DER'!$B$3:$V$365,'Feeder DER'!Q$369,FALSE)),0,VLOOKUP($B354,'Feeder DER'!$B$3:$V$365,'Feeder DER'!Q$369,FALSE)/1000)</f>
        <v>-0.47310789844457524</v>
      </c>
      <c r="AR354" s="37">
        <f>IF(ISNA(VLOOKUP($B354,'Feeder DER'!$B$3:$V$365,'Feeder DER'!R$369,FALSE)),0,VLOOKUP($B354,'Feeder DER'!$B$3:$V$365,'Feeder DER'!R$369,FALSE)/1000)</f>
        <v>-0.51971081913339734</v>
      </c>
      <c r="AS354" s="37">
        <f>IF(ISNA(VLOOKUP($B354,'Feeder DER'!$B$3:$V$365,'Feeder DER'!S$369,FALSE)),0,VLOOKUP($B354,'Feeder DER'!$B$3:$V$365,'Feeder DER'!S$369,FALSE)/1000)</f>
        <v>-0.56370345611866779</v>
      </c>
      <c r="AT354" s="37">
        <f>IF(ISNA(VLOOKUP($B354,'Feeder DER'!$B$3:$V$365,'Feeder DER'!T$369,FALSE)),0,VLOOKUP($B354,'Feeder DER'!$B$3:$V$365,'Feeder DER'!T$369,FALSE)/1000)</f>
        <v>-0.61380281119396196</v>
      </c>
      <c r="AU354" s="37">
        <f>IF(ISNA(VLOOKUP($B354,'Feeder DER'!$B$3:$V$365,'Feeder DER'!U$369,FALSE)),0,VLOOKUP($B354,'Feeder DER'!$B$3:$V$365,'Feeder DER'!U$369,FALSE)/1000)</f>
        <v>-0.66320839943206156</v>
      </c>
      <c r="AV354" s="37">
        <f>IF(ISNA(VLOOKUP($B354,'Feeder DER'!$B$3:$V$365,'Feeder DER'!V$369,FALSE)),0,VLOOKUP($B354,'Feeder DER'!$B$3:$V$365,'Feeder DER'!V$369,FALSE)/1000)</f>
        <v>-0.70645877217218911</v>
      </c>
    </row>
    <row r="355" spans="1:48" x14ac:dyDescent="0.25">
      <c r="A355" s="8" t="s">
        <v>32</v>
      </c>
      <c r="B355" s="42">
        <v>61040</v>
      </c>
      <c r="C355" s="43">
        <v>117.0388888</v>
      </c>
      <c r="D355" s="43">
        <v>115.66666410000001</v>
      </c>
      <c r="E355" s="43">
        <v>115.66666410000001</v>
      </c>
      <c r="F355" s="43">
        <v>115.66666410000001</v>
      </c>
      <c r="G355" s="43">
        <v>115.66666410000001</v>
      </c>
      <c r="H355" s="43">
        <v>115.66666410000001</v>
      </c>
      <c r="I355" s="43">
        <v>115.66666410000001</v>
      </c>
      <c r="J355" s="43">
        <v>115.66666410000001</v>
      </c>
      <c r="K355" s="43">
        <v>115.66666410000001</v>
      </c>
      <c r="L355" s="43">
        <v>115.66666410000001</v>
      </c>
      <c r="M355" s="43">
        <v>115.66666410000001</v>
      </c>
      <c r="N355" s="43">
        <v>115.66666410000001</v>
      </c>
      <c r="P355" s="43">
        <v>161</v>
      </c>
      <c r="Q355" s="43">
        <v>168.509475623264</v>
      </c>
      <c r="R355" s="43">
        <v>168.509475623264</v>
      </c>
      <c r="S355" s="43">
        <v>168.509475623264</v>
      </c>
      <c r="T355" s="43">
        <v>168.509475623264</v>
      </c>
      <c r="U355" s="43">
        <v>168.509475623264</v>
      </c>
      <c r="V355" s="43">
        <v>168.509475623264</v>
      </c>
      <c r="W355" s="43">
        <v>168.509475623264</v>
      </c>
      <c r="X355" s="43">
        <v>168.509475623264</v>
      </c>
      <c r="Y355" s="43">
        <v>168.509475623264</v>
      </c>
      <c r="Z355" s="43">
        <v>168.509475623264</v>
      </c>
      <c r="AA355" s="43">
        <v>168.509475623264</v>
      </c>
      <c r="AC355" s="37">
        <f>IF(ISNA(VLOOKUP($B355,'Feeder DER'!$B$3:$V$365,'Feeder DER'!C$369,FALSE)),0,VLOOKUP($B355,'Feeder DER'!$B$3:$V$365,'Feeder DER'!C$369,FALSE)/1000)</f>
        <v>4.6550107166008006E-2</v>
      </c>
      <c r="AD355" s="37">
        <f>IF(ISNA(VLOOKUP($B355,'Feeder DER'!$B$3:$V$365,'Feeder DER'!D$369,FALSE)),0,VLOOKUP($B355,'Feeder DER'!$B$3:$V$365,'Feeder DER'!D$369,FALSE)/1000)</f>
        <v>8.9424627757763497E-2</v>
      </c>
      <c r="AE355" s="37">
        <f>IF(ISNA(VLOOKUP($B355,'Feeder DER'!$B$3:$V$365,'Feeder DER'!E$369,FALSE)),0,VLOOKUP($B355,'Feeder DER'!$B$3:$V$365,'Feeder DER'!E$369,FALSE)/1000)</f>
        <v>0.13970061335520081</v>
      </c>
      <c r="AF355" s="37">
        <f>IF(ISNA(VLOOKUP($B355,'Feeder DER'!$B$3:$V$365,'Feeder DER'!F$369,FALSE)),0,VLOOKUP($B355,'Feeder DER'!$B$3:$V$365,'Feeder DER'!F$369,FALSE)/1000)</f>
        <v>0.19556425075719988</v>
      </c>
      <c r="AG355" s="37">
        <f>IF(ISNA(VLOOKUP($B355,'Feeder DER'!$B$3:$V$365,'Feeder DER'!G$369,FALSE)),0,VLOOKUP($B355,'Feeder DER'!$B$3:$V$365,'Feeder DER'!G$369,FALSE)/1000)</f>
        <v>0.25239810534749635</v>
      </c>
      <c r="AH355" s="37">
        <f>IF(ISNA(VLOOKUP($B355,'Feeder DER'!$B$3:$V$365,'Feeder DER'!H$369,FALSE)),0,VLOOKUP($B355,'Feeder DER'!$B$3:$V$365,'Feeder DER'!H$369,FALSE)/1000)</f>
        <v>0.31433026378419482</v>
      </c>
      <c r="AI355" s="37">
        <f>IF(ISNA(VLOOKUP($B355,'Feeder DER'!$B$3:$V$365,'Feeder DER'!I$369,FALSE)),0,VLOOKUP($B355,'Feeder DER'!$B$3:$V$365,'Feeder DER'!I$369,FALSE)/1000)</f>
        <v>0.38270577196161681</v>
      </c>
      <c r="AJ355" s="37">
        <f>IF(ISNA(VLOOKUP($B355,'Feeder DER'!$B$3:$V$365,'Feeder DER'!J$369,FALSE)),0,VLOOKUP($B355,'Feeder DER'!$B$3:$V$365,'Feeder DER'!J$369,FALSE)/1000)</f>
        <v>0.52904545546963078</v>
      </c>
      <c r="AK355" s="37">
        <f>IF(ISNA(VLOOKUP($B355,'Feeder DER'!$B$3:$V$365,'Feeder DER'!K$369,FALSE)),0,VLOOKUP($B355,'Feeder DER'!$B$3:$V$365,'Feeder DER'!K$369,FALSE)/1000)</f>
        <v>0.65143734778976536</v>
      </c>
      <c r="AL355" s="37">
        <f>IF(ISNA(VLOOKUP($B355,'Feeder DER'!$B$3:$V$365,'Feeder DER'!L$369,FALSE)),0,VLOOKUP($B355,'Feeder DER'!$B$3:$V$365,'Feeder DER'!L$369,FALSE)/1000)</f>
        <v>0.76470739052589143</v>
      </c>
      <c r="AM355" s="37">
        <f>IF(ISNA(VLOOKUP($B355,'Feeder DER'!$B$3:$V$365,'Feeder DER'!M$369,FALSE)),0,VLOOKUP($B355,'Feeder DER'!$B$3:$V$365,'Feeder DER'!M$369,FALSE)/1000)</f>
        <v>-0.44422689297604984</v>
      </c>
      <c r="AN355" s="37">
        <f>IF(ISNA(VLOOKUP($B355,'Feeder DER'!$B$3:$V$365,'Feeder DER'!N$369,FALSE)),0,VLOOKUP($B355,'Feeder DER'!$B$3:$V$365,'Feeder DER'!N$369,FALSE)/1000)</f>
        <v>-0.54220905055829738</v>
      </c>
      <c r="AO355" s="37">
        <f>IF(ISNA(VLOOKUP($B355,'Feeder DER'!$B$3:$V$365,'Feeder DER'!O$369,FALSE)),0,VLOOKUP($B355,'Feeder DER'!$B$3:$V$365,'Feeder DER'!O$369,FALSE)/1000)</f>
        <v>-0.64913434442029005</v>
      </c>
      <c r="AP355" s="37">
        <f>IF(ISNA(VLOOKUP($B355,'Feeder DER'!$B$3:$V$365,'Feeder DER'!P$369,FALSE)),0,VLOOKUP($B355,'Feeder DER'!$B$3:$V$365,'Feeder DER'!P$369,FALSE)/1000)</f>
        <v>-0.75335850555355821</v>
      </c>
      <c r="AQ355" s="37">
        <f>IF(ISNA(VLOOKUP($B355,'Feeder DER'!$B$3:$V$365,'Feeder DER'!Q$369,FALSE)),0,VLOOKUP($B355,'Feeder DER'!$B$3:$V$365,'Feeder DER'!Q$369,FALSE)/1000)</f>
        <v>-0.84524489464993446</v>
      </c>
      <c r="AR355" s="37">
        <f>IF(ISNA(VLOOKUP($B355,'Feeder DER'!$B$3:$V$365,'Feeder DER'!R$369,FALSE)),0,VLOOKUP($B355,'Feeder DER'!$B$3:$V$365,'Feeder DER'!R$369,FALSE)/1000)</f>
        <v>-0.92850353513343931</v>
      </c>
      <c r="AS355" s="37">
        <f>IF(ISNA(VLOOKUP($B355,'Feeder DER'!$B$3:$V$365,'Feeder DER'!S$369,FALSE)),0,VLOOKUP($B355,'Feeder DER'!$B$3:$V$365,'Feeder DER'!S$369,FALSE)/1000)</f>
        <v>-1.0071019786782487</v>
      </c>
      <c r="AT355" s="37">
        <f>IF(ISNA(VLOOKUP($B355,'Feeder DER'!$B$3:$V$365,'Feeder DER'!T$369,FALSE)),0,VLOOKUP($B355,'Feeder DER'!$B$3:$V$365,'Feeder DER'!T$369,FALSE)/1000)</f>
        <v>-1.0966153877491172</v>
      </c>
      <c r="AU355" s="37">
        <f>IF(ISNA(VLOOKUP($B355,'Feeder DER'!$B$3:$V$365,'Feeder DER'!U$369,FALSE)),0,VLOOKUP($B355,'Feeder DER'!$B$3:$V$365,'Feeder DER'!U$369,FALSE)/1000)</f>
        <v>-1.1848892037666363</v>
      </c>
      <c r="AV355" s="37">
        <f>IF(ISNA(VLOOKUP($B355,'Feeder DER'!$B$3:$V$365,'Feeder DER'!V$369,FALSE)),0,VLOOKUP($B355,'Feeder DER'!$B$3:$V$365,'Feeder DER'!V$369,FALSE)/1000)</f>
        <v>-1.2621699665345021</v>
      </c>
    </row>
    <row r="356" spans="1:48" x14ac:dyDescent="0.25">
      <c r="A356" s="8" t="s">
        <v>32</v>
      </c>
      <c r="B356" s="42">
        <v>61041</v>
      </c>
      <c r="C356" s="43">
        <v>76.366666670000001</v>
      </c>
      <c r="D356" s="43">
        <v>69.666664119999993</v>
      </c>
      <c r="E356" s="43">
        <v>70.103722542320895</v>
      </c>
      <c r="F356" s="43">
        <v>70.103722542320895</v>
      </c>
      <c r="G356" s="43">
        <v>70.103722542320895</v>
      </c>
      <c r="H356" s="43">
        <v>70.103722542320895</v>
      </c>
      <c r="I356" s="43">
        <v>70.103722542320895</v>
      </c>
      <c r="J356" s="43">
        <v>70.103722542320895</v>
      </c>
      <c r="K356" s="43">
        <v>70.103722542320895</v>
      </c>
      <c r="L356" s="43">
        <v>70.103722542320895</v>
      </c>
      <c r="M356" s="43">
        <v>70.103722542320895</v>
      </c>
      <c r="N356" s="43">
        <v>70.103722542320895</v>
      </c>
      <c r="P356" s="43">
        <v>158</v>
      </c>
      <c r="Q356" s="43">
        <v>160.74988981662199</v>
      </c>
      <c r="R356" s="43">
        <v>160.74988981662199</v>
      </c>
      <c r="S356" s="43">
        <v>160.74988981662199</v>
      </c>
      <c r="T356" s="43">
        <v>160.74988981662199</v>
      </c>
      <c r="U356" s="43">
        <v>160.74988981662199</v>
      </c>
      <c r="V356" s="43">
        <v>160.74988981662199</v>
      </c>
      <c r="W356" s="43">
        <v>160.74988981662199</v>
      </c>
      <c r="X356" s="43">
        <v>160.74988981662199</v>
      </c>
      <c r="Y356" s="43">
        <v>160.74988981662199</v>
      </c>
      <c r="Z356" s="43">
        <v>160.74988981662199</v>
      </c>
      <c r="AA356" s="43">
        <v>160.74988981662199</v>
      </c>
      <c r="AC356" s="37">
        <f>IF(ISNA(VLOOKUP($B356,'Feeder DER'!$B$3:$V$365,'Feeder DER'!C$369,FALSE)),0,VLOOKUP($B356,'Feeder DER'!$B$3:$V$365,'Feeder DER'!C$369,FALSE)/1000)</f>
        <v>6.9775927942724997E-2</v>
      </c>
      <c r="AD356" s="37">
        <f>IF(ISNA(VLOOKUP($B356,'Feeder DER'!$B$3:$V$365,'Feeder DER'!D$369,FALSE)),0,VLOOKUP($B356,'Feeder DER'!$B$3:$V$365,'Feeder DER'!D$369,FALSE)/1000)</f>
        <v>0.13431672874615616</v>
      </c>
      <c r="AE356" s="37">
        <f>IF(ISNA(VLOOKUP($B356,'Feeder DER'!$B$3:$V$365,'Feeder DER'!E$369,FALSE)),0,VLOOKUP($B356,'Feeder DER'!$B$3:$V$365,'Feeder DER'!E$369,FALSE)/1000)</f>
        <v>0.2100979235715513</v>
      </c>
      <c r="AF356" s="37">
        <f>IF(ISNA(VLOOKUP($B356,'Feeder DER'!$B$3:$V$365,'Feeder DER'!F$369,FALSE)),0,VLOOKUP($B356,'Feeder DER'!$B$3:$V$365,'Feeder DER'!F$369,FALSE)/1000)</f>
        <v>0.29443506607019776</v>
      </c>
      <c r="AG356" s="37">
        <f>IF(ISNA(VLOOKUP($B356,'Feeder DER'!$B$3:$V$365,'Feeder DER'!G$369,FALSE)),0,VLOOKUP($B356,'Feeder DER'!$B$3:$V$365,'Feeder DER'!G$369,FALSE)/1000)</f>
        <v>0.38034707429993592</v>
      </c>
      <c r="AH356" s="37">
        <f>IF(ISNA(VLOOKUP($B356,'Feeder DER'!$B$3:$V$365,'Feeder DER'!H$369,FALSE)),0,VLOOKUP($B356,'Feeder DER'!$B$3:$V$365,'Feeder DER'!H$369,FALSE)/1000)</f>
        <v>0.4740556730845355</v>
      </c>
      <c r="AI356" s="37">
        <f>IF(ISNA(VLOOKUP($B356,'Feeder DER'!$B$3:$V$365,'Feeder DER'!I$369,FALSE)),0,VLOOKUP($B356,'Feeder DER'!$B$3:$V$365,'Feeder DER'!I$369,FALSE)/1000)</f>
        <v>0.57776257794568653</v>
      </c>
      <c r="AJ356" s="37">
        <f>IF(ISNA(VLOOKUP($B356,'Feeder DER'!$B$3:$V$365,'Feeder DER'!J$369,FALSE)),0,VLOOKUP($B356,'Feeder DER'!$B$3:$V$365,'Feeder DER'!J$369,FALSE)/1000)</f>
        <v>0.79957702487889026</v>
      </c>
      <c r="AK356" s="37">
        <f>IF(ISNA(VLOOKUP($B356,'Feeder DER'!$B$3:$V$365,'Feeder DER'!K$369,FALSE)),0,VLOOKUP($B356,'Feeder DER'!$B$3:$V$365,'Feeder DER'!K$369,FALSE)/1000)</f>
        <v>0.98508628676583032</v>
      </c>
      <c r="AL356" s="37">
        <f>IF(ISNA(VLOOKUP($B356,'Feeder DER'!$B$3:$V$365,'Feeder DER'!L$369,FALSE)),0,VLOOKUP($B356,'Feeder DER'!$B$3:$V$365,'Feeder DER'!L$369,FALSE)/1000)</f>
        <v>1.1567897171166366</v>
      </c>
      <c r="AM356" s="37">
        <f>IF(ISNA(VLOOKUP($B356,'Feeder DER'!$B$3:$V$365,'Feeder DER'!M$369,FALSE)),0,VLOOKUP($B356,'Feeder DER'!$B$3:$V$365,'Feeder DER'!M$369,FALSE)/1000)</f>
        <v>-0.67749033179048368</v>
      </c>
      <c r="AN356" s="37">
        <f>IF(ISNA(VLOOKUP($B356,'Feeder DER'!$B$3:$V$365,'Feeder DER'!N$369,FALSE)),0,VLOOKUP($B356,'Feeder DER'!$B$3:$V$365,'Feeder DER'!N$369,FALSE)/1000)</f>
        <v>-0.82516048743122816</v>
      </c>
      <c r="AO356" s="37">
        <f>IF(ISNA(VLOOKUP($B356,'Feeder DER'!$B$3:$V$365,'Feeder DER'!O$369,FALSE)),0,VLOOKUP($B356,'Feeder DER'!$B$3:$V$365,'Feeder DER'!O$369,FALSE)/1000)</f>
        <v>-0.98652822904630855</v>
      </c>
      <c r="AP356" s="37">
        <f>IF(ISNA(VLOOKUP($B356,'Feeder DER'!$B$3:$V$365,'Feeder DER'!P$369,FALSE)),0,VLOOKUP($B356,'Feeder DER'!$B$3:$V$365,'Feeder DER'!P$369,FALSE)/1000)</f>
        <v>-1.1440772571237379</v>
      </c>
      <c r="AQ356" s="37">
        <f>IF(ISNA(VLOOKUP($B356,'Feeder DER'!$B$3:$V$365,'Feeder DER'!Q$369,FALSE)),0,VLOOKUP($B356,'Feeder DER'!$B$3:$V$365,'Feeder DER'!Q$369,FALSE)/1000)</f>
        <v>-1.2832245929169894</v>
      </c>
      <c r="AR356" s="37">
        <f>IF(ISNA(VLOOKUP($B356,'Feeder DER'!$B$3:$V$365,'Feeder DER'!R$369,FALSE)),0,VLOOKUP($B356,'Feeder DER'!$B$3:$V$365,'Feeder DER'!R$369,FALSE)/1000)</f>
        <v>-1.4095394301352786</v>
      </c>
      <c r="AS356" s="37">
        <f>IF(ISNA(VLOOKUP($B356,'Feeder DER'!$B$3:$V$365,'Feeder DER'!S$369,FALSE)),0,VLOOKUP($B356,'Feeder DER'!$B$3:$V$365,'Feeder DER'!S$369,FALSE)/1000)</f>
        <v>-1.5290172251128662</v>
      </c>
      <c r="AT356" s="37">
        <f>IF(ISNA(VLOOKUP($B356,'Feeder DER'!$B$3:$V$365,'Feeder DER'!T$369,FALSE)),0,VLOOKUP($B356,'Feeder DER'!$B$3:$V$365,'Feeder DER'!T$369,FALSE)/1000)</f>
        <v>-1.6654157166613479</v>
      </c>
      <c r="AU356" s="37">
        <f>IF(ISNA(VLOOKUP($B356,'Feeder DER'!$B$3:$V$365,'Feeder DER'!U$369,FALSE)),0,VLOOKUP($B356,'Feeder DER'!$B$3:$V$365,'Feeder DER'!U$369,FALSE)/1000)</f>
        <v>-1.7999233513428909</v>
      </c>
      <c r="AV356" s="37">
        <f>IF(ISNA(VLOOKUP($B356,'Feeder DER'!$B$3:$V$365,'Feeder DER'!V$369,FALSE)),0,VLOOKUP($B356,'Feeder DER'!$B$3:$V$365,'Feeder DER'!V$369,FALSE)/1000)</f>
        <v>-1.9180119482540281</v>
      </c>
    </row>
    <row r="357" spans="1:48" x14ac:dyDescent="0.25">
      <c r="A357" s="8" t="s">
        <v>32</v>
      </c>
      <c r="B357" s="42">
        <v>61043</v>
      </c>
      <c r="C357" s="43">
        <v>133.90555749999999</v>
      </c>
      <c r="D357" s="43">
        <v>111</v>
      </c>
      <c r="E357" s="43">
        <v>111</v>
      </c>
      <c r="F357" s="43">
        <v>111</v>
      </c>
      <c r="G357" s="43">
        <v>111</v>
      </c>
      <c r="H357" s="43">
        <v>111</v>
      </c>
      <c r="I357" s="43">
        <v>111</v>
      </c>
      <c r="J357" s="43">
        <v>111</v>
      </c>
      <c r="K357" s="43">
        <v>111</v>
      </c>
      <c r="L357" s="43">
        <v>111</v>
      </c>
      <c r="M357" s="43">
        <v>111</v>
      </c>
      <c r="N357" s="43">
        <v>111</v>
      </c>
      <c r="P357" s="43">
        <v>298.33334350000001</v>
      </c>
      <c r="Q357" s="43">
        <v>298.42909608703701</v>
      </c>
      <c r="R357" s="43">
        <v>298.42909608703701</v>
      </c>
      <c r="S357" s="43">
        <v>298.42909608703701</v>
      </c>
      <c r="T357" s="43">
        <v>298.42909608703701</v>
      </c>
      <c r="U357" s="43">
        <v>298.42909608703701</v>
      </c>
      <c r="V357" s="43">
        <v>298.42909608703701</v>
      </c>
      <c r="W357" s="43">
        <v>298.42909608703701</v>
      </c>
      <c r="X357" s="43">
        <v>298.42909608703701</v>
      </c>
      <c r="Y357" s="43">
        <v>298.42909608703701</v>
      </c>
      <c r="Z357" s="43">
        <v>298.42909608703701</v>
      </c>
      <c r="AA357" s="43">
        <v>298.42909608703701</v>
      </c>
      <c r="AC357" s="37">
        <f>IF(ISNA(VLOOKUP($B357,'Feeder DER'!$B$3:$V$365,'Feeder DER'!C$369,FALSE)),0,VLOOKUP($B357,'Feeder DER'!$B$3:$V$365,'Feeder DER'!C$369,FALSE)/1000)</f>
        <v>0.14012910207514997</v>
      </c>
      <c r="AD357" s="37">
        <f>IF(ISNA(VLOOKUP($B357,'Feeder DER'!$B$3:$V$365,'Feeder DER'!D$369,FALSE)),0,VLOOKUP($B357,'Feeder DER'!$B$3:$V$365,'Feeder DER'!D$369,FALSE)/1000)</f>
        <v>0.25832075078581629</v>
      </c>
      <c r="AE357" s="37">
        <f>IF(ISNA(VLOOKUP($B357,'Feeder DER'!$B$3:$V$365,'Feeder DER'!E$369,FALSE)),0,VLOOKUP($B357,'Feeder DER'!$B$3:$V$365,'Feeder DER'!E$369,FALSE)/1000)</f>
        <v>0.39653517792449983</v>
      </c>
      <c r="AF357" s="37">
        <f>IF(ISNA(VLOOKUP($B357,'Feeder DER'!$B$3:$V$365,'Feeder DER'!F$369,FALSE)),0,VLOOKUP($B357,'Feeder DER'!$B$3:$V$365,'Feeder DER'!F$369,FALSE)/1000)</f>
        <v>0.5513029069522728</v>
      </c>
      <c r="AG357" s="37">
        <f>IF(ISNA(VLOOKUP($B357,'Feeder DER'!$B$3:$V$365,'Feeder DER'!G$369,FALSE)),0,VLOOKUP($B357,'Feeder DER'!$B$3:$V$365,'Feeder DER'!G$369,FALSE)/1000)</f>
        <v>0.71061093209640513</v>
      </c>
      <c r="AH357" s="37">
        <f>IF(ISNA(VLOOKUP($B357,'Feeder DER'!$B$3:$V$365,'Feeder DER'!H$369,FALSE)),0,VLOOKUP($B357,'Feeder DER'!$B$3:$V$365,'Feeder DER'!H$369,FALSE)/1000)</f>
        <v>0.88712953675766348</v>
      </c>
      <c r="AI357" s="37">
        <f>IF(ISNA(VLOOKUP($B357,'Feeder DER'!$B$3:$V$365,'Feeder DER'!I$369,FALSE)),0,VLOOKUP($B357,'Feeder DER'!$B$3:$V$365,'Feeder DER'!I$369,FALSE)/1000)</f>
        <v>1.0845663756244053</v>
      </c>
      <c r="AJ357" s="37">
        <f>IF(ISNA(VLOOKUP($B357,'Feeder DER'!$B$3:$V$365,'Feeder DER'!J$369,FALSE)),0,VLOOKUP($B357,'Feeder DER'!$B$3:$V$365,'Feeder DER'!J$369,FALSE)/1000)</f>
        <v>1.5092338630441937</v>
      </c>
      <c r="AK357" s="37">
        <f>IF(ISNA(VLOOKUP($B357,'Feeder DER'!$B$3:$V$365,'Feeder DER'!K$369,FALSE)),0,VLOOKUP($B357,'Feeder DER'!$B$3:$V$365,'Feeder DER'!K$369,FALSE)/1000)</f>
        <v>1.8654533267962765</v>
      </c>
      <c r="AL357" s="37">
        <f>IF(ISNA(VLOOKUP($B357,'Feeder DER'!$B$3:$V$365,'Feeder DER'!L$369,FALSE)),0,VLOOKUP($B357,'Feeder DER'!$B$3:$V$365,'Feeder DER'!L$369,FALSE)/1000)</f>
        <v>2.1990016554980922</v>
      </c>
      <c r="AM357" s="37">
        <f>IF(ISNA(VLOOKUP($B357,'Feeder DER'!$B$3:$V$365,'Feeder DER'!M$369,FALSE)),0,VLOOKUP($B357,'Feeder DER'!$B$3:$V$365,'Feeder DER'!M$369,FALSE)/1000)</f>
        <v>-1.2734332647161832</v>
      </c>
      <c r="AN357" s="37">
        <f>IF(ISNA(VLOOKUP($B357,'Feeder DER'!$B$3:$V$365,'Feeder DER'!N$369,FALSE)),0,VLOOKUP($B357,'Feeder DER'!$B$3:$V$365,'Feeder DER'!N$369,FALSE)/1000)</f>
        <v>-1.5336468308666977</v>
      </c>
      <c r="AO357" s="37">
        <f>IF(ISNA(VLOOKUP($B357,'Feeder DER'!$B$3:$V$365,'Feeder DER'!O$369,FALSE)),0,VLOOKUP($B357,'Feeder DER'!$B$3:$V$365,'Feeder DER'!O$369,FALSE)/1000)</f>
        <v>-1.8127275268168597</v>
      </c>
      <c r="AP357" s="37">
        <f>IF(ISNA(VLOOKUP($B357,'Feeder DER'!$B$3:$V$365,'Feeder DER'!P$369,FALSE)),0,VLOOKUP($B357,'Feeder DER'!$B$3:$V$365,'Feeder DER'!P$369,FALSE)/1000)</f>
        <v>-2.0779019075205896</v>
      </c>
      <c r="AQ357" s="37">
        <f>IF(ISNA(VLOOKUP($B357,'Feeder DER'!$B$3:$V$365,'Feeder DER'!Q$369,FALSE)),0,VLOOKUP($B357,'Feeder DER'!$B$3:$V$365,'Feeder DER'!Q$369,FALSE)/1000)</f>
        <v>-2.3048503878966602</v>
      </c>
      <c r="AR357" s="37">
        <f>IF(ISNA(VLOOKUP($B357,'Feeder DER'!$B$3:$V$365,'Feeder DER'!R$369,FALSE)),0,VLOOKUP($B357,'Feeder DER'!$B$3:$V$365,'Feeder DER'!R$369,FALSE)/1000)</f>
        <v>-2.5030281514586554</v>
      </c>
      <c r="AS357" s="37">
        <f>IF(ISNA(VLOOKUP($B357,'Feeder DER'!$B$3:$V$365,'Feeder DER'!S$369,FALSE)),0,VLOOKUP($B357,'Feeder DER'!$B$3:$V$365,'Feeder DER'!S$369,FALSE)/1000)</f>
        <v>-2.682834301889315</v>
      </c>
      <c r="AT357" s="37">
        <f>IF(ISNA(VLOOKUP($B357,'Feeder DER'!$B$3:$V$365,'Feeder DER'!T$369,FALSE)),0,VLOOKUP($B357,'Feeder DER'!$B$3:$V$365,'Feeder DER'!T$369,FALSE)/1000)</f>
        <v>-2.8632741025178463</v>
      </c>
      <c r="AU357" s="37">
        <f>IF(ISNA(VLOOKUP($B357,'Feeder DER'!$B$3:$V$365,'Feeder DER'!U$369,FALSE)),0,VLOOKUP($B357,'Feeder DER'!$B$3:$V$365,'Feeder DER'!U$369,FALSE)/1000)</f>
        <v>-3.0462988622583431</v>
      </c>
      <c r="AV357" s="37">
        <f>IF(ISNA(VLOOKUP($B357,'Feeder DER'!$B$3:$V$365,'Feeder DER'!V$369,FALSE)),0,VLOOKUP($B357,'Feeder DER'!$B$3:$V$365,'Feeder DER'!V$369,FALSE)/1000)</f>
        <v>-3.2014758146334081</v>
      </c>
    </row>
    <row r="358" spans="1:48" x14ac:dyDescent="0.25">
      <c r="A358" s="8" t="s">
        <v>48</v>
      </c>
      <c r="B358" s="42">
        <v>43505</v>
      </c>
      <c r="C358" s="43">
        <v>0</v>
      </c>
      <c r="D358" s="43">
        <v>0</v>
      </c>
      <c r="E358" s="43">
        <v>0</v>
      </c>
      <c r="F358" s="43">
        <v>0</v>
      </c>
      <c r="G358" s="43">
        <v>0</v>
      </c>
      <c r="H358" s="43">
        <v>0</v>
      </c>
      <c r="I358" s="43">
        <v>0</v>
      </c>
      <c r="J358" s="43">
        <v>0</v>
      </c>
      <c r="K358" s="43">
        <v>0</v>
      </c>
      <c r="L358" s="43">
        <v>0</v>
      </c>
      <c r="M358" s="43">
        <v>0</v>
      </c>
      <c r="N358" s="43">
        <v>0</v>
      </c>
      <c r="P358" s="43">
        <v>0</v>
      </c>
      <c r="Q358" s="43">
        <v>0</v>
      </c>
      <c r="R358" s="43">
        <v>0</v>
      </c>
      <c r="S358" s="43">
        <v>0</v>
      </c>
      <c r="T358" s="43">
        <v>0</v>
      </c>
      <c r="U358" s="43">
        <v>0</v>
      </c>
      <c r="V358" s="43">
        <v>0</v>
      </c>
      <c r="W358" s="43">
        <v>0</v>
      </c>
      <c r="X358" s="43">
        <v>0</v>
      </c>
      <c r="Y358" s="43">
        <v>0</v>
      </c>
      <c r="Z358" s="43">
        <v>0</v>
      </c>
      <c r="AA358" s="43">
        <v>0</v>
      </c>
      <c r="AC358" s="37">
        <f>IF(ISNA(VLOOKUP($B358,'Feeder DER'!$B$3:$V$365,'Feeder DER'!C$369,FALSE)),0,VLOOKUP($B358,'Feeder DER'!$B$3:$V$365,'Feeder DER'!C$369,FALSE)/1000)</f>
        <v>1.2076437895425958E-2</v>
      </c>
      <c r="AD358" s="37">
        <f>IF(ISNA(VLOOKUP($B358,'Feeder DER'!$B$3:$V$365,'Feeder DER'!D$369,FALSE)),0,VLOOKUP($B358,'Feeder DER'!$B$3:$V$365,'Feeder DER'!D$369,FALSE)/1000)</f>
        <v>2.3775891072662307E-2</v>
      </c>
      <c r="AE358" s="37">
        <f>IF(ISNA(VLOOKUP($B358,'Feeder DER'!$B$3:$V$365,'Feeder DER'!E$369,FALSE)),0,VLOOKUP($B358,'Feeder DER'!$B$3:$V$365,'Feeder DER'!E$369,FALSE)/1000)</f>
        <v>3.8117432197173229E-2</v>
      </c>
      <c r="AF358" s="37">
        <f>IF(ISNA(VLOOKUP($B358,'Feeder DER'!$B$3:$V$365,'Feeder DER'!F$369,FALSE)),0,VLOOKUP($B358,'Feeder DER'!$B$3:$V$365,'Feeder DER'!F$369,FALSE)/1000)</f>
        <v>5.5604252339514444E-2</v>
      </c>
      <c r="AG358" s="37">
        <f>IF(ISNA(VLOOKUP($B358,'Feeder DER'!$B$3:$V$365,'Feeder DER'!G$369,FALSE)),0,VLOOKUP($B358,'Feeder DER'!$B$3:$V$365,'Feeder DER'!G$369,FALSE)/1000)</f>
        <v>7.5038959378881651E-2</v>
      </c>
      <c r="AH358" s="37">
        <f>IF(ISNA(VLOOKUP($B358,'Feeder DER'!$B$3:$V$365,'Feeder DER'!H$369,FALSE)),0,VLOOKUP($B358,'Feeder DER'!$B$3:$V$365,'Feeder DER'!H$369,FALSE)/1000)</f>
        <v>9.8193684693366853E-2</v>
      </c>
      <c r="AI358" s="37">
        <f>IF(ISNA(VLOOKUP($B358,'Feeder DER'!$B$3:$V$365,'Feeder DER'!I$369,FALSE)),0,VLOOKUP($B358,'Feeder DER'!$B$3:$V$365,'Feeder DER'!I$369,FALSE)/1000)</f>
        <v>0.12550310270042631</v>
      </c>
      <c r="AJ358" s="37">
        <f>IF(ISNA(VLOOKUP($B358,'Feeder DER'!$B$3:$V$365,'Feeder DER'!J$369,FALSE)),0,VLOOKUP($B358,'Feeder DER'!$B$3:$V$365,'Feeder DER'!J$369,FALSE)/1000)</f>
        <v>0.18802009400332811</v>
      </c>
      <c r="AK358" s="37">
        <f>IF(ISNA(VLOOKUP($B358,'Feeder DER'!$B$3:$V$365,'Feeder DER'!K$369,FALSE)),0,VLOOKUP($B358,'Feeder DER'!$B$3:$V$365,'Feeder DER'!K$369,FALSE)/1000)</f>
        <v>0.24045844720268969</v>
      </c>
      <c r="AL358" s="37">
        <f>IF(ISNA(VLOOKUP($B358,'Feeder DER'!$B$3:$V$365,'Feeder DER'!L$369,FALSE)),0,VLOOKUP($B358,'Feeder DER'!$B$3:$V$365,'Feeder DER'!L$369,FALSE)/1000)</f>
        <v>0.29091778154469033</v>
      </c>
      <c r="AM358" s="37">
        <f>IF(ISNA(VLOOKUP($B358,'Feeder DER'!$B$3:$V$365,'Feeder DER'!M$369,FALSE)),0,VLOOKUP($B358,'Feeder DER'!$B$3:$V$365,'Feeder DER'!M$369,FALSE)/1000)</f>
        <v>-0.10963821897482047</v>
      </c>
      <c r="AN358" s="37">
        <f>IF(ISNA(VLOOKUP($B358,'Feeder DER'!$B$3:$V$365,'Feeder DER'!N$369,FALSE)),0,VLOOKUP($B358,'Feeder DER'!$B$3:$V$365,'Feeder DER'!N$369,FALSE)/1000)</f>
        <v>-0.13435500713809931</v>
      </c>
      <c r="AO358" s="37">
        <f>IF(ISNA(VLOOKUP($B358,'Feeder DER'!$B$3:$V$365,'Feeder DER'!O$369,FALSE)),0,VLOOKUP($B358,'Feeder DER'!$B$3:$V$365,'Feeder DER'!O$369,FALSE)/1000)</f>
        <v>-0.16096429463279463</v>
      </c>
      <c r="AP358" s="37">
        <f>IF(ISNA(VLOOKUP($B358,'Feeder DER'!$B$3:$V$365,'Feeder DER'!P$369,FALSE)),0,VLOOKUP($B358,'Feeder DER'!$B$3:$V$365,'Feeder DER'!P$369,FALSE)/1000)</f>
        <v>-0.18590355700765063</v>
      </c>
      <c r="AQ358" s="37">
        <f>IF(ISNA(VLOOKUP($B358,'Feeder DER'!$B$3:$V$365,'Feeder DER'!Q$369,FALSE)),0,VLOOKUP($B358,'Feeder DER'!$B$3:$V$365,'Feeder DER'!Q$369,FALSE)/1000)</f>
        <v>-0.20665719573102115</v>
      </c>
      <c r="AR358" s="37">
        <f>IF(ISNA(VLOOKUP($B358,'Feeder DER'!$B$3:$V$365,'Feeder DER'!R$369,FALSE)),0,VLOOKUP($B358,'Feeder DER'!$B$3:$V$365,'Feeder DER'!R$369,FALSE)/1000)</f>
        <v>-0.2237470203897057</v>
      </c>
      <c r="AS358" s="37">
        <f>IF(ISNA(VLOOKUP($B358,'Feeder DER'!$B$3:$V$365,'Feeder DER'!S$369,FALSE)),0,VLOOKUP($B358,'Feeder DER'!$B$3:$V$365,'Feeder DER'!S$369,FALSE)/1000)</f>
        <v>-0.23816988955131024</v>
      </c>
      <c r="AT358" s="37">
        <f>IF(ISNA(VLOOKUP($B358,'Feeder DER'!$B$3:$V$365,'Feeder DER'!T$369,FALSE)),0,VLOOKUP($B358,'Feeder DER'!$B$3:$V$365,'Feeder DER'!T$369,FALSE)/1000)</f>
        <v>-0.24535431214112879</v>
      </c>
      <c r="AU358" s="37">
        <f>IF(ISNA(VLOOKUP($B358,'Feeder DER'!$B$3:$V$365,'Feeder DER'!U$369,FALSE)),0,VLOOKUP($B358,'Feeder DER'!$B$3:$V$365,'Feeder DER'!U$369,FALSE)/1000)</f>
        <v>-0.25578413820344559</v>
      </c>
      <c r="AV358" s="37">
        <f>IF(ISNA(VLOOKUP($B358,'Feeder DER'!$B$3:$V$365,'Feeder DER'!V$369,FALSE)),0,VLOOKUP($B358,'Feeder DER'!$B$3:$V$365,'Feeder DER'!V$369,FALSE)/1000)</f>
        <v>-0.26373936639781886</v>
      </c>
    </row>
    <row r="359" spans="1:48" x14ac:dyDescent="0.25">
      <c r="A359" s="8" t="s">
        <v>48</v>
      </c>
      <c r="B359" s="42">
        <v>43506</v>
      </c>
      <c r="C359" s="43">
        <v>79.03087463</v>
      </c>
      <c r="D359" s="43">
        <v>68.620559689999993</v>
      </c>
      <c r="E359" s="43">
        <v>68.620559689999993</v>
      </c>
      <c r="F359" s="43">
        <v>68.620559689999993</v>
      </c>
      <c r="G359" s="43">
        <v>68.620559689999993</v>
      </c>
      <c r="H359" s="43">
        <v>68.620559689999993</v>
      </c>
      <c r="I359" s="43">
        <v>68.620559689999993</v>
      </c>
      <c r="J359" s="43">
        <v>68.620559689999993</v>
      </c>
      <c r="K359" s="43">
        <v>68.620559689999993</v>
      </c>
      <c r="L359" s="43">
        <v>68.620559689999993</v>
      </c>
      <c r="M359" s="43">
        <v>68.620559689999993</v>
      </c>
      <c r="N359" s="43">
        <v>68.620559689999993</v>
      </c>
      <c r="P359" s="43">
        <v>91.285659789999997</v>
      </c>
      <c r="Q359" s="43">
        <v>94.824400471321397</v>
      </c>
      <c r="R359" s="43">
        <v>94.824400471321397</v>
      </c>
      <c r="S359" s="43">
        <v>94.824400471321397</v>
      </c>
      <c r="T359" s="43">
        <v>94.824400471321397</v>
      </c>
      <c r="U359" s="43">
        <v>94.824400471321397</v>
      </c>
      <c r="V359" s="43">
        <v>94.824400471321397</v>
      </c>
      <c r="W359" s="43">
        <v>94.824400471321397</v>
      </c>
      <c r="X359" s="43">
        <v>94.824400471321397</v>
      </c>
      <c r="Y359" s="43">
        <v>94.824400471321397</v>
      </c>
      <c r="Z359" s="43">
        <v>94.824400471321397</v>
      </c>
      <c r="AA359" s="43">
        <v>94.824400471321397</v>
      </c>
      <c r="AC359" s="37">
        <f>IF(ISNA(VLOOKUP($B359,'Feeder DER'!$B$3:$V$365,'Feeder DER'!C$369,FALSE)),0,VLOOKUP($B359,'Feeder DER'!$B$3:$V$365,'Feeder DER'!C$369,FALSE)/1000)</f>
        <v>6.5030165574338397E-2</v>
      </c>
      <c r="AD359" s="37">
        <f>IF(ISNA(VLOOKUP($B359,'Feeder DER'!$B$3:$V$365,'Feeder DER'!D$369,FALSE)),0,VLOOKUP($B359,'Feeder DER'!$B$3:$V$365,'Feeder DER'!D$369,FALSE)/1000)</f>
        <v>0.12803031378303037</v>
      </c>
      <c r="AE359" s="37">
        <f>IF(ISNA(VLOOKUP($B359,'Feeder DER'!$B$3:$V$365,'Feeder DER'!E$369,FALSE)),0,VLOOKUP($B359,'Feeder DER'!$B$3:$V$365,'Feeder DER'!E$369,FALSE)/1000)</f>
        <v>0.20525778781089499</v>
      </c>
      <c r="AF359" s="37">
        <f>IF(ISNA(VLOOKUP($B359,'Feeder DER'!$B$3:$V$365,'Feeder DER'!F$369,FALSE)),0,VLOOKUP($B359,'Feeder DER'!$B$3:$V$365,'Feeder DER'!F$369,FALSE)/1000)</f>
        <v>0.29942221105161226</v>
      </c>
      <c r="AG359" s="37">
        <f>IF(ISNA(VLOOKUP($B359,'Feeder DER'!$B$3:$V$365,'Feeder DER'!G$369,FALSE)),0,VLOOKUP($B359,'Feeder DER'!$B$3:$V$365,'Feeder DER'!G$369,FALSE)/1000)</f>
        <v>0.40407577095088504</v>
      </c>
      <c r="AH359" s="37">
        <f>IF(ISNA(VLOOKUP($B359,'Feeder DER'!$B$3:$V$365,'Feeder DER'!H$369,FALSE)),0,VLOOKUP($B359,'Feeder DER'!$B$3:$V$365,'Feeder DER'!H$369,FALSE)/1000)</f>
        <v>0.52876118183678977</v>
      </c>
      <c r="AI359" s="37">
        <f>IF(ISNA(VLOOKUP($B359,'Feeder DER'!$B$3:$V$365,'Feeder DER'!I$369,FALSE)),0,VLOOKUP($B359,'Feeder DER'!$B$3:$V$365,'Feeder DER'!I$369,FALSE)/1000)</f>
        <v>0.67581911316690035</v>
      </c>
      <c r="AJ359" s="37">
        <f>IF(ISNA(VLOOKUP($B359,'Feeder DER'!$B$3:$V$365,'Feeder DER'!J$369,FALSE)),0,VLOOKUP($B359,'Feeder DER'!$B$3:$V$365,'Feeder DER'!J$369,FALSE)/1000)</f>
        <v>1.0124655921072687</v>
      </c>
      <c r="AK359" s="37">
        <f>IF(ISNA(VLOOKUP($B359,'Feeder DER'!$B$3:$V$365,'Feeder DER'!K$369,FALSE)),0,VLOOKUP($B359,'Feeder DER'!$B$3:$V$365,'Feeder DER'!K$369,FALSE)/1000)</f>
        <v>1.2948398170674045</v>
      </c>
      <c r="AL359" s="37">
        <f>IF(ISNA(VLOOKUP($B359,'Feeder DER'!$B$3:$V$365,'Feeder DER'!L$369,FALSE)),0,VLOOKUP($B359,'Feeder DER'!$B$3:$V$365,'Feeder DER'!L$369,FALSE)/1000)</f>
        <v>1.5665572635069756</v>
      </c>
      <c r="AM359" s="37">
        <f>IF(ISNA(VLOOKUP($B359,'Feeder DER'!$B$3:$V$365,'Feeder DER'!M$369,FALSE)),0,VLOOKUP($B359,'Feeder DER'!$B$3:$V$365,'Feeder DER'!M$369,FALSE)/1000)</f>
        <v>-0.59038862245204016</v>
      </c>
      <c r="AN359" s="37">
        <f>IF(ISNA(VLOOKUP($B359,'Feeder DER'!$B$3:$V$365,'Feeder DER'!N$369,FALSE)),0,VLOOKUP($B359,'Feeder DER'!$B$3:$V$365,'Feeder DER'!N$369,FALSE)/1000)</f>
        <v>-0.72348555390172353</v>
      </c>
      <c r="AO359" s="37">
        <f>IF(ISNA(VLOOKUP($B359,'Feeder DER'!$B$3:$V$365,'Feeder DER'!O$369,FALSE)),0,VLOOKUP($B359,'Feeder DER'!$B$3:$V$365,'Feeder DER'!O$369,FALSE)/1000)</f>
        <v>-0.86677336663089055</v>
      </c>
      <c r="AP359" s="37">
        <f>IF(ISNA(VLOOKUP($B359,'Feeder DER'!$B$3:$V$365,'Feeder DER'!P$369,FALSE)),0,VLOOKUP($B359,'Feeder DER'!$B$3:$V$365,'Feeder DER'!P$369,FALSE)/1000)</f>
        <v>-1.001068294951851</v>
      </c>
      <c r="AQ359" s="37">
        <f>IF(ISNA(VLOOKUP($B359,'Feeder DER'!$B$3:$V$365,'Feeder DER'!Q$369,FALSE)),0,VLOOKUP($B359,'Feeder DER'!$B$3:$V$365,'Feeder DER'!Q$369,FALSE)/1000)</f>
        <v>-1.1128241433350865</v>
      </c>
      <c r="AR359" s="37">
        <f>IF(ISNA(VLOOKUP($B359,'Feeder DER'!$B$3:$V$365,'Feeder DER'!R$369,FALSE)),0,VLOOKUP($B359,'Feeder DER'!$B$3:$V$365,'Feeder DER'!R$369,FALSE)/1000)</f>
        <v>-1.2048507936449102</v>
      </c>
      <c r="AS359" s="37">
        <f>IF(ISNA(VLOOKUP($B359,'Feeder DER'!$B$3:$V$365,'Feeder DER'!S$369,FALSE)),0,VLOOKUP($B359,'Feeder DER'!$B$3:$V$365,'Feeder DER'!S$369,FALSE)/1000)</f>
        <v>-1.2825162093708016</v>
      </c>
      <c r="AT359" s="37">
        <f>IF(ISNA(VLOOKUP($B359,'Feeder DER'!$B$3:$V$365,'Feeder DER'!T$369,FALSE)),0,VLOOKUP($B359,'Feeder DER'!$B$3:$V$365,'Feeder DER'!T$369,FALSE)/1000)</f>
        <v>-1.3212034609111643</v>
      </c>
      <c r="AU359" s="37">
        <f>IF(ISNA(VLOOKUP($B359,'Feeder DER'!$B$3:$V$365,'Feeder DER'!U$369,FALSE)),0,VLOOKUP($B359,'Feeder DER'!$B$3:$V$365,'Feeder DER'!U$369,FALSE)/1000)</f>
        <v>-1.3773668198103068</v>
      </c>
      <c r="AV359" s="37">
        <f>IF(ISNA(VLOOKUP($B359,'Feeder DER'!$B$3:$V$365,'Feeder DER'!V$369,FALSE)),0,VLOOKUP($B359,'Feeder DER'!$B$3:$V$365,'Feeder DER'!V$369,FALSE)/1000)</f>
        <v>-1.4202047668226192</v>
      </c>
    </row>
    <row r="360" spans="1:48" x14ac:dyDescent="0.25">
      <c r="A360" s="8" t="s">
        <v>48</v>
      </c>
      <c r="B360" s="42">
        <v>43507</v>
      </c>
      <c r="C360" s="43">
        <v>108.4903012</v>
      </c>
      <c r="D360" s="43">
        <v>83.313796999999994</v>
      </c>
      <c r="E360" s="43">
        <v>83.313796999999994</v>
      </c>
      <c r="F360" s="43">
        <v>83.313796999999994</v>
      </c>
      <c r="G360" s="43">
        <v>83.313796999999994</v>
      </c>
      <c r="H360" s="43">
        <v>83.313796999999994</v>
      </c>
      <c r="I360" s="43">
        <v>83.313796999999994</v>
      </c>
      <c r="J360" s="43">
        <v>83.313796999999994</v>
      </c>
      <c r="K360" s="43">
        <v>83.313796999999994</v>
      </c>
      <c r="L360" s="43">
        <v>83.313796999999994</v>
      </c>
      <c r="M360" s="43">
        <v>83.313796999999994</v>
      </c>
      <c r="N360" s="43">
        <v>83.313796999999994</v>
      </c>
      <c r="P360" s="43">
        <v>117.9366989</v>
      </c>
      <c r="Q360" s="43">
        <v>118.374732649092</v>
      </c>
      <c r="R360" s="43">
        <v>118.374732649092</v>
      </c>
      <c r="S360" s="43">
        <v>118.374732649092</v>
      </c>
      <c r="T360" s="43">
        <v>118.374732649092</v>
      </c>
      <c r="U360" s="43">
        <v>118.374732649092</v>
      </c>
      <c r="V360" s="43">
        <v>118.374732649092</v>
      </c>
      <c r="W360" s="43">
        <v>118.374732649092</v>
      </c>
      <c r="X360" s="43">
        <v>118.374732649092</v>
      </c>
      <c r="Y360" s="43">
        <v>118.374732649092</v>
      </c>
      <c r="Z360" s="43">
        <v>118.374732649092</v>
      </c>
      <c r="AA360" s="43">
        <v>118.374732649092</v>
      </c>
      <c r="AC360" s="37">
        <f>IF(ISNA(VLOOKUP($B360,'Feeder DER'!$B$3:$V$365,'Feeder DER'!C$369,FALSE)),0,VLOOKUP($B360,'Feeder DER'!$B$3:$V$365,'Feeder DER'!C$369,FALSE)/1000)</f>
        <v>6.4905666214591748E-2</v>
      </c>
      <c r="AD360" s="37">
        <f>IF(ISNA(VLOOKUP($B360,'Feeder DER'!$B$3:$V$365,'Feeder DER'!D$369,FALSE)),0,VLOOKUP($B360,'Feeder DER'!$B$3:$V$365,'Feeder DER'!D$369,FALSE)/1000)</f>
        <v>0.12778520150393077</v>
      </c>
      <c r="AE360" s="37">
        <f>IF(ISNA(VLOOKUP($B360,'Feeder DER'!$B$3:$V$365,'Feeder DER'!E$369,FALSE)),0,VLOOKUP($B360,'Feeder DER'!$B$3:$V$365,'Feeder DER'!E$369,FALSE)/1000)</f>
        <v>0.20486482459236749</v>
      </c>
      <c r="AF360" s="37">
        <f>IF(ISNA(VLOOKUP($B360,'Feeder DER'!$B$3:$V$365,'Feeder DER'!F$369,FALSE)),0,VLOOKUP($B360,'Feeder DER'!$B$3:$V$365,'Feeder DER'!F$369,FALSE)/1000)</f>
        <v>0.29884897133677185</v>
      </c>
      <c r="AG360" s="37">
        <f>IF(ISNA(VLOOKUP($B360,'Feeder DER'!$B$3:$V$365,'Feeder DER'!G$369,FALSE)),0,VLOOKUP($B360,'Feeder DER'!$B$3:$V$365,'Feeder DER'!G$369,FALSE)/1000)</f>
        <v>0.40330217343151525</v>
      </c>
      <c r="AH360" s="37">
        <f>IF(ISNA(VLOOKUP($B360,'Feeder DER'!$B$3:$V$365,'Feeder DER'!H$369,FALSE)),0,VLOOKUP($B360,'Feeder DER'!$B$3:$V$365,'Feeder DER'!H$369,FALSE)/1000)</f>
        <v>0.52774887580902319</v>
      </c>
      <c r="AI360" s="37">
        <f>IF(ISNA(VLOOKUP($B360,'Feeder DER'!$B$3:$V$365,'Feeder DER'!I$369,FALSE)),0,VLOOKUP($B360,'Feeder DER'!$B$3:$V$365,'Feeder DER'!I$369,FALSE)/1000)</f>
        <v>0.67452526674730839</v>
      </c>
      <c r="AJ360" s="37">
        <f>IF(ISNA(VLOOKUP($B360,'Feeder DER'!$B$3:$V$365,'Feeder DER'!J$369,FALSE)),0,VLOOKUP($B360,'Feeder DER'!$B$3:$V$365,'Feeder DER'!J$369,FALSE)/1000)</f>
        <v>1.0105272406226984</v>
      </c>
      <c r="AK360" s="37">
        <f>IF(ISNA(VLOOKUP($B360,'Feeder DER'!$B$3:$V$365,'Feeder DER'!K$369,FALSE)),0,VLOOKUP($B360,'Feeder DER'!$B$3:$V$365,'Feeder DER'!K$369,FALSE)/1000)</f>
        <v>1.2923608640034594</v>
      </c>
      <c r="AL360" s="37">
        <f>IF(ISNA(VLOOKUP($B360,'Feeder DER'!$B$3:$V$365,'Feeder DER'!L$369,FALSE)),0,VLOOKUP($B360,'Feeder DER'!$B$3:$V$365,'Feeder DER'!L$369,FALSE)/1000)</f>
        <v>1.5635581111199168</v>
      </c>
      <c r="AM360" s="37">
        <f>IF(ISNA(VLOOKUP($B360,'Feeder DER'!$B$3:$V$365,'Feeder DER'!M$369,FALSE)),0,VLOOKUP($B360,'Feeder DER'!$B$3:$V$365,'Feeder DER'!M$369,FALSE)/1000)</f>
        <v>-0.58925833153477403</v>
      </c>
      <c r="AN360" s="37">
        <f>IF(ISNA(VLOOKUP($B360,'Feeder DER'!$B$3:$V$365,'Feeder DER'!N$369,FALSE)),0,VLOOKUP($B360,'Feeder DER'!$B$3:$V$365,'Feeder DER'!N$369,FALSE)/1000)</f>
        <v>-0.72210045073535145</v>
      </c>
      <c r="AO360" s="37">
        <f>IF(ISNA(VLOOKUP($B360,'Feeder DER'!$B$3:$V$365,'Feeder DER'!O$369,FALSE)),0,VLOOKUP($B360,'Feeder DER'!$B$3:$V$365,'Feeder DER'!O$369,FALSE)/1000)</f>
        <v>-0.86511394091302674</v>
      </c>
      <c r="AP360" s="37">
        <f>IF(ISNA(VLOOKUP($B360,'Feeder DER'!$B$3:$V$365,'Feeder DER'!P$369,FALSE)),0,VLOOKUP($B360,'Feeder DER'!$B$3:$V$365,'Feeder DER'!P$369,FALSE)/1000)</f>
        <v>-0.99915176343630829</v>
      </c>
      <c r="AQ360" s="37">
        <f>IF(ISNA(VLOOKUP($B360,'Feeder DER'!$B$3:$V$365,'Feeder DER'!Q$369,FALSE)),0,VLOOKUP($B360,'Feeder DER'!$B$3:$V$365,'Feeder DER'!Q$369,FALSE)/1000)</f>
        <v>-1.1106936567811585</v>
      </c>
      <c r="AR360" s="37">
        <f>IF(ISNA(VLOOKUP($B360,'Feeder DER'!$B$3:$V$365,'Feeder DER'!R$369,FALSE)),0,VLOOKUP($B360,'Feeder DER'!$B$3:$V$365,'Feeder DER'!R$369,FALSE)/1000)</f>
        <v>-1.2025441233316141</v>
      </c>
      <c r="AS360" s="37">
        <f>IF(ISNA(VLOOKUP($B360,'Feeder DER'!$B$3:$V$365,'Feeder DER'!S$369,FALSE)),0,VLOOKUP($B360,'Feeder DER'!$B$3:$V$365,'Feeder DER'!S$369,FALSE)/1000)</f>
        <v>-1.2800608496847055</v>
      </c>
      <c r="AT360" s="37">
        <f>IF(ISNA(VLOOKUP($B360,'Feeder DER'!$B$3:$V$365,'Feeder DER'!T$369,FALSE)),0,VLOOKUP($B360,'Feeder DER'!$B$3:$V$365,'Feeder DER'!T$369,FALSE)/1000)</f>
        <v>-1.3186740350128023</v>
      </c>
      <c r="AU360" s="37">
        <f>IF(ISNA(VLOOKUP($B360,'Feeder DER'!$B$3:$V$365,'Feeder DER'!U$369,FALSE)),0,VLOOKUP($B360,'Feeder DER'!$B$3:$V$365,'Feeder DER'!U$369,FALSE)/1000)</f>
        <v>-1.3747298699319208</v>
      </c>
      <c r="AV360" s="37">
        <f>IF(ISNA(VLOOKUP($B360,'Feeder DER'!$B$3:$V$365,'Feeder DER'!V$369,FALSE)),0,VLOOKUP($B360,'Feeder DER'!$B$3:$V$365,'Feeder DER'!V$369,FALSE)/1000)</f>
        <v>-1.4174858042824359</v>
      </c>
    </row>
    <row r="361" spans="1:48" x14ac:dyDescent="0.25">
      <c r="A361" s="8" t="s">
        <v>332</v>
      </c>
      <c r="B361" s="42">
        <v>99981</v>
      </c>
      <c r="C361" s="43">
        <v>36.016666600000001</v>
      </c>
      <c r="D361" s="43">
        <v>30.666666029999998</v>
      </c>
      <c r="E361" s="43">
        <v>31.181755215019301</v>
      </c>
      <c r="F361" s="43">
        <v>31.181755215019301</v>
      </c>
      <c r="G361" s="43">
        <v>31.181755215019301</v>
      </c>
      <c r="H361" s="43">
        <v>31.181755215019301</v>
      </c>
      <c r="I361" s="43">
        <v>31.181755215019301</v>
      </c>
      <c r="J361" s="43">
        <v>31.181755215019301</v>
      </c>
      <c r="K361" s="43">
        <v>31.181755215019301</v>
      </c>
      <c r="L361" s="43">
        <v>31.181755215019301</v>
      </c>
      <c r="M361" s="43">
        <v>31.181755215019301</v>
      </c>
      <c r="N361" s="43">
        <v>31.181755215019301</v>
      </c>
      <c r="P361" s="43">
        <v>42.666667940000004</v>
      </c>
      <c r="Q361" s="43">
        <v>44.543044996814501</v>
      </c>
      <c r="R361" s="43">
        <v>44.543044996814501</v>
      </c>
      <c r="S361" s="43">
        <v>44.543044996814501</v>
      </c>
      <c r="T361" s="43">
        <v>44.543044996814501</v>
      </c>
      <c r="U361" s="43">
        <v>44.543044996814501</v>
      </c>
      <c r="V361" s="43">
        <v>44.543044996814501</v>
      </c>
      <c r="W361" s="43">
        <v>44.543044996814501</v>
      </c>
      <c r="X361" s="43">
        <v>44.543044996814501</v>
      </c>
      <c r="Y361" s="43">
        <v>44.543044996814501</v>
      </c>
      <c r="Z361" s="43">
        <v>44.543044996814501</v>
      </c>
      <c r="AA361" s="43">
        <v>44.543044996814501</v>
      </c>
      <c r="AC361" s="37">
        <f>IF(ISNA(VLOOKUP($B361,'Feeder DER'!$B$3:$V$365,'Feeder DER'!C$369,FALSE)),0,VLOOKUP($B361,'Feeder DER'!$B$3:$V$365,'Feeder DER'!C$369,FALSE)/1000)</f>
        <v>6.101078415251443E-2</v>
      </c>
      <c r="AD361" s="37">
        <f>IF(ISNA(VLOOKUP($B361,'Feeder DER'!$B$3:$V$365,'Feeder DER'!D$369,FALSE)),0,VLOOKUP($B361,'Feeder DER'!$B$3:$V$365,'Feeder DER'!D$369,FALSE)/1000)</f>
        <v>0.10210265831800143</v>
      </c>
      <c r="AE361" s="37">
        <f>IF(ISNA(VLOOKUP($B361,'Feeder DER'!$B$3:$V$365,'Feeder DER'!E$369,FALSE)),0,VLOOKUP($B361,'Feeder DER'!$B$3:$V$365,'Feeder DER'!E$369,FALSE)/1000)</f>
        <v>0.17687741113872607</v>
      </c>
      <c r="AF361" s="37">
        <f>IF(ISNA(VLOOKUP($B361,'Feeder DER'!$B$3:$V$365,'Feeder DER'!F$369,FALSE)),0,VLOOKUP($B361,'Feeder DER'!$B$3:$V$365,'Feeder DER'!F$369,FALSE)/1000)</f>
        <v>0.32628311653290887</v>
      </c>
      <c r="AG361" s="37">
        <f>IF(ISNA(VLOOKUP($B361,'Feeder DER'!$B$3:$V$365,'Feeder DER'!G$369,FALSE)),0,VLOOKUP($B361,'Feeder DER'!$B$3:$V$365,'Feeder DER'!G$369,FALSE)/1000)</f>
        <v>0.54770027479126027</v>
      </c>
      <c r="AH361" s="37">
        <f>IF(ISNA(VLOOKUP($B361,'Feeder DER'!$B$3:$V$365,'Feeder DER'!H$369,FALSE)),0,VLOOKUP($B361,'Feeder DER'!$B$3:$V$365,'Feeder DER'!H$369,FALSE)/1000)</f>
        <v>0.87130944867263227</v>
      </c>
      <c r="AI361" s="37">
        <f>IF(ISNA(VLOOKUP($B361,'Feeder DER'!$B$3:$V$365,'Feeder DER'!I$369,FALSE)),0,VLOOKUP($B361,'Feeder DER'!$B$3:$V$365,'Feeder DER'!I$369,FALSE)/1000)</f>
        <v>1.3000606616776624</v>
      </c>
      <c r="AJ361" s="37">
        <f>IF(ISNA(VLOOKUP($B361,'Feeder DER'!$B$3:$V$365,'Feeder DER'!J$369,FALSE)),0,VLOOKUP($B361,'Feeder DER'!$B$3:$V$365,'Feeder DER'!J$369,FALSE)/1000)</f>
        <v>2.4108315368369029</v>
      </c>
      <c r="AK361" s="37">
        <f>IF(ISNA(VLOOKUP($B361,'Feeder DER'!$B$3:$V$365,'Feeder DER'!K$369,FALSE)),0,VLOOKUP($B361,'Feeder DER'!$B$3:$V$365,'Feeder DER'!K$369,FALSE)/1000)</f>
        <v>3.3153937269340092</v>
      </c>
      <c r="AL361" s="37">
        <f>IF(ISNA(VLOOKUP($B361,'Feeder DER'!$B$3:$V$365,'Feeder DER'!L$369,FALSE)),0,VLOOKUP($B361,'Feeder DER'!$B$3:$V$365,'Feeder DER'!L$369,FALSE)/1000)</f>
        <v>4.2164648547735792</v>
      </c>
      <c r="AM361" s="37">
        <f>IF(ISNA(VLOOKUP($B361,'Feeder DER'!$B$3:$V$365,'Feeder DER'!M$369,FALSE)),0,VLOOKUP($B361,'Feeder DER'!$B$3:$V$365,'Feeder DER'!M$369,FALSE)/1000)</f>
        <v>-5.988844905868116E-2</v>
      </c>
      <c r="AN361" s="37">
        <f>IF(ISNA(VLOOKUP($B361,'Feeder DER'!$B$3:$V$365,'Feeder DER'!N$369,FALSE)),0,VLOOKUP($B361,'Feeder DER'!$B$3:$V$365,'Feeder DER'!N$369,FALSE)/1000)</f>
        <v>-6.9869147325346034E-2</v>
      </c>
      <c r="AO361" s="37">
        <f>IF(ISNA(VLOOKUP($B361,'Feeder DER'!$B$3:$V$365,'Feeder DER'!O$369,FALSE)),0,VLOOKUP($B361,'Feeder DER'!$B$3:$V$365,'Feeder DER'!O$369,FALSE)/1000)</f>
        <v>-6.4774657043532899E-2</v>
      </c>
      <c r="AP361" s="37">
        <f>IF(ISNA(VLOOKUP($B361,'Feeder DER'!$B$3:$V$365,'Feeder DER'!P$369,FALSE)),0,VLOOKUP($B361,'Feeder DER'!$B$3:$V$365,'Feeder DER'!P$369,FALSE)/1000)</f>
        <v>-1.6831899103825265E-2</v>
      </c>
      <c r="AQ361" s="37">
        <f>IF(ISNA(VLOOKUP($B361,'Feeder DER'!$B$3:$V$365,'Feeder DER'!Q$369,FALSE)),0,VLOOKUP($B361,'Feeder DER'!$B$3:$V$365,'Feeder DER'!Q$369,FALSE)/1000)</f>
        <v>2.1276195290439479E-2</v>
      </c>
      <c r="AR361" s="37">
        <f>IF(ISNA(VLOOKUP($B361,'Feeder DER'!$B$3:$V$365,'Feeder DER'!R$369,FALSE)),0,VLOOKUP($B361,'Feeder DER'!$B$3:$V$365,'Feeder DER'!R$369,FALSE)/1000)</f>
        <v>2.6959925096613446E-2</v>
      </c>
      <c r="AS361" s="37">
        <f>IF(ISNA(VLOOKUP($B361,'Feeder DER'!$B$3:$V$365,'Feeder DER'!S$369,FALSE)),0,VLOOKUP($B361,'Feeder DER'!$B$3:$V$365,'Feeder DER'!S$369,FALSE)/1000)</f>
        <v>3.3488738179300516E-2</v>
      </c>
      <c r="AT361" s="37">
        <f>IF(ISNA(VLOOKUP($B361,'Feeder DER'!$B$3:$V$365,'Feeder DER'!T$369,FALSE)),0,VLOOKUP($B361,'Feeder DER'!$B$3:$V$365,'Feeder DER'!T$369,FALSE)/1000)</f>
        <v>4.7139962591247947E-2</v>
      </c>
      <c r="AU361" s="37">
        <f>IF(ISNA(VLOOKUP($B361,'Feeder DER'!$B$3:$V$365,'Feeder DER'!U$369,FALSE)),0,VLOOKUP($B361,'Feeder DER'!$B$3:$V$365,'Feeder DER'!U$369,FALSE)/1000)</f>
        <v>5.9034984030030158E-2</v>
      </c>
      <c r="AV361" s="37">
        <f>IF(ISNA(VLOOKUP($B361,'Feeder DER'!$B$3:$V$365,'Feeder DER'!V$369,FALSE)),0,VLOOKUP($B361,'Feeder DER'!$B$3:$V$365,'Feeder DER'!V$369,FALSE)/1000)</f>
        <v>7.0387461933036424E-2</v>
      </c>
    </row>
    <row r="362" spans="1:48" x14ac:dyDescent="0.25">
      <c r="A362" s="8" t="s">
        <v>332</v>
      </c>
      <c r="B362" s="42">
        <v>99982</v>
      </c>
      <c r="C362" s="43">
        <v>10</v>
      </c>
      <c r="D362" s="43">
        <v>23.666666029999998</v>
      </c>
      <c r="E362" s="43">
        <v>23.666666029999998</v>
      </c>
      <c r="F362" s="43">
        <v>23.666666029999998</v>
      </c>
      <c r="G362" s="43">
        <v>23.666666029999998</v>
      </c>
      <c r="H362" s="43">
        <v>23.666666029999998</v>
      </c>
      <c r="I362" s="43">
        <v>23.666666029999998</v>
      </c>
      <c r="J362" s="43">
        <v>23.666666029999998</v>
      </c>
      <c r="K362" s="43">
        <v>23.666666029999998</v>
      </c>
      <c r="L362" s="43">
        <v>23.666666029999998</v>
      </c>
      <c r="M362" s="43">
        <v>23.666666029999998</v>
      </c>
      <c r="N362" s="43">
        <v>23.666666029999998</v>
      </c>
      <c r="P362" s="43">
        <v>27.666666029999998</v>
      </c>
      <c r="Q362" s="43">
        <v>28.7912412880125</v>
      </c>
      <c r="R362" s="43">
        <v>28.7912412880125</v>
      </c>
      <c r="S362" s="43">
        <v>28.7912412880125</v>
      </c>
      <c r="T362" s="43">
        <v>28.7912412880125</v>
      </c>
      <c r="U362" s="43">
        <v>28.7912412880125</v>
      </c>
      <c r="V362" s="43">
        <v>28.7912412880125</v>
      </c>
      <c r="W362" s="43">
        <v>28.7912412880125</v>
      </c>
      <c r="X362" s="43">
        <v>28.7912412880125</v>
      </c>
      <c r="Y362" s="43">
        <v>28.7912412880125</v>
      </c>
      <c r="Z362" s="43">
        <v>28.7912412880125</v>
      </c>
      <c r="AA362" s="43">
        <v>28.7912412880125</v>
      </c>
      <c r="AC362" s="37">
        <f>IF(ISNA(VLOOKUP($B362,'Feeder DER'!$B$3:$V$365,'Feeder DER'!C$369,FALSE)),0,VLOOKUP($B362,'Feeder DER'!$B$3:$V$365,'Feeder DER'!C$369,FALSE)/1000)</f>
        <v>9.4419156679088017E-5</v>
      </c>
      <c r="AD362" s="37">
        <f>IF(ISNA(VLOOKUP($B362,'Feeder DER'!$B$3:$V$365,'Feeder DER'!D$369,FALSE)),0,VLOOKUP($B362,'Feeder DER'!$B$3:$V$365,'Feeder DER'!D$369,FALSE)/1000)</f>
        <v>1.5797687836138961E-4</v>
      </c>
      <c r="AE362" s="37">
        <f>IF(ISNA(VLOOKUP($B362,'Feeder DER'!$B$3:$V$365,'Feeder DER'!E$369,FALSE)),0,VLOOKUP($B362,'Feeder DER'!$B$3:$V$365,'Feeder DER'!E$369,FALSE)/1000)</f>
        <v>2.737102101802818E-4</v>
      </c>
      <c r="AF362" s="37">
        <f>IF(ISNA(VLOOKUP($B362,'Feeder DER'!$B$3:$V$365,'Feeder DER'!F$369,FALSE)),0,VLOOKUP($B362,'Feeder DER'!$B$3:$V$365,'Feeder DER'!F$369,FALSE)/1000)</f>
        <v>5.0507927015926168E-4</v>
      </c>
      <c r="AG362" s="37">
        <f>IF(ISNA(VLOOKUP($B362,'Feeder DER'!$B$3:$V$365,'Feeder DER'!G$369,FALSE)),0,VLOOKUP($B362,'Feeder DER'!$B$3:$V$365,'Feeder DER'!G$369,FALSE)/1000)</f>
        <v>8.4803683372324987E-4</v>
      </c>
      <c r="AH362" s="37">
        <f>IF(ISNA(VLOOKUP($B362,'Feeder DER'!$B$3:$V$365,'Feeder DER'!H$369,FALSE)),0,VLOOKUP($B362,'Feeder DER'!$B$3:$V$365,'Feeder DER'!H$369,FALSE)/1000)</f>
        <v>1.3493396236385091E-3</v>
      </c>
      <c r="AI362" s="37">
        <f>IF(ISNA(VLOOKUP($B362,'Feeder DER'!$B$3:$V$365,'Feeder DER'!I$369,FALSE)),0,VLOOKUP($B362,'Feeder DER'!$B$3:$V$365,'Feeder DER'!I$369,FALSE)/1000)</f>
        <v>2.0135544059300663E-3</v>
      </c>
      <c r="AJ362" s="37">
        <f>IF(ISNA(VLOOKUP($B362,'Feeder DER'!$B$3:$V$365,'Feeder DER'!J$369,FALSE)),0,VLOOKUP($B362,'Feeder DER'!$B$3:$V$365,'Feeder DER'!J$369,FALSE)/1000)</f>
        <v>3.7344363870107176E-3</v>
      </c>
      <c r="AK362" s="37">
        <f>IF(ISNA(VLOOKUP($B362,'Feeder DER'!$B$3:$V$365,'Feeder DER'!K$369,FALSE)),0,VLOOKUP($B362,'Feeder DER'!$B$3:$V$365,'Feeder DER'!K$369,FALSE)/1000)</f>
        <v>5.1358263257673007E-3</v>
      </c>
      <c r="AL362" s="37">
        <f>IF(ISNA(VLOOKUP($B362,'Feeder DER'!$B$3:$V$365,'Feeder DER'!L$369,FALSE)),0,VLOOKUP($B362,'Feeder DER'!$B$3:$V$365,'Feeder DER'!L$369,FALSE)/1000)</f>
        <v>6.531824944547098E-3</v>
      </c>
      <c r="AM362" s="37">
        <f>IF(ISNA(VLOOKUP($B362,'Feeder DER'!$B$3:$V$365,'Feeder DER'!M$369,FALSE)),0,VLOOKUP($B362,'Feeder DER'!$B$3:$V$365,'Feeder DER'!M$369,FALSE)/1000)</f>
        <v>-9.1317886683478099E-5</v>
      </c>
      <c r="AN362" s="37">
        <f>IF(ISNA(VLOOKUP($B362,'Feeder DER'!$B$3:$V$365,'Feeder DER'!N$369,FALSE)),0,VLOOKUP($B362,'Feeder DER'!$B$3:$V$365,'Feeder DER'!N$369,FALSE)/1000)</f>
        <v>-1.0644768256660658E-4</v>
      </c>
      <c r="AO362" s="37">
        <f>IF(ISNA(VLOOKUP($B362,'Feeder DER'!$B$3:$V$365,'Feeder DER'!O$369,FALSE)),0,VLOOKUP($B362,'Feeder DER'!$B$3:$V$365,'Feeder DER'!O$369,FALSE)/1000)</f>
        <v>-9.8185621500557015E-5</v>
      </c>
      <c r="AP362" s="37">
        <f>IF(ISNA(VLOOKUP($B362,'Feeder DER'!$B$3:$V$365,'Feeder DER'!P$369,FALSE)),0,VLOOKUP($B362,'Feeder DER'!$B$3:$V$365,'Feeder DER'!P$369,FALSE)/1000)</f>
        <v>-2.3535188740815394E-5</v>
      </c>
      <c r="AQ362" s="37">
        <f>IF(ISNA(VLOOKUP($B362,'Feeder DER'!$B$3:$V$365,'Feeder DER'!Q$369,FALSE)),0,VLOOKUP($B362,'Feeder DER'!$B$3:$V$365,'Feeder DER'!Q$369,FALSE)/1000)</f>
        <v>3.2726613013906317E-5</v>
      </c>
      <c r="AR362" s="37">
        <f>IF(ISNA(VLOOKUP($B362,'Feeder DER'!$B$3:$V$365,'Feeder DER'!R$369,FALSE)),0,VLOOKUP($B362,'Feeder DER'!$B$3:$V$365,'Feeder DER'!R$369,FALSE)/1000)</f>
        <v>4.1483844509352642E-5</v>
      </c>
      <c r="AS362" s="37">
        <f>IF(ISNA(VLOOKUP($B362,'Feeder DER'!$B$3:$V$365,'Feeder DER'!S$369,FALSE)),0,VLOOKUP($B362,'Feeder DER'!$B$3:$V$365,'Feeder DER'!S$369,FALSE)/1000)</f>
        <v>5.1547508492013788E-5</v>
      </c>
      <c r="AT362" s="37">
        <f>IF(ISNA(VLOOKUP($B362,'Feeder DER'!$B$3:$V$365,'Feeder DER'!T$369,FALSE)),0,VLOOKUP($B362,'Feeder DER'!$B$3:$V$365,'Feeder DER'!T$369,FALSE)/1000)</f>
        <v>7.259981702845314E-5</v>
      </c>
      <c r="AU362" s="37">
        <f>IF(ISNA(VLOOKUP($B362,'Feeder DER'!$B$3:$V$365,'Feeder DER'!U$369,FALSE)),0,VLOOKUP($B362,'Feeder DER'!$B$3:$V$365,'Feeder DER'!U$369,FALSE)/1000)</f>
        <v>9.0940550530454835E-5</v>
      </c>
      <c r="AV362" s="37">
        <f>IF(ISNA(VLOOKUP($B362,'Feeder DER'!$B$3:$V$365,'Feeder DER'!V$369,FALSE)),0,VLOOKUP($B362,'Feeder DER'!$B$3:$V$365,'Feeder DER'!V$369,FALSE)/1000)</f>
        <v>1.0844656341605956E-4</v>
      </c>
    </row>
    <row r="363" spans="1:48" x14ac:dyDescent="0.25">
      <c r="A363" s="8" t="s">
        <v>332</v>
      </c>
      <c r="B363" s="42">
        <v>99983</v>
      </c>
      <c r="C363" s="43">
        <v>0</v>
      </c>
      <c r="D363" s="43">
        <v>0</v>
      </c>
      <c r="E363" s="43">
        <v>0</v>
      </c>
      <c r="F363" s="43">
        <v>0</v>
      </c>
      <c r="G363" s="43">
        <v>0</v>
      </c>
      <c r="H363" s="43">
        <v>0</v>
      </c>
      <c r="I363" s="43">
        <v>0</v>
      </c>
      <c r="J363" s="43">
        <v>0</v>
      </c>
      <c r="K363" s="43">
        <v>0</v>
      </c>
      <c r="L363" s="43">
        <v>0</v>
      </c>
      <c r="M363" s="43">
        <v>0</v>
      </c>
      <c r="N363" s="43">
        <v>0</v>
      </c>
      <c r="P363" s="43">
        <v>0</v>
      </c>
      <c r="Q363" s="43">
        <v>0</v>
      </c>
      <c r="R363" s="43">
        <v>0</v>
      </c>
      <c r="S363" s="43">
        <v>0</v>
      </c>
      <c r="T363" s="43">
        <v>0</v>
      </c>
      <c r="U363" s="43">
        <v>0</v>
      </c>
      <c r="V363" s="43">
        <v>0</v>
      </c>
      <c r="W363" s="43">
        <v>0</v>
      </c>
      <c r="X363" s="43">
        <v>0</v>
      </c>
      <c r="Y363" s="43">
        <v>0</v>
      </c>
      <c r="Z363" s="43">
        <v>0</v>
      </c>
      <c r="AA363" s="43">
        <v>0</v>
      </c>
      <c r="AC363" s="37">
        <f>IF(ISNA(VLOOKUP($B363,'Feeder DER'!$B$3:$V$365,'Feeder DER'!C$369,FALSE)),0,VLOOKUP($B363,'Feeder DER'!$B$3:$V$365,'Feeder DER'!C$369,FALSE)/1000)</f>
        <v>1.8883831335817603E-4</v>
      </c>
      <c r="AD363" s="37">
        <f>IF(ISNA(VLOOKUP($B363,'Feeder DER'!$B$3:$V$365,'Feeder DER'!D$369,FALSE)),0,VLOOKUP($B363,'Feeder DER'!$B$3:$V$365,'Feeder DER'!D$369,FALSE)/1000)</f>
        <v>3.1595375672277922E-4</v>
      </c>
      <c r="AE363" s="37">
        <f>IF(ISNA(VLOOKUP($B363,'Feeder DER'!$B$3:$V$365,'Feeder DER'!E$369,FALSE)),0,VLOOKUP($B363,'Feeder DER'!$B$3:$V$365,'Feeder DER'!E$369,FALSE)/1000)</f>
        <v>5.4742042036056359E-4</v>
      </c>
      <c r="AF363" s="37">
        <f>IF(ISNA(VLOOKUP($B363,'Feeder DER'!$B$3:$V$365,'Feeder DER'!F$369,FALSE)),0,VLOOKUP($B363,'Feeder DER'!$B$3:$V$365,'Feeder DER'!F$369,FALSE)/1000)</f>
        <v>1.0101585403185234E-3</v>
      </c>
      <c r="AG363" s="37">
        <f>IF(ISNA(VLOOKUP($B363,'Feeder DER'!$B$3:$V$365,'Feeder DER'!G$369,FALSE)),0,VLOOKUP($B363,'Feeder DER'!$B$3:$V$365,'Feeder DER'!G$369,FALSE)/1000)</f>
        <v>1.6960736674464997E-3</v>
      </c>
      <c r="AH363" s="37">
        <f>IF(ISNA(VLOOKUP($B363,'Feeder DER'!$B$3:$V$365,'Feeder DER'!H$369,FALSE)),0,VLOOKUP($B363,'Feeder DER'!$B$3:$V$365,'Feeder DER'!H$369,FALSE)/1000)</f>
        <v>2.6986792472770181E-3</v>
      </c>
      <c r="AI363" s="37">
        <f>IF(ISNA(VLOOKUP($B363,'Feeder DER'!$B$3:$V$365,'Feeder DER'!I$369,FALSE)),0,VLOOKUP($B363,'Feeder DER'!$B$3:$V$365,'Feeder DER'!I$369,FALSE)/1000)</f>
        <v>4.0271088118601327E-3</v>
      </c>
      <c r="AJ363" s="37">
        <f>IF(ISNA(VLOOKUP($B363,'Feeder DER'!$B$3:$V$365,'Feeder DER'!J$369,FALSE)),0,VLOOKUP($B363,'Feeder DER'!$B$3:$V$365,'Feeder DER'!J$369,FALSE)/1000)</f>
        <v>7.4688727740214352E-3</v>
      </c>
      <c r="AK363" s="37">
        <f>IF(ISNA(VLOOKUP($B363,'Feeder DER'!$B$3:$V$365,'Feeder DER'!K$369,FALSE)),0,VLOOKUP($B363,'Feeder DER'!$B$3:$V$365,'Feeder DER'!K$369,FALSE)/1000)</f>
        <v>1.0271652651534601E-2</v>
      </c>
      <c r="AL363" s="37">
        <f>IF(ISNA(VLOOKUP($B363,'Feeder DER'!$B$3:$V$365,'Feeder DER'!L$369,FALSE)),0,VLOOKUP($B363,'Feeder DER'!$B$3:$V$365,'Feeder DER'!L$369,FALSE)/1000)</f>
        <v>1.3063649889094196E-2</v>
      </c>
      <c r="AM363" s="37">
        <f>IF(ISNA(VLOOKUP($B363,'Feeder DER'!$B$3:$V$365,'Feeder DER'!M$369,FALSE)),0,VLOOKUP($B363,'Feeder DER'!$B$3:$V$365,'Feeder DER'!M$369,FALSE)/1000)</f>
        <v>-1.826357733669562E-4</v>
      </c>
      <c r="AN363" s="37">
        <f>IF(ISNA(VLOOKUP($B363,'Feeder DER'!$B$3:$V$365,'Feeder DER'!N$369,FALSE)),0,VLOOKUP($B363,'Feeder DER'!$B$3:$V$365,'Feeder DER'!N$369,FALSE)/1000)</f>
        <v>-2.1289536513321316E-4</v>
      </c>
      <c r="AO363" s="37">
        <f>IF(ISNA(VLOOKUP($B363,'Feeder DER'!$B$3:$V$365,'Feeder DER'!O$369,FALSE)),0,VLOOKUP($B363,'Feeder DER'!$B$3:$V$365,'Feeder DER'!O$369,FALSE)/1000)</f>
        <v>-1.9637124300111403E-4</v>
      </c>
      <c r="AP363" s="37">
        <f>IF(ISNA(VLOOKUP($B363,'Feeder DER'!$B$3:$V$365,'Feeder DER'!P$369,FALSE)),0,VLOOKUP($B363,'Feeder DER'!$B$3:$V$365,'Feeder DER'!P$369,FALSE)/1000)</f>
        <v>-4.7070377481630787E-5</v>
      </c>
      <c r="AQ363" s="37">
        <f>IF(ISNA(VLOOKUP($B363,'Feeder DER'!$B$3:$V$365,'Feeder DER'!Q$369,FALSE)),0,VLOOKUP($B363,'Feeder DER'!$B$3:$V$365,'Feeder DER'!Q$369,FALSE)/1000)</f>
        <v>6.5453226027812635E-5</v>
      </c>
      <c r="AR363" s="37">
        <f>IF(ISNA(VLOOKUP($B363,'Feeder DER'!$B$3:$V$365,'Feeder DER'!R$369,FALSE)),0,VLOOKUP($B363,'Feeder DER'!$B$3:$V$365,'Feeder DER'!R$369,FALSE)/1000)</f>
        <v>8.2967689018705284E-5</v>
      </c>
      <c r="AS363" s="37">
        <f>IF(ISNA(VLOOKUP($B363,'Feeder DER'!$B$3:$V$365,'Feeder DER'!S$369,FALSE)),0,VLOOKUP($B363,'Feeder DER'!$B$3:$V$365,'Feeder DER'!S$369,FALSE)/1000)</f>
        <v>1.0309501698402758E-4</v>
      </c>
      <c r="AT363" s="37">
        <f>IF(ISNA(VLOOKUP($B363,'Feeder DER'!$B$3:$V$365,'Feeder DER'!T$369,FALSE)),0,VLOOKUP($B363,'Feeder DER'!$B$3:$V$365,'Feeder DER'!T$369,FALSE)/1000)</f>
        <v>1.4519963405690628E-4</v>
      </c>
      <c r="AU363" s="37">
        <f>IF(ISNA(VLOOKUP($B363,'Feeder DER'!$B$3:$V$365,'Feeder DER'!U$369,FALSE)),0,VLOOKUP($B363,'Feeder DER'!$B$3:$V$365,'Feeder DER'!U$369,FALSE)/1000)</f>
        <v>1.8188110106090967E-4</v>
      </c>
      <c r="AV363" s="37">
        <f>IF(ISNA(VLOOKUP($B363,'Feeder DER'!$B$3:$V$365,'Feeder DER'!V$369,FALSE)),0,VLOOKUP($B363,'Feeder DER'!$B$3:$V$365,'Feeder DER'!V$369,FALSE)/1000)</f>
        <v>2.1689312683211912E-4</v>
      </c>
    </row>
    <row r="364" spans="1:48" x14ac:dyDescent="0.25">
      <c r="A364" s="8" t="s">
        <v>36</v>
      </c>
      <c r="B364" s="42">
        <v>49302</v>
      </c>
      <c r="C364" s="43">
        <v>1.168888889</v>
      </c>
      <c r="D364" s="43">
        <v>11</v>
      </c>
      <c r="E364" s="43">
        <v>11.066732673662401</v>
      </c>
      <c r="F364" s="43">
        <v>11.066732673662401</v>
      </c>
      <c r="G364" s="43">
        <v>11.066732673662401</v>
      </c>
      <c r="H364" s="43">
        <v>11.066732673662401</v>
      </c>
      <c r="I364" s="43">
        <v>11.066732673662401</v>
      </c>
      <c r="J364" s="43">
        <v>11.066732673662401</v>
      </c>
      <c r="K364" s="43">
        <v>11.066732673662401</v>
      </c>
      <c r="L364" s="43">
        <v>11.066732673662401</v>
      </c>
      <c r="M364" s="43">
        <v>11.066732673662401</v>
      </c>
      <c r="N364" s="43">
        <v>11.066732673662401</v>
      </c>
      <c r="P364" s="43">
        <v>11</v>
      </c>
      <c r="Q364" s="43">
        <v>11.0773653802976</v>
      </c>
      <c r="R364" s="43">
        <v>11.0773653802976</v>
      </c>
      <c r="S364" s="43">
        <v>11.0773653802976</v>
      </c>
      <c r="T364" s="43">
        <v>11.0773653802976</v>
      </c>
      <c r="U364" s="43">
        <v>11.0773653802976</v>
      </c>
      <c r="V364" s="43">
        <v>11.0773653802976</v>
      </c>
      <c r="W364" s="43">
        <v>11.0773653802976</v>
      </c>
      <c r="X364" s="43">
        <v>11.0773653802976</v>
      </c>
      <c r="Y364" s="43">
        <v>11.0773653802976</v>
      </c>
      <c r="Z364" s="43">
        <v>11.0773653802976</v>
      </c>
      <c r="AA364" s="43">
        <v>11.0773653802976</v>
      </c>
      <c r="AC364" s="37">
        <f>IF(ISNA(VLOOKUP($B364,'Feeder DER'!$B$3:$V$365,'Feeder DER'!C$369,FALSE)),0,VLOOKUP($B364,'Feeder DER'!$B$3:$V$365,'Feeder DER'!C$369,FALSE)/1000)</f>
        <v>3.7538763818293857E-5</v>
      </c>
      <c r="AD364" s="37">
        <f>IF(ISNA(VLOOKUP($B364,'Feeder DER'!$B$3:$V$365,'Feeder DER'!D$369,FALSE)),0,VLOOKUP($B364,'Feeder DER'!$B$3:$V$365,'Feeder DER'!D$369,FALSE)/1000)</f>
        <v>7.4866884525404633E-5</v>
      </c>
      <c r="AE364" s="37">
        <f>IF(ISNA(VLOOKUP($B364,'Feeder DER'!$B$3:$V$365,'Feeder DER'!E$369,FALSE)),0,VLOOKUP($B364,'Feeder DER'!$B$3:$V$365,'Feeder DER'!E$369,FALSE)/1000)</f>
        <v>1.2258978859325321E-4</v>
      </c>
      <c r="AF364" s="37">
        <f>IF(ISNA(VLOOKUP($B364,'Feeder DER'!$B$3:$V$365,'Feeder DER'!F$369,FALSE)),0,VLOOKUP($B364,'Feeder DER'!$B$3:$V$365,'Feeder DER'!F$369,FALSE)/1000)</f>
        <v>1.8501891610447533E-4</v>
      </c>
      <c r="AG364" s="37">
        <f>IF(ISNA(VLOOKUP($B364,'Feeder DER'!$B$3:$V$365,'Feeder DER'!G$369,FALSE)),0,VLOOKUP($B364,'Feeder DER'!$B$3:$V$365,'Feeder DER'!G$369,FALSE)/1000)</f>
        <v>2.5831679776032619E-4</v>
      </c>
      <c r="AH364" s="37">
        <f>IF(ISNA(VLOOKUP($B364,'Feeder DER'!$B$3:$V$365,'Feeder DER'!H$369,FALSE)),0,VLOOKUP($B364,'Feeder DER'!$B$3:$V$365,'Feeder DER'!H$369,FALSE)/1000)</f>
        <v>3.4971332819761002E-4</v>
      </c>
      <c r="AI364" s="37">
        <f>IF(ISNA(VLOOKUP($B364,'Feeder DER'!$B$3:$V$365,'Feeder DER'!I$369,FALSE)),0,VLOOKUP($B364,'Feeder DER'!$B$3:$V$365,'Feeder DER'!I$369,FALSE)/1000)</f>
        <v>4.6065561916041665E-4</v>
      </c>
      <c r="AJ364" s="37">
        <f>IF(ISNA(VLOOKUP($B364,'Feeder DER'!$B$3:$V$365,'Feeder DER'!J$369,FALSE)),0,VLOOKUP($B364,'Feeder DER'!$B$3:$V$365,'Feeder DER'!J$369,FALSE)/1000)</f>
        <v>7.2307911248268848E-4</v>
      </c>
      <c r="AK364" s="37">
        <f>IF(ISNA(VLOOKUP($B364,'Feeder DER'!$B$3:$V$365,'Feeder DER'!K$369,FALSE)),0,VLOOKUP($B364,'Feeder DER'!$B$3:$V$365,'Feeder DER'!K$369,FALSE)/1000)</f>
        <v>9.4142736001131037E-4</v>
      </c>
      <c r="AL364" s="37">
        <f>IF(ISNA(VLOOKUP($B364,'Feeder DER'!$B$3:$V$365,'Feeder DER'!L$369,FALSE)),0,VLOOKUP($B364,'Feeder DER'!$B$3:$V$365,'Feeder DER'!L$369,FALSE)/1000)</f>
        <v>1.1534414720193707E-3</v>
      </c>
      <c r="AM364" s="37">
        <f>IF(ISNA(VLOOKUP($B364,'Feeder DER'!$B$3:$V$365,'Feeder DER'!M$369,FALSE)),0,VLOOKUP($B364,'Feeder DER'!$B$3:$V$365,'Feeder DER'!M$369,FALSE)/1000)</f>
        <v>-3.1570128212060226E-4</v>
      </c>
      <c r="AN364" s="37">
        <f>IF(ISNA(VLOOKUP($B364,'Feeder DER'!$B$3:$V$365,'Feeder DER'!N$369,FALSE)),0,VLOOKUP($B364,'Feeder DER'!$B$3:$V$365,'Feeder DER'!N$369,FALSE)/1000)</f>
        <v>-3.8993535585333606E-4</v>
      </c>
      <c r="AO364" s="37">
        <f>IF(ISNA(VLOOKUP($B364,'Feeder DER'!$B$3:$V$365,'Feeder DER'!O$369,FALSE)),0,VLOOKUP($B364,'Feeder DER'!$B$3:$V$365,'Feeder DER'!O$369,FALSE)/1000)</f>
        <v>-4.6959434214495982E-4</v>
      </c>
      <c r="AP364" s="37">
        <f>IF(ISNA(VLOOKUP($B364,'Feeder DER'!$B$3:$V$365,'Feeder DER'!P$369,FALSE)),0,VLOOKUP($B364,'Feeder DER'!$B$3:$V$365,'Feeder DER'!P$369,FALSE)/1000)</f>
        <v>-5.4225273987351923E-4</v>
      </c>
      <c r="AQ364" s="37">
        <f>IF(ISNA(VLOOKUP($B364,'Feeder DER'!$B$3:$V$365,'Feeder DER'!Q$369,FALSE)),0,VLOOKUP($B364,'Feeder DER'!$B$3:$V$365,'Feeder DER'!Q$369,FALSE)/1000)</f>
        <v>-6.0003100257879363E-4</v>
      </c>
      <c r="AR364" s="37">
        <f>IF(ISNA(VLOOKUP($B364,'Feeder DER'!$B$3:$V$365,'Feeder DER'!R$369,FALSE)),0,VLOOKUP($B364,'Feeder DER'!$B$3:$V$365,'Feeder DER'!R$369,FALSE)/1000)</f>
        <v>-6.4323509960855451E-4</v>
      </c>
      <c r="AS364" s="37">
        <f>IF(ISNA(VLOOKUP($B364,'Feeder DER'!$B$3:$V$365,'Feeder DER'!S$369,FALSE)),0,VLOOKUP($B364,'Feeder DER'!$B$3:$V$365,'Feeder DER'!S$369,FALSE)/1000)</f>
        <v>-6.7486656262905715E-4</v>
      </c>
      <c r="AT364" s="37">
        <f>IF(ISNA(VLOOKUP($B364,'Feeder DER'!$B$3:$V$365,'Feeder DER'!T$369,FALSE)),0,VLOOKUP($B364,'Feeder DER'!$B$3:$V$365,'Feeder DER'!T$369,FALSE)/1000)</f>
        <v>-6.5939978888280182E-4</v>
      </c>
      <c r="AU364" s="37">
        <f>IF(ISNA(VLOOKUP($B364,'Feeder DER'!$B$3:$V$365,'Feeder DER'!U$369,FALSE)),0,VLOOKUP($B364,'Feeder DER'!$B$3:$V$365,'Feeder DER'!U$369,FALSE)/1000)</f>
        <v>-6.6255341832387171E-4</v>
      </c>
      <c r="AV364" s="37">
        <f>IF(ISNA(VLOOKUP($B364,'Feeder DER'!$B$3:$V$365,'Feeder DER'!V$369,FALSE)),0,VLOOKUP($B364,'Feeder DER'!$B$3:$V$365,'Feeder DER'!V$369,FALSE)/1000)</f>
        <v>-6.5805835745043708E-4</v>
      </c>
    </row>
    <row r="365" spans="1:48" x14ac:dyDescent="0.25">
      <c r="A365" s="8" t="s">
        <v>36</v>
      </c>
      <c r="B365" s="42">
        <v>49303</v>
      </c>
      <c r="C365" s="43">
        <v>13.053333329999999</v>
      </c>
      <c r="D365" s="43">
        <v>22</v>
      </c>
      <c r="E365" s="43">
        <v>22.6651250668077</v>
      </c>
      <c r="F365" s="43">
        <v>22.6651250668077</v>
      </c>
      <c r="G365" s="43">
        <v>22.6651250668077</v>
      </c>
      <c r="H365" s="43">
        <v>22.6651250668077</v>
      </c>
      <c r="I365" s="43">
        <v>22.6651250668077</v>
      </c>
      <c r="J365" s="43">
        <v>22.6651250668077</v>
      </c>
      <c r="K365" s="43">
        <v>22.6651250668077</v>
      </c>
      <c r="L365" s="43">
        <v>22.6651250668077</v>
      </c>
      <c r="M365" s="43">
        <v>22.6651250668077</v>
      </c>
      <c r="N365" s="43">
        <v>22.6651250668077</v>
      </c>
      <c r="P365" s="43">
        <v>23</v>
      </c>
      <c r="Q365" s="43">
        <v>23.162651893152699</v>
      </c>
      <c r="R365" s="43">
        <v>23.162651893152699</v>
      </c>
      <c r="S365" s="43">
        <v>23.162651893152699</v>
      </c>
      <c r="T365" s="43">
        <v>23.162651893152699</v>
      </c>
      <c r="U365" s="43">
        <v>23.162651893152699</v>
      </c>
      <c r="V365" s="43">
        <v>23.162651893152699</v>
      </c>
      <c r="W365" s="43">
        <v>23.162651893152699</v>
      </c>
      <c r="X365" s="43">
        <v>23.162651893152699</v>
      </c>
      <c r="Y365" s="43">
        <v>23.162651893152699</v>
      </c>
      <c r="Z365" s="43">
        <v>23.162651893152699</v>
      </c>
      <c r="AA365" s="43">
        <v>23.162651893152699</v>
      </c>
      <c r="AC365" s="37">
        <f>IF(ISNA(VLOOKUP($B365,'Feeder DER'!$B$3:$V$365,'Feeder DER'!C$369,FALSE)),0,VLOOKUP($B365,'Feeder DER'!$B$3:$V$365,'Feeder DER'!C$369,FALSE)/1000)</f>
        <v>1.0548392632940573E-2</v>
      </c>
      <c r="AD365" s="37">
        <f>IF(ISNA(VLOOKUP($B365,'Feeder DER'!$B$3:$V$365,'Feeder DER'!D$369,FALSE)),0,VLOOKUP($B365,'Feeder DER'!$B$3:$V$365,'Feeder DER'!D$369,FALSE)/1000)</f>
        <v>2.10375945516387E-2</v>
      </c>
      <c r="AE365" s="37">
        <f>IF(ISNA(VLOOKUP($B365,'Feeder DER'!$B$3:$V$365,'Feeder DER'!E$369,FALSE)),0,VLOOKUP($B365,'Feeder DER'!$B$3:$V$365,'Feeder DER'!E$369,FALSE)/1000)</f>
        <v>3.444773059470415E-2</v>
      </c>
      <c r="AF365" s="37">
        <f>IF(ISNA(VLOOKUP($B365,'Feeder DER'!$B$3:$V$365,'Feeder DER'!F$369,FALSE)),0,VLOOKUP($B365,'Feeder DER'!$B$3:$V$365,'Feeder DER'!F$369,FALSE)/1000)</f>
        <v>5.1990315425357557E-2</v>
      </c>
      <c r="AG365" s="37">
        <f>IF(ISNA(VLOOKUP($B365,'Feeder DER'!$B$3:$V$365,'Feeder DER'!G$369,FALSE)),0,VLOOKUP($B365,'Feeder DER'!$B$3:$V$365,'Feeder DER'!G$369,FALSE)/1000)</f>
        <v>7.2587020170651648E-2</v>
      </c>
      <c r="AH365" s="37">
        <f>IF(ISNA(VLOOKUP($B365,'Feeder DER'!$B$3:$V$365,'Feeder DER'!H$369,FALSE)),0,VLOOKUP($B365,'Feeder DER'!$B$3:$V$365,'Feeder DER'!H$369,FALSE)/1000)</f>
        <v>9.8269445223528387E-2</v>
      </c>
      <c r="AI365" s="37">
        <f>IF(ISNA(VLOOKUP($B365,'Feeder DER'!$B$3:$V$365,'Feeder DER'!I$369,FALSE)),0,VLOOKUP($B365,'Feeder DER'!$B$3:$V$365,'Feeder DER'!I$369,FALSE)/1000)</f>
        <v>0.12944422898407706</v>
      </c>
      <c r="AJ365" s="37">
        <f>IF(ISNA(VLOOKUP($B365,'Feeder DER'!$B$3:$V$365,'Feeder DER'!J$369,FALSE)),0,VLOOKUP($B365,'Feeder DER'!$B$3:$V$365,'Feeder DER'!J$369,FALSE)/1000)</f>
        <v>0.20318523060763546</v>
      </c>
      <c r="AK365" s="37">
        <f>IF(ISNA(VLOOKUP($B365,'Feeder DER'!$B$3:$V$365,'Feeder DER'!K$369,FALSE)),0,VLOOKUP($B365,'Feeder DER'!$B$3:$V$365,'Feeder DER'!K$369,FALSE)/1000)</f>
        <v>0.26454108816317823</v>
      </c>
      <c r="AL365" s="37">
        <f>IF(ISNA(VLOOKUP($B365,'Feeder DER'!$B$3:$V$365,'Feeder DER'!L$369,FALSE)),0,VLOOKUP($B365,'Feeder DER'!$B$3:$V$365,'Feeder DER'!L$369,FALSE)/1000)</f>
        <v>0.32411705363744314</v>
      </c>
      <c r="AM365" s="37">
        <f>IF(ISNA(VLOOKUP($B365,'Feeder DER'!$B$3:$V$365,'Feeder DER'!M$369,FALSE)),0,VLOOKUP($B365,'Feeder DER'!$B$3:$V$365,'Feeder DER'!M$369,FALSE)/1000)</f>
        <v>-8.8712060275889223E-2</v>
      </c>
      <c r="AN365" s="37">
        <f>IF(ISNA(VLOOKUP($B365,'Feeder DER'!$B$3:$V$365,'Feeder DER'!N$369,FALSE)),0,VLOOKUP($B365,'Feeder DER'!$B$3:$V$365,'Feeder DER'!N$369,FALSE)/1000)</f>
        <v>-0.10957183499478743</v>
      </c>
      <c r="AO365" s="37">
        <f>IF(ISNA(VLOOKUP($B365,'Feeder DER'!$B$3:$V$365,'Feeder DER'!O$369,FALSE)),0,VLOOKUP($B365,'Feeder DER'!$B$3:$V$365,'Feeder DER'!O$369,FALSE)/1000)</f>
        <v>-0.13195601014273367</v>
      </c>
      <c r="AP365" s="37">
        <f>IF(ISNA(VLOOKUP($B365,'Feeder DER'!$B$3:$V$365,'Feeder DER'!P$369,FALSE)),0,VLOOKUP($B365,'Feeder DER'!$B$3:$V$365,'Feeder DER'!P$369,FALSE)/1000)</f>
        <v>-0.1523730199044589</v>
      </c>
      <c r="AQ365" s="37">
        <f>IF(ISNA(VLOOKUP($B365,'Feeder DER'!$B$3:$V$365,'Feeder DER'!Q$369,FALSE)),0,VLOOKUP($B365,'Feeder DER'!$B$3:$V$365,'Feeder DER'!Q$369,FALSE)/1000)</f>
        <v>-0.16860871172464098</v>
      </c>
      <c r="AR365" s="37">
        <f>IF(ISNA(VLOOKUP($B365,'Feeder DER'!$B$3:$V$365,'Feeder DER'!R$369,FALSE)),0,VLOOKUP($B365,'Feeder DER'!$B$3:$V$365,'Feeder DER'!R$369,FALSE)/1000)</f>
        <v>-0.18074906299000382</v>
      </c>
      <c r="AS365" s="37">
        <f>IF(ISNA(VLOOKUP($B365,'Feeder DER'!$B$3:$V$365,'Feeder DER'!S$369,FALSE)),0,VLOOKUP($B365,'Feeder DER'!$B$3:$V$365,'Feeder DER'!S$369,FALSE)/1000)</f>
        <v>-0.18963750409876506</v>
      </c>
      <c r="AT365" s="37">
        <f>IF(ISNA(VLOOKUP($B365,'Feeder DER'!$B$3:$V$365,'Feeder DER'!T$369,FALSE)),0,VLOOKUP($B365,'Feeder DER'!$B$3:$V$365,'Feeder DER'!T$369,FALSE)/1000)</f>
        <v>-0.18529134067606731</v>
      </c>
      <c r="AU365" s="37">
        <f>IF(ISNA(VLOOKUP($B365,'Feeder DER'!$B$3:$V$365,'Feeder DER'!U$369,FALSE)),0,VLOOKUP($B365,'Feeder DER'!$B$3:$V$365,'Feeder DER'!U$369,FALSE)/1000)</f>
        <v>-0.186177510549008</v>
      </c>
      <c r="AV365" s="37">
        <f>IF(ISNA(VLOOKUP($B365,'Feeder DER'!$B$3:$V$365,'Feeder DER'!V$369,FALSE)),0,VLOOKUP($B365,'Feeder DER'!$B$3:$V$365,'Feeder DER'!V$369,FALSE)/1000)</f>
        <v>-0.18491439844357285</v>
      </c>
    </row>
    <row r="366" spans="1:48" x14ac:dyDescent="0.25">
      <c r="A366" s="8" t="s">
        <v>36</v>
      </c>
      <c r="B366" s="42">
        <v>49304</v>
      </c>
      <c r="C366" s="43">
        <v>0</v>
      </c>
      <c r="D366" s="43">
        <v>0</v>
      </c>
      <c r="E366" s="43">
        <v>0</v>
      </c>
      <c r="F366" s="43">
        <v>0</v>
      </c>
      <c r="G366" s="43">
        <v>0</v>
      </c>
      <c r="H366" s="43">
        <v>0</v>
      </c>
      <c r="I366" s="43">
        <v>0</v>
      </c>
      <c r="J366" s="43">
        <v>0</v>
      </c>
      <c r="K366" s="43">
        <v>0</v>
      </c>
      <c r="L366" s="43">
        <v>0</v>
      </c>
      <c r="M366" s="43">
        <v>0</v>
      </c>
      <c r="N366" s="43">
        <v>0</v>
      </c>
      <c r="P366" s="43">
        <v>0</v>
      </c>
      <c r="Q366" s="43">
        <v>0</v>
      </c>
      <c r="R366" s="43">
        <v>0</v>
      </c>
      <c r="S366" s="43">
        <v>0</v>
      </c>
      <c r="T366" s="43">
        <v>0</v>
      </c>
      <c r="U366" s="43">
        <v>0</v>
      </c>
      <c r="V366" s="43">
        <v>0</v>
      </c>
      <c r="W366" s="43">
        <v>0</v>
      </c>
      <c r="X366" s="43">
        <v>0</v>
      </c>
      <c r="Y366" s="43">
        <v>0</v>
      </c>
      <c r="Z366" s="43">
        <v>0</v>
      </c>
      <c r="AA366" s="43">
        <v>0</v>
      </c>
      <c r="AC366" s="37">
        <f>IF(ISNA(VLOOKUP($B366,'Feeder DER'!$B$3:$V$365,'Feeder DER'!C$369,FALSE)),0,VLOOKUP($B366,'Feeder DER'!$B$3:$V$365,'Feeder DER'!C$369,FALSE)/1000)</f>
        <v>3.7538763818293857E-5</v>
      </c>
      <c r="AD366" s="37">
        <f>IF(ISNA(VLOOKUP($B366,'Feeder DER'!$B$3:$V$365,'Feeder DER'!D$369,FALSE)),0,VLOOKUP($B366,'Feeder DER'!$B$3:$V$365,'Feeder DER'!D$369,FALSE)/1000)</f>
        <v>7.4866884525404633E-5</v>
      </c>
      <c r="AE366" s="37">
        <f>IF(ISNA(VLOOKUP($B366,'Feeder DER'!$B$3:$V$365,'Feeder DER'!E$369,FALSE)),0,VLOOKUP($B366,'Feeder DER'!$B$3:$V$365,'Feeder DER'!E$369,FALSE)/1000)</f>
        <v>1.2258978859325321E-4</v>
      </c>
      <c r="AF366" s="37">
        <f>IF(ISNA(VLOOKUP($B366,'Feeder DER'!$B$3:$V$365,'Feeder DER'!F$369,FALSE)),0,VLOOKUP($B366,'Feeder DER'!$B$3:$V$365,'Feeder DER'!F$369,FALSE)/1000)</f>
        <v>1.8501891610447533E-4</v>
      </c>
      <c r="AG366" s="37">
        <f>IF(ISNA(VLOOKUP($B366,'Feeder DER'!$B$3:$V$365,'Feeder DER'!G$369,FALSE)),0,VLOOKUP($B366,'Feeder DER'!$B$3:$V$365,'Feeder DER'!G$369,FALSE)/1000)</f>
        <v>2.5831679776032619E-4</v>
      </c>
      <c r="AH366" s="37">
        <f>IF(ISNA(VLOOKUP($B366,'Feeder DER'!$B$3:$V$365,'Feeder DER'!H$369,FALSE)),0,VLOOKUP($B366,'Feeder DER'!$B$3:$V$365,'Feeder DER'!H$369,FALSE)/1000)</f>
        <v>3.4971332819761002E-4</v>
      </c>
      <c r="AI366" s="37">
        <f>IF(ISNA(VLOOKUP($B366,'Feeder DER'!$B$3:$V$365,'Feeder DER'!I$369,FALSE)),0,VLOOKUP($B366,'Feeder DER'!$B$3:$V$365,'Feeder DER'!I$369,FALSE)/1000)</f>
        <v>4.6065561916041665E-4</v>
      </c>
      <c r="AJ366" s="37">
        <f>IF(ISNA(VLOOKUP($B366,'Feeder DER'!$B$3:$V$365,'Feeder DER'!J$369,FALSE)),0,VLOOKUP($B366,'Feeder DER'!$B$3:$V$365,'Feeder DER'!J$369,FALSE)/1000)</f>
        <v>7.2307911248268848E-4</v>
      </c>
      <c r="AK366" s="37">
        <f>IF(ISNA(VLOOKUP($B366,'Feeder DER'!$B$3:$V$365,'Feeder DER'!K$369,FALSE)),0,VLOOKUP($B366,'Feeder DER'!$B$3:$V$365,'Feeder DER'!K$369,FALSE)/1000)</f>
        <v>9.4142736001131037E-4</v>
      </c>
      <c r="AL366" s="37">
        <f>IF(ISNA(VLOOKUP($B366,'Feeder DER'!$B$3:$V$365,'Feeder DER'!L$369,FALSE)),0,VLOOKUP($B366,'Feeder DER'!$B$3:$V$365,'Feeder DER'!L$369,FALSE)/1000)</f>
        <v>1.1534414720193707E-3</v>
      </c>
      <c r="AM366" s="37">
        <f>IF(ISNA(VLOOKUP($B366,'Feeder DER'!$B$3:$V$365,'Feeder DER'!M$369,FALSE)),0,VLOOKUP($B366,'Feeder DER'!$B$3:$V$365,'Feeder DER'!M$369,FALSE)/1000)</f>
        <v>-3.1570128212060226E-4</v>
      </c>
      <c r="AN366" s="37">
        <f>IF(ISNA(VLOOKUP($B366,'Feeder DER'!$B$3:$V$365,'Feeder DER'!N$369,FALSE)),0,VLOOKUP($B366,'Feeder DER'!$B$3:$V$365,'Feeder DER'!N$369,FALSE)/1000)</f>
        <v>-3.8993535585333606E-4</v>
      </c>
      <c r="AO366" s="37">
        <f>IF(ISNA(VLOOKUP($B366,'Feeder DER'!$B$3:$V$365,'Feeder DER'!O$369,FALSE)),0,VLOOKUP($B366,'Feeder DER'!$B$3:$V$365,'Feeder DER'!O$369,FALSE)/1000)</f>
        <v>-4.6959434214495982E-4</v>
      </c>
      <c r="AP366" s="37">
        <f>IF(ISNA(VLOOKUP($B366,'Feeder DER'!$B$3:$V$365,'Feeder DER'!P$369,FALSE)),0,VLOOKUP($B366,'Feeder DER'!$B$3:$V$365,'Feeder DER'!P$369,FALSE)/1000)</f>
        <v>-5.4225273987351923E-4</v>
      </c>
      <c r="AQ366" s="37">
        <f>IF(ISNA(VLOOKUP($B366,'Feeder DER'!$B$3:$V$365,'Feeder DER'!Q$369,FALSE)),0,VLOOKUP($B366,'Feeder DER'!$B$3:$V$365,'Feeder DER'!Q$369,FALSE)/1000)</f>
        <v>-6.0003100257879363E-4</v>
      </c>
      <c r="AR366" s="37">
        <f>IF(ISNA(VLOOKUP($B366,'Feeder DER'!$B$3:$V$365,'Feeder DER'!R$369,FALSE)),0,VLOOKUP($B366,'Feeder DER'!$B$3:$V$365,'Feeder DER'!R$369,FALSE)/1000)</f>
        <v>-6.4323509960855451E-4</v>
      </c>
      <c r="AS366" s="37">
        <f>IF(ISNA(VLOOKUP($B366,'Feeder DER'!$B$3:$V$365,'Feeder DER'!S$369,FALSE)),0,VLOOKUP($B366,'Feeder DER'!$B$3:$V$365,'Feeder DER'!S$369,FALSE)/1000)</f>
        <v>-6.7486656262905715E-4</v>
      </c>
      <c r="AT366" s="37">
        <f>IF(ISNA(VLOOKUP($B366,'Feeder DER'!$B$3:$V$365,'Feeder DER'!T$369,FALSE)),0,VLOOKUP($B366,'Feeder DER'!$B$3:$V$365,'Feeder DER'!T$369,FALSE)/1000)</f>
        <v>-6.5939978888280182E-4</v>
      </c>
      <c r="AU366" s="37">
        <f>IF(ISNA(VLOOKUP($B366,'Feeder DER'!$B$3:$V$365,'Feeder DER'!U$369,FALSE)),0,VLOOKUP($B366,'Feeder DER'!$B$3:$V$365,'Feeder DER'!U$369,FALSE)/1000)</f>
        <v>-6.6255341832387171E-4</v>
      </c>
      <c r="AV366" s="37">
        <f>IF(ISNA(VLOOKUP($B366,'Feeder DER'!$B$3:$V$365,'Feeder DER'!V$369,FALSE)),0,VLOOKUP($B366,'Feeder DER'!$B$3:$V$365,'Feeder DER'!V$369,FALSE)/1000)</f>
        <v>-6.5805835745043708E-4</v>
      </c>
    </row>
    <row r="367" spans="1:48" x14ac:dyDescent="0.25">
      <c r="A367" s="8" t="s">
        <v>36</v>
      </c>
      <c r="B367" s="42">
        <v>49307</v>
      </c>
      <c r="C367" s="43">
        <v>2.3444444440000001</v>
      </c>
      <c r="D367" s="43">
        <v>0</v>
      </c>
      <c r="E367" s="43">
        <v>0</v>
      </c>
      <c r="F367" s="43">
        <v>0</v>
      </c>
      <c r="G367" s="43">
        <v>0</v>
      </c>
      <c r="H367" s="43">
        <v>0</v>
      </c>
      <c r="I367" s="43">
        <v>0</v>
      </c>
      <c r="J367" s="43">
        <v>0</v>
      </c>
      <c r="K367" s="43">
        <v>0</v>
      </c>
      <c r="L367" s="43">
        <v>0</v>
      </c>
      <c r="M367" s="43">
        <v>0</v>
      </c>
      <c r="N367" s="43">
        <v>0</v>
      </c>
      <c r="P367" s="43">
        <v>0</v>
      </c>
      <c r="Q367" s="43">
        <v>0</v>
      </c>
      <c r="R367" s="43">
        <v>0</v>
      </c>
      <c r="S367" s="43">
        <v>0</v>
      </c>
      <c r="T367" s="43">
        <v>0</v>
      </c>
      <c r="U367" s="43">
        <v>0</v>
      </c>
      <c r="V367" s="43">
        <v>0</v>
      </c>
      <c r="W367" s="43">
        <v>0</v>
      </c>
      <c r="X367" s="43">
        <v>0</v>
      </c>
      <c r="Y367" s="43">
        <v>0</v>
      </c>
      <c r="Z367" s="43">
        <v>0</v>
      </c>
      <c r="AA367" s="43">
        <v>0</v>
      </c>
      <c r="AC367" s="37">
        <f>IF(ISNA(VLOOKUP($B367,'Feeder DER'!$B$3:$V$365,'Feeder DER'!C$369,FALSE)),0,VLOOKUP($B367,'Feeder DER'!$B$3:$V$365,'Feeder DER'!C$369,FALSE)/1000)</f>
        <v>4.8800392963782016E-4</v>
      </c>
      <c r="AD367" s="37">
        <f>IF(ISNA(VLOOKUP($B367,'Feeder DER'!$B$3:$V$365,'Feeder DER'!D$369,FALSE)),0,VLOOKUP($B367,'Feeder DER'!$B$3:$V$365,'Feeder DER'!D$369,FALSE)/1000)</f>
        <v>9.7326949883026032E-4</v>
      </c>
      <c r="AE367" s="37">
        <f>IF(ISNA(VLOOKUP($B367,'Feeder DER'!$B$3:$V$365,'Feeder DER'!E$369,FALSE)),0,VLOOKUP($B367,'Feeder DER'!$B$3:$V$365,'Feeder DER'!E$369,FALSE)/1000)</f>
        <v>1.5936672517122916E-3</v>
      </c>
      <c r="AF367" s="37">
        <f>IF(ISNA(VLOOKUP($B367,'Feeder DER'!$B$3:$V$365,'Feeder DER'!F$369,FALSE)),0,VLOOKUP($B367,'Feeder DER'!$B$3:$V$365,'Feeder DER'!F$369,FALSE)/1000)</f>
        <v>2.4052459093581789E-3</v>
      </c>
      <c r="AG367" s="37">
        <f>IF(ISNA(VLOOKUP($B367,'Feeder DER'!$B$3:$V$365,'Feeder DER'!G$369,FALSE)),0,VLOOKUP($B367,'Feeder DER'!$B$3:$V$365,'Feeder DER'!G$369,FALSE)/1000)</f>
        <v>3.3581183708842402E-3</v>
      </c>
      <c r="AH367" s="37">
        <f>IF(ISNA(VLOOKUP($B367,'Feeder DER'!$B$3:$V$365,'Feeder DER'!H$369,FALSE)),0,VLOOKUP($B367,'Feeder DER'!$B$3:$V$365,'Feeder DER'!H$369,FALSE)/1000)</f>
        <v>4.5462732665689301E-3</v>
      </c>
      <c r="AI367" s="37">
        <f>IF(ISNA(VLOOKUP($B367,'Feeder DER'!$B$3:$V$365,'Feeder DER'!I$369,FALSE)),0,VLOOKUP($B367,'Feeder DER'!$B$3:$V$365,'Feeder DER'!I$369,FALSE)/1000)</f>
        <v>5.9885230490854162E-3</v>
      </c>
      <c r="AJ367" s="37">
        <f>IF(ISNA(VLOOKUP($B367,'Feeder DER'!$B$3:$V$365,'Feeder DER'!J$369,FALSE)),0,VLOOKUP($B367,'Feeder DER'!$B$3:$V$365,'Feeder DER'!J$369,FALSE)/1000)</f>
        <v>9.4000284622749505E-3</v>
      </c>
      <c r="AK367" s="37">
        <f>IF(ISNA(VLOOKUP($B367,'Feeder DER'!$B$3:$V$365,'Feeder DER'!K$369,FALSE)),0,VLOOKUP($B367,'Feeder DER'!$B$3:$V$365,'Feeder DER'!K$369,FALSE)/1000)</f>
        <v>1.2238555680147034E-2</v>
      </c>
      <c r="AL367" s="37">
        <f>IF(ISNA(VLOOKUP($B367,'Feeder DER'!$B$3:$V$365,'Feeder DER'!L$369,FALSE)),0,VLOOKUP($B367,'Feeder DER'!$B$3:$V$365,'Feeder DER'!L$369,FALSE)/1000)</f>
        <v>1.4994739136251815E-2</v>
      </c>
      <c r="AM367" s="37">
        <f>IF(ISNA(VLOOKUP($B367,'Feeder DER'!$B$3:$V$365,'Feeder DER'!M$369,FALSE)),0,VLOOKUP($B367,'Feeder DER'!$B$3:$V$365,'Feeder DER'!M$369,FALSE)/1000)</f>
        <v>-4.1041166675678288E-3</v>
      </c>
      <c r="AN367" s="37">
        <f>IF(ISNA(VLOOKUP($B367,'Feeder DER'!$B$3:$V$365,'Feeder DER'!N$369,FALSE)),0,VLOOKUP($B367,'Feeder DER'!$B$3:$V$365,'Feeder DER'!N$369,FALSE)/1000)</f>
        <v>-5.0691596260933683E-3</v>
      </c>
      <c r="AO367" s="37">
        <f>IF(ISNA(VLOOKUP($B367,'Feeder DER'!$B$3:$V$365,'Feeder DER'!O$369,FALSE)),0,VLOOKUP($B367,'Feeder DER'!$B$3:$V$365,'Feeder DER'!O$369,FALSE)/1000)</f>
        <v>-6.1047264478844765E-3</v>
      </c>
      <c r="AP367" s="37">
        <f>IF(ISNA(VLOOKUP($B367,'Feeder DER'!$B$3:$V$365,'Feeder DER'!P$369,FALSE)),0,VLOOKUP($B367,'Feeder DER'!$B$3:$V$365,'Feeder DER'!P$369,FALSE)/1000)</f>
        <v>-7.0492856183557509E-3</v>
      </c>
      <c r="AQ367" s="37">
        <f>IF(ISNA(VLOOKUP($B367,'Feeder DER'!$B$3:$V$365,'Feeder DER'!Q$369,FALSE)),0,VLOOKUP($B367,'Feeder DER'!$B$3:$V$365,'Feeder DER'!Q$369,FALSE)/1000)</f>
        <v>-7.800403033524317E-3</v>
      </c>
      <c r="AR367" s="37">
        <f>IF(ISNA(VLOOKUP($B367,'Feeder DER'!$B$3:$V$365,'Feeder DER'!R$369,FALSE)),0,VLOOKUP($B367,'Feeder DER'!$B$3:$V$365,'Feeder DER'!R$369,FALSE)/1000)</f>
        <v>-8.3620562949112097E-3</v>
      </c>
      <c r="AS367" s="37">
        <f>IF(ISNA(VLOOKUP($B367,'Feeder DER'!$B$3:$V$365,'Feeder DER'!S$369,FALSE)),0,VLOOKUP($B367,'Feeder DER'!$B$3:$V$365,'Feeder DER'!S$369,FALSE)/1000)</f>
        <v>-8.7732653141777452E-3</v>
      </c>
      <c r="AT367" s="37">
        <f>IF(ISNA(VLOOKUP($B367,'Feeder DER'!$B$3:$V$365,'Feeder DER'!T$369,FALSE)),0,VLOOKUP($B367,'Feeder DER'!$B$3:$V$365,'Feeder DER'!T$369,FALSE)/1000)</f>
        <v>-8.5721972554764249E-3</v>
      </c>
      <c r="AU367" s="37">
        <f>IF(ISNA(VLOOKUP($B367,'Feeder DER'!$B$3:$V$365,'Feeder DER'!U$369,FALSE)),0,VLOOKUP($B367,'Feeder DER'!$B$3:$V$365,'Feeder DER'!U$369,FALSE)/1000)</f>
        <v>-8.6131944382103354E-3</v>
      </c>
      <c r="AV367" s="37">
        <f>IF(ISNA(VLOOKUP($B367,'Feeder DER'!$B$3:$V$365,'Feeder DER'!V$369,FALSE)),0,VLOOKUP($B367,'Feeder DER'!$B$3:$V$365,'Feeder DER'!V$369,FALSE)/1000)</f>
        <v>-8.554758646855681E-3</v>
      </c>
    </row>
    <row r="368" spans="1:48" x14ac:dyDescent="0.25">
      <c r="A368" s="8" t="s">
        <v>22</v>
      </c>
      <c r="B368" s="42">
        <v>82001</v>
      </c>
      <c r="C368" s="43">
        <v>109.0798905</v>
      </c>
      <c r="D368" s="43">
        <v>106.3000031</v>
      </c>
      <c r="E368" s="43">
        <v>106.74506076010647</v>
      </c>
      <c r="F368" s="43">
        <v>107.19198179100356</v>
      </c>
      <c r="G368" s="43">
        <v>107.64077399426624</v>
      </c>
      <c r="H368" s="43">
        <v>108.09144520413318</v>
      </c>
      <c r="I368" s="43">
        <v>108.54400328764351</v>
      </c>
      <c r="J368" s="43">
        <v>108.99845614477411</v>
      </c>
      <c r="K368" s="43">
        <v>109.45481170857757</v>
      </c>
      <c r="L368" s="43">
        <v>109.91307794532064</v>
      </c>
      <c r="M368" s="43">
        <v>110.37326285462328</v>
      </c>
      <c r="N368" s="43">
        <v>110.83537446959834</v>
      </c>
      <c r="P368" s="43">
        <v>68.099998470000003</v>
      </c>
      <c r="Q368" s="43">
        <v>68.387476619184994</v>
      </c>
      <c r="R368" s="43">
        <v>68.477232070359449</v>
      </c>
      <c r="S368" s="43">
        <v>68.56710532147936</v>
      </c>
      <c r="T368" s="43">
        <v>68.657096527151793</v>
      </c>
      <c r="U368" s="43">
        <v>68.74720584218673</v>
      </c>
      <c r="V368" s="43">
        <v>68.837433421597339</v>
      </c>
      <c r="W368" s="43">
        <v>68.927779420600231</v>
      </c>
      <c r="X368" s="43">
        <v>69.01824399461573</v>
      </c>
      <c r="Y368" s="43">
        <v>69.108827299268142</v>
      </c>
      <c r="Z368" s="43">
        <v>69.199529490386027</v>
      </c>
      <c r="AA368" s="43">
        <v>69.290350724002465</v>
      </c>
      <c r="AC368" s="37">
        <f>IF(ISNA(VLOOKUP($B368,'Feeder DER'!$B$3:$V$365,'Feeder DER'!C$369,FALSE)),0,VLOOKUP($B368,'Feeder DER'!$B$3:$V$365,'Feeder DER'!C$369,FALSE)/1000)</f>
        <v>1.8070645090200219E-2</v>
      </c>
      <c r="AD368" s="37">
        <f>IF(ISNA(VLOOKUP($B368,'Feeder DER'!$B$3:$V$365,'Feeder DER'!D$369,FALSE)),0,VLOOKUP($B368,'Feeder DER'!$B$3:$V$365,'Feeder DER'!D$369,FALSE)/1000)</f>
        <v>3.7369501406549085E-2</v>
      </c>
      <c r="AE368" s="37">
        <f>IF(ISNA(VLOOKUP($B368,'Feeder DER'!$B$3:$V$365,'Feeder DER'!E$369,FALSE)),0,VLOOKUP($B368,'Feeder DER'!$B$3:$V$365,'Feeder DER'!E$369,FALSE)/1000)</f>
        <v>6.0201033728547279E-2</v>
      </c>
      <c r="AF368" s="37">
        <f>IF(ISNA(VLOOKUP($B368,'Feeder DER'!$B$3:$V$365,'Feeder DER'!F$369,FALSE)),0,VLOOKUP($B368,'Feeder DER'!$B$3:$V$365,'Feeder DER'!F$369,FALSE)/1000)</f>
        <v>8.5821291563934129E-2</v>
      </c>
      <c r="AG368" s="37">
        <f>IF(ISNA(VLOOKUP($B368,'Feeder DER'!$B$3:$V$365,'Feeder DER'!G$369,FALSE)),0,VLOOKUP($B368,'Feeder DER'!$B$3:$V$365,'Feeder DER'!G$369,FALSE)/1000)</f>
        <v>0.1121113463559148</v>
      </c>
      <c r="AH368" s="37">
        <f>IF(ISNA(VLOOKUP($B368,'Feeder DER'!$B$3:$V$365,'Feeder DER'!H$369,FALSE)),0,VLOOKUP($B368,'Feeder DER'!$B$3:$V$365,'Feeder DER'!H$369,FALSE)/1000)</f>
        <v>0.14095545920298794</v>
      </c>
      <c r="AI368" s="37">
        <f>IF(ISNA(VLOOKUP($B368,'Feeder DER'!$B$3:$V$365,'Feeder DER'!I$369,FALSE)),0,VLOOKUP($B368,'Feeder DER'!$B$3:$V$365,'Feeder DER'!I$369,FALSE)/1000)</f>
        <v>0.17292933129740351</v>
      </c>
      <c r="AJ368" s="37">
        <f>IF(ISNA(VLOOKUP($B368,'Feeder DER'!$B$3:$V$365,'Feeder DER'!J$369,FALSE)),0,VLOOKUP($B368,'Feeder DER'!$B$3:$V$365,'Feeder DER'!J$369,FALSE)/1000)</f>
        <v>0.24143182140955877</v>
      </c>
      <c r="AK368" s="37">
        <f>IF(ISNA(VLOOKUP($B368,'Feeder DER'!$B$3:$V$365,'Feeder DER'!K$369,FALSE)),0,VLOOKUP($B368,'Feeder DER'!$B$3:$V$365,'Feeder DER'!K$369,FALSE)/1000)</f>
        <v>0.29934432015574525</v>
      </c>
      <c r="AL368" s="37">
        <f>IF(ISNA(VLOOKUP($B368,'Feeder DER'!$B$3:$V$365,'Feeder DER'!L$369,FALSE)),0,VLOOKUP($B368,'Feeder DER'!$B$3:$V$365,'Feeder DER'!L$369,FALSE)/1000)</f>
        <v>0.35331782435722409</v>
      </c>
      <c r="AM368" s="37">
        <f>IF(ISNA(VLOOKUP($B368,'Feeder DER'!$B$3:$V$365,'Feeder DER'!M$369,FALSE)),0,VLOOKUP($B368,'Feeder DER'!$B$3:$V$365,'Feeder DER'!M$369,FALSE)/1000)</f>
        <v>-0.18642095623950911</v>
      </c>
      <c r="AN368" s="37">
        <f>IF(ISNA(VLOOKUP($B368,'Feeder DER'!$B$3:$V$365,'Feeder DER'!N$369,FALSE)),0,VLOOKUP($B368,'Feeder DER'!$B$3:$V$365,'Feeder DER'!N$369,FALSE)/1000)</f>
        <v>-0.23097799841436575</v>
      </c>
      <c r="AO368" s="37">
        <f>IF(ISNA(VLOOKUP($B368,'Feeder DER'!$B$3:$V$365,'Feeder DER'!O$369,FALSE)),0,VLOOKUP($B368,'Feeder DER'!$B$3:$V$365,'Feeder DER'!O$369,FALSE)/1000)</f>
        <v>-0.28007805351799991</v>
      </c>
      <c r="AP368" s="37">
        <f>IF(ISNA(VLOOKUP($B368,'Feeder DER'!$B$3:$V$365,'Feeder DER'!P$369,FALSE)),0,VLOOKUP($B368,'Feeder DER'!$B$3:$V$365,'Feeder DER'!P$369,FALSE)/1000)</f>
        <v>-0.32846054630553678</v>
      </c>
      <c r="AQ368" s="37">
        <f>IF(ISNA(VLOOKUP($B368,'Feeder DER'!$B$3:$V$365,'Feeder DER'!Q$369,FALSE)),0,VLOOKUP($B368,'Feeder DER'!$B$3:$V$365,'Feeder DER'!Q$369,FALSE)/1000)</f>
        <v>-0.37160737394933335</v>
      </c>
      <c r="AR368" s="37">
        <f>IF(ISNA(VLOOKUP($B368,'Feeder DER'!$B$3:$V$365,'Feeder DER'!R$369,FALSE)),0,VLOOKUP($B368,'Feeder DER'!$B$3:$V$365,'Feeder DER'!R$369,FALSE)/1000)</f>
        <v>-0.41113487527627895</v>
      </c>
      <c r="AS368" s="37">
        <f>IF(ISNA(VLOOKUP($B368,'Feeder DER'!$B$3:$V$365,'Feeder DER'!S$369,FALSE)),0,VLOOKUP($B368,'Feeder DER'!$B$3:$V$365,'Feeder DER'!S$369,FALSE)/1000)</f>
        <v>-0.4488740788696578</v>
      </c>
      <c r="AT368" s="37">
        <f>IF(ISNA(VLOOKUP($B368,'Feeder DER'!$B$3:$V$365,'Feeder DER'!T$369,FALSE)),0,VLOOKUP($B368,'Feeder DER'!$B$3:$V$365,'Feeder DER'!T$369,FALSE)/1000)</f>
        <v>-0.49208403702244063</v>
      </c>
      <c r="AU368" s="37">
        <f>IF(ISNA(VLOOKUP($B368,'Feeder DER'!$B$3:$V$365,'Feeder DER'!U$369,FALSE)),0,VLOOKUP($B368,'Feeder DER'!$B$3:$V$365,'Feeder DER'!U$369,FALSE)/1000)</f>
        <v>-0.53553981474779289</v>
      </c>
      <c r="AV368" s="37">
        <f>IF(ISNA(VLOOKUP($B368,'Feeder DER'!$B$3:$V$365,'Feeder DER'!V$369,FALSE)),0,VLOOKUP($B368,'Feeder DER'!$B$3:$V$365,'Feeder DER'!V$369,FALSE)/1000)</f>
        <v>-0.57429615720994809</v>
      </c>
    </row>
    <row r="369" spans="1:48" x14ac:dyDescent="0.25">
      <c r="A369" s="8" t="s">
        <v>22</v>
      </c>
      <c r="B369" s="42">
        <v>82002</v>
      </c>
      <c r="C369" s="43">
        <v>155.1762535</v>
      </c>
      <c r="D369" s="43">
        <v>84.400001529999997</v>
      </c>
      <c r="E369" s="43">
        <v>85.42013235106991</v>
      </c>
      <c r="F369" s="43">
        <v>85.77777000978557</v>
      </c>
      <c r="G369" s="43">
        <v>86.136905028566261</v>
      </c>
      <c r="H369" s="43">
        <v>86.497543676570459</v>
      </c>
      <c r="I369" s="43">
        <v>86.859692249204429</v>
      </c>
      <c r="J369" s="43">
        <v>87.223357068232062</v>
      </c>
      <c r="K369" s="43">
        <v>87.588544481885279</v>
      </c>
      <c r="L369" s="43">
        <v>87.955260864974818</v>
      </c>
      <c r="M369" s="43">
        <v>88.323512619001519</v>
      </c>
      <c r="N369" s="43">
        <v>88.693306172268095</v>
      </c>
      <c r="P369" s="43">
        <v>165.1000061</v>
      </c>
      <c r="Q369" s="43">
        <v>170.72639383313398</v>
      </c>
      <c r="R369" s="43">
        <v>170.95046445634489</v>
      </c>
      <c r="S369" s="43">
        <v>171.17482916205267</v>
      </c>
      <c r="T369" s="43">
        <v>171.39948833622728</v>
      </c>
      <c r="U369" s="43">
        <v>171.62444236534515</v>
      </c>
      <c r="V369" s="43">
        <v>171.84969163638996</v>
      </c>
      <c r="W369" s="43">
        <v>172.07523653685334</v>
      </c>
      <c r="X369" s="43">
        <v>172.30107745473543</v>
      </c>
      <c r="Y369" s="43">
        <v>172.52721477854564</v>
      </c>
      <c r="Z369" s="43">
        <v>172.75364889730324</v>
      </c>
      <c r="AA369" s="43">
        <v>172.98038020053809</v>
      </c>
      <c r="AC369" s="37">
        <f>IF(ISNA(VLOOKUP($B369,'Feeder DER'!$B$3:$V$365,'Feeder DER'!C$369,FALSE)),0,VLOOKUP($B369,'Feeder DER'!$B$3:$V$365,'Feeder DER'!C$369,FALSE)/1000)</f>
        <v>9.0344027972890761E-2</v>
      </c>
      <c r="AD369" s="37">
        <f>IF(ISNA(VLOOKUP($B369,'Feeder DER'!$B$3:$V$365,'Feeder DER'!D$369,FALSE)),0,VLOOKUP($B369,'Feeder DER'!$B$3:$V$365,'Feeder DER'!D$369,FALSE)/1000)</f>
        <v>0.18231461975274937</v>
      </c>
      <c r="AE369" s="37">
        <f>IF(ISNA(VLOOKUP($B369,'Feeder DER'!$B$3:$V$365,'Feeder DER'!E$369,FALSE)),0,VLOOKUP($B369,'Feeder DER'!$B$3:$V$365,'Feeder DER'!E$369,FALSE)/1000)</f>
        <v>0.29004876658116185</v>
      </c>
      <c r="AF369" s="37">
        <f>IF(ISNA(VLOOKUP($B369,'Feeder DER'!$B$3:$V$365,'Feeder DER'!F$369,FALSE)),0,VLOOKUP($B369,'Feeder DER'!$B$3:$V$365,'Feeder DER'!F$369,FALSE)/1000)</f>
        <v>0.40931654516515154</v>
      </c>
      <c r="AG369" s="37">
        <f>IF(ISNA(VLOOKUP($B369,'Feeder DER'!$B$3:$V$365,'Feeder DER'!G$369,FALSE)),0,VLOOKUP($B369,'Feeder DER'!$B$3:$V$365,'Feeder DER'!G$369,FALSE)/1000)</f>
        <v>0.53029562823692</v>
      </c>
      <c r="AH369" s="37">
        <f>IF(ISNA(VLOOKUP($B369,'Feeder DER'!$B$3:$V$365,'Feeder DER'!H$369,FALSE)),0,VLOOKUP($B369,'Feeder DER'!$B$3:$V$365,'Feeder DER'!H$369,FALSE)/1000)</f>
        <v>0.66174426281390775</v>
      </c>
      <c r="AI369" s="37">
        <f>IF(ISNA(VLOOKUP($B369,'Feeder DER'!$B$3:$V$365,'Feeder DER'!I$369,FALSE)),0,VLOOKUP($B369,'Feeder DER'!$B$3:$V$365,'Feeder DER'!I$369,FALSE)/1000)</f>
        <v>0.80648343712689274</v>
      </c>
      <c r="AJ369" s="37">
        <f>IF(ISNA(VLOOKUP($B369,'Feeder DER'!$B$3:$V$365,'Feeder DER'!J$369,FALSE)),0,VLOOKUP($B369,'Feeder DER'!$B$3:$V$365,'Feeder DER'!J$369,FALSE)/1000)</f>
        <v>1.1118628410257714</v>
      </c>
      <c r="AK369" s="37">
        <f>IF(ISNA(VLOOKUP($B369,'Feeder DER'!$B$3:$V$365,'Feeder DER'!K$369,FALSE)),0,VLOOKUP($B369,'Feeder DER'!$B$3:$V$365,'Feeder DER'!K$369,FALSE)/1000)</f>
        <v>1.3718245636828281</v>
      </c>
      <c r="AL369" s="37">
        <f>IF(ISNA(VLOOKUP($B369,'Feeder DER'!$B$3:$V$365,'Feeder DER'!L$369,FALSE)),0,VLOOKUP($B369,'Feeder DER'!$B$3:$V$365,'Feeder DER'!L$369,FALSE)/1000)</f>
        <v>1.6137211075306219</v>
      </c>
      <c r="AM369" s="37">
        <f>IF(ISNA(VLOOKUP($B369,'Feeder DER'!$B$3:$V$365,'Feeder DER'!M$369,FALSE)),0,VLOOKUP($B369,'Feeder DER'!$B$3:$V$365,'Feeder DER'!M$369,FALSE)/1000)</f>
        <v>-0.94812419014759486</v>
      </c>
      <c r="AN369" s="37">
        <f>IF(ISNA(VLOOKUP($B369,'Feeder DER'!$B$3:$V$365,'Feeder DER'!N$369,FALSE)),0,VLOOKUP($B369,'Feeder DER'!$B$3:$V$365,'Feeder DER'!N$369,FALSE)/1000)</f>
        <v>-1.1594360134525035</v>
      </c>
      <c r="AO369" s="37">
        <f>IF(ISNA(VLOOKUP($B369,'Feeder DER'!$B$3:$V$365,'Feeder DER'!O$369,FALSE)),0,VLOOKUP($B369,'Feeder DER'!$B$3:$V$365,'Feeder DER'!O$369,FALSE)/1000)</f>
        <v>-1.3903838018613905</v>
      </c>
      <c r="AP369" s="37">
        <f>IF(ISNA(VLOOKUP($B369,'Feeder DER'!$B$3:$V$365,'Feeder DER'!P$369,FALSE)),0,VLOOKUP($B369,'Feeder DER'!$B$3:$V$365,'Feeder DER'!P$369,FALSE)/1000)</f>
        <v>-1.6158764945763924</v>
      </c>
      <c r="AQ369" s="37">
        <f>IF(ISNA(VLOOKUP($B369,'Feeder DER'!$B$3:$V$365,'Feeder DER'!Q$369,FALSE)),0,VLOOKUP($B369,'Feeder DER'!$B$3:$V$365,'Feeder DER'!Q$369,FALSE)/1000)</f>
        <v>-1.8150353765554599</v>
      </c>
      <c r="AR369" s="37">
        <f>IF(ISNA(VLOOKUP($B369,'Feeder DER'!$B$3:$V$365,'Feeder DER'!R$369,FALSE)),0,VLOOKUP($B369,'Feeder DER'!$B$3:$V$365,'Feeder DER'!R$369,FALSE)/1000)</f>
        <v>-1.9958301357686872</v>
      </c>
      <c r="AS369" s="37">
        <f>IF(ISNA(VLOOKUP($B369,'Feeder DER'!$B$3:$V$365,'Feeder DER'!S$369,FALSE)),0,VLOOKUP($B369,'Feeder DER'!$B$3:$V$365,'Feeder DER'!S$369,FALSE)/1000)</f>
        <v>-2.1667973280769459</v>
      </c>
      <c r="AT369" s="37">
        <f>IF(ISNA(VLOOKUP($B369,'Feeder DER'!$B$3:$V$365,'Feeder DER'!T$369,FALSE)),0,VLOOKUP($B369,'Feeder DER'!$B$3:$V$365,'Feeder DER'!T$369,FALSE)/1000)</f>
        <v>-2.3617403211358332</v>
      </c>
      <c r="AU369" s="37">
        <f>IF(ISNA(VLOOKUP($B369,'Feeder DER'!$B$3:$V$365,'Feeder DER'!U$369,FALSE)),0,VLOOKUP($B369,'Feeder DER'!$B$3:$V$365,'Feeder DER'!U$369,FALSE)/1000)</f>
        <v>-2.5553864031760423</v>
      </c>
      <c r="AV369" s="37">
        <f>IF(ISNA(VLOOKUP($B369,'Feeder DER'!$B$3:$V$365,'Feeder DER'!V$369,FALSE)),0,VLOOKUP($B369,'Feeder DER'!$B$3:$V$365,'Feeder DER'!V$369,FALSE)/1000)</f>
        <v>-2.7274453052723175</v>
      </c>
    </row>
    <row r="370" spans="1:48" x14ac:dyDescent="0.25">
      <c r="A370" s="8" t="s">
        <v>22</v>
      </c>
      <c r="B370" s="42">
        <v>82003</v>
      </c>
      <c r="C370" s="43">
        <v>108.0107797</v>
      </c>
      <c r="D370" s="43">
        <v>101.4000015</v>
      </c>
      <c r="E370" s="43">
        <v>102.48166161586784</v>
      </c>
      <c r="F370" s="43">
        <v>102.91073261485617</v>
      </c>
      <c r="G370" s="43">
        <v>103.34160005156097</v>
      </c>
      <c r="H370" s="43">
        <v>103.77427144732131</v>
      </c>
      <c r="I370" s="43">
        <v>104.20875435496666</v>
      </c>
      <c r="J370" s="43">
        <v>104.64505635894874</v>
      </c>
      <c r="K370" s="43">
        <v>105.08318507547389</v>
      </c>
      <c r="L370" s="43">
        <v>105.52314815263607</v>
      </c>
      <c r="M370" s="43">
        <v>105.96495327055031</v>
      </c>
      <c r="N370" s="43">
        <v>106.40860814148682</v>
      </c>
      <c r="P370" s="43">
        <v>177.8000031</v>
      </c>
      <c r="Q370" s="43">
        <v>180.93011834523497</v>
      </c>
      <c r="R370" s="43">
        <v>181.16758089256004</v>
      </c>
      <c r="S370" s="43">
        <v>181.40535509867303</v>
      </c>
      <c r="T370" s="43">
        <v>181.6434413726119</v>
      </c>
      <c r="U370" s="43">
        <v>181.88184012395152</v>
      </c>
      <c r="V370" s="43">
        <v>182.12055176280421</v>
      </c>
      <c r="W370" s="43">
        <v>182.35957669982062</v>
      </c>
      <c r="X370" s="43">
        <v>182.59891534619032</v>
      </c>
      <c r="Y370" s="43">
        <v>182.83856811364257</v>
      </c>
      <c r="Z370" s="43">
        <v>183.078535414447</v>
      </c>
      <c r="AA370" s="43">
        <v>183.31881766141433</v>
      </c>
      <c r="AC370" s="37">
        <f>IF(ISNA(VLOOKUP($B370,'Feeder DER'!$B$3:$V$365,'Feeder DER'!C$369,FALSE)),0,VLOOKUP($B370,'Feeder DER'!$B$3:$V$365,'Feeder DER'!C$369,FALSE)/1000)</f>
        <v>0.10638434682630127</v>
      </c>
      <c r="AD370" s="37">
        <f>IF(ISNA(VLOOKUP($B370,'Feeder DER'!$B$3:$V$365,'Feeder DER'!D$369,FALSE)),0,VLOOKUP($B370,'Feeder DER'!$B$3:$V$365,'Feeder DER'!D$369,FALSE)/1000)</f>
        <v>0.20398976367258659</v>
      </c>
      <c r="AE370" s="37">
        <f>IF(ISNA(VLOOKUP($B370,'Feeder DER'!$B$3:$V$365,'Feeder DER'!E$369,FALSE)),0,VLOOKUP($B370,'Feeder DER'!$B$3:$V$365,'Feeder DER'!E$369,FALSE)/1000)</f>
        <v>0.31816977784446748</v>
      </c>
      <c r="AF370" s="37">
        <f>IF(ISNA(VLOOKUP($B370,'Feeder DER'!$B$3:$V$365,'Feeder DER'!F$369,FALSE)),0,VLOOKUP($B370,'Feeder DER'!$B$3:$V$365,'Feeder DER'!F$369,FALSE)/1000)</f>
        <v>0.44492416430485526</v>
      </c>
      <c r="AG370" s="37">
        <f>IF(ISNA(VLOOKUP($B370,'Feeder DER'!$B$3:$V$365,'Feeder DER'!G$369,FALSE)),0,VLOOKUP($B370,'Feeder DER'!$B$3:$V$365,'Feeder DER'!G$369,FALSE)/1000)</f>
        <v>0.57403964615949021</v>
      </c>
      <c r="AH370" s="37">
        <f>IF(ISNA(VLOOKUP($B370,'Feeder DER'!$B$3:$V$365,'Feeder DER'!H$369,FALSE)),0,VLOOKUP($B370,'Feeder DER'!$B$3:$V$365,'Feeder DER'!H$369,FALSE)/1000)</f>
        <v>0.71521632175093497</v>
      </c>
      <c r="AI370" s="37">
        <f>IF(ISNA(VLOOKUP($B370,'Feeder DER'!$B$3:$V$365,'Feeder DER'!I$369,FALSE)),0,VLOOKUP($B370,'Feeder DER'!$B$3:$V$365,'Feeder DER'!I$369,FALSE)/1000)</f>
        <v>0.87150532344085541</v>
      </c>
      <c r="AJ370" s="37">
        <f>IF(ISNA(VLOOKUP($B370,'Feeder DER'!$B$3:$V$365,'Feeder DER'!J$369,FALSE)),0,VLOOKUP($B370,'Feeder DER'!$B$3:$V$365,'Feeder DER'!J$369,FALSE)/1000)</f>
        <v>1.2021186555671244</v>
      </c>
      <c r="AK370" s="37">
        <f>IF(ISNA(VLOOKUP($B370,'Feeder DER'!$B$3:$V$365,'Feeder DER'!K$369,FALSE)),0,VLOOKUP($B370,'Feeder DER'!$B$3:$V$365,'Feeder DER'!K$369,FALSE)/1000)</f>
        <v>1.4820545843706343</v>
      </c>
      <c r="AL370" s="37">
        <f>IF(ISNA(VLOOKUP($B370,'Feeder DER'!$B$3:$V$365,'Feeder DER'!L$369,FALSE)),0,VLOOKUP($B370,'Feeder DER'!$B$3:$V$365,'Feeder DER'!L$369,FALSE)/1000)</f>
        <v>1.7437655989285055</v>
      </c>
      <c r="AM370" s="37">
        <f>IF(ISNA(VLOOKUP($B370,'Feeder DER'!$B$3:$V$365,'Feeder DER'!M$369,FALSE)),0,VLOOKUP($B370,'Feeder DER'!$B$3:$V$365,'Feeder DER'!M$369,FALSE)/1000)</f>
        <v>-1.003108739293701</v>
      </c>
      <c r="AN370" s="37">
        <f>IF(ISNA(VLOOKUP($B370,'Feeder DER'!$B$3:$V$365,'Feeder DER'!N$369,FALSE)),0,VLOOKUP($B370,'Feeder DER'!$B$3:$V$365,'Feeder DER'!N$369,FALSE)/1000)</f>
        <v>-1.2244100004820602</v>
      </c>
      <c r="AO370" s="37">
        <f>IF(ISNA(VLOOKUP($B370,'Feeder DER'!$B$3:$V$365,'Feeder DER'!O$369,FALSE)),0,VLOOKUP($B370,'Feeder DER'!$B$3:$V$365,'Feeder DER'!O$369,FALSE)/1000)</f>
        <v>-1.4645724410198284</v>
      </c>
      <c r="AP370" s="37">
        <f>IF(ISNA(VLOOKUP($B370,'Feeder DER'!$B$3:$V$365,'Feeder DER'!P$369,FALSE)),0,VLOOKUP($B370,'Feeder DER'!$B$3:$V$365,'Feeder DER'!P$369,FALSE)/1000)</f>
        <v>-1.696672975361065</v>
      </c>
      <c r="AQ370" s="37">
        <f>IF(ISNA(VLOOKUP($B370,'Feeder DER'!$B$3:$V$365,'Feeder DER'!Q$369,FALSE)),0,VLOOKUP($B370,'Feeder DER'!$B$3:$V$365,'Feeder DER'!Q$369,FALSE)/1000)</f>
        <v>-1.8992461394220541</v>
      </c>
      <c r="AR370" s="37">
        <f>IF(ISNA(VLOOKUP($B370,'Feeder DER'!$B$3:$V$365,'Feeder DER'!R$369,FALSE)),0,VLOOKUP($B370,'Feeder DER'!$B$3:$V$365,'Feeder DER'!R$369,FALSE)/1000)</f>
        <v>-2.0805070607113478</v>
      </c>
      <c r="AS370" s="37">
        <f>IF(ISNA(VLOOKUP($B370,'Feeder DER'!$B$3:$V$365,'Feeder DER'!S$369,FALSE)),0,VLOOKUP($B370,'Feeder DER'!$B$3:$V$365,'Feeder DER'!S$369,FALSE)/1000)</f>
        <v>-2.2493188156268245</v>
      </c>
      <c r="AT370" s="37">
        <f>IF(ISNA(VLOOKUP($B370,'Feeder DER'!$B$3:$V$365,'Feeder DER'!T$369,FALSE)),0,VLOOKUP($B370,'Feeder DER'!$B$3:$V$365,'Feeder DER'!T$369,FALSE)/1000)</f>
        <v>-2.4336381330727681</v>
      </c>
      <c r="AU370" s="37">
        <f>IF(ISNA(VLOOKUP($B370,'Feeder DER'!$B$3:$V$365,'Feeder DER'!U$369,FALSE)),0,VLOOKUP($B370,'Feeder DER'!$B$3:$V$365,'Feeder DER'!U$369,FALSE)/1000)</f>
        <v>-2.6183480195216204</v>
      </c>
      <c r="AV370" s="37">
        <f>IF(ISNA(VLOOKUP($B370,'Feeder DER'!$B$3:$V$365,'Feeder DER'!V$369,FALSE)),0,VLOOKUP($B370,'Feeder DER'!$B$3:$V$365,'Feeder DER'!V$369,FALSE)/1000)</f>
        <v>-2.7799024246166044</v>
      </c>
    </row>
    <row r="371" spans="1:48" x14ac:dyDescent="0.25">
      <c r="A371" s="8" t="s">
        <v>22</v>
      </c>
      <c r="B371" s="42">
        <v>82004</v>
      </c>
      <c r="C371" s="43">
        <v>68.563223859999994</v>
      </c>
      <c r="D371" s="43">
        <v>53.700000760000002</v>
      </c>
      <c r="E371" s="43">
        <v>53.92483233092176</v>
      </c>
      <c r="F371" s="43">
        <v>54.150605228371781</v>
      </c>
      <c r="G371" s="43">
        <v>54.377323393503126</v>
      </c>
      <c r="H371" s="43">
        <v>54.60499078396969</v>
      </c>
      <c r="I371" s="43">
        <v>54.833611373995325</v>
      </c>
      <c r="J371" s="43">
        <v>55.063189154443172</v>
      </c>
      <c r="K371" s="43">
        <v>55.29372813288537</v>
      </c>
      <c r="L371" s="43">
        <v>55.525232333672967</v>
      </c>
      <c r="M371" s="43">
        <v>55.757705798006221</v>
      </c>
      <c r="N371" s="43">
        <v>55.991152584005093</v>
      </c>
      <c r="P371" s="43">
        <v>51.299999239999998</v>
      </c>
      <c r="Q371" s="43">
        <v>53.803098393739297</v>
      </c>
      <c r="R371" s="43">
        <v>53.873712512137097</v>
      </c>
      <c r="S371" s="43">
        <v>53.944419308352082</v>
      </c>
      <c r="T371" s="43">
        <v>54.015218904019676</v>
      </c>
      <c r="U371" s="43">
        <v>54.086111420934934</v>
      </c>
      <c r="V371" s="43">
        <v>54.157096981052767</v>
      </c>
      <c r="W371" s="43">
        <v>54.228175706488145</v>
      </c>
      <c r="X371" s="43">
        <v>54.299347719516305</v>
      </c>
      <c r="Y371" s="43">
        <v>54.370613142572971</v>
      </c>
      <c r="Z371" s="43">
        <v>54.441972098254553</v>
      </c>
      <c r="AA371" s="43">
        <v>54.513424709318365</v>
      </c>
      <c r="AC371" s="37">
        <f>IF(ISNA(VLOOKUP($B371,'Feeder DER'!$B$3:$V$365,'Feeder DER'!C$369,FALSE)),0,VLOOKUP($B371,'Feeder DER'!$B$3:$V$365,'Feeder DER'!C$369,FALSE)/1000)</f>
        <v>3.4309350787521176E-2</v>
      </c>
      <c r="AD371" s="37">
        <f>IF(ISNA(VLOOKUP($B371,'Feeder DER'!$B$3:$V$365,'Feeder DER'!D$369,FALSE)),0,VLOOKUP($B371,'Feeder DER'!$B$3:$V$365,'Feeder DER'!D$369,FALSE)/1000)</f>
        <v>6.9293880512423925E-2</v>
      </c>
      <c r="AE371" s="37">
        <f>IF(ISNA(VLOOKUP($B371,'Feeder DER'!$B$3:$V$365,'Feeder DER'!E$369,FALSE)),0,VLOOKUP($B371,'Feeder DER'!$B$3:$V$365,'Feeder DER'!E$369,FALSE)/1000)</f>
        <v>0.1102755125153046</v>
      </c>
      <c r="AF371" s="37">
        <f>IF(ISNA(VLOOKUP($B371,'Feeder DER'!$B$3:$V$365,'Feeder DER'!F$369,FALSE)),0,VLOOKUP($B371,'Feeder DER'!$B$3:$V$365,'Feeder DER'!F$369,FALSE)/1000)</f>
        <v>0.15564260675886557</v>
      </c>
      <c r="AG371" s="37">
        <f>IF(ISNA(VLOOKUP($B371,'Feeder DER'!$B$3:$V$365,'Feeder DER'!G$369,FALSE)),0,VLOOKUP($B371,'Feeder DER'!$B$3:$V$365,'Feeder DER'!G$369,FALSE)/1000)</f>
        <v>0.2016577326210047</v>
      </c>
      <c r="AH371" s="37">
        <f>IF(ISNA(VLOOKUP($B371,'Feeder DER'!$B$3:$V$365,'Feeder DER'!H$369,FALSE)),0,VLOOKUP($B371,'Feeder DER'!$B$3:$V$365,'Feeder DER'!H$369,FALSE)/1000)</f>
        <v>0.25165024631924848</v>
      </c>
      <c r="AI371" s="37">
        <f>IF(ISNA(VLOOKUP($B371,'Feeder DER'!$B$3:$V$365,'Feeder DER'!I$369,FALSE)),0,VLOOKUP($B371,'Feeder DER'!$B$3:$V$365,'Feeder DER'!I$369,FALSE)/1000)</f>
        <v>0.3066929105769724</v>
      </c>
      <c r="AJ371" s="37">
        <f>IF(ISNA(VLOOKUP($B371,'Feeder DER'!$B$3:$V$365,'Feeder DER'!J$369,FALSE)),0,VLOOKUP($B371,'Feeder DER'!$B$3:$V$365,'Feeder DER'!J$369,FALSE)/1000)</f>
        <v>0.42282854981930507</v>
      </c>
      <c r="AK371" s="37">
        <f>IF(ISNA(VLOOKUP($B371,'Feeder DER'!$B$3:$V$365,'Feeder DER'!K$369,FALSE)),0,VLOOKUP($B371,'Feeder DER'!$B$3:$V$365,'Feeder DER'!K$369,FALSE)/1000)</f>
        <v>0.52168761162350696</v>
      </c>
      <c r="AL371" s="37">
        <f>IF(ISNA(VLOOKUP($B371,'Feeder DER'!$B$3:$V$365,'Feeder DER'!L$369,FALSE)),0,VLOOKUP($B371,'Feeder DER'!$B$3:$V$365,'Feeder DER'!L$369,FALSE)/1000)</f>
        <v>0.61367296707206664</v>
      </c>
      <c r="AM371" s="37">
        <f>IF(ISNA(VLOOKUP($B371,'Feeder DER'!$B$3:$V$365,'Feeder DER'!M$369,FALSE)),0,VLOOKUP($B371,'Feeder DER'!$B$3:$V$365,'Feeder DER'!M$369,FALSE)/1000)</f>
        <v>-0.36067195818317371</v>
      </c>
      <c r="AN371" s="37">
        <f>IF(ISNA(VLOOKUP($B371,'Feeder DER'!$B$3:$V$365,'Feeder DER'!N$369,FALSE)),0,VLOOKUP($B371,'Feeder DER'!$B$3:$V$365,'Feeder DER'!N$369,FALSE)/1000)</f>
        <v>-0.44106837787879938</v>
      </c>
      <c r="AO371" s="37">
        <f>IF(ISNA(VLOOKUP($B371,'Feeder DER'!$B$3:$V$365,'Feeder DER'!O$369,FALSE)),0,VLOOKUP($B371,'Feeder DER'!$B$3:$V$365,'Feeder DER'!O$369,FALSE)/1000)</f>
        <v>-0.52894471601089221</v>
      </c>
      <c r="AP371" s="37">
        <f>IF(ISNA(VLOOKUP($B371,'Feeder DER'!$B$3:$V$365,'Feeder DER'!P$369,FALSE)),0,VLOOKUP($B371,'Feeder DER'!$B$3:$V$365,'Feeder DER'!P$369,FALSE)/1000)</f>
        <v>-0.61475821258285557</v>
      </c>
      <c r="AQ371" s="37">
        <f>IF(ISNA(VLOOKUP($B371,'Feeder DER'!$B$3:$V$365,'Feeder DER'!Q$369,FALSE)),0,VLOOKUP($B371,'Feeder DER'!$B$3:$V$365,'Feeder DER'!Q$369,FALSE)/1000)</f>
        <v>-0.69056312925327001</v>
      </c>
      <c r="AR371" s="37">
        <f>IF(ISNA(VLOOKUP($B371,'Feeder DER'!$B$3:$V$365,'Feeder DER'!R$369,FALSE)),0,VLOOKUP($B371,'Feeder DER'!$B$3:$V$365,'Feeder DER'!R$369,FALSE)/1000)</f>
        <v>-0.75939234645959774</v>
      </c>
      <c r="AS371" s="37">
        <f>IF(ISNA(VLOOKUP($B371,'Feeder DER'!$B$3:$V$365,'Feeder DER'!S$369,FALSE)),0,VLOOKUP($B371,'Feeder DER'!$B$3:$V$365,'Feeder DER'!S$369,FALSE)/1000)</f>
        <v>-0.82449412542719536</v>
      </c>
      <c r="AT371" s="37">
        <f>IF(ISNA(VLOOKUP($B371,'Feeder DER'!$B$3:$V$365,'Feeder DER'!T$369,FALSE)),0,VLOOKUP($B371,'Feeder DER'!$B$3:$V$365,'Feeder DER'!T$369,FALSE)/1000)</f>
        <v>-0.89876941760736617</v>
      </c>
      <c r="AU371" s="37">
        <f>IF(ISNA(VLOOKUP($B371,'Feeder DER'!$B$3:$V$365,'Feeder DER'!U$369,FALSE)),0,VLOOKUP($B371,'Feeder DER'!$B$3:$V$365,'Feeder DER'!U$369,FALSE)/1000)</f>
        <v>-0.97254188482799619</v>
      </c>
      <c r="AV371" s="37">
        <f>IF(ISNA(VLOOKUP($B371,'Feeder DER'!$B$3:$V$365,'Feeder DER'!V$369,FALSE)),0,VLOOKUP($B371,'Feeder DER'!$B$3:$V$365,'Feeder DER'!V$369,FALSE)/1000)</f>
        <v>-1.0381041634732899</v>
      </c>
    </row>
    <row r="372" spans="1:48" x14ac:dyDescent="0.25">
      <c r="A372" s="8" t="s">
        <v>22</v>
      </c>
      <c r="B372" s="42">
        <v>82005</v>
      </c>
      <c r="C372" s="43">
        <v>190.32828000000001</v>
      </c>
      <c r="D372" s="43">
        <v>87.099998470000003</v>
      </c>
      <c r="E372" s="43">
        <v>87.835962303062729</v>
      </c>
      <c r="F372" s="43">
        <v>88.2037145769646</v>
      </c>
      <c r="G372" s="43">
        <v>88.573006558879158</v>
      </c>
      <c r="H372" s="43">
        <v>88.9438446952676</v>
      </c>
      <c r="I372" s="43">
        <v>89.316235459581222</v>
      </c>
      <c r="J372" s="43">
        <v>89.690185352374399</v>
      </c>
      <c r="K372" s="43">
        <v>90.065700901418097</v>
      </c>
      <c r="L372" s="43">
        <v>90.442788661813793</v>
      </c>
      <c r="M372" s="43">
        <v>90.821455216107907</v>
      </c>
      <c r="N372" s="43">
        <v>91.201707174406721</v>
      </c>
      <c r="P372" s="43">
        <v>162</v>
      </c>
      <c r="Q372" s="43">
        <v>164.95578597501924</v>
      </c>
      <c r="R372" s="43">
        <v>165.17228293800079</v>
      </c>
      <c r="S372" s="43">
        <v>165.38906404339482</v>
      </c>
      <c r="T372" s="43">
        <v>165.60612966412532</v>
      </c>
      <c r="U372" s="43">
        <v>165.82348017360573</v>
      </c>
      <c r="V372" s="43">
        <v>166.04111594573956</v>
      </c>
      <c r="W372" s="43">
        <v>166.25903735492108</v>
      </c>
      <c r="X372" s="43">
        <v>166.47724477603589</v>
      </c>
      <c r="Y372" s="43">
        <v>166.69573858446165</v>
      </c>
      <c r="Z372" s="43">
        <v>166.91451915606868</v>
      </c>
      <c r="AA372" s="43">
        <v>167.1335868672206</v>
      </c>
      <c r="AC372" s="37">
        <f>IF(ISNA(VLOOKUP($B372,'Feeder DER'!$B$3:$V$365,'Feeder DER'!C$369,FALSE)),0,VLOOKUP($B372,'Feeder DER'!$B$3:$V$365,'Feeder DER'!C$369,FALSE)/1000)</f>
        <v>7.5083931839049239E-2</v>
      </c>
      <c r="AD372" s="37">
        <f>IF(ISNA(VLOOKUP($B372,'Feeder DER'!$B$3:$V$365,'Feeder DER'!D$369,FALSE)),0,VLOOKUP($B372,'Feeder DER'!$B$3:$V$365,'Feeder DER'!D$369,FALSE)/1000)</f>
        <v>0.15164545180348957</v>
      </c>
      <c r="AE372" s="37">
        <f>IF(ISNA(VLOOKUP($B372,'Feeder DER'!$B$3:$V$365,'Feeder DER'!E$369,FALSE)),0,VLOOKUP($B372,'Feeder DER'!$B$3:$V$365,'Feeder DER'!E$369,FALSE)/1000)</f>
        <v>0.24133126611730821</v>
      </c>
      <c r="AF372" s="37">
        <f>IF(ISNA(VLOOKUP($B372,'Feeder DER'!$B$3:$V$365,'Feeder DER'!F$369,FALSE)),0,VLOOKUP($B372,'Feeder DER'!$B$3:$V$365,'Feeder DER'!F$369,FALSE)/1000)</f>
        <v>0.34061439837518215</v>
      </c>
      <c r="AG372" s="37">
        <f>IF(ISNA(VLOOKUP($B372,'Feeder DER'!$B$3:$V$365,'Feeder DER'!G$369,FALSE)),0,VLOOKUP($B372,'Feeder DER'!$B$3:$V$365,'Feeder DER'!G$369,FALSE)/1000)</f>
        <v>0.44131570849891538</v>
      </c>
      <c r="AH372" s="37">
        <f>IF(ISNA(VLOOKUP($B372,'Feeder DER'!$B$3:$V$365,'Feeder DER'!H$369,FALSE)),0,VLOOKUP($B372,'Feeder DER'!$B$3:$V$365,'Feeder DER'!H$369,FALSE)/1000)</f>
        <v>0.55072129049981222</v>
      </c>
      <c r="AI372" s="37">
        <f>IF(ISNA(VLOOKUP($B372,'Feeder DER'!$B$3:$V$365,'Feeder DER'!I$369,FALSE)),0,VLOOKUP($B372,'Feeder DER'!$B$3:$V$365,'Feeder DER'!I$369,FALSE)/1000)</f>
        <v>0.67117882048810262</v>
      </c>
      <c r="AJ372" s="37">
        <f>IF(ISNA(VLOOKUP($B372,'Feeder DER'!$B$3:$V$365,'Feeder DER'!J$369,FALSE)),0,VLOOKUP($B372,'Feeder DER'!$B$3:$V$365,'Feeder DER'!J$369,FALSE)/1000)</f>
        <v>0.92533461827508046</v>
      </c>
      <c r="AK372" s="37">
        <f>IF(ISNA(VLOOKUP($B372,'Feeder DER'!$B$3:$V$365,'Feeder DER'!K$369,FALSE)),0,VLOOKUP($B372,'Feeder DER'!$B$3:$V$365,'Feeder DER'!K$369,FALSE)/1000)</f>
        <v>1.1416816749171079</v>
      </c>
      <c r="AL372" s="37">
        <f>IF(ISNA(VLOOKUP($B372,'Feeder DER'!$B$3:$V$365,'Feeder DER'!L$369,FALSE)),0,VLOOKUP($B372,'Feeder DER'!$B$3:$V$365,'Feeder DER'!L$369,FALSE)/1000)</f>
        <v>1.3429860423900832</v>
      </c>
      <c r="AM372" s="37">
        <f>IF(ISNA(VLOOKUP($B372,'Feeder DER'!$B$3:$V$365,'Feeder DER'!M$369,FALSE)),0,VLOOKUP($B372,'Feeder DER'!$B$3:$V$365,'Feeder DER'!M$369,FALSE)/1000)</f>
        <v>-0.78930868998930392</v>
      </c>
      <c r="AN372" s="37">
        <f>IF(ISNA(VLOOKUP($B372,'Feeder DER'!$B$3:$V$365,'Feeder DER'!N$369,FALSE)),0,VLOOKUP($B372,'Feeder DER'!$B$3:$V$365,'Feeder DER'!N$369,FALSE)/1000)</f>
        <v>-0.96525137494169599</v>
      </c>
      <c r="AO372" s="37">
        <f>IF(ISNA(VLOOKUP($B372,'Feeder DER'!$B$3:$V$365,'Feeder DER'!O$369,FALSE)),0,VLOOKUP($B372,'Feeder DER'!$B$3:$V$365,'Feeder DER'!O$369,FALSE)/1000)</f>
        <v>-1.1575634074088079</v>
      </c>
      <c r="AP372" s="37">
        <f>IF(ISNA(VLOOKUP($B372,'Feeder DER'!$B$3:$V$365,'Feeder DER'!P$369,FALSE)),0,VLOOKUP($B372,'Feeder DER'!$B$3:$V$365,'Feeder DER'!P$369,FALSE)/1000)</f>
        <v>-1.3453610363229425</v>
      </c>
      <c r="AQ372" s="37">
        <f>IF(ISNA(VLOOKUP($B372,'Feeder DER'!$B$3:$V$365,'Feeder DER'!Q$369,FALSE)),0,VLOOKUP($B372,'Feeder DER'!$B$3:$V$365,'Feeder DER'!Q$369,FALSE)/1000)</f>
        <v>-1.5112554955796997</v>
      </c>
      <c r="AR372" s="37">
        <f>IF(ISNA(VLOOKUP($B372,'Feeder DER'!$B$3:$V$365,'Feeder DER'!R$369,FALSE)),0,VLOOKUP($B372,'Feeder DER'!$B$3:$V$365,'Feeder DER'!R$369,FALSE)/1000)</f>
        <v>-1.6618840599399061</v>
      </c>
      <c r="AS372" s="37">
        <f>IF(ISNA(VLOOKUP($B372,'Feeder DER'!$B$3:$V$365,'Feeder DER'!S$369,FALSE)),0,VLOOKUP($B372,'Feeder DER'!$B$3:$V$365,'Feeder DER'!S$369,FALSE)/1000)</f>
        <v>-1.8043553519464521</v>
      </c>
      <c r="AT372" s="37">
        <f>IF(ISNA(VLOOKUP($B372,'Feeder DER'!$B$3:$V$365,'Feeder DER'!T$369,FALSE)),0,VLOOKUP($B372,'Feeder DER'!$B$3:$V$365,'Feeder DER'!T$369,FALSE)/1000)</f>
        <v>-1.9669023208447918</v>
      </c>
      <c r="AU372" s="37">
        <f>IF(ISNA(VLOOKUP($B372,'Feeder DER'!$B$3:$V$365,'Feeder DER'!U$369,FALSE)),0,VLOOKUP($B372,'Feeder DER'!$B$3:$V$365,'Feeder DER'!U$369,FALSE)/1000)</f>
        <v>-2.1283488878374532</v>
      </c>
      <c r="AV372" s="37">
        <f>IF(ISNA(VLOOKUP($B372,'Feeder DER'!$B$3:$V$365,'Feeder DER'!V$369,FALSE)),0,VLOOKUP($B372,'Feeder DER'!$B$3:$V$365,'Feeder DER'!V$369,FALSE)/1000)</f>
        <v>-2.2718279554392344</v>
      </c>
    </row>
    <row r="373" spans="1:48" x14ac:dyDescent="0.25">
      <c r="A373" s="8" t="s">
        <v>22</v>
      </c>
      <c r="B373" s="42">
        <v>82006</v>
      </c>
      <c r="C373" s="43">
        <v>173.14439279999999</v>
      </c>
      <c r="D373" s="43">
        <v>94.900001529999997</v>
      </c>
      <c r="E373" s="43">
        <v>96.511517074142034</v>
      </c>
      <c r="F373" s="43">
        <v>96.915592226632242</v>
      </c>
      <c r="G373" s="43">
        <v>97.321359164039009</v>
      </c>
      <c r="H373" s="43">
        <v>97.72882496954027</v>
      </c>
      <c r="I373" s="43">
        <v>98.137996755969866</v>
      </c>
      <c r="J373" s="43">
        <v>98.548881665941693</v>
      </c>
      <c r="K373" s="43">
        <v>98.961486871974401</v>
      </c>
      <c r="L373" s="43">
        <v>99.375819576616607</v>
      </c>
      <c r="M373" s="43">
        <v>99.791887012572602</v>
      </c>
      <c r="N373" s="43">
        <v>100.20969644282862</v>
      </c>
      <c r="P373" s="43">
        <v>107.5</v>
      </c>
      <c r="Q373" s="43">
        <v>107.64108885834439</v>
      </c>
      <c r="R373" s="43">
        <v>107.78236288939527</v>
      </c>
      <c r="S373" s="43">
        <v>107.92382233618342</v>
      </c>
      <c r="T373" s="43">
        <v>108.06546744205853</v>
      </c>
      <c r="U373" s="43">
        <v>108.20729845068972</v>
      </c>
      <c r="V373" s="43">
        <v>108.34931560606589</v>
      </c>
      <c r="W373" s="43">
        <v>108.49151915249617</v>
      </c>
      <c r="X373" s="43">
        <v>108.63390933461034</v>
      </c>
      <c r="Y373" s="43">
        <v>108.77648639735925</v>
      </c>
      <c r="Z373" s="43">
        <v>108.91925058601522</v>
      </c>
      <c r="AA373" s="43">
        <v>109.0622021461725</v>
      </c>
      <c r="AC373" s="37">
        <f>IF(ISNA(VLOOKUP($B373,'Feeder DER'!$B$3:$V$365,'Feeder DER'!C$369,FALSE)),0,VLOOKUP($B373,'Feeder DER'!$B$3:$V$365,'Feeder DER'!C$369,FALSE)/1000)</f>
        <v>8.6467496782423325E-3</v>
      </c>
      <c r="AD373" s="37">
        <f>IF(ISNA(VLOOKUP($B373,'Feeder DER'!$B$3:$V$365,'Feeder DER'!D$369,FALSE)),0,VLOOKUP($B373,'Feeder DER'!$B$3:$V$365,'Feeder DER'!D$369,FALSE)/1000)</f>
        <v>1.7463660059778518E-2</v>
      </c>
      <c r="AE373" s="37">
        <f>IF(ISNA(VLOOKUP($B373,'Feeder DER'!$B$3:$V$365,'Feeder DER'!E$369,FALSE)),0,VLOOKUP($B373,'Feeder DER'!$B$3:$V$365,'Feeder DER'!E$369,FALSE)/1000)</f>
        <v>2.7791978876689483E-2</v>
      </c>
      <c r="AF373" s="37">
        <f>IF(ISNA(VLOOKUP($B373,'Feeder DER'!$B$3:$V$365,'Feeder DER'!F$369,FALSE)),0,VLOOKUP($B373,'Feeder DER'!$B$3:$V$365,'Feeder DER'!F$369,FALSE)/1000)</f>
        <v>3.9225535576222777E-2</v>
      </c>
      <c r="AG373" s="37">
        <f>IF(ISNA(VLOOKUP($B373,'Feeder DER'!$B$3:$V$365,'Feeder DER'!G$369,FALSE)),0,VLOOKUP($B373,'Feeder DER'!$B$3:$V$365,'Feeder DER'!G$369,FALSE)/1000)</f>
        <v>5.0822411227027769E-2</v>
      </c>
      <c r="AH373" s="37">
        <f>IF(ISNA(VLOOKUP($B373,'Feeder DER'!$B$3:$V$365,'Feeder DER'!H$369,FALSE)),0,VLOOKUP($B373,'Feeder DER'!$B$3:$V$365,'Feeder DER'!H$369,FALSE)/1000)</f>
        <v>6.3421680575255698E-2</v>
      </c>
      <c r="AI373" s="37">
        <f>IF(ISNA(VLOOKUP($B373,'Feeder DER'!$B$3:$V$365,'Feeder DER'!I$369,FALSE)),0,VLOOKUP($B373,'Feeder DER'!$B$3:$V$365,'Feeder DER'!I$369,FALSE)/1000)</f>
        <v>7.7293704630959525E-2</v>
      </c>
      <c r="AJ373" s="37">
        <f>IF(ISNA(VLOOKUP($B373,'Feeder DER'!$B$3:$V$365,'Feeder DER'!J$369,FALSE)),0,VLOOKUP($B373,'Feeder DER'!$B$3:$V$365,'Feeder DER'!J$369,FALSE)/1000)</f>
        <v>0.10656257093711966</v>
      </c>
      <c r="AK373" s="37">
        <f>IF(ISNA(VLOOKUP($B373,'Feeder DER'!$B$3:$V$365,'Feeder DER'!K$369,FALSE)),0,VLOOKUP($B373,'Feeder DER'!$B$3:$V$365,'Feeder DER'!K$369,FALSE)/1000)</f>
        <v>0.13147734027043295</v>
      </c>
      <c r="AL373" s="37">
        <f>IF(ISNA(VLOOKUP($B373,'Feeder DER'!$B$3:$V$365,'Feeder DER'!L$369,FALSE)),0,VLOOKUP($B373,'Feeder DER'!$B$3:$V$365,'Feeder DER'!L$369,FALSE)/1000)</f>
        <v>0.1546597766724977</v>
      </c>
      <c r="AM373" s="37">
        <f>IF(ISNA(VLOOKUP($B373,'Feeder DER'!$B$3:$V$365,'Feeder DER'!M$369,FALSE)),0,VLOOKUP($B373,'Feeder DER'!$B$3:$V$365,'Feeder DER'!M$369,FALSE)/1000)</f>
        <v>-9.0897672698187132E-2</v>
      </c>
      <c r="AN373" s="37">
        <f>IF(ISNA(VLOOKUP($B373,'Feeder DER'!$B$3:$V$365,'Feeder DER'!N$369,FALSE)),0,VLOOKUP($B373,'Feeder DER'!$B$3:$V$365,'Feeder DER'!N$369,FALSE)/1000)</f>
        <v>-0.11115942933824076</v>
      </c>
      <c r="AO373" s="37">
        <f>IF(ISNA(VLOOKUP($B373,'Feeder DER'!$B$3:$V$365,'Feeder DER'!O$369,FALSE)),0,VLOOKUP($B373,'Feeder DER'!$B$3:$V$365,'Feeder DER'!O$369,FALSE)/1000)</f>
        <v>-0.13330629837037514</v>
      </c>
      <c r="AP373" s="37">
        <f>IF(ISNA(VLOOKUP($B373,'Feeder DER'!$B$3:$V$365,'Feeder DER'!P$369,FALSE)),0,VLOOKUP($B373,'Feeder DER'!$B$3:$V$365,'Feeder DER'!P$369,FALSE)/1000)</f>
        <v>-0.15493328363359826</v>
      </c>
      <c r="AQ373" s="37">
        <f>IF(ISNA(VLOOKUP($B373,'Feeder DER'!$B$3:$V$365,'Feeder DER'!Q$369,FALSE)),0,VLOOKUP($B373,'Feeder DER'!$B$3:$V$365,'Feeder DER'!Q$369,FALSE)/1000)</f>
        <v>-0.17403787534937903</v>
      </c>
      <c r="AR373" s="37">
        <f>IF(ISNA(VLOOKUP($B373,'Feeder DER'!$B$3:$V$365,'Feeder DER'!R$369,FALSE)),0,VLOOKUP($B373,'Feeder DER'!$B$3:$V$365,'Feeder DER'!R$369,FALSE)/1000)</f>
        <v>-0.19138442951236107</v>
      </c>
      <c r="AS373" s="37">
        <f>IF(ISNA(VLOOKUP($B373,'Feeder DER'!$B$3:$V$365,'Feeder DER'!S$369,FALSE)),0,VLOOKUP($B373,'Feeder DER'!$B$3:$V$365,'Feeder DER'!S$369,FALSE)/1000)</f>
        <v>-0.20779158305563999</v>
      </c>
      <c r="AT373" s="37">
        <f>IF(ISNA(VLOOKUP($B373,'Feeder DER'!$B$3:$V$365,'Feeder DER'!T$369,FALSE)),0,VLOOKUP($B373,'Feeder DER'!$B$3:$V$365,'Feeder DER'!T$369,FALSE)/1000)</f>
        <v>-0.22651067403283914</v>
      </c>
      <c r="AU373" s="37">
        <f>IF(ISNA(VLOOKUP($B373,'Feeder DER'!$B$3:$V$365,'Feeder DER'!U$369,FALSE)),0,VLOOKUP($B373,'Feeder DER'!$B$3:$V$365,'Feeder DER'!U$369,FALSE)/1000)</f>
        <v>-0.24510304149422335</v>
      </c>
      <c r="AV373" s="37">
        <f>IF(ISNA(VLOOKUP($B373,'Feeder DER'!$B$3:$V$365,'Feeder DER'!V$369,FALSE)),0,VLOOKUP($B373,'Feeder DER'!$B$3:$V$365,'Feeder DER'!V$369,FALSE)/1000)</f>
        <v>-0.26162625160367309</v>
      </c>
    </row>
    <row r="374" spans="1:48" x14ac:dyDescent="0.25">
      <c r="A374" s="8" t="s">
        <v>22</v>
      </c>
      <c r="B374" s="42">
        <v>82007</v>
      </c>
      <c r="C374" s="43">
        <v>50.95</v>
      </c>
      <c r="D374" s="43">
        <v>43</v>
      </c>
      <c r="E374" s="43">
        <v>43.180032726495547</v>
      </c>
      <c r="F374" s="43">
        <v>43.360819215377362</v>
      </c>
      <c r="G374" s="43">
        <v>43.542362622503518</v>
      </c>
      <c r="H374" s="43">
        <v>43.72466611694508</v>
      </c>
      <c r="I374" s="43">
        <v>43.907732881041383</v>
      </c>
      <c r="J374" s="43">
        <v>44.091566110455616</v>
      </c>
      <c r="K374" s="43">
        <v>44.276169014230589</v>
      </c>
      <c r="L374" s="43">
        <v>44.461544814844764</v>
      </c>
      <c r="M374" s="43">
        <v>44.647696748268494</v>
      </c>
      <c r="N374" s="43">
        <v>44.834628064020521</v>
      </c>
      <c r="P374" s="43">
        <v>23.5</v>
      </c>
      <c r="Q374" s="43">
        <v>24.090133582126054</v>
      </c>
      <c r="R374" s="43">
        <v>24.12175078626062</v>
      </c>
      <c r="S374" s="43">
        <v>24.153409486536912</v>
      </c>
      <c r="T374" s="43">
        <v>24.185109737416727</v>
      </c>
      <c r="U374" s="43">
        <v>24.21685159343334</v>
      </c>
      <c r="V374" s="43">
        <v>24.2486351091916</v>
      </c>
      <c r="W374" s="43">
        <v>24.280460339368023</v>
      </c>
      <c r="X374" s="43">
        <v>24.312327338710883</v>
      </c>
      <c r="Y374" s="43">
        <v>24.344236162040314</v>
      </c>
      <c r="Z374" s="43">
        <v>24.376186864248393</v>
      </c>
      <c r="AA374" s="43">
        <v>24.408179500299241</v>
      </c>
      <c r="AC374" s="37">
        <f>IF(ISNA(VLOOKUP($B374,'Feeder DER'!$B$3:$V$365,'Feeder DER'!C$369,FALSE)),0,VLOOKUP($B374,'Feeder DER'!$B$3:$V$365,'Feeder DER'!C$369,FALSE)/1000)</f>
        <v>2.0453873140095565E-2</v>
      </c>
      <c r="AD374" s="37">
        <f>IF(ISNA(VLOOKUP($B374,'Feeder DER'!$B$3:$V$365,'Feeder DER'!D$369,FALSE)),0,VLOOKUP($B374,'Feeder DER'!$B$3:$V$365,'Feeder DER'!D$369,FALSE)/1000)</f>
        <v>4.1459795011274531E-2</v>
      </c>
      <c r="AE374" s="37">
        <f>IF(ISNA(VLOOKUP($B374,'Feeder DER'!$B$3:$V$365,'Feeder DER'!E$369,FALSE)),0,VLOOKUP($B374,'Feeder DER'!$B$3:$V$365,'Feeder DER'!E$369,FALSE)/1000)</f>
        <v>6.6105045409270549E-2</v>
      </c>
      <c r="AF374" s="37">
        <f>IF(ISNA(VLOOKUP($B374,'Feeder DER'!$B$3:$V$365,'Feeder DER'!F$369,FALSE)),0,VLOOKUP($B374,'Feeder DER'!$B$3:$V$365,'Feeder DER'!F$369,FALSE)/1000)</f>
        <v>9.3446804198282052E-2</v>
      </c>
      <c r="AG374" s="37">
        <f>IF(ISNA(VLOOKUP($B374,'Feeder DER'!$B$3:$V$365,'Feeder DER'!G$369,FALSE)),0,VLOOKUP($B374,'Feeder DER'!$B$3:$V$365,'Feeder DER'!G$369,FALSE)/1000)</f>
        <v>0.1212311842846349</v>
      </c>
      <c r="AH374" s="37">
        <f>IF(ISNA(VLOOKUP($B374,'Feeder DER'!$B$3:$V$365,'Feeder DER'!H$369,FALSE)),0,VLOOKUP($B374,'Feeder DER'!$B$3:$V$365,'Feeder DER'!H$369,FALSE)/1000)</f>
        <v>0.15146541295273178</v>
      </c>
      <c r="AI374" s="37">
        <f>IF(ISNA(VLOOKUP($B374,'Feeder DER'!$B$3:$V$365,'Feeder DER'!I$369,FALSE)),0,VLOOKUP($B374,'Feeder DER'!$B$3:$V$365,'Feeder DER'!I$369,FALSE)/1000)</f>
        <v>0.18479085893286568</v>
      </c>
      <c r="AJ374" s="37">
        <f>IF(ISNA(VLOOKUP($B374,'Feeder DER'!$B$3:$V$365,'Feeder DER'!J$369,FALSE)),0,VLOOKUP($B374,'Feeder DER'!$B$3:$V$365,'Feeder DER'!J$369,FALSE)/1000)</f>
        <v>0.25528314632018745</v>
      </c>
      <c r="AK374" s="37">
        <f>IF(ISNA(VLOOKUP($B374,'Feeder DER'!$B$3:$V$365,'Feeder DER'!K$369,FALSE)),0,VLOOKUP($B374,'Feeder DER'!$B$3:$V$365,'Feeder DER'!K$369,FALSE)/1000)</f>
        <v>0.31522040835159215</v>
      </c>
      <c r="AL374" s="37">
        <f>IF(ISNA(VLOOKUP($B374,'Feeder DER'!$B$3:$V$365,'Feeder DER'!L$369,FALSE)),0,VLOOKUP($B374,'Feeder DER'!$B$3:$V$365,'Feeder DER'!L$369,FALSE)/1000)</f>
        <v>0.37100523670006474</v>
      </c>
      <c r="AM374" s="37">
        <f>IF(ISNA(VLOOKUP($B374,'Feeder DER'!$B$3:$V$365,'Feeder DER'!M$369,FALSE)),0,VLOOKUP($B374,'Feeder DER'!$B$3:$V$365,'Feeder DER'!M$369,FALSE)/1000)</f>
        <v>-0.21441097940056827</v>
      </c>
      <c r="AN374" s="37">
        <f>IF(ISNA(VLOOKUP($B374,'Feeder DER'!$B$3:$V$365,'Feeder DER'!N$369,FALSE)),0,VLOOKUP($B374,'Feeder DER'!$B$3:$V$365,'Feeder DER'!N$369,FALSE)/1000)</f>
        <v>-0.26271927526589128</v>
      </c>
      <c r="AO374" s="37">
        <f>IF(ISNA(VLOOKUP($B374,'Feeder DER'!$B$3:$V$365,'Feeder DER'!O$369,FALSE)),0,VLOOKUP($B374,'Feeder DER'!$B$3:$V$365,'Feeder DER'!O$369,FALSE)/1000)</f>
        <v>-0.31559019727490095</v>
      </c>
      <c r="AP374" s="37">
        <f>IF(ISNA(VLOOKUP($B374,'Feeder DER'!$B$3:$V$365,'Feeder DER'!P$369,FALSE)),0,VLOOKUP($B374,'Feeder DER'!$B$3:$V$365,'Feeder DER'!P$369,FALSE)/1000)</f>
        <v>-0.36729455745966627</v>
      </c>
      <c r="AQ374" s="37">
        <f>IF(ISNA(VLOOKUP($B374,'Feeder DER'!$B$3:$V$365,'Feeder DER'!Q$369,FALSE)),0,VLOOKUP($B374,'Feeder DER'!$B$3:$V$365,'Feeder DER'!Q$369,FALSE)/1000)</f>
        <v>-0.41303833922702698</v>
      </c>
      <c r="AR374" s="37">
        <f>IF(ISNA(VLOOKUP($B374,'Feeder DER'!$B$3:$V$365,'Feeder DER'!R$369,FALSE)),0,VLOOKUP($B374,'Feeder DER'!$B$3:$V$365,'Feeder DER'!R$369,FALSE)/1000)</f>
        <v>-0.45463286925226121</v>
      </c>
      <c r="AS374" s="37">
        <f>IF(ISNA(VLOOKUP($B374,'Feeder DER'!$B$3:$V$365,'Feeder DER'!S$369,FALSE)),0,VLOOKUP($B374,'Feeder DER'!$B$3:$V$365,'Feeder DER'!S$369,FALSE)/1000)</f>
        <v>-0.49403522642844472</v>
      </c>
      <c r="AT374" s="37">
        <f>IF(ISNA(VLOOKUP($B374,'Feeder DER'!$B$3:$V$365,'Feeder DER'!T$369,FALSE)),0,VLOOKUP($B374,'Feeder DER'!$B$3:$V$365,'Feeder DER'!T$369,FALSE)/1000)</f>
        <v>-0.5390159866095775</v>
      </c>
      <c r="AU374" s="37">
        <f>IF(ISNA(VLOOKUP($B374,'Feeder DER'!$B$3:$V$365,'Feeder DER'!U$369,FALSE)),0,VLOOKUP($B374,'Feeder DER'!$B$3:$V$365,'Feeder DER'!U$369,FALSE)/1000)</f>
        <v>-0.5837844919149151</v>
      </c>
      <c r="AV374" s="37">
        <f>IF(ISNA(VLOOKUP($B374,'Feeder DER'!$B$3:$V$365,'Feeder DER'!V$369,FALSE)),0,VLOOKUP($B374,'Feeder DER'!$B$3:$V$365,'Feeder DER'!V$369,FALSE)/1000)</f>
        <v>-0.6235941204102402</v>
      </c>
    </row>
    <row r="375" spans="1:48" x14ac:dyDescent="0.25">
      <c r="A375" s="8" t="s">
        <v>22</v>
      </c>
      <c r="B375" s="42">
        <v>82008</v>
      </c>
      <c r="C375" s="43">
        <v>98.681666669999998</v>
      </c>
      <c r="D375" s="43">
        <v>153</v>
      </c>
      <c r="E375" s="43">
        <v>158.27199846119908</v>
      </c>
      <c r="F375" s="43">
        <v>158.93465286610299</v>
      </c>
      <c r="G375" s="43">
        <v>159.60008167750084</v>
      </c>
      <c r="H375" s="43">
        <v>160.26829651129879</v>
      </c>
      <c r="I375" s="43">
        <v>160.93930903203659</v>
      </c>
      <c r="J375" s="43">
        <v>161.61313095309117</v>
      </c>
      <c r="K375" s="43">
        <v>162.28977403688108</v>
      </c>
      <c r="L375" s="43">
        <v>162.96925009507191</v>
      </c>
      <c r="M375" s="43">
        <v>163.6515709887824</v>
      </c>
      <c r="N375" s="43">
        <v>164.33674862879147</v>
      </c>
      <c r="P375" s="43">
        <v>168</v>
      </c>
      <c r="Q375" s="43">
        <v>172.86077473250634</v>
      </c>
      <c r="R375" s="43">
        <v>173.77364663352529</v>
      </c>
      <c r="S375" s="43">
        <v>174.00171663737518</v>
      </c>
      <c r="T375" s="43">
        <v>174.2300859727271</v>
      </c>
      <c r="U375" s="43">
        <v>174.45875503244</v>
      </c>
      <c r="V375" s="43">
        <v>174.68772420988847</v>
      </c>
      <c r="W375" s="43">
        <v>174.91699389896337</v>
      </c>
      <c r="X375" s="43">
        <v>175.14656449407255</v>
      </c>
      <c r="Y375" s="43">
        <v>175.37643639014149</v>
      </c>
      <c r="Z375" s="43">
        <v>175.60660998261397</v>
      </c>
      <c r="AA375" s="43">
        <v>175.83708566745281</v>
      </c>
      <c r="AC375" s="37">
        <f>IF(ISNA(VLOOKUP($B375,'Feeder DER'!$B$3:$V$365,'Feeder DER'!C$369,FALSE)),0,VLOOKUP($B375,'Feeder DER'!$B$3:$V$365,'Feeder DER'!C$369,FALSE)/1000)</f>
        <v>7.536157976449738E-2</v>
      </c>
      <c r="AD375" s="37">
        <f>IF(ISNA(VLOOKUP($B375,'Feeder DER'!$B$3:$V$365,'Feeder DER'!D$369,FALSE)),0,VLOOKUP($B375,'Feeder DER'!$B$3:$V$365,'Feeder DER'!D$369,FALSE)/1000)</f>
        <v>0.15220621153017974</v>
      </c>
      <c r="AE375" s="37">
        <f>IF(ISNA(VLOOKUP($B375,'Feeder DER'!$B$3:$V$365,'Feeder DER'!E$369,FALSE)),0,VLOOKUP($B375,'Feeder DER'!$B$3:$V$365,'Feeder DER'!E$369,FALSE)/1000)</f>
        <v>0.24222366910876153</v>
      </c>
      <c r="AF375" s="37">
        <f>IF(ISNA(VLOOKUP($B375,'Feeder DER'!$B$3:$V$365,'Feeder DER'!F$369,FALSE)),0,VLOOKUP($B375,'Feeder DER'!$B$3:$V$365,'Feeder DER'!F$369,FALSE)/1000)</f>
        <v>0.34187393392120757</v>
      </c>
      <c r="AG375" s="37">
        <f>IF(ISNA(VLOOKUP($B375,'Feeder DER'!$B$3:$V$365,'Feeder DER'!G$369,FALSE)),0,VLOOKUP($B375,'Feeder DER'!$B$3:$V$365,'Feeder DER'!G$369,FALSE)/1000)</f>
        <v>0.44294762078602185</v>
      </c>
      <c r="AH375" s="37">
        <f>IF(ISNA(VLOOKUP($B375,'Feeder DER'!$B$3:$V$365,'Feeder DER'!H$369,FALSE)),0,VLOOKUP($B375,'Feeder DER'!$B$3:$V$365,'Feeder DER'!H$369,FALSE)/1000)</f>
        <v>0.55275776648158625</v>
      </c>
      <c r="AI375" s="37">
        <f>IF(ISNA(VLOOKUP($B375,'Feeder DER'!$B$3:$V$365,'Feeder DER'!I$369,FALSE)),0,VLOOKUP($B375,'Feeder DER'!$B$3:$V$365,'Feeder DER'!I$369,FALSE)/1000)</f>
        <v>0.67366072843496827</v>
      </c>
      <c r="AJ375" s="37">
        <f>IF(ISNA(VLOOKUP($B375,'Feeder DER'!$B$3:$V$365,'Feeder DER'!J$369,FALSE)),0,VLOOKUP($B375,'Feeder DER'!$B$3:$V$365,'Feeder DER'!J$369,FALSE)/1000)</f>
        <v>0.92875635220425401</v>
      </c>
      <c r="AK375" s="37">
        <f>IF(ISNA(VLOOKUP($B375,'Feeder DER'!$B$3:$V$365,'Feeder DER'!K$369,FALSE)),0,VLOOKUP($B375,'Feeder DER'!$B$3:$V$365,'Feeder DER'!K$369,FALSE)/1000)</f>
        <v>1.1459034243753328</v>
      </c>
      <c r="AL375" s="37">
        <f>IF(ISNA(VLOOKUP($B375,'Feeder DER'!$B$3:$V$365,'Feeder DER'!L$369,FALSE)),0,VLOOKUP($B375,'Feeder DER'!$B$3:$V$365,'Feeder DER'!L$369,FALSE)/1000)</f>
        <v>1.3479521820080074</v>
      </c>
      <c r="AM375" s="37">
        <f>IF(ISNA(VLOOKUP($B375,'Feeder DER'!$B$3:$V$365,'Feeder DER'!M$369,FALSE)),0,VLOOKUP($B375,'Feeder DER'!$B$3:$V$365,'Feeder DER'!M$369,FALSE)/1000)</f>
        <v>-0.79222742259887879</v>
      </c>
      <c r="AN375" s="37">
        <f>IF(ISNA(VLOOKUP($B375,'Feeder DER'!$B$3:$V$365,'Feeder DER'!N$369,FALSE)),0,VLOOKUP($B375,'Feeder DER'!$B$3:$V$365,'Feeder DER'!N$369,FALSE)/1000)</f>
        <v>-0.96882071441585982</v>
      </c>
      <c r="AO375" s="37">
        <f>IF(ISNA(VLOOKUP($B375,'Feeder DER'!$B$3:$V$365,'Feeder DER'!O$369,FALSE)),0,VLOOKUP($B375,'Feeder DER'!$B$3:$V$365,'Feeder DER'!O$369,FALSE)/1000)</f>
        <v>-1.1618438848794164</v>
      </c>
      <c r="AP375" s="37">
        <f>IF(ISNA(VLOOKUP($B375,'Feeder DER'!$B$3:$V$365,'Feeder DER'!P$369,FALSE)),0,VLOOKUP($B375,'Feeder DER'!$B$3:$V$365,'Feeder DER'!P$369,FALSE)/1000)</f>
        <v>-1.3503359582744798</v>
      </c>
      <c r="AQ375" s="37">
        <f>IF(ISNA(VLOOKUP($B375,'Feeder DER'!$B$3:$V$365,'Feeder DER'!Q$369,FALSE)),0,VLOOKUP($B375,'Feeder DER'!$B$3:$V$365,'Feeder DER'!Q$369,FALSE)/1000)</f>
        <v>-1.5168438677239455</v>
      </c>
      <c r="AR375" s="37">
        <f>IF(ISNA(VLOOKUP($B375,'Feeder DER'!$B$3:$V$365,'Feeder DER'!R$369,FALSE)),0,VLOOKUP($B375,'Feeder DER'!$B$3:$V$365,'Feeder DER'!R$369,FALSE)/1000)</f>
        <v>-1.6680294315297526</v>
      </c>
      <c r="AS375" s="37">
        <f>IF(ISNA(VLOOKUP($B375,'Feeder DER'!$B$3:$V$365,'Feeder DER'!S$369,FALSE)),0,VLOOKUP($B375,'Feeder DER'!$B$3:$V$365,'Feeder DER'!S$369,FALSE)/1000)</f>
        <v>-1.8110275587418168</v>
      </c>
      <c r="AT375" s="37">
        <f>IF(ISNA(VLOOKUP($B375,'Feeder DER'!$B$3:$V$365,'Feeder DER'!T$369,FALSE)),0,VLOOKUP($B375,'Feeder DER'!$B$3:$V$365,'Feeder DER'!T$369,FALSE)/1000)</f>
        <v>-1.9741755993687813</v>
      </c>
      <c r="AU375" s="37">
        <f>IF(ISNA(VLOOKUP($B375,'Feeder DER'!$B$3:$V$365,'Feeder DER'!U$369,FALSE)),0,VLOOKUP($B375,'Feeder DER'!$B$3:$V$365,'Feeder DER'!U$369,FALSE)/1000)</f>
        <v>-2.1362191689863499</v>
      </c>
      <c r="AV375" s="37">
        <f>IF(ISNA(VLOOKUP($B375,'Feeder DER'!$B$3:$V$365,'Feeder DER'!V$369,FALSE)),0,VLOOKUP($B375,'Feeder DER'!$B$3:$V$365,'Feeder DER'!V$369,FALSE)/1000)</f>
        <v>-2.2802287983806364</v>
      </c>
    </row>
    <row r="376" spans="1:48" x14ac:dyDescent="0.25">
      <c r="A376" s="8" t="s">
        <v>37</v>
      </c>
      <c r="B376" s="42">
        <v>49202</v>
      </c>
      <c r="C376" s="43">
        <v>0</v>
      </c>
      <c r="D376" s="43">
        <v>0</v>
      </c>
      <c r="E376" s="43">
        <v>0</v>
      </c>
      <c r="F376" s="43">
        <v>0</v>
      </c>
      <c r="G376" s="43">
        <v>0</v>
      </c>
      <c r="H376" s="43">
        <v>0</v>
      </c>
      <c r="I376" s="43">
        <v>0</v>
      </c>
      <c r="J376" s="43">
        <v>0</v>
      </c>
      <c r="K376" s="43">
        <v>0</v>
      </c>
      <c r="L376" s="43">
        <v>0</v>
      </c>
      <c r="M376" s="43">
        <v>0</v>
      </c>
      <c r="N376" s="43">
        <v>0</v>
      </c>
      <c r="P376" s="43">
        <v>19.453540799999999</v>
      </c>
      <c r="Q376" s="43">
        <v>19.453540799999999</v>
      </c>
      <c r="R376" s="43">
        <v>19.453540799999999</v>
      </c>
      <c r="S376" s="43">
        <v>19.453540799999999</v>
      </c>
      <c r="T376" s="43">
        <v>19.453540799999999</v>
      </c>
      <c r="U376" s="43">
        <v>19.453540799999999</v>
      </c>
      <c r="V376" s="43">
        <v>19.453540799999999</v>
      </c>
      <c r="W376" s="43">
        <v>19.453540799999999</v>
      </c>
      <c r="X376" s="43">
        <v>19.453540799999999</v>
      </c>
      <c r="Y376" s="43">
        <v>19.453540799999999</v>
      </c>
      <c r="Z376" s="43">
        <v>19.453540799999999</v>
      </c>
      <c r="AA376" s="43">
        <v>19.453540799999999</v>
      </c>
      <c r="AC376" s="37">
        <f>IF(ISNA(VLOOKUP($B376,'Feeder DER'!$B$3:$V$365,'Feeder DER'!C$369,FALSE)),0,VLOOKUP($B376,'Feeder DER'!$B$3:$V$365,'Feeder DER'!C$369,FALSE)/1000)</f>
        <v>0</v>
      </c>
      <c r="AD376" s="37">
        <f>IF(ISNA(VLOOKUP($B376,'Feeder DER'!$B$3:$V$365,'Feeder DER'!D$369,FALSE)),0,VLOOKUP($B376,'Feeder DER'!$B$3:$V$365,'Feeder DER'!D$369,FALSE)/1000)</f>
        <v>0</v>
      </c>
      <c r="AE376" s="37">
        <f>IF(ISNA(VLOOKUP($B376,'Feeder DER'!$B$3:$V$365,'Feeder DER'!E$369,FALSE)),0,VLOOKUP($B376,'Feeder DER'!$B$3:$V$365,'Feeder DER'!E$369,FALSE)/1000)</f>
        <v>0</v>
      </c>
      <c r="AF376" s="37">
        <f>IF(ISNA(VLOOKUP($B376,'Feeder DER'!$B$3:$V$365,'Feeder DER'!F$369,FALSE)),0,VLOOKUP($B376,'Feeder DER'!$B$3:$V$365,'Feeder DER'!F$369,FALSE)/1000)</f>
        <v>0</v>
      </c>
      <c r="AG376" s="37">
        <f>IF(ISNA(VLOOKUP($B376,'Feeder DER'!$B$3:$V$365,'Feeder DER'!G$369,FALSE)),0,VLOOKUP($B376,'Feeder DER'!$B$3:$V$365,'Feeder DER'!G$369,FALSE)/1000)</f>
        <v>0</v>
      </c>
      <c r="AH376" s="37">
        <f>IF(ISNA(VLOOKUP($B376,'Feeder DER'!$B$3:$V$365,'Feeder DER'!H$369,FALSE)),0,VLOOKUP($B376,'Feeder DER'!$B$3:$V$365,'Feeder DER'!H$369,FALSE)/1000)</f>
        <v>0</v>
      </c>
      <c r="AI376" s="37">
        <f>IF(ISNA(VLOOKUP($B376,'Feeder DER'!$B$3:$V$365,'Feeder DER'!I$369,FALSE)),0,VLOOKUP($B376,'Feeder DER'!$B$3:$V$365,'Feeder DER'!I$369,FALSE)/1000)</f>
        <v>0</v>
      </c>
      <c r="AJ376" s="37">
        <f>IF(ISNA(VLOOKUP($B376,'Feeder DER'!$B$3:$V$365,'Feeder DER'!J$369,FALSE)),0,VLOOKUP($B376,'Feeder DER'!$B$3:$V$365,'Feeder DER'!J$369,FALSE)/1000)</f>
        <v>0</v>
      </c>
      <c r="AK376" s="37">
        <f>IF(ISNA(VLOOKUP($B376,'Feeder DER'!$B$3:$V$365,'Feeder DER'!K$369,FALSE)),0,VLOOKUP($B376,'Feeder DER'!$B$3:$V$365,'Feeder DER'!K$369,FALSE)/1000)</f>
        <v>0</v>
      </c>
      <c r="AL376" s="37">
        <f>IF(ISNA(VLOOKUP($B376,'Feeder DER'!$B$3:$V$365,'Feeder DER'!L$369,FALSE)),0,VLOOKUP($B376,'Feeder DER'!$B$3:$V$365,'Feeder DER'!L$369,FALSE)/1000)</f>
        <v>0</v>
      </c>
      <c r="AM376" s="37">
        <f>IF(ISNA(VLOOKUP($B376,'Feeder DER'!$B$3:$V$365,'Feeder DER'!M$369,FALSE)),0,VLOOKUP($B376,'Feeder DER'!$B$3:$V$365,'Feeder DER'!M$369,FALSE)/1000)</f>
        <v>0</v>
      </c>
      <c r="AN376" s="37">
        <f>IF(ISNA(VLOOKUP($B376,'Feeder DER'!$B$3:$V$365,'Feeder DER'!N$369,FALSE)),0,VLOOKUP($B376,'Feeder DER'!$B$3:$V$365,'Feeder DER'!N$369,FALSE)/1000)</f>
        <v>0</v>
      </c>
      <c r="AO376" s="37">
        <f>IF(ISNA(VLOOKUP($B376,'Feeder DER'!$B$3:$V$365,'Feeder DER'!O$369,FALSE)),0,VLOOKUP($B376,'Feeder DER'!$B$3:$V$365,'Feeder DER'!O$369,FALSE)/1000)</f>
        <v>0</v>
      </c>
      <c r="AP376" s="37">
        <f>IF(ISNA(VLOOKUP($B376,'Feeder DER'!$B$3:$V$365,'Feeder DER'!P$369,FALSE)),0,VLOOKUP($B376,'Feeder DER'!$B$3:$V$365,'Feeder DER'!P$369,FALSE)/1000)</f>
        <v>0</v>
      </c>
      <c r="AQ376" s="37">
        <f>IF(ISNA(VLOOKUP($B376,'Feeder DER'!$B$3:$V$365,'Feeder DER'!Q$369,FALSE)),0,VLOOKUP($B376,'Feeder DER'!$B$3:$V$365,'Feeder DER'!Q$369,FALSE)/1000)</f>
        <v>0</v>
      </c>
      <c r="AR376" s="37">
        <f>IF(ISNA(VLOOKUP($B376,'Feeder DER'!$B$3:$V$365,'Feeder DER'!R$369,FALSE)),0,VLOOKUP($B376,'Feeder DER'!$B$3:$V$365,'Feeder DER'!R$369,FALSE)/1000)</f>
        <v>0</v>
      </c>
      <c r="AS376" s="37">
        <f>IF(ISNA(VLOOKUP($B376,'Feeder DER'!$B$3:$V$365,'Feeder DER'!S$369,FALSE)),0,VLOOKUP($B376,'Feeder DER'!$B$3:$V$365,'Feeder DER'!S$369,FALSE)/1000)</f>
        <v>0</v>
      </c>
      <c r="AT376" s="37">
        <f>IF(ISNA(VLOOKUP($B376,'Feeder DER'!$B$3:$V$365,'Feeder DER'!T$369,FALSE)),0,VLOOKUP($B376,'Feeder DER'!$B$3:$V$365,'Feeder DER'!T$369,FALSE)/1000)</f>
        <v>0</v>
      </c>
      <c r="AU376" s="37">
        <f>IF(ISNA(VLOOKUP($B376,'Feeder DER'!$B$3:$V$365,'Feeder DER'!U$369,FALSE)),0,VLOOKUP($B376,'Feeder DER'!$B$3:$V$365,'Feeder DER'!U$369,FALSE)/1000)</f>
        <v>0</v>
      </c>
      <c r="AV376" s="37">
        <f>IF(ISNA(VLOOKUP($B376,'Feeder DER'!$B$3:$V$365,'Feeder DER'!V$369,FALSE)),0,VLOOKUP($B376,'Feeder DER'!$B$3:$V$365,'Feeder DER'!V$369,FALSE)/1000)</f>
        <v>0</v>
      </c>
    </row>
    <row r="377" spans="1:48" x14ac:dyDescent="0.25">
      <c r="A377" s="8" t="s">
        <v>55</v>
      </c>
      <c r="B377" s="42">
        <v>49411</v>
      </c>
      <c r="C377" s="43">
        <v>26.823802990000001</v>
      </c>
      <c r="D377" s="43">
        <v>8</v>
      </c>
      <c r="E377" s="43">
        <v>7.9901315061398854</v>
      </c>
      <c r="F377" s="43">
        <v>7.9901315536465312</v>
      </c>
      <c r="G377" s="43">
        <v>7.9901316011531769</v>
      </c>
      <c r="H377" s="43">
        <v>7.9901316486598235</v>
      </c>
      <c r="I377" s="43">
        <v>7.9901316961664701</v>
      </c>
      <c r="J377" s="43">
        <v>7.9901317436731167</v>
      </c>
      <c r="K377" s="43">
        <v>7.9901317911797642</v>
      </c>
      <c r="L377" s="43">
        <v>7.9901318386864117</v>
      </c>
      <c r="M377" s="43">
        <v>7.9901318861930593</v>
      </c>
      <c r="N377" s="43">
        <v>7.9901319336997076</v>
      </c>
      <c r="P377" s="43">
        <v>12</v>
      </c>
      <c r="Q377" s="43">
        <v>12.366137683275101</v>
      </c>
      <c r="R377" s="43">
        <v>12.366137683275101</v>
      </c>
      <c r="S377" s="43">
        <v>12.366137683275101</v>
      </c>
      <c r="T377" s="43">
        <v>12.366137683275101</v>
      </c>
      <c r="U377" s="43">
        <v>12.366137683275101</v>
      </c>
      <c r="V377" s="43">
        <v>12.366137683275101</v>
      </c>
      <c r="W377" s="43">
        <v>12.366137683275101</v>
      </c>
      <c r="X377" s="43">
        <v>12.366137683275101</v>
      </c>
      <c r="Y377" s="43">
        <v>12.366137683275101</v>
      </c>
      <c r="Z377" s="43">
        <v>12.366137683275101</v>
      </c>
      <c r="AA377" s="43">
        <v>12.366137683275101</v>
      </c>
      <c r="AC377" s="37">
        <f>IF(ISNA(VLOOKUP($B377,'Feeder DER'!$B$3:$V$365,'Feeder DER'!C$369,FALSE)),0,VLOOKUP($B377,'Feeder DER'!$B$3:$V$365,'Feeder DER'!C$369,FALSE)/1000)</f>
        <v>2.3649421205525129E-3</v>
      </c>
      <c r="AD377" s="37">
        <f>IF(ISNA(VLOOKUP($B377,'Feeder DER'!$B$3:$V$365,'Feeder DER'!D$369,FALSE)),0,VLOOKUP($B377,'Feeder DER'!$B$3:$V$365,'Feeder DER'!D$369,FALSE)/1000)</f>
        <v>4.7166137251004932E-3</v>
      </c>
      <c r="AE377" s="37">
        <f>IF(ISNA(VLOOKUP($B377,'Feeder DER'!$B$3:$V$365,'Feeder DER'!E$369,FALSE)),0,VLOOKUP($B377,'Feeder DER'!$B$3:$V$365,'Feeder DER'!E$369,FALSE)/1000)</f>
        <v>7.7231566813749522E-3</v>
      </c>
      <c r="AF377" s="37">
        <f>IF(ISNA(VLOOKUP($B377,'Feeder DER'!$B$3:$V$365,'Feeder DER'!F$369,FALSE)),0,VLOOKUP($B377,'Feeder DER'!$B$3:$V$365,'Feeder DER'!F$369,FALSE)/1000)</f>
        <v>1.1656191714581945E-2</v>
      </c>
      <c r="AG377" s="37">
        <f>IF(ISNA(VLOOKUP($B377,'Feeder DER'!$B$3:$V$365,'Feeder DER'!G$369,FALSE)),0,VLOOKUP($B377,'Feeder DER'!$B$3:$V$365,'Feeder DER'!G$369,FALSE)/1000)</f>
        <v>1.6273958258900548E-2</v>
      </c>
      <c r="AH377" s="37">
        <f>IF(ISNA(VLOOKUP($B377,'Feeder DER'!$B$3:$V$365,'Feeder DER'!H$369,FALSE)),0,VLOOKUP($B377,'Feeder DER'!$B$3:$V$365,'Feeder DER'!H$369,FALSE)/1000)</f>
        <v>2.2031939676449432E-2</v>
      </c>
      <c r="AI377" s="37">
        <f>IF(ISNA(VLOOKUP($B377,'Feeder DER'!$B$3:$V$365,'Feeder DER'!I$369,FALSE)),0,VLOOKUP($B377,'Feeder DER'!$B$3:$V$365,'Feeder DER'!I$369,FALSE)/1000)</f>
        <v>2.9021304007106244E-2</v>
      </c>
      <c r="AJ377" s="37">
        <f>IF(ISNA(VLOOKUP($B377,'Feeder DER'!$B$3:$V$365,'Feeder DER'!J$369,FALSE)),0,VLOOKUP($B377,'Feeder DER'!$B$3:$V$365,'Feeder DER'!J$369,FALSE)/1000)</f>
        <v>4.5553984086409385E-2</v>
      </c>
      <c r="AK377" s="37">
        <f>IF(ISNA(VLOOKUP($B377,'Feeder DER'!$B$3:$V$365,'Feeder DER'!K$369,FALSE)),0,VLOOKUP($B377,'Feeder DER'!$B$3:$V$365,'Feeder DER'!K$369,FALSE)/1000)</f>
        <v>5.9309923680712556E-2</v>
      </c>
      <c r="AL377" s="37">
        <f>IF(ISNA(VLOOKUP($B377,'Feeder DER'!$B$3:$V$365,'Feeder DER'!L$369,FALSE)),0,VLOOKUP($B377,'Feeder DER'!$B$3:$V$365,'Feeder DER'!L$369,FALSE)/1000)</f>
        <v>7.2666812737220338E-2</v>
      </c>
      <c r="AM377" s="37">
        <f>IF(ISNA(VLOOKUP($B377,'Feeder DER'!$B$3:$V$365,'Feeder DER'!M$369,FALSE)),0,VLOOKUP($B377,'Feeder DER'!$B$3:$V$365,'Feeder DER'!M$369,FALSE)/1000)</f>
        <v>-1.9889180773597942E-2</v>
      </c>
      <c r="AN377" s="37">
        <f>IF(ISNA(VLOOKUP($B377,'Feeder DER'!$B$3:$V$365,'Feeder DER'!N$369,FALSE)),0,VLOOKUP($B377,'Feeder DER'!$B$3:$V$365,'Feeder DER'!N$369,FALSE)/1000)</f>
        <v>-2.456592741876017E-2</v>
      </c>
      <c r="AO377" s="37">
        <f>IF(ISNA(VLOOKUP($B377,'Feeder DER'!$B$3:$V$365,'Feeder DER'!O$369,FALSE)),0,VLOOKUP($B377,'Feeder DER'!$B$3:$V$365,'Feeder DER'!O$369,FALSE)/1000)</f>
        <v>-2.958444355513247E-2</v>
      </c>
      <c r="AP377" s="37">
        <f>IF(ISNA(VLOOKUP($B377,'Feeder DER'!$B$3:$V$365,'Feeder DER'!P$369,FALSE)),0,VLOOKUP($B377,'Feeder DER'!$B$3:$V$365,'Feeder DER'!P$369,FALSE)/1000)</f>
        <v>-3.4161922612031707E-2</v>
      </c>
      <c r="AQ377" s="37">
        <f>IF(ISNA(VLOOKUP($B377,'Feeder DER'!$B$3:$V$365,'Feeder DER'!Q$369,FALSE)),0,VLOOKUP($B377,'Feeder DER'!$B$3:$V$365,'Feeder DER'!Q$369,FALSE)/1000)</f>
        <v>-3.7801953162464E-2</v>
      </c>
      <c r="AR377" s="37">
        <f>IF(ISNA(VLOOKUP($B377,'Feeder DER'!$B$3:$V$365,'Feeder DER'!R$369,FALSE)),0,VLOOKUP($B377,'Feeder DER'!$B$3:$V$365,'Feeder DER'!R$369,FALSE)/1000)</f>
        <v>-4.0523811275338932E-2</v>
      </c>
      <c r="AS377" s="37">
        <f>IF(ISNA(VLOOKUP($B377,'Feeder DER'!$B$3:$V$365,'Feeder DER'!S$369,FALSE)),0,VLOOKUP($B377,'Feeder DER'!$B$3:$V$365,'Feeder DER'!S$369,FALSE)/1000)</f>
        <v>-4.2516593445630621E-2</v>
      </c>
      <c r="AT377" s="37">
        <f>IF(ISNA(VLOOKUP($B377,'Feeder DER'!$B$3:$V$365,'Feeder DER'!T$369,FALSE)),0,VLOOKUP($B377,'Feeder DER'!$B$3:$V$365,'Feeder DER'!T$369,FALSE)/1000)</f>
        <v>-4.1542186699616519E-2</v>
      </c>
      <c r="AU377" s="37">
        <f>IF(ISNA(VLOOKUP($B377,'Feeder DER'!$B$3:$V$365,'Feeder DER'!U$369,FALSE)),0,VLOOKUP($B377,'Feeder DER'!$B$3:$V$365,'Feeder DER'!U$369,FALSE)/1000)</f>
        <v>-4.1740865354403925E-2</v>
      </c>
      <c r="AV377" s="37">
        <f>IF(ISNA(VLOOKUP($B377,'Feeder DER'!$B$3:$V$365,'Feeder DER'!V$369,FALSE)),0,VLOOKUP($B377,'Feeder DER'!$B$3:$V$365,'Feeder DER'!V$369,FALSE)/1000)</f>
        <v>-4.145767651937754E-2</v>
      </c>
    </row>
    <row r="378" spans="1:48" x14ac:dyDescent="0.25">
      <c r="A378" s="8" t="s">
        <v>55</v>
      </c>
      <c r="B378" s="42">
        <v>49412</v>
      </c>
      <c r="C378" s="43">
        <v>25.136170109999998</v>
      </c>
      <c r="D378" s="43">
        <v>27</v>
      </c>
      <c r="E378" s="43">
        <v>27.000000160532956</v>
      </c>
      <c r="F378" s="43">
        <v>27.000000321065915</v>
      </c>
      <c r="G378" s="43">
        <v>27.000000481598875</v>
      </c>
      <c r="H378" s="43">
        <v>27.000000642131834</v>
      </c>
      <c r="I378" s="43">
        <v>27.000000802664793</v>
      </c>
      <c r="J378" s="43">
        <v>27.000000963197756</v>
      </c>
      <c r="K378" s="43">
        <v>27.000001123730719</v>
      </c>
      <c r="L378" s="43">
        <v>27.000001284263682</v>
      </c>
      <c r="M378" s="43">
        <v>27.000001444796645</v>
      </c>
      <c r="N378" s="43">
        <v>27.000001605329611</v>
      </c>
      <c r="P378" s="43">
        <v>26</v>
      </c>
      <c r="Q378" s="43">
        <v>26</v>
      </c>
      <c r="R378" s="43">
        <v>26</v>
      </c>
      <c r="S378" s="43">
        <v>26</v>
      </c>
      <c r="T378" s="43">
        <v>26</v>
      </c>
      <c r="U378" s="43">
        <v>26</v>
      </c>
      <c r="V378" s="43">
        <v>26</v>
      </c>
      <c r="W378" s="43">
        <v>26</v>
      </c>
      <c r="X378" s="43">
        <v>26</v>
      </c>
      <c r="Y378" s="43">
        <v>26</v>
      </c>
      <c r="Z378" s="43">
        <v>26</v>
      </c>
      <c r="AA378" s="43">
        <v>26</v>
      </c>
      <c r="AC378" s="37">
        <f>IF(ISNA(VLOOKUP($B378,'Feeder DER'!$B$3:$V$365,'Feeder DER'!C$369,FALSE)),0,VLOOKUP($B378,'Feeder DER'!$B$3:$V$365,'Feeder DER'!C$369,FALSE)/1000)</f>
        <v>9.7600785927564031E-4</v>
      </c>
      <c r="AD378" s="37">
        <f>IF(ISNA(VLOOKUP($B378,'Feeder DER'!$B$3:$V$365,'Feeder DER'!D$369,FALSE)),0,VLOOKUP($B378,'Feeder DER'!$B$3:$V$365,'Feeder DER'!D$369,FALSE)/1000)</f>
        <v>1.9465389976605206E-3</v>
      </c>
      <c r="AE378" s="37">
        <f>IF(ISNA(VLOOKUP($B378,'Feeder DER'!$B$3:$V$365,'Feeder DER'!E$369,FALSE)),0,VLOOKUP($B378,'Feeder DER'!$B$3:$V$365,'Feeder DER'!E$369,FALSE)/1000)</f>
        <v>3.1873345034245833E-3</v>
      </c>
      <c r="AF378" s="37">
        <f>IF(ISNA(VLOOKUP($B378,'Feeder DER'!$B$3:$V$365,'Feeder DER'!F$369,FALSE)),0,VLOOKUP($B378,'Feeder DER'!$B$3:$V$365,'Feeder DER'!F$369,FALSE)/1000)</f>
        <v>4.8104918187163578E-3</v>
      </c>
      <c r="AG378" s="37">
        <f>IF(ISNA(VLOOKUP($B378,'Feeder DER'!$B$3:$V$365,'Feeder DER'!G$369,FALSE)),0,VLOOKUP($B378,'Feeder DER'!$B$3:$V$365,'Feeder DER'!G$369,FALSE)/1000)</f>
        <v>6.7162367417684804E-3</v>
      </c>
      <c r="AH378" s="37">
        <f>IF(ISNA(VLOOKUP($B378,'Feeder DER'!$B$3:$V$365,'Feeder DER'!H$369,FALSE)),0,VLOOKUP($B378,'Feeder DER'!$B$3:$V$365,'Feeder DER'!H$369,FALSE)/1000)</f>
        <v>9.0925465331378602E-3</v>
      </c>
      <c r="AI378" s="37">
        <f>IF(ISNA(VLOOKUP($B378,'Feeder DER'!$B$3:$V$365,'Feeder DER'!I$369,FALSE)),0,VLOOKUP($B378,'Feeder DER'!$B$3:$V$365,'Feeder DER'!I$369,FALSE)/1000)</f>
        <v>1.1977046098170832E-2</v>
      </c>
      <c r="AJ378" s="37">
        <f>IF(ISNA(VLOOKUP($B378,'Feeder DER'!$B$3:$V$365,'Feeder DER'!J$369,FALSE)),0,VLOOKUP($B378,'Feeder DER'!$B$3:$V$365,'Feeder DER'!J$369,FALSE)/1000)</f>
        <v>1.8800056924549901E-2</v>
      </c>
      <c r="AK378" s="37">
        <f>IF(ISNA(VLOOKUP($B378,'Feeder DER'!$B$3:$V$365,'Feeder DER'!K$369,FALSE)),0,VLOOKUP($B378,'Feeder DER'!$B$3:$V$365,'Feeder DER'!K$369,FALSE)/1000)</f>
        <v>2.4477111360294068E-2</v>
      </c>
      <c r="AL378" s="37">
        <f>IF(ISNA(VLOOKUP($B378,'Feeder DER'!$B$3:$V$365,'Feeder DER'!L$369,FALSE)),0,VLOOKUP($B378,'Feeder DER'!$B$3:$V$365,'Feeder DER'!L$369,FALSE)/1000)</f>
        <v>2.9989478272503631E-2</v>
      </c>
      <c r="AM378" s="37">
        <f>IF(ISNA(VLOOKUP($B378,'Feeder DER'!$B$3:$V$365,'Feeder DER'!M$369,FALSE)),0,VLOOKUP($B378,'Feeder DER'!$B$3:$V$365,'Feeder DER'!M$369,FALSE)/1000)</f>
        <v>-8.2082333351356576E-3</v>
      </c>
      <c r="AN378" s="37">
        <f>IF(ISNA(VLOOKUP($B378,'Feeder DER'!$B$3:$V$365,'Feeder DER'!N$369,FALSE)),0,VLOOKUP($B378,'Feeder DER'!$B$3:$V$365,'Feeder DER'!N$369,FALSE)/1000)</f>
        <v>-1.0138319252186737E-2</v>
      </c>
      <c r="AO378" s="37">
        <f>IF(ISNA(VLOOKUP($B378,'Feeder DER'!$B$3:$V$365,'Feeder DER'!O$369,FALSE)),0,VLOOKUP($B378,'Feeder DER'!$B$3:$V$365,'Feeder DER'!O$369,FALSE)/1000)</f>
        <v>-1.2209452895768953E-2</v>
      </c>
      <c r="AP378" s="37">
        <f>IF(ISNA(VLOOKUP($B378,'Feeder DER'!$B$3:$V$365,'Feeder DER'!P$369,FALSE)),0,VLOOKUP($B378,'Feeder DER'!$B$3:$V$365,'Feeder DER'!P$369,FALSE)/1000)</f>
        <v>-1.4098571236711502E-2</v>
      </c>
      <c r="AQ378" s="37">
        <f>IF(ISNA(VLOOKUP($B378,'Feeder DER'!$B$3:$V$365,'Feeder DER'!Q$369,FALSE)),0,VLOOKUP($B378,'Feeder DER'!$B$3:$V$365,'Feeder DER'!Q$369,FALSE)/1000)</f>
        <v>-1.5600806067048634E-2</v>
      </c>
      <c r="AR378" s="37">
        <f>IF(ISNA(VLOOKUP($B378,'Feeder DER'!$B$3:$V$365,'Feeder DER'!R$369,FALSE)),0,VLOOKUP($B378,'Feeder DER'!$B$3:$V$365,'Feeder DER'!R$369,FALSE)/1000)</f>
        <v>-1.6724112589822419E-2</v>
      </c>
      <c r="AS378" s="37">
        <f>IF(ISNA(VLOOKUP($B378,'Feeder DER'!$B$3:$V$365,'Feeder DER'!S$369,FALSE)),0,VLOOKUP($B378,'Feeder DER'!$B$3:$V$365,'Feeder DER'!S$369,FALSE)/1000)</f>
        <v>-1.754653062835549E-2</v>
      </c>
      <c r="AT378" s="37">
        <f>IF(ISNA(VLOOKUP($B378,'Feeder DER'!$B$3:$V$365,'Feeder DER'!T$369,FALSE)),0,VLOOKUP($B378,'Feeder DER'!$B$3:$V$365,'Feeder DER'!T$369,FALSE)/1000)</f>
        <v>-1.714439451095285E-2</v>
      </c>
      <c r="AU378" s="37">
        <f>IF(ISNA(VLOOKUP($B378,'Feeder DER'!$B$3:$V$365,'Feeder DER'!U$369,FALSE)),0,VLOOKUP($B378,'Feeder DER'!$B$3:$V$365,'Feeder DER'!U$369,FALSE)/1000)</f>
        <v>-1.7226388876420671E-2</v>
      </c>
      <c r="AV378" s="37">
        <f>IF(ISNA(VLOOKUP($B378,'Feeder DER'!$B$3:$V$365,'Feeder DER'!V$369,FALSE)),0,VLOOKUP($B378,'Feeder DER'!$B$3:$V$365,'Feeder DER'!V$369,FALSE)/1000)</f>
        <v>-1.7109517293711362E-2</v>
      </c>
    </row>
    <row r="379" spans="1:48" x14ac:dyDescent="0.25">
      <c r="A379" s="8" t="s">
        <v>23</v>
      </c>
      <c r="B379" s="42">
        <v>81001</v>
      </c>
      <c r="C379" s="43">
        <v>32.250666449999997</v>
      </c>
      <c r="D379" s="43">
        <v>32</v>
      </c>
      <c r="E379" s="43">
        <v>32.193721329990545</v>
      </c>
      <c r="F379" s="43">
        <v>32.388615408534008</v>
      </c>
      <c r="G379" s="43">
        <v>32.584689335205681</v>
      </c>
      <c r="H379" s="43">
        <v>32.781950252560208</v>
      </c>
      <c r="I379" s="43">
        <v>32.980405346391763</v>
      </c>
      <c r="J379" s="43">
        <v>33.180061845995837</v>
      </c>
      <c r="K379" s="43">
        <v>33.380927024432552</v>
      </c>
      <c r="L379" s="43">
        <v>33.583008198791624</v>
      </c>
      <c r="M379" s="43">
        <v>33.786312730458917</v>
      </c>
      <c r="N379" s="43">
        <v>33.990848025384572</v>
      </c>
      <c r="P379" s="43">
        <v>42</v>
      </c>
      <c r="Q379" s="43">
        <v>42.839497398193764</v>
      </c>
      <c r="R379" s="43">
        <v>43.083437107311973</v>
      </c>
      <c r="S379" s="43">
        <v>43.328765875249701</v>
      </c>
      <c r="T379" s="43">
        <v>43.575491611684349</v>
      </c>
      <c r="U379" s="43">
        <v>43.823622271333157</v>
      </c>
      <c r="V379" s="43">
        <v>44.073165854209691</v>
      </c>
      <c r="W379" s="43">
        <v>44.32413040588176</v>
      </c>
      <c r="X379" s="43">
        <v>44.576524017730819</v>
      </c>
      <c r="Y379" s="43">
        <v>44.83035482721283</v>
      </c>
      <c r="Z379" s="43">
        <v>45.085631018120651</v>
      </c>
      <c r="AA379" s="43">
        <v>45.342360820847865</v>
      </c>
      <c r="AC379" s="37">
        <f>IF(ISNA(VLOOKUP($B379,'Feeder DER'!$B$3:$V$365,'Feeder DER'!C$369,FALSE)),0,VLOOKUP($B379,'Feeder DER'!$B$3:$V$365,'Feeder DER'!C$369,FALSE)/1000)</f>
        <v>1.6094363051515188E-2</v>
      </c>
      <c r="AD379" s="37">
        <f>IF(ISNA(VLOOKUP($B379,'Feeder DER'!$B$3:$V$365,'Feeder DER'!D$369,FALSE)),0,VLOOKUP($B379,'Feeder DER'!$B$3:$V$365,'Feeder DER'!D$369,FALSE)/1000)</f>
        <v>3.3467644325104212E-2</v>
      </c>
      <c r="AE379" s="37">
        <f>IF(ISNA(VLOOKUP($B379,'Feeder DER'!$B$3:$V$365,'Feeder DER'!E$369,FALSE)),0,VLOOKUP($B379,'Feeder DER'!$B$3:$V$365,'Feeder DER'!E$369,FALSE)/1000)</f>
        <v>5.4053469210589081E-2</v>
      </c>
      <c r="AF379" s="37">
        <f>IF(ISNA(VLOOKUP($B379,'Feeder DER'!$B$3:$V$365,'Feeder DER'!F$369,FALSE)),0,VLOOKUP($B379,'Feeder DER'!$B$3:$V$365,'Feeder DER'!F$369,FALSE)/1000)</f>
        <v>7.7210333379066715E-2</v>
      </c>
      <c r="AG379" s="37">
        <f>IF(ISNA(VLOOKUP($B379,'Feeder DER'!$B$3:$V$365,'Feeder DER'!G$369,FALSE)),0,VLOOKUP($B379,'Feeder DER'!$B$3:$V$365,'Feeder DER'!G$369,FALSE)/1000)</f>
        <v>0.10102464471839842</v>
      </c>
      <c r="AH379" s="37">
        <f>IF(ISNA(VLOOKUP($B379,'Feeder DER'!$B$3:$V$365,'Feeder DER'!H$369,FALSE)),0,VLOOKUP($B379,'Feeder DER'!$B$3:$V$365,'Feeder DER'!H$369,FALSE)/1000)</f>
        <v>0.12720501917654595</v>
      </c>
      <c r="AI379" s="37">
        <f>IF(ISNA(VLOOKUP($B379,'Feeder DER'!$B$3:$V$365,'Feeder DER'!I$369,FALSE)),0,VLOOKUP($B379,'Feeder DER'!$B$3:$V$365,'Feeder DER'!I$369,FALSE)/1000)</f>
        <v>0.15626803097668679</v>
      </c>
      <c r="AJ379" s="37">
        <f>IF(ISNA(VLOOKUP($B379,'Feeder DER'!$B$3:$V$365,'Feeder DER'!J$369,FALSE)),0,VLOOKUP($B379,'Feeder DER'!$B$3:$V$365,'Feeder DER'!J$369,FALSE)/1000)</f>
        <v>0.21867741458941614</v>
      </c>
      <c r="AK379" s="37">
        <f>IF(ISNA(VLOOKUP($B379,'Feeder DER'!$B$3:$V$365,'Feeder DER'!K$369,FALSE)),0,VLOOKUP($B379,'Feeder DER'!$B$3:$V$365,'Feeder DER'!K$369,FALSE)/1000)</f>
        <v>0.27139136001655489</v>
      </c>
      <c r="AL379" s="37">
        <f>IF(ISNA(VLOOKUP($B379,'Feeder DER'!$B$3:$V$365,'Feeder DER'!L$369,FALSE)),0,VLOOKUP($B379,'Feeder DER'!$B$3:$V$365,'Feeder DER'!L$369,FALSE)/1000)</f>
        <v>0.32054135585217619</v>
      </c>
      <c r="AM379" s="37">
        <f>IF(ISNA(VLOOKUP($B379,'Feeder DER'!$B$3:$V$365,'Feeder DER'!M$369,FALSE)),0,VLOOKUP($B379,'Feeder DER'!$B$3:$V$365,'Feeder DER'!M$369,FALSE)/1000)</f>
        <v>-0.16607898247209799</v>
      </c>
      <c r="AN379" s="37">
        <f>IF(ISNA(VLOOKUP($B379,'Feeder DER'!$B$3:$V$365,'Feeder DER'!N$369,FALSE)),0,VLOOKUP($B379,'Feeder DER'!$B$3:$V$365,'Feeder DER'!N$369,FALSE)/1000)</f>
        <v>-0.20618550778090636</v>
      </c>
      <c r="AO379" s="37">
        <f>IF(ISNA(VLOOKUP($B379,'Feeder DER'!$B$3:$V$365,'Feeder DER'!O$369,FALSE)),0,VLOOKUP($B379,'Feeder DER'!$B$3:$V$365,'Feeder DER'!O$369,FALSE)/1000)</f>
        <v>-0.25042076799602442</v>
      </c>
      <c r="AP379" s="37">
        <f>IF(ISNA(VLOOKUP($B379,'Feeder DER'!$B$3:$V$365,'Feeder DER'!P$369,FALSE)),0,VLOOKUP($B379,'Feeder DER'!$B$3:$V$365,'Feeder DER'!P$369,FALSE)/1000)</f>
        <v>-0.29404572560329767</v>
      </c>
      <c r="AQ379" s="37">
        <f>IF(ISNA(VLOOKUP($B379,'Feeder DER'!$B$3:$V$365,'Feeder DER'!Q$369,FALSE)),0,VLOOKUP($B379,'Feeder DER'!$B$3:$V$365,'Feeder DER'!Q$369,FALSE)/1000)</f>
        <v>-0.33298096720150416</v>
      </c>
      <c r="AR379" s="37">
        <f>IF(ISNA(VLOOKUP($B379,'Feeder DER'!$B$3:$V$365,'Feeder DER'!R$369,FALSE)),0,VLOOKUP($B379,'Feeder DER'!$B$3:$V$365,'Feeder DER'!R$369,FALSE)/1000)</f>
        <v>-0.36866977715977556</v>
      </c>
      <c r="AS379" s="37">
        <f>IF(ISNA(VLOOKUP($B379,'Feeder DER'!$B$3:$V$365,'Feeder DER'!S$369,FALSE)),0,VLOOKUP($B379,'Feeder DER'!$B$3:$V$365,'Feeder DER'!S$369,FALSE)/1000)</f>
        <v>-0.40276395140804855</v>
      </c>
      <c r="AT379" s="37">
        <f>IF(ISNA(VLOOKUP($B379,'Feeder DER'!$B$3:$V$365,'Feeder DER'!T$369,FALSE)),0,VLOOKUP($B379,'Feeder DER'!$B$3:$V$365,'Feeder DER'!T$369,FALSE)/1000)</f>
        <v>-0.44171983012828436</v>
      </c>
      <c r="AU379" s="37">
        <f>IF(ISNA(VLOOKUP($B379,'Feeder DER'!$B$3:$V$365,'Feeder DER'!U$369,FALSE)),0,VLOOKUP($B379,'Feeder DER'!$B$3:$V$365,'Feeder DER'!U$369,FALSE)/1000)</f>
        <v>-0.48098900058317096</v>
      </c>
      <c r="AV379" s="37">
        <f>IF(ISNA(VLOOKUP($B379,'Feeder DER'!$B$3:$V$365,'Feeder DER'!V$369,FALSE)),0,VLOOKUP($B379,'Feeder DER'!$B$3:$V$365,'Feeder DER'!V$369,FALSE)/1000)</f>
        <v>-0.51600859028383506</v>
      </c>
    </row>
    <row r="380" spans="1:48" x14ac:dyDescent="0.25">
      <c r="A380" s="8" t="s">
        <v>23</v>
      </c>
      <c r="B380" s="42">
        <v>81002</v>
      </c>
      <c r="C380" s="43">
        <v>52.629333430000003</v>
      </c>
      <c r="D380" s="43">
        <v>55.200000760000002</v>
      </c>
      <c r="E380" s="43">
        <v>55.534170058834576</v>
      </c>
      <c r="F380" s="43">
        <v>55.870362348950778</v>
      </c>
      <c r="G380" s="43">
        <v>56.208589877116168</v>
      </c>
      <c r="H380" s="43">
        <v>56.548864964237666</v>
      </c>
      <c r="I380" s="43">
        <v>56.891200005810411</v>
      </c>
      <c r="J380" s="43">
        <v>57.235607472369274</v>
      </c>
      <c r="K380" s="43">
        <v>57.582099909943153</v>
      </c>
      <c r="L380" s="43">
        <v>57.930689940511982</v>
      </c>
      <c r="M380" s="43">
        <v>58.281390262466537</v>
      </c>
      <c r="N380" s="43">
        <v>58.634213651071008</v>
      </c>
      <c r="P380" s="43">
        <v>56</v>
      </c>
      <c r="Q380" s="43">
        <v>57.209990868174529</v>
      </c>
      <c r="R380" s="43">
        <v>57.535760061993933</v>
      </c>
      <c r="S380" s="43">
        <v>57.86338427389726</v>
      </c>
      <c r="T380" s="43">
        <v>58.192874066860256</v>
      </c>
      <c r="U380" s="43">
        <v>58.52424006400711</v>
      </c>
      <c r="V380" s="43">
        <v>58.857492948952959</v>
      </c>
      <c r="W380" s="43">
        <v>59.19264346614834</v>
      </c>
      <c r="X380" s="43">
        <v>59.529702421225601</v>
      </c>
      <c r="Y380" s="43">
        <v>59.868680681347293</v>
      </c>
      <c r="Z380" s="43">
        <v>60.20958917555653</v>
      </c>
      <c r="AA380" s="43">
        <v>60.55243889512937</v>
      </c>
      <c r="AC380" s="37">
        <f>IF(ISNA(VLOOKUP($B380,'Feeder DER'!$B$3:$V$365,'Feeder DER'!C$369,FALSE)),0,VLOOKUP($B380,'Feeder DER'!$B$3:$V$365,'Feeder DER'!C$369,FALSE)/1000)</f>
        <v>3.2284204822745501E-2</v>
      </c>
      <c r="AD380" s="37">
        <f>IF(ISNA(VLOOKUP($B380,'Feeder DER'!$B$3:$V$365,'Feeder DER'!D$369,FALSE)),0,VLOOKUP($B380,'Feeder DER'!$B$3:$V$365,'Feeder DER'!D$369,FALSE)/1000)</f>
        <v>6.7554942781079957E-2</v>
      </c>
      <c r="AE380" s="37">
        <f>IF(ISNA(VLOOKUP($B380,'Feeder DER'!$B$3:$V$365,'Feeder DER'!E$369,FALSE)),0,VLOOKUP($B380,'Feeder DER'!$B$3:$V$365,'Feeder DER'!E$369,FALSE)/1000)</f>
        <v>0.10886054936710957</v>
      </c>
      <c r="AF380" s="37">
        <f>IF(ISNA(VLOOKUP($B380,'Feeder DER'!$B$3:$V$365,'Feeder DER'!F$369,FALSE)),0,VLOOKUP($B380,'Feeder DER'!$B$3:$V$365,'Feeder DER'!F$369,FALSE)/1000)</f>
        <v>0.15491266579784227</v>
      </c>
      <c r="AG380" s="37">
        <f>IF(ISNA(VLOOKUP($B380,'Feeder DER'!$B$3:$V$365,'Feeder DER'!G$369,FALSE)),0,VLOOKUP($B380,'Feeder DER'!$B$3:$V$365,'Feeder DER'!G$369,FALSE)/1000)</f>
        <v>0.20204791954847584</v>
      </c>
      <c r="AH380" s="37">
        <f>IF(ISNA(VLOOKUP($B380,'Feeder DER'!$B$3:$V$365,'Feeder DER'!H$369,FALSE)),0,VLOOKUP($B380,'Feeder DER'!$B$3:$V$365,'Feeder DER'!H$369,FALSE)/1000)</f>
        <v>0.25387891071139695</v>
      </c>
      <c r="AI380" s="37">
        <f>IF(ISNA(VLOOKUP($B380,'Feeder DER'!$B$3:$V$365,'Feeder DER'!I$369,FALSE)),0,VLOOKUP($B380,'Feeder DER'!$B$3:$V$365,'Feeder DER'!I$369,FALSE)/1000)</f>
        <v>0.31151770858642597</v>
      </c>
      <c r="AJ380" s="37">
        <f>IF(ISNA(VLOOKUP($B380,'Feeder DER'!$B$3:$V$365,'Feeder DER'!J$369,FALSE)),0,VLOOKUP($B380,'Feeder DER'!$B$3:$V$365,'Feeder DER'!J$369,FALSE)/1000)</f>
        <v>0.43425716047349056</v>
      </c>
      <c r="AK380" s="37">
        <f>IF(ISNA(VLOOKUP($B380,'Feeder DER'!$B$3:$V$365,'Feeder DER'!K$369,FALSE)),0,VLOOKUP($B380,'Feeder DER'!$B$3:$V$365,'Feeder DER'!K$369,FALSE)/1000)</f>
        <v>0.53798811243283595</v>
      </c>
      <c r="AL380" s="37">
        <f>IF(ISNA(VLOOKUP($B380,'Feeder DER'!$B$3:$V$365,'Feeder DER'!L$369,FALSE)),0,VLOOKUP($B380,'Feeder DER'!$B$3:$V$365,'Feeder DER'!L$369,FALSE)/1000)</f>
        <v>0.6350687462456539</v>
      </c>
      <c r="AM380" s="37">
        <f>IF(ISNA(VLOOKUP($B380,'Feeder DER'!$B$3:$V$365,'Feeder DER'!M$369,FALSE)),0,VLOOKUP($B380,'Feeder DER'!$B$3:$V$365,'Feeder DER'!M$369,FALSE)/1000)</f>
        <v>-0.36734859096037414</v>
      </c>
      <c r="AN380" s="37">
        <f>IF(ISNA(VLOOKUP($B380,'Feeder DER'!$B$3:$V$365,'Feeder DER'!N$369,FALSE)),0,VLOOKUP($B380,'Feeder DER'!$B$3:$V$365,'Feeder DER'!N$369,FALSE)/1000)</f>
        <v>-0.446763129391825</v>
      </c>
      <c r="AO380" s="37">
        <f>IF(ISNA(VLOOKUP($B380,'Feeder DER'!$B$3:$V$365,'Feeder DER'!O$369,FALSE)),0,VLOOKUP($B380,'Feeder DER'!$B$3:$V$365,'Feeder DER'!O$369,FALSE)/1000)</f>
        <v>-0.53270685526416328</v>
      </c>
      <c r="AP380" s="37">
        <f>IF(ISNA(VLOOKUP($B380,'Feeder DER'!$B$3:$V$365,'Feeder DER'!P$369,FALSE)),0,VLOOKUP($B380,'Feeder DER'!$B$3:$V$365,'Feeder DER'!P$369,FALSE)/1000)</f>
        <v>-0.61537703075756689</v>
      </c>
      <c r="AQ380" s="37">
        <f>IF(ISNA(VLOOKUP($B380,'Feeder DER'!$B$3:$V$365,'Feeder DER'!Q$369,FALSE)),0,VLOOKUP($B380,'Feeder DER'!$B$3:$V$365,'Feeder DER'!Q$369,FALSE)/1000)</f>
        <v>-0.68711473727908534</v>
      </c>
      <c r="AR380" s="37">
        <f>IF(ISNA(VLOOKUP($B380,'Feeder DER'!$B$3:$V$365,'Feeder DER'!R$369,FALSE)),0,VLOOKUP($B380,'Feeder DER'!$B$3:$V$365,'Feeder DER'!R$369,FALSE)/1000)</f>
        <v>-0.75081079239526261</v>
      </c>
      <c r="AS380" s="37">
        <f>IF(ISNA(VLOOKUP($B380,'Feeder DER'!$B$3:$V$365,'Feeder DER'!S$369,FALSE)),0,VLOOKUP($B380,'Feeder DER'!$B$3:$V$365,'Feeder DER'!S$369,FALSE)/1000)</f>
        <v>-0.8096353732628494</v>
      </c>
      <c r="AT380" s="37">
        <f>IF(ISNA(VLOOKUP($B380,'Feeder DER'!$B$3:$V$365,'Feeder DER'!T$369,FALSE)),0,VLOOKUP($B380,'Feeder DER'!$B$3:$V$365,'Feeder DER'!T$369,FALSE)/1000)</f>
        <v>-0.87193206290803793</v>
      </c>
      <c r="AU380" s="37">
        <f>IF(ISNA(VLOOKUP($B380,'Feeder DER'!$B$3:$V$365,'Feeder DER'!U$369,FALSE)),0,VLOOKUP($B380,'Feeder DER'!$B$3:$V$365,'Feeder DER'!U$369,FALSE)/1000)</f>
        <v>-0.93469860948518801</v>
      </c>
      <c r="AV380" s="37">
        <f>IF(ISNA(VLOOKUP($B380,'Feeder DER'!$B$3:$V$365,'Feeder DER'!V$369,FALSE)),0,VLOOKUP($B380,'Feeder DER'!$B$3:$V$365,'Feeder DER'!V$369,FALSE)/1000)</f>
        <v>-0.9890112688353111</v>
      </c>
    </row>
    <row r="381" spans="1:48" x14ac:dyDescent="0.25">
      <c r="A381" s="8" t="s">
        <v>23</v>
      </c>
      <c r="B381" s="42">
        <v>81003</v>
      </c>
      <c r="C381" s="43">
        <v>7.1013334119999998</v>
      </c>
      <c r="D381" s="43">
        <v>99.599998470000003</v>
      </c>
      <c r="E381" s="43">
        <v>100.20295610033327</v>
      </c>
      <c r="F381" s="43">
        <v>100.80956391048142</v>
      </c>
      <c r="G381" s="43">
        <v>101.41984399787221</v>
      </c>
      <c r="H381" s="43">
        <v>102.03381859370663</v>
      </c>
      <c r="I381" s="43">
        <v>102.65151006376871</v>
      </c>
      <c r="J381" s="43">
        <v>103.2729409092403</v>
      </c>
      <c r="K381" s="43">
        <v>103.8981337675207</v>
      </c>
      <c r="L381" s="43">
        <v>104.52711141305132</v>
      </c>
      <c r="M381" s="43">
        <v>105.15989675814527</v>
      </c>
      <c r="N381" s="43">
        <v>105.79651285382202</v>
      </c>
      <c r="P381" s="43">
        <v>175.1999969</v>
      </c>
      <c r="Q381" s="43">
        <v>179.40881697179086</v>
      </c>
      <c r="R381" s="43">
        <v>180.43041940140262</v>
      </c>
      <c r="S381" s="43">
        <v>181.45783911213692</v>
      </c>
      <c r="T381" s="43">
        <v>182.49110922916915</v>
      </c>
      <c r="U381" s="43">
        <v>183.53026306629843</v>
      </c>
      <c r="V381" s="43">
        <v>184.57533412702168</v>
      </c>
      <c r="W381" s="43">
        <v>185.62635610561381</v>
      </c>
      <c r="X381" s="43">
        <v>186.68336288821405</v>
      </c>
      <c r="Y381" s="43">
        <v>187.74638855391854</v>
      </c>
      <c r="Z381" s="43">
        <v>188.81546737587894</v>
      </c>
      <c r="AA381" s="43">
        <v>189.89063382240764</v>
      </c>
      <c r="AC381" s="37">
        <f>IF(ISNA(VLOOKUP($B381,'Feeder DER'!$B$3:$V$365,'Feeder DER'!C$369,FALSE)),0,VLOOKUP($B381,'Feeder DER'!$B$3:$V$365,'Feeder DER'!C$369,FALSE)/1000)</f>
        <v>9.7216616374207421E-2</v>
      </c>
      <c r="AD381" s="37">
        <f>IF(ISNA(VLOOKUP($B381,'Feeder DER'!$B$3:$V$365,'Feeder DER'!D$369,FALSE)),0,VLOOKUP($B381,'Feeder DER'!$B$3:$V$365,'Feeder DER'!D$369,FALSE)/1000)</f>
        <v>0.20342756168156254</v>
      </c>
      <c r="AE381" s="37">
        <f>IF(ISNA(VLOOKUP($B381,'Feeder DER'!$B$3:$V$365,'Feeder DER'!E$369,FALSE)),0,VLOOKUP($B381,'Feeder DER'!$B$3:$V$365,'Feeder DER'!E$369,FALSE)/1000)</f>
        <v>0.32780683984248249</v>
      </c>
      <c r="AF381" s="37">
        <f>IF(ISNA(VLOOKUP($B381,'Feeder DER'!$B$3:$V$365,'Feeder DER'!F$369,FALSE)),0,VLOOKUP($B381,'Feeder DER'!$B$3:$V$365,'Feeder DER'!F$369,FALSE)/1000)</f>
        <v>0.46647455358771028</v>
      </c>
      <c r="AG381" s="37">
        <f>IF(ISNA(VLOOKUP($B381,'Feeder DER'!$B$3:$V$365,'Feeder DER'!G$369,FALSE)),0,VLOOKUP($B381,'Feeder DER'!$B$3:$V$365,'Feeder DER'!G$369,FALSE)/1000)</f>
        <v>0.60840110221232147</v>
      </c>
      <c r="AH381" s="37">
        <f>IF(ISNA(VLOOKUP($B381,'Feeder DER'!$B$3:$V$365,'Feeder DER'!H$369,FALSE)),0,VLOOKUP($B381,'Feeder DER'!$B$3:$V$365,'Feeder DER'!H$369,FALSE)/1000)</f>
        <v>0.76446616373683685</v>
      </c>
      <c r="AI381" s="37">
        <f>IF(ISNA(VLOOKUP($B381,'Feeder DER'!$B$3:$V$365,'Feeder DER'!I$369,FALSE)),0,VLOOKUP($B381,'Feeder DER'!$B$3:$V$365,'Feeder DER'!I$369,FALSE)/1000)</f>
        <v>0.93801906914619149</v>
      </c>
      <c r="AJ381" s="37">
        <f>IF(ISNA(VLOOKUP($B381,'Feeder DER'!$B$3:$V$365,'Feeder DER'!J$369,FALSE)),0,VLOOKUP($B381,'Feeder DER'!$B$3:$V$365,'Feeder DER'!J$369,FALSE)/1000)</f>
        <v>1.3075977317411189</v>
      </c>
      <c r="AK381" s="37">
        <f>IF(ISNA(VLOOKUP($B381,'Feeder DER'!$B$3:$V$365,'Feeder DER'!K$369,FALSE)),0,VLOOKUP($B381,'Feeder DER'!$B$3:$V$365,'Feeder DER'!K$369,FALSE)/1000)</f>
        <v>1.619937886221865</v>
      </c>
      <c r="AL381" s="37">
        <f>IF(ISNA(VLOOKUP($B381,'Feeder DER'!$B$3:$V$365,'Feeder DER'!L$369,FALSE)),0,VLOOKUP($B381,'Feeder DER'!$B$3:$V$365,'Feeder DER'!L$369,FALSE)/1000)</f>
        <v>1.9122555986324208</v>
      </c>
      <c r="AM381" s="37">
        <f>IF(ISNA(VLOOKUP($B381,'Feeder DER'!$B$3:$V$365,'Feeder DER'!M$369,FALSE)),0,VLOOKUP($B381,'Feeder DER'!$B$3:$V$365,'Feeder DER'!M$369,FALSE)/1000)</f>
        <v>-1.1064737023773707</v>
      </c>
      <c r="AN381" s="37">
        <f>IF(ISNA(VLOOKUP($B381,'Feeder DER'!$B$3:$V$365,'Feeder DER'!N$369,FALSE)),0,VLOOKUP($B381,'Feeder DER'!$B$3:$V$365,'Feeder DER'!N$369,FALSE)/1000)</f>
        <v>-1.3455983763765025</v>
      </c>
      <c r="AO381" s="37">
        <f>IF(ISNA(VLOOKUP($B381,'Feeder DER'!$B$3:$V$365,'Feeder DER'!O$369,FALSE)),0,VLOOKUP($B381,'Feeder DER'!$B$3:$V$365,'Feeder DER'!O$369,FALSE)/1000)</f>
        <v>-1.6043684331193235</v>
      </c>
      <c r="AP381" s="37">
        <f>IF(ISNA(VLOOKUP($B381,'Feeder DER'!$B$3:$V$365,'Feeder DER'!P$369,FALSE)),0,VLOOKUP($B381,'Feeder DER'!$B$3:$V$365,'Feeder DER'!P$369,FALSE)/1000)</f>
        <v>-1.853263367186528</v>
      </c>
      <c r="AQ381" s="37">
        <f>IF(ISNA(VLOOKUP($B381,'Feeder DER'!$B$3:$V$365,'Feeder DER'!Q$369,FALSE)),0,VLOOKUP($B381,'Feeder DER'!$B$3:$V$365,'Feeder DER'!Q$369,FALSE)/1000)</f>
        <v>-2.0692252031538048</v>
      </c>
      <c r="AR381" s="37">
        <f>IF(ISNA(VLOOKUP($B381,'Feeder DER'!$B$3:$V$365,'Feeder DER'!R$369,FALSE)),0,VLOOKUP($B381,'Feeder DER'!$B$3:$V$365,'Feeder DER'!R$369,FALSE)/1000)</f>
        <v>-2.2609589016501359</v>
      </c>
      <c r="AS381" s="37">
        <f>IF(ISNA(VLOOKUP($B381,'Feeder DER'!$B$3:$V$365,'Feeder DER'!S$369,FALSE)),0,VLOOKUP($B381,'Feeder DER'!$B$3:$V$365,'Feeder DER'!S$369,FALSE)/1000)</f>
        <v>-2.4380092562886833</v>
      </c>
      <c r="AT381" s="37">
        <f>IF(ISNA(VLOOKUP($B381,'Feeder DER'!$B$3:$V$365,'Feeder DER'!T$369,FALSE)),0,VLOOKUP($B381,'Feeder DER'!$B$3:$V$365,'Feeder DER'!T$369,FALSE)/1000)</f>
        <v>-2.6254625874881139</v>
      </c>
      <c r="AU381" s="37">
        <f>IF(ISNA(VLOOKUP($B381,'Feeder DER'!$B$3:$V$365,'Feeder DER'!U$369,FALSE)),0,VLOOKUP($B381,'Feeder DER'!$B$3:$V$365,'Feeder DER'!U$369,FALSE)/1000)</f>
        <v>-2.8143333232141905</v>
      </c>
      <c r="AV381" s="37">
        <f>IF(ISNA(VLOOKUP($B381,'Feeder DER'!$B$3:$V$365,'Feeder DER'!V$369,FALSE)),0,VLOOKUP($B381,'Feeder DER'!$B$3:$V$365,'Feeder DER'!V$369,FALSE)/1000)</f>
        <v>-2.9777382746200671</v>
      </c>
    </row>
    <row r="382" spans="1:48" x14ac:dyDescent="0.25">
      <c r="A382" s="8" t="s">
        <v>333</v>
      </c>
      <c r="B382" s="42">
        <v>13043</v>
      </c>
      <c r="C382" s="43">
        <v>78.461110939999998</v>
      </c>
      <c r="D382" s="43">
        <v>38</v>
      </c>
      <c r="E382" s="43">
        <v>38.200357136274867</v>
      </c>
      <c r="F382" s="43">
        <v>38.343880297846844</v>
      </c>
      <c r="G382" s="43">
        <v>38.487942692542589</v>
      </c>
      <c r="H382" s="43">
        <v>38.632546346323338</v>
      </c>
      <c r="I382" s="43">
        <v>38.777693292762095</v>
      </c>
      <c r="J382" s="43">
        <v>38.923385573072238</v>
      </c>
      <c r="K382" s="43">
        <v>39.069625236136218</v>
      </c>
      <c r="L382" s="43">
        <v>39.216414338534371</v>
      </c>
      <c r="M382" s="43">
        <v>39.363754944573841</v>
      </c>
      <c r="N382" s="43">
        <v>39.511649126317629</v>
      </c>
      <c r="P382" s="43">
        <v>88.333335880000007</v>
      </c>
      <c r="Q382" s="43">
        <v>91.636481588938494</v>
      </c>
      <c r="R382" s="43">
        <v>92.017269251310964</v>
      </c>
      <c r="S382" s="43">
        <v>92.399639244664499</v>
      </c>
      <c r="T382" s="43">
        <v>92.783598144241907</v>
      </c>
      <c r="U382" s="43">
        <v>93.16915255260885</v>
      </c>
      <c r="V382" s="43">
        <v>93.556309099767404</v>
      </c>
      <c r="W382" s="43">
        <v>93.94507444327003</v>
      </c>
      <c r="X382" s="43">
        <v>94.335455268334115</v>
      </c>
      <c r="Y382" s="43">
        <v>94.727458287956892</v>
      </c>
      <c r="Z382" s="43">
        <v>95.121090243030892</v>
      </c>
      <c r="AA382" s="43">
        <v>95.516357902459845</v>
      </c>
      <c r="AC382" s="37">
        <f>IF(ISNA(VLOOKUP($B382,'Feeder DER'!$B$3:$V$365,'Feeder DER'!C$369,FALSE)),0,VLOOKUP($B382,'Feeder DER'!$B$3:$V$365,'Feeder DER'!C$369,FALSE)/1000)</f>
        <v>1.2229438084034665E-2</v>
      </c>
      <c r="AD382" s="37">
        <f>IF(ISNA(VLOOKUP($B382,'Feeder DER'!$B$3:$V$365,'Feeder DER'!D$369,FALSE)),0,VLOOKUP($B382,'Feeder DER'!$B$3:$V$365,'Feeder DER'!D$369,FALSE)/1000)</f>
        <v>2.4806876026518876E-2</v>
      </c>
      <c r="AE382" s="37">
        <f>IF(ISNA(VLOOKUP($B382,'Feeder DER'!$B$3:$V$365,'Feeder DER'!E$369,FALSE)),0,VLOOKUP($B382,'Feeder DER'!$B$3:$V$365,'Feeder DER'!E$369,FALSE)/1000)</f>
        <v>3.9715893877660571E-2</v>
      </c>
      <c r="AF382" s="37">
        <f>IF(ISNA(VLOOKUP($B382,'Feeder DER'!$B$3:$V$365,'Feeder DER'!F$369,FALSE)),0,VLOOKUP($B382,'Feeder DER'!$B$3:$V$365,'Feeder DER'!F$369,FALSE)/1000)</f>
        <v>5.6721540294187363E-2</v>
      </c>
      <c r="AG382" s="37">
        <f>IF(ISNA(VLOOKUP($B382,'Feeder DER'!$B$3:$V$365,'Feeder DER'!G$369,FALSE)),0,VLOOKUP($B382,'Feeder DER'!$B$3:$V$365,'Feeder DER'!G$369,FALSE)/1000)</f>
        <v>7.4459883430164006E-2</v>
      </c>
      <c r="AH382" s="37">
        <f>IF(ISNA(VLOOKUP($B382,'Feeder DER'!$B$3:$V$365,'Feeder DER'!H$369,FALSE)),0,VLOOKUP($B382,'Feeder DER'!$B$3:$V$365,'Feeder DER'!H$369,FALSE)/1000)</f>
        <v>9.4601177303240108E-2</v>
      </c>
      <c r="AI382" s="37">
        <f>IF(ISNA(VLOOKUP($B382,'Feeder DER'!$B$3:$V$365,'Feeder DER'!I$369,FALSE)),0,VLOOKUP($B382,'Feeder DER'!$B$3:$V$365,'Feeder DER'!I$369,FALSE)/1000)</f>
        <v>0.11739414104224516</v>
      </c>
      <c r="AJ382" s="37">
        <f>IF(ISNA(VLOOKUP($B382,'Feeder DER'!$B$3:$V$365,'Feeder DER'!J$369,FALSE)),0,VLOOKUP($B382,'Feeder DER'!$B$3:$V$365,'Feeder DER'!J$369,FALSE)/1000)</f>
        <v>0.16750047343208324</v>
      </c>
      <c r="AK382" s="37">
        <f>IF(ISNA(VLOOKUP($B382,'Feeder DER'!$B$3:$V$365,'Feeder DER'!K$369,FALSE)),0,VLOOKUP($B382,'Feeder DER'!$B$3:$V$365,'Feeder DER'!K$369,FALSE)/1000)</f>
        <v>0.20894398215778892</v>
      </c>
      <c r="AL382" s="37">
        <f>IF(ISNA(VLOOKUP($B382,'Feeder DER'!$B$3:$V$365,'Feeder DER'!L$369,FALSE)),0,VLOOKUP($B382,'Feeder DER'!$B$3:$V$365,'Feeder DER'!L$369,FALSE)/1000)</f>
        <v>0.24733626108641765</v>
      </c>
      <c r="AM382" s="37">
        <f>IF(ISNA(VLOOKUP($B382,'Feeder DER'!$B$3:$V$365,'Feeder DER'!M$369,FALSE)),0,VLOOKUP($B382,'Feeder DER'!$B$3:$V$365,'Feeder DER'!M$369,FALSE)/1000)</f>
        <v>-0.10946640851694937</v>
      </c>
      <c r="AN382" s="37">
        <f>IF(ISNA(VLOOKUP($B382,'Feeder DER'!$B$3:$V$365,'Feeder DER'!N$369,FALSE)),0,VLOOKUP($B382,'Feeder DER'!$B$3:$V$365,'Feeder DER'!N$369,FALSE)/1000)</f>
        <v>-0.13760467256029713</v>
      </c>
      <c r="AO382" s="37">
        <f>IF(ISNA(VLOOKUP($B382,'Feeder DER'!$B$3:$V$365,'Feeder DER'!O$369,FALSE)),0,VLOOKUP($B382,'Feeder DER'!$B$3:$V$365,'Feeder DER'!O$369,FALSE)/1000)</f>
        <v>-0.1682366425217921</v>
      </c>
      <c r="AP382" s="37">
        <f>IF(ISNA(VLOOKUP($B382,'Feeder DER'!$B$3:$V$365,'Feeder DER'!P$369,FALSE)),0,VLOOKUP($B382,'Feeder DER'!$B$3:$V$365,'Feeder DER'!P$369,FALSE)/1000)</f>
        <v>-0.19801692855201788</v>
      </c>
      <c r="AQ382" s="37">
        <f>IF(ISNA(VLOOKUP($B382,'Feeder DER'!$B$3:$V$365,'Feeder DER'!Q$369,FALSE)),0,VLOOKUP($B382,'Feeder DER'!$B$3:$V$365,'Feeder DER'!Q$369,FALSE)/1000)</f>
        <v>-0.22413500284814211</v>
      </c>
      <c r="AR382" s="37">
        <f>IF(ISNA(VLOOKUP($B382,'Feeder DER'!$B$3:$V$365,'Feeder DER'!R$369,FALSE)),0,VLOOKUP($B382,'Feeder DER'!$B$3:$V$365,'Feeder DER'!R$369,FALSE)/1000)</f>
        <v>-0.24763247109926045</v>
      </c>
      <c r="AS382" s="37">
        <f>IF(ISNA(VLOOKUP($B382,'Feeder DER'!$B$3:$V$365,'Feeder DER'!S$369,FALSE)),0,VLOOKUP($B382,'Feeder DER'!$B$3:$V$365,'Feeder DER'!S$369,FALSE)/1000)</f>
        <v>-0.26967250106810564</v>
      </c>
      <c r="AT382" s="37">
        <f>IF(ISNA(VLOOKUP($B382,'Feeder DER'!$B$3:$V$365,'Feeder DER'!T$369,FALSE)),0,VLOOKUP($B382,'Feeder DER'!$B$3:$V$365,'Feeder DER'!T$369,FALSE)/1000)</f>
        <v>-0.29384645746407567</v>
      </c>
      <c r="AU382" s="37">
        <f>IF(ISNA(VLOOKUP($B382,'Feeder DER'!$B$3:$V$365,'Feeder DER'!U$369,FALSE)),0,VLOOKUP($B382,'Feeder DER'!$B$3:$V$365,'Feeder DER'!U$369,FALSE)/1000)</f>
        <v>-0.31769910004745111</v>
      </c>
      <c r="AV382" s="37">
        <f>IF(ISNA(VLOOKUP($B382,'Feeder DER'!$B$3:$V$365,'Feeder DER'!V$369,FALSE)),0,VLOOKUP($B382,'Feeder DER'!$B$3:$V$365,'Feeder DER'!V$369,FALSE)/1000)</f>
        <v>-0.33764442438969222</v>
      </c>
    </row>
    <row r="383" spans="1:48" x14ac:dyDescent="0.25">
      <c r="A383" s="8" t="s">
        <v>333</v>
      </c>
      <c r="B383" s="42">
        <v>13044</v>
      </c>
      <c r="C383" s="43">
        <v>126.12222300000001</v>
      </c>
      <c r="D383" s="43">
        <v>118.33333589999999</v>
      </c>
      <c r="E383" s="43">
        <v>118.77792793423518</v>
      </c>
      <c r="F383" s="43">
        <v>119.22419035218262</v>
      </c>
      <c r="G383" s="43">
        <v>119.67212942966719</v>
      </c>
      <c r="H383" s="43">
        <v>120.12175146609279</v>
      </c>
      <c r="I383" s="43">
        <v>120.57306278453085</v>
      </c>
      <c r="J383" s="43">
        <v>121.02606973180934</v>
      </c>
      <c r="K383" s="43">
        <v>121.48077867860202</v>
      </c>
      <c r="L383" s="43">
        <v>121.93719601951798</v>
      </c>
      <c r="M383" s="43">
        <v>122.3953281731916</v>
      </c>
      <c r="N383" s="43">
        <v>122.85518158237282</v>
      </c>
      <c r="P383" s="43">
        <v>179.33332820000001</v>
      </c>
      <c r="Q383" s="43">
        <v>188.51496493069911</v>
      </c>
      <c r="R383" s="43">
        <v>189.29832295114556</v>
      </c>
      <c r="S383" s="43">
        <v>190.08493614970703</v>
      </c>
      <c r="T383" s="43">
        <v>190.87481805300135</v>
      </c>
      <c r="U383" s="43">
        <v>191.66798224385505</v>
      </c>
      <c r="V383" s="43">
        <v>192.46444236153698</v>
      </c>
      <c r="W383" s="43">
        <v>193.2642121019928</v>
      </c>
      <c r="X383" s="43">
        <v>194.06730521808049</v>
      </c>
      <c r="Y383" s="43">
        <v>194.87373551980693</v>
      </c>
      <c r="Z383" s="43">
        <v>195.68351687456524</v>
      </c>
      <c r="AA383" s="43">
        <v>196.49666320737342</v>
      </c>
      <c r="AC383" s="37">
        <f>IF(ISNA(VLOOKUP($B383,'Feeder DER'!$B$3:$V$365,'Feeder DER'!C$369,FALSE)),0,VLOOKUP($B383,'Feeder DER'!$B$3:$V$365,'Feeder DER'!C$369,FALSE)/1000)</f>
        <v>9.230360943118741E-3</v>
      </c>
      <c r="AD383" s="37">
        <f>IF(ISNA(VLOOKUP($B383,'Feeder DER'!$B$3:$V$365,'Feeder DER'!D$369,FALSE)),0,VLOOKUP($B383,'Feeder DER'!$B$3:$V$365,'Feeder DER'!D$369,FALSE)/1000)</f>
        <v>1.8118344938785776E-2</v>
      </c>
      <c r="AE383" s="37">
        <f>IF(ISNA(VLOOKUP($B383,'Feeder DER'!$B$3:$V$365,'Feeder DER'!E$369,FALSE)),0,VLOOKUP($B383,'Feeder DER'!$B$3:$V$365,'Feeder DER'!E$369,FALSE)/1000)</f>
        <v>2.881446299189332E-2</v>
      </c>
      <c r="AF383" s="37">
        <f>IF(ISNA(VLOOKUP($B383,'Feeder DER'!$B$3:$V$365,'Feeder DER'!F$369,FALSE)),0,VLOOKUP($B383,'Feeder DER'!$B$3:$V$365,'Feeder DER'!F$369,FALSE)/1000)</f>
        <v>4.1331168124693667E-2</v>
      </c>
      <c r="AG383" s="37">
        <f>IF(ISNA(VLOOKUP($B383,'Feeder DER'!$B$3:$V$365,'Feeder DER'!G$369,FALSE)),0,VLOOKUP($B383,'Feeder DER'!$B$3:$V$365,'Feeder DER'!G$369,FALSE)/1000)</f>
        <v>5.4686434610933261E-2</v>
      </c>
      <c r="AH383" s="37">
        <f>IF(ISNA(VLOOKUP($B383,'Feeder DER'!$B$3:$V$365,'Feeder DER'!H$369,FALSE)),0,VLOOKUP($B383,'Feeder DER'!$B$3:$V$365,'Feeder DER'!H$369,FALSE)/1000)</f>
        <v>7.0191907918129307E-2</v>
      </c>
      <c r="AI383" s="37">
        <f>IF(ISNA(VLOOKUP($B383,'Feeder DER'!$B$3:$V$365,'Feeder DER'!I$369,FALSE)),0,VLOOKUP($B383,'Feeder DER'!$B$3:$V$365,'Feeder DER'!I$369,FALSE)/1000)</f>
        <v>8.7943071149982857E-2</v>
      </c>
      <c r="AJ383" s="37">
        <f>IF(ISNA(VLOOKUP($B383,'Feeder DER'!$B$3:$V$365,'Feeder DER'!J$369,FALSE)),0,VLOOKUP($B383,'Feeder DER'!$B$3:$V$365,'Feeder DER'!J$369,FALSE)/1000)</f>
        <v>0.12773003231641403</v>
      </c>
      <c r="AK383" s="37">
        <f>IF(ISNA(VLOOKUP($B383,'Feeder DER'!$B$3:$V$365,'Feeder DER'!K$369,FALSE)),0,VLOOKUP($B383,'Feeder DER'!$B$3:$V$365,'Feeder DER'!K$369,FALSE)/1000)</f>
        <v>0.16036712470734066</v>
      </c>
      <c r="AL383" s="37">
        <f>IF(ISNA(VLOOKUP($B383,'Feeder DER'!$B$3:$V$365,'Feeder DER'!L$369,FALSE)),0,VLOOKUP($B383,'Feeder DER'!$B$3:$V$365,'Feeder DER'!L$369,FALSE)/1000)</f>
        <v>0.1907057482166134</v>
      </c>
      <c r="AM383" s="37">
        <f>IF(ISNA(VLOOKUP($B383,'Feeder DER'!$B$3:$V$365,'Feeder DER'!M$369,FALSE)),0,VLOOKUP($B383,'Feeder DER'!$B$3:$V$365,'Feeder DER'!M$369,FALSE)/1000)</f>
        <v>-9.5016415643169899E-2</v>
      </c>
      <c r="AN383" s="37">
        <f>IF(ISNA(VLOOKUP($B383,'Feeder DER'!$B$3:$V$365,'Feeder DER'!N$369,FALSE)),0,VLOOKUP($B383,'Feeder DER'!$B$3:$V$365,'Feeder DER'!N$369,FALSE)/1000)</f>
        <v>-0.11474179744973917</v>
      </c>
      <c r="AO383" s="37">
        <f>IF(ISNA(VLOOKUP($B383,'Feeder DER'!$B$3:$V$365,'Feeder DER'!O$369,FALSE)),0,VLOOKUP($B383,'Feeder DER'!$B$3:$V$365,'Feeder DER'!O$369,FALSE)/1000)</f>
        <v>-0.13631152325884208</v>
      </c>
      <c r="AP383" s="37">
        <f>IF(ISNA(VLOOKUP($B383,'Feeder DER'!$B$3:$V$365,'Feeder DER'!P$369,FALSE)),0,VLOOKUP($B383,'Feeder DER'!$B$3:$V$365,'Feeder DER'!P$369,FALSE)/1000)</f>
        <v>-0.15731350891898424</v>
      </c>
      <c r="AQ383" s="37">
        <f>IF(ISNA(VLOOKUP($B383,'Feeder DER'!$B$3:$V$365,'Feeder DER'!Q$369,FALSE)),0,VLOOKUP($B383,'Feeder DER'!$B$3:$V$365,'Feeder DER'!Q$369,FALSE)/1000)</f>
        <v>-0.17572791235256452</v>
      </c>
      <c r="AR383" s="37">
        <f>IF(ISNA(VLOOKUP($B383,'Feeder DER'!$B$3:$V$365,'Feeder DER'!R$369,FALSE)),0,VLOOKUP($B383,'Feeder DER'!$B$3:$V$365,'Feeder DER'!R$369,FALSE)/1000)</f>
        <v>-0.19221050044821922</v>
      </c>
      <c r="AS383" s="37">
        <f>IF(ISNA(VLOOKUP($B383,'Feeder DER'!$B$3:$V$365,'Feeder DER'!S$369,FALSE)),0,VLOOKUP($B383,'Feeder DER'!$B$3:$V$365,'Feeder DER'!S$369,FALSE)/1000)</f>
        <v>-0.20758238470400164</v>
      </c>
      <c r="AT383" s="37">
        <f>IF(ISNA(VLOOKUP($B383,'Feeder DER'!$B$3:$V$365,'Feeder DER'!T$369,FALSE)),0,VLOOKUP($B383,'Feeder DER'!$B$3:$V$365,'Feeder DER'!T$369,FALSE)/1000)</f>
        <v>-0.22337862850904958</v>
      </c>
      <c r="AU383" s="37">
        <f>IF(ISNA(VLOOKUP($B383,'Feeder DER'!$B$3:$V$365,'Feeder DER'!U$369,FALSE)),0,VLOOKUP($B383,'Feeder DER'!$B$3:$V$365,'Feeder DER'!U$369,FALSE)/1000)</f>
        <v>-0.23919692692661493</v>
      </c>
      <c r="AV383" s="37">
        <f>IF(ISNA(VLOOKUP($B383,'Feeder DER'!$B$3:$V$365,'Feeder DER'!V$369,FALSE)),0,VLOOKUP($B383,'Feeder DER'!$B$3:$V$365,'Feeder DER'!V$369,FALSE)/1000)</f>
        <v>-0.25230979985988539</v>
      </c>
    </row>
    <row r="384" spans="1:48" x14ac:dyDescent="0.25">
      <c r="A384" s="8" t="s">
        <v>333</v>
      </c>
      <c r="B384" s="42">
        <v>13045</v>
      </c>
      <c r="C384" s="43">
        <v>142.0444445</v>
      </c>
      <c r="D384" s="43">
        <v>159</v>
      </c>
      <c r="E384" s="43">
        <v>160.94044477467395</v>
      </c>
      <c r="F384" s="43">
        <v>161.54511664662687</v>
      </c>
      <c r="G384" s="43">
        <v>162.15206034076371</v>
      </c>
      <c r="H384" s="43">
        <v>162.76128439258329</v>
      </c>
      <c r="I384" s="43">
        <v>163.37279736965326</v>
      </c>
      <c r="J384" s="43">
        <v>163.9866078717306</v>
      </c>
      <c r="K384" s="43">
        <v>164.6027245308826</v>
      </c>
      <c r="L384" s="43">
        <v>165.2211560116082</v>
      </c>
      <c r="M384" s="43">
        <v>165.8419110109599</v>
      </c>
      <c r="N384" s="43">
        <v>166.46499825866601</v>
      </c>
      <c r="P384" s="43">
        <v>245</v>
      </c>
      <c r="Q384" s="43">
        <v>248.20736003275138</v>
      </c>
      <c r="R384" s="43">
        <v>249.23876476121404</v>
      </c>
      <c r="S384" s="43">
        <v>250.27445540494429</v>
      </c>
      <c r="T384" s="43">
        <v>251.31444977370117</v>
      </c>
      <c r="U384" s="43">
        <v>252.35876575125067</v>
      </c>
      <c r="V384" s="43">
        <v>253.40742129567326</v>
      </c>
      <c r="W384" s="43">
        <v>254.4604344396727</v>
      </c>
      <c r="X384" s="43">
        <v>255.5178232908861</v>
      </c>
      <c r="Y384" s="43">
        <v>256.57960603219533</v>
      </c>
      <c r="Z384" s="43">
        <v>257.64580092203971</v>
      </c>
      <c r="AA384" s="43">
        <v>258.71642629473001</v>
      </c>
      <c r="AC384" s="37">
        <f>IF(ISNA(VLOOKUP($B384,'Feeder DER'!$B$3:$V$365,'Feeder DER'!C$369,FALSE)),0,VLOOKUP($B384,'Feeder DER'!$B$3:$V$365,'Feeder DER'!C$369,FALSE)/1000)</f>
        <v>4.0597342199942411E-2</v>
      </c>
      <c r="AD384" s="37">
        <f>IF(ISNA(VLOOKUP($B384,'Feeder DER'!$B$3:$V$365,'Feeder DER'!D$369,FALSE)),0,VLOOKUP($B384,'Feeder DER'!$B$3:$V$365,'Feeder DER'!D$369,FALSE)/1000)</f>
        <v>8.2379256827900788E-2</v>
      </c>
      <c r="AE384" s="37">
        <f>IF(ISNA(VLOOKUP($B384,'Feeder DER'!$B$3:$V$365,'Feeder DER'!E$369,FALSE)),0,VLOOKUP($B384,'Feeder DER'!$B$3:$V$365,'Feeder DER'!E$369,FALSE)/1000)</f>
        <v>0.13203901641948684</v>
      </c>
      <c r="AF384" s="37">
        <f>IF(ISNA(VLOOKUP($B384,'Feeder DER'!$B$3:$V$365,'Feeder DER'!F$369,FALSE)),0,VLOOKUP($B384,'Feeder DER'!$B$3:$V$365,'Feeder DER'!F$369,FALSE)/1000)</f>
        <v>0.18896794071050921</v>
      </c>
      <c r="AG384" s="37">
        <f>IF(ISNA(VLOOKUP($B384,'Feeder DER'!$B$3:$V$365,'Feeder DER'!G$369,FALSE)),0,VLOOKUP($B384,'Feeder DER'!$B$3:$V$365,'Feeder DER'!G$369,FALSE)/1000)</f>
        <v>0.24862248999589437</v>
      </c>
      <c r="AH384" s="37">
        <f>IF(ISNA(VLOOKUP($B384,'Feeder DER'!$B$3:$V$365,'Feeder DER'!H$369,FALSE)),0,VLOOKUP($B384,'Feeder DER'!$B$3:$V$365,'Feeder DER'!H$369,FALSE)/1000)</f>
        <v>0.31669260239882219</v>
      </c>
      <c r="AI384" s="37">
        <f>IF(ISNA(VLOOKUP($B384,'Feeder DER'!$B$3:$V$365,'Feeder DER'!I$369,FALSE)),0,VLOOKUP($B384,'Feeder DER'!$B$3:$V$365,'Feeder DER'!I$369,FALSE)/1000)</f>
        <v>0.39390938684219218</v>
      </c>
      <c r="AJ384" s="37">
        <f>IF(ISNA(VLOOKUP($B384,'Feeder DER'!$B$3:$V$365,'Feeder DER'!J$369,FALSE)),0,VLOOKUP($B384,'Feeder DER'!$B$3:$V$365,'Feeder DER'!J$369,FALSE)/1000)</f>
        <v>0.56442984318321388</v>
      </c>
      <c r="AK384" s="37">
        <f>IF(ISNA(VLOOKUP($B384,'Feeder DER'!$B$3:$V$365,'Feeder DER'!K$369,FALSE)),0,VLOOKUP($B384,'Feeder DER'!$B$3:$V$365,'Feeder DER'!K$369,FALSE)/1000)</f>
        <v>0.70515091800687191</v>
      </c>
      <c r="AL384" s="37">
        <f>IF(ISNA(VLOOKUP($B384,'Feeder DER'!$B$3:$V$365,'Feeder DER'!L$369,FALSE)),0,VLOOKUP($B384,'Feeder DER'!$B$3:$V$365,'Feeder DER'!L$369,FALSE)/1000)</f>
        <v>0.83558353795488083</v>
      </c>
      <c r="AM384" s="37">
        <f>IF(ISNA(VLOOKUP($B384,'Feeder DER'!$B$3:$V$365,'Feeder DER'!M$369,FALSE)),0,VLOOKUP($B384,'Feeder DER'!$B$3:$V$365,'Feeder DER'!M$369,FALSE)/1000)</f>
        <v>-0.37959194283522563</v>
      </c>
      <c r="AN384" s="37">
        <f>IF(ISNA(VLOOKUP($B384,'Feeder DER'!$B$3:$V$365,'Feeder DER'!N$369,FALSE)),0,VLOOKUP($B384,'Feeder DER'!$B$3:$V$365,'Feeder DER'!N$369,FALSE)/1000)</f>
        <v>-0.47281854090841269</v>
      </c>
      <c r="AO384" s="37">
        <f>IF(ISNA(VLOOKUP($B384,'Feeder DER'!$B$3:$V$365,'Feeder DER'!O$369,FALSE)),0,VLOOKUP($B384,'Feeder DER'!$B$3:$V$365,'Feeder DER'!O$369,FALSE)/1000)</f>
        <v>-0.57432859523001256</v>
      </c>
      <c r="AP384" s="37">
        <f>IF(ISNA(VLOOKUP($B384,'Feeder DER'!$B$3:$V$365,'Feeder DER'!P$369,FALSE)),0,VLOOKUP($B384,'Feeder DER'!$B$3:$V$365,'Feeder DER'!P$369,FALSE)/1000)</f>
        <v>-0.67296221685154667</v>
      </c>
      <c r="AQ384" s="37">
        <f>IF(ISNA(VLOOKUP($B384,'Feeder DER'!$B$3:$V$365,'Feeder DER'!Q$369,FALSE)),0,VLOOKUP($B384,'Feeder DER'!$B$3:$V$365,'Feeder DER'!Q$369,FALSE)/1000)</f>
        <v>-0.7593797385822586</v>
      </c>
      <c r="AR384" s="37">
        <f>IF(ISNA(VLOOKUP($B384,'Feeder DER'!$B$3:$V$365,'Feeder DER'!R$369,FALSE)),0,VLOOKUP($B384,'Feeder DER'!$B$3:$V$365,'Feeder DER'!R$369,FALSE)/1000)</f>
        <v>-0.83696619364503144</v>
      </c>
      <c r="AS384" s="37">
        <f>IF(ISNA(VLOOKUP($B384,'Feeder DER'!$B$3:$V$365,'Feeder DER'!S$369,FALSE)),0,VLOOKUP($B384,'Feeder DER'!$B$3:$V$365,'Feeder DER'!S$369,FALSE)/1000)</f>
        <v>-0.90957772442866225</v>
      </c>
      <c r="AT384" s="37">
        <f>IF(ISNA(VLOOKUP($B384,'Feeder DER'!$B$3:$V$365,'Feeder DER'!T$369,FALSE)),0,VLOOKUP($B384,'Feeder DER'!$B$3:$V$365,'Feeder DER'!T$369,FALSE)/1000)</f>
        <v>-0.98792878869604317</v>
      </c>
      <c r="AU384" s="37">
        <f>IF(ISNA(VLOOKUP($B384,'Feeder DER'!$B$3:$V$365,'Feeder DER'!U$369,FALSE)),0,VLOOKUP($B384,'Feeder DER'!$B$3:$V$365,'Feeder DER'!U$369,FALSE)/1000)</f>
        <v>-1.0656278109890689</v>
      </c>
      <c r="AV384" s="37">
        <f>IF(ISNA(VLOOKUP($B384,'Feeder DER'!$B$3:$V$365,'Feeder DER'!V$369,FALSE)),0,VLOOKUP($B384,'Feeder DER'!$B$3:$V$365,'Feeder DER'!V$369,FALSE)/1000)</f>
        <v>-1.1302679559920494</v>
      </c>
    </row>
    <row r="385" spans="1:48" x14ac:dyDescent="0.25">
      <c r="A385" s="8" t="s">
        <v>333</v>
      </c>
      <c r="B385" s="42">
        <v>13046</v>
      </c>
      <c r="C385" s="43">
        <v>60.377777860000002</v>
      </c>
      <c r="D385" s="43">
        <v>55.333332059999996</v>
      </c>
      <c r="E385" s="43">
        <v>55.541225790658913</v>
      </c>
      <c r="F385" s="43">
        <v>55.749900602117386</v>
      </c>
      <c r="G385" s="43">
        <v>55.959359428986346</v>
      </c>
      <c r="H385" s="43">
        <v>56.169605216902397</v>
      </c>
      <c r="I385" s="43">
        <v>56.380640922569256</v>
      </c>
      <c r="J385" s="43">
        <v>56.592469513799294</v>
      </c>
      <c r="K385" s="43">
        <v>56.805093969555315</v>
      </c>
      <c r="L385" s="43">
        <v>57.01851727999243</v>
      </c>
      <c r="M385" s="43">
        <v>57.232742446500097</v>
      </c>
      <c r="N385" s="43">
        <v>57.447772481744352</v>
      </c>
      <c r="P385" s="43">
        <v>69.666664119999993</v>
      </c>
      <c r="Q385" s="43">
        <v>71.939092852546125</v>
      </c>
      <c r="R385" s="43">
        <v>72.238029679075524</v>
      </c>
      <c r="S385" s="43">
        <v>72.538208712348322</v>
      </c>
      <c r="T385" s="43">
        <v>72.839635114249759</v>
      </c>
      <c r="U385" s="43">
        <v>73.142314068114857</v>
      </c>
      <c r="V385" s="43">
        <v>73.446250778817557</v>
      </c>
      <c r="W385" s="43">
        <v>73.751450472860199</v>
      </c>
      <c r="X385" s="43">
        <v>74.057918398463414</v>
      </c>
      <c r="Y385" s="43">
        <v>74.36565982565638</v>
      </c>
      <c r="Z385" s="43">
        <v>74.674680046367428</v>
      </c>
      <c r="AA385" s="43">
        <v>74.984984374515051</v>
      </c>
      <c r="AC385" s="37">
        <f>IF(ISNA(VLOOKUP($B385,'Feeder DER'!$B$3:$V$365,'Feeder DER'!C$369,FALSE)),0,VLOOKUP($B385,'Feeder DER'!$B$3:$V$365,'Feeder DER'!C$369,FALSE)/1000)</f>
        <v>2.0925251508329643E-4</v>
      </c>
      <c r="AD385" s="37">
        <f>IF(ISNA(VLOOKUP($B385,'Feeder DER'!$B$3:$V$365,'Feeder DER'!D$369,FALSE)),0,VLOOKUP($B385,'Feeder DER'!$B$3:$V$365,'Feeder DER'!D$369,FALSE)/1000)</f>
        <v>4.107433361437581E-4</v>
      </c>
      <c r="AE385" s="37">
        <f>IF(ISNA(VLOOKUP($B385,'Feeder DER'!$B$3:$V$365,'Feeder DER'!E$369,FALSE)),0,VLOOKUP($B385,'Feeder DER'!$B$3:$V$365,'Feeder DER'!E$369,FALSE)/1000)</f>
        <v>6.5322460183133476E-4</v>
      </c>
      <c r="AF385" s="37">
        <f>IF(ISNA(VLOOKUP($B385,'Feeder DER'!$B$3:$V$365,'Feeder DER'!F$369,FALSE)),0,VLOOKUP($B385,'Feeder DER'!$B$3:$V$365,'Feeder DER'!F$369,FALSE)/1000)</f>
        <v>9.36978622474164E-4</v>
      </c>
      <c r="AG385" s="37">
        <f>IF(ISNA(VLOOKUP($B385,'Feeder DER'!$B$3:$V$365,'Feeder DER'!G$369,FALSE)),0,VLOOKUP($B385,'Feeder DER'!$B$3:$V$365,'Feeder DER'!G$369,FALSE)/1000)</f>
        <v>1.239742850121913E-3</v>
      </c>
      <c r="AH385" s="37">
        <f>IF(ISNA(VLOOKUP($B385,'Feeder DER'!$B$3:$V$365,'Feeder DER'!H$369,FALSE)),0,VLOOKUP($B385,'Feeder DER'!$B$3:$V$365,'Feeder DER'!H$369,FALSE)/1000)</f>
        <v>1.5912523205621255E-3</v>
      </c>
      <c r="AI385" s="37">
        <f>IF(ISNA(VLOOKUP($B385,'Feeder DER'!$B$3:$V$365,'Feeder DER'!I$369,FALSE)),0,VLOOKUP($B385,'Feeder DER'!$B$3:$V$365,'Feeder DER'!I$369,FALSE)/1000)</f>
        <v>1.9936716381608204E-3</v>
      </c>
      <c r="AJ385" s="37">
        <f>IF(ISNA(VLOOKUP($B385,'Feeder DER'!$B$3:$V$365,'Feeder DER'!J$369,FALSE)),0,VLOOKUP($B385,'Feeder DER'!$B$3:$V$365,'Feeder DER'!J$369,FALSE)/1000)</f>
        <v>2.8956430499942733E-3</v>
      </c>
      <c r="AK385" s="37">
        <f>IF(ISNA(VLOOKUP($B385,'Feeder DER'!$B$3:$V$365,'Feeder DER'!K$369,FALSE)),0,VLOOKUP($B385,'Feeder DER'!$B$3:$V$365,'Feeder DER'!K$369,FALSE)/1000)</f>
        <v>3.6355267565895866E-3</v>
      </c>
      <c r="AL385" s="37">
        <f>IF(ISNA(VLOOKUP($B385,'Feeder DER'!$B$3:$V$365,'Feeder DER'!L$369,FALSE)),0,VLOOKUP($B385,'Feeder DER'!$B$3:$V$365,'Feeder DER'!L$369,FALSE)/1000)</f>
        <v>4.3233041157418666E-3</v>
      </c>
      <c r="AM385" s="37">
        <f>IF(ISNA(VLOOKUP($B385,'Feeder DER'!$B$3:$V$365,'Feeder DER'!M$369,FALSE)),0,VLOOKUP($B385,'Feeder DER'!$B$3:$V$365,'Feeder DER'!M$369,FALSE)/1000)</f>
        <v>-2.1540245359912579E-3</v>
      </c>
      <c r="AN385" s="37">
        <f>IF(ISNA(VLOOKUP($B385,'Feeder DER'!$B$3:$V$365,'Feeder DER'!N$369,FALSE)),0,VLOOKUP($B385,'Feeder DER'!$B$3:$V$365,'Feeder DER'!N$369,FALSE)/1000)</f>
        <v>-2.6011994384071849E-3</v>
      </c>
      <c r="AO385" s="37">
        <f>IF(ISNA(VLOOKUP($B385,'Feeder DER'!$B$3:$V$365,'Feeder DER'!O$369,FALSE)),0,VLOOKUP($B385,'Feeder DER'!$B$3:$V$365,'Feeder DER'!O$369,FALSE)/1000)</f>
        <v>-3.0901856658175795E-3</v>
      </c>
      <c r="AP385" s="37">
        <f>IF(ISNA(VLOOKUP($B385,'Feeder DER'!$B$3:$V$365,'Feeder DER'!P$369,FALSE)),0,VLOOKUP($B385,'Feeder DER'!$B$3:$V$365,'Feeder DER'!P$369,FALSE)/1000)</f>
        <v>-3.5663012097502727E-3</v>
      </c>
      <c r="AQ385" s="37">
        <f>IF(ISNA(VLOOKUP($B385,'Feeder DER'!$B$3:$V$365,'Feeder DER'!Q$369,FALSE)),0,VLOOKUP($B385,'Feeder DER'!$B$3:$V$365,'Feeder DER'!Q$369,FALSE)/1000)</f>
        <v>-3.9837561994284154E-3</v>
      </c>
      <c r="AR385" s="37">
        <f>IF(ISNA(VLOOKUP($B385,'Feeder DER'!$B$3:$V$365,'Feeder DER'!R$369,FALSE)),0,VLOOKUP($B385,'Feeder DER'!$B$3:$V$365,'Feeder DER'!R$369,FALSE)/1000)</f>
        <v>-4.3574168867354475E-3</v>
      </c>
      <c r="AS385" s="37">
        <f>IF(ISNA(VLOOKUP($B385,'Feeder DER'!$B$3:$V$365,'Feeder DER'!S$369,FALSE)),0,VLOOKUP($B385,'Feeder DER'!$B$3:$V$365,'Feeder DER'!S$369,FALSE)/1000)</f>
        <v>-4.7058978900151507E-3</v>
      </c>
      <c r="AT385" s="37">
        <f>IF(ISNA(VLOOKUP($B385,'Feeder DER'!$B$3:$V$365,'Feeder DER'!T$369,FALSE)),0,VLOOKUP($B385,'Feeder DER'!$B$3:$V$365,'Feeder DER'!T$369,FALSE)/1000)</f>
        <v>-5.0639991349658593E-3</v>
      </c>
      <c r="AU385" s="37">
        <f>IF(ISNA(VLOOKUP($B385,'Feeder DER'!$B$3:$V$365,'Feeder DER'!U$369,FALSE)),0,VLOOKUP($B385,'Feeder DER'!$B$3:$V$365,'Feeder DER'!U$369,FALSE)/1000)</f>
        <v>-5.4226003585378709E-3</v>
      </c>
      <c r="AV385" s="37">
        <f>IF(ISNA(VLOOKUP($B385,'Feeder DER'!$B$3:$V$365,'Feeder DER'!V$369,FALSE)),0,VLOOKUP($B385,'Feeder DER'!$B$3:$V$365,'Feeder DER'!V$369,FALSE)/1000)</f>
        <v>-5.7198695182341767E-3</v>
      </c>
    </row>
    <row r="386" spans="1:48" x14ac:dyDescent="0.25">
      <c r="A386" s="8" t="s">
        <v>333</v>
      </c>
      <c r="B386" s="42">
        <v>13047</v>
      </c>
      <c r="C386" s="43">
        <v>44.661111579999996</v>
      </c>
      <c r="D386" s="43">
        <v>48</v>
      </c>
      <c r="E386" s="43">
        <v>48.180341553637284</v>
      </c>
      <c r="F386" s="43">
        <v>48.361360671357239</v>
      </c>
      <c r="G386" s="43">
        <v>48.543059898846522</v>
      </c>
      <c r="H386" s="43">
        <v>48.725441791356225</v>
      </c>
      <c r="I386" s="43">
        <v>48.908508913737812</v>
      </c>
      <c r="J386" s="43">
        <v>49.092263840479198</v>
      </c>
      <c r="K386" s="43">
        <v>49.276709155740939</v>
      </c>
      <c r="L386" s="43">
        <v>49.461847453392579</v>
      </c>
      <c r="M386" s="43">
        <v>49.647681337049143</v>
      </c>
      <c r="N386" s="43">
        <v>49.83421342010773</v>
      </c>
      <c r="P386" s="43">
        <v>89.666664119999993</v>
      </c>
      <c r="Q386" s="43">
        <v>94.004213043480547</v>
      </c>
      <c r="R386" s="43">
        <v>94.394839614004738</v>
      </c>
      <c r="S386" s="43">
        <v>94.787089400262133</v>
      </c>
      <c r="T386" s="43">
        <v>95.180969147388652</v>
      </c>
      <c r="U386" s="43">
        <v>95.576485628549079</v>
      </c>
      <c r="V386" s="43">
        <v>95.973645645053509</v>
      </c>
      <c r="W386" s="43">
        <v>96.372456026474296</v>
      </c>
      <c r="X386" s="43">
        <v>96.772923630763501</v>
      </c>
      <c r="Y386" s="43">
        <v>97.175055344370847</v>
      </c>
      <c r="Z386" s="43">
        <v>97.578858082362089</v>
      </c>
      <c r="AA386" s="43">
        <v>97.984338788537983</v>
      </c>
      <c r="AC386" s="37">
        <f>IF(ISNA(VLOOKUP($B386,'Feeder DER'!$B$3:$V$365,'Feeder DER'!C$369,FALSE)),0,VLOOKUP($B386,'Feeder DER'!$B$3:$V$365,'Feeder DER'!C$369,FALSE)/1000)</f>
        <v>4.1646077759221285E-3</v>
      </c>
      <c r="AD386" s="37">
        <f>IF(ISNA(VLOOKUP($B386,'Feeder DER'!$B$3:$V$365,'Feeder DER'!D$369,FALSE)),0,VLOOKUP($B386,'Feeder DER'!$B$3:$V$365,'Feeder DER'!D$369,FALSE)/1000)</f>
        <v>8.4723920562538094E-3</v>
      </c>
      <c r="AE386" s="37">
        <f>IF(ISNA(VLOOKUP($B386,'Feeder DER'!$B$3:$V$365,'Feeder DER'!E$369,FALSE)),0,VLOOKUP($B386,'Feeder DER'!$B$3:$V$365,'Feeder DER'!E$369,FALSE)/1000)</f>
        <v>1.358770949477236E-2</v>
      </c>
      <c r="AF386" s="37">
        <f>IF(ISNA(VLOOKUP($B386,'Feeder DER'!$B$3:$V$365,'Feeder DER'!F$369,FALSE)),0,VLOOKUP($B386,'Feeder DER'!$B$3:$V$365,'Feeder DER'!F$369,FALSE)/1000)</f>
        <v>1.9442778590085051E-2</v>
      </c>
      <c r="AG386" s="37">
        <f>IF(ISNA(VLOOKUP($B386,'Feeder DER'!$B$3:$V$365,'Feeder DER'!G$369,FALSE)),0,VLOOKUP($B386,'Feeder DER'!$B$3:$V$365,'Feeder DER'!G$369,FALSE)/1000)</f>
        <v>2.5569801773879998E-2</v>
      </c>
      <c r="AH386" s="37">
        <f>IF(ISNA(VLOOKUP($B386,'Feeder DER'!$B$3:$V$365,'Feeder DER'!H$369,FALSE)),0,VLOOKUP($B386,'Feeder DER'!$B$3:$V$365,'Feeder DER'!H$369,FALSE)/1000)</f>
        <v>3.2551536377194365E-2</v>
      </c>
      <c r="AI386" s="37">
        <f>IF(ISNA(VLOOKUP($B386,'Feeder DER'!$B$3:$V$365,'Feeder DER'!I$369,FALSE)),0,VLOOKUP($B386,'Feeder DER'!$B$3:$V$365,'Feeder DER'!I$369,FALSE)/1000)</f>
        <v>4.0465785997625188E-2</v>
      </c>
      <c r="AJ386" s="37">
        <f>IF(ISNA(VLOOKUP($B386,'Feeder DER'!$B$3:$V$365,'Feeder DER'!J$369,FALSE)),0,VLOOKUP($B386,'Feeder DER'!$B$3:$V$365,'Feeder DER'!J$369,FALSE)/1000)</f>
        <v>5.7922327728316535E-2</v>
      </c>
      <c r="AK386" s="37">
        <f>IF(ISNA(VLOOKUP($B386,'Feeder DER'!$B$3:$V$365,'Feeder DER'!K$369,FALSE)),0,VLOOKUP($B386,'Feeder DER'!$B$3:$V$365,'Feeder DER'!K$369,FALSE)/1000)</f>
        <v>7.2335214503984058E-2</v>
      </c>
      <c r="AL386" s="37">
        <f>IF(ISNA(VLOOKUP($B386,'Feeder DER'!$B$3:$V$365,'Feeder DER'!L$369,FALSE)),0,VLOOKUP($B386,'Feeder DER'!$B$3:$V$365,'Feeder DER'!L$369,FALSE)/1000)</f>
        <v>8.5691235078345959E-2</v>
      </c>
      <c r="AM386" s="37">
        <f>IF(ISNA(VLOOKUP($B386,'Feeder DER'!$B$3:$V$365,'Feeder DER'!M$369,FALSE)),0,VLOOKUP($B386,'Feeder DER'!$B$3:$V$365,'Feeder DER'!M$369,FALSE)/1000)</f>
        <v>-3.8631341676302257E-2</v>
      </c>
      <c r="AN386" s="37">
        <f>IF(ISNA(VLOOKUP($B386,'Feeder DER'!$B$3:$V$365,'Feeder DER'!N$369,FALSE)),0,VLOOKUP($B386,'Feeder DER'!$B$3:$V$365,'Feeder DER'!N$369,FALSE)/1000)</f>
        <v>-4.8246913757210137E-2</v>
      </c>
      <c r="AO386" s="37">
        <f>IF(ISNA(VLOOKUP($B386,'Feeder DER'!$B$3:$V$365,'Feeder DER'!O$369,FALSE)),0,VLOOKUP($B386,'Feeder DER'!$B$3:$V$365,'Feeder DER'!O$369,FALSE)/1000)</f>
        <v>-5.871361116716399E-2</v>
      </c>
      <c r="AP386" s="37">
        <f>IF(ISNA(VLOOKUP($B386,'Feeder DER'!$B$3:$V$365,'Feeder DER'!P$369,FALSE)),0,VLOOKUP($B386,'Feeder DER'!$B$3:$V$365,'Feeder DER'!P$369,FALSE)/1000)</f>
        <v>-6.8882180581141178E-2</v>
      </c>
      <c r="AQ386" s="37">
        <f>IF(ISNA(VLOOKUP($B386,'Feeder DER'!$B$3:$V$365,'Feeder DER'!Q$369,FALSE)),0,VLOOKUP($B386,'Feeder DER'!$B$3:$V$365,'Feeder DER'!Q$369,FALSE)/1000)</f>
        <v>-7.7790858131499455E-2</v>
      </c>
      <c r="AR386" s="37">
        <f>IF(ISNA(VLOOKUP($B386,'Feeder DER'!$B$3:$V$365,'Feeder DER'!R$369,FALSE)),0,VLOOKUP($B386,'Feeder DER'!$B$3:$V$365,'Feeder DER'!R$369,FALSE)/1000)</f>
        <v>-8.5790923345534953E-2</v>
      </c>
      <c r="AS386" s="37">
        <f>IF(ISNA(VLOOKUP($B386,'Feeder DER'!$B$3:$V$365,'Feeder DER'!S$369,FALSE)),0,VLOOKUP($B386,'Feeder DER'!$B$3:$V$365,'Feeder DER'!S$369,FALSE)/1000)</f>
        <v>-9.3279921811521865E-2</v>
      </c>
      <c r="AT386" s="37">
        <f>IF(ISNA(VLOOKUP($B386,'Feeder DER'!$B$3:$V$365,'Feeder DER'!T$369,FALSE)),0,VLOOKUP($B386,'Feeder DER'!$B$3:$V$365,'Feeder DER'!T$369,FALSE)/1000)</f>
        <v>-0.10139313819449049</v>
      </c>
      <c r="AU386" s="37">
        <f>IF(ISNA(VLOOKUP($B386,'Feeder DER'!$B$3:$V$365,'Feeder DER'!U$369,FALSE)),0,VLOOKUP($B386,'Feeder DER'!$B$3:$V$365,'Feeder DER'!U$369,FALSE)/1000)</f>
        <v>-0.10942492062235132</v>
      </c>
      <c r="AV386" s="37">
        <f>IF(ISNA(VLOOKUP($B386,'Feeder DER'!$B$3:$V$365,'Feeder DER'!V$369,FALSE)),0,VLOOKUP($B386,'Feeder DER'!$B$3:$V$365,'Feeder DER'!V$369,FALSE)/1000)</f>
        <v>-0.11611200176864772</v>
      </c>
    </row>
    <row r="387" spans="1:48" x14ac:dyDescent="0.25">
      <c r="A387" s="8" t="s">
        <v>333</v>
      </c>
      <c r="B387" s="42">
        <v>13048</v>
      </c>
      <c r="C387" s="43">
        <v>98.394444780000001</v>
      </c>
      <c r="D387" s="43">
        <v>87.333335880000007</v>
      </c>
      <c r="E387" s="43">
        <v>87.661457327435969</v>
      </c>
      <c r="F387" s="43">
        <v>87.990811565113844</v>
      </c>
      <c r="G387" s="43">
        <v>88.321403224769227</v>
      </c>
      <c r="H387" s="43">
        <v>88.65323695553964</v>
      </c>
      <c r="I387" s="43">
        <v>88.986317424029977</v>
      </c>
      <c r="J387" s="43">
        <v>89.320649314378102</v>
      </c>
      <c r="K387" s="43">
        <v>89.656237328320728</v>
      </c>
      <c r="L387" s="43">
        <v>89.993086185259529</v>
      </c>
      <c r="M387" s="43">
        <v>90.331200622327529</v>
      </c>
      <c r="N387" s="43">
        <v>90.670585394455685</v>
      </c>
      <c r="P387" s="43">
        <v>140.33332820000001</v>
      </c>
      <c r="Q387" s="43">
        <v>143.95138774957087</v>
      </c>
      <c r="R387" s="43">
        <v>144.54956558754503</v>
      </c>
      <c r="S387" s="43">
        <v>145.15022910302073</v>
      </c>
      <c r="T387" s="43">
        <v>145.75338862502096</v>
      </c>
      <c r="U387" s="43">
        <v>146.35905452549008</v>
      </c>
      <c r="V387" s="43">
        <v>146.96723721947222</v>
      </c>
      <c r="W387" s="43">
        <v>147.57794716529034</v>
      </c>
      <c r="X387" s="43">
        <v>148.19119486472604</v>
      </c>
      <c r="Y387" s="43">
        <v>148.80699086320021</v>
      </c>
      <c r="Z387" s="43">
        <v>149.42534574995437</v>
      </c>
      <c r="AA387" s="43">
        <v>150.04627015823274</v>
      </c>
      <c r="AC387" s="37">
        <f>IF(ISNA(VLOOKUP($B387,'Feeder DER'!$B$3:$V$365,'Feeder DER'!C$369,FALSE)),0,VLOOKUP($B387,'Feeder DER'!$B$3:$V$365,'Feeder DER'!C$369,FALSE)/1000)</f>
        <v>9.1373598253039444E-3</v>
      </c>
      <c r="AD387" s="37">
        <f>IF(ISNA(VLOOKUP($B387,'Feeder DER'!$B$3:$V$365,'Feeder DER'!D$369,FALSE)),0,VLOOKUP($B387,'Feeder DER'!$B$3:$V$365,'Feeder DER'!D$369,FALSE)/1000)</f>
        <v>1.7935792344944107E-2</v>
      </c>
      <c r="AE387" s="37">
        <f>IF(ISNA(VLOOKUP($B387,'Feeder DER'!$B$3:$V$365,'Feeder DER'!E$369,FALSE)),0,VLOOKUP($B387,'Feeder DER'!$B$3:$V$365,'Feeder DER'!E$369,FALSE)/1000)</f>
        <v>2.8524140946634954E-2</v>
      </c>
      <c r="AF387" s="37">
        <f>IF(ISNA(VLOOKUP($B387,'Feeder DER'!$B$3:$V$365,'Feeder DER'!F$369,FALSE)),0,VLOOKUP($B387,'Feeder DER'!$B$3:$V$365,'Feeder DER'!F$369,FALSE)/1000)</f>
        <v>4.0914733181371836E-2</v>
      </c>
      <c r="AG387" s="37">
        <f>IF(ISNA(VLOOKUP($B387,'Feeder DER'!$B$3:$V$365,'Feeder DER'!G$369,FALSE)),0,VLOOKUP($B387,'Feeder DER'!$B$3:$V$365,'Feeder DER'!G$369,FALSE)/1000)</f>
        <v>5.4135437788656864E-2</v>
      </c>
      <c r="AH387" s="37">
        <f>IF(ISNA(VLOOKUP($B387,'Feeder DER'!$B$3:$V$365,'Feeder DER'!H$369,FALSE)),0,VLOOKUP($B387,'Feeder DER'!$B$3:$V$365,'Feeder DER'!H$369,FALSE)/1000)</f>
        <v>6.9484684664546145E-2</v>
      </c>
      <c r="AI387" s="37">
        <f>IF(ISNA(VLOOKUP($B387,'Feeder DER'!$B$3:$V$365,'Feeder DER'!I$369,FALSE)),0,VLOOKUP($B387,'Feeder DER'!$B$3:$V$365,'Feeder DER'!I$369,FALSE)/1000)</f>
        <v>8.7056994866355819E-2</v>
      </c>
      <c r="AJ387" s="37">
        <f>IF(ISNA(VLOOKUP($B387,'Feeder DER'!$B$3:$V$365,'Feeder DER'!J$369,FALSE)),0,VLOOKUP($B387,'Feeder DER'!$B$3:$V$365,'Feeder DER'!J$369,FALSE)/1000)</f>
        <v>0.12644307984974992</v>
      </c>
      <c r="AK387" s="37">
        <f>IF(ISNA(VLOOKUP($B387,'Feeder DER'!$B$3:$V$365,'Feeder DER'!K$369,FALSE)),0,VLOOKUP($B387,'Feeder DER'!$B$3:$V$365,'Feeder DER'!K$369,FALSE)/1000)</f>
        <v>0.15875133503774527</v>
      </c>
      <c r="AL387" s="37">
        <f>IF(ISNA(VLOOKUP($B387,'Feeder DER'!$B$3:$V$365,'Feeder DER'!L$369,FALSE)),0,VLOOKUP($B387,'Feeder DER'!$B$3:$V$365,'Feeder DER'!L$369,FALSE)/1000)</f>
        <v>0.1887842797207282</v>
      </c>
      <c r="AM387" s="37">
        <f>IF(ISNA(VLOOKUP($B387,'Feeder DER'!$B$3:$V$365,'Feeder DER'!M$369,FALSE)),0,VLOOKUP($B387,'Feeder DER'!$B$3:$V$365,'Feeder DER'!M$369,FALSE)/1000)</f>
        <v>-9.4059071404951566E-2</v>
      </c>
      <c r="AN387" s="37">
        <f>IF(ISNA(VLOOKUP($B387,'Feeder DER'!$B$3:$V$365,'Feeder DER'!N$369,FALSE)),0,VLOOKUP($B387,'Feeder DER'!$B$3:$V$365,'Feeder DER'!N$369,FALSE)/1000)</f>
        <v>-0.11358570881044708</v>
      </c>
      <c r="AO387" s="37">
        <f>IF(ISNA(VLOOKUP($B387,'Feeder DER'!$B$3:$V$365,'Feeder DER'!O$369,FALSE)),0,VLOOKUP($B387,'Feeder DER'!$B$3:$V$365,'Feeder DER'!O$369,FALSE)/1000)</f>
        <v>-0.13493810740736761</v>
      </c>
      <c r="AP387" s="37">
        <f>IF(ISNA(VLOOKUP($B387,'Feeder DER'!$B$3:$V$365,'Feeder DER'!P$369,FALSE)),0,VLOOKUP($B387,'Feeder DER'!$B$3:$V$365,'Feeder DER'!P$369,FALSE)/1000)</f>
        <v>-0.15572848615909526</v>
      </c>
      <c r="AQ387" s="37">
        <f>IF(ISNA(VLOOKUP($B387,'Feeder DER'!$B$3:$V$365,'Feeder DER'!Q$369,FALSE)),0,VLOOKUP($B387,'Feeder DER'!$B$3:$V$365,'Feeder DER'!Q$369,FALSE)/1000)</f>
        <v>-0.17395735404170745</v>
      </c>
      <c r="AR387" s="37">
        <f>IF(ISNA(VLOOKUP($B387,'Feeder DER'!$B$3:$V$365,'Feeder DER'!R$369,FALSE)),0,VLOOKUP($B387,'Feeder DER'!$B$3:$V$365,'Feeder DER'!R$369,FALSE)/1000)</f>
        <v>-0.19027387072078122</v>
      </c>
      <c r="AS387" s="37">
        <f>IF(ISNA(VLOOKUP($B387,'Feeder DER'!$B$3:$V$365,'Feeder DER'!S$369,FALSE)),0,VLOOKUP($B387,'Feeder DER'!$B$3:$V$365,'Feeder DER'!S$369,FALSE)/1000)</f>
        <v>-0.20549087453066162</v>
      </c>
      <c r="AT387" s="37">
        <f>IF(ISNA(VLOOKUP($B387,'Feeder DER'!$B$3:$V$365,'Feeder DER'!T$369,FALSE)),0,VLOOKUP($B387,'Feeder DER'!$B$3:$V$365,'Feeder DER'!T$369,FALSE)/1000)</f>
        <v>-0.22112796222684253</v>
      </c>
      <c r="AU387" s="37">
        <f>IF(ISNA(VLOOKUP($B387,'Feeder DER'!$B$3:$V$365,'Feeder DER'!U$369,FALSE)),0,VLOOKUP($B387,'Feeder DER'!$B$3:$V$365,'Feeder DER'!U$369,FALSE)/1000)</f>
        <v>-0.23678688232282036</v>
      </c>
      <c r="AV387" s="37">
        <f>IF(ISNA(VLOOKUP($B387,'Feeder DER'!$B$3:$V$365,'Feeder DER'!V$369,FALSE)),0,VLOOKUP($B387,'Feeder DER'!$B$3:$V$365,'Feeder DER'!V$369,FALSE)/1000)</f>
        <v>-0.24976763562955906</v>
      </c>
    </row>
    <row r="388" spans="1:48" x14ac:dyDescent="0.25">
      <c r="A388" s="8" t="s">
        <v>333</v>
      </c>
      <c r="B388" s="42">
        <v>13049</v>
      </c>
      <c r="C388" s="43">
        <v>100.95</v>
      </c>
      <c r="D388" s="43">
        <v>77.666664119999993</v>
      </c>
      <c r="E388" s="43">
        <v>78.805171593358892</v>
      </c>
      <c r="F388" s="43">
        <v>79.101251740854707</v>
      </c>
      <c r="G388" s="43">
        <v>79.398444295721362</v>
      </c>
      <c r="H388" s="43">
        <v>79.696753437402066</v>
      </c>
      <c r="I388" s="43">
        <v>79.996183361042668</v>
      </c>
      <c r="J388" s="43">
        <v>80.296738277550659</v>
      </c>
      <c r="K388" s="43">
        <v>80.598422413654404</v>
      </c>
      <c r="L388" s="43">
        <v>80.901240011962585</v>
      </c>
      <c r="M388" s="43">
        <v>81.205195331023845</v>
      </c>
      <c r="N388" s="43">
        <v>81.51029264538667</v>
      </c>
      <c r="P388" s="43">
        <v>169.66667179999999</v>
      </c>
      <c r="Q388" s="43">
        <v>176.01926588937999</v>
      </c>
      <c r="R388" s="43">
        <v>176.75069908747241</v>
      </c>
      <c r="S388" s="43">
        <v>177.48517169446458</v>
      </c>
      <c r="T388" s="43">
        <v>178.22269634036357</v>
      </c>
      <c r="U388" s="43">
        <v>178.96328570765937</v>
      </c>
      <c r="V388" s="43">
        <v>179.70695253154298</v>
      </c>
      <c r="W388" s="43">
        <v>180.45370960012542</v>
      </c>
      <c r="X388" s="43">
        <v>181.20356975465765</v>
      </c>
      <c r="Y388" s="43">
        <v>181.95654588975134</v>
      </c>
      <c r="Z388" s="43">
        <v>182.71265095360062</v>
      </c>
      <c r="AA388" s="43">
        <v>183.47189794820474</v>
      </c>
      <c r="AC388" s="37">
        <f>IF(ISNA(VLOOKUP($B388,'Feeder DER'!$B$3:$V$365,'Feeder DER'!C$369,FALSE)),0,VLOOKUP($B388,'Feeder DER'!$B$3:$V$365,'Feeder DER'!C$369,FALSE)/1000)</f>
        <v>2.3366530850968105E-2</v>
      </c>
      <c r="AD388" s="37">
        <f>IF(ISNA(VLOOKUP($B388,'Feeder DER'!$B$3:$V$365,'Feeder DER'!D$369,FALSE)),0,VLOOKUP($B388,'Feeder DER'!$B$3:$V$365,'Feeder DER'!D$369,FALSE)/1000)</f>
        <v>4.586633920271966E-2</v>
      </c>
      <c r="AE388" s="37">
        <f>IF(ISNA(VLOOKUP($B388,'Feeder DER'!$B$3:$V$365,'Feeder DER'!E$369,FALSE)),0,VLOOKUP($B388,'Feeder DER'!$B$3:$V$365,'Feeder DER'!E$369,FALSE)/1000)</f>
        <v>7.2943413871165722E-2</v>
      </c>
      <c r="AF388" s="37">
        <f>IF(ISNA(VLOOKUP($B388,'Feeder DER'!$B$3:$V$365,'Feeder DER'!F$369,FALSE)),0,VLOOKUP($B388,'Feeder DER'!$B$3:$V$365,'Feeder DER'!F$369,FALSE)/1000)</f>
        <v>0.10462927950961499</v>
      </c>
      <c r="AG388" s="37">
        <f>IF(ISNA(VLOOKUP($B388,'Feeder DER'!$B$3:$V$365,'Feeder DER'!G$369,FALSE)),0,VLOOKUP($B388,'Feeder DER'!$B$3:$V$365,'Feeder DER'!G$369,FALSE)/1000)</f>
        <v>0.13843795159694697</v>
      </c>
      <c r="AH388" s="37">
        <f>IF(ISNA(VLOOKUP($B388,'Feeder DER'!$B$3:$V$365,'Feeder DER'!H$369,FALSE)),0,VLOOKUP($B388,'Feeder DER'!$B$3:$V$365,'Feeder DER'!H$369,FALSE)/1000)</f>
        <v>0.1776898424627707</v>
      </c>
      <c r="AI388" s="37">
        <f>IF(ISNA(VLOOKUP($B388,'Feeder DER'!$B$3:$V$365,'Feeder DER'!I$369,FALSE)),0,VLOOKUP($B388,'Feeder DER'!$B$3:$V$365,'Feeder DER'!I$369,FALSE)/1000)</f>
        <v>0.2226266662612916</v>
      </c>
      <c r="AJ388" s="37">
        <f>IF(ISNA(VLOOKUP($B388,'Feeder DER'!$B$3:$V$365,'Feeder DER'!J$369,FALSE)),0,VLOOKUP($B388,'Feeder DER'!$B$3:$V$365,'Feeder DER'!J$369,FALSE)/1000)</f>
        <v>0.32334680724936049</v>
      </c>
      <c r="AK388" s="37">
        <f>IF(ISNA(VLOOKUP($B388,'Feeder DER'!$B$3:$V$365,'Feeder DER'!K$369,FALSE)),0,VLOOKUP($B388,'Feeder DER'!$B$3:$V$365,'Feeder DER'!K$369,FALSE)/1000)</f>
        <v>0.40596715448583715</v>
      </c>
      <c r="AL388" s="37">
        <f>IF(ISNA(VLOOKUP($B388,'Feeder DER'!$B$3:$V$365,'Feeder DER'!L$369,FALSE)),0,VLOOKUP($B388,'Feeder DER'!$B$3:$V$365,'Feeder DER'!L$369,FALSE)/1000)</f>
        <v>0.48276895959117505</v>
      </c>
      <c r="AM388" s="37">
        <f>IF(ISNA(VLOOKUP($B388,'Feeder DER'!$B$3:$V$365,'Feeder DER'!M$369,FALSE)),0,VLOOKUP($B388,'Feeder DER'!$B$3:$V$365,'Feeder DER'!M$369,FALSE)/1000)</f>
        <v>-0.24053273985235704</v>
      </c>
      <c r="AN388" s="37">
        <f>IF(ISNA(VLOOKUP($B388,'Feeder DER'!$B$3:$V$365,'Feeder DER'!N$369,FALSE)),0,VLOOKUP($B388,'Feeder DER'!$B$3:$V$365,'Feeder DER'!N$369,FALSE)/1000)</f>
        <v>-0.29046727062213573</v>
      </c>
      <c r="AO388" s="37">
        <f>IF(ISNA(VLOOKUP($B388,'Feeder DER'!$B$3:$V$365,'Feeder DER'!O$369,FALSE)),0,VLOOKUP($B388,'Feeder DER'!$B$3:$V$365,'Feeder DER'!O$369,FALSE)/1000)</f>
        <v>-0.34507073268296312</v>
      </c>
      <c r="AP388" s="37">
        <f>IF(ISNA(VLOOKUP($B388,'Feeder DER'!$B$3:$V$365,'Feeder DER'!P$369,FALSE)),0,VLOOKUP($B388,'Feeder DER'!$B$3:$V$365,'Feeder DER'!P$369,FALSE)/1000)</f>
        <v>-0.39823696842211381</v>
      </c>
      <c r="AQ388" s="37">
        <f>IF(ISNA(VLOOKUP($B388,'Feeder DER'!$B$3:$V$365,'Feeder DER'!Q$369,FALSE)),0,VLOOKUP($B388,'Feeder DER'!$B$3:$V$365,'Feeder DER'!Q$369,FALSE)/1000)</f>
        <v>-0.4448527756028397</v>
      </c>
      <c r="AR388" s="37">
        <f>IF(ISNA(VLOOKUP($B388,'Feeder DER'!$B$3:$V$365,'Feeder DER'!R$369,FALSE)),0,VLOOKUP($B388,'Feeder DER'!$B$3:$V$365,'Feeder DER'!R$369,FALSE)/1000)</f>
        <v>-0.48657821901879167</v>
      </c>
      <c r="AS388" s="37">
        <f>IF(ISNA(VLOOKUP($B388,'Feeder DER'!$B$3:$V$365,'Feeder DER'!S$369,FALSE)),0,VLOOKUP($B388,'Feeder DER'!$B$3:$V$365,'Feeder DER'!S$369,FALSE)/1000)</f>
        <v>-0.5254919310516919</v>
      </c>
      <c r="AT388" s="37">
        <f>IF(ISNA(VLOOKUP($B388,'Feeder DER'!$B$3:$V$365,'Feeder DER'!T$369,FALSE)),0,VLOOKUP($B388,'Feeder DER'!$B$3:$V$365,'Feeder DER'!T$369,FALSE)/1000)</f>
        <v>-0.56547990340452092</v>
      </c>
      <c r="AU388" s="37">
        <f>IF(ISNA(VLOOKUP($B388,'Feeder DER'!$B$3:$V$365,'Feeder DER'!U$369,FALSE)),0,VLOOKUP($B388,'Feeder DER'!$B$3:$V$365,'Feeder DER'!U$369,FALSE)/1000)</f>
        <v>-0.60552370670339573</v>
      </c>
      <c r="AV388" s="37">
        <f>IF(ISNA(VLOOKUP($B388,'Feeder DER'!$B$3:$V$365,'Feeder DER'!V$369,FALSE)),0,VLOOKUP($B388,'Feeder DER'!$B$3:$V$365,'Feeder DER'!V$369,FALSE)/1000)</f>
        <v>-0.63871876286948304</v>
      </c>
    </row>
    <row r="389" spans="1:48" x14ac:dyDescent="0.25">
      <c r="A389" s="8" t="s">
        <v>333</v>
      </c>
      <c r="B389" s="42">
        <v>13050</v>
      </c>
      <c r="C389" s="43">
        <v>48.455555339999997</v>
      </c>
      <c r="D389" s="43">
        <v>43.333332059999996</v>
      </c>
      <c r="E389" s="43">
        <v>43.496140402249594</v>
      </c>
      <c r="F389" s="43">
        <v>43.659560434278077</v>
      </c>
      <c r="G389" s="43">
        <v>43.823594454274712</v>
      </c>
      <c r="H389" s="43">
        <v>43.988244769063343</v>
      </c>
      <c r="I389" s="43">
        <v>44.153513694134801</v>
      </c>
      <c r="J389" s="43">
        <v>44.3194035536795</v>
      </c>
      <c r="K389" s="43">
        <v>44.485916680620093</v>
      </c>
      <c r="L389" s="43">
        <v>44.6530554166443</v>
      </c>
      <c r="M389" s="43">
        <v>44.820822112237828</v>
      </c>
      <c r="N389" s="43">
        <v>44.989219126717437</v>
      </c>
      <c r="P389" s="43">
        <v>81</v>
      </c>
      <c r="Q389" s="43">
        <v>83.587410758741555</v>
      </c>
      <c r="R389" s="43">
        <v>83.934751186862385</v>
      </c>
      <c r="S389" s="43">
        <v>84.283534958806314</v>
      </c>
      <c r="T389" s="43">
        <v>84.633768072266733</v>
      </c>
      <c r="U389" s="43">
        <v>84.985456549859947</v>
      </c>
      <c r="V389" s="43">
        <v>85.338606439228727</v>
      </c>
      <c r="W389" s="43">
        <v>85.693223813146318</v>
      </c>
      <c r="X389" s="43">
        <v>86.049314769620878</v>
      </c>
      <c r="Y389" s="43">
        <v>86.406885432000294</v>
      </c>
      <c r="Z389" s="43">
        <v>86.765941949077529</v>
      </c>
      <c r="AA389" s="43">
        <v>87.126490495196336</v>
      </c>
      <c r="AC389" s="37">
        <f>IF(ISNA(VLOOKUP($B389,'Feeder DER'!$B$3:$V$365,'Feeder DER'!C$369,FALSE)),0,VLOOKUP($B389,'Feeder DER'!$B$3:$V$365,'Feeder DER'!C$369,FALSE)/1000)</f>
        <v>1.0047432380995701E-2</v>
      </c>
      <c r="AD389" s="37">
        <f>IF(ISNA(VLOOKUP($B389,'Feeder DER'!$B$3:$V$365,'Feeder DER'!D$369,FALSE)),0,VLOOKUP($B389,'Feeder DER'!$B$3:$V$365,'Feeder DER'!D$369,FALSE)/1000)</f>
        <v>1.8988497497628595E-2</v>
      </c>
      <c r="AE389" s="37">
        <f>IF(ISNA(VLOOKUP($B389,'Feeder DER'!$B$3:$V$365,'Feeder DER'!E$369,FALSE)),0,VLOOKUP($B389,'Feeder DER'!$B$3:$V$365,'Feeder DER'!E$369,FALSE)/1000)</f>
        <v>2.9674962209393582E-2</v>
      </c>
      <c r="AF389" s="37">
        <f>IF(ISNA(VLOOKUP($B389,'Feeder DER'!$B$3:$V$365,'Feeder DER'!F$369,FALSE)),0,VLOOKUP($B389,'Feeder DER'!$B$3:$V$365,'Feeder DER'!F$369,FALSE)/1000)</f>
        <v>4.1988225144608898E-2</v>
      </c>
      <c r="AG389" s="37">
        <f>IF(ISNA(VLOOKUP($B389,'Feeder DER'!$B$3:$V$365,'Feeder DER'!G$369,FALSE)),0,VLOOKUP($B389,'Feeder DER'!$B$3:$V$365,'Feeder DER'!G$369,FALSE)/1000)</f>
        <v>5.4937685138213704E-2</v>
      </c>
      <c r="AH389" s="37">
        <f>IF(ISNA(VLOOKUP($B389,'Feeder DER'!$B$3:$V$365,'Feeder DER'!H$369,FALSE)),0,VLOOKUP($B389,'Feeder DER'!$B$3:$V$365,'Feeder DER'!H$369,FALSE)/1000)</f>
        <v>6.9734916289613716E-2</v>
      </c>
      <c r="AI389" s="37">
        <f>IF(ISNA(VLOOKUP($B389,'Feeder DER'!$B$3:$V$365,'Feeder DER'!I$369,FALSE)),0,VLOOKUP($B389,'Feeder DER'!$B$3:$V$365,'Feeder DER'!I$369,FALSE)/1000)</f>
        <v>8.6552161473125916E-2</v>
      </c>
      <c r="AJ389" s="37">
        <f>IF(ISNA(VLOOKUP($B389,'Feeder DER'!$B$3:$V$365,'Feeder DER'!J$369,FALSE)),0,VLOOKUP($B389,'Feeder DER'!$B$3:$V$365,'Feeder DER'!J$369,FALSE)/1000)</f>
        <v>0.12365439058272769</v>
      </c>
      <c r="AK389" s="37">
        <f>IF(ISNA(VLOOKUP($B389,'Feeder DER'!$B$3:$V$365,'Feeder DER'!K$369,FALSE)),0,VLOOKUP($B389,'Feeder DER'!$B$3:$V$365,'Feeder DER'!K$369,FALSE)/1000)</f>
        <v>0.15438347927299201</v>
      </c>
      <c r="AL389" s="37">
        <f>IF(ISNA(VLOOKUP($B389,'Feeder DER'!$B$3:$V$365,'Feeder DER'!L$369,FALSE)),0,VLOOKUP($B389,'Feeder DER'!$B$3:$V$365,'Feeder DER'!L$369,FALSE)/1000)</f>
        <v>0.18293577489875659</v>
      </c>
      <c r="AM389" s="37">
        <f>IF(ISNA(VLOOKUP($B389,'Feeder DER'!$B$3:$V$365,'Feeder DER'!M$369,FALSE)),0,VLOOKUP($B389,'Feeder DER'!$B$3:$V$365,'Feeder DER'!M$369,FALSE)/1000)</f>
        <v>-8.4724949517670622E-2</v>
      </c>
      <c r="AN389" s="37">
        <f>IF(ISNA(VLOOKUP($B389,'Feeder DER'!$B$3:$V$365,'Feeder DER'!N$369,FALSE)),0,VLOOKUP($B389,'Feeder DER'!$B$3:$V$365,'Feeder DER'!N$369,FALSE)/1000)</f>
        <v>-0.10487566496159395</v>
      </c>
      <c r="AO389" s="37">
        <f>IF(ISNA(VLOOKUP($B389,'Feeder DER'!$B$3:$V$365,'Feeder DER'!O$369,FALSE)),0,VLOOKUP($B389,'Feeder DER'!$B$3:$V$365,'Feeder DER'!O$369,FALSE)/1000)</f>
        <v>-0.12698127020232264</v>
      </c>
      <c r="AP389" s="37">
        <f>IF(ISNA(VLOOKUP($B389,'Feeder DER'!$B$3:$V$365,'Feeder DER'!P$369,FALSE)),0,VLOOKUP($B389,'Feeder DER'!$B$3:$V$365,'Feeder DER'!P$369,FALSE)/1000)</f>
        <v>-0.14865127857941515</v>
      </c>
      <c r="AQ389" s="37">
        <f>IF(ISNA(VLOOKUP($B389,'Feeder DER'!$B$3:$V$365,'Feeder DER'!Q$369,FALSE)),0,VLOOKUP($B389,'Feeder DER'!$B$3:$V$365,'Feeder DER'!Q$369,FALSE)/1000)</f>
        <v>-0.16781971643953941</v>
      </c>
      <c r="AR389" s="37">
        <f>IF(ISNA(VLOOKUP($B389,'Feeder DER'!$B$3:$V$365,'Feeder DER'!R$369,FALSE)),0,VLOOKUP($B389,'Feeder DER'!$B$3:$V$365,'Feeder DER'!R$369,FALSE)/1000)</f>
        <v>-0.18520095270080217</v>
      </c>
      <c r="AS389" s="37">
        <f>IF(ISNA(VLOOKUP($B389,'Feeder DER'!$B$3:$V$365,'Feeder DER'!S$369,FALSE)),0,VLOOKUP($B389,'Feeder DER'!$B$3:$V$365,'Feeder DER'!S$369,FALSE)/1000)</f>
        <v>-0.20163577875088134</v>
      </c>
      <c r="AT389" s="37">
        <f>IF(ISNA(VLOOKUP($B389,'Feeder DER'!$B$3:$V$365,'Feeder DER'!T$369,FALSE)),0,VLOOKUP($B389,'Feeder DER'!$B$3:$V$365,'Feeder DER'!T$369,FALSE)/1000)</f>
        <v>-0.21964319932524928</v>
      </c>
      <c r="AU389" s="37">
        <f>IF(ISNA(VLOOKUP($B389,'Feeder DER'!$B$3:$V$365,'Feeder DER'!U$369,FALSE)),0,VLOOKUP($B389,'Feeder DER'!$B$3:$V$365,'Feeder DER'!U$369,FALSE)/1000)</f>
        <v>-0.23766739566044273</v>
      </c>
      <c r="AV389" s="37">
        <f>IF(ISNA(VLOOKUP($B389,'Feeder DER'!$B$3:$V$365,'Feeder DER'!V$369,FALSE)),0,VLOOKUP($B389,'Feeder DER'!$B$3:$V$365,'Feeder DER'!V$369,FALSE)/1000)</f>
        <v>-0.25293008798410938</v>
      </c>
    </row>
    <row r="390" spans="1:48" x14ac:dyDescent="0.25">
      <c r="A390" s="8" t="s">
        <v>333</v>
      </c>
      <c r="B390" s="42">
        <v>13052</v>
      </c>
      <c r="C390" s="43">
        <v>124.5444447</v>
      </c>
      <c r="D390" s="43">
        <v>141</v>
      </c>
      <c r="E390" s="43">
        <v>141.52975331380952</v>
      </c>
      <c r="F390" s="43">
        <v>142.06149697211188</v>
      </c>
      <c r="G390" s="43">
        <v>142.59523845286165</v>
      </c>
      <c r="H390" s="43">
        <v>143.13098526210891</v>
      </c>
      <c r="I390" s="43">
        <v>143.66874493410484</v>
      </c>
      <c r="J390" s="43">
        <v>144.20852503140765</v>
      </c>
      <c r="K390" s="43">
        <v>144.75033314498901</v>
      </c>
      <c r="L390" s="43">
        <v>145.29417689434072</v>
      </c>
      <c r="M390" s="43">
        <v>145.84006392758189</v>
      </c>
      <c r="N390" s="43">
        <v>146.38800192156648</v>
      </c>
      <c r="P390" s="43">
        <v>240.33332820000001</v>
      </c>
      <c r="Q390" s="43">
        <v>249.16795255274835</v>
      </c>
      <c r="R390" s="43">
        <v>250.20334894232499</v>
      </c>
      <c r="S390" s="43">
        <v>251.24304783417998</v>
      </c>
      <c r="T390" s="43">
        <v>252.28706710699828</v>
      </c>
      <c r="U390" s="43">
        <v>253.33542471375819</v>
      </c>
      <c r="V390" s="43">
        <v>254.38813868204014</v>
      </c>
      <c r="W390" s="43">
        <v>255.4452271143366</v>
      </c>
      <c r="X390" s="43">
        <v>256.50670818836346</v>
      </c>
      <c r="Y390" s="43">
        <v>257.57260015737262</v>
      </c>
      <c r="Z390" s="43">
        <v>258.64292135046566</v>
      </c>
      <c r="AA390" s="43">
        <v>259.71769017290939</v>
      </c>
      <c r="AC390" s="37">
        <f>IF(ISNA(VLOOKUP($B390,'Feeder DER'!$B$3:$V$365,'Feeder DER'!C$369,FALSE)),0,VLOOKUP($B390,'Feeder DER'!$B$3:$V$365,'Feeder DER'!C$369,FALSE)/1000)</f>
        <v>2.1263494873559715E-2</v>
      </c>
      <c r="AD390" s="37">
        <f>IF(ISNA(VLOOKUP($B390,'Feeder DER'!$B$3:$V$365,'Feeder DER'!D$369,FALSE)),0,VLOOKUP($B390,'Feeder DER'!$B$3:$V$365,'Feeder DER'!D$369,FALSE)/1000)</f>
        <v>4.3391740761692055E-2</v>
      </c>
      <c r="AE390" s="37">
        <f>IF(ISNA(VLOOKUP($B390,'Feeder DER'!$B$3:$V$365,'Feeder DER'!E$369,FALSE)),0,VLOOKUP($B390,'Feeder DER'!$B$3:$V$365,'Feeder DER'!E$369,FALSE)/1000)</f>
        <v>6.9574371204600249E-2</v>
      </c>
      <c r="AF390" s="37">
        <f>IF(ISNA(VLOOKUP($B390,'Feeder DER'!$B$3:$V$365,'Feeder DER'!F$369,FALSE)),0,VLOOKUP($B390,'Feeder DER'!$B$3:$V$365,'Feeder DER'!F$369,FALSE)/1000)</f>
        <v>9.9348686053948712E-2</v>
      </c>
      <c r="AG390" s="37">
        <f>IF(ISNA(VLOOKUP($B390,'Feeder DER'!$B$3:$V$365,'Feeder DER'!G$369,FALSE)),0,VLOOKUP($B390,'Feeder DER'!$B$3:$V$365,'Feeder DER'!G$369,FALSE)/1000)</f>
        <v>0.13032199595882482</v>
      </c>
      <c r="AH390" s="37">
        <f>IF(ISNA(VLOOKUP($B390,'Feeder DER'!$B$3:$V$365,'Feeder DER'!H$369,FALSE)),0,VLOOKUP($B390,'Feeder DER'!$B$3:$V$365,'Feeder DER'!H$369,FALSE)/1000)</f>
        <v>0.16539527035104076</v>
      </c>
      <c r="AI390" s="37">
        <f>IF(ISNA(VLOOKUP($B390,'Feeder DER'!$B$3:$V$365,'Feeder DER'!I$369,FALSE)),0,VLOOKUP($B390,'Feeder DER'!$B$3:$V$365,'Feeder DER'!I$369,FALSE)/1000)</f>
        <v>0.20502915314894071</v>
      </c>
      <c r="AJ390" s="37">
        <f>IF(ISNA(VLOOKUP($B390,'Feeder DER'!$B$3:$V$365,'Feeder DER'!J$369,FALSE)),0,VLOOKUP($B390,'Feeder DER'!$B$3:$V$365,'Feeder DER'!J$369,FALSE)/1000)</f>
        <v>0.29195170234757301</v>
      </c>
      <c r="AK390" s="37">
        <f>IF(ISNA(VLOOKUP($B390,'Feeder DER'!$B$3:$V$365,'Feeder DER'!K$369,FALSE)),0,VLOOKUP($B390,'Feeder DER'!$B$3:$V$365,'Feeder DER'!K$369,FALSE)/1000)</f>
        <v>0.36391261255440177</v>
      </c>
      <c r="AL390" s="37">
        <f>IF(ISNA(VLOOKUP($B390,'Feeder DER'!$B$3:$V$365,'Feeder DER'!L$369,FALSE)),0,VLOOKUP($B390,'Feeder DER'!$B$3:$V$365,'Feeder DER'!L$369,FALSE)/1000)</f>
        <v>0.43054231632654011</v>
      </c>
      <c r="AM390" s="37">
        <f>IF(ISNA(VLOOKUP($B390,'Feeder DER'!$B$3:$V$365,'Feeder DER'!M$369,FALSE)),0,VLOOKUP($B390,'Feeder DER'!$B$3:$V$365,'Feeder DER'!M$369,FALSE)/1000)</f>
        <v>-0.1875498434706219</v>
      </c>
      <c r="AN390" s="37">
        <f>IF(ISNA(VLOOKUP($B390,'Feeder DER'!$B$3:$V$365,'Feeder DER'!N$369,FALSE)),0,VLOOKUP($B390,'Feeder DER'!$B$3:$V$365,'Feeder DER'!N$369,FALSE)/1000)</f>
        <v>-0.23708472983743689</v>
      </c>
      <c r="AO390" s="37">
        <f>IF(ISNA(VLOOKUP($B390,'Feeder DER'!$B$3:$V$365,'Feeder DER'!O$369,FALSE)),0,VLOOKUP($B390,'Feeder DER'!$B$3:$V$365,'Feeder DER'!O$369,FALSE)/1000)</f>
        <v>-0.29097220552117942</v>
      </c>
      <c r="AP390" s="37">
        <f>IF(ISNA(VLOOKUP($B390,'Feeder DER'!$B$3:$V$365,'Feeder DER'!P$369,FALSE)),0,VLOOKUP($B390,'Feeder DER'!$B$3:$V$365,'Feeder DER'!P$369,FALSE)/1000)</f>
        <v>-0.34333974589444305</v>
      </c>
      <c r="AQ390" s="37">
        <f>IF(ISNA(VLOOKUP($B390,'Feeder DER'!$B$3:$V$365,'Feeder DER'!Q$369,FALSE)),0,VLOOKUP($B390,'Feeder DER'!$B$3:$V$365,'Feeder DER'!Q$369,FALSE)/1000)</f>
        <v>-0.38925637988014655</v>
      </c>
      <c r="AR390" s="37">
        <f>IF(ISNA(VLOOKUP($B390,'Feeder DER'!$B$3:$V$365,'Feeder DER'!R$369,FALSE)),0,VLOOKUP($B390,'Feeder DER'!$B$3:$V$365,'Feeder DER'!R$369,FALSE)/1000)</f>
        <v>-0.43057718629684438</v>
      </c>
      <c r="AS390" s="37">
        <f>IF(ISNA(VLOOKUP($B390,'Feeder DER'!$B$3:$V$365,'Feeder DER'!S$369,FALSE)),0,VLOOKUP($B390,'Feeder DER'!$B$3:$V$365,'Feeder DER'!S$369,FALSE)/1000)</f>
        <v>-0.46934776747223678</v>
      </c>
      <c r="AT390" s="37">
        <f>IF(ISNA(VLOOKUP($B390,'Feeder DER'!$B$3:$V$365,'Feeder DER'!T$369,FALSE)),0,VLOOKUP($B390,'Feeder DER'!$B$3:$V$365,'Feeder DER'!T$369,FALSE)/1000)</f>
        <v>-0.51217669056249249</v>
      </c>
      <c r="AU390" s="37">
        <f>IF(ISNA(VLOOKUP($B390,'Feeder DER'!$B$3:$V$365,'Feeder DER'!U$369,FALSE)),0,VLOOKUP($B390,'Feeder DER'!$B$3:$V$365,'Feeder DER'!U$369,FALSE)/1000)</f>
        <v>-0.55429651452742112</v>
      </c>
      <c r="AV390" s="37">
        <f>IF(ISNA(VLOOKUP($B390,'Feeder DER'!$B$3:$V$365,'Feeder DER'!V$369,FALSE)),0,VLOOKUP($B390,'Feeder DER'!$B$3:$V$365,'Feeder DER'!V$369,FALSE)/1000)</f>
        <v>-0.58955726044647339</v>
      </c>
    </row>
    <row r="391" spans="1:48" x14ac:dyDescent="0.25">
      <c r="A391" s="8" t="s">
        <v>333</v>
      </c>
      <c r="B391" s="42">
        <v>13053</v>
      </c>
      <c r="C391" s="43">
        <v>98.394444780000001</v>
      </c>
      <c r="D391" s="43">
        <v>79.333335880000007</v>
      </c>
      <c r="E391" s="43">
        <v>79.668359602564351</v>
      </c>
      <c r="F391" s="43">
        <v>79.967682847282276</v>
      </c>
      <c r="G391" s="43">
        <v>80.268130684062541</v>
      </c>
      <c r="H391" s="43">
        <v>80.569707338127628</v>
      </c>
      <c r="I391" s="43">
        <v>80.872417050574697</v>
      </c>
      <c r="J391" s="43">
        <v>81.176264078435182</v>
      </c>
      <c r="K391" s="43">
        <v>81.481252694734664</v>
      </c>
      <c r="L391" s="43">
        <v>81.787387188553012</v>
      </c>
      <c r="M391" s="43">
        <v>82.094671865084635</v>
      </c>
      <c r="N391" s="43">
        <v>82.403111045699063</v>
      </c>
      <c r="P391" s="43">
        <v>144.66667179999999</v>
      </c>
      <c r="Q391" s="43">
        <v>151.58424706773968</v>
      </c>
      <c r="R391" s="43">
        <v>152.214142608168</v>
      </c>
      <c r="S391" s="43">
        <v>152.84665562633248</v>
      </c>
      <c r="T391" s="43">
        <v>153.48179699894084</v>
      </c>
      <c r="U391" s="43">
        <v>154.11957764789807</v>
      </c>
      <c r="V391" s="43">
        <v>154.76000854049423</v>
      </c>
      <c r="W391" s="43">
        <v>155.40310068959297</v>
      </c>
      <c r="X391" s="43">
        <v>156.048865153821</v>
      </c>
      <c r="Y391" s="43">
        <v>156.69731303775822</v>
      </c>
      <c r="Z391" s="43">
        <v>157.34845549212866</v>
      </c>
      <c r="AA391" s="43">
        <v>158.00230371399229</v>
      </c>
      <c r="AC391" s="37">
        <f>IF(ISNA(VLOOKUP($B391,'Feeder DER'!$B$3:$V$365,'Feeder DER'!C$369,FALSE)),0,VLOOKUP($B391,'Feeder DER'!$B$3:$V$365,'Feeder DER'!C$369,FALSE)/1000)</f>
        <v>2.2628169865765685E-2</v>
      </c>
      <c r="AD391" s="37">
        <f>IF(ISNA(VLOOKUP($B391,'Feeder DER'!$B$3:$V$365,'Feeder DER'!D$369,FALSE)),0,VLOOKUP($B391,'Feeder DER'!$B$3:$V$365,'Feeder DER'!D$369,FALSE)/1000)</f>
        <v>4.6619052599700068E-2</v>
      </c>
      <c r="AE391" s="37">
        <f>IF(ISNA(VLOOKUP($B391,'Feeder DER'!$B$3:$V$365,'Feeder DER'!E$369,FALSE)),0,VLOOKUP($B391,'Feeder DER'!$B$3:$V$365,'Feeder DER'!E$369,FALSE)/1000)</f>
        <v>7.4981373028231157E-2</v>
      </c>
      <c r="AF391" s="37">
        <f>IF(ISNA(VLOOKUP($B391,'Feeder DER'!$B$3:$V$365,'Feeder DER'!F$369,FALSE)),0,VLOOKUP($B391,'Feeder DER'!$B$3:$V$365,'Feeder DER'!F$369,FALSE)/1000)</f>
        <v>0.1072026412304258</v>
      </c>
      <c r="AG391" s="37">
        <f>IF(ISNA(VLOOKUP($B391,'Feeder DER'!$B$3:$V$365,'Feeder DER'!G$369,FALSE)),0,VLOOKUP($B391,'Feeder DER'!$B$3:$V$365,'Feeder DER'!G$369,FALSE)/1000)</f>
        <v>0.14069503266710781</v>
      </c>
      <c r="AH391" s="37">
        <f>IF(ISNA(VLOOKUP($B391,'Feeder DER'!$B$3:$V$365,'Feeder DER'!H$369,FALSE)),0,VLOOKUP($B391,'Feeder DER'!$B$3:$V$365,'Feeder DER'!H$369,FALSE)/1000)</f>
        <v>0.17859968162211881</v>
      </c>
      <c r="AI391" s="37">
        <f>IF(ISNA(VLOOKUP($B391,'Feeder DER'!$B$3:$V$365,'Feeder DER'!I$369,FALSE)),0,VLOOKUP($B391,'Feeder DER'!$B$3:$V$365,'Feeder DER'!I$369,FALSE)/1000)</f>
        <v>0.22141503578741803</v>
      </c>
      <c r="AJ391" s="37">
        <f>IF(ISNA(VLOOKUP($B391,'Feeder DER'!$B$3:$V$365,'Feeder DER'!J$369,FALSE)),0,VLOOKUP($B391,'Feeder DER'!$B$3:$V$365,'Feeder DER'!J$369,FALSE)/1000)</f>
        <v>0.31529217429417722</v>
      </c>
      <c r="AK391" s="37">
        <f>IF(ISNA(VLOOKUP($B391,'Feeder DER'!$B$3:$V$365,'Feeder DER'!K$369,FALSE)),0,VLOOKUP($B391,'Feeder DER'!$B$3:$V$365,'Feeder DER'!K$369,FALSE)/1000)</f>
        <v>0.39298985787376095</v>
      </c>
      <c r="AL391" s="37">
        <f>IF(ISNA(VLOOKUP($B391,'Feeder DER'!$B$3:$V$365,'Feeder DER'!L$369,FALSE)),0,VLOOKUP($B391,'Feeder DER'!$B$3:$V$365,'Feeder DER'!L$369,FALSE)/1000)</f>
        <v>0.46490615877898256</v>
      </c>
      <c r="AM391" s="37">
        <f>IF(ISNA(VLOOKUP($B391,'Feeder DER'!$B$3:$V$365,'Feeder DER'!M$369,FALSE)),0,VLOOKUP($B391,'Feeder DER'!$B$3:$V$365,'Feeder DER'!M$369,FALSE)/1000)</f>
        <v>-0.20157385963812485</v>
      </c>
      <c r="AN391" s="37">
        <f>IF(ISNA(VLOOKUP($B391,'Feeder DER'!$B$3:$V$365,'Feeder DER'!N$369,FALSE)),0,VLOOKUP($B391,'Feeder DER'!$B$3:$V$365,'Feeder DER'!N$369,FALSE)/1000)</f>
        <v>-0.25522573862183418</v>
      </c>
      <c r="AO391" s="37">
        <f>IF(ISNA(VLOOKUP($B391,'Feeder DER'!$B$3:$V$365,'Feeder DER'!O$369,FALSE)),0,VLOOKUP($B391,'Feeder DER'!$B$3:$V$365,'Feeder DER'!O$369,FALSE)/1000)</f>
        <v>-0.31353945603148492</v>
      </c>
      <c r="AP391" s="37">
        <f>IF(ISNA(VLOOKUP($B391,'Feeder DER'!$B$3:$V$365,'Feeder DER'!P$369,FALSE)),0,VLOOKUP($B391,'Feeder DER'!$B$3:$V$365,'Feeder DER'!P$369,FALSE)/1000)</f>
        <v>-0.37015085304946915</v>
      </c>
      <c r="AQ391" s="37">
        <f>IF(ISNA(VLOOKUP($B391,'Feeder DER'!$B$3:$V$365,'Feeder DER'!Q$369,FALSE)),0,VLOOKUP($B391,'Feeder DER'!$B$3:$V$365,'Feeder DER'!Q$369,FALSE)/1000)</f>
        <v>-0.41973514332399242</v>
      </c>
      <c r="AR391" s="37">
        <f>IF(ISNA(VLOOKUP($B391,'Feeder DER'!$B$3:$V$365,'Feeder DER'!R$369,FALSE)),0,VLOOKUP($B391,'Feeder DER'!$B$3:$V$365,'Feeder DER'!R$369,FALSE)/1000)</f>
        <v>-0.46430983800114972</v>
      </c>
      <c r="AS391" s="37">
        <f>IF(ISNA(VLOOKUP($B391,'Feeder DER'!$B$3:$V$365,'Feeder DER'!S$369,FALSE)),0,VLOOKUP($B391,'Feeder DER'!$B$3:$V$365,'Feeder DER'!S$369,FALSE)/1000)</f>
        <v>-0.5060881648995984</v>
      </c>
      <c r="AT391" s="37">
        <f>IF(ISNA(VLOOKUP($B391,'Feeder DER'!$B$3:$V$365,'Feeder DER'!T$369,FALSE)),0,VLOOKUP($B391,'Feeder DER'!$B$3:$V$365,'Feeder DER'!T$369,FALSE)/1000)</f>
        <v>-0.55221492322096477</v>
      </c>
      <c r="AU391" s="37">
        <f>IF(ISNA(VLOOKUP($B391,'Feeder DER'!$B$3:$V$365,'Feeder DER'!U$369,FALSE)),0,VLOOKUP($B391,'Feeder DER'!$B$3:$V$365,'Feeder DER'!U$369,FALSE)/1000)</f>
        <v>-0.59750650812569761</v>
      </c>
      <c r="AV391" s="37">
        <f>IF(ISNA(VLOOKUP($B391,'Feeder DER'!$B$3:$V$365,'Feeder DER'!V$369,FALSE)),0,VLOOKUP($B391,'Feeder DER'!$B$3:$V$365,'Feeder DER'!V$369,FALSE)/1000)</f>
        <v>-0.63535460363696872</v>
      </c>
    </row>
    <row r="392" spans="1:48" x14ac:dyDescent="0.25">
      <c r="A392" s="8" t="s">
        <v>333</v>
      </c>
      <c r="B392" s="42">
        <v>13054</v>
      </c>
      <c r="C392" s="43">
        <v>100.95</v>
      </c>
      <c r="D392" s="43">
        <v>84.333335880000007</v>
      </c>
      <c r="E392" s="43">
        <v>84.650185980333632</v>
      </c>
      <c r="F392" s="43">
        <v>84.968226523154016</v>
      </c>
      <c r="G392" s="43">
        <v>85.287461981091312</v>
      </c>
      <c r="H392" s="43">
        <v>85.607896843579866</v>
      </c>
      <c r="I392" s="43">
        <v>85.929535616921356</v>
      </c>
      <c r="J392" s="43">
        <v>86.252382824348146</v>
      </c>
      <c r="K392" s="43">
        <v>86.576443006086905</v>
      </c>
      <c r="L392" s="43">
        <v>86.901720719422471</v>
      </c>
      <c r="M392" s="43">
        <v>87.228220538761931</v>
      </c>
      <c r="N392" s="43">
        <v>87.555947055698937</v>
      </c>
      <c r="P392" s="43">
        <v>111.33333589999999</v>
      </c>
      <c r="Q392" s="43">
        <v>112.70215058949088</v>
      </c>
      <c r="R392" s="43">
        <v>113.17047486082019</v>
      </c>
      <c r="S392" s="43">
        <v>113.64074521411838</v>
      </c>
      <c r="T392" s="43">
        <v>114.11296973616477</v>
      </c>
      <c r="U392" s="43">
        <v>114.58715654734259</v>
      </c>
      <c r="V392" s="43">
        <v>115.06331380177865</v>
      </c>
      <c r="W392" s="43">
        <v>115.54144968748355</v>
      </c>
      <c r="X392" s="43">
        <v>116.02157242649248</v>
      </c>
      <c r="Y392" s="43">
        <v>116.50369027500659</v>
      </c>
      <c r="Z392" s="43">
        <v>116.98781152353497</v>
      </c>
      <c r="AA392" s="43">
        <v>117.47394449703725</v>
      </c>
      <c r="AC392" s="37">
        <f>IF(ISNA(VLOOKUP($B392,'Feeder DER'!$B$3:$V$365,'Feeder DER'!C$369,FALSE)),0,VLOOKUP($B392,'Feeder DER'!$B$3:$V$365,'Feeder DER'!C$369,FALSE)/1000)</f>
        <v>5.2897355555702507E-3</v>
      </c>
      <c r="AD392" s="37">
        <f>IF(ISNA(VLOOKUP($B392,'Feeder DER'!$B$3:$V$365,'Feeder DER'!D$369,FALSE)),0,VLOOKUP($B392,'Feeder DER'!$B$3:$V$365,'Feeder DER'!D$369,FALSE)/1000)</f>
        <v>1.0594219047179936E-2</v>
      </c>
      <c r="AE392" s="37">
        <f>IF(ISNA(VLOOKUP($B392,'Feeder DER'!$B$3:$V$365,'Feeder DER'!E$369,FALSE)),0,VLOOKUP($B392,'Feeder DER'!$B$3:$V$365,'Feeder DER'!E$369,FALSE)/1000)</f>
        <v>1.6929045915678974E-2</v>
      </c>
      <c r="AF392" s="37">
        <f>IF(ISNA(VLOOKUP($B392,'Feeder DER'!$B$3:$V$365,'Feeder DER'!F$369,FALSE)),0,VLOOKUP($B392,'Feeder DER'!$B$3:$V$365,'Feeder DER'!F$369,FALSE)/1000)</f>
        <v>2.4249331289399427E-2</v>
      </c>
      <c r="AG392" s="37">
        <f>IF(ISNA(VLOOKUP($B392,'Feeder DER'!$B$3:$V$365,'Feeder DER'!G$369,FALSE)),0,VLOOKUP($B392,'Feeder DER'!$B$3:$V$365,'Feeder DER'!G$369,FALSE)/1000)</f>
        <v>3.1974061400815289E-2</v>
      </c>
      <c r="AH392" s="37">
        <f>IF(ISNA(VLOOKUP($B392,'Feeder DER'!$B$3:$V$365,'Feeder DER'!H$369,FALSE)),0,VLOOKUP($B392,'Feeder DER'!$B$3:$V$365,'Feeder DER'!H$369,FALSE)/1000)</f>
        <v>4.0850648259114559E-2</v>
      </c>
      <c r="AI392" s="37">
        <f>IF(ISNA(VLOOKUP($B392,'Feeder DER'!$B$3:$V$365,'Feeder DER'!I$369,FALSE)),0,VLOOKUP($B392,'Feeder DER'!$B$3:$V$365,'Feeder DER'!I$369,FALSE)/1000)</f>
        <v>5.0956280721153754E-2</v>
      </c>
      <c r="AJ392" s="37">
        <f>IF(ISNA(VLOOKUP($B392,'Feeder DER'!$B$3:$V$365,'Feeder DER'!J$369,FALSE)),0,VLOOKUP($B392,'Feeder DER'!$B$3:$V$365,'Feeder DER'!J$369,FALSE)/1000)</f>
        <v>7.3406731423241264E-2</v>
      </c>
      <c r="AK392" s="37">
        <f>IF(ISNA(VLOOKUP($B392,'Feeder DER'!$B$3:$V$365,'Feeder DER'!K$369,FALSE)),0,VLOOKUP($B392,'Feeder DER'!$B$3:$V$365,'Feeder DER'!K$369,FALSE)/1000)</f>
        <v>9.1888912701049028E-2</v>
      </c>
      <c r="AL392" s="37">
        <f>IF(ISNA(VLOOKUP($B392,'Feeder DER'!$B$3:$V$365,'Feeder DER'!L$369,FALSE)),0,VLOOKUP($B392,'Feeder DER'!$B$3:$V$365,'Feeder DER'!L$369,FALSE)/1000)</f>
        <v>0.10903983330887544</v>
      </c>
      <c r="AM392" s="37">
        <f>IF(ISNA(VLOOKUP($B392,'Feeder DER'!$B$3:$V$365,'Feeder DER'!M$369,FALSE)),0,VLOOKUP($B392,'Feeder DER'!$B$3:$V$365,'Feeder DER'!M$369,FALSE)/1000)</f>
        <v>-5.144787230326648E-2</v>
      </c>
      <c r="AN392" s="37">
        <f>IF(ISNA(VLOOKUP($B392,'Feeder DER'!$B$3:$V$365,'Feeder DER'!N$369,FALSE)),0,VLOOKUP($B392,'Feeder DER'!$B$3:$V$365,'Feeder DER'!N$369,FALSE)/1000)</f>
        <v>-6.3259380929351322E-2</v>
      </c>
      <c r="AO392" s="37">
        <f>IF(ISNA(VLOOKUP($B392,'Feeder DER'!$B$3:$V$365,'Feeder DER'!O$369,FALSE)),0,VLOOKUP($B392,'Feeder DER'!$B$3:$V$365,'Feeder DER'!O$369,FALSE)/1000)</f>
        <v>-7.6141300607729459E-2</v>
      </c>
      <c r="AP392" s="37">
        <f>IF(ISNA(VLOOKUP($B392,'Feeder DER'!$B$3:$V$365,'Feeder DER'!P$369,FALSE)),0,VLOOKUP($B392,'Feeder DER'!$B$3:$V$365,'Feeder DER'!P$369,FALSE)/1000)</f>
        <v>-8.8668112807338828E-2</v>
      </c>
      <c r="AQ392" s="37">
        <f>IF(ISNA(VLOOKUP($B392,'Feeder DER'!$B$3:$V$365,'Feeder DER'!Q$369,FALSE)),0,VLOOKUP($B392,'Feeder DER'!$B$3:$V$365,'Feeder DER'!Q$369,FALSE)/1000)</f>
        <v>-9.9646537762755838E-2</v>
      </c>
      <c r="AR392" s="37">
        <f>IF(ISNA(VLOOKUP($B392,'Feeder DER'!$B$3:$V$365,'Feeder DER'!R$369,FALSE)),0,VLOOKUP($B392,'Feeder DER'!$B$3:$V$365,'Feeder DER'!R$369,FALSE)/1000)</f>
        <v>-0.10949165129538536</v>
      </c>
      <c r="AS392" s="37">
        <f>IF(ISNA(VLOOKUP($B392,'Feeder DER'!$B$3:$V$365,'Feeder DER'!S$369,FALSE)),0,VLOOKUP($B392,'Feeder DER'!$B$3:$V$365,'Feeder DER'!S$369,FALSE)/1000)</f>
        <v>-0.11869320277772037</v>
      </c>
      <c r="AT392" s="37">
        <f>IF(ISNA(VLOOKUP($B392,'Feeder DER'!$B$3:$V$365,'Feeder DER'!T$369,FALSE)),0,VLOOKUP($B392,'Feeder DER'!$B$3:$V$365,'Feeder DER'!T$369,FALSE)/1000)</f>
        <v>-0.12842664648989027</v>
      </c>
      <c r="AU392" s="37">
        <f>IF(ISNA(VLOOKUP($B392,'Feeder DER'!$B$3:$V$365,'Feeder DER'!U$369,FALSE)),0,VLOOKUP($B392,'Feeder DER'!$B$3:$V$365,'Feeder DER'!U$369,FALSE)/1000)</f>
        <v>-0.13814397773745424</v>
      </c>
      <c r="AV392" s="37">
        <f>IF(ISNA(VLOOKUP($B392,'Feeder DER'!$B$3:$V$365,'Feeder DER'!V$369,FALSE)),0,VLOOKUP($B392,'Feeder DER'!$B$3:$V$365,'Feeder DER'!V$369,FALSE)/1000)</f>
        <v>-0.14620495537418676</v>
      </c>
    </row>
    <row r="393" spans="1:48" x14ac:dyDescent="0.25">
      <c r="A393" s="8" t="s">
        <v>333</v>
      </c>
      <c r="B393" s="42">
        <v>13055</v>
      </c>
      <c r="C393" s="43">
        <v>48.455555339999997</v>
      </c>
      <c r="D393" s="43">
        <v>107.66666410000001</v>
      </c>
      <c r="E393" s="43">
        <v>110.07500949329575</v>
      </c>
      <c r="F393" s="43">
        <v>110.48857403972616</v>
      </c>
      <c r="G393" s="43">
        <v>110.90369239600724</v>
      </c>
      <c r="H393" s="43">
        <v>111.32037039998239</v>
      </c>
      <c r="I393" s="43">
        <v>111.73861391142844</v>
      </c>
      <c r="J393" s="43">
        <v>112.1584288121381</v>
      </c>
      <c r="K393" s="43">
        <v>112.57982100600263</v>
      </c>
      <c r="L393" s="43">
        <v>113.00279641909492</v>
      </c>
      <c r="M393" s="43">
        <v>113.42736099975278</v>
      </c>
      <c r="N393" s="43">
        <v>113.85352071866262</v>
      </c>
      <c r="P393" s="43">
        <v>195</v>
      </c>
      <c r="Q393" s="43">
        <v>206.75555634312775</v>
      </c>
      <c r="R393" s="43">
        <v>207.61471160113496</v>
      </c>
      <c r="S393" s="43">
        <v>208.47743700627831</v>
      </c>
      <c r="T393" s="43">
        <v>209.34374739400283</v>
      </c>
      <c r="U393" s="43">
        <v>210.21365766140093</v>
      </c>
      <c r="V393" s="43">
        <v>211.08718276746865</v>
      </c>
      <c r="W393" s="43">
        <v>211.9643377333629</v>
      </c>
      <c r="X393" s="43">
        <v>212.84513764265969</v>
      </c>
      <c r="Y393" s="43">
        <v>213.72959764161362</v>
      </c>
      <c r="Z393" s="43">
        <v>214.61773293941823</v>
      </c>
      <c r="AA393" s="43">
        <v>215.50955880846757</v>
      </c>
      <c r="AC393" s="37">
        <f>IF(ISNA(VLOOKUP($B393,'Feeder DER'!$B$3:$V$365,'Feeder DER'!C$369,FALSE)),0,VLOOKUP($B393,'Feeder DER'!$B$3:$V$365,'Feeder DER'!C$369,FALSE)/1000)</f>
        <v>2.8010736802904428E-2</v>
      </c>
      <c r="AD393" s="37">
        <f>IF(ISNA(VLOOKUP($B393,'Feeder DER'!$B$3:$V$365,'Feeder DER'!D$369,FALSE)),0,VLOOKUP($B393,'Feeder DER'!$B$3:$V$365,'Feeder DER'!D$369,FALSE)/1000)</f>
        <v>5.7751029222655445E-2</v>
      </c>
      <c r="AE393" s="37">
        <f>IF(ISNA(VLOOKUP($B393,'Feeder DER'!$B$3:$V$365,'Feeder DER'!E$369,FALSE)),0,VLOOKUP($B393,'Feeder DER'!$B$3:$V$365,'Feeder DER'!E$369,FALSE)/1000)</f>
        <v>9.2900479471850372E-2</v>
      </c>
      <c r="AF393" s="37">
        <f>IF(ISNA(VLOOKUP($B393,'Feeder DER'!$B$3:$V$365,'Feeder DER'!F$369,FALSE)),0,VLOOKUP($B393,'Feeder DER'!$B$3:$V$365,'Feeder DER'!F$369,FALSE)/1000)</f>
        <v>0.1328129683822627</v>
      </c>
      <c r="AG393" s="37">
        <f>IF(ISNA(VLOOKUP($B393,'Feeder DER'!$B$3:$V$365,'Feeder DER'!G$369,FALSE)),0,VLOOKUP($B393,'Feeder DER'!$B$3:$V$365,'Feeder DER'!G$369,FALSE)/1000)</f>
        <v>0.17428183155069307</v>
      </c>
      <c r="AH393" s="37">
        <f>IF(ISNA(VLOOKUP($B393,'Feeder DER'!$B$3:$V$365,'Feeder DER'!H$369,FALSE)),0,VLOOKUP($B393,'Feeder DER'!$B$3:$V$365,'Feeder DER'!H$369,FALSE)/1000)</f>
        <v>0.22119256114437802</v>
      </c>
      <c r="AI393" s="37">
        <f>IF(ISNA(VLOOKUP($B393,'Feeder DER'!$B$3:$V$365,'Feeder DER'!I$369,FALSE)),0,VLOOKUP($B393,'Feeder DER'!$B$3:$V$365,'Feeder DER'!I$369,FALSE)/1000)</f>
        <v>0.27416835633438952</v>
      </c>
      <c r="AJ393" s="37">
        <f>IF(ISNA(VLOOKUP($B393,'Feeder DER'!$B$3:$V$365,'Feeder DER'!J$369,FALSE)),0,VLOOKUP($B393,'Feeder DER'!$B$3:$V$365,'Feeder DER'!J$369,FALSE)/1000)</f>
        <v>0.39027675490408376</v>
      </c>
      <c r="AK393" s="37">
        <f>IF(ISNA(VLOOKUP($B393,'Feeder DER'!$B$3:$V$365,'Feeder DER'!K$369,FALSE)),0,VLOOKUP($B393,'Feeder DER'!$B$3:$V$365,'Feeder DER'!K$369,FALSE)/1000)</f>
        <v>0.4863903268882146</v>
      </c>
      <c r="AL393" s="37">
        <f>IF(ISNA(VLOOKUP($B393,'Feeder DER'!$B$3:$V$365,'Feeder DER'!L$369,FALSE)),0,VLOOKUP($B393,'Feeder DER'!$B$3:$V$365,'Feeder DER'!L$369,FALSE)/1000)</f>
        <v>0.57534550776795623</v>
      </c>
      <c r="AM393" s="37">
        <f>IF(ISNA(VLOOKUP($B393,'Feeder DER'!$B$3:$V$365,'Feeder DER'!M$369,FALSE)),0,VLOOKUP($B393,'Feeder DER'!$B$3:$V$365,'Feeder DER'!M$369,FALSE)/1000)</f>
        <v>-0.24880302614125485</v>
      </c>
      <c r="AN393" s="37">
        <f>IF(ISNA(VLOOKUP($B393,'Feeder DER'!$B$3:$V$365,'Feeder DER'!N$369,FALSE)),0,VLOOKUP($B393,'Feeder DER'!$B$3:$V$365,'Feeder DER'!N$369,FALSE)/1000)</f>
        <v>-0.31532144593633882</v>
      </c>
      <c r="AO393" s="37">
        <f>IF(ISNA(VLOOKUP($B393,'Feeder DER'!$B$3:$V$365,'Feeder DER'!O$369,FALSE)),0,VLOOKUP($B393,'Feeder DER'!$B$3:$V$365,'Feeder DER'!O$369,FALSE)/1000)</f>
        <v>-0.38761331683165995</v>
      </c>
      <c r="AP393" s="37">
        <f>IF(ISNA(VLOOKUP($B393,'Feeder DER'!$B$3:$V$365,'Feeder DER'!P$369,FALSE)),0,VLOOKUP($B393,'Feeder DER'!$B$3:$V$365,'Feeder DER'!P$369,FALSE)/1000)</f>
        <v>-0.45779221713382579</v>
      </c>
      <c r="AQ393" s="37">
        <f>IF(ISNA(VLOOKUP($B393,'Feeder DER'!$B$3:$V$365,'Feeder DER'!Q$369,FALSE)),0,VLOOKUP($B393,'Feeder DER'!$B$3:$V$365,'Feeder DER'!Q$369,FALSE)/1000)</f>
        <v>-0.51925954951862285</v>
      </c>
      <c r="AR393" s="37">
        <f>IF(ISNA(VLOOKUP($B393,'Feeder DER'!$B$3:$V$365,'Feeder DER'!R$369,FALSE)),0,VLOOKUP($B393,'Feeder DER'!$B$3:$V$365,'Feeder DER'!R$369,FALSE)/1000)</f>
        <v>-0.57452120158641995</v>
      </c>
      <c r="AS393" s="37">
        <f>IF(ISNA(VLOOKUP($B393,'Feeder DER'!$B$3:$V$365,'Feeder DER'!S$369,FALSE)),0,VLOOKUP($B393,'Feeder DER'!$B$3:$V$365,'Feeder DER'!S$369,FALSE)/1000)</f>
        <v>-0.62632079750624914</v>
      </c>
      <c r="AT393" s="37">
        <f>IF(ISNA(VLOOKUP($B393,'Feeder DER'!$B$3:$V$365,'Feeder DER'!T$369,FALSE)),0,VLOOKUP($B393,'Feeder DER'!$B$3:$V$365,'Feeder DER'!T$369,FALSE)/1000)</f>
        <v>-0.68358236163135921</v>
      </c>
      <c r="AU393" s="37">
        <f>IF(ISNA(VLOOKUP($B393,'Feeder DER'!$B$3:$V$365,'Feeder DER'!U$369,FALSE)),0,VLOOKUP($B393,'Feeder DER'!$B$3:$V$365,'Feeder DER'!U$369,FALSE)/1000)</f>
        <v>-0.73977851077001644</v>
      </c>
      <c r="AV393" s="37">
        <f>IF(ISNA(VLOOKUP($B393,'Feeder DER'!$B$3:$V$365,'Feeder DER'!V$369,FALSE)),0,VLOOKUP($B393,'Feeder DER'!$B$3:$V$365,'Feeder DER'!V$369,FALSE)/1000)</f>
        <v>-0.78675111755934324</v>
      </c>
    </row>
    <row r="394" spans="1:48" x14ac:dyDescent="0.25">
      <c r="A394" s="8" t="s">
        <v>333</v>
      </c>
      <c r="B394" s="42">
        <v>13056</v>
      </c>
      <c r="C394" s="43">
        <v>124.5444447</v>
      </c>
      <c r="D394" s="43">
        <v>43.666667940000004</v>
      </c>
      <c r="E394" s="43">
        <v>43.984527933613357</v>
      </c>
      <c r="F394" s="43">
        <v>44.149782894103993</v>
      </c>
      <c r="G394" s="43">
        <v>44.315658736601314</v>
      </c>
      <c r="H394" s="43">
        <v>44.482157793830865</v>
      </c>
      <c r="I394" s="43">
        <v>44.649282407282499</v>
      </c>
      <c r="J394" s="43">
        <v>44.817034927243313</v>
      </c>
      <c r="K394" s="43">
        <v>44.985417712830717</v>
      </c>
      <c r="L394" s="43">
        <v>45.154433132025595</v>
      </c>
      <c r="M394" s="43">
        <v>45.324083561705599</v>
      </c>
      <c r="N394" s="43">
        <v>45.494371387678598</v>
      </c>
      <c r="P394" s="43">
        <v>92</v>
      </c>
      <c r="Q394" s="43">
        <v>95.348921827721313</v>
      </c>
      <c r="R394" s="43">
        <v>95.745136222064616</v>
      </c>
      <c r="S394" s="43">
        <v>96.14299705187122</v>
      </c>
      <c r="T394" s="43">
        <v>96.542511158764697</v>
      </c>
      <c r="U394" s="43">
        <v>96.943685412798374</v>
      </c>
      <c r="V394" s="43">
        <v>97.346526712573535</v>
      </c>
      <c r="W394" s="43">
        <v>97.751041985358015</v>
      </c>
      <c r="X394" s="43">
        <v>98.157238187205323</v>
      </c>
      <c r="Y394" s="43">
        <v>98.565122303074247</v>
      </c>
      <c r="Z394" s="43">
        <v>98.974701346949004</v>
      </c>
      <c r="AA394" s="43">
        <v>99.385982361959805</v>
      </c>
      <c r="AC394" s="37">
        <f>IF(ISNA(VLOOKUP($B394,'Feeder DER'!$B$3:$V$365,'Feeder DER'!C$369,FALSE)),0,VLOOKUP($B394,'Feeder DER'!$B$3:$V$365,'Feeder DER'!C$369,FALSE)/1000)</f>
        <v>2.0135437425239707E-2</v>
      </c>
      <c r="AD394" s="37">
        <f>IF(ISNA(VLOOKUP($B394,'Feeder DER'!$B$3:$V$365,'Feeder DER'!D$369,FALSE)),0,VLOOKUP($B394,'Feeder DER'!$B$3:$V$365,'Feeder DER'!D$369,FALSE)/1000)</f>
        <v>3.8564042766673225E-2</v>
      </c>
      <c r="AE394" s="37">
        <f>IF(ISNA(VLOOKUP($B394,'Feeder DER'!$B$3:$V$365,'Feeder DER'!E$369,FALSE)),0,VLOOKUP($B394,'Feeder DER'!$B$3:$V$365,'Feeder DER'!E$369,FALSE)/1000)</f>
        <v>6.0549691663617213E-2</v>
      </c>
      <c r="AF394" s="37">
        <f>IF(ISNA(VLOOKUP($B394,'Feeder DER'!$B$3:$V$365,'Feeder DER'!F$369,FALSE)),0,VLOOKUP($B394,'Feeder DER'!$B$3:$V$365,'Feeder DER'!F$369,FALSE)/1000)</f>
        <v>8.5823318221999401E-2</v>
      </c>
      <c r="AG394" s="37">
        <f>IF(ISNA(VLOOKUP($B394,'Feeder DER'!$B$3:$V$365,'Feeder DER'!G$369,FALSE)),0,VLOOKUP($B394,'Feeder DER'!$B$3:$V$365,'Feeder DER'!G$369,FALSE)/1000)</f>
        <v>0.11235238410028844</v>
      </c>
      <c r="AH394" s="37">
        <f>IF(ISNA(VLOOKUP($B394,'Feeder DER'!$B$3:$V$365,'Feeder DER'!H$369,FALSE)),0,VLOOKUP($B394,'Feeder DER'!$B$3:$V$365,'Feeder DER'!H$369,FALSE)/1000)</f>
        <v>0.14262046025478292</v>
      </c>
      <c r="AI394" s="37">
        <f>IF(ISNA(VLOOKUP($B394,'Feeder DER'!$B$3:$V$365,'Feeder DER'!I$369,FALSE)),0,VLOOKUP($B394,'Feeder DER'!$B$3:$V$365,'Feeder DER'!I$369,FALSE)/1000)</f>
        <v>0.17698675375686906</v>
      </c>
      <c r="AJ394" s="37">
        <f>IF(ISNA(VLOOKUP($B394,'Feeder DER'!$B$3:$V$365,'Feeder DER'!J$369,FALSE)),0,VLOOKUP($B394,'Feeder DER'!$B$3:$V$365,'Feeder DER'!J$369,FALSE)/1000)</f>
        <v>0.25273352710963654</v>
      </c>
      <c r="AK394" s="37">
        <f>IF(ISNA(VLOOKUP($B394,'Feeder DER'!$B$3:$V$365,'Feeder DER'!K$369,FALSE)),0,VLOOKUP($B394,'Feeder DER'!$B$3:$V$365,'Feeder DER'!K$369,FALSE)/1000)</f>
        <v>0.31545988530809127</v>
      </c>
      <c r="AL394" s="37">
        <f>IF(ISNA(VLOOKUP($B394,'Feeder DER'!$B$3:$V$365,'Feeder DER'!L$369,FALSE)),0,VLOOKUP($B394,'Feeder DER'!$B$3:$V$365,'Feeder DER'!L$369,FALSE)/1000)</f>
        <v>0.37370650589655596</v>
      </c>
      <c r="AM394" s="37">
        <f>IF(ISNA(VLOOKUP($B394,'Feeder DER'!$B$3:$V$365,'Feeder DER'!M$369,FALSE)),0,VLOOKUP($B394,'Feeder DER'!$B$3:$V$365,'Feeder DER'!M$369,FALSE)/1000)</f>
        <v>-0.17132015769296702</v>
      </c>
      <c r="AN394" s="37">
        <f>IF(ISNA(VLOOKUP($B394,'Feeder DER'!$B$3:$V$365,'Feeder DER'!N$369,FALSE)),0,VLOOKUP($B394,'Feeder DER'!$B$3:$V$365,'Feeder DER'!N$369,FALSE)/1000)</f>
        <v>-0.21279640780130402</v>
      </c>
      <c r="AO394" s="37">
        <f>IF(ISNA(VLOOKUP($B394,'Feeder DER'!$B$3:$V$365,'Feeder DER'!O$369,FALSE)),0,VLOOKUP($B394,'Feeder DER'!$B$3:$V$365,'Feeder DER'!O$369,FALSE)/1000)</f>
        <v>-0.25822466896048762</v>
      </c>
      <c r="AP394" s="37">
        <f>IF(ISNA(VLOOKUP($B394,'Feeder DER'!$B$3:$V$365,'Feeder DER'!P$369,FALSE)),0,VLOOKUP($B394,'Feeder DER'!$B$3:$V$365,'Feeder DER'!P$369,FALSE)/1000)</f>
        <v>-0.30268418944460279</v>
      </c>
      <c r="AQ394" s="37">
        <f>IF(ISNA(VLOOKUP($B394,'Feeder DER'!$B$3:$V$365,'Feeder DER'!Q$369,FALSE)),0,VLOOKUP($B394,'Feeder DER'!$B$3:$V$365,'Feeder DER'!Q$369,FALSE)/1000)</f>
        <v>-0.34194567727804004</v>
      </c>
      <c r="AR394" s="37">
        <f>IF(ISNA(VLOOKUP($B394,'Feeder DER'!$B$3:$V$365,'Feeder DER'!R$369,FALSE)),0,VLOOKUP($B394,'Feeder DER'!$B$3:$V$365,'Feeder DER'!R$369,FALSE)/1000)</f>
        <v>-0.37749438099466925</v>
      </c>
      <c r="AS394" s="37">
        <f>IF(ISNA(VLOOKUP($B394,'Feeder DER'!$B$3:$V$365,'Feeder DER'!S$369,FALSE)),0,VLOOKUP($B394,'Feeder DER'!$B$3:$V$365,'Feeder DER'!S$369,FALSE)/1000)</f>
        <v>-0.41105755594540949</v>
      </c>
      <c r="AT394" s="37">
        <f>IF(ISNA(VLOOKUP($B394,'Feeder DER'!$B$3:$V$365,'Feeder DER'!T$369,FALSE)),0,VLOOKUP($B394,'Feeder DER'!$B$3:$V$365,'Feeder DER'!T$369,FALSE)/1000)</f>
        <v>-0.44787045311562018</v>
      </c>
      <c r="AU394" s="37">
        <f>IF(ISNA(VLOOKUP($B394,'Feeder DER'!$B$3:$V$365,'Feeder DER'!U$369,FALSE)),0,VLOOKUP($B394,'Feeder DER'!$B$3:$V$365,'Feeder DER'!U$369,FALSE)/1000)</f>
        <v>-0.48460407435319303</v>
      </c>
      <c r="AV394" s="37">
        <f>IF(ISNA(VLOOKUP($B394,'Feeder DER'!$B$3:$V$365,'Feeder DER'!V$369,FALSE)),0,VLOOKUP($B394,'Feeder DER'!$B$3:$V$365,'Feeder DER'!V$369,FALSE)/1000)</f>
        <v>-0.5156409325172131</v>
      </c>
    </row>
    <row r="395" spans="1:48" x14ac:dyDescent="0.25">
      <c r="A395" s="8" t="s">
        <v>333</v>
      </c>
      <c r="B395" s="42">
        <v>13057</v>
      </c>
      <c r="C395" s="43">
        <v>179.9611104</v>
      </c>
      <c r="D395" s="43">
        <v>94.666664119999993</v>
      </c>
      <c r="E395" s="43">
        <v>97.957911154648059</v>
      </c>
      <c r="F395" s="43">
        <v>98.325950360662475</v>
      </c>
      <c r="G395" s="43">
        <v>98.695372332556317</v>
      </c>
      <c r="H395" s="43">
        <v>99.066182265540974</v>
      </c>
      <c r="I395" s="43">
        <v>99.438385374346851</v>
      </c>
      <c r="J395" s="43">
        <v>99.811986893296705</v>
      </c>
      <c r="K395" s="43">
        <v>100.18699207637923</v>
      </c>
      <c r="L395" s="43">
        <v>100.56340619732299</v>
      </c>
      <c r="M395" s="43">
        <v>100.94123454967054</v>
      </c>
      <c r="N395" s="43">
        <v>101.32048244685289</v>
      </c>
      <c r="P395" s="43">
        <v>172</v>
      </c>
      <c r="Q395" s="43">
        <v>176.14018054338584</v>
      </c>
      <c r="R395" s="43">
        <v>176.87211619211416</v>
      </c>
      <c r="S395" s="43">
        <v>177.60709333763342</v>
      </c>
      <c r="T395" s="43">
        <v>178.34512461862673</v>
      </c>
      <c r="U395" s="43">
        <v>179.08622272629623</v>
      </c>
      <c r="V395" s="43">
        <v>179.83040040458121</v>
      </c>
      <c r="W395" s="43">
        <v>180.57767045037735</v>
      </c>
      <c r="X395" s="43">
        <v>181.32804571375678</v>
      </c>
      <c r="Y395" s="43">
        <v>182.08153909818898</v>
      </c>
      <c r="Z395" s="43">
        <v>182.83816356076272</v>
      </c>
      <c r="AA395" s="43">
        <v>183.59793211240887</v>
      </c>
      <c r="AC395" s="37">
        <f>IF(ISNA(VLOOKUP($B395,'Feeder DER'!$B$3:$V$365,'Feeder DER'!C$369,FALSE)),0,VLOOKUP($B395,'Feeder DER'!$B$3:$V$365,'Feeder DER'!C$369,FALSE)/1000)</f>
        <v>4.8450056373187896E-2</v>
      </c>
      <c r="AD395" s="37">
        <f>IF(ISNA(VLOOKUP($B395,'Feeder DER'!$B$3:$V$365,'Feeder DER'!D$369,FALSE)),0,VLOOKUP($B395,'Feeder DER'!$B$3:$V$365,'Feeder DER'!D$369,FALSE)/1000)</f>
        <v>9.7909135481431264E-2</v>
      </c>
      <c r="AE395" s="37">
        <f>IF(ISNA(VLOOKUP($B395,'Feeder DER'!$B$3:$V$365,'Feeder DER'!E$369,FALSE)),0,VLOOKUP($B395,'Feeder DER'!$B$3:$V$365,'Feeder DER'!E$369,FALSE)/1000)</f>
        <v>0.15544456143190233</v>
      </c>
      <c r="AF395" s="37">
        <f>IF(ISNA(VLOOKUP($B395,'Feeder DER'!$B$3:$V$365,'Feeder DER'!F$369,FALSE)),0,VLOOKUP($B395,'Feeder DER'!$B$3:$V$365,'Feeder DER'!F$369,FALSE)/1000)</f>
        <v>0.21899322469278149</v>
      </c>
      <c r="AG395" s="37">
        <f>IF(ISNA(VLOOKUP($B395,'Feeder DER'!$B$3:$V$365,'Feeder DER'!G$369,FALSE)),0,VLOOKUP($B395,'Feeder DER'!$B$3:$V$365,'Feeder DER'!G$369,FALSE)/1000)</f>
        <v>0.2834427412478433</v>
      </c>
      <c r="AH395" s="37">
        <f>IF(ISNA(VLOOKUP($B395,'Feeder DER'!$B$3:$V$365,'Feeder DER'!H$369,FALSE)),0,VLOOKUP($B395,'Feeder DER'!$B$3:$V$365,'Feeder DER'!H$369,FALSE)/1000)</f>
        <v>0.35373794347974191</v>
      </c>
      <c r="AI395" s="37">
        <f>IF(ISNA(VLOOKUP($B395,'Feeder DER'!$B$3:$V$365,'Feeder DER'!I$369,FALSE)),0,VLOOKUP($B395,'Feeder DER'!$B$3:$V$365,'Feeder DER'!I$369,FALSE)/1000)</f>
        <v>0.43158833718029155</v>
      </c>
      <c r="AJ395" s="37">
        <f>IF(ISNA(VLOOKUP($B395,'Feeder DER'!$B$3:$V$365,'Feeder DER'!J$369,FALSE)),0,VLOOKUP($B395,'Feeder DER'!$B$3:$V$365,'Feeder DER'!J$369,FALSE)/1000)</f>
        <v>0.59930780330845113</v>
      </c>
      <c r="AK395" s="37">
        <f>IF(ISNA(VLOOKUP($B395,'Feeder DER'!$B$3:$V$365,'Feeder DER'!K$369,FALSE)),0,VLOOKUP($B395,'Feeder DER'!$B$3:$V$365,'Feeder DER'!K$369,FALSE)/1000)</f>
        <v>0.73984701725606528</v>
      </c>
      <c r="AL395" s="37">
        <f>IF(ISNA(VLOOKUP($B395,'Feeder DER'!$B$3:$V$365,'Feeder DER'!L$369,FALSE)),0,VLOOKUP($B395,'Feeder DER'!$B$3:$V$365,'Feeder DER'!L$369,FALSE)/1000)</f>
        <v>0.87064181819864872</v>
      </c>
      <c r="AM395" s="37">
        <f>IF(ISNA(VLOOKUP($B395,'Feeder DER'!$B$3:$V$365,'Feeder DER'!M$369,FALSE)),0,VLOOKUP($B395,'Feeder DER'!$B$3:$V$365,'Feeder DER'!M$369,FALSE)/1000)</f>
        <v>-0.47561933839088788</v>
      </c>
      <c r="AN395" s="37">
        <f>IF(ISNA(VLOOKUP($B395,'Feeder DER'!$B$3:$V$365,'Feeder DER'!N$369,FALSE)),0,VLOOKUP($B395,'Feeder DER'!$B$3:$V$365,'Feeder DER'!N$369,FALSE)/1000)</f>
        <v>-0.58666594257539073</v>
      </c>
      <c r="AO395" s="37">
        <f>IF(ISNA(VLOOKUP($B395,'Feeder DER'!$B$3:$V$365,'Feeder DER'!O$369,FALSE)),0,VLOOKUP($B395,'Feeder DER'!$B$3:$V$365,'Feeder DER'!O$369,FALSE)/1000)</f>
        <v>-0.70666150711563225</v>
      </c>
      <c r="AP395" s="37">
        <f>IF(ISNA(VLOOKUP($B395,'Feeder DER'!$B$3:$V$365,'Feeder DER'!P$369,FALSE)),0,VLOOKUP($B395,'Feeder DER'!$B$3:$V$365,'Feeder DER'!P$369,FALSE)/1000)</f>
        <v>-0.82262864549464876</v>
      </c>
      <c r="AQ395" s="37">
        <f>IF(ISNA(VLOOKUP($B395,'Feeder DER'!$B$3:$V$365,'Feeder DER'!Q$369,FALSE)),0,VLOOKUP($B395,'Feeder DER'!$B$3:$V$365,'Feeder DER'!Q$369,FALSE)/1000)</f>
        <v>-0.92387810439806894</v>
      </c>
      <c r="AR395" s="37">
        <f>IF(ISNA(VLOOKUP($B395,'Feeder DER'!$B$3:$V$365,'Feeder DER'!R$369,FALSE)),0,VLOOKUP($B395,'Feeder DER'!$B$3:$V$365,'Feeder DER'!R$369,FALSE)/1000)</f>
        <v>-1.0149213655528091</v>
      </c>
      <c r="AS395" s="37">
        <f>IF(ISNA(VLOOKUP($B395,'Feeder DER'!$B$3:$V$365,'Feeder DER'!S$369,FALSE)),0,VLOOKUP($B395,'Feeder DER'!$B$3:$V$365,'Feeder DER'!S$369,FALSE)/1000)</f>
        <v>-1.1003091914618131</v>
      </c>
      <c r="AT395" s="37">
        <f>IF(ISNA(VLOOKUP($B395,'Feeder DER'!$B$3:$V$365,'Feeder DER'!T$369,FALSE)),0,VLOOKUP($B395,'Feeder DER'!$B$3:$V$365,'Feeder DER'!T$369,FALSE)/1000)</f>
        <v>-1.1969708573215152</v>
      </c>
      <c r="AU395" s="37">
        <f>IF(ISNA(VLOOKUP($B395,'Feeder DER'!$B$3:$V$365,'Feeder DER'!U$369,FALSE)),0,VLOOKUP($B395,'Feeder DER'!$B$3:$V$365,'Feeder DER'!U$369,FALSE)/1000)</f>
        <v>-1.2927742527907355</v>
      </c>
      <c r="AV395" s="37">
        <f>IF(ISNA(VLOOKUP($B395,'Feeder DER'!$B$3:$V$365,'Feeder DER'!V$369,FALSE)),0,VLOOKUP($B395,'Feeder DER'!$B$3:$V$365,'Feeder DER'!V$369,FALSE)/1000)</f>
        <v>-1.375684338140742</v>
      </c>
    </row>
    <row r="396" spans="1:48" x14ac:dyDescent="0.25">
      <c r="A396" s="8" t="s">
        <v>333</v>
      </c>
      <c r="B396" s="79">
        <v>13058</v>
      </c>
      <c r="C396" s="80">
        <v>62.222222070000001</v>
      </c>
      <c r="D396" s="80">
        <v>65</v>
      </c>
      <c r="E396" s="80">
        <v>65.244212520550491</v>
      </c>
      <c r="F396" s="80">
        <v>65.489342575796272</v>
      </c>
      <c r="G396" s="80">
        <v>65.735393613021344</v>
      </c>
      <c r="H396" s="80">
        <v>65.982369092461568</v>
      </c>
      <c r="I396" s="80">
        <v>66.230272487353304</v>
      </c>
      <c r="J396" s="80">
        <v>66.479107283982259</v>
      </c>
      <c r="K396" s="80">
        <v>66.728876981732526</v>
      </c>
      <c r="L396" s="80">
        <v>66.979585093135796</v>
      </c>
      <c r="M396" s="80">
        <v>67.231235143920728</v>
      </c>
      <c r="N396" s="80">
        <v>67.48383067306257</v>
      </c>
      <c r="P396" s="80">
        <v>89.666664119999993</v>
      </c>
      <c r="Q396" s="80">
        <v>91.280638547290209</v>
      </c>
      <c r="R396" s="80">
        <v>91.659947533946934</v>
      </c>
      <c r="S396" s="80">
        <v>92.040832707072653</v>
      </c>
      <c r="T396" s="80">
        <v>92.423300616377148</v>
      </c>
      <c r="U396" s="80">
        <v>92.807357838786984</v>
      </c>
      <c r="V396" s="80">
        <v>93.19301097855859</v>
      </c>
      <c r="W396" s="80">
        <v>93.580266667391811</v>
      </c>
      <c r="X396" s="80">
        <v>93.969131564543972</v>
      </c>
      <c r="Y396" s="80">
        <v>94.359612356944368</v>
      </c>
      <c r="Z396" s="80">
        <v>94.751715759309278</v>
      </c>
      <c r="AA396" s="80">
        <v>95.145448514257424</v>
      </c>
      <c r="AC396" s="37">
        <f>IF(ISNA(VLOOKUP($B396,'Feeder DER'!$B$3:$V$365,'Feeder DER'!C$369,FALSE)),0,VLOOKUP($B396,'Feeder DER'!$B$3:$V$365,'Feeder DER'!C$369,FALSE)/1000)</f>
        <v>6.2775754524988924E-4</v>
      </c>
      <c r="AD396" s="37">
        <f>IF(ISNA(VLOOKUP($B396,'Feeder DER'!$B$3:$V$365,'Feeder DER'!D$369,FALSE)),0,VLOOKUP($B396,'Feeder DER'!$B$3:$V$365,'Feeder DER'!D$369,FALSE)/1000)</f>
        <v>1.2322300084312743E-3</v>
      </c>
      <c r="AE396" s="37">
        <f>IF(ISNA(VLOOKUP($B396,'Feeder DER'!$B$3:$V$365,'Feeder DER'!E$369,FALSE)),0,VLOOKUP($B396,'Feeder DER'!$B$3:$V$365,'Feeder DER'!E$369,FALSE)/1000)</f>
        <v>1.9596738054940043E-3</v>
      </c>
      <c r="AF396" s="37">
        <f>IF(ISNA(VLOOKUP($B396,'Feeder DER'!$B$3:$V$365,'Feeder DER'!F$369,FALSE)),0,VLOOKUP($B396,'Feeder DER'!$B$3:$V$365,'Feeder DER'!F$369,FALSE)/1000)</f>
        <v>2.8109358674224916E-3</v>
      </c>
      <c r="AG396" s="37">
        <f>IF(ISNA(VLOOKUP($B396,'Feeder DER'!$B$3:$V$365,'Feeder DER'!G$369,FALSE)),0,VLOOKUP($B396,'Feeder DER'!$B$3:$V$365,'Feeder DER'!G$369,FALSE)/1000)</f>
        <v>3.7192285503657384E-3</v>
      </c>
      <c r="AH396" s="37">
        <f>IF(ISNA(VLOOKUP($B396,'Feeder DER'!$B$3:$V$365,'Feeder DER'!H$369,FALSE)),0,VLOOKUP($B396,'Feeder DER'!$B$3:$V$365,'Feeder DER'!H$369,FALSE)/1000)</f>
        <v>4.773756961686376E-3</v>
      </c>
      <c r="AI396" s="37">
        <f>IF(ISNA(VLOOKUP($B396,'Feeder DER'!$B$3:$V$365,'Feeder DER'!I$369,FALSE)),0,VLOOKUP($B396,'Feeder DER'!$B$3:$V$365,'Feeder DER'!I$369,FALSE)/1000)</f>
        <v>5.9810149144824618E-3</v>
      </c>
      <c r="AJ396" s="37">
        <f>IF(ISNA(VLOOKUP($B396,'Feeder DER'!$B$3:$V$365,'Feeder DER'!J$369,FALSE)),0,VLOOKUP($B396,'Feeder DER'!$B$3:$V$365,'Feeder DER'!J$369,FALSE)/1000)</f>
        <v>8.6869291499828191E-3</v>
      </c>
      <c r="AK396" s="37">
        <f>IF(ISNA(VLOOKUP($B396,'Feeder DER'!$B$3:$V$365,'Feeder DER'!K$369,FALSE)),0,VLOOKUP($B396,'Feeder DER'!$B$3:$V$365,'Feeder DER'!K$369,FALSE)/1000)</f>
        <v>1.0906580269768758E-2</v>
      </c>
      <c r="AL396" s="37">
        <f>IF(ISNA(VLOOKUP($B396,'Feeder DER'!$B$3:$V$365,'Feeder DER'!L$369,FALSE)),0,VLOOKUP($B396,'Feeder DER'!$B$3:$V$365,'Feeder DER'!L$369,FALSE)/1000)</f>
        <v>1.2969912347225599E-2</v>
      </c>
      <c r="AM396" s="37">
        <f>IF(ISNA(VLOOKUP($B396,'Feeder DER'!$B$3:$V$365,'Feeder DER'!M$369,FALSE)),0,VLOOKUP($B396,'Feeder DER'!$B$3:$V$365,'Feeder DER'!M$369,FALSE)/1000)</f>
        <v>-6.4620736079737716E-3</v>
      </c>
      <c r="AN396" s="37">
        <f>IF(ISNA(VLOOKUP($B396,'Feeder DER'!$B$3:$V$365,'Feeder DER'!N$369,FALSE)),0,VLOOKUP($B396,'Feeder DER'!$B$3:$V$365,'Feeder DER'!N$369,FALSE)/1000)</f>
        <v>-7.8035983152215547E-3</v>
      </c>
      <c r="AO396" s="37">
        <f>IF(ISNA(VLOOKUP($B396,'Feeder DER'!$B$3:$V$365,'Feeder DER'!O$369,FALSE)),0,VLOOKUP($B396,'Feeder DER'!$B$3:$V$365,'Feeder DER'!O$369,FALSE)/1000)</f>
        <v>-9.270556997452736E-3</v>
      </c>
      <c r="AP396" s="37">
        <f>IF(ISNA(VLOOKUP($B396,'Feeder DER'!$B$3:$V$365,'Feeder DER'!P$369,FALSE)),0,VLOOKUP($B396,'Feeder DER'!$B$3:$V$365,'Feeder DER'!P$369,FALSE)/1000)</f>
        <v>-1.0698903629250817E-2</v>
      </c>
      <c r="AQ396" s="37">
        <f>IF(ISNA(VLOOKUP($B396,'Feeder DER'!$B$3:$V$365,'Feeder DER'!Q$369,FALSE)),0,VLOOKUP($B396,'Feeder DER'!$B$3:$V$365,'Feeder DER'!Q$369,FALSE)/1000)</f>
        <v>-1.1951268598285245E-2</v>
      </c>
      <c r="AR396" s="37">
        <f>IF(ISNA(VLOOKUP($B396,'Feeder DER'!$B$3:$V$365,'Feeder DER'!R$369,FALSE)),0,VLOOKUP($B396,'Feeder DER'!$B$3:$V$365,'Feeder DER'!R$369,FALSE)/1000)</f>
        <v>-1.3072250660206343E-2</v>
      </c>
      <c r="AS396" s="37">
        <f>IF(ISNA(VLOOKUP($B396,'Feeder DER'!$B$3:$V$365,'Feeder DER'!S$369,FALSE)),0,VLOOKUP($B396,'Feeder DER'!$B$3:$V$365,'Feeder DER'!S$369,FALSE)/1000)</f>
        <v>-1.4117693670045452E-2</v>
      </c>
      <c r="AT396" s="37">
        <f>IF(ISNA(VLOOKUP($B396,'Feeder DER'!$B$3:$V$365,'Feeder DER'!T$369,FALSE)),0,VLOOKUP($B396,'Feeder DER'!$B$3:$V$365,'Feeder DER'!T$369,FALSE)/1000)</f>
        <v>-1.5191997404897578E-2</v>
      </c>
      <c r="AU396" s="37">
        <f>IF(ISNA(VLOOKUP($B396,'Feeder DER'!$B$3:$V$365,'Feeder DER'!U$369,FALSE)),0,VLOOKUP($B396,'Feeder DER'!$B$3:$V$365,'Feeder DER'!U$369,FALSE)/1000)</f>
        <v>-1.6267801075613611E-2</v>
      </c>
      <c r="AV396" s="37">
        <f>IF(ISNA(VLOOKUP($B396,'Feeder DER'!$B$3:$V$365,'Feeder DER'!V$369,FALSE)),0,VLOOKUP($B396,'Feeder DER'!$B$3:$V$365,'Feeder DER'!V$369,FALSE)/1000)</f>
        <v>-1.7159608554702534E-2</v>
      </c>
    </row>
  </sheetData>
  <autoFilter ref="A4:AA396">
    <sortState ref="A5:AA396">
      <sortCondition ref="A4:A396"/>
    </sortState>
  </autoFilter>
  <mergeCells count="2">
    <mergeCell ref="C3:N3"/>
    <mergeCell ref="P3:AA3"/>
  </mergeCells>
  <conditionalFormatting sqref="P5:AA53">
    <cfRule type="cellIs" dxfId="1" priority="2" operator="greaterThanOrEqual">
      <formula>#REF!</formula>
    </cfRule>
  </conditionalFormatting>
  <conditionalFormatting sqref="AC5:AV396">
    <cfRule type="cellIs" dxfId="0" priority="1" operator="greaterThanOrEqual">
      <formula>#REF!</formula>
    </cfRule>
  </conditionalFormatting>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B71"/>
  <sheetViews>
    <sheetView zoomScale="70" zoomScaleNormal="70" workbookViewId="0">
      <pane xSplit="4" ySplit="4" topLeftCell="E5" activePane="bottomRight" state="frozen"/>
      <selection pane="topRight" activeCell="E1" sqref="E1"/>
      <selection pane="bottomLeft" activeCell="A5" sqref="A5"/>
      <selection pane="bottomRight" activeCell="M55" sqref="M55"/>
    </sheetView>
  </sheetViews>
  <sheetFormatPr defaultRowHeight="15" x14ac:dyDescent="0.25"/>
  <cols>
    <col min="1" max="1" width="10.7109375" customWidth="1"/>
    <col min="3" max="3" width="19.85546875" customWidth="1"/>
    <col min="4" max="6" width="9.140625" customWidth="1"/>
    <col min="7" max="7" width="12.42578125" customWidth="1"/>
    <col min="8" max="33" width="9.140625" customWidth="1"/>
    <col min="39" max="39" width="9.5703125" bestFit="1" customWidth="1"/>
    <col min="40" max="40" width="20.7109375" customWidth="1"/>
    <col min="41" max="41" width="21" customWidth="1"/>
    <col min="42" max="54" width="9.5703125" bestFit="1" customWidth="1"/>
  </cols>
  <sheetData>
    <row r="1" spans="1:38" x14ac:dyDescent="0.25">
      <c r="F1" s="70"/>
      <c r="H1" s="70"/>
      <c r="I1" s="70"/>
      <c r="J1" s="70"/>
      <c r="K1" s="70"/>
      <c r="L1" s="70"/>
      <c r="M1" s="70"/>
      <c r="N1" s="70"/>
      <c r="O1" s="70"/>
      <c r="P1" s="70"/>
      <c r="Q1" s="70"/>
      <c r="R1" s="69"/>
      <c r="U1" s="70"/>
      <c r="W1" s="70"/>
      <c r="X1" s="70"/>
      <c r="Y1" s="70"/>
      <c r="Z1" s="70"/>
      <c r="AA1" s="70"/>
      <c r="AB1" s="70"/>
      <c r="AC1" s="70"/>
      <c r="AD1" s="70"/>
      <c r="AE1" s="70"/>
      <c r="AF1" s="70"/>
    </row>
    <row r="2" spans="1:38" x14ac:dyDescent="0.25">
      <c r="AJ2" t="s">
        <v>295</v>
      </c>
    </row>
    <row r="3" spans="1:38" x14ac:dyDescent="0.25">
      <c r="F3" t="s">
        <v>269</v>
      </c>
      <c r="U3" t="s">
        <v>270</v>
      </c>
      <c r="AK3" t="s">
        <v>284</v>
      </c>
    </row>
    <row r="4" spans="1:38" x14ac:dyDescent="0.25">
      <c r="D4" t="s">
        <v>186</v>
      </c>
      <c r="F4" s="74" t="s">
        <v>292</v>
      </c>
      <c r="G4" t="s">
        <v>347</v>
      </c>
      <c r="H4">
        <v>2023</v>
      </c>
      <c r="I4">
        <f t="shared" ref="I4" si="0">H4+1</f>
        <v>2024</v>
      </c>
      <c r="J4">
        <f t="shared" ref="J4" si="1">I4+1</f>
        <v>2025</v>
      </c>
      <c r="K4">
        <f t="shared" ref="K4" si="2">J4+1</f>
        <v>2026</v>
      </c>
      <c r="L4">
        <f t="shared" ref="L4" si="3">K4+1</f>
        <v>2027</v>
      </c>
      <c r="M4">
        <f t="shared" ref="M4" si="4">L4+1</f>
        <v>2028</v>
      </c>
      <c r="N4">
        <f t="shared" ref="N4" si="5">M4+1</f>
        <v>2029</v>
      </c>
      <c r="O4">
        <f t="shared" ref="O4" si="6">N4+1</f>
        <v>2030</v>
      </c>
      <c r="P4">
        <f t="shared" ref="P4" si="7">O4+1</f>
        <v>2031</v>
      </c>
      <c r="Q4">
        <f t="shared" ref="Q4" si="8">P4+1</f>
        <v>2032</v>
      </c>
      <c r="R4" t="s">
        <v>268</v>
      </c>
      <c r="S4" t="s">
        <v>272</v>
      </c>
      <c r="U4" t="s">
        <v>348</v>
      </c>
      <c r="V4" t="s">
        <v>347</v>
      </c>
      <c r="W4">
        <v>2023</v>
      </c>
      <c r="X4">
        <f t="shared" ref="X4" si="9">W4+1</f>
        <v>2024</v>
      </c>
      <c r="Y4">
        <f t="shared" ref="Y4" si="10">X4+1</f>
        <v>2025</v>
      </c>
      <c r="Z4">
        <f t="shared" ref="Z4" si="11">Y4+1</f>
        <v>2026</v>
      </c>
      <c r="AA4">
        <f t="shared" ref="AA4" si="12">Z4+1</f>
        <v>2027</v>
      </c>
      <c r="AB4">
        <f t="shared" ref="AB4" si="13">AA4+1</f>
        <v>2028</v>
      </c>
      <c r="AC4">
        <f t="shared" ref="AC4" si="14">AB4+1</f>
        <v>2029</v>
      </c>
      <c r="AD4">
        <f t="shared" ref="AD4" si="15">AC4+1</f>
        <v>2030</v>
      </c>
      <c r="AE4">
        <f t="shared" ref="AE4" si="16">AD4+1</f>
        <v>2031</v>
      </c>
      <c r="AF4">
        <f t="shared" ref="AF4" si="17">AE4+1</f>
        <v>2032</v>
      </c>
      <c r="AG4" t="s">
        <v>268</v>
      </c>
      <c r="AH4" t="s">
        <v>272</v>
      </c>
      <c r="AK4" s="71" t="s">
        <v>285</v>
      </c>
      <c r="AL4" s="71" t="s">
        <v>286</v>
      </c>
    </row>
    <row r="5" spans="1:38" x14ac:dyDescent="0.25">
      <c r="B5" t="s">
        <v>91</v>
      </c>
      <c r="C5" t="s">
        <v>273</v>
      </c>
      <c r="D5" t="s">
        <v>60</v>
      </c>
      <c r="F5" s="98">
        <v>0.3722316064074484</v>
      </c>
      <c r="G5" s="98">
        <v>0.52501322563180663</v>
      </c>
      <c r="H5" s="98">
        <v>0.51701369675183795</v>
      </c>
      <c r="I5" s="98">
        <v>0.50990769750692655</v>
      </c>
      <c r="J5" s="98">
        <v>0.50417866715234938</v>
      </c>
      <c r="K5" s="98">
        <v>0.50610647994152513</v>
      </c>
      <c r="L5" s="98">
        <v>0.51376161720034286</v>
      </c>
      <c r="M5" s="98">
        <v>0.51934396151417694</v>
      </c>
      <c r="N5" s="98">
        <v>0.52589650717218261</v>
      </c>
      <c r="O5" s="98">
        <v>0.5319482928102971</v>
      </c>
      <c r="P5" s="98">
        <v>0.53762031144159916</v>
      </c>
      <c r="Q5" s="98">
        <v>0.5434019956244206</v>
      </c>
      <c r="R5" s="100">
        <f>VLOOKUP(("T"&amp;B5&amp;2),[4]PSS_E_Input_calculations!$E$19:$R$115,14,10)</f>
        <v>0.99921765366717719</v>
      </c>
      <c r="S5" s="71">
        <v>0.80434782608695599</v>
      </c>
      <c r="T5" s="71"/>
      <c r="U5" s="98">
        <v>2.0643154900035231E-2</v>
      </c>
      <c r="V5" s="98">
        <v>2.2543028631986615E-2</v>
      </c>
      <c r="W5" s="98">
        <v>2.2666603671626834E-2</v>
      </c>
      <c r="X5" s="98">
        <v>2.2246864629587058E-2</v>
      </c>
      <c r="Y5" s="98">
        <v>2.2039108535620151E-2</v>
      </c>
      <c r="Z5" s="98">
        <v>2.2008362832061246E-2</v>
      </c>
      <c r="AA5" s="98">
        <v>2.2309210469511016E-2</v>
      </c>
      <c r="AB5" s="98">
        <v>2.2516014659086338E-2</v>
      </c>
      <c r="AC5" s="98">
        <v>2.2750863508782092E-2</v>
      </c>
      <c r="AD5" s="98">
        <v>2.2888098146083852E-2</v>
      </c>
      <c r="AE5" s="98">
        <v>2.3313070230516108E-2</v>
      </c>
      <c r="AF5" s="98">
        <v>2.3518761819722157E-2</v>
      </c>
      <c r="AG5" s="69">
        <v>0.99921765366717719</v>
      </c>
      <c r="AH5">
        <v>0.59740259740259705</v>
      </c>
      <c r="AJ5" t="s">
        <v>129</v>
      </c>
      <c r="AK5">
        <v>20.607280000000145</v>
      </c>
      <c r="AL5">
        <v>2</v>
      </c>
    </row>
    <row r="6" spans="1:38" x14ac:dyDescent="0.25">
      <c r="B6" t="s">
        <v>92</v>
      </c>
      <c r="C6" t="s">
        <v>15</v>
      </c>
      <c r="D6" t="s">
        <v>60</v>
      </c>
      <c r="F6" s="98">
        <v>10.32623069478781</v>
      </c>
      <c r="G6" s="98">
        <v>13.298476294450609</v>
      </c>
      <c r="H6" s="98">
        <v>13.343742399856957</v>
      </c>
      <c r="I6" s="98">
        <v>13.180383361194423</v>
      </c>
      <c r="J6" s="98">
        <v>13.077833105403586</v>
      </c>
      <c r="K6" s="98">
        <v>13.14265526276656</v>
      </c>
      <c r="L6" s="98">
        <v>13.413083510376937</v>
      </c>
      <c r="M6" s="98">
        <v>13.628276993401162</v>
      </c>
      <c r="N6" s="98">
        <v>13.90014222115502</v>
      </c>
      <c r="O6" s="98">
        <v>14.152379737579311</v>
      </c>
      <c r="P6" s="98">
        <v>14.406409053856761</v>
      </c>
      <c r="Q6" s="98">
        <v>14.717621343587965</v>
      </c>
      <c r="R6" s="100">
        <f>VLOOKUP(("T"&amp;B6&amp;2),[4]PSS_E_Input_calculations!$E$19:$R$115,14,10)</f>
        <v>0.98538543555972991</v>
      </c>
      <c r="S6" s="71">
        <v>0.43165467625899201</v>
      </c>
      <c r="T6" s="71"/>
      <c r="U6" s="98">
        <v>7.363929940758541</v>
      </c>
      <c r="V6" s="98">
        <v>8.2335492902430705</v>
      </c>
      <c r="W6" s="98">
        <v>8.4583787675953506</v>
      </c>
      <c r="X6" s="98">
        <v>8.3589682117094473</v>
      </c>
      <c r="Y6" s="98">
        <v>8.3461181904539483</v>
      </c>
      <c r="Z6" s="98">
        <v>8.3758704016617287</v>
      </c>
      <c r="AA6" s="98">
        <v>8.567234365803003</v>
      </c>
      <c r="AB6" s="98">
        <v>8.7244095401894466</v>
      </c>
      <c r="AC6" s="98">
        <v>8.9230802306429862</v>
      </c>
      <c r="AD6" s="98">
        <v>9.0818549842653322</v>
      </c>
      <c r="AE6" s="98">
        <v>9.3630969313890002</v>
      </c>
      <c r="AF6" s="98">
        <v>9.587755551915409</v>
      </c>
      <c r="AG6" s="69">
        <v>0.98538543555972991</v>
      </c>
      <c r="AH6">
        <v>0.73008130081300804</v>
      </c>
      <c r="AJ6" t="s">
        <v>102</v>
      </c>
      <c r="AK6">
        <v>7.5014800000000195</v>
      </c>
      <c r="AL6">
        <v>0.30292000000000002</v>
      </c>
    </row>
    <row r="7" spans="1:38" x14ac:dyDescent="0.25">
      <c r="B7" t="s">
        <v>153</v>
      </c>
      <c r="C7" t="s">
        <v>252</v>
      </c>
      <c r="D7" t="s">
        <v>60</v>
      </c>
      <c r="F7" s="98">
        <v>9.6417018586626551</v>
      </c>
      <c r="G7" s="98">
        <v>7.5580449082948835</v>
      </c>
      <c r="H7" s="98">
        <v>7.3065834231569102</v>
      </c>
      <c r="I7" s="98">
        <v>7.1005603911417046</v>
      </c>
      <c r="J7" s="98">
        <v>6.9293720811642805</v>
      </c>
      <c r="K7" s="98">
        <v>6.8764027472772993</v>
      </c>
      <c r="L7" s="98">
        <v>6.9203028656203447</v>
      </c>
      <c r="M7" s="98">
        <v>6.9630209781481209</v>
      </c>
      <c r="N7" s="98">
        <v>7.0360394291609492</v>
      </c>
      <c r="O7" s="98">
        <v>7.1378887830697728</v>
      </c>
      <c r="P7" s="98">
        <v>7.2636772902853837</v>
      </c>
      <c r="Q7" s="98">
        <v>7.392363043530108</v>
      </c>
      <c r="R7" s="71"/>
      <c r="S7" s="71"/>
      <c r="T7" s="71"/>
      <c r="U7" s="98">
        <v>10.444217723940669</v>
      </c>
      <c r="V7" s="98">
        <v>10.320327451545028</v>
      </c>
      <c r="W7" s="98">
        <v>10.427868666974186</v>
      </c>
      <c r="X7" s="98">
        <v>10.269364003797964</v>
      </c>
      <c r="Y7" s="98">
        <v>10.179170435134891</v>
      </c>
      <c r="Z7" s="98">
        <v>10.193110664870769</v>
      </c>
      <c r="AA7" s="98">
        <v>10.363268838194397</v>
      </c>
      <c r="AB7" s="98">
        <v>10.515706259754657</v>
      </c>
      <c r="AC7" s="98">
        <v>10.703155970050977</v>
      </c>
      <c r="AD7" s="98">
        <v>10.88316983138132</v>
      </c>
      <c r="AE7" s="98">
        <v>11.209326786678362</v>
      </c>
      <c r="AF7" s="98">
        <v>11.454579806082862</v>
      </c>
    </row>
    <row r="8" spans="1:38" x14ac:dyDescent="0.25">
      <c r="A8" s="99"/>
      <c r="B8" t="s">
        <v>94</v>
      </c>
      <c r="C8" t="s">
        <v>17</v>
      </c>
      <c r="D8" t="s">
        <v>60</v>
      </c>
      <c r="F8" s="98">
        <v>44.384240768906515</v>
      </c>
      <c r="G8" s="98">
        <v>41.814386222545039</v>
      </c>
      <c r="H8" s="98">
        <v>40.841342841448636</v>
      </c>
      <c r="I8" s="98">
        <v>40.181057670165949</v>
      </c>
      <c r="J8" s="98">
        <v>39.653767933172666</v>
      </c>
      <c r="K8" s="98">
        <v>39.91284977574999</v>
      </c>
      <c r="L8" s="98">
        <v>40.478986176619017</v>
      </c>
      <c r="M8" s="98">
        <v>40.96817141974654</v>
      </c>
      <c r="N8" s="98">
        <v>41.6217759326193</v>
      </c>
      <c r="O8" s="98">
        <v>42.371661831085149</v>
      </c>
      <c r="P8" s="98">
        <v>43.246727102552398</v>
      </c>
      <c r="Q8" s="98">
        <v>44.15765479767073</v>
      </c>
      <c r="R8" s="100">
        <v>0.9986824634897391</v>
      </c>
      <c r="S8" s="71">
        <v>0.93437180796731301</v>
      </c>
      <c r="T8" s="71"/>
      <c r="U8" s="98">
        <v>57.514198607340269</v>
      </c>
      <c r="V8" s="98">
        <v>58.126773424342879</v>
      </c>
      <c r="W8" s="98">
        <v>57.902022738967489</v>
      </c>
      <c r="X8" s="98">
        <v>56.746103862266871</v>
      </c>
      <c r="Y8" s="98">
        <v>56.150009720578041</v>
      </c>
      <c r="Z8" s="98">
        <v>56.228764278230791</v>
      </c>
      <c r="AA8" s="98">
        <v>56.965019465257271</v>
      </c>
      <c r="AB8" s="98">
        <v>57.557603608809067</v>
      </c>
      <c r="AC8" s="98">
        <v>58.405418057284237</v>
      </c>
      <c r="AD8" s="98">
        <v>59.124541586446178</v>
      </c>
      <c r="AE8" s="98">
        <v>60.756156717165261</v>
      </c>
      <c r="AF8" s="98">
        <v>61.84628444367727</v>
      </c>
      <c r="AG8" s="69">
        <v>0.99862916552401748</v>
      </c>
      <c r="AH8">
        <v>0.92898781134075203</v>
      </c>
      <c r="AJ8" t="s">
        <v>131</v>
      </c>
      <c r="AK8">
        <v>6.5700000000000008E-2</v>
      </c>
      <c r="AL8">
        <v>0</v>
      </c>
    </row>
    <row r="9" spans="1:38" x14ac:dyDescent="0.25">
      <c r="B9" t="s">
        <v>93</v>
      </c>
      <c r="C9" t="s">
        <v>38</v>
      </c>
      <c r="D9" t="s">
        <v>60</v>
      </c>
      <c r="F9" s="98">
        <v>21.032058822649127</v>
      </c>
      <c r="G9" s="98">
        <v>19.095973898870607</v>
      </c>
      <c r="H9" s="98">
        <v>18.489005305328025</v>
      </c>
      <c r="I9" s="98">
        <v>18.905099697313236</v>
      </c>
      <c r="J9" s="98">
        <v>18.979606161278351</v>
      </c>
      <c r="K9" s="98">
        <v>19.076505847281108</v>
      </c>
      <c r="L9" s="98">
        <v>19.323438026375392</v>
      </c>
      <c r="M9" s="98">
        <v>19.505983887921346</v>
      </c>
      <c r="N9" s="98">
        <v>19.775341568901794</v>
      </c>
      <c r="O9" s="98">
        <v>20.17060419859294</v>
      </c>
      <c r="P9" s="98">
        <v>20.64110976078344</v>
      </c>
      <c r="Q9" s="98">
        <v>21.163402945190132</v>
      </c>
      <c r="R9" s="100">
        <v>0.99990450392952701</v>
      </c>
      <c r="S9" s="71">
        <v>0.86037735849056596</v>
      </c>
      <c r="T9" s="71"/>
      <c r="U9" s="98">
        <v>36.490551286273977</v>
      </c>
      <c r="V9" s="98">
        <v>34.894976026874403</v>
      </c>
      <c r="W9" s="98">
        <v>35.162475574093975</v>
      </c>
      <c r="X9" s="98">
        <v>35.497008518300952</v>
      </c>
      <c r="Y9" s="98">
        <v>35.703672050560975</v>
      </c>
      <c r="Z9" s="98">
        <v>35.933596385816266</v>
      </c>
      <c r="AA9" s="98">
        <v>36.611722959193344</v>
      </c>
      <c r="AB9" s="98">
        <v>37.137330041389752</v>
      </c>
      <c r="AC9" s="98">
        <v>37.781402100483945</v>
      </c>
      <c r="AD9" s="98">
        <v>38.396176310134535</v>
      </c>
      <c r="AE9" s="98">
        <v>39.53556332074578</v>
      </c>
      <c r="AF9" s="98">
        <v>40.375159887480912</v>
      </c>
      <c r="AG9" s="69">
        <v>0.99946132705249335</v>
      </c>
      <c r="AH9">
        <v>0.93665027480474405</v>
      </c>
      <c r="AJ9" t="s">
        <v>99</v>
      </c>
      <c r="AK9">
        <v>11.212250000000051</v>
      </c>
      <c r="AL9">
        <v>0.95333000000000001</v>
      </c>
    </row>
    <row r="10" spans="1:38" x14ac:dyDescent="0.25">
      <c r="B10" t="s">
        <v>154</v>
      </c>
      <c r="C10" t="s">
        <v>271</v>
      </c>
      <c r="D10" t="s">
        <v>60</v>
      </c>
      <c r="F10" s="98">
        <v>11.597214727936386</v>
      </c>
      <c r="G10" s="98">
        <v>12.53468722299259</v>
      </c>
      <c r="H10" s="98">
        <v>12.262264175807042</v>
      </c>
      <c r="I10" s="98">
        <v>11.991930720992158</v>
      </c>
      <c r="J10" s="98">
        <v>11.797630285674233</v>
      </c>
      <c r="K10" s="98">
        <v>11.820893491125346</v>
      </c>
      <c r="L10" s="98">
        <v>11.989133416460774</v>
      </c>
      <c r="M10" s="98">
        <v>12.12072488237979</v>
      </c>
      <c r="N10" s="98">
        <v>12.279207625108349</v>
      </c>
      <c r="O10" s="98">
        <v>12.443485644413997</v>
      </c>
      <c r="P10" s="98">
        <v>12.591823506976349</v>
      </c>
      <c r="Q10" s="98">
        <v>12.796235440215312</v>
      </c>
      <c r="R10" s="100"/>
      <c r="S10" s="71"/>
      <c r="T10" s="71"/>
      <c r="U10" s="98">
        <v>17.450185002395887</v>
      </c>
      <c r="V10" s="98">
        <v>16.988468164860503</v>
      </c>
      <c r="W10" s="98">
        <v>17.011815405028269</v>
      </c>
      <c r="X10" s="98">
        <v>16.612809397538822</v>
      </c>
      <c r="Y10" s="98">
        <v>16.414261532010297</v>
      </c>
      <c r="Z10" s="98">
        <v>16.390918999994913</v>
      </c>
      <c r="AA10" s="98">
        <v>16.622416094025848</v>
      </c>
      <c r="AB10" s="98">
        <v>16.791702812554018</v>
      </c>
      <c r="AC10" s="98">
        <v>16.988810231781081</v>
      </c>
      <c r="AD10" s="98">
        <v>17.120100686269375</v>
      </c>
      <c r="AE10" s="98">
        <v>17.444742759699043</v>
      </c>
      <c r="AF10" s="98">
        <v>17.676092187314296</v>
      </c>
      <c r="AG10" s="69"/>
      <c r="AJ10" t="s">
        <v>133</v>
      </c>
      <c r="AK10">
        <v>0</v>
      </c>
      <c r="AL10">
        <v>0</v>
      </c>
    </row>
    <row r="11" spans="1:38" x14ac:dyDescent="0.25">
      <c r="B11" t="s">
        <v>155</v>
      </c>
      <c r="C11" t="s">
        <v>255</v>
      </c>
      <c r="D11" t="s">
        <v>60</v>
      </c>
      <c r="F11" s="98">
        <v>14.36748456582543</v>
      </c>
      <c r="G11" s="98">
        <v>12.691451921469762</v>
      </c>
      <c r="H11" s="98">
        <v>12.33363609965321</v>
      </c>
      <c r="I11" s="98">
        <v>11.989642860795222</v>
      </c>
      <c r="J11" s="98">
        <v>11.743181018033896</v>
      </c>
      <c r="K11" s="98">
        <v>11.720368075525842</v>
      </c>
      <c r="L11" s="98">
        <v>11.895919778865764</v>
      </c>
      <c r="M11" s="98">
        <v>12.085383459609846</v>
      </c>
      <c r="N11" s="98">
        <v>12.344993136135876</v>
      </c>
      <c r="O11" s="98">
        <v>12.717509295352693</v>
      </c>
      <c r="P11" s="98">
        <v>13.150248219063581</v>
      </c>
      <c r="Q11" s="98">
        <v>13.59754096852563</v>
      </c>
      <c r="R11" s="100"/>
      <c r="S11" s="71"/>
      <c r="T11" s="71"/>
      <c r="U11" s="98">
        <v>22.364892687754995</v>
      </c>
      <c r="V11" s="98">
        <v>22.118035084516737</v>
      </c>
      <c r="W11" s="98">
        <v>22.364104476149343</v>
      </c>
      <c r="X11" s="98">
        <v>21.967281270806353</v>
      </c>
      <c r="Y11" s="98">
        <v>21.808325021982231</v>
      </c>
      <c r="Z11" s="98">
        <v>21.830845744079237</v>
      </c>
      <c r="AA11" s="98">
        <v>22.218791883420778</v>
      </c>
      <c r="AB11" s="98">
        <v>22.545721219751091</v>
      </c>
      <c r="AC11" s="98">
        <v>22.966611973842102</v>
      </c>
      <c r="AD11" s="98">
        <v>23.367522847040753</v>
      </c>
      <c r="AE11" s="98">
        <v>24.095894416927052</v>
      </c>
      <c r="AF11" s="98">
        <v>24.623091476481271</v>
      </c>
    </row>
    <row r="12" spans="1:38" x14ac:dyDescent="0.25">
      <c r="B12" t="s">
        <v>96</v>
      </c>
      <c r="C12" t="s">
        <v>40</v>
      </c>
      <c r="D12" t="s">
        <v>60</v>
      </c>
      <c r="F12" s="98">
        <v>56.37507011546456</v>
      </c>
      <c r="G12" s="98">
        <v>51.961112951887365</v>
      </c>
      <c r="H12" s="98">
        <v>51.044827313827263</v>
      </c>
      <c r="I12" s="98">
        <v>50.701696169332592</v>
      </c>
      <c r="J12" s="98">
        <v>50.153251038921269</v>
      </c>
      <c r="K12" s="98">
        <v>50.279042912337943</v>
      </c>
      <c r="L12" s="98">
        <v>51.014281121133777</v>
      </c>
      <c r="M12" s="98">
        <v>51.727087659936387</v>
      </c>
      <c r="N12" s="98">
        <v>52.645715162988729</v>
      </c>
      <c r="O12" s="98">
        <v>53.869980422972361</v>
      </c>
      <c r="P12" s="98">
        <v>55.214109717724227</v>
      </c>
      <c r="Q12" s="98">
        <v>56.665341355551924</v>
      </c>
      <c r="R12" s="100">
        <v>0.99835964796764343</v>
      </c>
      <c r="S12" s="71">
        <v>0.88730025231286802</v>
      </c>
      <c r="T12" s="71"/>
      <c r="U12" s="98">
        <v>87.511321993733588</v>
      </c>
      <c r="V12" s="98">
        <v>89.087456888901528</v>
      </c>
      <c r="W12" s="98">
        <v>89.933181493700502</v>
      </c>
      <c r="X12" s="98">
        <v>89.070156324063248</v>
      </c>
      <c r="Y12" s="98">
        <v>88.631698014149336</v>
      </c>
      <c r="Z12" s="98">
        <v>88.876783868099437</v>
      </c>
      <c r="AA12" s="98">
        <v>90.532105838687329</v>
      </c>
      <c r="AB12" s="98">
        <v>92.061091551098158</v>
      </c>
      <c r="AC12" s="98">
        <v>94.041124865523571</v>
      </c>
      <c r="AD12" s="98">
        <v>96.047659965472491</v>
      </c>
      <c r="AE12" s="98">
        <v>99.354517270146658</v>
      </c>
      <c r="AF12" s="98">
        <v>101.96343506093763</v>
      </c>
      <c r="AG12" s="69">
        <v>0.98956823373741454</v>
      </c>
      <c r="AH12">
        <v>0.94519906323184999</v>
      </c>
      <c r="AJ12" t="s">
        <v>91</v>
      </c>
      <c r="AK12">
        <v>0.36324000000000001</v>
      </c>
      <c r="AL12">
        <v>1.6</v>
      </c>
    </row>
    <row r="13" spans="1:38" x14ac:dyDescent="0.25">
      <c r="B13" t="s">
        <v>95</v>
      </c>
      <c r="C13" t="s">
        <v>39</v>
      </c>
      <c r="D13" t="s">
        <v>60</v>
      </c>
      <c r="F13" s="98">
        <v>21.688081748960872</v>
      </c>
      <c r="G13" s="98">
        <v>20.201273073074457</v>
      </c>
      <c r="H13" s="98">
        <v>19.877889448006311</v>
      </c>
      <c r="I13" s="98">
        <v>19.481819367973429</v>
      </c>
      <c r="J13" s="98">
        <v>19.347645520729483</v>
      </c>
      <c r="K13" s="98">
        <v>19.538091119156679</v>
      </c>
      <c r="L13" s="98">
        <v>20.009984694844935</v>
      </c>
      <c r="M13" s="98">
        <v>20.505033384740926</v>
      </c>
      <c r="N13" s="98">
        <v>21.10277434726542</v>
      </c>
      <c r="O13" s="98">
        <v>21.916740044829229</v>
      </c>
      <c r="P13" s="98">
        <v>22.81243518611133</v>
      </c>
      <c r="Q13" s="98">
        <v>23.782455828206654</v>
      </c>
      <c r="R13" s="100">
        <v>0.99999855564644347</v>
      </c>
      <c r="S13" s="71">
        <v>0.92901554404145004</v>
      </c>
      <c r="T13" s="71"/>
      <c r="U13" s="98">
        <v>39.342998779934256</v>
      </c>
      <c r="V13" s="98">
        <v>38.759048323454472</v>
      </c>
      <c r="W13" s="98">
        <v>39.267965242165779</v>
      </c>
      <c r="X13" s="98">
        <v>38.719199600707988</v>
      </c>
      <c r="Y13" s="98">
        <v>38.68184302016212</v>
      </c>
      <c r="Z13" s="98">
        <v>38.935125456795056</v>
      </c>
      <c r="AA13" s="98">
        <v>39.834928655607612</v>
      </c>
      <c r="AB13" s="98">
        <v>40.653478932066648</v>
      </c>
      <c r="AC13" s="98">
        <v>41.655376084200441</v>
      </c>
      <c r="AD13" s="98">
        <v>42.640332351572823</v>
      </c>
      <c r="AE13" s="98">
        <v>44.197565563832519</v>
      </c>
      <c r="AF13" s="98">
        <v>45.411464310919186</v>
      </c>
      <c r="AG13" s="69">
        <v>0.99976448703941845</v>
      </c>
      <c r="AH13">
        <v>0.90185036202735303</v>
      </c>
    </row>
    <row r="14" spans="1:38" x14ac:dyDescent="0.25">
      <c r="B14" t="s">
        <v>98</v>
      </c>
      <c r="C14" t="s">
        <v>33</v>
      </c>
      <c r="D14" t="s">
        <v>60</v>
      </c>
      <c r="F14" s="98">
        <v>0.31856132948724014</v>
      </c>
      <c r="G14" s="98">
        <v>0.28717464667459663</v>
      </c>
      <c r="H14" s="98">
        <v>0.28375246003326476</v>
      </c>
      <c r="I14" s="98">
        <v>0.28010831714806966</v>
      </c>
      <c r="J14" s="98">
        <v>0.27733400777265205</v>
      </c>
      <c r="K14" s="98">
        <v>0.27854332262687087</v>
      </c>
      <c r="L14" s="98">
        <v>0.28337246729590465</v>
      </c>
      <c r="M14" s="98">
        <v>0.28712167651518511</v>
      </c>
      <c r="N14" s="98">
        <v>0.29168033679704963</v>
      </c>
      <c r="O14" s="98">
        <v>0.29606560297054502</v>
      </c>
      <c r="P14" s="98">
        <v>0.30048781111951495</v>
      </c>
      <c r="Q14" s="98">
        <v>0.30541774271038397</v>
      </c>
      <c r="R14" s="100">
        <v>0.98994949366116602</v>
      </c>
      <c r="S14" s="71">
        <v>0.76923076923076905</v>
      </c>
      <c r="T14" s="71"/>
      <c r="U14" s="98">
        <v>0.31143021553118627</v>
      </c>
      <c r="V14" s="98">
        <v>0.33494408875038034</v>
      </c>
      <c r="W14" s="98">
        <v>0.34035688851557233</v>
      </c>
      <c r="X14" s="98">
        <v>0.3359752319267878</v>
      </c>
      <c r="Y14" s="98">
        <v>0.33455739024304271</v>
      </c>
      <c r="Z14" s="98">
        <v>0.33559181886374251</v>
      </c>
      <c r="AA14" s="98">
        <v>0.34211387447838437</v>
      </c>
      <c r="AB14" s="98">
        <v>0.34720223400212985</v>
      </c>
      <c r="AC14" s="98">
        <v>0.35297324610554209</v>
      </c>
      <c r="AD14" s="98">
        <v>0.35737443311021577</v>
      </c>
      <c r="AE14" s="98">
        <v>0.36635394623220247</v>
      </c>
      <c r="AF14" s="98">
        <v>0.37261739109678033</v>
      </c>
      <c r="AG14" s="69">
        <v>0.99450545292140502</v>
      </c>
      <c r="AH14">
        <v>0.71875</v>
      </c>
      <c r="AJ14" t="s">
        <v>98</v>
      </c>
      <c r="AK14">
        <v>0</v>
      </c>
      <c r="AL14">
        <v>0</v>
      </c>
    </row>
    <row r="15" spans="1:38" x14ac:dyDescent="0.25">
      <c r="B15" t="s">
        <v>97</v>
      </c>
      <c r="C15" t="s">
        <v>24</v>
      </c>
      <c r="D15" t="s">
        <v>8</v>
      </c>
      <c r="F15" s="98">
        <v>7.9449257772711759</v>
      </c>
      <c r="G15" s="98">
        <v>7.8274516714809419</v>
      </c>
      <c r="H15" s="98">
        <v>7.6469095227089428</v>
      </c>
      <c r="I15" s="98">
        <v>7.4736513908360722</v>
      </c>
      <c r="J15" s="98">
        <v>7.3389470029351092</v>
      </c>
      <c r="K15" s="98">
        <v>7.4144774491461556</v>
      </c>
      <c r="L15" s="98">
        <v>7.490876333561542</v>
      </c>
      <c r="M15" s="98">
        <v>7.5420119750226569</v>
      </c>
      <c r="N15" s="98">
        <v>7.6274163617208357</v>
      </c>
      <c r="O15" s="98">
        <v>7.7051317729769719</v>
      </c>
      <c r="P15" s="98">
        <v>7.7963341314265957</v>
      </c>
      <c r="Q15" s="98">
        <v>7.9079652316041251</v>
      </c>
      <c r="R15" s="100">
        <v>0.99801698271844075</v>
      </c>
      <c r="S15" s="71">
        <v>0.71111111111111103</v>
      </c>
      <c r="T15" s="71"/>
      <c r="U15" s="98">
        <v>6.0029433653124702</v>
      </c>
      <c r="V15" s="98">
        <v>7.0036383073523512</v>
      </c>
      <c r="W15" s="98">
        <v>6.9744022183614005</v>
      </c>
      <c r="X15" s="98">
        <v>6.8193798451515146</v>
      </c>
      <c r="Y15" s="98">
        <v>6.742408140935459</v>
      </c>
      <c r="Z15" s="98">
        <v>6.7791289023793784</v>
      </c>
      <c r="AA15" s="98">
        <v>6.8635607838400947</v>
      </c>
      <c r="AB15" s="98">
        <v>6.9235593219070282</v>
      </c>
      <c r="AC15" s="98">
        <v>7.0137624323894894</v>
      </c>
      <c r="AD15" s="98">
        <v>7.0676435423215622</v>
      </c>
      <c r="AE15" s="98">
        <v>7.2317969822840595</v>
      </c>
      <c r="AF15" s="98">
        <v>7.329863928271128</v>
      </c>
      <c r="AG15" s="69">
        <v>0.99999904546418306</v>
      </c>
      <c r="AH15">
        <v>0.32805429864253299</v>
      </c>
      <c r="AJ15" t="s">
        <v>107</v>
      </c>
      <c r="AK15">
        <v>6.9122400000000273</v>
      </c>
      <c r="AL15">
        <v>0.19919999999999999</v>
      </c>
    </row>
    <row r="16" spans="1:38" x14ac:dyDescent="0.25">
      <c r="A16" s="99"/>
      <c r="B16" t="s">
        <v>99</v>
      </c>
      <c r="C16" t="s">
        <v>18</v>
      </c>
      <c r="D16" t="s">
        <v>60</v>
      </c>
      <c r="F16" s="98">
        <v>39.464873696312544</v>
      </c>
      <c r="G16" s="98">
        <v>36.010068682135532</v>
      </c>
      <c r="H16" s="98">
        <v>35.992758007259823</v>
      </c>
      <c r="I16" s="98">
        <v>36.140570647083393</v>
      </c>
      <c r="J16" s="98">
        <v>35.857896839145845</v>
      </c>
      <c r="K16" s="98">
        <v>35.846447840462702</v>
      </c>
      <c r="L16" s="98">
        <v>36.199324701238474</v>
      </c>
      <c r="M16" s="98">
        <v>36.450844369282855</v>
      </c>
      <c r="N16" s="98">
        <v>36.818688924471026</v>
      </c>
      <c r="O16" s="98">
        <v>37.180287068919284</v>
      </c>
      <c r="P16" s="98">
        <v>37.643750475488467</v>
      </c>
      <c r="Q16" s="98">
        <v>38.079875289614471</v>
      </c>
      <c r="R16" s="100">
        <v>0.99161035289418553</v>
      </c>
      <c r="S16" s="71">
        <v>0.86328011611030397</v>
      </c>
      <c r="T16" s="71"/>
      <c r="U16" s="98">
        <v>56.352228701733644</v>
      </c>
      <c r="V16" s="98">
        <v>52.514987143284309</v>
      </c>
      <c r="W16" s="98">
        <v>53.675142417950163</v>
      </c>
      <c r="X16" s="98">
        <v>53.665989920344529</v>
      </c>
      <c r="Y16" s="98">
        <v>53.588762590663016</v>
      </c>
      <c r="Z16" s="98">
        <v>53.644188013545744</v>
      </c>
      <c r="AA16" s="98">
        <v>54.439227884633226</v>
      </c>
      <c r="AB16" s="98">
        <v>55.036507200600688</v>
      </c>
      <c r="AC16" s="98">
        <v>55.76310516648023</v>
      </c>
      <c r="AD16" s="98">
        <v>56.225557484112258</v>
      </c>
      <c r="AE16" s="98">
        <v>57.506578203927958</v>
      </c>
      <c r="AF16" s="98">
        <v>58.207450082666867</v>
      </c>
      <c r="AG16" s="69">
        <v>0.99780177549709492</v>
      </c>
      <c r="AH16">
        <v>0.953744919682601</v>
      </c>
      <c r="AJ16" t="s">
        <v>200</v>
      </c>
      <c r="AK16">
        <v>1.525E-2</v>
      </c>
      <c r="AL16">
        <v>0</v>
      </c>
    </row>
    <row r="17" spans="2:53" x14ac:dyDescent="0.25">
      <c r="B17" t="s">
        <v>156</v>
      </c>
      <c r="C17" t="s">
        <v>256</v>
      </c>
      <c r="D17" t="s">
        <v>60</v>
      </c>
      <c r="F17" s="98">
        <v>14.472030673780301</v>
      </c>
      <c r="G17" s="98">
        <v>12.950360356164193</v>
      </c>
      <c r="H17" s="98">
        <v>12.751039542688794</v>
      </c>
      <c r="I17" s="98">
        <v>12.513083217927338</v>
      </c>
      <c r="J17" s="98">
        <v>12.304496184568594</v>
      </c>
      <c r="K17" s="98">
        <v>12.310148063607118</v>
      </c>
      <c r="L17" s="98">
        <v>12.476902963909279</v>
      </c>
      <c r="M17" s="98">
        <v>12.622918076290357</v>
      </c>
      <c r="N17" s="98">
        <v>12.804827532342737</v>
      </c>
      <c r="O17" s="98">
        <v>13.004806330305819</v>
      </c>
      <c r="P17" s="98">
        <v>13.205872242100909</v>
      </c>
      <c r="Q17" s="98">
        <v>13.433504907779248</v>
      </c>
      <c r="R17" s="100"/>
      <c r="S17" s="71"/>
      <c r="T17" s="71"/>
      <c r="U17" s="98">
        <v>19.630144820694589</v>
      </c>
      <c r="V17" s="98">
        <v>19.185158800543551</v>
      </c>
      <c r="W17" s="98">
        <v>19.416414537706327</v>
      </c>
      <c r="X17" s="98">
        <v>19.057972751223154</v>
      </c>
      <c r="Y17" s="98">
        <v>18.851967617488061</v>
      </c>
      <c r="Z17" s="98">
        <v>18.831176554839427</v>
      </c>
      <c r="AA17" s="98">
        <v>19.112211185468215</v>
      </c>
      <c r="AB17" s="98">
        <v>19.344673094879376</v>
      </c>
      <c r="AC17" s="98">
        <v>19.621312363967874</v>
      </c>
      <c r="AD17" s="98">
        <v>19.837917684236864</v>
      </c>
      <c r="AE17" s="98">
        <v>20.296741054436488</v>
      </c>
      <c r="AF17" s="98">
        <v>20.611536052041881</v>
      </c>
    </row>
    <row r="18" spans="2:53" x14ac:dyDescent="0.25">
      <c r="B18" t="s">
        <v>101</v>
      </c>
      <c r="C18" t="s">
        <v>274</v>
      </c>
      <c r="D18" t="s">
        <v>60</v>
      </c>
      <c r="F18" s="98">
        <v>7.7309224363954385</v>
      </c>
      <c r="G18" s="98">
        <v>7.828158394739626</v>
      </c>
      <c r="H18" s="98">
        <v>7.6779520304544562</v>
      </c>
      <c r="I18" s="98">
        <v>7.709038430327591</v>
      </c>
      <c r="J18" s="98">
        <v>7.6778500978055435</v>
      </c>
      <c r="K18" s="98">
        <v>7.6603147283440274</v>
      </c>
      <c r="L18" s="98">
        <v>7.7311625395229457</v>
      </c>
      <c r="M18" s="98">
        <v>7.7718863589563929</v>
      </c>
      <c r="N18" s="98">
        <v>7.8426912100723598</v>
      </c>
      <c r="O18" s="98">
        <v>7.868149300308704</v>
      </c>
      <c r="P18" s="98">
        <v>7.9184686024821289</v>
      </c>
      <c r="Q18" s="98">
        <v>7.9017175239536428</v>
      </c>
      <c r="R18" s="100">
        <v>0.95637239335618796</v>
      </c>
      <c r="S18" s="71">
        <v>0.76111111111111096</v>
      </c>
      <c r="T18" s="71"/>
      <c r="U18" s="98">
        <v>9.4861474458275925</v>
      </c>
      <c r="V18" s="98">
        <v>9.0691414580839158</v>
      </c>
      <c r="W18" s="98">
        <v>9.0724393245734554</v>
      </c>
      <c r="X18" s="98">
        <v>9.0600377504743239</v>
      </c>
      <c r="Y18" s="98">
        <v>9.0472799939610642</v>
      </c>
      <c r="Z18" s="98">
        <v>8.9932368269162666</v>
      </c>
      <c r="AA18" s="98">
        <v>9.0791911181098435</v>
      </c>
      <c r="AB18" s="98">
        <v>9.1274398587014183</v>
      </c>
      <c r="AC18" s="98">
        <v>9.2051694314893968</v>
      </c>
      <c r="AD18" s="98">
        <v>9.1974592680850691</v>
      </c>
      <c r="AE18" s="98">
        <v>9.3390865376017338</v>
      </c>
      <c r="AF18" s="98">
        <v>9.3115874132105194</v>
      </c>
      <c r="AG18" s="69">
        <v>0.96009888678791799</v>
      </c>
      <c r="AH18">
        <v>0.88379888268156404</v>
      </c>
      <c r="AJ18" t="s">
        <v>132</v>
      </c>
      <c r="AK18">
        <v>10.808990000000053</v>
      </c>
      <c r="AL18">
        <v>8.8049999999999997</v>
      </c>
    </row>
    <row r="19" spans="2:53" x14ac:dyDescent="0.25">
      <c r="B19" t="s">
        <v>157</v>
      </c>
      <c r="C19" t="s">
        <v>257</v>
      </c>
      <c r="D19" t="s">
        <v>60</v>
      </c>
      <c r="F19" s="98">
        <v>23.887138786747421</v>
      </c>
      <c r="G19" s="98">
        <v>23.866197004841268</v>
      </c>
      <c r="H19" s="98">
        <v>23.456306412669594</v>
      </c>
      <c r="I19" s="98">
        <v>25.863653566714973</v>
      </c>
      <c r="J19" s="98">
        <v>27.001182561007983</v>
      </c>
      <c r="K19" s="98">
        <v>27.593262041104836</v>
      </c>
      <c r="L19" s="98">
        <v>28.166891957761056</v>
      </c>
      <c r="M19" s="98">
        <v>28.523942070376567</v>
      </c>
      <c r="N19" s="98">
        <v>28.95282017814014</v>
      </c>
      <c r="O19" s="98">
        <v>29.29244087460043</v>
      </c>
      <c r="P19" s="98">
        <v>29.618654020602666</v>
      </c>
      <c r="Q19" s="98">
        <v>29.945557740192108</v>
      </c>
      <c r="R19" s="100"/>
      <c r="S19" s="71"/>
      <c r="T19" s="71"/>
      <c r="U19" s="98">
        <v>28.578752778524422</v>
      </c>
      <c r="V19" s="98">
        <v>29.257367905259802</v>
      </c>
      <c r="W19" s="98">
        <v>29.663240731331168</v>
      </c>
      <c r="X19" s="98">
        <v>31.814714245942238</v>
      </c>
      <c r="Y19" s="98">
        <v>32.940038756716262</v>
      </c>
      <c r="Z19" s="98">
        <v>33.479546612094573</v>
      </c>
      <c r="AA19" s="98">
        <v>34.183072320281831</v>
      </c>
      <c r="AB19" s="98">
        <v>34.66146692708022</v>
      </c>
      <c r="AC19" s="98">
        <v>35.192264384642769</v>
      </c>
      <c r="AD19" s="98">
        <v>35.526238899569677</v>
      </c>
      <c r="AE19" s="98">
        <v>36.26631311521971</v>
      </c>
      <c r="AF19" s="98">
        <v>36.772828988983861</v>
      </c>
      <c r="AP19" s="70"/>
      <c r="AQ19" s="70"/>
      <c r="AR19" s="70"/>
      <c r="AS19" s="70"/>
      <c r="AT19" s="70"/>
      <c r="AU19" s="70"/>
      <c r="AV19" s="70"/>
      <c r="AW19" s="70"/>
      <c r="AX19" s="70"/>
      <c r="AY19" s="70"/>
      <c r="AZ19" s="70"/>
      <c r="BA19" s="70"/>
    </row>
    <row r="20" spans="2:53" x14ac:dyDescent="0.25">
      <c r="B20" t="s">
        <v>100</v>
      </c>
      <c r="C20" t="s">
        <v>49</v>
      </c>
      <c r="D20" t="s">
        <v>60</v>
      </c>
      <c r="F20" s="98">
        <v>9.8412265939550672</v>
      </c>
      <c r="G20" s="98">
        <v>10.069413573062114</v>
      </c>
      <c r="H20" s="98">
        <v>9.7877980575970636</v>
      </c>
      <c r="I20" s="98">
        <v>9.6789610086211493</v>
      </c>
      <c r="J20" s="98">
        <v>9.5433014722752816</v>
      </c>
      <c r="K20" s="98">
        <v>9.5354705260029888</v>
      </c>
      <c r="L20" s="98">
        <v>9.6449594510832597</v>
      </c>
      <c r="M20" s="98">
        <v>9.7441079027543349</v>
      </c>
      <c r="N20" s="98">
        <v>9.8830861284407767</v>
      </c>
      <c r="O20" s="98">
        <v>10.083917793608023</v>
      </c>
      <c r="P20" s="98">
        <v>10.322730524852414</v>
      </c>
      <c r="Q20" s="98">
        <v>10.567097884368836</v>
      </c>
      <c r="R20" s="100">
        <v>0.99855011840847208</v>
      </c>
      <c r="S20" s="71">
        <v>0.78256611165523904</v>
      </c>
      <c r="T20" s="71"/>
      <c r="U20" s="98">
        <v>16.115296790830769</v>
      </c>
      <c r="V20" s="98">
        <v>16.293475591026759</v>
      </c>
      <c r="W20" s="98">
        <v>16.233075344236656</v>
      </c>
      <c r="X20" s="98">
        <v>15.939726214564107</v>
      </c>
      <c r="Y20" s="98">
        <v>15.73733680772752</v>
      </c>
      <c r="Z20" s="98">
        <v>15.649079685016998</v>
      </c>
      <c r="AA20" s="98">
        <v>15.801629116342969</v>
      </c>
      <c r="AB20" s="98">
        <v>15.918530041549523</v>
      </c>
      <c r="AC20" s="98">
        <v>16.102253999828193</v>
      </c>
      <c r="AD20" s="98">
        <v>16.298769479045529</v>
      </c>
      <c r="AE20" s="98">
        <v>16.734773492991582</v>
      </c>
      <c r="AF20" s="98">
        <v>17.032480156458309</v>
      </c>
      <c r="AG20" s="69">
        <v>0.99827181724664693</v>
      </c>
      <c r="AH20">
        <v>0.88140827671402</v>
      </c>
      <c r="AJ20" t="s">
        <v>112</v>
      </c>
      <c r="AK20">
        <v>0</v>
      </c>
      <c r="AL20">
        <v>0</v>
      </c>
    </row>
    <row r="21" spans="2:53" x14ac:dyDescent="0.25">
      <c r="B21" t="s">
        <v>158</v>
      </c>
      <c r="C21" t="s">
        <v>258</v>
      </c>
      <c r="D21" t="s">
        <v>60</v>
      </c>
      <c r="F21" s="98">
        <v>11.071167278021976</v>
      </c>
      <c r="G21" s="98">
        <v>10.354028324680398</v>
      </c>
      <c r="H21" s="98">
        <v>9.9817683056393935</v>
      </c>
      <c r="I21" s="98">
        <v>9.6685867788628777</v>
      </c>
      <c r="J21" s="98">
        <v>9.4018208455600707</v>
      </c>
      <c r="K21" s="98">
        <v>9.3181781270020689</v>
      </c>
      <c r="L21" s="98">
        <v>9.3619656455330436</v>
      </c>
      <c r="M21" s="98">
        <v>9.4110083716708122</v>
      </c>
      <c r="N21" s="98">
        <v>9.5001115580199009</v>
      </c>
      <c r="O21" s="98">
        <v>9.6704927494876181</v>
      </c>
      <c r="P21" s="98">
        <v>9.8850161329692074</v>
      </c>
      <c r="Q21" s="98">
        <v>10.104560211464197</v>
      </c>
      <c r="R21" s="100"/>
      <c r="S21" s="71"/>
      <c r="T21" s="71"/>
      <c r="U21" s="98">
        <v>19.159585672169886</v>
      </c>
      <c r="V21" s="98">
        <v>19.08274175626115</v>
      </c>
      <c r="W21" s="98">
        <v>19.126274561974792</v>
      </c>
      <c r="X21" s="98">
        <v>18.77925726903587</v>
      </c>
      <c r="Y21" s="98">
        <v>18.552231594009786</v>
      </c>
      <c r="Z21" s="98">
        <v>18.489613328749577</v>
      </c>
      <c r="AA21" s="98">
        <v>18.698635761529374</v>
      </c>
      <c r="AB21" s="98">
        <v>18.862973777999617</v>
      </c>
      <c r="AC21" s="98">
        <v>19.074349097676475</v>
      </c>
      <c r="AD21" s="98">
        <v>19.274461956880501</v>
      </c>
      <c r="AE21" s="98">
        <v>19.751010421373991</v>
      </c>
      <c r="AF21" s="98">
        <v>20.021234943726508</v>
      </c>
    </row>
    <row r="22" spans="2:53" x14ac:dyDescent="0.25">
      <c r="B22" t="s">
        <v>165</v>
      </c>
      <c r="C22" t="s">
        <v>259</v>
      </c>
      <c r="D22" t="s">
        <v>8</v>
      </c>
      <c r="F22" s="98">
        <v>1.0285229766114148</v>
      </c>
      <c r="G22" s="98">
        <v>1.9863542335570537</v>
      </c>
      <c r="H22" s="98">
        <v>1.9416408777243608</v>
      </c>
      <c r="I22" s="98">
        <v>1.9179726629785292</v>
      </c>
      <c r="J22" s="98">
        <v>1.9006637626962717</v>
      </c>
      <c r="K22" s="98">
        <v>1.9053902233015705</v>
      </c>
      <c r="L22" s="98">
        <v>1.9352765361675888</v>
      </c>
      <c r="M22" s="98">
        <v>1.9577747075928302</v>
      </c>
      <c r="N22" s="98">
        <v>1.9863068259159851</v>
      </c>
      <c r="O22" s="98">
        <v>2.0090573391562336</v>
      </c>
      <c r="P22" s="98">
        <v>2.0341808621124047</v>
      </c>
      <c r="Q22" s="98">
        <v>2.0541787892071386</v>
      </c>
      <c r="R22" s="100"/>
      <c r="S22" s="71"/>
      <c r="T22" s="71"/>
      <c r="U22" s="98">
        <v>3.2831777151940633E-2</v>
      </c>
      <c r="V22" s="98">
        <v>0.31302359592261381</v>
      </c>
      <c r="W22" s="98">
        <v>0.31721234728430747</v>
      </c>
      <c r="X22" s="98">
        <v>0.31313481604676718</v>
      </c>
      <c r="Y22" s="98">
        <v>0.31199401663487719</v>
      </c>
      <c r="Z22" s="98">
        <v>0.31316758334267447</v>
      </c>
      <c r="AA22" s="98">
        <v>0.31972510678986266</v>
      </c>
      <c r="AB22" s="98">
        <v>0.32525243166017875</v>
      </c>
      <c r="AC22" s="98">
        <v>0.3319418288923342</v>
      </c>
      <c r="AD22" s="98">
        <v>0.33786386926223416</v>
      </c>
      <c r="AE22" s="98">
        <v>0.34865689671663702</v>
      </c>
      <c r="AF22" s="98">
        <v>0.35710783567615084</v>
      </c>
    </row>
    <row r="23" spans="2:53" x14ac:dyDescent="0.25">
      <c r="B23" t="s">
        <v>102</v>
      </c>
      <c r="C23" t="s">
        <v>25</v>
      </c>
      <c r="D23" t="s">
        <v>60</v>
      </c>
      <c r="F23" s="98">
        <v>13.551644396643988</v>
      </c>
      <c r="G23" s="98">
        <v>12.947297227605407</v>
      </c>
      <c r="H23" s="98">
        <v>13.582749872668451</v>
      </c>
      <c r="I23" s="98">
        <v>16.31025592584556</v>
      </c>
      <c r="J23" s="98">
        <v>17.539599599757064</v>
      </c>
      <c r="K23" s="98">
        <v>18.320628842154811</v>
      </c>
      <c r="L23" s="98">
        <v>18.679342291505542</v>
      </c>
      <c r="M23" s="98">
        <v>18.859019905534883</v>
      </c>
      <c r="N23" s="98">
        <v>19.100372854934317</v>
      </c>
      <c r="O23" s="98">
        <v>19.321922301883998</v>
      </c>
      <c r="P23" s="98">
        <v>19.574068285896285</v>
      </c>
      <c r="Q23" s="98">
        <v>19.811563057794544</v>
      </c>
      <c r="R23" s="100">
        <v>0.99078372369889001</v>
      </c>
      <c r="S23" s="71">
        <v>0.91085899513776303</v>
      </c>
      <c r="T23" s="71"/>
      <c r="U23" s="98">
        <v>20.70096404240514</v>
      </c>
      <c r="V23" s="98">
        <v>19.541578558919319</v>
      </c>
      <c r="W23" s="98">
        <v>20.223909964025182</v>
      </c>
      <c r="X23" s="98">
        <v>22.552634113188248</v>
      </c>
      <c r="Y23" s="98">
        <v>23.596439575048361</v>
      </c>
      <c r="Z23" s="98">
        <v>24.262163537393196</v>
      </c>
      <c r="AA23" s="98">
        <v>24.558094884769112</v>
      </c>
      <c r="AB23" s="98">
        <v>24.660230558949682</v>
      </c>
      <c r="AC23" s="98">
        <v>24.851789769910759</v>
      </c>
      <c r="AD23" s="98">
        <v>24.938850317080941</v>
      </c>
      <c r="AE23" s="98">
        <v>25.404604472029146</v>
      </c>
      <c r="AF23" s="98">
        <v>25.61877215827575</v>
      </c>
      <c r="AG23" s="69">
        <v>0.99988613613298227</v>
      </c>
      <c r="AH23">
        <v>0.776685393258427</v>
      </c>
      <c r="AJ23" t="s">
        <v>114</v>
      </c>
      <c r="AK23">
        <v>7.5109100000000053</v>
      </c>
      <c r="AL23">
        <v>0.58708000000000005</v>
      </c>
    </row>
    <row r="24" spans="2:53" x14ac:dyDescent="0.25">
      <c r="B24" t="s">
        <v>103</v>
      </c>
      <c r="C24" t="s">
        <v>26</v>
      </c>
      <c r="D24" t="s">
        <v>60</v>
      </c>
      <c r="F24" s="98">
        <v>38.321726743069917</v>
      </c>
      <c r="G24" s="98">
        <v>40.423743381883021</v>
      </c>
      <c r="H24" s="98">
        <v>39.69692003312521</v>
      </c>
      <c r="I24" s="98">
        <v>37.815217471078668</v>
      </c>
      <c r="J24" s="98">
        <v>37.627932624761854</v>
      </c>
      <c r="K24" s="98">
        <v>37.598990288049535</v>
      </c>
      <c r="L24" s="98">
        <v>37.842651958156083</v>
      </c>
      <c r="M24" s="98">
        <v>37.946210263469538</v>
      </c>
      <c r="N24" s="98">
        <v>38.193812231467035</v>
      </c>
      <c r="O24" s="98">
        <v>38.555575059877825</v>
      </c>
      <c r="P24" s="98">
        <v>39.011398372388285</v>
      </c>
      <c r="Q24" s="98">
        <v>39.586106692468292</v>
      </c>
      <c r="R24" s="100">
        <v>0.99999985594136576</v>
      </c>
      <c r="S24" s="71">
        <v>0.93746659540352695</v>
      </c>
      <c r="T24" s="71"/>
      <c r="U24" s="98">
        <v>55.862756374725564</v>
      </c>
      <c r="V24" s="98">
        <v>54.976802229712618</v>
      </c>
      <c r="W24" s="98">
        <v>55.749974069668603</v>
      </c>
      <c r="X24" s="98">
        <v>53.826083077750518</v>
      </c>
      <c r="Y24" s="98">
        <v>54.286293646185143</v>
      </c>
      <c r="Z24" s="98">
        <v>54.665373131078709</v>
      </c>
      <c r="AA24" s="98">
        <v>55.650695009513733</v>
      </c>
      <c r="AB24" s="98">
        <v>56.34918218854682</v>
      </c>
      <c r="AC24" s="98">
        <v>57.177592225409754</v>
      </c>
      <c r="AD24" s="98">
        <v>57.763933115765347</v>
      </c>
      <c r="AE24" s="98">
        <v>59.117232782999849</v>
      </c>
      <c r="AF24" s="98">
        <v>59.978985612819606</v>
      </c>
      <c r="AG24" s="69">
        <v>0.99996738925439221</v>
      </c>
      <c r="AH24">
        <v>0.93765121905825399</v>
      </c>
      <c r="AJ24" t="s">
        <v>115</v>
      </c>
      <c r="AK24">
        <v>1.026049999999999</v>
      </c>
      <c r="AL24">
        <v>0</v>
      </c>
    </row>
    <row r="25" spans="2:53" x14ac:dyDescent="0.25">
      <c r="B25" t="s">
        <v>159</v>
      </c>
      <c r="C25" t="s">
        <v>260</v>
      </c>
      <c r="D25" t="s">
        <v>60</v>
      </c>
      <c r="F25" s="98">
        <v>11.354584929805913</v>
      </c>
      <c r="G25" s="98">
        <v>12.03961585283499</v>
      </c>
      <c r="H25" s="98">
        <v>11.587121939592576</v>
      </c>
      <c r="I25" s="98">
        <v>11.226602356104641</v>
      </c>
      <c r="J25" s="98">
        <v>10.949428863589281</v>
      </c>
      <c r="K25" s="98">
        <v>10.881359908575702</v>
      </c>
      <c r="L25" s="98">
        <v>10.973322379818971</v>
      </c>
      <c r="M25" s="98">
        <v>11.070401735234032</v>
      </c>
      <c r="N25" s="98">
        <v>11.218431910523684</v>
      </c>
      <c r="O25" s="98">
        <v>11.432593136285208</v>
      </c>
      <c r="P25" s="98">
        <v>11.69028166616128</v>
      </c>
      <c r="Q25" s="98">
        <v>11.961270971529883</v>
      </c>
      <c r="R25" s="100"/>
      <c r="S25" s="71"/>
      <c r="T25" s="71"/>
      <c r="U25" s="98">
        <v>21.63437841273468</v>
      </c>
      <c r="V25" s="98">
        <v>21.28156238524458</v>
      </c>
      <c r="W25" s="98">
        <v>21.512647838701426</v>
      </c>
      <c r="X25" s="98">
        <v>21.204564937068483</v>
      </c>
      <c r="Y25" s="98">
        <v>21.057045579536641</v>
      </c>
      <c r="Z25" s="98">
        <v>21.129680233169385</v>
      </c>
      <c r="AA25" s="98">
        <v>21.514119636687802</v>
      </c>
      <c r="AB25" s="98">
        <v>21.850840203720146</v>
      </c>
      <c r="AC25" s="98">
        <v>22.241660041623064</v>
      </c>
      <c r="AD25" s="98">
        <v>22.604008236058981</v>
      </c>
      <c r="AE25" s="98">
        <v>23.260256258719075</v>
      </c>
      <c r="AF25" s="98">
        <v>23.739098619013845</v>
      </c>
    </row>
    <row r="26" spans="2:53" x14ac:dyDescent="0.25">
      <c r="B26" t="s">
        <v>200</v>
      </c>
      <c r="C26" t="s">
        <v>199</v>
      </c>
      <c r="D26" t="s">
        <v>8</v>
      </c>
      <c r="F26" s="98">
        <v>1.7870678706483198</v>
      </c>
      <c r="G26" s="98">
        <v>0.5544604921395514</v>
      </c>
      <c r="H26" s="98">
        <v>0.53171325465107422</v>
      </c>
      <c r="I26" s="98">
        <v>0.52340197661989274</v>
      </c>
      <c r="J26" s="98">
        <v>0.51743141093089062</v>
      </c>
      <c r="K26" s="98">
        <v>0.51560986665248321</v>
      </c>
      <c r="L26" s="98">
        <v>0.52083281494376021</v>
      </c>
      <c r="M26" s="98">
        <v>0.52408624608625909</v>
      </c>
      <c r="N26" s="98">
        <v>0.52919135675578366</v>
      </c>
      <c r="O26" s="98">
        <v>0.53096132213495739</v>
      </c>
      <c r="P26" s="98">
        <v>0.53415907440957122</v>
      </c>
      <c r="Q26" s="98">
        <v>0.53275049222866433</v>
      </c>
      <c r="R26" s="100"/>
      <c r="S26" s="71">
        <v>0.83333333333333304</v>
      </c>
      <c r="T26" s="71"/>
      <c r="U26" s="98">
        <v>0.81762327689493031</v>
      </c>
      <c r="V26" s="98">
        <v>0.92275632024235177</v>
      </c>
      <c r="W26" s="98">
        <v>0.90369873973831494</v>
      </c>
      <c r="X26" s="98">
        <v>0.88566051546450009</v>
      </c>
      <c r="Y26" s="98">
        <v>0.87756954049700542</v>
      </c>
      <c r="Z26" s="98">
        <v>0.8701936855437018</v>
      </c>
      <c r="AA26" s="98">
        <v>0.8780062227206239</v>
      </c>
      <c r="AB26" s="98">
        <v>0.88234466171050707</v>
      </c>
      <c r="AC26" s="98">
        <v>0.88925510213349013</v>
      </c>
      <c r="AD26" s="98">
        <v>0.88759602422869999</v>
      </c>
      <c r="AE26" s="98">
        <v>0.90014101470863161</v>
      </c>
      <c r="AF26" s="98">
        <v>0.89620715885043822</v>
      </c>
      <c r="AG26" s="69"/>
      <c r="AH26">
        <v>0.81818181818181801</v>
      </c>
      <c r="AJ26" t="s">
        <v>113</v>
      </c>
      <c r="AK26">
        <v>5.5278900000000144</v>
      </c>
      <c r="AL26">
        <v>0</v>
      </c>
    </row>
    <row r="27" spans="2:53" x14ac:dyDescent="0.25">
      <c r="B27" t="s">
        <v>104</v>
      </c>
      <c r="C27" t="s">
        <v>50</v>
      </c>
      <c r="D27" t="s">
        <v>60</v>
      </c>
      <c r="F27" s="98">
        <v>6.3950942956570866</v>
      </c>
      <c r="G27" s="98">
        <v>6.2487641529191906</v>
      </c>
      <c r="H27" s="98">
        <v>6.1025016375039209</v>
      </c>
      <c r="I27" s="98">
        <v>5.9685890535114492</v>
      </c>
      <c r="J27" s="98">
        <v>5.8675848344040604</v>
      </c>
      <c r="K27" s="98">
        <v>5.8449260484838099</v>
      </c>
      <c r="L27" s="98">
        <v>5.9088167329972263</v>
      </c>
      <c r="M27" s="98">
        <v>5.950770234266745</v>
      </c>
      <c r="N27" s="98">
        <v>6.0148969078966399</v>
      </c>
      <c r="O27" s="98">
        <v>6.0770499032157383</v>
      </c>
      <c r="P27" s="98">
        <v>6.1516375011338269</v>
      </c>
      <c r="Q27" s="98">
        <v>6.2323308027186082</v>
      </c>
      <c r="R27" s="100">
        <v>0.99336416043845588</v>
      </c>
      <c r="S27" s="71">
        <v>0.86854460093896702</v>
      </c>
      <c r="T27" s="71"/>
      <c r="U27" s="98">
        <v>8.4451401966850899</v>
      </c>
      <c r="V27" s="98">
        <v>8.6874309269093697</v>
      </c>
      <c r="W27" s="98">
        <v>8.7826415693935882</v>
      </c>
      <c r="X27" s="98">
        <v>8.6218731915221234</v>
      </c>
      <c r="Y27" s="98">
        <v>8.5543916985827391</v>
      </c>
      <c r="Z27" s="98">
        <v>8.5429116376146652</v>
      </c>
      <c r="AA27" s="98">
        <v>8.6821699984742757</v>
      </c>
      <c r="AB27" s="98">
        <v>8.7828744937537344</v>
      </c>
      <c r="AC27" s="98">
        <v>8.9109848369837259</v>
      </c>
      <c r="AD27" s="98">
        <v>9.0091520961233265</v>
      </c>
      <c r="AE27" s="98">
        <v>9.2318628735555492</v>
      </c>
      <c r="AF27" s="98">
        <v>9.3955233644857401</v>
      </c>
      <c r="AG27" s="69">
        <v>0.99324524555103</v>
      </c>
      <c r="AH27">
        <v>0.91347342398022202</v>
      </c>
      <c r="AJ27" t="s">
        <v>111</v>
      </c>
      <c r="AK27">
        <v>6.4747500000000002</v>
      </c>
      <c r="AL27">
        <v>2.2000000000000002</v>
      </c>
    </row>
    <row r="28" spans="2:53" x14ac:dyDescent="0.25">
      <c r="B28" t="s">
        <v>105</v>
      </c>
      <c r="C28" t="s">
        <v>275</v>
      </c>
      <c r="D28" t="s">
        <v>60</v>
      </c>
      <c r="F28" s="98">
        <v>15.488269605579422</v>
      </c>
      <c r="G28" s="98">
        <v>16.231849108938583</v>
      </c>
      <c r="H28" s="98">
        <v>15.727647378255913</v>
      </c>
      <c r="I28" s="98">
        <v>15.21132741735863</v>
      </c>
      <c r="J28" s="98">
        <v>14.726681814283468</v>
      </c>
      <c r="K28" s="98">
        <v>14.519849837166623</v>
      </c>
      <c r="L28" s="98">
        <v>14.516114223115444</v>
      </c>
      <c r="M28" s="98">
        <v>14.519209140518917</v>
      </c>
      <c r="N28" s="98">
        <v>14.58797518052357</v>
      </c>
      <c r="O28" s="98">
        <v>14.756439951587094</v>
      </c>
      <c r="P28" s="98">
        <v>14.980980409353808</v>
      </c>
      <c r="Q28" s="98">
        <v>15.221834312391008</v>
      </c>
      <c r="R28" s="100">
        <v>0.99985578348702397</v>
      </c>
      <c r="S28" s="71">
        <v>0.74519846350832197</v>
      </c>
      <c r="T28" s="71"/>
      <c r="U28" s="98">
        <v>27.773344509846687</v>
      </c>
      <c r="V28" s="98">
        <v>27.540186050697884</v>
      </c>
      <c r="W28" s="98">
        <v>27.701605152359239</v>
      </c>
      <c r="X28" s="98">
        <v>27.193932182388668</v>
      </c>
      <c r="Y28" s="98">
        <v>26.877639151258947</v>
      </c>
      <c r="Z28" s="98">
        <v>26.827262454269576</v>
      </c>
      <c r="AA28" s="98">
        <v>27.210152339095178</v>
      </c>
      <c r="AB28" s="98">
        <v>27.560120348947098</v>
      </c>
      <c r="AC28" s="98">
        <v>28.03086810505124</v>
      </c>
      <c r="AD28" s="98">
        <v>28.519959067753689</v>
      </c>
      <c r="AE28" s="98">
        <v>29.431394655205537</v>
      </c>
      <c r="AF28" s="98">
        <v>30.103857362089709</v>
      </c>
      <c r="AG28" s="69">
        <v>0.99999923594787155</v>
      </c>
      <c r="AH28">
        <v>0.90590405904059002</v>
      </c>
      <c r="AJ28" t="s">
        <v>94</v>
      </c>
      <c r="AK28">
        <v>13.975350000000065</v>
      </c>
      <c r="AL28">
        <v>4.1352700000000002</v>
      </c>
    </row>
    <row r="29" spans="2:53" x14ac:dyDescent="0.25">
      <c r="B29" t="s">
        <v>106</v>
      </c>
      <c r="C29" t="s">
        <v>276</v>
      </c>
      <c r="D29" t="s">
        <v>60</v>
      </c>
      <c r="F29" s="98">
        <v>5.9544978238597581</v>
      </c>
      <c r="G29" s="98">
        <v>5.670354183424382</v>
      </c>
      <c r="H29" s="98">
        <v>5.6147146517554214</v>
      </c>
      <c r="I29" s="98">
        <v>5.7403023022263602</v>
      </c>
      <c r="J29" s="98">
        <v>5.8115895389945829</v>
      </c>
      <c r="K29" s="98">
        <v>5.9634607597664662</v>
      </c>
      <c r="L29" s="98">
        <v>6.1899694209374614</v>
      </c>
      <c r="M29" s="98">
        <v>6.4339738292385205</v>
      </c>
      <c r="N29" s="98">
        <v>6.7157803352754177</v>
      </c>
      <c r="O29" s="98">
        <v>7.0976846079015576</v>
      </c>
      <c r="P29" s="98">
        <v>7.5239772073661042</v>
      </c>
      <c r="Q29" s="98">
        <v>7.9881198505173741</v>
      </c>
      <c r="R29" s="100">
        <v>0.99990987695200195</v>
      </c>
      <c r="S29" s="71">
        <v>0.85913043478260798</v>
      </c>
      <c r="T29" s="71"/>
      <c r="U29" s="98">
        <v>11.194403119136011</v>
      </c>
      <c r="V29" s="98">
        <v>11.126220001412204</v>
      </c>
      <c r="W29" s="98">
        <v>11.242028622239207</v>
      </c>
      <c r="X29" s="98">
        <v>11.280223883973402</v>
      </c>
      <c r="Y29" s="98">
        <v>11.365745213272969</v>
      </c>
      <c r="Z29" s="98">
        <v>11.554938949011301</v>
      </c>
      <c r="AA29" s="98">
        <v>11.942174145180529</v>
      </c>
      <c r="AB29" s="98">
        <v>12.342681091622435</v>
      </c>
      <c r="AC29" s="98">
        <v>12.853198596710353</v>
      </c>
      <c r="AD29" s="98">
        <v>13.442667408683111</v>
      </c>
      <c r="AE29" s="98">
        <v>14.244741948790251</v>
      </c>
      <c r="AF29" s="98">
        <v>14.97361163617316</v>
      </c>
      <c r="AG29" s="69">
        <v>0.99554994572944278</v>
      </c>
      <c r="AH29">
        <v>0.94337899543379</v>
      </c>
      <c r="AJ29" t="s">
        <v>95</v>
      </c>
      <c r="AK29">
        <v>7.4504400000000501</v>
      </c>
      <c r="AL29">
        <v>1.69</v>
      </c>
    </row>
    <row r="30" spans="2:53" x14ac:dyDescent="0.25">
      <c r="B30" t="s">
        <v>107</v>
      </c>
      <c r="C30" t="s">
        <v>51</v>
      </c>
      <c r="D30" t="s">
        <v>60</v>
      </c>
      <c r="F30" s="98">
        <v>15.791875817791203</v>
      </c>
      <c r="G30" s="98">
        <v>15.045404922772301</v>
      </c>
      <c r="H30" s="98">
        <v>14.454715006765538</v>
      </c>
      <c r="I30" s="98">
        <v>14.448242894439772</v>
      </c>
      <c r="J30" s="98">
        <v>14.412157902129122</v>
      </c>
      <c r="K30" s="98">
        <v>14.481755636856892</v>
      </c>
      <c r="L30" s="98">
        <v>14.700933801854587</v>
      </c>
      <c r="M30" s="98">
        <v>14.840973537859934</v>
      </c>
      <c r="N30" s="98">
        <v>15.022080937389616</v>
      </c>
      <c r="O30" s="98">
        <v>15.181677096901991</v>
      </c>
      <c r="P30" s="98">
        <v>15.344393818185365</v>
      </c>
      <c r="Q30" s="98">
        <v>15.535131821645768</v>
      </c>
      <c r="R30" s="100">
        <v>0.98690270518297407</v>
      </c>
      <c r="S30" s="71">
        <v>0.90797987059669305</v>
      </c>
      <c r="T30" s="71"/>
      <c r="U30" s="98">
        <v>19.206431941984029</v>
      </c>
      <c r="V30" s="98">
        <v>20.054343903794198</v>
      </c>
      <c r="W30" s="98">
        <v>19.792852388113815</v>
      </c>
      <c r="X30" s="98">
        <v>19.472014389949788</v>
      </c>
      <c r="Y30" s="98">
        <v>19.304279575999523</v>
      </c>
      <c r="Z30" s="98">
        <v>19.221641412157112</v>
      </c>
      <c r="AA30" s="98">
        <v>19.425025565794545</v>
      </c>
      <c r="AB30" s="98">
        <v>19.524049465109083</v>
      </c>
      <c r="AC30" s="98">
        <v>19.671481170271822</v>
      </c>
      <c r="AD30" s="98">
        <v>19.754250227364583</v>
      </c>
      <c r="AE30" s="98">
        <v>20.083231215275056</v>
      </c>
      <c r="AF30" s="98">
        <v>20.327338222717437</v>
      </c>
      <c r="AG30" s="69">
        <v>0.99260574941395696</v>
      </c>
      <c r="AH30">
        <v>0.96199143468950699</v>
      </c>
      <c r="AJ30" t="s">
        <v>135</v>
      </c>
      <c r="AK30">
        <v>4.4486000000000026</v>
      </c>
      <c r="AL30">
        <v>0.56000000000000005</v>
      </c>
    </row>
    <row r="31" spans="2:53" x14ac:dyDescent="0.25">
      <c r="B31" t="s">
        <v>108</v>
      </c>
      <c r="C31" t="s">
        <v>41</v>
      </c>
      <c r="D31" t="s">
        <v>60</v>
      </c>
      <c r="F31" s="98">
        <v>22.45249417729735</v>
      </c>
      <c r="G31" s="98">
        <v>20.103503546554251</v>
      </c>
      <c r="H31" s="98">
        <v>19.564634611348549</v>
      </c>
      <c r="I31" s="98">
        <v>18.984039301878394</v>
      </c>
      <c r="J31" s="98">
        <v>18.501346946388512</v>
      </c>
      <c r="K31" s="98">
        <v>18.39469506840689</v>
      </c>
      <c r="L31" s="98">
        <v>18.522398250581418</v>
      </c>
      <c r="M31" s="98">
        <v>18.633808941642052</v>
      </c>
      <c r="N31" s="98">
        <v>18.804169269541188</v>
      </c>
      <c r="O31" s="98">
        <v>19.080444249985842</v>
      </c>
      <c r="P31" s="98">
        <v>19.382160570243627</v>
      </c>
      <c r="Q31" s="98">
        <v>19.758617820993528</v>
      </c>
      <c r="R31" s="100">
        <v>0.99990246636346103</v>
      </c>
      <c r="S31" s="71">
        <v>0.81657675331044599</v>
      </c>
      <c r="T31" s="71"/>
      <c r="U31" s="98">
        <v>36.545150891454696</v>
      </c>
      <c r="V31" s="98">
        <v>35.759336104629625</v>
      </c>
      <c r="W31" s="98">
        <v>36.005297369731011</v>
      </c>
      <c r="X31" s="98">
        <v>35.333701426004623</v>
      </c>
      <c r="Y31" s="98">
        <v>34.952209978594418</v>
      </c>
      <c r="Z31" s="98">
        <v>34.927066834865229</v>
      </c>
      <c r="AA31" s="98">
        <v>35.418640076279381</v>
      </c>
      <c r="AB31" s="98">
        <v>35.809864875194002</v>
      </c>
      <c r="AC31" s="98">
        <v>36.275938209491805</v>
      </c>
      <c r="AD31" s="98">
        <v>36.680839797407792</v>
      </c>
      <c r="AE31" s="98">
        <v>37.548053927403807</v>
      </c>
      <c r="AF31" s="98">
        <v>38.139960514080741</v>
      </c>
      <c r="AG31">
        <v>0.99913176655350333</v>
      </c>
      <c r="AH31">
        <v>0.926220515633571</v>
      </c>
    </row>
    <row r="32" spans="2:53" x14ac:dyDescent="0.25">
      <c r="B32" t="s">
        <v>109</v>
      </c>
      <c r="C32" t="s">
        <v>34</v>
      </c>
      <c r="D32" t="s">
        <v>8</v>
      </c>
      <c r="F32" s="98">
        <v>7.7134773469914526</v>
      </c>
      <c r="G32" s="98">
        <v>8.3045561853490319</v>
      </c>
      <c r="H32" s="98">
        <v>8.15065453134401</v>
      </c>
      <c r="I32" s="98">
        <v>8.055882657164954</v>
      </c>
      <c r="J32" s="98">
        <v>7.9857713715472425</v>
      </c>
      <c r="K32" s="98">
        <v>8.0197260116996105</v>
      </c>
      <c r="L32" s="98">
        <v>8.1567735369971786</v>
      </c>
      <c r="M32" s="98">
        <v>8.2646280016097045</v>
      </c>
      <c r="N32" s="98">
        <v>8.3973727083805461</v>
      </c>
      <c r="O32" s="98">
        <v>8.5172225549597496</v>
      </c>
      <c r="P32" s="98">
        <v>8.6459257088102728</v>
      </c>
      <c r="Q32" s="98">
        <v>8.7678148019501982</v>
      </c>
      <c r="R32" s="100">
        <v>0.99203218527266701</v>
      </c>
      <c r="S32" s="71">
        <v>0.71485943775100402</v>
      </c>
      <c r="T32" s="71"/>
      <c r="U32" s="98">
        <v>4.6448250042509134</v>
      </c>
      <c r="V32" s="98">
        <v>4.6221490946465922</v>
      </c>
      <c r="W32" s="98">
        <v>4.6197942187357928</v>
      </c>
      <c r="X32" s="98">
        <v>4.5333422354047954</v>
      </c>
      <c r="Y32" s="98">
        <v>4.4940428673509087</v>
      </c>
      <c r="Z32" s="98">
        <v>4.4849177491266623</v>
      </c>
      <c r="AA32" s="98">
        <v>4.5540565429842541</v>
      </c>
      <c r="AB32" s="98">
        <v>4.6090659950458273</v>
      </c>
      <c r="AC32" s="98">
        <v>4.6810567866928121</v>
      </c>
      <c r="AD32" s="98">
        <v>4.7375870739096975</v>
      </c>
      <c r="AE32" s="98">
        <v>4.865509368827424</v>
      </c>
      <c r="AF32" s="98">
        <v>4.947948232997998</v>
      </c>
      <c r="AG32" s="69">
        <v>0.99998715191666598</v>
      </c>
      <c r="AH32">
        <v>0.69937369519832904</v>
      </c>
      <c r="AJ32" t="s">
        <v>100</v>
      </c>
      <c r="AK32">
        <v>8.716050000000056</v>
      </c>
      <c r="AL32">
        <v>0.1298</v>
      </c>
    </row>
    <row r="33" spans="2:38" x14ac:dyDescent="0.25">
      <c r="B33" t="s">
        <v>110</v>
      </c>
      <c r="C33" t="s">
        <v>42</v>
      </c>
      <c r="D33" t="s">
        <v>60</v>
      </c>
      <c r="F33" s="98">
        <v>22.974405902956914</v>
      </c>
      <c r="G33" s="98">
        <v>22.630931812730491</v>
      </c>
      <c r="H33" s="98">
        <v>21.856254897621071</v>
      </c>
      <c r="I33" s="98">
        <v>21.122165163425024</v>
      </c>
      <c r="J33" s="98">
        <v>20.532427170627425</v>
      </c>
      <c r="K33" s="98">
        <v>20.373473347512011</v>
      </c>
      <c r="L33" s="98">
        <v>20.497288094855943</v>
      </c>
      <c r="M33" s="98">
        <v>20.631309428205849</v>
      </c>
      <c r="N33" s="98">
        <v>20.851085015258377</v>
      </c>
      <c r="O33" s="98">
        <v>21.222325969426176</v>
      </c>
      <c r="P33" s="98">
        <v>21.655654616458545</v>
      </c>
      <c r="Q33" s="98">
        <v>22.161573455383959</v>
      </c>
      <c r="R33" s="100">
        <v>0.99877624083178096</v>
      </c>
      <c r="S33" s="71">
        <v>0.82309124767225295</v>
      </c>
      <c r="T33" s="71"/>
      <c r="U33" s="98">
        <v>38.109118970421569</v>
      </c>
      <c r="V33" s="98">
        <v>38.763860474000566</v>
      </c>
      <c r="W33" s="98">
        <v>38.970625817666367</v>
      </c>
      <c r="X33" s="98">
        <v>38.261747492948487</v>
      </c>
      <c r="Y33" s="98">
        <v>37.857913302067814</v>
      </c>
      <c r="Z33" s="98">
        <v>37.861636445923708</v>
      </c>
      <c r="AA33" s="98">
        <v>38.444356997740186</v>
      </c>
      <c r="AB33" s="98">
        <v>38.952463763851156</v>
      </c>
      <c r="AC33" s="98">
        <v>39.577700553678355</v>
      </c>
      <c r="AD33" s="98">
        <v>40.177343954479255</v>
      </c>
      <c r="AE33" s="98">
        <v>41.315383079901729</v>
      </c>
      <c r="AF33" s="98">
        <v>42.148205247006246</v>
      </c>
      <c r="AG33">
        <v>0.99762147894032638</v>
      </c>
      <c r="AH33">
        <v>0.94757231404958597</v>
      </c>
    </row>
    <row r="34" spans="2:38" x14ac:dyDescent="0.25">
      <c r="B34" t="s">
        <v>111</v>
      </c>
      <c r="C34" t="s">
        <v>27</v>
      </c>
      <c r="D34" t="s">
        <v>60</v>
      </c>
      <c r="F34" s="98">
        <v>23.132223668064203</v>
      </c>
      <c r="G34" s="98">
        <v>22.406189693026654</v>
      </c>
      <c r="H34" s="98">
        <v>21.925059769371884</v>
      </c>
      <c r="I34" s="98">
        <v>21.864939016031478</v>
      </c>
      <c r="J34" s="98">
        <v>21.578506150620662</v>
      </c>
      <c r="K34" s="98">
        <v>21.492330079353977</v>
      </c>
      <c r="L34" s="98">
        <v>21.620577609016912</v>
      </c>
      <c r="M34" s="98">
        <v>21.696217467350117</v>
      </c>
      <c r="N34" s="98">
        <v>21.837993682346564</v>
      </c>
      <c r="O34" s="98">
        <v>21.99368961443885</v>
      </c>
      <c r="P34" s="98">
        <v>22.178620768832719</v>
      </c>
      <c r="Q34" s="98">
        <v>22.361746079300271</v>
      </c>
      <c r="R34" s="100">
        <v>0.99791978154550398</v>
      </c>
      <c r="S34" s="71">
        <v>0.73584905660377298</v>
      </c>
      <c r="T34" s="71"/>
      <c r="U34" s="98">
        <v>39.680346948719773</v>
      </c>
      <c r="V34" s="98">
        <v>38.72096047319404</v>
      </c>
      <c r="W34" s="98">
        <v>38.705235188955655</v>
      </c>
      <c r="X34" s="98">
        <v>38.320331934402553</v>
      </c>
      <c r="Y34" s="98">
        <v>38.002174881052248</v>
      </c>
      <c r="Z34" s="98">
        <v>37.839233382420261</v>
      </c>
      <c r="AA34" s="98">
        <v>38.211083932655242</v>
      </c>
      <c r="AB34" s="98">
        <v>38.468893841271459</v>
      </c>
      <c r="AC34" s="98">
        <v>38.819487289928645</v>
      </c>
      <c r="AD34" s="98">
        <v>39.022413947845763</v>
      </c>
      <c r="AE34" s="98">
        <v>39.766349630542557</v>
      </c>
      <c r="AF34" s="98">
        <v>40.118794073457188</v>
      </c>
      <c r="AG34" s="69">
        <v>0.99873901553258237</v>
      </c>
      <c r="AH34">
        <v>0.93917075831969399</v>
      </c>
      <c r="AJ34" t="s">
        <v>116</v>
      </c>
      <c r="AK34">
        <v>2.3477299999999994</v>
      </c>
      <c r="AL34">
        <v>0.45</v>
      </c>
    </row>
    <row r="35" spans="2:38" x14ac:dyDescent="0.25">
      <c r="B35" t="s">
        <v>113</v>
      </c>
      <c r="C35" t="s">
        <v>43</v>
      </c>
      <c r="D35" t="s">
        <v>60</v>
      </c>
      <c r="F35" s="98">
        <v>19.885749271591806</v>
      </c>
      <c r="G35" s="98">
        <v>19.939843560060392</v>
      </c>
      <c r="H35" s="98">
        <v>19.813791267923232</v>
      </c>
      <c r="I35" s="98">
        <v>19.802728077717088</v>
      </c>
      <c r="J35" s="98">
        <v>19.711287289384419</v>
      </c>
      <c r="K35" s="98">
        <v>19.92252756225837</v>
      </c>
      <c r="L35" s="98">
        <v>20.354158403523165</v>
      </c>
      <c r="M35" s="98">
        <v>20.766876964393713</v>
      </c>
      <c r="N35" s="98">
        <v>21.234841498710644</v>
      </c>
      <c r="O35" s="98">
        <v>21.754731786108394</v>
      </c>
      <c r="P35" s="98">
        <v>22.261957030482179</v>
      </c>
      <c r="Q35" s="98">
        <v>22.865813779749075</v>
      </c>
      <c r="R35" s="100">
        <v>0.99975924093014179</v>
      </c>
      <c r="S35" s="71">
        <v>0.82121807465618801</v>
      </c>
      <c r="T35" s="71"/>
      <c r="U35" s="98">
        <v>37.036836198621693</v>
      </c>
      <c r="V35" s="98">
        <v>35.625723249294218</v>
      </c>
      <c r="W35" s="98">
        <v>36.138295624513091</v>
      </c>
      <c r="X35" s="98">
        <v>35.884782593966875</v>
      </c>
      <c r="Y35" s="98">
        <v>35.848686567126272</v>
      </c>
      <c r="Z35" s="98">
        <v>36.17055967319957</v>
      </c>
      <c r="AA35" s="98">
        <v>37.06459790112654</v>
      </c>
      <c r="AB35" s="98">
        <v>37.923042960158689</v>
      </c>
      <c r="AC35" s="98">
        <v>38.944620176563852</v>
      </c>
      <c r="AD35" s="98">
        <v>39.914171121004934</v>
      </c>
      <c r="AE35" s="98">
        <v>41.357358505324321</v>
      </c>
      <c r="AF35" s="98">
        <v>42.594868241949669</v>
      </c>
      <c r="AG35" s="69">
        <v>0.99887396832646047</v>
      </c>
      <c r="AH35">
        <v>0.94864479315263905</v>
      </c>
      <c r="AJ35" t="s">
        <v>92</v>
      </c>
      <c r="AK35">
        <v>1.211379999999999</v>
      </c>
      <c r="AL35">
        <v>5</v>
      </c>
    </row>
    <row r="36" spans="2:38" x14ac:dyDescent="0.25">
      <c r="B36" t="s">
        <v>135</v>
      </c>
      <c r="C36" t="s">
        <v>35</v>
      </c>
      <c r="D36" t="s">
        <v>8</v>
      </c>
      <c r="F36" s="98">
        <v>17.703217426788928</v>
      </c>
      <c r="G36" s="98">
        <v>14.95</v>
      </c>
      <c r="H36" s="98">
        <v>12.341145630073246</v>
      </c>
      <c r="I36" s="98">
        <v>12.752925008353833</v>
      </c>
      <c r="J36" s="98">
        <v>12.870626639984438</v>
      </c>
      <c r="K36" s="98">
        <v>12.960845356244075</v>
      </c>
      <c r="L36" s="98">
        <v>13.179967234070235</v>
      </c>
      <c r="M36" s="98">
        <v>13.366026343939874</v>
      </c>
      <c r="N36" s="98">
        <v>13.603019195968649</v>
      </c>
      <c r="O36" s="98">
        <v>13.775634355859861</v>
      </c>
      <c r="P36" s="98">
        <v>13.992878350008347</v>
      </c>
      <c r="Q36" s="98">
        <v>14.128865789427598</v>
      </c>
      <c r="R36" s="100">
        <v>0.98984368791145971</v>
      </c>
      <c r="S36" s="71">
        <v>0.89364548494983198</v>
      </c>
      <c r="T36" s="71"/>
      <c r="U36" s="98">
        <v>18.04</v>
      </c>
      <c r="V36" s="98">
        <v>20.85401999651079</v>
      </c>
      <c r="W36" s="98">
        <v>19.480896597602072</v>
      </c>
      <c r="X36" s="98">
        <v>19.511428854834612</v>
      </c>
      <c r="Y36" s="98">
        <v>19.664694957768937</v>
      </c>
      <c r="Z36" s="98">
        <v>19.659265520634385</v>
      </c>
      <c r="AA36" s="98">
        <v>19.93606991066908</v>
      </c>
      <c r="AB36" s="98">
        <v>20.154964811344296</v>
      </c>
      <c r="AC36" s="98">
        <v>20.456980786768465</v>
      </c>
      <c r="AD36" s="98">
        <v>20.598985104357169</v>
      </c>
      <c r="AE36" s="98">
        <v>21.080769082241915</v>
      </c>
      <c r="AF36" s="98">
        <v>21.228915551851358</v>
      </c>
      <c r="AG36" s="69">
        <v>0.99504507442036516</v>
      </c>
      <c r="AH36">
        <v>0.85864745011086396</v>
      </c>
      <c r="AJ36" t="s">
        <v>101</v>
      </c>
      <c r="AK36">
        <v>0.70338000000000001</v>
      </c>
      <c r="AL36">
        <v>0</v>
      </c>
    </row>
    <row r="37" spans="2:38" x14ac:dyDescent="0.25">
      <c r="B37" t="s">
        <v>112</v>
      </c>
      <c r="C37" t="s">
        <v>277</v>
      </c>
      <c r="D37" t="s">
        <v>60</v>
      </c>
      <c r="F37" s="98">
        <v>4.2094011246009044</v>
      </c>
      <c r="G37" s="98">
        <v>4.047246458578627</v>
      </c>
      <c r="H37" s="98">
        <v>4.0043517131739836</v>
      </c>
      <c r="I37" s="98">
        <v>3.9579187999909351</v>
      </c>
      <c r="J37" s="98">
        <v>3.9301344186347924</v>
      </c>
      <c r="K37" s="98">
        <v>3.9368490090229806</v>
      </c>
      <c r="L37" s="98">
        <v>3.9962256099066544</v>
      </c>
      <c r="M37" s="98">
        <v>4.0353632252987843</v>
      </c>
      <c r="N37" s="98">
        <v>4.0888024530228417</v>
      </c>
      <c r="O37" s="98">
        <v>4.1305256842010358</v>
      </c>
      <c r="P37" s="98">
        <v>4.1778012320552689</v>
      </c>
      <c r="Q37" s="98">
        <v>4.2246994566270679</v>
      </c>
      <c r="R37" s="100">
        <v>0.99636773565435799</v>
      </c>
      <c r="S37" s="71">
        <v>0.89037433155080203</v>
      </c>
      <c r="T37" s="71"/>
      <c r="U37" s="98">
        <v>3.7798470021442645</v>
      </c>
      <c r="V37" s="98">
        <v>3.8814636996320062</v>
      </c>
      <c r="W37" s="98">
        <v>3.924652568532133</v>
      </c>
      <c r="X37" s="98">
        <v>3.8607946858276696</v>
      </c>
      <c r="Y37" s="98">
        <v>3.8415845183621729</v>
      </c>
      <c r="Z37" s="98">
        <v>3.8285462850565639</v>
      </c>
      <c r="AA37" s="98">
        <v>3.88116452155761</v>
      </c>
      <c r="AB37" s="98">
        <v>3.9132615707258225</v>
      </c>
      <c r="AC37" s="98">
        <v>3.9568538937783591</v>
      </c>
      <c r="AD37" s="98">
        <v>3.9762186324834685</v>
      </c>
      <c r="AE37" s="98">
        <v>4.0537381461752693</v>
      </c>
      <c r="AF37" s="98">
        <v>4.0928677581880519</v>
      </c>
      <c r="AG37" s="69">
        <v>0.99640080143251997</v>
      </c>
      <c r="AH37">
        <v>0.875</v>
      </c>
      <c r="AJ37" t="s">
        <v>120</v>
      </c>
      <c r="AK37">
        <v>7.1906500000000291</v>
      </c>
      <c r="AL37">
        <v>0</v>
      </c>
    </row>
    <row r="38" spans="2:38" x14ac:dyDescent="0.25">
      <c r="B38" t="s">
        <v>160</v>
      </c>
      <c r="C38" t="s">
        <v>261</v>
      </c>
      <c r="D38" t="s">
        <v>60</v>
      </c>
      <c r="F38" s="98">
        <v>13.796926969672816</v>
      </c>
      <c r="G38" s="98">
        <v>17.116880605654814</v>
      </c>
      <c r="H38" s="98">
        <v>17.038391279809741</v>
      </c>
      <c r="I38" s="98">
        <v>17.089119446134507</v>
      </c>
      <c r="J38" s="98">
        <v>17.690999341720399</v>
      </c>
      <c r="K38" s="98">
        <v>18.160880063725923</v>
      </c>
      <c r="L38" s="98">
        <v>18.583307581473921</v>
      </c>
      <c r="M38" s="98">
        <v>18.882889440925148</v>
      </c>
      <c r="N38" s="98">
        <v>19.201094567078052</v>
      </c>
      <c r="O38" s="98">
        <v>19.550162610491427</v>
      </c>
      <c r="P38" s="98">
        <v>19.906446646945501</v>
      </c>
      <c r="Q38" s="98">
        <v>20.293703576756162</v>
      </c>
      <c r="R38" s="100"/>
      <c r="S38" s="71"/>
      <c r="T38" s="71"/>
      <c r="U38" s="98">
        <v>22.394832740110598</v>
      </c>
      <c r="V38" s="98">
        <v>22.066965646437911</v>
      </c>
      <c r="W38" s="98">
        <v>22.527540381325935</v>
      </c>
      <c r="X38" s="98">
        <v>22.4988152721854</v>
      </c>
      <c r="Y38" s="98">
        <v>23.180239726812552</v>
      </c>
      <c r="Z38" s="98">
        <v>23.679306057159703</v>
      </c>
      <c r="AA38" s="98">
        <v>24.294914125600556</v>
      </c>
      <c r="AB38" s="98">
        <v>24.781825701627824</v>
      </c>
      <c r="AC38" s="98">
        <v>25.336644255740413</v>
      </c>
      <c r="AD38" s="98">
        <v>25.853461248683967</v>
      </c>
      <c r="AE38" s="98">
        <v>26.695449005647866</v>
      </c>
      <c r="AF38" s="98">
        <v>27.356200962361036</v>
      </c>
    </row>
    <row r="39" spans="2:38" x14ac:dyDescent="0.25">
      <c r="B39" t="s">
        <v>114</v>
      </c>
      <c r="C39" t="s">
        <v>28</v>
      </c>
      <c r="D39" t="s">
        <v>60</v>
      </c>
      <c r="F39" s="98">
        <v>16.37143904775353</v>
      </c>
      <c r="G39" s="98">
        <v>16.71552564123191</v>
      </c>
      <c r="H39" s="98">
        <v>16.099978227831752</v>
      </c>
      <c r="I39" s="98">
        <v>15.716081351669482</v>
      </c>
      <c r="J39" s="98">
        <v>15.373357403053486</v>
      </c>
      <c r="K39" s="98">
        <v>15.273491165720525</v>
      </c>
      <c r="L39" s="98">
        <v>15.38072384862553</v>
      </c>
      <c r="M39" s="98">
        <v>15.471238911001015</v>
      </c>
      <c r="N39" s="98">
        <v>15.621931490070827</v>
      </c>
      <c r="O39" s="98">
        <v>15.811845406931866</v>
      </c>
      <c r="P39" s="98">
        <v>16.044687315736851</v>
      </c>
      <c r="Q39" s="98">
        <v>16.283362831738078</v>
      </c>
      <c r="R39" s="100">
        <v>0.99989319632652784</v>
      </c>
      <c r="S39" s="71">
        <v>0.87602179836512195</v>
      </c>
      <c r="T39" s="71"/>
      <c r="U39" s="98">
        <v>29.568948132173642</v>
      </c>
      <c r="V39" s="98">
        <v>29.396028761387978</v>
      </c>
      <c r="W39" s="98">
        <v>29.211181825161056</v>
      </c>
      <c r="X39" s="98">
        <v>28.669083200583042</v>
      </c>
      <c r="Y39" s="98">
        <v>28.376070128615901</v>
      </c>
      <c r="Z39" s="98">
        <v>28.26965897576509</v>
      </c>
      <c r="AA39" s="98">
        <v>28.603738185644453</v>
      </c>
      <c r="AB39" s="98">
        <v>28.850409134433551</v>
      </c>
      <c r="AC39" s="98">
        <v>29.169600428528803</v>
      </c>
      <c r="AD39" s="98">
        <v>29.366360670817311</v>
      </c>
      <c r="AE39" s="98">
        <v>29.97220317402433</v>
      </c>
      <c r="AF39" s="98">
        <v>30.263557232081354</v>
      </c>
      <c r="AG39" s="69">
        <v>0.99971436752501897</v>
      </c>
      <c r="AH39">
        <v>0.90014064697608998</v>
      </c>
      <c r="AJ39" t="s">
        <v>117</v>
      </c>
      <c r="AK39">
        <v>0.8811799999999993</v>
      </c>
      <c r="AL39">
        <v>0</v>
      </c>
    </row>
    <row r="40" spans="2:38" x14ac:dyDescent="0.25">
      <c r="B40" t="s">
        <v>116</v>
      </c>
      <c r="C40" t="s">
        <v>278</v>
      </c>
      <c r="D40" t="s">
        <v>8</v>
      </c>
      <c r="F40" s="98">
        <v>22.032143138858952</v>
      </c>
      <c r="G40" s="98">
        <v>22.625527840537053</v>
      </c>
      <c r="H40" s="98">
        <v>23.290855193727204</v>
      </c>
      <c r="I40" s="98">
        <v>23.132448565032121</v>
      </c>
      <c r="J40" s="98">
        <v>23.026322170072394</v>
      </c>
      <c r="K40" s="98">
        <v>23.010995927507938</v>
      </c>
      <c r="L40" s="98">
        <v>23.14734949617576</v>
      </c>
      <c r="M40" s="98">
        <v>23.252527807328903</v>
      </c>
      <c r="N40" s="98">
        <v>23.406006602101677</v>
      </c>
      <c r="O40" s="98">
        <v>23.505678887963377</v>
      </c>
      <c r="P40" s="98">
        <v>26.123552244425372</v>
      </c>
      <c r="Q40" s="98">
        <v>26.184948688270918</v>
      </c>
      <c r="R40" s="100"/>
      <c r="S40" s="71">
        <v>0.62049861495844805</v>
      </c>
      <c r="T40" s="71"/>
      <c r="U40" s="98">
        <v>20.718861601635325</v>
      </c>
      <c r="V40" s="98">
        <v>21.405529256909201</v>
      </c>
      <c r="W40" s="98">
        <v>22.348335530901057</v>
      </c>
      <c r="X40" s="98">
        <v>22.155605254708433</v>
      </c>
      <c r="Y40" s="98">
        <v>22.076587313444033</v>
      </c>
      <c r="Z40" s="98">
        <v>22.013936874034304</v>
      </c>
      <c r="AA40" s="98">
        <v>22.12405669887972</v>
      </c>
      <c r="AB40" s="98">
        <v>22.208711918432176</v>
      </c>
      <c r="AC40" s="98">
        <v>22.33880982067387</v>
      </c>
      <c r="AD40" s="98">
        <v>22.399364820015936</v>
      </c>
      <c r="AE40" s="98">
        <v>25.17887734941317</v>
      </c>
      <c r="AF40" s="98">
        <v>25.241785523681038</v>
      </c>
      <c r="AG40" s="69"/>
      <c r="AH40">
        <v>0.86096256684491901</v>
      </c>
      <c r="AJ40" t="s">
        <v>109</v>
      </c>
      <c r="AK40">
        <v>0.91829000000000005</v>
      </c>
      <c r="AL40">
        <v>0.2</v>
      </c>
    </row>
    <row r="41" spans="2:38" x14ac:dyDescent="0.25">
      <c r="B41" t="s">
        <v>115</v>
      </c>
      <c r="C41" t="s">
        <v>29</v>
      </c>
      <c r="D41" t="s">
        <v>8</v>
      </c>
      <c r="F41" s="98">
        <v>11.508085849869817</v>
      </c>
      <c r="G41" s="98">
        <v>15.06741944044429</v>
      </c>
      <c r="H41" s="98">
        <v>15.944173708913203</v>
      </c>
      <c r="I41" s="98">
        <v>16.227343813360012</v>
      </c>
      <c r="J41" s="98">
        <v>16.284240487281398</v>
      </c>
      <c r="K41" s="98">
        <v>16.417917258572373</v>
      </c>
      <c r="L41" s="98">
        <v>16.744267913662497</v>
      </c>
      <c r="M41" s="98">
        <v>16.996318950632393</v>
      </c>
      <c r="N41" s="98">
        <v>17.309336031572307</v>
      </c>
      <c r="O41" s="98">
        <v>17.56425811851302</v>
      </c>
      <c r="P41" s="98">
        <v>17.816059306907242</v>
      </c>
      <c r="Q41" s="98">
        <v>18.099823050414468</v>
      </c>
      <c r="R41" s="100">
        <v>0.95333058784399205</v>
      </c>
      <c r="S41" s="71">
        <v>0.69309462915600994</v>
      </c>
      <c r="T41" s="71"/>
      <c r="U41" s="98">
        <v>6.0975084922832892</v>
      </c>
      <c r="V41" s="98">
        <v>7.1855807154916409</v>
      </c>
      <c r="W41" s="98">
        <v>8.1779396512258238</v>
      </c>
      <c r="X41" s="98">
        <v>8.4919507601083648</v>
      </c>
      <c r="Y41" s="98">
        <v>8.5979183746384518</v>
      </c>
      <c r="Z41" s="98">
        <v>8.6247438694395964</v>
      </c>
      <c r="AA41" s="98">
        <v>8.76794026254362</v>
      </c>
      <c r="AB41" s="98">
        <v>8.8755246947014861</v>
      </c>
      <c r="AC41" s="98">
        <v>9.0179797966659354</v>
      </c>
      <c r="AD41" s="98">
        <v>9.1023311596974352</v>
      </c>
      <c r="AE41" s="98">
        <v>9.3151111798152453</v>
      </c>
      <c r="AF41" s="98">
        <v>9.4400331270942495</v>
      </c>
      <c r="AG41" s="69">
        <v>0.98298445403507895</v>
      </c>
      <c r="AH41">
        <v>0.56730769230769196</v>
      </c>
      <c r="AJ41" t="s">
        <v>288</v>
      </c>
      <c r="AK41">
        <v>0</v>
      </c>
      <c r="AL41">
        <v>0</v>
      </c>
    </row>
    <row r="42" spans="2:38" x14ac:dyDescent="0.25">
      <c r="B42" t="s">
        <v>117</v>
      </c>
      <c r="C42" t="s">
        <v>16</v>
      </c>
      <c r="D42" t="s">
        <v>60</v>
      </c>
      <c r="F42" s="98">
        <v>5.1861451355640362</v>
      </c>
      <c r="G42" s="98">
        <v>3.727676520232333</v>
      </c>
      <c r="H42" s="98">
        <v>3.6753785909607735</v>
      </c>
      <c r="I42" s="98">
        <v>3.6050461535178018</v>
      </c>
      <c r="J42" s="98">
        <v>3.5665740667257748</v>
      </c>
      <c r="K42" s="98">
        <v>3.5616389490755433</v>
      </c>
      <c r="L42" s="98">
        <v>3.6062689593922199</v>
      </c>
      <c r="M42" s="98">
        <v>3.6349291349715309</v>
      </c>
      <c r="N42" s="98">
        <v>3.6831948490266524</v>
      </c>
      <c r="O42" s="98">
        <v>3.735838607866349</v>
      </c>
      <c r="P42" s="98">
        <v>3.8046224256697645</v>
      </c>
      <c r="Q42" s="98">
        <v>3.8923114540562893</v>
      </c>
      <c r="R42" s="100">
        <v>0.94920988442528742</v>
      </c>
      <c r="S42" s="71">
        <v>0.841432225063938</v>
      </c>
      <c r="T42" s="71"/>
      <c r="U42" s="98">
        <v>5.7854569155536719</v>
      </c>
      <c r="V42" s="98">
        <v>6.1593801747732719</v>
      </c>
      <c r="W42" s="98">
        <v>6.2503915591857284</v>
      </c>
      <c r="X42" s="98">
        <v>6.1516218368418629</v>
      </c>
      <c r="Y42" s="98">
        <v>6.1242831073309523</v>
      </c>
      <c r="Z42" s="98">
        <v>6.1074946745246157</v>
      </c>
      <c r="AA42" s="98">
        <v>6.1968039541952393</v>
      </c>
      <c r="AB42" s="98">
        <v>6.2571554906654683</v>
      </c>
      <c r="AC42" s="98">
        <v>6.3434157988501187</v>
      </c>
      <c r="AD42" s="98">
        <v>6.4025083284153999</v>
      </c>
      <c r="AE42" s="98">
        <v>6.5626928129034301</v>
      </c>
      <c r="AF42" s="98">
        <v>6.6738978850989623</v>
      </c>
      <c r="AG42" s="69">
        <v>0.99961011906131092</v>
      </c>
      <c r="AH42">
        <v>0.88150807899461403</v>
      </c>
      <c r="AJ42" t="s">
        <v>121</v>
      </c>
      <c r="AK42">
        <v>0</v>
      </c>
      <c r="AL42">
        <v>0</v>
      </c>
    </row>
    <row r="43" spans="2:38" x14ac:dyDescent="0.25">
      <c r="B43" t="s">
        <v>118</v>
      </c>
      <c r="C43" t="s">
        <v>20</v>
      </c>
      <c r="D43" t="s">
        <v>60</v>
      </c>
      <c r="F43" s="98">
        <v>47.034114555592836</v>
      </c>
      <c r="G43" s="98">
        <v>50.34394622831271</v>
      </c>
      <c r="H43" s="98">
        <v>49.59611661724189</v>
      </c>
      <c r="I43" s="98">
        <v>48.699987572202204</v>
      </c>
      <c r="J43" s="98">
        <v>48.030699051027746</v>
      </c>
      <c r="K43" s="98">
        <v>49.611575533179682</v>
      </c>
      <c r="L43" s="98">
        <v>51.018853409086319</v>
      </c>
      <c r="M43" s="98">
        <v>52.2133576693791</v>
      </c>
      <c r="N43" s="98">
        <v>52.735449897340935</v>
      </c>
      <c r="O43" s="98">
        <v>52.285840353130858</v>
      </c>
      <c r="P43" s="98">
        <v>52.785444364250459</v>
      </c>
      <c r="Q43" s="98">
        <v>51.971593954655049</v>
      </c>
      <c r="R43" s="100">
        <v>0.99613612353853997</v>
      </c>
      <c r="S43" s="71">
        <v>0.76883451384417201</v>
      </c>
      <c r="T43" s="71"/>
      <c r="U43" s="98">
        <v>47.358542889819212</v>
      </c>
      <c r="V43" s="98">
        <v>49.208653578626752</v>
      </c>
      <c r="W43" s="98">
        <v>49.209728629201365</v>
      </c>
      <c r="X43" s="98">
        <v>48.048380338001998</v>
      </c>
      <c r="Y43" s="98">
        <v>47.446398309484444</v>
      </c>
      <c r="Z43" s="98">
        <v>48.442791683799875</v>
      </c>
      <c r="AA43" s="98">
        <v>49.574669886377471</v>
      </c>
      <c r="AB43" s="98">
        <v>50.492291207354612</v>
      </c>
      <c r="AC43" s="98">
        <v>50.858402818973282</v>
      </c>
      <c r="AD43" s="98">
        <v>50.214920092586404</v>
      </c>
      <c r="AE43" s="98">
        <v>51.043455777741187</v>
      </c>
      <c r="AF43" s="98">
        <v>50.211988870999598</v>
      </c>
      <c r="AG43" s="69">
        <v>0.99394132989675643</v>
      </c>
      <c r="AH43">
        <v>0.95984103743986604</v>
      </c>
      <c r="AJ43" t="s">
        <v>104</v>
      </c>
      <c r="AK43">
        <v>3.2868500000000003</v>
      </c>
      <c r="AL43">
        <v>0</v>
      </c>
    </row>
    <row r="44" spans="2:38" x14ac:dyDescent="0.25">
      <c r="B44" t="s">
        <v>121</v>
      </c>
      <c r="C44" t="s">
        <v>280</v>
      </c>
      <c r="D44" t="s">
        <v>8</v>
      </c>
      <c r="F44" s="98">
        <v>1.9220790748045247</v>
      </c>
      <c r="G44" s="98">
        <v>2.2636057077524563</v>
      </c>
      <c r="H44" s="98">
        <v>2.4015741754451483</v>
      </c>
      <c r="I44" s="98">
        <v>2.3531638737851357</v>
      </c>
      <c r="J44" s="98">
        <v>2.3256871678326712</v>
      </c>
      <c r="K44" s="98">
        <v>2.3193695121112312</v>
      </c>
      <c r="L44" s="98">
        <v>2.3439526403155759</v>
      </c>
      <c r="M44" s="98">
        <v>2.3602046776833165</v>
      </c>
      <c r="N44" s="98">
        <v>2.389541442126804</v>
      </c>
      <c r="O44" s="98">
        <v>2.4240929048375954</v>
      </c>
      <c r="P44" s="98">
        <v>2.4705417993726235</v>
      </c>
      <c r="Q44" s="98">
        <v>2.529674292541396</v>
      </c>
      <c r="R44" s="100">
        <v>0.99890656383377197</v>
      </c>
      <c r="S44" s="71">
        <v>0.64285720918367395</v>
      </c>
      <c r="T44" s="71"/>
      <c r="U44" s="98">
        <v>0.77158816606676939</v>
      </c>
      <c r="V44" s="98">
        <v>5.6267434636840283</v>
      </c>
      <c r="W44" s="98">
        <v>5.7453330901173407</v>
      </c>
      <c r="X44" s="98">
        <v>5.6458867871975862</v>
      </c>
      <c r="Y44" s="98">
        <v>5.6116419000967062</v>
      </c>
      <c r="Z44" s="98">
        <v>5.5869688240568101</v>
      </c>
      <c r="AA44" s="98">
        <v>5.6597133239308084</v>
      </c>
      <c r="AB44" s="98">
        <v>5.7083853195926029</v>
      </c>
      <c r="AC44" s="98">
        <v>5.7816655597768376</v>
      </c>
      <c r="AD44" s="98">
        <v>5.8283675524438658</v>
      </c>
      <c r="AE44" s="98">
        <v>5.9682645552645885</v>
      </c>
      <c r="AF44" s="98">
        <v>6.0552442572324194</v>
      </c>
      <c r="AG44" s="69">
        <v>0.99834461609314595</v>
      </c>
      <c r="AJ44" t="s">
        <v>123</v>
      </c>
      <c r="AK44">
        <v>0.19812000000000002</v>
      </c>
      <c r="AL44">
        <v>0</v>
      </c>
    </row>
    <row r="45" spans="2:38" x14ac:dyDescent="0.25">
      <c r="B45" t="s">
        <v>122</v>
      </c>
      <c r="C45" t="s">
        <v>281</v>
      </c>
      <c r="D45" t="s">
        <v>60</v>
      </c>
      <c r="F45" s="98">
        <v>40.011728763859487</v>
      </c>
      <c r="G45" s="98">
        <v>42.000056294177007</v>
      </c>
      <c r="H45" s="98">
        <v>40.103933531963527</v>
      </c>
      <c r="I45" s="98">
        <v>39.566367038785842</v>
      </c>
      <c r="J45" s="98">
        <v>39.22517064957097</v>
      </c>
      <c r="K45" s="98">
        <v>39.169816501468141</v>
      </c>
      <c r="L45" s="98">
        <v>39.36036353999058</v>
      </c>
      <c r="M45" s="98">
        <v>39.494017351720188</v>
      </c>
      <c r="N45" s="98">
        <v>39.698527434314201</v>
      </c>
      <c r="O45" s="98">
        <v>39.774469263368026</v>
      </c>
      <c r="P45" s="98">
        <v>40.676246044865209</v>
      </c>
      <c r="Q45" s="98">
        <v>40.629363147834553</v>
      </c>
      <c r="R45" s="100"/>
      <c r="S45" s="71">
        <v>0.88286605033763199</v>
      </c>
      <c r="T45" s="71"/>
      <c r="U45" s="98">
        <v>42.762529065455169</v>
      </c>
      <c r="V45" s="98">
        <v>42.87839418580424</v>
      </c>
      <c r="W45" s="98">
        <v>41.386418551780565</v>
      </c>
      <c r="X45" s="98">
        <v>40.744366360615253</v>
      </c>
      <c r="Y45" s="98">
        <v>40.441577944561104</v>
      </c>
      <c r="Z45" s="98">
        <v>40.279143286306862</v>
      </c>
      <c r="AA45" s="98">
        <v>40.445464482234939</v>
      </c>
      <c r="AB45" s="98">
        <v>40.549026376171057</v>
      </c>
      <c r="AC45" s="98">
        <v>40.712879264971463</v>
      </c>
      <c r="AD45" s="98">
        <v>40.675562080857127</v>
      </c>
      <c r="AE45" s="98">
        <v>41.764726299750095</v>
      </c>
      <c r="AF45" s="98">
        <v>41.673910059066081</v>
      </c>
      <c r="AG45" s="69"/>
      <c r="AH45">
        <v>0.86062083361974995</v>
      </c>
      <c r="AJ45" t="s">
        <v>122</v>
      </c>
      <c r="AK45">
        <v>0.57149000000000005</v>
      </c>
      <c r="AL45">
        <v>0</v>
      </c>
    </row>
    <row r="46" spans="2:38" x14ac:dyDescent="0.25">
      <c r="B46" t="s">
        <v>119</v>
      </c>
      <c r="C46" t="s">
        <v>279</v>
      </c>
      <c r="D46" t="s">
        <v>60</v>
      </c>
      <c r="F46" s="98">
        <v>44.486534879348945</v>
      </c>
      <c r="G46" s="98">
        <v>45.725503479608093</v>
      </c>
      <c r="H46" s="98">
        <v>45.348373903202706</v>
      </c>
      <c r="I46" s="98">
        <v>47.534706099813796</v>
      </c>
      <c r="J46" s="98">
        <v>49.076631624163838</v>
      </c>
      <c r="K46" s="98">
        <v>50.133782389730321</v>
      </c>
      <c r="L46" s="98">
        <v>51.20345114056574</v>
      </c>
      <c r="M46" s="98">
        <v>51.949962450252208</v>
      </c>
      <c r="N46" s="98">
        <v>52.797226686578902</v>
      </c>
      <c r="O46" s="98">
        <v>53.64392031703251</v>
      </c>
      <c r="P46" s="98">
        <v>54.469560914244155</v>
      </c>
      <c r="Q46" s="98">
        <v>55.405780016000939</v>
      </c>
      <c r="R46" s="100">
        <v>0.99613612353853997</v>
      </c>
      <c r="S46" s="71">
        <v>0.791035080121264</v>
      </c>
      <c r="T46" s="71"/>
      <c r="U46" s="98">
        <v>70.584353113710705</v>
      </c>
      <c r="V46" s="98">
        <v>67.941653455527458</v>
      </c>
      <c r="W46" s="98">
        <v>69.018087407755388</v>
      </c>
      <c r="X46" s="98">
        <v>70.789754683292983</v>
      </c>
      <c r="Y46" s="98">
        <v>72.39123412227633</v>
      </c>
      <c r="Z46" s="98">
        <v>73.380282309564564</v>
      </c>
      <c r="AA46" s="98">
        <v>74.897071922412977</v>
      </c>
      <c r="AB46" s="98">
        <v>76.006572422294525</v>
      </c>
      <c r="AC46" s="98">
        <v>77.254492602706009</v>
      </c>
      <c r="AD46" s="98">
        <v>78.198406311315409</v>
      </c>
      <c r="AE46" s="98">
        <v>80.072926584611849</v>
      </c>
      <c r="AF46" s="98">
        <v>81.405132301597362</v>
      </c>
      <c r="AG46" s="69">
        <v>0.97749012402732405</v>
      </c>
      <c r="AH46">
        <v>0.90684068406840601</v>
      </c>
      <c r="AJ46" t="s">
        <v>93</v>
      </c>
      <c r="AK46">
        <v>10.207490000000043</v>
      </c>
      <c r="AL46">
        <v>0.32</v>
      </c>
    </row>
    <row r="47" spans="2:38" x14ac:dyDescent="0.25">
      <c r="B47" t="s">
        <v>167</v>
      </c>
      <c r="C47" t="s">
        <v>262</v>
      </c>
      <c r="D47" t="s">
        <v>8</v>
      </c>
      <c r="F47" s="98">
        <v>3.2632506905342313</v>
      </c>
      <c r="G47" s="98">
        <v>2.3692706194534856</v>
      </c>
      <c r="H47" s="98">
        <v>2.2339972292761021</v>
      </c>
      <c r="I47" s="98">
        <v>2.1184847393708015</v>
      </c>
      <c r="J47" s="98">
        <v>2.028816008702099</v>
      </c>
      <c r="K47" s="98">
        <v>1.9742874259672805</v>
      </c>
      <c r="L47" s="98">
        <v>1.9520933464953747</v>
      </c>
      <c r="M47" s="98">
        <v>1.92832353608436</v>
      </c>
      <c r="N47" s="98">
        <v>1.9157749605975085</v>
      </c>
      <c r="O47" s="98">
        <v>1.9119901220195261</v>
      </c>
      <c r="P47" s="98">
        <v>1.9179337448470042</v>
      </c>
      <c r="Q47" s="98">
        <v>1.9272165645666166</v>
      </c>
      <c r="R47" s="100"/>
      <c r="S47" s="71"/>
      <c r="T47" s="71"/>
      <c r="U47" s="98">
        <v>2.9569504402933107</v>
      </c>
      <c r="V47" s="98">
        <v>3.8639297463585351</v>
      </c>
      <c r="W47" s="98">
        <v>3.8858420739891022</v>
      </c>
      <c r="X47" s="98">
        <v>3.8118554832728182</v>
      </c>
      <c r="Y47" s="98">
        <v>3.7767227946543342</v>
      </c>
      <c r="Z47" s="98">
        <v>3.7757254096784791</v>
      </c>
      <c r="AA47" s="98">
        <v>3.8354808857623697</v>
      </c>
      <c r="AB47" s="98">
        <v>3.8823409407898661</v>
      </c>
      <c r="AC47" s="98">
        <v>3.940682416552268</v>
      </c>
      <c r="AD47" s="98">
        <v>3.9927783760935247</v>
      </c>
      <c r="AE47" s="98">
        <v>4.0991212029626736</v>
      </c>
      <c r="AF47" s="98">
        <v>4.1762420820193995</v>
      </c>
    </row>
    <row r="48" spans="2:38" x14ac:dyDescent="0.25">
      <c r="B48" t="s">
        <v>120</v>
      </c>
      <c r="C48" t="s">
        <v>45</v>
      </c>
      <c r="D48" t="s">
        <v>60</v>
      </c>
      <c r="F48" s="98">
        <v>14.362601620571496</v>
      </c>
      <c r="G48" s="98">
        <v>13.403925942051991</v>
      </c>
      <c r="H48" s="98">
        <v>12.698886039650123</v>
      </c>
      <c r="I48" s="98">
        <v>12.122965852475385</v>
      </c>
      <c r="J48" s="98">
        <v>11.68719750696361</v>
      </c>
      <c r="K48" s="98">
        <v>11.510544279676219</v>
      </c>
      <c r="L48" s="98">
        <v>11.514094759401667</v>
      </c>
      <c r="M48" s="98">
        <v>11.528417458642373</v>
      </c>
      <c r="N48" s="98">
        <v>11.601343568121161</v>
      </c>
      <c r="O48" s="98">
        <v>11.789361618612054</v>
      </c>
      <c r="P48" s="98">
        <v>12.034636967470293</v>
      </c>
      <c r="Q48" s="98">
        <v>12.303454160407766</v>
      </c>
      <c r="R48" s="100">
        <v>0.99998305381381503</v>
      </c>
      <c r="S48" s="71">
        <v>0.81879194630872398</v>
      </c>
      <c r="T48" s="71"/>
      <c r="U48" s="98">
        <v>21.678234431828372</v>
      </c>
      <c r="V48" s="98">
        <v>22.864524946575031</v>
      </c>
      <c r="W48" s="98">
        <v>23.06909043978013</v>
      </c>
      <c r="X48" s="98">
        <v>22.743997616499815</v>
      </c>
      <c r="Y48" s="98">
        <v>22.618063871587474</v>
      </c>
      <c r="Z48" s="98">
        <v>22.753047755114842</v>
      </c>
      <c r="AA48" s="98">
        <v>23.228786257585</v>
      </c>
      <c r="AB48" s="98">
        <v>23.648212735535751</v>
      </c>
      <c r="AC48" s="98">
        <v>24.131335382019216</v>
      </c>
      <c r="AD48" s="98">
        <v>24.635909223042496</v>
      </c>
      <c r="AE48" s="98">
        <v>25.470330391552579</v>
      </c>
      <c r="AF48" s="98">
        <v>26.099970587519852</v>
      </c>
      <c r="AG48" s="69">
        <v>0.99941000982989359</v>
      </c>
      <c r="AH48">
        <v>0.86239723063608797</v>
      </c>
      <c r="AJ48" t="s">
        <v>96</v>
      </c>
      <c r="AK48">
        <v>15.6436300000003</v>
      </c>
      <c r="AL48">
        <v>1.0649999999999999</v>
      </c>
    </row>
    <row r="49" spans="2:54" x14ac:dyDescent="0.25">
      <c r="B49" t="s">
        <v>202</v>
      </c>
      <c r="C49" t="s">
        <v>263</v>
      </c>
      <c r="D49" t="s">
        <v>60</v>
      </c>
      <c r="F49" s="98">
        <v>8.4628761626382207</v>
      </c>
      <c r="G49" s="98">
        <v>9.8714909573784428</v>
      </c>
      <c r="H49" s="98">
        <v>9.5570884685057198</v>
      </c>
      <c r="I49" s="98">
        <v>9.2899829461728149</v>
      </c>
      <c r="J49" s="98">
        <v>9.0670258607674494</v>
      </c>
      <c r="K49" s="98">
        <v>9.0111265884394509</v>
      </c>
      <c r="L49" s="98">
        <v>9.074083282767905</v>
      </c>
      <c r="M49" s="98">
        <v>9.1337414293840116</v>
      </c>
      <c r="N49" s="98">
        <v>9.2277995550337124</v>
      </c>
      <c r="O49" s="98">
        <v>9.3683732540131963</v>
      </c>
      <c r="P49" s="98">
        <v>9.5351345277593644</v>
      </c>
      <c r="Q49" s="98">
        <v>9.7120731674816216</v>
      </c>
      <c r="R49" s="100"/>
      <c r="S49" s="71"/>
      <c r="T49" s="71"/>
      <c r="U49" s="98">
        <v>15.876370611606246</v>
      </c>
      <c r="V49" s="98">
        <v>15.150339625399702</v>
      </c>
      <c r="W49" s="98">
        <v>15.217499496263834</v>
      </c>
      <c r="X49" s="98">
        <v>14.943272068689406</v>
      </c>
      <c r="Y49" s="98">
        <v>14.778006897017796</v>
      </c>
      <c r="Z49" s="98">
        <v>14.757243083491607</v>
      </c>
      <c r="AA49" s="98">
        <v>14.959544703803962</v>
      </c>
      <c r="AB49" s="98">
        <v>15.13146963950809</v>
      </c>
      <c r="AC49" s="98">
        <v>15.347497018109987</v>
      </c>
      <c r="AD49" s="98">
        <v>15.548494110205663</v>
      </c>
      <c r="AE49" s="98">
        <v>15.963014885326977</v>
      </c>
      <c r="AF49" s="98">
        <v>16.241244131925729</v>
      </c>
    </row>
    <row r="50" spans="2:54" x14ac:dyDescent="0.25">
      <c r="B50" t="s">
        <v>161</v>
      </c>
      <c r="C50" t="s">
        <v>264</v>
      </c>
      <c r="D50" t="s">
        <v>60</v>
      </c>
      <c r="F50" s="98">
        <v>20.853382724643708</v>
      </c>
      <c r="G50" s="98">
        <v>18.798883230357276</v>
      </c>
      <c r="H50" s="98">
        <v>18.203580395480842</v>
      </c>
      <c r="I50" s="98">
        <v>17.970540933557992</v>
      </c>
      <c r="J50" s="98">
        <v>17.670653945057722</v>
      </c>
      <c r="K50" s="98">
        <v>17.639815142472965</v>
      </c>
      <c r="L50" s="98">
        <v>17.842880539197523</v>
      </c>
      <c r="M50" s="98">
        <v>18.082511192285128</v>
      </c>
      <c r="N50" s="98">
        <v>18.415978952083467</v>
      </c>
      <c r="O50" s="98">
        <v>18.946996297718641</v>
      </c>
      <c r="P50" s="98">
        <v>19.56839463847685</v>
      </c>
      <c r="Q50" s="98">
        <v>20.221202470558943</v>
      </c>
      <c r="R50" s="100"/>
      <c r="S50" s="71"/>
      <c r="T50" s="71"/>
      <c r="U50" s="98">
        <v>37.584642566278113</v>
      </c>
      <c r="V50" s="98">
        <v>39.248018596244378</v>
      </c>
      <c r="W50" s="98">
        <v>39.257448824060134</v>
      </c>
      <c r="X50" s="98">
        <v>38.771589206009899</v>
      </c>
      <c r="Y50" s="98">
        <v>38.429477679514484</v>
      </c>
      <c r="Z50" s="98">
        <v>38.349219092097584</v>
      </c>
      <c r="AA50" s="98">
        <v>38.858395949331182</v>
      </c>
      <c r="AB50" s="98">
        <v>39.316834799833273</v>
      </c>
      <c r="AC50" s="98">
        <v>39.950718768085672</v>
      </c>
      <c r="AD50" s="98">
        <v>40.58427230869566</v>
      </c>
      <c r="AE50" s="98">
        <v>41.806385757429503</v>
      </c>
      <c r="AF50" s="98">
        <v>42.629126706273937</v>
      </c>
      <c r="AM50" s="73"/>
      <c r="AN50" s="73"/>
      <c r="AO50" s="73"/>
      <c r="AP50" s="73"/>
      <c r="AQ50" s="73"/>
      <c r="AR50" s="73"/>
      <c r="AS50" s="73"/>
      <c r="AT50" s="73"/>
      <c r="AU50" s="73"/>
      <c r="AV50" s="73"/>
      <c r="AW50" s="73"/>
      <c r="AX50" s="73"/>
      <c r="AY50" s="73"/>
      <c r="AZ50" s="73"/>
      <c r="BA50" s="73"/>
      <c r="BB50" s="73"/>
    </row>
    <row r="51" spans="2:54" x14ac:dyDescent="0.25">
      <c r="B51" t="s">
        <v>124</v>
      </c>
      <c r="C51" t="s">
        <v>30</v>
      </c>
      <c r="D51" t="s">
        <v>60</v>
      </c>
      <c r="F51" s="98">
        <v>12.717036232246567</v>
      </c>
      <c r="G51" s="98">
        <v>12.59484676156916</v>
      </c>
      <c r="H51" s="98">
        <v>12.25913216795397</v>
      </c>
      <c r="I51" s="98">
        <v>11.960121272820739</v>
      </c>
      <c r="J51" s="98">
        <v>11.721704551892117</v>
      </c>
      <c r="K51" s="98">
        <v>11.82238867423027</v>
      </c>
      <c r="L51" s="98">
        <v>11.930408003923203</v>
      </c>
      <c r="M51" s="98">
        <v>12.007647164541252</v>
      </c>
      <c r="N51" s="98">
        <v>12.146453481919732</v>
      </c>
      <c r="O51" s="98">
        <v>12.287655912885802</v>
      </c>
      <c r="P51" s="98">
        <v>12.463950756304056</v>
      </c>
      <c r="Q51" s="98">
        <v>12.674466193529556</v>
      </c>
      <c r="R51" s="100">
        <v>0.98231093324927798</v>
      </c>
      <c r="S51" s="71">
        <v>0.76871880199667197</v>
      </c>
      <c r="T51" s="71"/>
      <c r="U51" s="98">
        <v>11.889024565675665</v>
      </c>
      <c r="V51" s="98">
        <v>11.757228131478513</v>
      </c>
      <c r="W51" s="98">
        <v>11.713960493024821</v>
      </c>
      <c r="X51" s="98">
        <v>11.417905771231535</v>
      </c>
      <c r="Y51" s="98">
        <v>11.255008709551822</v>
      </c>
      <c r="Z51" s="98">
        <v>11.338975558594878</v>
      </c>
      <c r="AA51" s="98">
        <v>11.475434804189584</v>
      </c>
      <c r="AB51" s="98">
        <v>11.580538957222487</v>
      </c>
      <c r="AC51" s="98">
        <v>11.752410299054729</v>
      </c>
      <c r="AD51" s="98">
        <v>11.890802314327827</v>
      </c>
      <c r="AE51" s="98">
        <v>12.226358626094164</v>
      </c>
      <c r="AF51" s="98">
        <v>12.483323439561408</v>
      </c>
      <c r="AG51" s="69">
        <v>0.99999562623799731</v>
      </c>
      <c r="AH51">
        <v>1</v>
      </c>
      <c r="AJ51" t="s">
        <v>108</v>
      </c>
      <c r="AK51">
        <v>5.6014000000000141</v>
      </c>
      <c r="AL51">
        <v>0</v>
      </c>
    </row>
    <row r="52" spans="2:54" x14ac:dyDescent="0.25">
      <c r="B52" t="s">
        <v>127</v>
      </c>
      <c r="C52" t="s">
        <v>31</v>
      </c>
      <c r="D52" t="s">
        <v>60</v>
      </c>
      <c r="F52" s="98">
        <v>19.178885447695272</v>
      </c>
      <c r="G52" s="98">
        <v>36.324256330379463</v>
      </c>
      <c r="H52" s="98">
        <v>34.812450346393902</v>
      </c>
      <c r="I52" s="98">
        <v>34.096753677267095</v>
      </c>
      <c r="J52" s="98">
        <v>33.518485701255678</v>
      </c>
      <c r="K52" s="98">
        <v>33.312216606902496</v>
      </c>
      <c r="L52" s="98">
        <v>33.555508598081779</v>
      </c>
      <c r="M52" s="98">
        <v>33.707750046420024</v>
      </c>
      <c r="N52" s="98">
        <v>33.981874721081248</v>
      </c>
      <c r="O52" s="98">
        <v>34.147911311976578</v>
      </c>
      <c r="P52" s="98">
        <v>34.400296581673295</v>
      </c>
      <c r="Q52" s="98">
        <v>34.466334689530697</v>
      </c>
      <c r="R52" s="100">
        <v>0.99983017907034433</v>
      </c>
      <c r="S52" s="71">
        <v>0.65982239254554398</v>
      </c>
      <c r="T52" s="71"/>
      <c r="U52" s="98">
        <v>23.760517256614818</v>
      </c>
      <c r="V52" s="98">
        <v>31.197200000000002</v>
      </c>
      <c r="W52" s="98">
        <v>30.923434153565953</v>
      </c>
      <c r="X52" s="98">
        <v>30.281053054592988</v>
      </c>
      <c r="Y52" s="98">
        <v>29.925156214729626</v>
      </c>
      <c r="Z52" s="98">
        <v>29.761238363402025</v>
      </c>
      <c r="AA52" s="98">
        <v>30.050844642869542</v>
      </c>
      <c r="AB52" s="98">
        <v>30.252809352263586</v>
      </c>
      <c r="AC52" s="98">
        <v>30.521874515866447</v>
      </c>
      <c r="AD52" s="98">
        <v>30.647944724626125</v>
      </c>
      <c r="AE52" s="98">
        <v>31.196500005617949</v>
      </c>
      <c r="AF52" s="98">
        <v>31.399632566585346</v>
      </c>
      <c r="AG52" s="69">
        <v>0.99893478394239299</v>
      </c>
      <c r="AH52">
        <v>0.93160354095773501</v>
      </c>
      <c r="AJ52" t="s">
        <v>119</v>
      </c>
      <c r="AK52">
        <v>5.8486400000000209</v>
      </c>
      <c r="AL52">
        <v>0.59998000000000007</v>
      </c>
    </row>
    <row r="53" spans="2:54" x14ac:dyDescent="0.25">
      <c r="B53" t="s">
        <v>128</v>
      </c>
      <c r="C53" t="s">
        <v>46</v>
      </c>
      <c r="D53" t="s">
        <v>60</v>
      </c>
      <c r="F53" s="98">
        <v>10.76534199844034</v>
      </c>
      <c r="G53" s="98">
        <v>11.137107378539474</v>
      </c>
      <c r="H53" s="98">
        <v>10.757687965822404</v>
      </c>
      <c r="I53" s="98">
        <v>10.457877871716169</v>
      </c>
      <c r="J53" s="98">
        <v>10.191357923833317</v>
      </c>
      <c r="K53" s="98">
        <v>10.053821820052971</v>
      </c>
      <c r="L53" s="98">
        <v>10.056060985626972</v>
      </c>
      <c r="M53" s="98">
        <v>10.039752478277082</v>
      </c>
      <c r="N53" s="98">
        <v>10.0671043772999</v>
      </c>
      <c r="O53" s="98">
        <v>10.11191347299834</v>
      </c>
      <c r="P53" s="98">
        <v>10.192363840058979</v>
      </c>
      <c r="Q53" s="98">
        <v>10.272547755272814</v>
      </c>
      <c r="R53" s="100">
        <v>0.99571416203817698</v>
      </c>
      <c r="S53" s="71">
        <v>0.63105022831050195</v>
      </c>
      <c r="T53" s="71"/>
      <c r="U53" s="98">
        <v>15.111207346204029</v>
      </c>
      <c r="V53" s="98">
        <v>17.181055602891263</v>
      </c>
      <c r="W53" s="98">
        <v>17.292790646901818</v>
      </c>
      <c r="X53" s="98">
        <v>16.977502804217309</v>
      </c>
      <c r="Y53" s="98">
        <v>16.794725692465267</v>
      </c>
      <c r="Z53" s="98">
        <v>16.715873238698794</v>
      </c>
      <c r="AA53" s="98">
        <v>16.903659536056232</v>
      </c>
      <c r="AB53" s="98">
        <v>17.032348912013848</v>
      </c>
      <c r="AC53" s="98">
        <v>17.213424359939104</v>
      </c>
      <c r="AD53" s="98">
        <v>17.347359300548828</v>
      </c>
      <c r="AE53" s="98">
        <v>17.725153637062846</v>
      </c>
      <c r="AF53" s="98">
        <v>17.958582346004675</v>
      </c>
      <c r="AG53" s="69">
        <v>0.99912259107412971</v>
      </c>
      <c r="AH53">
        <v>0.75654450261780104</v>
      </c>
      <c r="AJ53" t="s">
        <v>130</v>
      </c>
      <c r="AK53">
        <v>2.9444899999999987</v>
      </c>
      <c r="AL53">
        <v>0</v>
      </c>
    </row>
    <row r="54" spans="2:54" x14ac:dyDescent="0.25">
      <c r="B54" t="s">
        <v>126</v>
      </c>
      <c r="C54" t="s">
        <v>47</v>
      </c>
      <c r="D54" t="s">
        <v>60</v>
      </c>
      <c r="F54" s="98">
        <v>23.134391614462182</v>
      </c>
      <c r="G54" s="98">
        <v>23.699961849313752</v>
      </c>
      <c r="H54" s="98">
        <v>23.458283779865191</v>
      </c>
      <c r="I54" s="98">
        <v>24.431392320539867</v>
      </c>
      <c r="J54" s="98">
        <v>24.743020856533736</v>
      </c>
      <c r="K54" s="98">
        <v>24.916445617205106</v>
      </c>
      <c r="L54" s="98">
        <v>25.23995101239586</v>
      </c>
      <c r="M54" s="98">
        <v>25.444771144754679</v>
      </c>
      <c r="N54" s="98">
        <v>25.745532058074179</v>
      </c>
      <c r="O54" s="98">
        <v>26.087305790131026</v>
      </c>
      <c r="P54" s="98">
        <v>26.516081971057364</v>
      </c>
      <c r="Q54" s="98">
        <v>26.907533733336596</v>
      </c>
      <c r="R54" s="100">
        <v>0.99992355549932899</v>
      </c>
      <c r="S54" s="71">
        <v>0.77083333333333304</v>
      </c>
      <c r="T54" s="71"/>
      <c r="U54" s="98">
        <v>34.953360859911442</v>
      </c>
      <c r="V54" s="98">
        <v>37.49858273642721</v>
      </c>
      <c r="W54" s="98">
        <v>38.08001149330503</v>
      </c>
      <c r="X54" s="98">
        <v>38.854503123359351</v>
      </c>
      <c r="Y54" s="98">
        <v>39.197624081008044</v>
      </c>
      <c r="Z54" s="98">
        <v>39.363985938796723</v>
      </c>
      <c r="AA54" s="98">
        <v>39.966409239292538</v>
      </c>
      <c r="AB54" s="98">
        <v>40.381206677996936</v>
      </c>
      <c r="AC54" s="98">
        <v>40.916687699201091</v>
      </c>
      <c r="AD54" s="98">
        <v>41.374947034449278</v>
      </c>
      <c r="AE54" s="98">
        <v>42.423572390027601</v>
      </c>
      <c r="AF54" s="98">
        <v>43.085464870528135</v>
      </c>
      <c r="AG54" s="69">
        <v>0.99997931578640498</v>
      </c>
      <c r="AH54">
        <v>0.92281033396345302</v>
      </c>
      <c r="AJ54" t="s">
        <v>128</v>
      </c>
      <c r="AK54">
        <v>6.2124100000000038</v>
      </c>
      <c r="AL54">
        <v>0</v>
      </c>
    </row>
    <row r="55" spans="2:54" x14ac:dyDescent="0.25">
      <c r="B55" t="s">
        <v>123</v>
      </c>
      <c r="C55" t="s">
        <v>282</v>
      </c>
      <c r="D55" t="s">
        <v>60</v>
      </c>
      <c r="F55" s="98">
        <v>22.961136931447136</v>
      </c>
      <c r="G55" s="98">
        <v>23.100068818965841</v>
      </c>
      <c r="H55" s="98">
        <v>25.280509926929703</v>
      </c>
      <c r="I55" s="98">
        <v>25.258766029567944</v>
      </c>
      <c r="J55" s="98">
        <v>25.242821604246036</v>
      </c>
      <c r="K55" s="98">
        <v>25.234145044760385</v>
      </c>
      <c r="L55" s="98">
        <v>25.237347009595503</v>
      </c>
      <c r="M55" s="98">
        <v>25.239114116174498</v>
      </c>
      <c r="N55" s="98">
        <v>25.244917926897681</v>
      </c>
      <c r="O55" s="98">
        <v>25.248245528193259</v>
      </c>
      <c r="P55" s="98">
        <v>30.151865379350195</v>
      </c>
      <c r="Q55" s="98">
        <v>30.153374590888649</v>
      </c>
      <c r="R55" s="100"/>
      <c r="S55" s="71">
        <v>0.79166666666666596</v>
      </c>
      <c r="T55" s="71"/>
      <c r="U55" s="98">
        <v>24.332915313693718</v>
      </c>
      <c r="V55" s="98">
        <v>23.343210186389971</v>
      </c>
      <c r="W55" s="98">
        <v>25.538330207968745</v>
      </c>
      <c r="X55" s="98">
        <v>25.515828990092199</v>
      </c>
      <c r="Y55" s="98">
        <v>25.506420439309803</v>
      </c>
      <c r="Z55" s="98">
        <v>25.498646007461499</v>
      </c>
      <c r="AA55" s="98">
        <v>25.51075604050067</v>
      </c>
      <c r="AB55" s="98">
        <v>25.51950883757705</v>
      </c>
      <c r="AC55" s="98">
        <v>25.532985560441169</v>
      </c>
      <c r="AD55" s="98">
        <v>25.53762465497525</v>
      </c>
      <c r="AE55" s="98">
        <v>30.444015617857119</v>
      </c>
      <c r="AF55" s="98">
        <v>30.447984051938825</v>
      </c>
      <c r="AG55" s="69"/>
      <c r="AH55">
        <v>-0.17391304347826</v>
      </c>
      <c r="AJ55" t="s">
        <v>124</v>
      </c>
      <c r="AK55">
        <v>4.8918200000000009</v>
      </c>
      <c r="AL55">
        <v>1.89</v>
      </c>
    </row>
    <row r="56" spans="2:54" x14ac:dyDescent="0.25">
      <c r="B56" t="s">
        <v>125</v>
      </c>
      <c r="C56" t="s">
        <v>21</v>
      </c>
      <c r="D56" t="s">
        <v>60</v>
      </c>
      <c r="F56" s="98">
        <v>24.355036096894008</v>
      </c>
      <c r="G56" s="98">
        <v>25.30992868735763</v>
      </c>
      <c r="H56" s="98">
        <v>26.225079446541709</v>
      </c>
      <c r="I56" s="98">
        <v>26.487426575706525</v>
      </c>
      <c r="J56" s="98">
        <v>26.408683930945084</v>
      </c>
      <c r="K56" s="98">
        <v>26.421729141101643</v>
      </c>
      <c r="L56" s="98">
        <v>26.740404461329874</v>
      </c>
      <c r="M56" s="98">
        <v>26.942536793111362</v>
      </c>
      <c r="N56" s="98">
        <v>27.248854227679676</v>
      </c>
      <c r="O56" s="98">
        <v>27.476847777981011</v>
      </c>
      <c r="P56" s="98">
        <v>27.745111782172579</v>
      </c>
      <c r="Q56" s="98">
        <v>28.001532934063945</v>
      </c>
      <c r="R56" s="100">
        <v>0.95925497275153904</v>
      </c>
      <c r="S56" s="71">
        <v>0.87290682696436195</v>
      </c>
      <c r="T56" s="71"/>
      <c r="U56" s="98">
        <v>20.061996738256592</v>
      </c>
      <c r="V56" s="98">
        <v>21.862488783510621</v>
      </c>
      <c r="W56" s="98">
        <v>23.272154563427954</v>
      </c>
      <c r="X56" s="98">
        <v>23.474396602498377</v>
      </c>
      <c r="Y56" s="98">
        <v>23.498852750766666</v>
      </c>
      <c r="Z56" s="98">
        <v>23.425635848141454</v>
      </c>
      <c r="AA56" s="98">
        <v>23.710342123565187</v>
      </c>
      <c r="AB56" s="98">
        <v>23.889084828329278</v>
      </c>
      <c r="AC56" s="98">
        <v>24.152732453128344</v>
      </c>
      <c r="AD56" s="98">
        <v>24.276463538674601</v>
      </c>
      <c r="AE56" s="98">
        <v>24.765097065645374</v>
      </c>
      <c r="AF56" s="98">
        <v>25.015437575046967</v>
      </c>
      <c r="AG56" s="69">
        <v>0.97926243943329305</v>
      </c>
      <c r="AH56">
        <v>0.79216269841269804</v>
      </c>
      <c r="AJ56" t="s">
        <v>110</v>
      </c>
      <c r="AK56">
        <v>11.492450000000053</v>
      </c>
      <c r="AL56">
        <v>0</v>
      </c>
    </row>
    <row r="57" spans="2:54" x14ac:dyDescent="0.25">
      <c r="B57" t="s">
        <v>162</v>
      </c>
      <c r="C57" t="s">
        <v>265</v>
      </c>
      <c r="D57" t="s">
        <v>60</v>
      </c>
      <c r="F57" s="98">
        <v>6.0810756543864617</v>
      </c>
      <c r="G57" s="98">
        <v>5.7945673501635371</v>
      </c>
      <c r="H57" s="98">
        <v>5.5757913283585907</v>
      </c>
      <c r="I57" s="98">
        <v>5.5189954257490017</v>
      </c>
      <c r="J57" s="98">
        <v>5.4159532901633858</v>
      </c>
      <c r="K57" s="98">
        <v>5.3729277192163067</v>
      </c>
      <c r="L57" s="98">
        <v>5.3878179049135628</v>
      </c>
      <c r="M57" s="98">
        <v>5.3999174841881405</v>
      </c>
      <c r="N57" s="98">
        <v>5.4379423564590557</v>
      </c>
      <c r="O57" s="98">
        <v>5.5173360351528942</v>
      </c>
      <c r="P57" s="98">
        <v>5.6174429546633711</v>
      </c>
      <c r="Q57" s="98">
        <v>5.7323343169168108</v>
      </c>
      <c r="R57" s="100"/>
      <c r="S57" s="71"/>
      <c r="T57" s="71"/>
      <c r="U57" s="98">
        <v>11.813828092014585</v>
      </c>
      <c r="V57" s="98">
        <v>12.054959840534101</v>
      </c>
      <c r="W57" s="98">
        <v>12.125816941200599</v>
      </c>
      <c r="X57" s="98">
        <v>12.059926129566135</v>
      </c>
      <c r="Y57" s="98">
        <v>12.013969814425751</v>
      </c>
      <c r="Z57" s="98">
        <v>12.031049846833403</v>
      </c>
      <c r="AA57" s="98">
        <v>12.21511191336101</v>
      </c>
      <c r="AB57" s="98">
        <v>12.367501092184023</v>
      </c>
      <c r="AC57" s="98">
        <v>12.55868950802067</v>
      </c>
      <c r="AD57" s="98">
        <v>12.73460772604972</v>
      </c>
      <c r="AE57" s="98">
        <v>13.089405213605989</v>
      </c>
      <c r="AF57" s="98">
        <v>13.32992822869786</v>
      </c>
    </row>
    <row r="58" spans="2:54" x14ac:dyDescent="0.25">
      <c r="B58" t="s">
        <v>130</v>
      </c>
      <c r="C58" t="s">
        <v>283</v>
      </c>
      <c r="D58" t="s">
        <v>60</v>
      </c>
      <c r="F58" s="98">
        <v>6.1135996206570065</v>
      </c>
      <c r="G58" s="98">
        <v>5.8377587358123399</v>
      </c>
      <c r="H58" s="98">
        <v>5.8111135857680063</v>
      </c>
      <c r="I58" s="98">
        <v>5.9046114050575236</v>
      </c>
      <c r="J58" s="98">
        <v>5.9169960927249816</v>
      </c>
      <c r="K58" s="98">
        <v>5.9452411562257472</v>
      </c>
      <c r="L58" s="98">
        <v>6.0360051584678986</v>
      </c>
      <c r="M58" s="98">
        <v>6.1115546985871729</v>
      </c>
      <c r="N58" s="98">
        <v>6.2137261362109868</v>
      </c>
      <c r="O58" s="98">
        <v>6.3306696601913082</v>
      </c>
      <c r="P58" s="98">
        <v>6.4749655566825091</v>
      </c>
      <c r="Q58" s="98">
        <v>6.61101398111993</v>
      </c>
      <c r="R58" s="100">
        <v>0.99304034380153405</v>
      </c>
      <c r="S58" s="71">
        <v>0.66200000000000003</v>
      </c>
      <c r="T58" s="71"/>
      <c r="U58" s="98">
        <v>7.8425999360858656</v>
      </c>
      <c r="V58" s="98">
        <v>9.0761668336893155</v>
      </c>
      <c r="W58" s="98">
        <v>9.1932712978344</v>
      </c>
      <c r="X58" s="98">
        <v>9.2028742797524625</v>
      </c>
      <c r="Y58" s="98">
        <v>9.1934877311154359</v>
      </c>
      <c r="Z58" s="98">
        <v>9.1833640276184454</v>
      </c>
      <c r="AA58" s="98">
        <v>9.3126996158718143</v>
      </c>
      <c r="AB58" s="98">
        <v>9.4109243854394862</v>
      </c>
      <c r="AC58" s="98">
        <v>9.5514057314507035</v>
      </c>
      <c r="AD58" s="98">
        <v>9.6737593632058729</v>
      </c>
      <c r="AE58" s="98">
        <v>9.9467266895685498</v>
      </c>
      <c r="AF58" s="98">
        <v>10.128289548642655</v>
      </c>
      <c r="AG58" s="69">
        <v>0.99999997972111754</v>
      </c>
      <c r="AH58">
        <v>0.82308845577211398</v>
      </c>
      <c r="AJ58" t="s">
        <v>103</v>
      </c>
      <c r="AK58">
        <v>15.183370000000071</v>
      </c>
      <c r="AL58">
        <v>1.04867</v>
      </c>
    </row>
    <row r="59" spans="2:54" x14ac:dyDescent="0.25">
      <c r="B59" t="s">
        <v>163</v>
      </c>
      <c r="C59" t="s">
        <v>266</v>
      </c>
      <c r="D59" t="s">
        <v>60</v>
      </c>
      <c r="F59" s="98">
        <v>1.9424854502493043</v>
      </c>
      <c r="G59" s="98">
        <v>2.2436627720070308</v>
      </c>
      <c r="H59" s="98">
        <v>2.2964895653833461</v>
      </c>
      <c r="I59" s="98">
        <v>1.9215755236405849</v>
      </c>
      <c r="J59" s="98">
        <v>1.7275870104650175</v>
      </c>
      <c r="K59" s="98">
        <v>1.6644547969845214</v>
      </c>
      <c r="L59" s="98">
        <v>1.6665743379230884</v>
      </c>
      <c r="M59" s="98">
        <v>1.6787670943771567</v>
      </c>
      <c r="N59" s="98">
        <v>1.6991804406071152</v>
      </c>
      <c r="O59" s="98">
        <v>1.7213325304312517</v>
      </c>
      <c r="P59" s="98">
        <v>1.7495017503133066</v>
      </c>
      <c r="Q59" s="98">
        <v>1.7863552949202761</v>
      </c>
      <c r="R59" s="100"/>
      <c r="S59" s="71"/>
      <c r="T59" s="71"/>
      <c r="U59" s="98">
        <v>2.6590713639597126</v>
      </c>
      <c r="V59" s="98">
        <v>3.1465983276559908</v>
      </c>
      <c r="W59" s="98">
        <v>3.1968229784581053</v>
      </c>
      <c r="X59" s="98">
        <v>2.8121133278986328</v>
      </c>
      <c r="Y59" s="98">
        <v>2.6243469830285666</v>
      </c>
      <c r="Z59" s="98">
        <v>2.5550117183402126</v>
      </c>
      <c r="AA59" s="98">
        <v>2.5728362658450541</v>
      </c>
      <c r="AB59" s="98">
        <v>2.5956447521583983</v>
      </c>
      <c r="AC59" s="98">
        <v>2.629034783905853</v>
      </c>
      <c r="AD59" s="98">
        <v>2.6512625812008763</v>
      </c>
      <c r="AE59" s="98">
        <v>2.714843260610059</v>
      </c>
      <c r="AF59" s="98">
        <v>2.7583724114864134</v>
      </c>
    </row>
    <row r="60" spans="2:54" x14ac:dyDescent="0.25">
      <c r="B60" t="s">
        <v>129</v>
      </c>
      <c r="C60" t="s">
        <v>32</v>
      </c>
      <c r="D60" t="s">
        <v>60</v>
      </c>
      <c r="F60" s="98">
        <v>38.802646893205925</v>
      </c>
      <c r="G60" s="98">
        <v>38.661319703914423</v>
      </c>
      <c r="H60" s="98">
        <v>37.16228977142984</v>
      </c>
      <c r="I60" s="98">
        <v>36.706485889618875</v>
      </c>
      <c r="J60" s="98">
        <v>36.091175716501155</v>
      </c>
      <c r="K60" s="98">
        <v>35.884195921627452</v>
      </c>
      <c r="L60" s="98">
        <v>36.052925868278365</v>
      </c>
      <c r="M60" s="98">
        <v>36.151274104399178</v>
      </c>
      <c r="N60" s="98">
        <v>36.383226797618079</v>
      </c>
      <c r="O60" s="98">
        <v>36.701565365253991</v>
      </c>
      <c r="P60" s="98">
        <v>37.103046728809773</v>
      </c>
      <c r="Q60" s="98">
        <v>37.52773795433319</v>
      </c>
      <c r="R60" s="100"/>
      <c r="S60" s="71">
        <v>0.88593576965669996</v>
      </c>
      <c r="T60" s="71"/>
      <c r="U60" s="98">
        <v>68.753166344624503</v>
      </c>
      <c r="V60" s="98">
        <v>71.324428576832375</v>
      </c>
      <c r="W60" s="98">
        <v>70.639716796547049</v>
      </c>
      <c r="X60" s="98">
        <v>69.572557548119022</v>
      </c>
      <c r="Y60" s="98">
        <v>68.905948766785812</v>
      </c>
      <c r="Z60" s="98">
        <v>68.601019074096641</v>
      </c>
      <c r="AA60" s="98">
        <v>69.237587946213068</v>
      </c>
      <c r="AB60" s="98">
        <v>69.653854975649281</v>
      </c>
      <c r="AC60" s="98">
        <v>70.239696175457766</v>
      </c>
      <c r="AD60" s="98">
        <v>70.570101178540739</v>
      </c>
      <c r="AE60" s="98">
        <v>71.870246411867583</v>
      </c>
      <c r="AF60" s="98">
        <v>72.465446794014525</v>
      </c>
      <c r="AG60" s="69">
        <v>0.99991664623589438</v>
      </c>
      <c r="AH60">
        <v>0.92367322599880697</v>
      </c>
      <c r="AJ60" t="s">
        <v>118</v>
      </c>
      <c r="AK60">
        <v>11.638010000000063</v>
      </c>
      <c r="AL60">
        <v>3.2591999999999999</v>
      </c>
    </row>
    <row r="61" spans="2:54" x14ac:dyDescent="0.25">
      <c r="B61" t="s">
        <v>131</v>
      </c>
      <c r="C61" t="s">
        <v>36</v>
      </c>
      <c r="D61" t="s">
        <v>60</v>
      </c>
      <c r="F61" s="98">
        <v>0.70457600166972767</v>
      </c>
      <c r="G61" s="98">
        <v>0.74973365923271396</v>
      </c>
      <c r="H61" s="98">
        <v>0.73166863918924518</v>
      </c>
      <c r="I61" s="98">
        <v>0.71641719817353666</v>
      </c>
      <c r="J61" s="98">
        <v>0.70511927552481635</v>
      </c>
      <c r="K61" s="98">
        <v>0.70392806131549346</v>
      </c>
      <c r="L61" s="98">
        <v>0.71296797751556462</v>
      </c>
      <c r="M61" s="98">
        <v>0.7201706127375801</v>
      </c>
      <c r="N61" s="98">
        <v>0.73046938572220399</v>
      </c>
      <c r="O61" s="98">
        <v>0.74159895102982654</v>
      </c>
      <c r="P61" s="98">
        <v>0.75487894127958366</v>
      </c>
      <c r="Q61" s="98">
        <v>0.76952695018340433</v>
      </c>
      <c r="R61" s="100">
        <v>0.99832317304533902</v>
      </c>
      <c r="S61" s="71">
        <v>0.61016949152542299</v>
      </c>
      <c r="T61" s="71"/>
      <c r="U61" s="98">
        <v>1.156520565753852</v>
      </c>
      <c r="V61" s="98">
        <v>1.0265476694445808</v>
      </c>
      <c r="W61" s="98">
        <v>1.0361609284706677</v>
      </c>
      <c r="X61" s="98">
        <v>1.0216379225112684</v>
      </c>
      <c r="Y61" s="98">
        <v>1.0168621592435807</v>
      </c>
      <c r="Z61" s="98">
        <v>1.0189304281548572</v>
      </c>
      <c r="AA61" s="98">
        <v>1.0385204132874692</v>
      </c>
      <c r="AB61" s="98">
        <v>1.0545722727301023</v>
      </c>
      <c r="AC61" s="98">
        <v>1.0741508400501019</v>
      </c>
      <c r="AD61" s="98">
        <v>1.0902956338959675</v>
      </c>
      <c r="AE61" s="98">
        <v>1.122237034717432</v>
      </c>
      <c r="AF61" s="98">
        <v>1.1452910471695825</v>
      </c>
      <c r="AG61" s="69">
        <v>0.98466447719765404</v>
      </c>
      <c r="AH61">
        <v>0.83333333333333304</v>
      </c>
      <c r="AJ61" t="s">
        <v>125</v>
      </c>
      <c r="AK61">
        <v>3.3140999999999985</v>
      </c>
      <c r="AL61">
        <v>1.1333299999999999</v>
      </c>
    </row>
    <row r="62" spans="2:54" x14ac:dyDescent="0.25">
      <c r="B62" t="s">
        <v>132</v>
      </c>
      <c r="C62" t="s">
        <v>22</v>
      </c>
      <c r="D62" t="s">
        <v>60</v>
      </c>
      <c r="F62" s="98">
        <v>23.210247509396449</v>
      </c>
      <c r="G62" s="98">
        <v>19.096570367732824</v>
      </c>
      <c r="H62" s="98">
        <v>18.336379518590331</v>
      </c>
      <c r="I62" s="98">
        <v>17.713138670021088</v>
      </c>
      <c r="J62" s="98">
        <v>17.131654190429977</v>
      </c>
      <c r="K62" s="98">
        <v>16.799163984568455</v>
      </c>
      <c r="L62" s="98">
        <v>16.706530836427543</v>
      </c>
      <c r="M62" s="98">
        <v>16.597704532325317</v>
      </c>
      <c r="N62" s="98">
        <v>16.571224438323451</v>
      </c>
      <c r="O62" s="98">
        <v>16.601650434448718</v>
      </c>
      <c r="P62" s="98">
        <v>16.704903232531265</v>
      </c>
      <c r="Q62" s="98">
        <v>16.815917484781274</v>
      </c>
      <c r="R62" s="100">
        <v>0.99583460100270604</v>
      </c>
      <c r="S62" s="71">
        <v>0.67998002995506701</v>
      </c>
      <c r="T62" s="71"/>
      <c r="U62" s="98">
        <v>32.144946018242237</v>
      </c>
      <c r="V62" s="98">
        <v>31.413012967834369</v>
      </c>
      <c r="W62" s="98">
        <v>31.418902351641613</v>
      </c>
      <c r="X62" s="98">
        <v>30.875039293708241</v>
      </c>
      <c r="Y62" s="98">
        <v>30.532300467166355</v>
      </c>
      <c r="Z62" s="98">
        <v>30.36356186192215</v>
      </c>
      <c r="AA62" s="98">
        <v>30.681417400164996</v>
      </c>
      <c r="AB62" s="98">
        <v>30.911910915276465</v>
      </c>
      <c r="AC62" s="98">
        <v>31.246281574013484</v>
      </c>
      <c r="AD62" s="98">
        <v>31.490404889133959</v>
      </c>
      <c r="AE62" s="98">
        <v>32.209943808488909</v>
      </c>
      <c r="AF62" s="98">
        <v>32.60497876528644</v>
      </c>
      <c r="AG62" s="69">
        <v>0.99999981724538878</v>
      </c>
      <c r="AH62">
        <v>0.84857246114925899</v>
      </c>
      <c r="AJ62" t="s">
        <v>105</v>
      </c>
      <c r="AK62">
        <v>9.0801000000000442</v>
      </c>
      <c r="AL62">
        <v>0.30004000000000003</v>
      </c>
    </row>
    <row r="63" spans="2:54" x14ac:dyDescent="0.25">
      <c r="B63" t="s">
        <v>133</v>
      </c>
      <c r="C63" t="s">
        <v>37</v>
      </c>
      <c r="D63" t="s">
        <v>60</v>
      </c>
      <c r="F63" s="98">
        <v>0.14529995551931904</v>
      </c>
      <c r="G63" s="98">
        <v>0.14344051508657493</v>
      </c>
      <c r="H63" s="98">
        <v>0.13461299418009337</v>
      </c>
      <c r="I63" s="98">
        <v>0.13170272099431315</v>
      </c>
      <c r="J63" s="98">
        <v>0.13212247213333325</v>
      </c>
      <c r="K63" s="98">
        <v>0.13653528100008719</v>
      </c>
      <c r="L63" s="98">
        <v>0.14628485341533351</v>
      </c>
      <c r="M63" s="98">
        <v>0.15938492888007513</v>
      </c>
      <c r="N63" s="98">
        <v>0.17588044519813939</v>
      </c>
      <c r="O63" s="98">
        <v>0.1999629782217397</v>
      </c>
      <c r="P63" s="98">
        <v>0.23012050402961196</v>
      </c>
      <c r="Q63" s="98">
        <v>0.26210129641549329</v>
      </c>
      <c r="R63" s="100">
        <v>0.95</v>
      </c>
      <c r="S63" s="71"/>
      <c r="T63" s="71"/>
      <c r="U63" s="98">
        <v>0.5583056055810387</v>
      </c>
      <c r="V63" s="98">
        <v>0.90554806852802783</v>
      </c>
      <c r="W63" s="98">
        <v>0.91109976165354012</v>
      </c>
      <c r="X63" s="98">
        <v>0.89822529455924538</v>
      </c>
      <c r="Y63" s="98">
        <v>0.89601509660745238</v>
      </c>
      <c r="Z63" s="98">
        <v>0.9038246376975213</v>
      </c>
      <c r="AA63" s="98">
        <v>0.92812040263757345</v>
      </c>
      <c r="AB63" s="98">
        <v>0.95181618433519011</v>
      </c>
      <c r="AC63" s="98">
        <v>0.98179097815622995</v>
      </c>
      <c r="AD63" s="98">
        <v>1.0140895470342741</v>
      </c>
      <c r="AE63" s="98">
        <v>1.0626513725436399</v>
      </c>
      <c r="AF63" s="98">
        <v>1.1053243200687077</v>
      </c>
      <c r="AG63" s="69">
        <v>0.99995136530907103</v>
      </c>
      <c r="AJ63" t="s">
        <v>97</v>
      </c>
      <c r="AK63">
        <v>1.35622</v>
      </c>
      <c r="AL63">
        <v>2.02</v>
      </c>
    </row>
    <row r="64" spans="2:54" x14ac:dyDescent="0.25">
      <c r="B64" t="s">
        <v>164</v>
      </c>
      <c r="C64" t="s">
        <v>267</v>
      </c>
      <c r="D64" t="s">
        <v>60</v>
      </c>
      <c r="F64" s="98">
        <v>23.126555042966796</v>
      </c>
      <c r="G64" s="98">
        <v>26.290351193754169</v>
      </c>
      <c r="H64" s="98">
        <v>27.181940924057614</v>
      </c>
      <c r="I64" s="98">
        <v>27.333312035285914</v>
      </c>
      <c r="J64" s="98">
        <v>27.262833967065674</v>
      </c>
      <c r="K64" s="98">
        <v>27.48793903861365</v>
      </c>
      <c r="L64" s="98">
        <v>27.979467252909192</v>
      </c>
      <c r="M64" s="98">
        <v>28.422382857488756</v>
      </c>
      <c r="N64" s="98">
        <v>28.943805448070769</v>
      </c>
      <c r="O64" s="98">
        <v>29.527015496899988</v>
      </c>
      <c r="P64" s="98">
        <v>30.105242467443858</v>
      </c>
      <c r="Q64" s="98">
        <v>30.78680129871568</v>
      </c>
      <c r="R64" s="100"/>
      <c r="S64" s="71"/>
      <c r="T64" s="71"/>
      <c r="U64" s="98">
        <v>37.525037261456383</v>
      </c>
      <c r="V64" s="98">
        <v>37.71855999066846</v>
      </c>
      <c r="W64" s="98">
        <v>38.714577937343641</v>
      </c>
      <c r="X64" s="98">
        <v>38.60827132972414</v>
      </c>
      <c r="Y64" s="98">
        <v>38.595073908133962</v>
      </c>
      <c r="Z64" s="98">
        <v>38.825193188079055</v>
      </c>
      <c r="AA64" s="98">
        <v>39.622911357860659</v>
      </c>
      <c r="AB64" s="98">
        <v>40.342891516186974</v>
      </c>
      <c r="AC64" s="98">
        <v>41.214843681492745</v>
      </c>
      <c r="AD64" s="98">
        <v>42.005253003409777</v>
      </c>
      <c r="AE64" s="98">
        <v>43.304183442408061</v>
      </c>
      <c r="AF64" s="98">
        <v>44.347913799443027</v>
      </c>
    </row>
    <row r="65" spans="2:38" x14ac:dyDescent="0.25">
      <c r="B65" t="s">
        <v>134</v>
      </c>
      <c r="C65" t="s">
        <v>23</v>
      </c>
      <c r="D65" t="s">
        <v>60</v>
      </c>
      <c r="F65" s="98">
        <v>7.9193238352220492</v>
      </c>
      <c r="G65" s="98">
        <v>8.8730992304436338</v>
      </c>
      <c r="H65" s="98">
        <v>8.4105380135981491</v>
      </c>
      <c r="I65" s="98">
        <v>8.1959204189333477</v>
      </c>
      <c r="J65" s="98">
        <v>8.0303972960235708</v>
      </c>
      <c r="K65" s="98">
        <v>7.9395072949678447</v>
      </c>
      <c r="L65" s="98">
        <v>7.9712888516186586</v>
      </c>
      <c r="M65" s="98">
        <v>7.98369030361948</v>
      </c>
      <c r="N65" s="98">
        <v>8.0337809293033882</v>
      </c>
      <c r="O65" s="98">
        <v>8.0531971660996415</v>
      </c>
      <c r="P65" s="98">
        <v>8.1104374049636565</v>
      </c>
      <c r="Q65" s="98">
        <v>8.1002802252394535</v>
      </c>
      <c r="R65" s="100"/>
      <c r="S65" s="71">
        <v>0.77692307692307605</v>
      </c>
      <c r="T65" s="71"/>
      <c r="U65" s="98">
        <v>12.614029154969078</v>
      </c>
      <c r="V65" s="98">
        <v>11.438062718606538</v>
      </c>
      <c r="W65" s="98">
        <v>11.120180862306329</v>
      </c>
      <c r="X65" s="98">
        <v>10.832716984136269</v>
      </c>
      <c r="Y65" s="98">
        <v>10.680830114502923</v>
      </c>
      <c r="Z65" s="98">
        <v>10.545310667765705</v>
      </c>
      <c r="AA65" s="98">
        <v>10.611675509598177</v>
      </c>
      <c r="AB65" s="98">
        <v>10.646842969494209</v>
      </c>
      <c r="AC65" s="98">
        <v>10.733012848160943</v>
      </c>
      <c r="AD65" s="98">
        <v>10.735706870356944</v>
      </c>
      <c r="AE65" s="98">
        <v>10.930520301216383</v>
      </c>
      <c r="AF65" s="98">
        <v>10.931720304029405</v>
      </c>
      <c r="AG65" s="69"/>
      <c r="AH65">
        <v>0.85739910313901302</v>
      </c>
      <c r="AJ65" t="s">
        <v>106</v>
      </c>
      <c r="AK65">
        <v>2.8651099999999974</v>
      </c>
      <c r="AL65">
        <v>0</v>
      </c>
    </row>
    <row r="66" spans="2:38" x14ac:dyDescent="0.25">
      <c r="B66" t="s">
        <v>168</v>
      </c>
      <c r="C66" t="s">
        <v>55</v>
      </c>
      <c r="D66" t="s">
        <v>8</v>
      </c>
      <c r="F66" s="98">
        <v>0.58305460054737102</v>
      </c>
      <c r="G66" s="98">
        <v>1.2222549969488063</v>
      </c>
      <c r="H66" s="98">
        <v>1.305378817879747</v>
      </c>
      <c r="I66" s="98">
        <v>1.3072227943895653</v>
      </c>
      <c r="J66" s="98">
        <v>1.3075565247573262</v>
      </c>
      <c r="K66" s="98">
        <v>1.3150751635956461</v>
      </c>
      <c r="L66" s="98">
        <v>1.3208680669473132</v>
      </c>
      <c r="M66" s="98">
        <v>1.3262634481825757</v>
      </c>
      <c r="N66" s="98">
        <v>1.3301617000819388</v>
      </c>
      <c r="O66" s="98">
        <v>1.3398067185278466</v>
      </c>
      <c r="P66" s="98">
        <v>1.345732886058792</v>
      </c>
      <c r="Q66" s="98">
        <v>1.3624135773935213</v>
      </c>
      <c r="R66" s="100"/>
      <c r="S66" s="71">
        <v>0.79720279720279696</v>
      </c>
      <c r="T66" s="71"/>
      <c r="U66" s="98">
        <v>1.2994388627172517</v>
      </c>
      <c r="V66" s="98">
        <v>1.1687478919343159</v>
      </c>
      <c r="W66" s="98">
        <v>1.310239677142284</v>
      </c>
      <c r="X66" s="98">
        <v>1.3173167876940401</v>
      </c>
      <c r="Y66" s="98">
        <v>1.3209720314168449</v>
      </c>
      <c r="Z66" s="98">
        <v>1.3362013483461042</v>
      </c>
      <c r="AA66" s="98">
        <v>1.3485547386532135</v>
      </c>
      <c r="AB66" s="98">
        <v>1.3601338547801884</v>
      </c>
      <c r="AC66" s="98">
        <v>1.3691679233538288</v>
      </c>
      <c r="AD66" s="98">
        <v>1.3874817535829096</v>
      </c>
      <c r="AE66" s="98">
        <v>1.3996165942217538</v>
      </c>
      <c r="AF66" s="98">
        <v>1.4292657710009229</v>
      </c>
      <c r="AG66" s="69"/>
      <c r="AH66">
        <v>0.105691056910569</v>
      </c>
      <c r="AJ66" t="s">
        <v>127</v>
      </c>
      <c r="AK66">
        <v>5.9533599999999982</v>
      </c>
      <c r="AL66">
        <v>0</v>
      </c>
    </row>
    <row r="67" spans="2:38" x14ac:dyDescent="0.25">
      <c r="C67" t="s">
        <v>254</v>
      </c>
      <c r="D67" t="s">
        <v>8</v>
      </c>
      <c r="F67" s="70"/>
      <c r="G67" s="70"/>
      <c r="H67" s="70"/>
      <c r="I67" s="70"/>
      <c r="J67" s="70"/>
      <c r="K67" s="70"/>
      <c r="L67" s="70"/>
      <c r="M67" s="70"/>
      <c r="N67" s="70"/>
      <c r="O67" s="70"/>
      <c r="P67" s="70"/>
      <c r="Q67" s="70"/>
      <c r="R67" s="69"/>
      <c r="U67" s="70" t="e">
        <v>#N/A</v>
      </c>
      <c r="V67" s="70"/>
      <c r="W67" s="70"/>
      <c r="X67" s="70"/>
      <c r="Y67" s="70"/>
      <c r="Z67" s="70"/>
      <c r="AA67" s="70"/>
      <c r="AB67" s="70"/>
      <c r="AC67" s="70"/>
      <c r="AD67" s="70"/>
      <c r="AE67" s="70"/>
      <c r="AF67" s="70"/>
    </row>
    <row r="68" spans="2:38" x14ac:dyDescent="0.25">
      <c r="C68" t="s">
        <v>253</v>
      </c>
      <c r="D68" t="s">
        <v>60</v>
      </c>
      <c r="F68" s="70"/>
      <c r="G68" s="70"/>
      <c r="H68" s="70"/>
      <c r="I68" s="70"/>
      <c r="J68" s="70"/>
      <c r="K68" s="70"/>
      <c r="L68" s="70"/>
      <c r="M68" s="70"/>
      <c r="N68" s="70"/>
      <c r="O68" s="70"/>
      <c r="P68" s="70"/>
      <c r="Q68" s="70"/>
      <c r="R68" s="69"/>
      <c r="U68" s="70" t="e">
        <v>#N/A</v>
      </c>
      <c r="V68" s="70"/>
      <c r="W68" s="70"/>
      <c r="X68" s="70"/>
      <c r="Y68" s="70"/>
      <c r="Z68" s="70"/>
      <c r="AA68" s="70"/>
      <c r="AB68" s="70"/>
      <c r="AC68" s="70"/>
      <c r="AD68" s="70"/>
      <c r="AE68" s="70"/>
      <c r="AF68" s="70"/>
    </row>
    <row r="69" spans="2:38" x14ac:dyDescent="0.25">
      <c r="B69" t="s">
        <v>288</v>
      </c>
      <c r="C69" t="s">
        <v>188</v>
      </c>
      <c r="D69" t="s">
        <v>60</v>
      </c>
      <c r="F69" s="70">
        <v>0.33193467395770643</v>
      </c>
      <c r="G69" s="70">
        <v>0.3264975149621529</v>
      </c>
      <c r="H69" s="70">
        <v>0.31328460101433681</v>
      </c>
      <c r="I69" s="70">
        <v>0.30855947685640028</v>
      </c>
      <c r="J69" s="70">
        <v>0.30519479435073776</v>
      </c>
      <c r="K69" s="70">
        <v>0.30427800490404477</v>
      </c>
      <c r="L69" s="70">
        <v>0.30753239069672389</v>
      </c>
      <c r="M69" s="70">
        <v>0.30965513916554543</v>
      </c>
      <c r="N69" s="70">
        <v>0.31288916780225617</v>
      </c>
      <c r="O69" s="70">
        <v>0.31425129882396707</v>
      </c>
      <c r="P69" s="70">
        <v>0.31655322963252247</v>
      </c>
      <c r="Q69" s="70">
        <v>0.31619788167335772</v>
      </c>
      <c r="R69" s="69"/>
      <c r="S69">
        <v>0.63414634146341398</v>
      </c>
      <c r="U69" s="70">
        <v>0.26930404005686526</v>
      </c>
      <c r="V69" s="70">
        <v>0.26269990992002118</v>
      </c>
      <c r="W69" s="70">
        <v>0.25730713787416165</v>
      </c>
      <c r="X69" s="70">
        <v>0.25220007024050534</v>
      </c>
      <c r="Y69" s="70">
        <v>0.24992235142304342</v>
      </c>
      <c r="Z69" s="70">
        <v>0.24786596392778146</v>
      </c>
      <c r="AA69" s="70">
        <v>0.25013229577474894</v>
      </c>
      <c r="AB69" s="70">
        <v>0.25142864849225821</v>
      </c>
      <c r="AC69" s="70">
        <v>0.25347641373471846</v>
      </c>
      <c r="AD69" s="70">
        <v>0.25311379196004447</v>
      </c>
      <c r="AE69" s="70">
        <v>0.25683410149259711</v>
      </c>
      <c r="AF69" s="70">
        <v>0.25588252871285211</v>
      </c>
      <c r="AG69" s="69"/>
      <c r="AH69">
        <v>0.73584905660377298</v>
      </c>
      <c r="AJ69" t="s">
        <v>126</v>
      </c>
      <c r="AK69">
        <v>12.661930000000179</v>
      </c>
      <c r="AL69">
        <v>1.0669999999999999</v>
      </c>
    </row>
    <row r="70" spans="2:38" x14ac:dyDescent="0.25">
      <c r="F70" s="70"/>
      <c r="G70" s="70"/>
      <c r="H70" s="70"/>
      <c r="I70" s="70"/>
      <c r="J70" s="70"/>
      <c r="K70" s="70"/>
      <c r="L70" s="70"/>
      <c r="M70" s="70"/>
      <c r="N70" s="70"/>
      <c r="O70" s="70"/>
      <c r="P70" s="70"/>
      <c r="Q70" s="70"/>
      <c r="R70" s="69"/>
      <c r="U70" s="70"/>
      <c r="V70" s="70"/>
      <c r="W70" s="70"/>
      <c r="X70" s="70"/>
      <c r="Y70" s="70"/>
      <c r="Z70" s="70"/>
      <c r="AA70" s="70"/>
      <c r="AB70" s="70"/>
      <c r="AC70" s="70"/>
      <c r="AD70" s="70"/>
      <c r="AE70" s="70"/>
      <c r="AF70" s="70"/>
      <c r="AG70" s="69"/>
      <c r="AJ70" t="s">
        <v>134</v>
      </c>
      <c r="AK70">
        <v>4.098809999999995</v>
      </c>
      <c r="AL70">
        <v>0.26500000000000001</v>
      </c>
    </row>
    <row r="71" spans="2:38" x14ac:dyDescent="0.25">
      <c r="AJ71" t="s">
        <v>287</v>
      </c>
      <c r="AK71">
        <v>3.0400000000000002E-3</v>
      </c>
      <c r="AL71">
        <v>0.9</v>
      </c>
    </row>
  </sheetData>
  <sortState ref="B5:BB71">
    <sortCondition ref="B5:B71"/>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8"/>
  <sheetViews>
    <sheetView zoomScaleNormal="100" workbookViewId="0">
      <pane ySplit="3" topLeftCell="A4" activePane="bottomLeft" state="frozen"/>
      <selection pane="bottomLeft" activeCell="T2" sqref="T2"/>
    </sheetView>
  </sheetViews>
  <sheetFormatPr defaultRowHeight="15" x14ac:dyDescent="0.25"/>
  <cols>
    <col min="1" max="1" width="22.140625" customWidth="1"/>
    <col min="2" max="2" width="13.28515625" customWidth="1"/>
    <col min="3" max="3" width="46.85546875" hidden="1" customWidth="1"/>
    <col min="4" max="4" width="49.85546875" hidden="1" customWidth="1"/>
    <col min="5" max="7" width="9.140625" hidden="1" customWidth="1"/>
    <col min="8" max="8" width="9.140625" customWidth="1"/>
  </cols>
  <sheetData>
    <row r="1" spans="1:29" ht="15.75" thickBot="1" x14ac:dyDescent="0.3">
      <c r="A1" s="94"/>
      <c r="D1">
        <v>1</v>
      </c>
      <c r="E1">
        <v>2</v>
      </c>
      <c r="F1">
        <v>3</v>
      </c>
      <c r="G1">
        <v>4</v>
      </c>
      <c r="H1">
        <v>5</v>
      </c>
      <c r="I1">
        <v>6</v>
      </c>
      <c r="J1">
        <v>7</v>
      </c>
      <c r="K1">
        <v>8</v>
      </c>
      <c r="L1">
        <v>9</v>
      </c>
      <c r="M1">
        <v>10</v>
      </c>
      <c r="N1">
        <v>11</v>
      </c>
      <c r="O1">
        <v>12</v>
      </c>
      <c r="P1">
        <v>13</v>
      </c>
      <c r="Q1">
        <v>14</v>
      </c>
      <c r="R1">
        <v>15</v>
      </c>
      <c r="S1">
        <v>16</v>
      </c>
      <c r="T1">
        <v>17</v>
      </c>
      <c r="U1">
        <v>18</v>
      </c>
      <c r="V1">
        <v>19</v>
      </c>
      <c r="W1">
        <v>20</v>
      </c>
      <c r="X1">
        <v>21</v>
      </c>
      <c r="Y1">
        <v>22</v>
      </c>
      <c r="Z1">
        <v>23</v>
      </c>
      <c r="AA1">
        <v>24</v>
      </c>
      <c r="AB1">
        <v>25</v>
      </c>
      <c r="AC1">
        <v>26</v>
      </c>
    </row>
    <row r="2" spans="1:29" ht="15.75" thickBot="1" x14ac:dyDescent="0.3">
      <c r="A2" s="95"/>
      <c r="I2" s="82" t="s">
        <v>343</v>
      </c>
      <c r="J2" s="83"/>
      <c r="K2" s="83"/>
      <c r="L2" s="83"/>
      <c r="M2" s="83"/>
      <c r="N2" s="83"/>
      <c r="O2" s="83"/>
      <c r="P2" s="83"/>
      <c r="Q2" s="83"/>
      <c r="R2" s="83"/>
      <c r="T2" s="82" t="s">
        <v>345</v>
      </c>
      <c r="U2" s="83"/>
      <c r="V2" s="83"/>
      <c r="W2" s="83"/>
      <c r="X2" s="83"/>
      <c r="Y2" s="83"/>
      <c r="Z2" s="83"/>
      <c r="AA2" s="83"/>
      <c r="AB2" s="83"/>
      <c r="AC2" s="83"/>
    </row>
    <row r="3" spans="1:29" ht="15.75" thickBot="1" x14ac:dyDescent="0.3">
      <c r="A3" s="84" t="s">
        <v>148</v>
      </c>
      <c r="B3" t="s">
        <v>341</v>
      </c>
      <c r="I3" s="87">
        <v>2023</v>
      </c>
      <c r="J3" s="87">
        <v>2024</v>
      </c>
      <c r="K3" s="87">
        <v>2025</v>
      </c>
      <c r="L3" s="87">
        <v>2026</v>
      </c>
      <c r="M3" s="87">
        <v>2027</v>
      </c>
      <c r="N3" s="87">
        <v>2028</v>
      </c>
      <c r="O3" s="87">
        <v>2029</v>
      </c>
      <c r="P3" s="87">
        <v>2030</v>
      </c>
      <c r="Q3" s="87">
        <v>2031</v>
      </c>
      <c r="R3" s="87">
        <v>2032</v>
      </c>
      <c r="T3" s="87">
        <v>2023</v>
      </c>
      <c r="U3" s="87">
        <v>2024</v>
      </c>
      <c r="V3" s="87">
        <v>2025</v>
      </c>
      <c r="W3" s="87">
        <v>2026</v>
      </c>
      <c r="X3" s="87">
        <v>2027</v>
      </c>
      <c r="Y3" s="87">
        <v>2028</v>
      </c>
      <c r="Z3" s="87">
        <v>2029</v>
      </c>
      <c r="AA3" s="87">
        <v>2030</v>
      </c>
      <c r="AB3" s="87">
        <v>2031</v>
      </c>
      <c r="AC3" s="87">
        <v>2032</v>
      </c>
    </row>
    <row r="4" spans="1:29" x14ac:dyDescent="0.25">
      <c r="A4" s="86">
        <v>0</v>
      </c>
      <c r="I4" s="91">
        <v>1.8576032271943006</v>
      </c>
      <c r="J4" s="91">
        <v>3.1312912176600993</v>
      </c>
      <c r="K4" s="91">
        <v>4.6455261322426837</v>
      </c>
      <c r="L4" s="91">
        <v>6.383792683215832</v>
      </c>
      <c r="M4" s="91">
        <v>8.2129658062596373</v>
      </c>
      <c r="N4" s="91">
        <v>10.281094457581847</v>
      </c>
      <c r="O4" s="91">
        <v>12.630301970180623</v>
      </c>
      <c r="P4" s="91">
        <v>17.770171224198513</v>
      </c>
      <c r="Q4" s="91">
        <v>22.096174517075269</v>
      </c>
      <c r="R4" s="91">
        <v>26.184022828643034</v>
      </c>
      <c r="T4" s="91">
        <v>-13.816858060300017</v>
      </c>
      <c r="U4" s="91">
        <v>-16.638427050158224</v>
      </c>
      <c r="V4" s="91">
        <v>-19.698288796123428</v>
      </c>
      <c r="W4" s="91">
        <v>-22.639858735716746</v>
      </c>
      <c r="X4" s="91">
        <v>-25.184110113020154</v>
      </c>
      <c r="Y4" s="91">
        <v>-27.424446981719807</v>
      </c>
      <c r="Z4" s="91">
        <v>-29.475819637122029</v>
      </c>
      <c r="AA4" s="91">
        <v>-31.468452547069962</v>
      </c>
      <c r="AB4" s="91">
        <v>-33.573731649994997</v>
      </c>
      <c r="AC4" s="91">
        <v>-35.376404127781676</v>
      </c>
    </row>
    <row r="5" spans="1:29" x14ac:dyDescent="0.25">
      <c r="A5" s="86" t="s">
        <v>14</v>
      </c>
      <c r="B5" s="88" t="s">
        <v>91</v>
      </c>
      <c r="C5" s="12" t="s">
        <v>342</v>
      </c>
      <c r="D5" s="12" t="str">
        <f>CONCATENATE(B5,C5)</f>
        <v>ALEmbedded generation forecast capacity (MVA)</v>
      </c>
      <c r="I5" s="92">
        <v>0.64962615695041437</v>
      </c>
      <c r="J5" s="92">
        <v>0.72358695425796937</v>
      </c>
      <c r="K5" s="92">
        <v>0.78166368251365093</v>
      </c>
      <c r="L5" s="92">
        <v>0.83891329116988089</v>
      </c>
      <c r="M5" s="92">
        <v>0.89536472745308759</v>
      </c>
      <c r="N5" s="92">
        <v>0.94916754152613059</v>
      </c>
      <c r="O5" s="92">
        <v>1.0008455697256942</v>
      </c>
      <c r="P5" s="92">
        <v>1.050654636265933</v>
      </c>
      <c r="Q5" s="92">
        <v>1.0985564295237993</v>
      </c>
      <c r="R5" s="92">
        <v>1.144813122697883</v>
      </c>
      <c r="T5" s="92">
        <v>0</v>
      </c>
      <c r="U5" s="92">
        <v>0</v>
      </c>
      <c r="V5" s="92">
        <v>0</v>
      </c>
      <c r="W5" s="92">
        <v>0</v>
      </c>
      <c r="X5" s="92">
        <v>0</v>
      </c>
      <c r="Y5" s="92">
        <v>0</v>
      </c>
      <c r="Z5" s="92">
        <v>0</v>
      </c>
      <c r="AA5" s="92">
        <v>0</v>
      </c>
      <c r="AB5" s="92">
        <v>0</v>
      </c>
      <c r="AC5" s="92">
        <v>0</v>
      </c>
    </row>
    <row r="6" spans="1:29" x14ac:dyDescent="0.25">
      <c r="A6" s="86" t="s">
        <v>15</v>
      </c>
      <c r="B6" s="88" t="s">
        <v>92</v>
      </c>
      <c r="C6" s="12" t="s">
        <v>342</v>
      </c>
      <c r="D6" s="12" t="str">
        <f t="shared" ref="D6:D54" si="0">CONCATENATE(B6,C6)</f>
        <v>AVEmbedded generation forecast capacity (MVA)</v>
      </c>
      <c r="I6" s="92">
        <v>229.82016967692255</v>
      </c>
      <c r="J6" s="92">
        <v>263.30287128726735</v>
      </c>
      <c r="K6" s="92">
        <v>294.38010518612788</v>
      </c>
      <c r="L6" s="92">
        <v>325.00647923216286</v>
      </c>
      <c r="M6" s="92">
        <v>354.84838693594855</v>
      </c>
      <c r="N6" s="92">
        <v>383.10858865190039</v>
      </c>
      <c r="O6" s="92">
        <v>410.05138285849404</v>
      </c>
      <c r="P6" s="92">
        <v>435.80712036202794</v>
      </c>
      <c r="Q6" s="92">
        <v>460.39993188053484</v>
      </c>
      <c r="R6" s="92">
        <v>483.96190204412017</v>
      </c>
      <c r="T6" s="92">
        <v>0</v>
      </c>
      <c r="U6" s="92">
        <v>0</v>
      </c>
      <c r="V6" s="92">
        <v>0</v>
      </c>
      <c r="W6" s="92">
        <v>0</v>
      </c>
      <c r="X6" s="92">
        <v>0</v>
      </c>
      <c r="Y6" s="92">
        <v>0</v>
      </c>
      <c r="Z6" s="92">
        <v>0</v>
      </c>
      <c r="AA6" s="92">
        <v>0</v>
      </c>
      <c r="AB6" s="92">
        <v>0</v>
      </c>
      <c r="AC6" s="92">
        <v>0</v>
      </c>
    </row>
    <row r="7" spans="1:29" x14ac:dyDescent="0.25">
      <c r="A7" s="86" t="s">
        <v>38</v>
      </c>
      <c r="B7" s="88" t="s">
        <v>93</v>
      </c>
      <c r="C7" s="12" t="s">
        <v>342</v>
      </c>
      <c r="D7" s="12" t="str">
        <f t="shared" si="0"/>
        <v>BWEmbedded generation forecast capacity (MVA)</v>
      </c>
      <c r="I7" s="92">
        <v>2974.4872540847132</v>
      </c>
      <c r="J7" s="92">
        <v>3300.0832641496941</v>
      </c>
      <c r="K7" s="92">
        <v>3556.1955248315526</v>
      </c>
      <c r="L7" s="92">
        <v>3808.7783560536318</v>
      </c>
      <c r="M7" s="92">
        <v>4057.9860026765396</v>
      </c>
      <c r="N7" s="92">
        <v>4295.6772628220397</v>
      </c>
      <c r="O7" s="92">
        <v>4524.1311941179665</v>
      </c>
      <c r="P7" s="92">
        <v>4744.4679481105422</v>
      </c>
      <c r="Q7" s="92">
        <v>4956.5053215594535</v>
      </c>
      <c r="R7" s="92">
        <v>5161.3921258867304</v>
      </c>
      <c r="T7" s="92">
        <v>0</v>
      </c>
      <c r="U7" s="92">
        <v>0</v>
      </c>
      <c r="V7" s="92">
        <v>0</v>
      </c>
      <c r="W7" s="92">
        <v>0</v>
      </c>
      <c r="X7" s="92">
        <v>0</v>
      </c>
      <c r="Y7" s="92">
        <v>0</v>
      </c>
      <c r="Z7" s="92">
        <v>0</v>
      </c>
      <c r="AA7" s="92">
        <v>0</v>
      </c>
      <c r="AB7" s="92">
        <v>0</v>
      </c>
      <c r="AC7" s="92">
        <v>0</v>
      </c>
    </row>
    <row r="8" spans="1:29" x14ac:dyDescent="0.25">
      <c r="A8" s="86" t="s">
        <v>17</v>
      </c>
      <c r="B8" s="88" t="s">
        <v>94</v>
      </c>
      <c r="C8" s="12" t="s">
        <v>342</v>
      </c>
      <c r="D8" s="12" t="str">
        <f t="shared" si="0"/>
        <v>BUEmbedded generation forecast capacity (MVA)</v>
      </c>
      <c r="I8" s="92">
        <v>1682.5055627527011</v>
      </c>
      <c r="J8" s="92">
        <v>1862.9759466154824</v>
      </c>
      <c r="K8" s="92">
        <v>2003.7295010965904</v>
      </c>
      <c r="L8" s="92">
        <v>2136.3300413687189</v>
      </c>
      <c r="M8" s="92">
        <v>2262.8172592918463</v>
      </c>
      <c r="N8" s="92">
        <v>2378.962706688269</v>
      </c>
      <c r="O8" s="92">
        <v>2486.3559087091094</v>
      </c>
      <c r="P8" s="92">
        <v>2586.1191665902584</v>
      </c>
      <c r="Q8" s="92">
        <v>2676.9507611359177</v>
      </c>
      <c r="R8" s="92">
        <v>2759.8075391107227</v>
      </c>
      <c r="T8" s="92">
        <v>0</v>
      </c>
      <c r="U8" s="92">
        <v>0</v>
      </c>
      <c r="V8" s="92">
        <v>0</v>
      </c>
      <c r="W8" s="92">
        <v>0</v>
      </c>
      <c r="X8" s="92">
        <v>0</v>
      </c>
      <c r="Y8" s="92">
        <v>0</v>
      </c>
      <c r="Z8" s="92">
        <v>0</v>
      </c>
      <c r="AA8" s="92">
        <v>0</v>
      </c>
      <c r="AB8" s="92">
        <v>0</v>
      </c>
      <c r="AC8" s="92">
        <v>0</v>
      </c>
    </row>
    <row r="9" spans="1:29" x14ac:dyDescent="0.25">
      <c r="A9" s="86" t="s">
        <v>39</v>
      </c>
      <c r="B9" s="88" t="s">
        <v>95</v>
      </c>
      <c r="C9" s="12" t="s">
        <v>342</v>
      </c>
      <c r="D9" s="12" t="str">
        <f t="shared" si="0"/>
        <v>CSEmbedded generation forecast capacity (MVA)</v>
      </c>
      <c r="I9" s="92">
        <v>1991.1387813071506</v>
      </c>
      <c r="J9" s="92">
        <v>2268.941892953942</v>
      </c>
      <c r="K9" s="92">
        <v>2505.3562809445948</v>
      </c>
      <c r="L9" s="92">
        <v>2733.8643003577154</v>
      </c>
      <c r="M9" s="92">
        <v>2956.544855378123</v>
      </c>
      <c r="N9" s="92">
        <v>3166.2393571669704</v>
      </c>
      <c r="O9" s="92">
        <v>3365.1136933334742</v>
      </c>
      <c r="P9" s="92">
        <v>3554.5276902057581</v>
      </c>
      <c r="Q9" s="92">
        <v>3734.4090925473893</v>
      </c>
      <c r="R9" s="92">
        <v>3905.965853653674</v>
      </c>
      <c r="T9" s="92">
        <v>0</v>
      </c>
      <c r="U9" s="92">
        <v>0</v>
      </c>
      <c r="V9" s="92">
        <v>0</v>
      </c>
      <c r="W9" s="92">
        <v>0</v>
      </c>
      <c r="X9" s="92">
        <v>0</v>
      </c>
      <c r="Y9" s="92">
        <v>0</v>
      </c>
      <c r="Z9" s="92">
        <v>0</v>
      </c>
      <c r="AA9" s="92">
        <v>0</v>
      </c>
      <c r="AB9" s="92">
        <v>0</v>
      </c>
      <c r="AC9" s="92">
        <v>0</v>
      </c>
    </row>
    <row r="10" spans="1:29" x14ac:dyDescent="0.25">
      <c r="A10" s="86" t="s">
        <v>40</v>
      </c>
      <c r="B10" s="88" t="s">
        <v>96</v>
      </c>
      <c r="C10" s="12" t="s">
        <v>342</v>
      </c>
      <c r="D10" s="12" t="str">
        <f t="shared" si="0"/>
        <v>CREmbedded generation forecast capacity (MVA)</v>
      </c>
      <c r="I10" s="92">
        <v>4567.3771458839719</v>
      </c>
      <c r="J10" s="92">
        <v>5158.4751882075961</v>
      </c>
      <c r="K10" s="92">
        <v>5631.533748781615</v>
      </c>
      <c r="L10" s="92">
        <v>6090.7118460901429</v>
      </c>
      <c r="M10" s="92">
        <v>6538.4676216367025</v>
      </c>
      <c r="N10" s="92">
        <v>6960.3251224103387</v>
      </c>
      <c r="O10" s="92">
        <v>7360.6932457091552</v>
      </c>
      <c r="P10" s="92">
        <v>7742.2333471051807</v>
      </c>
      <c r="Q10" s="92">
        <v>8104.8566915669089</v>
      </c>
      <c r="R10" s="92">
        <v>8450.9187425870041</v>
      </c>
      <c r="T10" s="92">
        <v>0</v>
      </c>
      <c r="U10" s="92">
        <v>0</v>
      </c>
      <c r="V10" s="92">
        <v>0</v>
      </c>
      <c r="W10" s="92">
        <v>0</v>
      </c>
      <c r="X10" s="92">
        <v>0</v>
      </c>
      <c r="Y10" s="92">
        <v>0</v>
      </c>
      <c r="Z10" s="92">
        <v>0</v>
      </c>
      <c r="AA10" s="92">
        <v>0</v>
      </c>
      <c r="AB10" s="92">
        <v>0</v>
      </c>
      <c r="AC10" s="92">
        <v>0</v>
      </c>
    </row>
    <row r="11" spans="1:29" x14ac:dyDescent="0.25">
      <c r="A11" s="86" t="s">
        <v>24</v>
      </c>
      <c r="B11" s="88" t="s">
        <v>97</v>
      </c>
      <c r="C11" s="12" t="s">
        <v>342</v>
      </c>
      <c r="D11" s="12" t="str">
        <f t="shared" si="0"/>
        <v>DEEmbedded generation forecast capacity (MVA)</v>
      </c>
      <c r="I11" s="92">
        <v>570.21451913453575</v>
      </c>
      <c r="J11" s="92">
        <v>639.94264734959836</v>
      </c>
      <c r="K11" s="92">
        <v>705.39706190732272</v>
      </c>
      <c r="L11" s="92">
        <v>770.98488651749483</v>
      </c>
      <c r="M11" s="92">
        <v>835.25161935907931</v>
      </c>
      <c r="N11" s="92">
        <v>898.10350090248824</v>
      </c>
      <c r="O11" s="92">
        <v>959.90183833828939</v>
      </c>
      <c r="P11" s="92">
        <v>1020.7373733402352</v>
      </c>
      <c r="Q11" s="92">
        <v>1080.8469588233866</v>
      </c>
      <c r="R11" s="92">
        <v>1139.864940594576</v>
      </c>
      <c r="T11" s="92">
        <v>0</v>
      </c>
      <c r="U11" s="92">
        <v>0</v>
      </c>
      <c r="V11" s="92">
        <v>0</v>
      </c>
      <c r="W11" s="92">
        <v>0</v>
      </c>
      <c r="X11" s="92">
        <v>0</v>
      </c>
      <c r="Y11" s="92">
        <v>0</v>
      </c>
      <c r="Z11" s="92">
        <v>0</v>
      </c>
      <c r="AA11" s="92">
        <v>0</v>
      </c>
      <c r="AB11" s="92">
        <v>0</v>
      </c>
      <c r="AC11" s="92">
        <v>0</v>
      </c>
    </row>
    <row r="12" spans="1:29" x14ac:dyDescent="0.25">
      <c r="A12" s="86" t="s">
        <v>33</v>
      </c>
      <c r="B12" s="88" t="s">
        <v>98</v>
      </c>
      <c r="C12" s="12" t="s">
        <v>342</v>
      </c>
      <c r="D12" s="12" t="str">
        <f t="shared" si="0"/>
        <v>DBEmbedded generation forecast capacity (MVA)</v>
      </c>
      <c r="I12" s="92">
        <v>10.051295085221225</v>
      </c>
      <c r="J12" s="92">
        <v>11.263682963070213</v>
      </c>
      <c r="K12" s="92">
        <v>12.248379646461489</v>
      </c>
      <c r="L12" s="92">
        <v>13.229984284606994</v>
      </c>
      <c r="M12" s="92">
        <v>14.205447550626753</v>
      </c>
      <c r="N12" s="92">
        <v>15.166435794930631</v>
      </c>
      <c r="O12" s="92">
        <v>16.117274006553512</v>
      </c>
      <c r="P12" s="92">
        <v>17.063269785631029</v>
      </c>
      <c r="Q12" s="92">
        <v>18.00503904554008</v>
      </c>
      <c r="R12" s="92">
        <v>18.93762488014556</v>
      </c>
      <c r="T12" s="92">
        <v>0</v>
      </c>
      <c r="U12" s="92">
        <v>0</v>
      </c>
      <c r="V12" s="92">
        <v>0</v>
      </c>
      <c r="W12" s="92">
        <v>0</v>
      </c>
      <c r="X12" s="92">
        <v>0</v>
      </c>
      <c r="Y12" s="92">
        <v>0</v>
      </c>
      <c r="Z12" s="92">
        <v>0</v>
      </c>
      <c r="AA12" s="92">
        <v>0</v>
      </c>
      <c r="AB12" s="92">
        <v>0</v>
      </c>
      <c r="AC12" s="92">
        <v>0</v>
      </c>
    </row>
    <row r="13" spans="1:29" x14ac:dyDescent="0.25">
      <c r="A13" s="86" t="s">
        <v>18</v>
      </c>
      <c r="B13" s="88" t="s">
        <v>99</v>
      </c>
      <c r="C13" s="12" t="s">
        <v>342</v>
      </c>
      <c r="D13" s="12" t="str">
        <f t="shared" si="0"/>
        <v>DPEmbedded generation forecast capacity (MVA)</v>
      </c>
      <c r="I13" s="92">
        <v>3441.86210939597</v>
      </c>
      <c r="J13" s="92">
        <v>3817.4032469097801</v>
      </c>
      <c r="K13" s="92">
        <v>4126.0267638375453</v>
      </c>
      <c r="L13" s="92">
        <v>4419.5824097873083</v>
      </c>
      <c r="M13" s="92">
        <v>4700.0362595400375</v>
      </c>
      <c r="N13" s="92">
        <v>4958.9611965771046</v>
      </c>
      <c r="O13" s="92">
        <v>5199.6349573502775</v>
      </c>
      <c r="P13" s="92">
        <v>5424.0693431257605</v>
      </c>
      <c r="Q13" s="92">
        <v>5629.4071837526899</v>
      </c>
      <c r="R13" s="92">
        <v>5817.5860219281303</v>
      </c>
      <c r="T13" s="92">
        <v>0</v>
      </c>
      <c r="U13" s="92">
        <v>0</v>
      </c>
      <c r="V13" s="92">
        <v>0</v>
      </c>
      <c r="W13" s="92">
        <v>0</v>
      </c>
      <c r="X13" s="92">
        <v>0</v>
      </c>
      <c r="Y13" s="92">
        <v>0</v>
      </c>
      <c r="Z13" s="92">
        <v>0</v>
      </c>
      <c r="AA13" s="92">
        <v>0</v>
      </c>
      <c r="AB13" s="92">
        <v>0</v>
      </c>
      <c r="AC13" s="92">
        <v>0</v>
      </c>
    </row>
    <row r="14" spans="1:29" x14ac:dyDescent="0.25">
      <c r="A14" s="86" t="s">
        <v>49</v>
      </c>
      <c r="B14" s="88" t="s">
        <v>100</v>
      </c>
      <c r="C14" s="12" t="s">
        <v>342</v>
      </c>
      <c r="D14" s="12" t="str">
        <f t="shared" si="0"/>
        <v>ELEmbedded generation forecast capacity (MVA)</v>
      </c>
      <c r="I14" s="92">
        <v>468.03644128000468</v>
      </c>
      <c r="J14" s="92">
        <v>521.04695494816804</v>
      </c>
      <c r="K14" s="92">
        <v>564.32362527534394</v>
      </c>
      <c r="L14" s="92">
        <v>605.67527335205386</v>
      </c>
      <c r="M14" s="92">
        <v>645.42087653867748</v>
      </c>
      <c r="N14" s="92">
        <v>682.3870362493501</v>
      </c>
      <c r="O14" s="92">
        <v>716.97185339432485</v>
      </c>
      <c r="P14" s="92">
        <v>749.4630291556881</v>
      </c>
      <c r="Q14" s="92">
        <v>779.39291665639632</v>
      </c>
      <c r="R14" s="92">
        <v>807.01666191619518</v>
      </c>
      <c r="T14" s="92">
        <v>0</v>
      </c>
      <c r="U14" s="92">
        <v>0</v>
      </c>
      <c r="V14" s="92">
        <v>0</v>
      </c>
      <c r="W14" s="92">
        <v>0</v>
      </c>
      <c r="X14" s="92">
        <v>0</v>
      </c>
      <c r="Y14" s="92">
        <v>0</v>
      </c>
      <c r="Z14" s="92">
        <v>0</v>
      </c>
      <c r="AA14" s="92">
        <v>0</v>
      </c>
      <c r="AB14" s="92">
        <v>0</v>
      </c>
      <c r="AC14" s="92">
        <v>0</v>
      </c>
    </row>
    <row r="15" spans="1:29" x14ac:dyDescent="0.25">
      <c r="A15" s="86" t="s">
        <v>19</v>
      </c>
      <c r="B15" s="88" t="s">
        <v>101</v>
      </c>
      <c r="C15" s="12" t="s">
        <v>342</v>
      </c>
      <c r="D15" s="12" t="str">
        <f t="shared" si="0"/>
        <v>EBEmbedded generation forecast capacity (MVA)</v>
      </c>
      <c r="I15" s="92">
        <v>265.51338429723046</v>
      </c>
      <c r="J15" s="92">
        <v>293.63545690692757</v>
      </c>
      <c r="K15" s="92">
        <v>314.42200832867707</v>
      </c>
      <c r="L15" s="92">
        <v>334.37440311937894</v>
      </c>
      <c r="M15" s="92">
        <v>353.81179501493307</v>
      </c>
      <c r="N15" s="92">
        <v>371.87907264662897</v>
      </c>
      <c r="O15" s="92">
        <v>388.88473795492291</v>
      </c>
      <c r="P15" s="92">
        <v>404.94521563128694</v>
      </c>
      <c r="Q15" s="92">
        <v>420.06047310531341</v>
      </c>
      <c r="R15" s="92">
        <v>434.35357397262231</v>
      </c>
      <c r="T15" s="92">
        <v>0</v>
      </c>
      <c r="U15" s="92">
        <v>0</v>
      </c>
      <c r="V15" s="92">
        <v>0</v>
      </c>
      <c r="W15" s="92">
        <v>0</v>
      </c>
      <c r="X15" s="92">
        <v>0</v>
      </c>
      <c r="Y15" s="92">
        <v>0</v>
      </c>
      <c r="Z15" s="92">
        <v>0</v>
      </c>
      <c r="AA15" s="92">
        <v>0</v>
      </c>
      <c r="AB15" s="92">
        <v>0</v>
      </c>
      <c r="AC15" s="92">
        <v>0</v>
      </c>
    </row>
    <row r="16" spans="1:29" x14ac:dyDescent="0.25">
      <c r="A16" s="86" t="s">
        <v>335</v>
      </c>
      <c r="B16" s="88"/>
      <c r="C16" s="12" t="s">
        <v>342</v>
      </c>
      <c r="D16" s="12" t="str">
        <f t="shared" si="0"/>
        <v>Embedded generation forecast capacity (MVA)</v>
      </c>
      <c r="I16" s="92">
        <v>0</v>
      </c>
      <c r="J16" s="92">
        <v>0</v>
      </c>
      <c r="K16" s="92">
        <v>0</v>
      </c>
      <c r="L16" s="92">
        <v>0</v>
      </c>
      <c r="M16" s="92">
        <v>0</v>
      </c>
      <c r="N16" s="92">
        <v>0</v>
      </c>
      <c r="O16" s="92">
        <v>0</v>
      </c>
      <c r="P16" s="92">
        <v>0</v>
      </c>
      <c r="Q16" s="92">
        <v>0</v>
      </c>
      <c r="R16" s="92">
        <v>0</v>
      </c>
      <c r="T16" s="92">
        <v>0</v>
      </c>
      <c r="U16" s="92">
        <v>0</v>
      </c>
      <c r="V16" s="92">
        <v>0</v>
      </c>
      <c r="W16" s="92">
        <v>0</v>
      </c>
      <c r="X16" s="92">
        <v>0</v>
      </c>
      <c r="Y16" s="92">
        <v>0</v>
      </c>
      <c r="Z16" s="92">
        <v>0</v>
      </c>
      <c r="AA16" s="92">
        <v>0</v>
      </c>
      <c r="AB16" s="92">
        <v>0</v>
      </c>
      <c r="AC16" s="92">
        <v>0</v>
      </c>
    </row>
    <row r="17" spans="1:29" x14ac:dyDescent="0.25">
      <c r="A17" s="86" t="s">
        <v>25</v>
      </c>
      <c r="B17" s="88" t="s">
        <v>102</v>
      </c>
      <c r="C17" s="12" t="s">
        <v>342</v>
      </c>
      <c r="D17" s="12" t="str">
        <f t="shared" si="0"/>
        <v>GTEmbedded generation forecast capacity (MVA)</v>
      </c>
      <c r="I17" s="92">
        <v>136.50146572914375</v>
      </c>
      <c r="J17" s="92">
        <v>151.51588203913192</v>
      </c>
      <c r="K17" s="92">
        <v>165.74624481481888</v>
      </c>
      <c r="L17" s="92">
        <v>179.18311687605987</v>
      </c>
      <c r="M17" s="92">
        <v>192.11891873484058</v>
      </c>
      <c r="N17" s="92">
        <v>204.09121434500963</v>
      </c>
      <c r="O17" s="92">
        <v>215.25252255137462</v>
      </c>
      <c r="P17" s="92">
        <v>225.70601118153454</v>
      </c>
      <c r="Q17" s="92">
        <v>235.29991473568643</v>
      </c>
      <c r="R17" s="92">
        <v>244.12495742975577</v>
      </c>
      <c r="T17" s="92">
        <v>0</v>
      </c>
      <c r="U17" s="92">
        <v>0</v>
      </c>
      <c r="V17" s="92">
        <v>0</v>
      </c>
      <c r="W17" s="92">
        <v>0</v>
      </c>
      <c r="X17" s="92">
        <v>0</v>
      </c>
      <c r="Y17" s="92">
        <v>0</v>
      </c>
      <c r="Z17" s="92">
        <v>0</v>
      </c>
      <c r="AA17" s="92">
        <v>0</v>
      </c>
      <c r="AB17" s="92">
        <v>0</v>
      </c>
      <c r="AC17" s="92">
        <v>0</v>
      </c>
    </row>
    <row r="18" spans="1:29" x14ac:dyDescent="0.25">
      <c r="A18" s="86" t="s">
        <v>188</v>
      </c>
      <c r="B18" s="88"/>
      <c r="C18" s="12" t="s">
        <v>342</v>
      </c>
      <c r="D18" s="12" t="str">
        <f t="shared" si="0"/>
        <v>Embedded generation forecast capacity (MVA)</v>
      </c>
      <c r="I18" s="92">
        <v>0</v>
      </c>
      <c r="J18" s="92">
        <v>0</v>
      </c>
      <c r="K18" s="92">
        <v>0</v>
      </c>
      <c r="L18" s="92">
        <v>0</v>
      </c>
      <c r="M18" s="92">
        <v>0</v>
      </c>
      <c r="N18" s="92">
        <v>0</v>
      </c>
      <c r="O18" s="92">
        <v>0</v>
      </c>
      <c r="P18" s="92">
        <v>0</v>
      </c>
      <c r="Q18" s="92">
        <v>0</v>
      </c>
      <c r="R18" s="92">
        <v>0</v>
      </c>
      <c r="T18" s="92">
        <v>0</v>
      </c>
      <c r="U18" s="92">
        <v>0</v>
      </c>
      <c r="V18" s="92">
        <v>0</v>
      </c>
      <c r="W18" s="92">
        <v>0</v>
      </c>
      <c r="X18" s="92">
        <v>0</v>
      </c>
      <c r="Y18" s="92">
        <v>0</v>
      </c>
      <c r="Z18" s="92">
        <v>0</v>
      </c>
      <c r="AA18" s="92">
        <v>0</v>
      </c>
      <c r="AB18" s="92">
        <v>0</v>
      </c>
      <c r="AC18" s="92">
        <v>0</v>
      </c>
    </row>
    <row r="19" spans="1:29" x14ac:dyDescent="0.25">
      <c r="A19" s="86" t="s">
        <v>336</v>
      </c>
      <c r="B19" s="88" t="s">
        <v>165</v>
      </c>
      <c r="C19" s="12" t="s">
        <v>342</v>
      </c>
      <c r="D19" s="12" t="str">
        <f t="shared" si="0"/>
        <v>GRZEmbedded generation forecast capacity (MVA)</v>
      </c>
      <c r="I19" s="92">
        <v>12.66555456167521</v>
      </c>
      <c r="J19" s="92">
        <v>14.183295450152414</v>
      </c>
      <c r="K19" s="92">
        <v>15.416000234308749</v>
      </c>
      <c r="L19" s="92">
        <v>16.644830569190731</v>
      </c>
      <c r="M19" s="92">
        <v>17.865969954767426</v>
      </c>
      <c r="N19" s="92">
        <v>19.068985923841542</v>
      </c>
      <c r="O19" s="92">
        <v>20.259292558454813</v>
      </c>
      <c r="P19" s="92">
        <v>21.443534353996373</v>
      </c>
      <c r="Q19" s="92">
        <v>22.622482297586014</v>
      </c>
      <c r="R19" s="92">
        <v>23.7899310598795</v>
      </c>
      <c r="T19" s="92">
        <v>0</v>
      </c>
      <c r="U19" s="92">
        <v>0</v>
      </c>
      <c r="V19" s="92">
        <v>0</v>
      </c>
      <c r="W19" s="92">
        <v>0</v>
      </c>
      <c r="X19" s="92">
        <v>0</v>
      </c>
      <c r="Y19" s="92">
        <v>0</v>
      </c>
      <c r="Z19" s="92">
        <v>0</v>
      </c>
      <c r="AA19" s="92">
        <v>0</v>
      </c>
      <c r="AB19" s="92">
        <v>0</v>
      </c>
      <c r="AC19" s="92">
        <v>0</v>
      </c>
    </row>
    <row r="20" spans="1:29" x14ac:dyDescent="0.25">
      <c r="A20" s="86" t="s">
        <v>26</v>
      </c>
      <c r="B20" s="88" t="s">
        <v>103</v>
      </c>
      <c r="C20" s="12" t="s">
        <v>342</v>
      </c>
      <c r="D20" s="12" t="str">
        <f t="shared" si="0"/>
        <v>HAEmbedded generation forecast capacity (MVA)</v>
      </c>
      <c r="I20" s="92">
        <v>5593.9670392787948</v>
      </c>
      <c r="J20" s="92">
        <v>6376.1528574994854</v>
      </c>
      <c r="K20" s="92">
        <v>7113.4569005183093</v>
      </c>
      <c r="L20" s="92">
        <v>7818.8826493433307</v>
      </c>
      <c r="M20" s="92">
        <v>8491.8215458506093</v>
      </c>
      <c r="N20" s="92">
        <v>9115.4758365945818</v>
      </c>
      <c r="O20" s="92">
        <v>9696.3055374136002</v>
      </c>
      <c r="P20" s="92">
        <v>10239.21682121752</v>
      </c>
      <c r="Q20" s="92">
        <v>10737.258820248358</v>
      </c>
      <c r="R20" s="92">
        <v>11194.756352372209</v>
      </c>
      <c r="T20" s="92">
        <v>0</v>
      </c>
      <c r="U20" s="92">
        <v>0</v>
      </c>
      <c r="V20" s="92">
        <v>0</v>
      </c>
      <c r="W20" s="92">
        <v>0</v>
      </c>
      <c r="X20" s="92">
        <v>0</v>
      </c>
      <c r="Y20" s="92">
        <v>0</v>
      </c>
      <c r="Z20" s="92">
        <v>0</v>
      </c>
      <c r="AA20" s="92">
        <v>0</v>
      </c>
      <c r="AB20" s="92">
        <v>0</v>
      </c>
      <c r="AC20" s="92">
        <v>0</v>
      </c>
    </row>
    <row r="21" spans="1:29" x14ac:dyDescent="0.25">
      <c r="A21" s="86" t="s">
        <v>199</v>
      </c>
      <c r="B21" s="88" t="s">
        <v>200</v>
      </c>
      <c r="C21" s="12" t="s">
        <v>342</v>
      </c>
      <c r="D21" s="12" t="str">
        <f t="shared" si="0"/>
        <v>HREmbedded generation forecast capacity (MVA)</v>
      </c>
      <c r="I21" s="92">
        <v>1.4069502388768711</v>
      </c>
      <c r="J21" s="92">
        <v>1.5801396432546393</v>
      </c>
      <c r="K21" s="92">
        <v>1.7183340997602854</v>
      </c>
      <c r="L21" s="92">
        <v>1.8511960806726269</v>
      </c>
      <c r="M21" s="92">
        <v>1.9796618334951486</v>
      </c>
      <c r="N21" s="92">
        <v>2.0995161448394701</v>
      </c>
      <c r="O21" s="92">
        <v>2.2121454188680394</v>
      </c>
      <c r="P21" s="92">
        <v>2.3183107020418121</v>
      </c>
      <c r="Q21" s="92">
        <v>2.4164804087389351</v>
      </c>
      <c r="R21" s="92">
        <v>2.5074314425264248</v>
      </c>
      <c r="T21" s="92">
        <v>0</v>
      </c>
      <c r="U21" s="92">
        <v>0</v>
      </c>
      <c r="V21" s="92">
        <v>0</v>
      </c>
      <c r="W21" s="92">
        <v>0</v>
      </c>
      <c r="X21" s="92">
        <v>0</v>
      </c>
      <c r="Y21" s="92">
        <v>0</v>
      </c>
      <c r="Z21" s="92">
        <v>0</v>
      </c>
      <c r="AA21" s="92">
        <v>0</v>
      </c>
      <c r="AB21" s="92">
        <v>0</v>
      </c>
      <c r="AC21" s="92">
        <v>0</v>
      </c>
    </row>
    <row r="22" spans="1:29" x14ac:dyDescent="0.25">
      <c r="A22" s="86" t="s">
        <v>50</v>
      </c>
      <c r="B22" s="88" t="s">
        <v>104</v>
      </c>
      <c r="C22" s="12" t="s">
        <v>342</v>
      </c>
      <c r="D22" s="12" t="str">
        <f t="shared" si="0"/>
        <v>KEEmbedded generation forecast capacity (MVA)</v>
      </c>
      <c r="I22" s="92">
        <v>383.01441169507007</v>
      </c>
      <c r="J22" s="92">
        <v>431.11303750179479</v>
      </c>
      <c r="K22" s="92">
        <v>470.87542408711408</v>
      </c>
      <c r="L22" s="92">
        <v>510.01734608714878</v>
      </c>
      <c r="M22" s="92">
        <v>548.55898816798231</v>
      </c>
      <c r="N22" s="92">
        <v>585.24132644250687</v>
      </c>
      <c r="O22" s="92">
        <v>620.42117605095814</v>
      </c>
      <c r="P22" s="92">
        <v>654.25935101289838</v>
      </c>
      <c r="Q22" s="92">
        <v>686.74209593368585</v>
      </c>
      <c r="R22" s="92">
        <v>718.04637232467314</v>
      </c>
      <c r="T22" s="92">
        <v>0</v>
      </c>
      <c r="U22" s="92">
        <v>0</v>
      </c>
      <c r="V22" s="92">
        <v>0</v>
      </c>
      <c r="W22" s="92">
        <v>0</v>
      </c>
      <c r="X22" s="92">
        <v>0</v>
      </c>
      <c r="Y22" s="92">
        <v>0</v>
      </c>
      <c r="Z22" s="92">
        <v>0</v>
      </c>
      <c r="AA22" s="92">
        <v>0</v>
      </c>
      <c r="AB22" s="92">
        <v>0</v>
      </c>
      <c r="AC22" s="92">
        <v>0</v>
      </c>
    </row>
    <row r="23" spans="1:29" x14ac:dyDescent="0.25">
      <c r="A23" s="86" t="s">
        <v>69</v>
      </c>
      <c r="B23" s="88" t="s">
        <v>105</v>
      </c>
      <c r="C23" s="12" t="s">
        <v>342</v>
      </c>
      <c r="D23" s="12" t="str">
        <f t="shared" si="0"/>
        <v>KI11Embedded generation forecast capacity (MVA)</v>
      </c>
      <c r="I23" s="92">
        <v>3197.5977168752524</v>
      </c>
      <c r="J23" s="92">
        <v>3612.8870106710069</v>
      </c>
      <c r="K23" s="92">
        <v>3977.4075121140445</v>
      </c>
      <c r="L23" s="92">
        <v>4342.1368627640986</v>
      </c>
      <c r="M23" s="92">
        <v>4705.5295629735392</v>
      </c>
      <c r="N23" s="92">
        <v>5064.7637191510275</v>
      </c>
      <c r="O23" s="92">
        <v>5421.6040248165318</v>
      </c>
      <c r="P23" s="92">
        <v>5777.8997119417581</v>
      </c>
      <c r="Q23" s="92">
        <v>6133.8497385166193</v>
      </c>
      <c r="R23" s="92">
        <v>6487.6285691649564</v>
      </c>
      <c r="T23" s="92">
        <v>0</v>
      </c>
      <c r="U23" s="92">
        <v>0</v>
      </c>
      <c r="V23" s="92">
        <v>0</v>
      </c>
      <c r="W23" s="92">
        <v>0</v>
      </c>
      <c r="X23" s="92">
        <v>0</v>
      </c>
      <c r="Y23" s="92">
        <v>0</v>
      </c>
      <c r="Z23" s="92">
        <v>0</v>
      </c>
      <c r="AA23" s="92">
        <v>0</v>
      </c>
      <c r="AB23" s="92">
        <v>0</v>
      </c>
      <c r="AC23" s="92">
        <v>0</v>
      </c>
    </row>
    <row r="24" spans="1:29" x14ac:dyDescent="0.25">
      <c r="A24" s="86" t="s">
        <v>150</v>
      </c>
      <c r="B24" s="88" t="s">
        <v>106</v>
      </c>
      <c r="C24" s="12" t="s">
        <v>342</v>
      </c>
      <c r="D24" s="12" t="str">
        <f t="shared" si="0"/>
        <v>KI33Embedded generation forecast capacity (MVA)</v>
      </c>
      <c r="I24" s="92">
        <v>0</v>
      </c>
      <c r="J24" s="92">
        <v>0</v>
      </c>
      <c r="K24" s="92">
        <v>0</v>
      </c>
      <c r="L24" s="92">
        <v>0</v>
      </c>
      <c r="M24" s="92">
        <v>0</v>
      </c>
      <c r="N24" s="92">
        <v>0</v>
      </c>
      <c r="O24" s="92">
        <v>0</v>
      </c>
      <c r="P24" s="92">
        <v>0</v>
      </c>
      <c r="Q24" s="92">
        <v>0</v>
      </c>
      <c r="R24" s="92">
        <v>0</v>
      </c>
      <c r="T24" s="92">
        <v>0</v>
      </c>
      <c r="U24" s="92">
        <v>0</v>
      </c>
      <c r="V24" s="92">
        <v>0</v>
      </c>
      <c r="W24" s="92">
        <v>0</v>
      </c>
      <c r="X24" s="92">
        <v>0</v>
      </c>
      <c r="Y24" s="92">
        <v>0</v>
      </c>
      <c r="Z24" s="92">
        <v>0</v>
      </c>
      <c r="AA24" s="92">
        <v>0</v>
      </c>
      <c r="AB24" s="92">
        <v>0</v>
      </c>
      <c r="AC24" s="92">
        <v>0</v>
      </c>
    </row>
    <row r="25" spans="1:29" x14ac:dyDescent="0.25">
      <c r="A25" s="86" t="s">
        <v>51</v>
      </c>
      <c r="B25" s="88" t="s">
        <v>107</v>
      </c>
      <c r="C25" s="12" t="s">
        <v>342</v>
      </c>
      <c r="D25" s="12" t="str">
        <f t="shared" si="0"/>
        <v>KREmbedded generation forecast capacity (MVA)</v>
      </c>
      <c r="I25" s="92">
        <v>106.28298956959017</v>
      </c>
      <c r="J25" s="92">
        <v>119.15276975601729</v>
      </c>
      <c r="K25" s="92">
        <v>129.42292258298502</v>
      </c>
      <c r="L25" s="92">
        <v>139.2965857980119</v>
      </c>
      <c r="M25" s="92">
        <v>148.84335567173309</v>
      </c>
      <c r="N25" s="92">
        <v>157.75009101264962</v>
      </c>
      <c r="O25" s="92">
        <v>166.11979437912331</v>
      </c>
      <c r="P25" s="92">
        <v>174.00906318886283</v>
      </c>
      <c r="Q25" s="92">
        <v>181.30408373242241</v>
      </c>
      <c r="R25" s="92">
        <v>188.06260194943584</v>
      </c>
      <c r="T25" s="92">
        <v>0</v>
      </c>
      <c r="U25" s="92">
        <v>0</v>
      </c>
      <c r="V25" s="92">
        <v>0</v>
      </c>
      <c r="W25" s="92">
        <v>0</v>
      </c>
      <c r="X25" s="92">
        <v>0</v>
      </c>
      <c r="Y25" s="92">
        <v>0</v>
      </c>
      <c r="Z25" s="92">
        <v>0</v>
      </c>
      <c r="AA25" s="92">
        <v>0</v>
      </c>
      <c r="AB25" s="92">
        <v>0</v>
      </c>
      <c r="AC25" s="92">
        <v>0</v>
      </c>
    </row>
    <row r="26" spans="1:29" x14ac:dyDescent="0.25">
      <c r="A26" s="86" t="s">
        <v>41</v>
      </c>
      <c r="B26" s="88" t="s">
        <v>108</v>
      </c>
      <c r="C26" s="12" t="s">
        <v>342</v>
      </c>
      <c r="D26" s="12" t="str">
        <f t="shared" si="0"/>
        <v>LFEmbedded generation forecast capacity (MVA)</v>
      </c>
      <c r="I26" s="92">
        <v>2512.872251562811</v>
      </c>
      <c r="J26" s="92">
        <v>2866.0671033282038</v>
      </c>
      <c r="K26" s="92">
        <v>3139.8628472131149</v>
      </c>
      <c r="L26" s="92">
        <v>3408.7187828515002</v>
      </c>
      <c r="M26" s="92">
        <v>3672.1590035011172</v>
      </c>
      <c r="N26" s="92">
        <v>3922.7150025849478</v>
      </c>
      <c r="O26" s="92">
        <v>4162.3224993030781</v>
      </c>
      <c r="P26" s="92">
        <v>4392.3221117937474</v>
      </c>
      <c r="Q26" s="92">
        <v>4612.6713501549184</v>
      </c>
      <c r="R26" s="92">
        <v>4824.5536241504451</v>
      </c>
      <c r="T26" s="92">
        <v>0</v>
      </c>
      <c r="U26" s="92">
        <v>0</v>
      </c>
      <c r="V26" s="92">
        <v>0</v>
      </c>
      <c r="W26" s="92">
        <v>0</v>
      </c>
      <c r="X26" s="92">
        <v>0</v>
      </c>
      <c r="Y26" s="92">
        <v>0</v>
      </c>
      <c r="Z26" s="92">
        <v>0</v>
      </c>
      <c r="AA26" s="92">
        <v>0</v>
      </c>
      <c r="AB26" s="92">
        <v>0</v>
      </c>
      <c r="AC26" s="92">
        <v>0</v>
      </c>
    </row>
    <row r="27" spans="1:29" x14ac:dyDescent="0.25">
      <c r="A27" s="86" t="s">
        <v>34</v>
      </c>
      <c r="B27" s="88" t="s">
        <v>109</v>
      </c>
      <c r="C27" s="12" t="s">
        <v>342</v>
      </c>
      <c r="D27" s="12" t="str">
        <f t="shared" si="0"/>
        <v>MBEmbedded generation forecast capacity (MVA)</v>
      </c>
      <c r="I27" s="92">
        <v>0</v>
      </c>
      <c r="J27" s="92">
        <v>0</v>
      </c>
      <c r="K27" s="92">
        <v>0</v>
      </c>
      <c r="L27" s="92">
        <v>0</v>
      </c>
      <c r="M27" s="92">
        <v>0</v>
      </c>
      <c r="N27" s="92">
        <v>0</v>
      </c>
      <c r="O27" s="92">
        <v>0</v>
      </c>
      <c r="P27" s="92">
        <v>0</v>
      </c>
      <c r="Q27" s="92">
        <v>0</v>
      </c>
      <c r="R27" s="92">
        <v>0</v>
      </c>
      <c r="T27" s="92">
        <v>0</v>
      </c>
      <c r="U27" s="92">
        <v>0</v>
      </c>
      <c r="V27" s="92">
        <v>0</v>
      </c>
      <c r="W27" s="92">
        <v>0</v>
      </c>
      <c r="X27" s="92">
        <v>0</v>
      </c>
      <c r="Y27" s="92">
        <v>0</v>
      </c>
      <c r="Z27" s="92">
        <v>0</v>
      </c>
      <c r="AA27" s="92">
        <v>0</v>
      </c>
      <c r="AB27" s="92">
        <v>0</v>
      </c>
      <c r="AC27" s="92">
        <v>0</v>
      </c>
    </row>
    <row r="28" spans="1:29" x14ac:dyDescent="0.25">
      <c r="A28" s="86" t="s">
        <v>42</v>
      </c>
      <c r="B28" s="88" t="s">
        <v>110</v>
      </c>
      <c r="C28" s="12" t="s">
        <v>342</v>
      </c>
      <c r="D28" s="12" t="str">
        <f t="shared" si="0"/>
        <v>MTEmbedded generation forecast capacity (MVA)</v>
      </c>
      <c r="I28" s="92">
        <v>3597.1319700277754</v>
      </c>
      <c r="J28" s="92">
        <v>4123.1508094543269</v>
      </c>
      <c r="K28" s="92">
        <v>4530.617226837986</v>
      </c>
      <c r="L28" s="92">
        <v>4930.6250279897395</v>
      </c>
      <c r="M28" s="92">
        <v>5322.42744839427</v>
      </c>
      <c r="N28" s="92">
        <v>5694.9681448841275</v>
      </c>
      <c r="O28" s="92">
        <v>6051.1175890230115</v>
      </c>
      <c r="P28" s="92">
        <v>6392.8766373285771</v>
      </c>
      <c r="Q28" s="92">
        <v>6720.1960892449724</v>
      </c>
      <c r="R28" s="92">
        <v>7034.8373819269609</v>
      </c>
      <c r="T28" s="92">
        <v>0</v>
      </c>
      <c r="U28" s="92">
        <v>0</v>
      </c>
      <c r="V28" s="92">
        <v>0</v>
      </c>
      <c r="W28" s="92">
        <v>0</v>
      </c>
      <c r="X28" s="92">
        <v>0</v>
      </c>
      <c r="Y28" s="92">
        <v>0</v>
      </c>
      <c r="Z28" s="92">
        <v>0</v>
      </c>
      <c r="AA28" s="92">
        <v>0</v>
      </c>
      <c r="AB28" s="92">
        <v>0</v>
      </c>
      <c r="AC28" s="92">
        <v>0</v>
      </c>
    </row>
    <row r="29" spans="1:29" x14ac:dyDescent="0.25">
      <c r="A29" s="86" t="s">
        <v>27</v>
      </c>
      <c r="B29" s="88" t="s">
        <v>111</v>
      </c>
      <c r="C29" s="12" t="s">
        <v>342</v>
      </c>
      <c r="D29" s="12" t="str">
        <f t="shared" si="0"/>
        <v>MYEmbedded generation forecast capacity (MVA)</v>
      </c>
      <c r="I29" s="92">
        <v>1787.6643862745714</v>
      </c>
      <c r="J29" s="92">
        <v>1979.4335387015255</v>
      </c>
      <c r="K29" s="92">
        <v>2166.4846880937321</v>
      </c>
      <c r="L29" s="92">
        <v>2351.8778614535827</v>
      </c>
      <c r="M29" s="92">
        <v>2535.0287746040131</v>
      </c>
      <c r="N29" s="92">
        <v>2714.0391200781273</v>
      </c>
      <c r="O29" s="92">
        <v>2890.0885869193489</v>
      </c>
      <c r="P29" s="92">
        <v>3064.1119991568771</v>
      </c>
      <c r="Q29" s="92">
        <v>3236.2178531268241</v>
      </c>
      <c r="R29" s="92">
        <v>3405.5323803551555</v>
      </c>
      <c r="T29" s="92">
        <v>0</v>
      </c>
      <c r="U29" s="92">
        <v>0</v>
      </c>
      <c r="V29" s="92">
        <v>0</v>
      </c>
      <c r="W29" s="92">
        <v>0</v>
      </c>
      <c r="X29" s="92">
        <v>0</v>
      </c>
      <c r="Y29" s="92">
        <v>0</v>
      </c>
      <c r="Z29" s="92">
        <v>0</v>
      </c>
      <c r="AA29" s="92">
        <v>0</v>
      </c>
      <c r="AB29" s="92">
        <v>0</v>
      </c>
      <c r="AC29" s="92">
        <v>0</v>
      </c>
    </row>
    <row r="30" spans="1:29" x14ac:dyDescent="0.25">
      <c r="A30" s="86" t="s">
        <v>337</v>
      </c>
      <c r="B30" s="88" t="s">
        <v>135</v>
      </c>
      <c r="C30" s="12" t="s">
        <v>342</v>
      </c>
      <c r="D30" s="12" t="str">
        <f t="shared" si="0"/>
        <v>NNEmbedded generation forecast capacity (MVA)</v>
      </c>
      <c r="I30" s="92">
        <v>252.57412111915301</v>
      </c>
      <c r="J30" s="92">
        <v>282.10632034465687</v>
      </c>
      <c r="K30" s="92">
        <v>305.23963542398292</v>
      </c>
      <c r="L30" s="92">
        <v>327.79657677144542</v>
      </c>
      <c r="M30" s="92">
        <v>349.82758251071402</v>
      </c>
      <c r="N30" s="92">
        <v>370.66716194452863</v>
      </c>
      <c r="O30" s="92">
        <v>390.49424723377768</v>
      </c>
      <c r="P30" s="92">
        <v>409.4423493189995</v>
      </c>
      <c r="Q30" s="92">
        <v>427.50479787629757</v>
      </c>
      <c r="R30" s="92">
        <v>444.79055839056338</v>
      </c>
      <c r="T30" s="92">
        <v>0</v>
      </c>
      <c r="U30" s="92">
        <v>0</v>
      </c>
      <c r="V30" s="92">
        <v>0</v>
      </c>
      <c r="W30" s="92">
        <v>0</v>
      </c>
      <c r="X30" s="92">
        <v>0</v>
      </c>
      <c r="Y30" s="92">
        <v>0</v>
      </c>
      <c r="Z30" s="92">
        <v>0</v>
      </c>
      <c r="AA30" s="92">
        <v>0</v>
      </c>
      <c r="AB30" s="92">
        <v>0</v>
      </c>
      <c r="AC30" s="92">
        <v>0</v>
      </c>
    </row>
    <row r="31" spans="1:29" x14ac:dyDescent="0.25">
      <c r="A31" s="86" t="s">
        <v>152</v>
      </c>
      <c r="B31" s="88" t="s">
        <v>112</v>
      </c>
      <c r="C31" s="12" t="s">
        <v>342</v>
      </c>
      <c r="D31" s="12" t="str">
        <f t="shared" si="0"/>
        <v>NTEmbedded generation forecast capacity (MVA)</v>
      </c>
      <c r="I31" s="92">
        <v>0.149976218373682</v>
      </c>
      <c r="J31" s="92">
        <v>0.1679014154234871</v>
      </c>
      <c r="K31" s="92">
        <v>0.17770379006095607</v>
      </c>
      <c r="L31" s="92">
        <v>0.18724742264825986</v>
      </c>
      <c r="M31" s="92">
        <v>0.196548498411032</v>
      </c>
      <c r="N31" s="92">
        <v>0.20533061070114644</v>
      </c>
      <c r="O31" s="92">
        <v>0.21366983707404144</v>
      </c>
      <c r="P31" s="92">
        <v>0.22162141868644736</v>
      </c>
      <c r="Q31" s="92">
        <v>0.22918581507242111</v>
      </c>
      <c r="R31" s="92">
        <v>0.23640942296026171</v>
      </c>
      <c r="T31" s="92">
        <v>0</v>
      </c>
      <c r="U31" s="92">
        <v>0</v>
      </c>
      <c r="V31" s="92">
        <v>0</v>
      </c>
      <c r="W31" s="92">
        <v>0</v>
      </c>
      <c r="X31" s="92">
        <v>0</v>
      </c>
      <c r="Y31" s="92">
        <v>0</v>
      </c>
      <c r="Z31" s="92">
        <v>0</v>
      </c>
      <c r="AA31" s="92">
        <v>0</v>
      </c>
      <c r="AB31" s="92">
        <v>0</v>
      </c>
      <c r="AC31" s="92">
        <v>0</v>
      </c>
    </row>
    <row r="32" spans="1:29" x14ac:dyDescent="0.25">
      <c r="A32" s="86" t="s">
        <v>43</v>
      </c>
      <c r="B32" s="88" t="s">
        <v>113</v>
      </c>
      <c r="C32" s="12" t="s">
        <v>342</v>
      </c>
      <c r="D32" s="12" t="str">
        <f t="shared" si="0"/>
        <v>NHEmbedded generation forecast capacity (MVA)</v>
      </c>
      <c r="I32" s="92">
        <v>800.85975304504814</v>
      </c>
      <c r="J32" s="92">
        <v>905.61610552966749</v>
      </c>
      <c r="K32" s="92">
        <v>988.99264744044694</v>
      </c>
      <c r="L32" s="92">
        <v>1071.7342352850474</v>
      </c>
      <c r="M32" s="92">
        <v>1153.7734758105335</v>
      </c>
      <c r="N32" s="92">
        <v>1234.1301937015821</v>
      </c>
      <c r="O32" s="92">
        <v>1313.3419208204095</v>
      </c>
      <c r="P32" s="92">
        <v>1391.812822851881</v>
      </c>
      <c r="Q32" s="92">
        <v>1469.599648311417</v>
      </c>
      <c r="R32" s="92">
        <v>1546.3023409138045</v>
      </c>
      <c r="T32" s="92">
        <v>0</v>
      </c>
      <c r="U32" s="92">
        <v>0</v>
      </c>
      <c r="V32" s="92">
        <v>0</v>
      </c>
      <c r="W32" s="92">
        <v>0</v>
      </c>
      <c r="X32" s="92">
        <v>0</v>
      </c>
      <c r="Y32" s="92">
        <v>0</v>
      </c>
      <c r="Z32" s="92">
        <v>0</v>
      </c>
      <c r="AA32" s="92">
        <v>0</v>
      </c>
      <c r="AB32" s="92">
        <v>0</v>
      </c>
      <c r="AC32" s="92">
        <v>0</v>
      </c>
    </row>
    <row r="33" spans="1:29" x14ac:dyDescent="0.25">
      <c r="A33" s="86" t="s">
        <v>28</v>
      </c>
      <c r="B33" s="88" t="s">
        <v>114</v>
      </c>
      <c r="C33" s="12" t="s">
        <v>342</v>
      </c>
      <c r="D33" s="12" t="str">
        <f t="shared" si="0"/>
        <v>NWEmbedded generation forecast capacity (MVA)</v>
      </c>
      <c r="I33" s="92">
        <v>1631.8477584349605</v>
      </c>
      <c r="J33" s="92">
        <v>1810.9378451837401</v>
      </c>
      <c r="K33" s="92">
        <v>1975.5554808752916</v>
      </c>
      <c r="L33" s="92">
        <v>2131.9918385100846</v>
      </c>
      <c r="M33" s="92">
        <v>2281.2469345634681</v>
      </c>
      <c r="N33" s="92">
        <v>2418.8878526924154</v>
      </c>
      <c r="O33" s="92">
        <v>2546.673638778921</v>
      </c>
      <c r="P33" s="92">
        <v>2665.7870220883906</v>
      </c>
      <c r="Q33" s="92">
        <v>2774.6763106173134</v>
      </c>
      <c r="R33" s="92">
        <v>2874.3881252412443</v>
      </c>
      <c r="T33" s="92">
        <v>0</v>
      </c>
      <c r="U33" s="92">
        <v>0</v>
      </c>
      <c r="V33" s="92">
        <v>0</v>
      </c>
      <c r="W33" s="92">
        <v>0</v>
      </c>
      <c r="X33" s="92">
        <v>0</v>
      </c>
      <c r="Y33" s="92">
        <v>0</v>
      </c>
      <c r="Z33" s="92">
        <v>0</v>
      </c>
      <c r="AA33" s="92">
        <v>0</v>
      </c>
      <c r="AB33" s="92">
        <v>0</v>
      </c>
      <c r="AC33" s="92">
        <v>0</v>
      </c>
    </row>
    <row r="34" spans="1:29" x14ac:dyDescent="0.25">
      <c r="A34" s="86" t="s">
        <v>29</v>
      </c>
      <c r="B34" s="88" t="s">
        <v>115</v>
      </c>
      <c r="C34" s="12" t="s">
        <v>342</v>
      </c>
      <c r="D34" s="12" t="str">
        <f t="shared" si="0"/>
        <v>PMEmbedded generation forecast capacity (MVA)</v>
      </c>
      <c r="I34" s="92">
        <v>0</v>
      </c>
      <c r="J34" s="92">
        <v>0</v>
      </c>
      <c r="K34" s="92">
        <v>0</v>
      </c>
      <c r="L34" s="92">
        <v>0</v>
      </c>
      <c r="M34" s="92">
        <v>0</v>
      </c>
      <c r="N34" s="92">
        <v>0</v>
      </c>
      <c r="O34" s="92">
        <v>0</v>
      </c>
      <c r="P34" s="92">
        <v>0</v>
      </c>
      <c r="Q34" s="92">
        <v>0</v>
      </c>
      <c r="R34" s="92">
        <v>0</v>
      </c>
      <c r="T34" s="92">
        <v>0</v>
      </c>
      <c r="U34" s="92">
        <v>0</v>
      </c>
      <c r="V34" s="92">
        <v>0</v>
      </c>
      <c r="W34" s="92">
        <v>0</v>
      </c>
      <c r="X34" s="92">
        <v>0</v>
      </c>
      <c r="Y34" s="92">
        <v>0</v>
      </c>
      <c r="Z34" s="92">
        <v>0</v>
      </c>
      <c r="AA34" s="92">
        <v>0</v>
      </c>
      <c r="AB34" s="92">
        <v>0</v>
      </c>
      <c r="AC34" s="92">
        <v>0</v>
      </c>
    </row>
    <row r="35" spans="1:29" x14ac:dyDescent="0.25">
      <c r="A35" s="86" t="s">
        <v>65</v>
      </c>
      <c r="B35" s="88" t="s">
        <v>116</v>
      </c>
      <c r="C35" s="12" t="s">
        <v>342</v>
      </c>
      <c r="D35" s="12" t="str">
        <f t="shared" si="0"/>
        <v>PLEmbedded generation forecast capacity (MVA)</v>
      </c>
      <c r="I35" s="92">
        <v>0</v>
      </c>
      <c r="J35" s="92">
        <v>0</v>
      </c>
      <c r="K35" s="92">
        <v>0</v>
      </c>
      <c r="L35" s="92">
        <v>0</v>
      </c>
      <c r="M35" s="92">
        <v>0</v>
      </c>
      <c r="N35" s="92">
        <v>0</v>
      </c>
      <c r="O35" s="92">
        <v>0</v>
      </c>
      <c r="P35" s="92">
        <v>0</v>
      </c>
      <c r="Q35" s="92">
        <v>0</v>
      </c>
      <c r="R35" s="92">
        <v>0</v>
      </c>
      <c r="T35" s="92">
        <v>0</v>
      </c>
      <c r="U35" s="92">
        <v>0</v>
      </c>
      <c r="V35" s="92">
        <v>0</v>
      </c>
      <c r="W35" s="92">
        <v>0</v>
      </c>
      <c r="X35" s="92">
        <v>0</v>
      </c>
      <c r="Y35" s="92">
        <v>0</v>
      </c>
      <c r="Z35" s="92">
        <v>0</v>
      </c>
      <c r="AA35" s="92">
        <v>0</v>
      </c>
      <c r="AB35" s="92">
        <v>0</v>
      </c>
      <c r="AC35" s="92">
        <v>0</v>
      </c>
    </row>
    <row r="36" spans="1:29" x14ac:dyDescent="0.25">
      <c r="A36" s="86" t="s">
        <v>16</v>
      </c>
      <c r="B36" s="88" t="s">
        <v>117</v>
      </c>
      <c r="C36" s="12" t="s">
        <v>342</v>
      </c>
      <c r="D36" s="12" t="str">
        <f t="shared" si="0"/>
        <v>QTEmbedded generation forecast capacity (MVA)</v>
      </c>
      <c r="I36" s="92">
        <v>253.28977667579429</v>
      </c>
      <c r="J36" s="92">
        <v>283.56303737571517</v>
      </c>
      <c r="K36" s="92">
        <v>300.11793727744964</v>
      </c>
      <c r="L36" s="92">
        <v>316.23585645774955</v>
      </c>
      <c r="M36" s="92">
        <v>331.94412959827707</v>
      </c>
      <c r="N36" s="92">
        <v>346.7759428339092</v>
      </c>
      <c r="O36" s="92">
        <v>360.85978098201207</v>
      </c>
      <c r="P36" s="92">
        <v>374.28893896896312</v>
      </c>
      <c r="Q36" s="92">
        <v>387.06419288633151</v>
      </c>
      <c r="R36" s="92">
        <v>399.26390060363002</v>
      </c>
      <c r="T36" s="92">
        <v>0</v>
      </c>
      <c r="U36" s="92">
        <v>0</v>
      </c>
      <c r="V36" s="92">
        <v>0</v>
      </c>
      <c r="W36" s="92">
        <v>0</v>
      </c>
      <c r="X36" s="92">
        <v>0</v>
      </c>
      <c r="Y36" s="92">
        <v>0</v>
      </c>
      <c r="Z36" s="92">
        <v>0</v>
      </c>
      <c r="AA36" s="92">
        <v>0</v>
      </c>
      <c r="AB36" s="92">
        <v>0</v>
      </c>
      <c r="AC36" s="92">
        <v>0</v>
      </c>
    </row>
    <row r="37" spans="1:29" x14ac:dyDescent="0.25">
      <c r="A37" s="86" t="s">
        <v>20</v>
      </c>
      <c r="B37" s="88" t="s">
        <v>118</v>
      </c>
      <c r="C37" s="12" t="s">
        <v>342</v>
      </c>
      <c r="D37" s="12" t="str">
        <f t="shared" si="0"/>
        <v>RAEmbedded generation forecast capacity (MVA)</v>
      </c>
      <c r="I37" s="92">
        <v>0</v>
      </c>
      <c r="J37" s="92">
        <v>0</v>
      </c>
      <c r="K37" s="92">
        <v>0</v>
      </c>
      <c r="L37" s="92">
        <v>0</v>
      </c>
      <c r="M37" s="92">
        <v>0</v>
      </c>
      <c r="N37" s="92">
        <v>0</v>
      </c>
      <c r="O37" s="92">
        <v>0</v>
      </c>
      <c r="P37" s="92">
        <v>0</v>
      </c>
      <c r="Q37" s="92">
        <v>0</v>
      </c>
      <c r="R37" s="92">
        <v>0</v>
      </c>
      <c r="T37" s="92">
        <v>0</v>
      </c>
      <c r="U37" s="92">
        <v>0</v>
      </c>
      <c r="V37" s="92">
        <v>0</v>
      </c>
      <c r="W37" s="92">
        <v>0</v>
      </c>
      <c r="X37" s="92">
        <v>0</v>
      </c>
      <c r="Y37" s="92">
        <v>0</v>
      </c>
      <c r="Z37" s="92">
        <v>0</v>
      </c>
      <c r="AA37" s="92">
        <v>0</v>
      </c>
      <c r="AB37" s="92">
        <v>0</v>
      </c>
      <c r="AC37" s="92">
        <v>0</v>
      </c>
    </row>
    <row r="38" spans="1:29" x14ac:dyDescent="0.25">
      <c r="A38" s="86" t="s">
        <v>338</v>
      </c>
      <c r="B38" s="88" t="s">
        <v>167</v>
      </c>
      <c r="C38" s="12" t="s">
        <v>342</v>
      </c>
      <c r="D38" s="12" t="str">
        <f t="shared" si="0"/>
        <v>RIZEmbedded generation forecast capacity (MVA)</v>
      </c>
      <c r="I38" s="92">
        <v>578.97770186358707</v>
      </c>
      <c r="J38" s="92">
        <v>657.04935358001694</v>
      </c>
      <c r="K38" s="92">
        <v>717.934394428475</v>
      </c>
      <c r="L38" s="92">
        <v>776.26817500228583</v>
      </c>
      <c r="M38" s="92">
        <v>832.49964958967246</v>
      </c>
      <c r="N38" s="92">
        <v>884.80756417927375</v>
      </c>
      <c r="O38" s="92">
        <v>933.80640384717651</v>
      </c>
      <c r="P38" s="92">
        <v>979.88379525959033</v>
      </c>
      <c r="Q38" s="92">
        <v>1022.3787018995556</v>
      </c>
      <c r="R38" s="92">
        <v>1061.6487240734832</v>
      </c>
      <c r="T38" s="92">
        <v>0</v>
      </c>
      <c r="U38" s="92">
        <v>0</v>
      </c>
      <c r="V38" s="92">
        <v>0</v>
      </c>
      <c r="W38" s="92">
        <v>0</v>
      </c>
      <c r="X38" s="92">
        <v>0</v>
      </c>
      <c r="Y38" s="92">
        <v>0</v>
      </c>
      <c r="Z38" s="92">
        <v>0</v>
      </c>
      <c r="AA38" s="92">
        <v>0</v>
      </c>
      <c r="AB38" s="92">
        <v>0</v>
      </c>
      <c r="AC38" s="92">
        <v>0</v>
      </c>
    </row>
    <row r="39" spans="1:29" x14ac:dyDescent="0.25">
      <c r="A39" s="86" t="s">
        <v>44</v>
      </c>
      <c r="B39" s="88" t="s">
        <v>119</v>
      </c>
      <c r="C39" s="12" t="s">
        <v>342</v>
      </c>
      <c r="D39" s="12" t="str">
        <f t="shared" si="0"/>
        <v>RIEmbedded generation forecast capacity (MVA)</v>
      </c>
      <c r="I39" s="92">
        <v>1634.388182559698</v>
      </c>
      <c r="J39" s="92">
        <v>1846.1445084343698</v>
      </c>
      <c r="K39" s="92">
        <v>2014.7367275164124</v>
      </c>
      <c r="L39" s="92">
        <v>2174.1912211930394</v>
      </c>
      <c r="M39" s="92">
        <v>2326.8722067636095</v>
      </c>
      <c r="N39" s="92">
        <v>2467.8636934395013</v>
      </c>
      <c r="O39" s="92">
        <v>2598.9549145596411</v>
      </c>
      <c r="P39" s="92">
        <v>2721.3654548697514</v>
      </c>
      <c r="Q39" s="92">
        <v>2833.4190104853665</v>
      </c>
      <c r="R39" s="92">
        <v>2936.1985921573369</v>
      </c>
      <c r="T39" s="92">
        <v>0</v>
      </c>
      <c r="U39" s="92">
        <v>0</v>
      </c>
      <c r="V39" s="92">
        <v>0</v>
      </c>
      <c r="W39" s="92">
        <v>0</v>
      </c>
      <c r="X39" s="92">
        <v>0</v>
      </c>
      <c r="Y39" s="92">
        <v>0</v>
      </c>
      <c r="Z39" s="92">
        <v>0</v>
      </c>
      <c r="AA39" s="92">
        <v>0</v>
      </c>
      <c r="AB39" s="92">
        <v>0</v>
      </c>
      <c r="AC39" s="92">
        <v>0</v>
      </c>
    </row>
    <row r="40" spans="1:29" x14ac:dyDescent="0.25">
      <c r="A40" s="86" t="s">
        <v>45</v>
      </c>
      <c r="B40" s="88" t="s">
        <v>120</v>
      </c>
      <c r="C40" s="12" t="s">
        <v>342</v>
      </c>
      <c r="D40" s="12" t="str">
        <f t="shared" si="0"/>
        <v>RKEmbedded generation forecast capacity (MVA)</v>
      </c>
      <c r="I40" s="92">
        <v>3154.2151874533242</v>
      </c>
      <c r="J40" s="92">
        <v>3620.9044530388946</v>
      </c>
      <c r="K40" s="92">
        <v>3982.4066593400958</v>
      </c>
      <c r="L40" s="92">
        <v>4337.2829807468079</v>
      </c>
      <c r="M40" s="92">
        <v>4684.8695581146576</v>
      </c>
      <c r="N40" s="92">
        <v>5015.3616704279093</v>
      </c>
      <c r="O40" s="92">
        <v>5331.3046322529035</v>
      </c>
      <c r="P40" s="92">
        <v>5634.4743962772945</v>
      </c>
      <c r="Q40" s="92">
        <v>5924.8280820860491</v>
      </c>
      <c r="R40" s="92">
        <v>6203.9284558236504</v>
      </c>
      <c r="T40" s="92">
        <v>0</v>
      </c>
      <c r="U40" s="92">
        <v>0</v>
      </c>
      <c r="V40" s="92">
        <v>0</v>
      </c>
      <c r="W40" s="92">
        <v>0</v>
      </c>
      <c r="X40" s="92">
        <v>0</v>
      </c>
      <c r="Y40" s="92">
        <v>0</v>
      </c>
      <c r="Z40" s="92">
        <v>0</v>
      </c>
      <c r="AA40" s="92">
        <v>0</v>
      </c>
      <c r="AB40" s="92">
        <v>0</v>
      </c>
      <c r="AC40" s="92">
        <v>0</v>
      </c>
    </row>
    <row r="41" spans="1:29" x14ac:dyDescent="0.25">
      <c r="A41" s="86" t="s">
        <v>339</v>
      </c>
      <c r="B41" s="88" t="s">
        <v>121</v>
      </c>
      <c r="C41" s="12" t="s">
        <v>342</v>
      </c>
      <c r="D41" s="12" t="str">
        <f t="shared" si="0"/>
        <v>RB22Embedded generation forecast capacity (MVA)</v>
      </c>
      <c r="I41" s="92">
        <v>38.366896629494526</v>
      </c>
      <c r="J41" s="92">
        <v>63.952279788877298</v>
      </c>
      <c r="K41" s="92">
        <v>79.514068806161632</v>
      </c>
      <c r="L41" s="92">
        <v>94.653335149301739</v>
      </c>
      <c r="M41" s="92">
        <v>109.37048411603983</v>
      </c>
      <c r="N41" s="92">
        <v>123.23944219545207</v>
      </c>
      <c r="O41" s="92">
        <v>136.38240213841351</v>
      </c>
      <c r="P41" s="92">
        <v>148.88694073682029</v>
      </c>
      <c r="Q41" s="92">
        <v>160.75871023157856</v>
      </c>
      <c r="R41" s="92">
        <v>172.07197862469559</v>
      </c>
      <c r="T41" s="92">
        <v>0</v>
      </c>
      <c r="U41" s="92">
        <v>0</v>
      </c>
      <c r="V41" s="92">
        <v>0</v>
      </c>
      <c r="W41" s="92">
        <v>0</v>
      </c>
      <c r="X41" s="92">
        <v>0</v>
      </c>
      <c r="Y41" s="92">
        <v>0</v>
      </c>
      <c r="Z41" s="92">
        <v>0</v>
      </c>
      <c r="AA41" s="92">
        <v>0</v>
      </c>
      <c r="AB41" s="92">
        <v>0</v>
      </c>
      <c r="AC41" s="92">
        <v>0</v>
      </c>
    </row>
    <row r="42" spans="1:29" x14ac:dyDescent="0.25">
      <c r="A42" s="86" t="s">
        <v>318</v>
      </c>
      <c r="B42" s="88" t="s">
        <v>123</v>
      </c>
      <c r="C42" s="12" t="s">
        <v>342</v>
      </c>
      <c r="D42" s="12" t="str">
        <f t="shared" si="0"/>
        <v>SREmbedded generation forecast capacity (MVA)</v>
      </c>
      <c r="I42" s="92">
        <v>85.353949897165421</v>
      </c>
      <c r="J42" s="92">
        <v>95.533185581869546</v>
      </c>
      <c r="K42" s="92">
        <v>104.34385857176154</v>
      </c>
      <c r="L42" s="92">
        <v>113.08915487660002</v>
      </c>
      <c r="M42" s="92">
        <v>121.69355313537582</v>
      </c>
      <c r="N42" s="92">
        <v>130.09879292610427</v>
      </c>
      <c r="O42" s="92">
        <v>138.34557919341393</v>
      </c>
      <c r="P42" s="92">
        <v>146.47259139251955</v>
      </c>
      <c r="Q42" s="92">
        <v>154.49395800122568</v>
      </c>
      <c r="R42" s="92">
        <v>162.36500079750587</v>
      </c>
      <c r="T42" s="92">
        <v>0</v>
      </c>
      <c r="U42" s="92">
        <v>0</v>
      </c>
      <c r="V42" s="92">
        <v>0</v>
      </c>
      <c r="W42" s="92">
        <v>0</v>
      </c>
      <c r="X42" s="92">
        <v>0</v>
      </c>
      <c r="Y42" s="92">
        <v>0</v>
      </c>
      <c r="Z42" s="92">
        <v>0</v>
      </c>
      <c r="AA42" s="92">
        <v>0</v>
      </c>
      <c r="AB42" s="92">
        <v>0</v>
      </c>
      <c r="AC42" s="92">
        <v>0</v>
      </c>
    </row>
    <row r="43" spans="1:29" x14ac:dyDescent="0.25">
      <c r="A43" s="86" t="s">
        <v>30</v>
      </c>
      <c r="B43" s="88" t="s">
        <v>124</v>
      </c>
      <c r="C43" s="12" t="s">
        <v>342</v>
      </c>
      <c r="D43" s="12" t="str">
        <f t="shared" si="0"/>
        <v>SDEmbedded generation forecast capacity (MVA)</v>
      </c>
      <c r="I43" s="92">
        <v>1144.9025468176005</v>
      </c>
      <c r="J43" s="92">
        <v>1271.800020781317</v>
      </c>
      <c r="K43" s="92">
        <v>1385.6445526350064</v>
      </c>
      <c r="L43" s="92">
        <v>1494.3067815101274</v>
      </c>
      <c r="M43" s="92">
        <v>1597.2659337051714</v>
      </c>
      <c r="N43" s="92">
        <v>1692.0601648325883</v>
      </c>
      <c r="O43" s="92">
        <v>1779.9103451211874</v>
      </c>
      <c r="P43" s="92">
        <v>1861.3930018931903</v>
      </c>
      <c r="Q43" s="92">
        <v>1935.6886285383325</v>
      </c>
      <c r="R43" s="92">
        <v>2003.4982462805292</v>
      </c>
      <c r="T43" s="92">
        <v>0</v>
      </c>
      <c r="U43" s="92">
        <v>0</v>
      </c>
      <c r="V43" s="92">
        <v>0</v>
      </c>
      <c r="W43" s="92">
        <v>0</v>
      </c>
      <c r="X43" s="92">
        <v>0</v>
      </c>
      <c r="Y43" s="92">
        <v>0</v>
      </c>
      <c r="Z43" s="92">
        <v>0</v>
      </c>
      <c r="AA43" s="92">
        <v>0</v>
      </c>
      <c r="AB43" s="92">
        <v>0</v>
      </c>
      <c r="AC43" s="92">
        <v>0</v>
      </c>
    </row>
    <row r="44" spans="1:29" x14ac:dyDescent="0.25">
      <c r="A44" s="86" t="s">
        <v>21</v>
      </c>
      <c r="B44" s="88" t="s">
        <v>125</v>
      </c>
      <c r="C44" s="12" t="s">
        <v>342</v>
      </c>
      <c r="D44" s="12" t="str">
        <f t="shared" si="0"/>
        <v>STEmbedded generation forecast capacity (MVA)</v>
      </c>
      <c r="I44" s="92">
        <v>213.06683967936277</v>
      </c>
      <c r="J44" s="92">
        <v>247.40939444782057</v>
      </c>
      <c r="K44" s="92">
        <v>281.66238786559785</v>
      </c>
      <c r="L44" s="92">
        <v>314.75644409111067</v>
      </c>
      <c r="M44" s="92">
        <v>345.59506029269807</v>
      </c>
      <c r="N44" s="92">
        <v>374.10089693878433</v>
      </c>
      <c r="O44" s="92">
        <v>400.3736097301059</v>
      </c>
      <c r="P44" s="92">
        <v>424.61869076901985</v>
      </c>
      <c r="Q44" s="92">
        <v>446.66217303920337</v>
      </c>
      <c r="R44" s="92">
        <v>466.68462625398769</v>
      </c>
      <c r="T44" s="92">
        <v>0</v>
      </c>
      <c r="U44" s="92">
        <v>0</v>
      </c>
      <c r="V44" s="92">
        <v>0</v>
      </c>
      <c r="W44" s="92">
        <v>0</v>
      </c>
      <c r="X44" s="92">
        <v>0</v>
      </c>
      <c r="Y44" s="92">
        <v>0</v>
      </c>
      <c r="Z44" s="92">
        <v>0</v>
      </c>
      <c r="AA44" s="92">
        <v>0</v>
      </c>
      <c r="AB44" s="92">
        <v>0</v>
      </c>
      <c r="AC44" s="92">
        <v>0</v>
      </c>
    </row>
    <row r="45" spans="1:29" x14ac:dyDescent="0.25">
      <c r="A45" s="86" t="s">
        <v>47</v>
      </c>
      <c r="B45" s="88" t="s">
        <v>126</v>
      </c>
      <c r="C45" s="12" t="s">
        <v>342</v>
      </c>
      <c r="D45" s="12" t="str">
        <f t="shared" si="0"/>
        <v>SOEmbedded generation forecast capacity (MVA)</v>
      </c>
      <c r="I45" s="92">
        <v>1475.6890279284007</v>
      </c>
      <c r="J45" s="92">
        <v>1670.751833013124</v>
      </c>
      <c r="K45" s="92">
        <v>1817.4261084666066</v>
      </c>
      <c r="L45" s="92">
        <v>1958.0110323902973</v>
      </c>
      <c r="M45" s="92">
        <v>2093.7289670458722</v>
      </c>
      <c r="N45" s="92">
        <v>2220.4639231146475</v>
      </c>
      <c r="O45" s="92">
        <v>2339.4214090280743</v>
      </c>
      <c r="P45" s="92">
        <v>2451.6001859613284</v>
      </c>
      <c r="Q45" s="92">
        <v>2555.3156739368437</v>
      </c>
      <c r="R45" s="92">
        <v>2651.3958193138296</v>
      </c>
      <c r="T45" s="92">
        <v>0</v>
      </c>
      <c r="U45" s="92">
        <v>0</v>
      </c>
      <c r="V45" s="92">
        <v>0</v>
      </c>
      <c r="W45" s="92">
        <v>0</v>
      </c>
      <c r="X45" s="92">
        <v>0</v>
      </c>
      <c r="Y45" s="92">
        <v>0</v>
      </c>
      <c r="Z45" s="92">
        <v>0</v>
      </c>
      <c r="AA45" s="92">
        <v>0</v>
      </c>
      <c r="AB45" s="92">
        <v>0</v>
      </c>
      <c r="AC45" s="92">
        <v>0</v>
      </c>
    </row>
    <row r="46" spans="1:29" x14ac:dyDescent="0.25">
      <c r="A46" s="86" t="s">
        <v>31</v>
      </c>
      <c r="B46" s="88" t="s">
        <v>127</v>
      </c>
      <c r="C46" s="12" t="s">
        <v>342</v>
      </c>
      <c r="D46" s="12" t="str">
        <f t="shared" si="0"/>
        <v>SLEmbedded generation forecast capacity (MVA)</v>
      </c>
      <c r="I46" s="92">
        <v>2445.2478423394823</v>
      </c>
      <c r="J46" s="92">
        <v>2691.4473878255089</v>
      </c>
      <c r="K46" s="92">
        <v>2924.5603785870012</v>
      </c>
      <c r="L46" s="92">
        <v>3150.4487706785767</v>
      </c>
      <c r="M46" s="92">
        <v>3369.6633940335037</v>
      </c>
      <c r="N46" s="92">
        <v>3575.3478512956117</v>
      </c>
      <c r="O46" s="92">
        <v>3769.7604795612447</v>
      </c>
      <c r="P46" s="92">
        <v>3954.3050412765615</v>
      </c>
      <c r="Q46" s="92">
        <v>4128.986108694281</v>
      </c>
      <c r="R46" s="92">
        <v>4295.0075662634335</v>
      </c>
      <c r="T46" s="92">
        <v>0</v>
      </c>
      <c r="U46" s="92">
        <v>0</v>
      </c>
      <c r="V46" s="92">
        <v>0</v>
      </c>
      <c r="W46" s="92">
        <v>0</v>
      </c>
      <c r="X46" s="92">
        <v>0</v>
      </c>
      <c r="Y46" s="92">
        <v>0</v>
      </c>
      <c r="Z46" s="92">
        <v>0</v>
      </c>
      <c r="AA46" s="92">
        <v>0</v>
      </c>
      <c r="AB46" s="92">
        <v>0</v>
      </c>
      <c r="AC46" s="92">
        <v>0</v>
      </c>
    </row>
    <row r="47" spans="1:29" x14ac:dyDescent="0.25">
      <c r="A47" s="86" t="s">
        <v>46</v>
      </c>
      <c r="B47" s="88" t="s">
        <v>128</v>
      </c>
      <c r="C47" s="12" t="s">
        <v>342</v>
      </c>
      <c r="D47" s="12" t="str">
        <f t="shared" si="0"/>
        <v>SMEmbedded generation forecast capacity (MVA)</v>
      </c>
      <c r="I47" s="92">
        <v>1898.6453122524183</v>
      </c>
      <c r="J47" s="92">
        <v>2086.4954558943746</v>
      </c>
      <c r="K47" s="92">
        <v>2246.5449905007026</v>
      </c>
      <c r="L47" s="92">
        <v>2406.5866577979568</v>
      </c>
      <c r="M47" s="92">
        <v>2565.6266568749134</v>
      </c>
      <c r="N47" s="92">
        <v>2721.0931666428005</v>
      </c>
      <c r="O47" s="92">
        <v>2874.5920268978443</v>
      </c>
      <c r="P47" s="92">
        <v>3026.7090552354407</v>
      </c>
      <c r="Q47" s="92">
        <v>3177.5623934385599</v>
      </c>
      <c r="R47" s="92">
        <v>3326.4116577042141</v>
      </c>
      <c r="T47" s="92">
        <v>0</v>
      </c>
      <c r="U47" s="92">
        <v>0</v>
      </c>
      <c r="V47" s="92">
        <v>0</v>
      </c>
      <c r="W47" s="92">
        <v>0</v>
      </c>
      <c r="X47" s="92">
        <v>0</v>
      </c>
      <c r="Y47" s="92">
        <v>0</v>
      </c>
      <c r="Z47" s="92">
        <v>0</v>
      </c>
      <c r="AA47" s="92">
        <v>0</v>
      </c>
      <c r="AB47" s="92">
        <v>0</v>
      </c>
      <c r="AC47" s="92">
        <v>0</v>
      </c>
    </row>
    <row r="48" spans="1:29" x14ac:dyDescent="0.25">
      <c r="A48" s="86" t="s">
        <v>32</v>
      </c>
      <c r="B48" s="88" t="s">
        <v>129</v>
      </c>
      <c r="C48" s="12" t="s">
        <v>342</v>
      </c>
      <c r="D48" s="12" t="str">
        <f t="shared" si="0"/>
        <v>TREmbedded generation forecast capacity (MVA)</v>
      </c>
      <c r="I48" s="92">
        <v>3452.6344573244351</v>
      </c>
      <c r="J48" s="92">
        <v>3870.7926032648797</v>
      </c>
      <c r="K48" s="92">
        <v>4261.527776224716</v>
      </c>
      <c r="L48" s="92">
        <v>4632.6151279010637</v>
      </c>
      <c r="M48" s="92">
        <v>4987.3204208357256</v>
      </c>
      <c r="N48" s="92">
        <v>5315.3177410515873</v>
      </c>
      <c r="O48" s="92">
        <v>5620.2699080570655</v>
      </c>
      <c r="P48" s="92">
        <v>5905.1422115607065</v>
      </c>
      <c r="Q48" s="92">
        <v>6166.0335616187704</v>
      </c>
      <c r="R48" s="92">
        <v>6405.3898571113114</v>
      </c>
      <c r="T48" s="92">
        <v>0</v>
      </c>
      <c r="U48" s="92">
        <v>0</v>
      </c>
      <c r="V48" s="92">
        <v>0</v>
      </c>
      <c r="W48" s="92">
        <v>0</v>
      </c>
      <c r="X48" s="92">
        <v>0</v>
      </c>
      <c r="Y48" s="92">
        <v>0</v>
      </c>
      <c r="Z48" s="92">
        <v>0</v>
      </c>
      <c r="AA48" s="92">
        <v>0</v>
      </c>
      <c r="AB48" s="92">
        <v>0</v>
      </c>
      <c r="AC48" s="92">
        <v>0</v>
      </c>
    </row>
    <row r="49" spans="1:29" x14ac:dyDescent="0.25">
      <c r="A49" s="86" t="s">
        <v>48</v>
      </c>
      <c r="B49" s="88" t="s">
        <v>130</v>
      </c>
      <c r="C49" s="12" t="s">
        <v>342</v>
      </c>
      <c r="D49" s="12" t="str">
        <f t="shared" si="0"/>
        <v>TBEmbedded generation forecast capacity (MVA)</v>
      </c>
      <c r="I49" s="92">
        <v>314.57360413387056</v>
      </c>
      <c r="J49" s="92">
        <v>349.72066700986142</v>
      </c>
      <c r="K49" s="92">
        <v>376.99041659577182</v>
      </c>
      <c r="L49" s="92">
        <v>403.73442770151593</v>
      </c>
      <c r="M49" s="92">
        <v>429.9494632264815</v>
      </c>
      <c r="N49" s="92">
        <v>454.78157488858159</v>
      </c>
      <c r="O49" s="92">
        <v>478.48577158127728</v>
      </c>
      <c r="P49" s="92">
        <v>501.19869675742837</v>
      </c>
      <c r="Q49" s="92">
        <v>522.90746980864139</v>
      </c>
      <c r="R49" s="92">
        <v>543.74068059629906</v>
      </c>
      <c r="T49" s="92">
        <v>0</v>
      </c>
      <c r="U49" s="92">
        <v>0</v>
      </c>
      <c r="V49" s="92">
        <v>0</v>
      </c>
      <c r="W49" s="92">
        <v>0</v>
      </c>
      <c r="X49" s="92">
        <v>0</v>
      </c>
      <c r="Y49" s="92">
        <v>0</v>
      </c>
      <c r="Z49" s="92">
        <v>0</v>
      </c>
      <c r="AA49" s="92">
        <v>0</v>
      </c>
      <c r="AB49" s="92">
        <v>0</v>
      </c>
      <c r="AC49" s="92">
        <v>0</v>
      </c>
    </row>
    <row r="50" spans="1:29" x14ac:dyDescent="0.25">
      <c r="A50" s="86" t="s">
        <v>340</v>
      </c>
      <c r="B50" s="88" t="s">
        <v>163</v>
      </c>
      <c r="C50" s="12" t="s">
        <v>342</v>
      </c>
      <c r="D50" s="12" t="str">
        <f t="shared" si="0"/>
        <v>THZEmbedded generation forecast capacity (MVA)</v>
      </c>
      <c r="I50" s="92">
        <v>23.046857089883368</v>
      </c>
      <c r="J50" s="92">
        <v>37.77446390974211</v>
      </c>
      <c r="K50" s="92">
        <v>46.330784703473832</v>
      </c>
      <c r="L50" s="92">
        <v>54.854660128614604</v>
      </c>
      <c r="M50" s="92">
        <v>63.30413034373543</v>
      </c>
      <c r="N50" s="92">
        <v>71.615061286123449</v>
      </c>
      <c r="O50" s="92">
        <v>79.823480660539246</v>
      </c>
      <c r="P50" s="92">
        <v>87.971704029593013</v>
      </c>
      <c r="Q50" s="92">
        <v>96.068347950953239</v>
      </c>
      <c r="R50" s="92">
        <v>104.06913787629573</v>
      </c>
      <c r="T50" s="92">
        <v>0</v>
      </c>
      <c r="U50" s="92">
        <v>0</v>
      </c>
      <c r="V50" s="92">
        <v>0</v>
      </c>
      <c r="W50" s="92">
        <v>0</v>
      </c>
      <c r="X50" s="92">
        <v>0</v>
      </c>
      <c r="Y50" s="92">
        <v>0</v>
      </c>
      <c r="Z50" s="92">
        <v>0</v>
      </c>
      <c r="AA50" s="92">
        <v>0</v>
      </c>
      <c r="AB50" s="92">
        <v>0</v>
      </c>
      <c r="AC50" s="92">
        <v>0</v>
      </c>
    </row>
    <row r="51" spans="1:29" x14ac:dyDescent="0.25">
      <c r="A51" s="86" t="s">
        <v>36</v>
      </c>
      <c r="B51" s="88" t="s">
        <v>131</v>
      </c>
      <c r="C51" s="12" t="s">
        <v>342</v>
      </c>
      <c r="D51" s="12" t="str">
        <f t="shared" si="0"/>
        <v>TUEmbedded generation forecast capacity (MVA)</v>
      </c>
      <c r="I51" s="92">
        <v>71.514803934580783</v>
      </c>
      <c r="J51" s="92">
        <v>79.889380453883163</v>
      </c>
      <c r="K51" s="92">
        <v>86.44821967413867</v>
      </c>
      <c r="L51" s="92">
        <v>92.840180957690805</v>
      </c>
      <c r="M51" s="92">
        <v>99.080093493984336</v>
      </c>
      <c r="N51" s="92">
        <v>104.98030002014146</v>
      </c>
      <c r="O51" s="92">
        <v>110.59110103877907</v>
      </c>
      <c r="P51" s="92">
        <v>115.95079847480073</v>
      </c>
      <c r="Q51" s="92">
        <v>121.05762197317368</v>
      </c>
      <c r="R51" s="92">
        <v>125.94252796993436</v>
      </c>
      <c r="T51" s="92">
        <v>0</v>
      </c>
      <c r="U51" s="92">
        <v>0</v>
      </c>
      <c r="V51" s="92">
        <v>0</v>
      </c>
      <c r="W51" s="92">
        <v>0</v>
      </c>
      <c r="X51" s="92">
        <v>0</v>
      </c>
      <c r="Y51" s="92">
        <v>0</v>
      </c>
      <c r="Z51" s="92">
        <v>0</v>
      </c>
      <c r="AA51" s="92">
        <v>0</v>
      </c>
      <c r="AB51" s="92">
        <v>0</v>
      </c>
      <c r="AC51" s="92">
        <v>0</v>
      </c>
    </row>
    <row r="52" spans="1:29" x14ac:dyDescent="0.25">
      <c r="A52" s="86" t="s">
        <v>22</v>
      </c>
      <c r="B52" s="88" t="s">
        <v>132</v>
      </c>
      <c r="C52" s="12" t="s">
        <v>342</v>
      </c>
      <c r="D52" s="12" t="str">
        <f t="shared" si="0"/>
        <v>ULEmbedded generation forecast capacity (MVA)</v>
      </c>
      <c r="I52" s="92">
        <v>4122.745946827883</v>
      </c>
      <c r="J52" s="92">
        <v>4602.4241376922864</v>
      </c>
      <c r="K52" s="92">
        <v>5015.674502973091</v>
      </c>
      <c r="L52" s="92">
        <v>5425.9173079327074</v>
      </c>
      <c r="M52" s="92">
        <v>5831.1119086901253</v>
      </c>
      <c r="N52" s="92">
        <v>6227.4052519354282</v>
      </c>
      <c r="O52" s="92">
        <v>6616.98438502712</v>
      </c>
      <c r="P52" s="92">
        <v>7001.8208830482381</v>
      </c>
      <c r="Q52" s="92">
        <v>7382.3666576961268</v>
      </c>
      <c r="R52" s="92">
        <v>7756.5729533994845</v>
      </c>
      <c r="T52" s="92">
        <v>0</v>
      </c>
      <c r="U52" s="92">
        <v>0</v>
      </c>
      <c r="V52" s="92">
        <v>0</v>
      </c>
      <c r="W52" s="92">
        <v>0</v>
      </c>
      <c r="X52" s="92">
        <v>0</v>
      </c>
      <c r="Y52" s="92">
        <v>0</v>
      </c>
      <c r="Z52" s="92">
        <v>0</v>
      </c>
      <c r="AA52" s="92">
        <v>0</v>
      </c>
      <c r="AB52" s="92">
        <v>0</v>
      </c>
      <c r="AC52" s="92">
        <v>0</v>
      </c>
    </row>
    <row r="53" spans="1:29" x14ac:dyDescent="0.25">
      <c r="A53" s="86" t="s">
        <v>55</v>
      </c>
      <c r="B53" s="88" t="s">
        <v>133</v>
      </c>
      <c r="C53" s="12" t="s">
        <v>342</v>
      </c>
      <c r="D53" s="12" t="str">
        <f t="shared" si="0"/>
        <v>WAEmbedded generation forecast capacity (MVA)</v>
      </c>
      <c r="I53" s="92">
        <v>2.9686249383728165</v>
      </c>
      <c r="J53" s="92">
        <v>5.6670120115627638</v>
      </c>
      <c r="K53" s="92">
        <v>7.7019299573886544</v>
      </c>
      <c r="L53" s="92">
        <v>9.6394092836889946</v>
      </c>
      <c r="M53" s="92">
        <v>11.496869717542015</v>
      </c>
      <c r="N53" s="92">
        <v>13.21880199595155</v>
      </c>
      <c r="O53" s="92">
        <v>14.823511251664065</v>
      </c>
      <c r="P53" s="92">
        <v>16.325895694426841</v>
      </c>
      <c r="Q53" s="92">
        <v>17.705114031553645</v>
      </c>
      <c r="R53" s="92">
        <v>18.97348220664551</v>
      </c>
      <c r="T53" s="92">
        <v>0</v>
      </c>
      <c r="U53" s="92">
        <v>0</v>
      </c>
      <c r="V53" s="92">
        <v>0</v>
      </c>
      <c r="W53" s="92">
        <v>0</v>
      </c>
      <c r="X53" s="92">
        <v>0</v>
      </c>
      <c r="Y53" s="92">
        <v>0</v>
      </c>
      <c r="Z53" s="92">
        <v>0</v>
      </c>
      <c r="AA53" s="92">
        <v>0</v>
      </c>
      <c r="AB53" s="92">
        <v>0</v>
      </c>
      <c r="AC53" s="92">
        <v>0</v>
      </c>
    </row>
    <row r="54" spans="1:29" x14ac:dyDescent="0.25">
      <c r="A54" s="86" t="s">
        <v>23</v>
      </c>
      <c r="B54" s="88" t="s">
        <v>134</v>
      </c>
      <c r="C54" s="12" t="s">
        <v>342</v>
      </c>
      <c r="D54" s="12" t="str">
        <f t="shared" si="0"/>
        <v>WVEmbedded generation forecast capacity (MVA)</v>
      </c>
      <c r="I54" s="92">
        <v>735.00569422389538</v>
      </c>
      <c r="J54" s="92">
        <v>831.14388706054456</v>
      </c>
      <c r="K54" s="92">
        <v>921.50042237813898</v>
      </c>
      <c r="L54" s="92">
        <v>1010.4842243211644</v>
      </c>
      <c r="M54" s="92">
        <v>1097.8486935441024</v>
      </c>
      <c r="N54" s="92">
        <v>1181.2098343116131</v>
      </c>
      <c r="O54" s="92">
        <v>1261.1601212159092</v>
      </c>
      <c r="P54" s="92">
        <v>1338.1141457297647</v>
      </c>
      <c r="Q54" s="92">
        <v>1412.038413578646</v>
      </c>
      <c r="R54" s="92">
        <v>1483.3205299974711</v>
      </c>
      <c r="T54" s="92">
        <v>0</v>
      </c>
      <c r="U54" s="92">
        <v>0</v>
      </c>
      <c r="V54" s="92">
        <v>0</v>
      </c>
      <c r="W54" s="92">
        <v>0</v>
      </c>
      <c r="X54" s="92">
        <v>0</v>
      </c>
      <c r="Y54" s="92">
        <v>0</v>
      </c>
      <c r="Z54" s="92">
        <v>0</v>
      </c>
      <c r="AA54" s="92">
        <v>0</v>
      </c>
      <c r="AB54" s="92">
        <v>0</v>
      </c>
      <c r="AC54" s="92">
        <v>0</v>
      </c>
    </row>
    <row r="55" spans="1:29" ht="15.75" thickBot="1" x14ac:dyDescent="0.3">
      <c r="A55" s="85" t="e">
        <v>#N/A</v>
      </c>
      <c r="I55" s="93">
        <v>115.0777745589341</v>
      </c>
      <c r="J55" s="93">
        <v>209.48375806796906</v>
      </c>
      <c r="K55" s="93">
        <v>321.94026506846768</v>
      </c>
      <c r="L55" s="93">
        <v>451.4632340491973</v>
      </c>
      <c r="M55" s="93">
        <v>588.14342809773325</v>
      </c>
      <c r="N55" s="93">
        <v>743.04585878053445</v>
      </c>
      <c r="O55" s="93">
        <v>919.23639379538781</v>
      </c>
      <c r="P55" s="93">
        <v>1305.4574802652746</v>
      </c>
      <c r="Q55" s="93">
        <v>1629.8735992237418</v>
      </c>
      <c r="R55" s="93">
        <v>1936.2611393685393</v>
      </c>
      <c r="T55" s="92">
        <v>0</v>
      </c>
      <c r="U55" s="92">
        <v>0</v>
      </c>
      <c r="V55" s="92">
        <v>0</v>
      </c>
      <c r="W55" s="92">
        <v>0</v>
      </c>
      <c r="X55" s="92">
        <v>0</v>
      </c>
      <c r="Y55" s="92">
        <v>0</v>
      </c>
      <c r="Z55" s="92">
        <v>0</v>
      </c>
      <c r="AA55" s="92">
        <v>0</v>
      </c>
      <c r="AB55" s="92">
        <v>0</v>
      </c>
      <c r="AC55" s="92">
        <v>0</v>
      </c>
    </row>
    <row r="57" spans="1:29" x14ac:dyDescent="0.25">
      <c r="G57" s="89"/>
      <c r="H57" s="89"/>
      <c r="I57" s="89"/>
      <c r="J57" s="89"/>
      <c r="K57" s="89"/>
      <c r="L57" s="89"/>
      <c r="M57" s="89"/>
      <c r="N57" s="89"/>
      <c r="O57" s="89"/>
      <c r="P57" s="89"/>
      <c r="Q57" s="89"/>
      <c r="R57" s="89"/>
    </row>
    <row r="58" spans="1:29" x14ac:dyDescent="0.25">
      <c r="G58" s="89"/>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customXsn xmlns="http://schemas.microsoft.com/office/2006/metadata/customXsn">
  <xsnLocation/>
  <cached>True</cached>
  <openByDefault>False</openByDefault>
  <xsnScope/>
</customXsn>
</file>

<file path=customXml/item2.xml><?xml version="1.0" encoding="utf-8"?>
<p:properties xmlns:p="http://schemas.microsoft.com/office/2006/metadata/properties" xmlns:xsi="http://www.w3.org/2001/XMLSchema-instance" xmlns:pc="http://schemas.microsoft.com/office/infopath/2007/PartnerControls">
  <documentManagement>
    <Record_x0020_Number xmlns="d32907c5-24ad-45fa-b08b-e299a201b8a6">R0002453964</Record_x0020_Number>
    <IconOverlay xmlns="http://schemas.microsoft.com/sharepoint/v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TasNetworks Document" ma:contentTypeID="0x01010040455D106F859F468E6D452FBFEBB268005DBD1A1B21554A408731392C1155122F" ma:contentTypeVersion="12" ma:contentTypeDescription="TasNetworks base Document content type " ma:contentTypeScope="" ma:versionID="93db9c981bbeb89a1554143aea2c086f">
  <xsd:schema xmlns:xsd="http://www.w3.org/2001/XMLSchema" xmlns:xs="http://www.w3.org/2001/XMLSchema" xmlns:p="http://schemas.microsoft.com/office/2006/metadata/properties" xmlns:ns2="d32907c5-24ad-45fa-b08b-e299a201b8a6" xmlns:ns3="http://schemas.microsoft.com/sharepoint/v4" targetNamespace="http://schemas.microsoft.com/office/2006/metadata/properties" ma:root="true" ma:fieldsID="f34d5d86200a7b9a0b8bf5211f117415" ns2:_="" ns3:_="">
    <xsd:import namespace="d32907c5-24ad-45fa-b08b-e299a201b8a6"/>
    <xsd:import namespace="http://schemas.microsoft.com/sharepoint/v4"/>
    <xsd:element name="properties">
      <xsd:complexType>
        <xsd:sequence>
          <xsd:element name="documentManagement">
            <xsd:complexType>
              <xsd:all>
                <xsd:element ref="ns2:Record_x0020_Number"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2907c5-24ad-45fa-b08b-e299a201b8a6" elementFormDefault="qualified">
    <xsd:import namespace="http://schemas.microsoft.com/office/2006/documentManagement/types"/>
    <xsd:import namespace="http://schemas.microsoft.com/office/infopath/2007/PartnerControls"/>
    <xsd:element name="Record_x0020_Number" ma:index="8" nillable="true" ma:displayName="Record Number" ma:internalName="Record_x0020_Number">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
    <Synchronization>Asynchronous</Synchronization>
    <Type>10003</Type>
    <SequenceNumber>10000</SequenceNumber>
    <Url/>
    <Assembly>RecordPoint.Active.UI, Version=1.0.0.0, Culture=neutral, PublicKeyToken=d49476ae5b650bf3</Assembly>
    <Class>RecordPoint.Active.UI.Events.WorkflowItemEventReceiver</Class>
    <Data/>
    <Filter/>
  </Receiver>
  <Receiver>
    <Name/>
    <Synchronization>Synchronous</Synchronization>
    <Type>3</Type>
    <SequenceNumber>10000</SequenceNumber>
    <Url/>
    <Assembly>RecordPoint.Active.UI, Version=1.0.0.0, Culture=neutral, PublicKeyToken=d49476ae5b650bf3</Assembly>
    <Class>RecordPoint.Active.UI.Events.WorkflowItemEventReceiver</Class>
    <Data/>
    <Filter/>
  </Receiver>
  <Receiver>
    <Name/>
    <Synchronization>Asynchronous</Synchronization>
    <Type>10009</Type>
    <SequenceNumber>10000</SequenceNumber>
    <Url/>
    <Assembly>RecordPoint.Active.UI, Version=1.0.0.0, Culture=neutral, PublicKeyToken=d49476ae5b650bf3</Assembly>
    <Class>RecordPoint.Active.UI.Events.WorkflowItemEventReceiver</Class>
    <Data/>
    <Filter/>
  </Receiver>
  <Receiver>
    <Name/>
    <Synchronization>Synchronous</Synchronization>
    <Type>9</Type>
    <SequenceNumber>10000</SequenceNumber>
    <Url/>
    <Assembly>RecordPoint.Active.UI, Version=1.0.0.0, Culture=neutral, PublicKeyToken=d49476ae5b650bf3</Assembly>
    <Class>RecordPoint.Active.UI.Events.WorkflowItemEventReceiver</Class>
    <Data/>
    <Filter/>
  </Receiver>
  <Receiver>
    <Name/>
    <Synchronization>Asynchronous</Synchronization>
    <Type>10103</Type>
    <SequenceNumber>10000</SequenceNumber>
    <Url/>
    <Assembly>RecordPoint.Active.UI, Version=1.0.0.0, Culture=neutral, PublicKeyToken=d49476ae5b650bf3</Assembly>
    <Class>RecordPoint.Active.UI.Events.WorkflowListEventReceiver</Class>
    <Data/>
    <Filter/>
  </Receiver>
  <Receiver>
    <Name/>
    <Synchronization>Synchronous</Synchronization>
    <Type>102</Type>
    <SequenceNumber>10000</SequenceNumber>
    <Url/>
    <Assembly>RecordPoint.Active.UI, Version=1.0.0.0, Culture=neutral, PublicKeyToken=d49476ae5b650bf3</Assembly>
    <Class>RecordPoint.Active.UI.Events.WorkflowListEventReceiver</Class>
    <Data/>
    <Filter/>
  </Receiver>
  <Receiver>
    <Name/>
    <Synchronization>Asynchronous</Synchronization>
    <Type>10105</Type>
    <SequenceNumber>10000</SequenceNumber>
    <Url/>
    <Assembly>RecordPoint.Active.UI, Version=1.0.0.0, Culture=neutral, PublicKeyToken=d49476ae5b650bf3</Assembly>
    <Class>RecordPoint.Active.UI.Events.WorkflowListEventReceiver</Class>
    <Data/>
    <Filter/>
  </Receiver>
  <Receiver>
    <Name/>
    <Synchronization>Synchronous</Synchronization>
    <Type>105</Type>
    <SequenceNumber>10000</SequenceNumber>
    <Url/>
    <Assembly>RecordPoint.Active.UI, Version=1.0.0.0, Culture=neutral, PublicKeyToken=d49476ae5b650bf3</Assembly>
    <Class>RecordPoint.Active.UI.Events.WorkflowListEventReceiver</Class>
    <Data/>
    <Filter/>
  </Receiver>
  <Receiver>
    <Name/>
    <Synchronization>Asynchronous</Synchronization>
    <Type>10002</Type>
    <SequenceNumber>10000</SequenceNumber>
    <Url/>
    <Assembly>RecordPoint.Active.UI, Version=1.0.0.0, Culture=neutral, PublicKeyToken=d49476ae5b650bf3</Assembly>
    <Class>RecordPoint.Active.UI.Events.WorkflowItemEventReceiver</Class>
    <Data/>
    <Filter/>
  </Receiver>
  <Receiver>
    <Name/>
    <Synchronization>Synchronous</Synchronization>
    <Type>2</Type>
    <SequenceNumber>10000</SequenceNumber>
    <Url/>
    <Assembly>RecordPoint.Active.UI, Version=1.0.0.0, Culture=neutral, PublicKeyToken=d49476ae5b650bf3</Assembly>
    <Class>RecordPoint.Active.UI.Events.WorkflowItemEventReceiver</Class>
    <Data/>
    <Filter/>
  </Receiver>
</spe:Receiver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8B91B0-387B-4FF0-90E0-AA569CB74360}">
  <ds:schemaRefs>
    <ds:schemaRef ds:uri="http://schemas.microsoft.com/office/2006/metadata/customXsn"/>
  </ds:schemaRefs>
</ds:datastoreItem>
</file>

<file path=customXml/itemProps2.xml><?xml version="1.0" encoding="utf-8"?>
<ds:datastoreItem xmlns:ds="http://schemas.openxmlformats.org/officeDocument/2006/customXml" ds:itemID="{30D53D54-785C-46DD-8341-ED6CE1436300}">
  <ds:schemaRefs>
    <ds:schemaRef ds:uri="http://schemas.microsoft.com/office/infopath/2007/PartnerControls"/>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sharepoint/v4"/>
    <ds:schemaRef ds:uri="d32907c5-24ad-45fa-b08b-e299a201b8a6"/>
    <ds:schemaRef ds:uri="http://purl.org/dc/dcmitype/"/>
    <ds:schemaRef ds:uri="http://purl.org/dc/terms/"/>
  </ds:schemaRefs>
</ds:datastoreItem>
</file>

<file path=customXml/itemProps3.xml><?xml version="1.0" encoding="utf-8"?>
<ds:datastoreItem xmlns:ds="http://schemas.openxmlformats.org/officeDocument/2006/customXml" ds:itemID="{1B98FD87-4FA8-4819-AD1E-1C05A65ED6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2907c5-24ad-45fa-b08b-e299a201b8a6"/>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4098881-F631-4CBF-AA91-95D38945DAA4}">
  <ds:schemaRefs>
    <ds:schemaRef ds:uri="http://schemas.microsoft.com/sharepoint/events"/>
  </ds:schemaRefs>
</ds:datastoreItem>
</file>

<file path=customXml/itemProps5.xml><?xml version="1.0" encoding="utf-8"?>
<ds:datastoreItem xmlns:ds="http://schemas.openxmlformats.org/officeDocument/2006/customXml" ds:itemID="{612D5DF2-D874-4BD8-A779-35BF7004903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Disclaimer</vt:lpstr>
      <vt:lpstr>Assumptions + methodology</vt:lpstr>
      <vt:lpstr>Tx-Dx connection points</vt:lpstr>
      <vt:lpstr>T-D data</vt:lpstr>
      <vt:lpstr>Zone subs &amp; sub-trans lines</vt:lpstr>
      <vt:lpstr>Zone data</vt:lpstr>
      <vt:lpstr>Distribution feeder max. demand</vt:lpstr>
      <vt:lpstr>ForecastData</vt:lpstr>
      <vt:lpstr>Substation DER</vt:lpstr>
      <vt:lpstr>DERdataMAX</vt:lpstr>
      <vt:lpstr>Feeder DER</vt:lpstr>
      <vt:lpstr>'T-D data'!_ftnref1</vt:lpstr>
      <vt:lpstr>'Tx-Dx connection points'!_ftnref1</vt:lpstr>
      <vt:lpstr>'Zone subs &amp; sub-trans lines'!_ftnref1</vt:lpstr>
      <vt:lpstr>'T-D data'!_ftnref2</vt:lpstr>
      <vt:lpstr>'Tx-Dx connection points'!_ftnref2</vt:lpstr>
      <vt:lpstr>'Zone subs &amp; sub-trans lines'!_ftnref2</vt:lpstr>
    </vt:vector>
  </TitlesOfParts>
  <Company>Transend Networks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Substation capacity and maximum demand forecasts</dc:title>
  <dc:creator>teirneyj</dc:creator>
  <cp:lastModifiedBy>Nils Blichfeldt</cp:lastModifiedBy>
  <dcterms:created xsi:type="dcterms:W3CDTF">2015-11-22T23:26:47Z</dcterms:created>
  <dcterms:modified xsi:type="dcterms:W3CDTF">2023-10-30T03:58:48Z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cordPoint_SubmissionDate">
    <vt:lpwstr/>
  </property>
  <property fmtid="{D5CDD505-2E9C-101B-9397-08002B2CF9AE}" pid="3" name="RecordPoint_RecordNumberSubmitted">
    <vt:lpwstr>R0002453964</vt:lpwstr>
  </property>
  <property fmtid="{D5CDD505-2E9C-101B-9397-08002B2CF9AE}" pid="4" name="RecordPoint_ActiveItemSiteId">
    <vt:lpwstr>{0cefc182-ae07-4171-9131-5ca57d1739ab}</vt:lpwstr>
  </property>
  <property fmtid="{D5CDD505-2E9C-101B-9397-08002B2CF9AE}" pid="5" name="RecordPoint_ActiveItemListId">
    <vt:lpwstr>{ca09a651-887e-48ad-bbd0-ed8171a3f36a}</vt:lpwstr>
  </property>
  <property fmtid="{D5CDD505-2E9C-101B-9397-08002B2CF9AE}" pid="6" name="ContentTypeId">
    <vt:lpwstr>0x01010040455D106F859F468E6D452FBFEBB268005DBD1A1B21554A408731392C1155122F</vt:lpwstr>
  </property>
  <property fmtid="{D5CDD505-2E9C-101B-9397-08002B2CF9AE}" pid="7" name="RecordPoint_ActiveItemMoved">
    <vt:lpwstr/>
  </property>
  <property fmtid="{D5CDD505-2E9C-101B-9397-08002B2CF9AE}" pid="8" name="RecordPoint_RecordFormat">
    <vt:lpwstr/>
  </property>
  <property fmtid="{D5CDD505-2E9C-101B-9397-08002B2CF9AE}" pid="9" name="RecordPoint_SubmissionCompleted">
    <vt:lpwstr>2023-09-28T15:17:46.8473234+10:00</vt:lpwstr>
  </property>
  <property fmtid="{D5CDD505-2E9C-101B-9397-08002B2CF9AE}" pid="10" name="RecordPoint_ActiveItemUniqueId">
    <vt:lpwstr>{19f19d5f-078a-4255-b370-988b4745eb2a}</vt:lpwstr>
  </property>
  <property fmtid="{D5CDD505-2E9C-101B-9397-08002B2CF9AE}" pid="11" name="RecordPoint_ActiveItemWebId">
    <vt:lpwstr>{e5e4eaf0-1c1f-4b5c-a75b-b9bf1f841759}</vt:lpwstr>
  </property>
  <property fmtid="{D5CDD505-2E9C-101B-9397-08002B2CF9AE}" pid="12" name="RecordPoint_WorkflowType">
    <vt:lpwstr>ActiveSubmitStub</vt:lpwstr>
  </property>
</Properties>
</file>